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comments3.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0.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11.xml" ContentType="application/vnd.openxmlformats-officedocument.spreadsheetml.table+xml"/>
  <Override PartName="/xl/drawings/drawing5.xml" ContentType="application/vnd.openxmlformats-officedocument.drawing+xml"/>
  <Override PartName="/xl/activeX/activeX40.xml" ContentType="application/vnd.ms-office.activeX+xml"/>
  <Override PartName="/xl/activeX/activeX40.bin" ContentType="application/vnd.ms-office.activeX"/>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drawings/drawing6.xml" ContentType="application/vnd.openxmlformats-officedocument.drawing+xml"/>
  <Override PartName="/xl/activeX/activeX41.xml" ContentType="application/vnd.ms-office.activeX+xml"/>
  <Override PartName="/xl/activeX/activeX41.bin" ContentType="application/vnd.ms-office.activeX"/>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queryTables/queryTable1.xml" ContentType="application/vnd.openxmlformats-officedocument.spreadsheetml.queryTable+xml"/>
  <Override PartName="/xl/tables/table30.xml" ContentType="application/vnd.openxmlformats-officedocument.spreadsheetml.table+xml"/>
  <Override PartName="/xl/queryTables/queryTable2.xml" ContentType="application/vnd.openxmlformats-officedocument.spreadsheetml.queryTable+xml"/>
  <Override PartName="/xl/tables/table31.xml" ContentType="application/vnd.openxmlformats-officedocument.spreadsheetml.table+xml"/>
  <Override PartName="/xl/queryTables/queryTable3.xml" ContentType="application/vnd.openxmlformats-officedocument.spreadsheetml.queryTable+xml"/>
  <Override PartName="/xl/tables/table32.xml" ContentType="application/vnd.openxmlformats-officedocument.spreadsheetml.table+xml"/>
  <Override PartName="/xl/tables/table33.xml" ContentType="application/vnd.openxmlformats-officedocument.spreadsheetml.table+xml"/>
  <Override PartName="/xl/queryTables/queryTable4.xml" ContentType="application/vnd.openxmlformats-officedocument.spreadsheetml.queryTable+xml"/>
  <Override PartName="/xl/tables/table34.xml" ContentType="application/vnd.openxmlformats-officedocument.spreadsheetml.table+xml"/>
  <Override PartName="/xl/queryTables/queryTable5.xml" ContentType="application/vnd.openxmlformats-officedocument.spreadsheetml.queryTable+xml"/>
  <Override PartName="/xl/tables/table35.xml" ContentType="application/vnd.openxmlformats-officedocument.spreadsheetml.table+xml"/>
  <Override PartName="/xl/queryTables/queryTable6.xml" ContentType="application/vnd.openxmlformats-officedocument.spreadsheetml.queryTable+xml"/>
  <Override PartName="/xl/tables/table36.xml" ContentType="application/vnd.openxmlformats-officedocument.spreadsheetml.table+xml"/>
  <Override PartName="/xl/queryTables/queryTable7.xml" ContentType="application/vnd.openxmlformats-officedocument.spreadsheetml.queryTable+xml"/>
  <Override PartName="/xl/tables/table37.xml" ContentType="application/vnd.openxmlformats-officedocument.spreadsheetml.table+xml"/>
  <Override PartName="/xl/queryTables/queryTable8.xml" ContentType="application/vnd.openxmlformats-officedocument.spreadsheetml.queryTable+xml"/>
  <Override PartName="/xl/tables/table38.xml" ContentType="application/vnd.openxmlformats-officedocument.spreadsheetml.table+xml"/>
  <Override PartName="/xl/queryTables/queryTable9.xml" ContentType="application/vnd.openxmlformats-officedocument.spreadsheetml.queryTable+xml"/>
  <Override PartName="/xl/tables/table39.xml" ContentType="application/vnd.openxmlformats-officedocument.spreadsheetml.table+xml"/>
  <Override PartName="/xl/queryTables/queryTable10.xml" ContentType="application/vnd.openxmlformats-officedocument.spreadsheetml.queryTable+xml"/>
  <Override PartName="/xl/tables/table40.xml" ContentType="application/vnd.openxmlformats-officedocument.spreadsheetml.table+xml"/>
  <Override PartName="/xl/queryTables/queryTable11.xml" ContentType="application/vnd.openxmlformats-officedocument.spreadsheetml.query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queryTables/queryTable12.xml" ContentType="application/vnd.openxmlformats-officedocument.spreadsheetml.query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queryTables/queryTable13.xml" ContentType="application/vnd.openxmlformats-officedocument.spreadsheetml.query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C:\Users\BUFFER\Documents\RAM CAS\MEJORA CONTINUA\CONTROL DE BUFFERS\BASE\"/>
    </mc:Choice>
  </mc:AlternateContent>
  <bookViews>
    <workbookView xWindow="5985" yWindow="0" windowWidth="5820" windowHeight="2925"/>
  </bookViews>
  <sheets>
    <sheet name="Bodega" sheetId="2" r:id="rId1"/>
    <sheet name="Cambio_Global_Buffers" sheetId="77" state="veryHidden" r:id="rId2"/>
    <sheet name="Form" sheetId="45" state="veryHidden" r:id="rId3"/>
    <sheet name="ItemsHojasCB" sheetId="76" state="veryHidden" r:id="rId4"/>
    <sheet name="EstacionalidadCalc" sheetId="34" state="veryHidden" r:id="rId5"/>
    <sheet name="TRANSITODETALLADO" sheetId="72" state="veryHidden" r:id="rId6"/>
    <sheet name="REPORTETRANSITO" sheetId="73" state="veryHidden" r:id="rId7"/>
    <sheet name="Mal_Atendidos_Frecuencia" sheetId="70" state="veryHidden" r:id="rId8"/>
    <sheet name="Mal_Atendidos_Suministro" sheetId="71" state="veryHidden" r:id="rId9"/>
    <sheet name="Transferencias_Transito" sheetId="69" state="veryHidden" r:id="rId10"/>
    <sheet name="Duplicados" sheetId="68" state="veryHidden" r:id="rId11"/>
    <sheet name="Redondeo_Pedido_Minimo" sheetId="67" state="veryHidden" r:id="rId12"/>
    <sheet name="Directorios" sheetId="63" state="veryHidden" r:id="rId13"/>
    <sheet name="AYUDA" sheetId="62" state="veryHidden" r:id="rId14"/>
    <sheet name="NoBorrar" sheetId="6" state="veryHidden" r:id="rId15"/>
    <sheet name="Empresa" sheetId="16" state="veryHidden" r:id="rId16"/>
    <sheet name="Parametros" sheetId="27" state="veryHidden" r:id="rId17"/>
    <sheet name="EMPRESAACTIVA" sheetId="58" state="veryHidden" r:id="rId18"/>
    <sheet name="ARCHIVOSCB" sheetId="29" state="veryHidden" r:id="rId19"/>
    <sheet name="ARCHIVOSBODEGAS" sheetId="38" state="veryHidden" r:id="rId20"/>
    <sheet name="PROVEEDORES" sheetId="37" state="veryHidden" r:id="rId21"/>
    <sheet name="PERFILES" sheetId="52" state="veryHidden" r:id="rId22"/>
    <sheet name="BodegasPermitidas" sheetId="44" state="veryHidden" r:id="rId23"/>
    <sheet name="ProveedoresPermitidos" sheetId="49" state="veryHidden" r:id="rId24"/>
    <sheet name="PerfilesPermitidos" sheetId="51" state="veryHidden" r:id="rId25"/>
    <sheet name="DatosCodigo" sheetId="24" state="veryHidden" r:id="rId26"/>
    <sheet name="InvFisico" sheetId="48" state="veryHidden" r:id="rId27"/>
    <sheet name="Transferencias" sheetId="14" state="veryHidden" r:id="rId28"/>
    <sheet name="Comprometido" sheetId="13" state="veryHidden" r:id="rId29"/>
    <sheet name="Backorders" sheetId="17" state="veryHidden" r:id="rId30"/>
    <sheet name="ROI" sheetId="28" state="veryHidden" r:id="rId31"/>
    <sheet name="VEL_EFECTIVO" sheetId="30" state="veryHidden" r:id="rId32"/>
    <sheet name="UltCambioBuffer" sheetId="32" state="veryHidden" r:id="rId33"/>
    <sheet name="NivSer" sheetId="18" state="veryHidden" r:id="rId34"/>
    <sheet name="Causas" sheetId="35" state="veryHidden" r:id="rId35"/>
    <sheet name="Consumo" sheetId="55" state="veryHidden" r:id="rId36"/>
    <sheet name="Horizonte" sheetId="36" state="veryHidden" r:id="rId37"/>
    <sheet name="EstacionalidadDatos" sheetId="54" state="veryHidden" r:id="rId38"/>
    <sheet name="Buffer_Fecha" sheetId="25" state="veryHidden" r:id="rId39"/>
    <sheet name="DiccionarioAgrota" sheetId="22" state="veryHidden" r:id="rId40"/>
    <sheet name="GráficoDin" sheetId="20" state="veryHidden" r:id="rId41"/>
    <sheet name="BuffHist" sheetId="19" state="veryHidden" r:id="rId42"/>
    <sheet name="ConsHist" sheetId="66" state="veryHidden" r:id="rId43"/>
    <sheet name="InvFisicoPrueba" sheetId="43" state="veryHidden" r:id="rId44"/>
    <sheet name="Clue" sheetId="46" state="veryHidden" r:id="rId45"/>
    <sheet name="CriteriosFiltros" sheetId="50" state="veryHidden" r:id="rId46"/>
    <sheet name="UltFechaBuffer" sheetId="21" state="veryHidden" r:id="rId47"/>
    <sheet name="MatrizEstPerf" sheetId="53" state="veryHidden" r:id="rId48"/>
    <sheet name="RecupBuffHist" sheetId="56" state="veryHidden" r:id="rId49"/>
    <sheet name="Inventario" sheetId="57" state="veryHidden" r:id="rId50"/>
    <sheet name="ROIManual" sheetId="59" state="veryHidden" r:id="rId51"/>
    <sheet name="Rentabilidad" sheetId="60" state="veryHidden" r:id="rId52"/>
    <sheet name="USER" sheetId="61" state="veryHidden" r:id="rId53"/>
  </sheets>
  <functionGroups builtInGroupCount="18"/>
  <externalReferences>
    <externalReference r:id="rId54"/>
  </externalReferences>
  <definedNames>
    <definedName name="_cboCampos_Range" localSheetId="0" hidden="1">{18,233.25,FALSE,3,86.25,123}</definedName>
    <definedName name="_cboSeleccion_Range" localSheetId="0" hidden="1">{19.5,330.75,TRUE,3,51,450}</definedName>
    <definedName name="_cmd_Gestiona_Item_Range" localSheetId="0" hidden="1">{18.75,207.75,TRUE,3,87,24.75}</definedName>
    <definedName name="_cmdAccionesEstacionalidad_Range" localSheetId="0" hidden="1">{18.75,220.5,TRUE,3,51,19.5}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{18.75,337.5,TRUE,3,51,19.5}</definedName>
    <definedName name="_cmdBaseDeDatos_Range" localSheetId="0" hidden="1">{18.75,153.75,TRUE,3,51,20.25}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{18.75,239.25,TRUE,3,51,17.25}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{18.75,111,TRUE,3,51,23.25}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{18.75,273,TRUE,3,51,18}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{18.75,254.25,TRUE,3,51,18}</definedName>
    <definedName name="_cmdQuitaFiltros_Range" localSheetId="0" hidden="1">{18.75,18,TRUE,3,87,18.75}</definedName>
    <definedName name="_cmdRefrescaFormulas_Range" localSheetId="0" hidden="1">{18.75,174.75,TRUE,3,51,19.5}</definedName>
    <definedName name="_cmdRefrescarDatos_Range" localSheetId="40" hidden="1">{15.75,842.25,TRUE,2,0.75,57}</definedName>
    <definedName name="_cmdRefrescaTodo_Range" localSheetId="0" hidden="1">{18.75,134.25,TRUE,3,51,20.25}</definedName>
    <definedName name="_cmdTransitoDetallado_Range" localSheetId="0" hidden="1">{18.75,201.75,TRUE,3,51,19.5}</definedName>
    <definedName name="_cmdVistas_Range" localSheetId="0" hidden="1">{18.75,18,TRUE,3,69.75,23.25}</definedName>
    <definedName name="_cmdVolver_Range" localSheetId="13" hidden="1">{22.5,1.5,TRUE,2,0.75,35.25}</definedName>
    <definedName name="_cmdVolver_Range" localSheetId="10" hidden="1">{15,905.25,TRUE,2,0.75,62.25}</definedName>
    <definedName name="_cmdVolver_Range" localSheetId="40" hidden="1">{15,782.25,TRUE,2,0,62.25}</definedName>
    <definedName name="_xlnm._FilterDatabase" localSheetId="0" hidden="1">Bodega!$A$2:$DI$395</definedName>
    <definedName name="_xlnm._FilterDatabase" localSheetId="41" hidden="1">BuffHist!$B$1:$E$78</definedName>
    <definedName name="_TempCombo_Range" localSheetId="0" hidden="1">{17.25,9.75,TRUE,2,9.75,0}</definedName>
    <definedName name="_tgl_Tipo_Grafico_Range" localSheetId="0" hidden="1">{11.25,193.5,TRUE,2,1.5,30}</definedName>
    <definedName name="_txtBusqueda_Range" localSheetId="0" hidden="1">{17.25,233.25,TRUE,3,69.75,106.5}</definedName>
    <definedName name="_txtDiasGrafico_Range" localSheetId="0" hidden="1">{18.75,293.25,TRUE,3,51,35.25}</definedName>
    <definedName name="_xlnm.Extract" localSheetId="41">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7">Tabla_Bodegas_Permitidas[BODEGA]</definedName>
    <definedName name="BodegasPermitidas" comment="Rango que sirve para que el Combobox de BODEGA se alimente." localSheetId="8">Tabla_Bodegas_Permitidas[BODEGA]</definedName>
    <definedName name="BodegasPermitidas" comment="Rango que sirve para que el Combobox de BODEGA se alimente.">Tabla_Bodegas_Permitidas[BODEGA]</definedName>
    <definedName name="Buffer_Calculado_Usuario">GráficoDin!$J$36</definedName>
    <definedName name="cambio_programado_buffers">Parametros!$B$23</definedName>
    <definedName name="CAMPO_CODIGO" comment="Se utiliza para prevenir los duplicados al poner la validación en ese campo. " localSheetId="37">CONTROL[CODIGO]</definedName>
    <definedName name="Campos" localSheetId="8">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GráficoDin!$G$34</definedName>
    <definedName name="ConConsumoPromedio">GráficoDin!$O$12</definedName>
    <definedName name="ConConsumoSemanalUsuario">GráficoDin!$P$12</definedName>
    <definedName name="ConConsumoUsuario" localSheetId="8">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GráficoDin!$G$35</definedName>
    <definedName name="ConPicoCB">GráficoDin!#REF!</definedName>
    <definedName name="ConPicoUsuario" localSheetId="8">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5" hidden="1">DatosCodigo!#REF!</definedName>
    <definedName name="Consulta_desde_ARCHIVO" localSheetId="27" hidden="1">Transferencias!$A$1:$C$2</definedName>
    <definedName name="Consulta_desde_ARCHIVO_1" localSheetId="27" hidden="1">Transferencias!$I$1:$K$2</definedName>
    <definedName name="Consulta_desde_Asignacion_Costo_MP_a_CT" localSheetId="30" hidden="1">ROI!#REF!</definedName>
    <definedName name="Consulta_desde_Asignacion_ROI" localSheetId="30" hidden="1">ROI!#REF!</definedName>
    <definedName name="Consulta_desde_Backorders" localSheetId="29" hidden="1">Backorders!$A$1:$C$2</definedName>
    <definedName name="Consulta_desde_Backorders_1" localSheetId="29" hidden="1">Backorders!#REF!</definedName>
    <definedName name="Consulta_desde_Comprometido" localSheetId="28" hidden="1">Comprometido!#REF!</definedName>
    <definedName name="Consulta_desde_Comprometido_1" localSheetId="28" hidden="1">Comprometido!#REF!</definedName>
    <definedName name="Consulta_desde_Costos_Agroinsumos" localSheetId="30" hidden="1">ROI!#REF!</definedName>
    <definedName name="Consulta_desde_DATOS_CODIGO" localSheetId="25" hidden="1">DatosCodigo!$A$1:$BD$2</definedName>
    <definedName name="Consulta_desde_Datos_en_Access" localSheetId="33" hidden="1">NivSer!#REF!</definedName>
    <definedName name="Consulta_desde_Datos_en_Access" localSheetId="32" hidden="1">UltCambioBuffer!#REF!</definedName>
    <definedName name="Consulta_desde_Datos_en_Access_1" localSheetId="32" hidden="1">UltCambioBuffer!$E$1:$F$2</definedName>
    <definedName name="Consulta_desde_DatosConsolidados_2" localSheetId="30" hidden="1">ROI!#REF!</definedName>
    <definedName name="Consulta_desde_DatosConsolidados_3" localSheetId="30" hidden="1">ROI!#REF!</definedName>
    <definedName name="Consulta_desde_historialagrota" localSheetId="34" hidden="1">Causas!#REF!</definedName>
    <definedName name="Consulta_desde_INVENTARIO_FISICO_3" localSheetId="43" hidden="1">InvFisicoPrueba!$A$1:$R$2</definedName>
    <definedName name="Consulta_desde_ODBC_MySQL_en_AGROTA" localSheetId="34" hidden="1">Causas!$A$1:$A$24</definedName>
    <definedName name="Consulta_desde_ODBC_MySQL_en_AGROTA" localSheetId="30" hidden="1">ROI!#REF!</definedName>
    <definedName name="Consulta_desde_ODBC_MySQL_en_AGROTA" localSheetId="31" hidden="1">VEL_EFECTIVO!$E$1:$F$2</definedName>
    <definedName name="Consulta_desde_ODBC_MySQL_en_AGROTA_1" localSheetId="30" hidden="1">ROI!#REF!</definedName>
    <definedName name="Consulta_desde_ODBC_MySQL_en_AGROTA_1" localSheetId="31" hidden="1">VEL_EFECTIVO!$H$1:$I$2</definedName>
    <definedName name="Consulta_desde_ODBC_MySQL_en_AGROTA_2" localSheetId="30" hidden="1">ROI!#REF!</definedName>
    <definedName name="Consulta_desde_ODBC_MySQL_en_AGROTA_3" localSheetId="30" hidden="1">ROI!#REF!</definedName>
    <definedName name="Consulta_desde_ODBC_RAMCAS1" localSheetId="51" hidden="1">Rentabilidad!$A$1:$B$2</definedName>
    <definedName name="Consulta_desde_Reporte_ROI" localSheetId="30" hidden="1">ROI!$D$1:$E$2</definedName>
    <definedName name="Consulta_desde_Reporte_ROI_1" localSheetId="30" hidden="1">ROI!$A$1:$B$2</definedName>
    <definedName name="Consulta_desde_Reporte_ROI_2" localSheetId="30" hidden="1">ROI!$G$1:$H$2</definedName>
    <definedName name="Consulta_desde_Velocidad_CASH" localSheetId="31" hidden="1">VEL_EFECTIVO!$A$1:$C$2</definedName>
    <definedName name="Consulta_desde_yamabico" localSheetId="39"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41">BuffHist!$H$1:$H$78</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ctor_Pico_Usuario">GráficoDin!$J$35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7">OFFSET(EstacionalidadDatos!PRIMER_CAMPO,1,0,1,COUNTIF(CONTROL[#Headers],"*/*"))</definedName>
    <definedName name="FORMATOBASE" comment="Es el rango que tiene el formato base de los datos de saldos de inventari0." localSheetId="8">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7">OFFSET(EstacionalidadDatos!PRIMER_CAMPO,1,0,COUNTA(Bodega!$A:$A)-1,COUNTIF(CONTROL[#Headers],"*/*"))</definedName>
    <definedName name="FORMATOCOMPLETO" comment="Es el rango al que se va a copiar los formatos de saldos de inventario." localSheetId="8">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7">OFFSET(EstacionalidadDatos!PRIMER_CAMPO,0,0,1,COUNTIF(CONTROL[#Headers],"*/*"))</definedName>
    <definedName name="HORIZONTE" comment="El listado de días que componen el horizonte de planificación de la hoja." localSheetId="8">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7">OFFSET(CONTROL[[#Headers],[Inv Fís Act]],1,0,COUNTA(Bodega!$A:$A)-1,1)</definedName>
    <definedName name="INVFISICOACTUAL" comment="Rango que toma el inventario físico actual para pasarlo al campo de Fecha seleccionado para ir creando el historial." localSheetId="8">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7">Tabla_ArchivosBodegas[BodegaPerfil]</definedName>
    <definedName name="ListaBodegaPerfil" localSheetId="8">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7">Tabla_Proveedores[BodegaProveedor]</definedName>
    <definedName name="ListaBodegaProveedor" comment="Sirve para unificar la bodega con el proveedor para establecer el formato condicional que determina si el proveedor seleccionado no es compatible con la bodega seleccionada." localSheetId="8">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8">tbl_Nombres_Redondeo_Pedido_Minimo[NombreUnico]</definedName>
    <definedName name="ListaNombresPedidoMinimo">tbl_Nombres_Redondeo_Pedido_Minimo[NombreUnico]</definedName>
    <definedName name="ListaPerfiles" localSheetId="37">Tabla_Perfiles_Permitidos[Perfil]</definedName>
    <definedName name="ListaPerfiles" localSheetId="8">Tabla_Perfiles_Permitidos[Perfil]</definedName>
    <definedName name="ListaPerfiles">Tabla_Perfiles_Permitidos[Perfil]</definedName>
    <definedName name="ListaProveedores" comment="Lista de los Proveedores permitidos para seleccionar en las diferentes bodegas." localSheetId="37">Tabla_Proveedores_Permitidos[PROVEEDOR]</definedName>
    <definedName name="ListaProveedores" comment="Lista de los Proveedores permitidos para seleccionar en las diferentes bodegas." localSheetId="8">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ensaje_Prevencion">NoBorrar!$N$4</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NoBorrar!$AA$1:$AA$21</definedName>
    <definedName name="ParametrosBodega" localSheetId="37">Tabla_Bodegas_Permitidas[]</definedName>
    <definedName name="PerfilesPermitidos" localSheetId="37">Tabla_Perfiles_Permitidos[Perfil]</definedName>
    <definedName name="PerfilesPermitidos" localSheetId="8">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7">OFFSET(CONTROL[[#Headers],[BODEGA]],0,MATCH("*/*",CONTROL[#Headers],0)-1,1,1)</definedName>
    <definedName name="PRIMER_CAMPO" comment="Es el primer campo de los que comienzan con fechas para guardar los saldos de inventario. Sirve como base para empezar a crear los nuevos campos." localSheetId="8">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medio_Mensual_Usuario">GráficoDin!$J$34</definedName>
    <definedName name="ProveedoresPermitidos" comment="Rango que tiene la lista de los Proveedores que están permitidos en el presente archivo" localSheetId="37">Tabla_Proveedores_Permitidos[PROVEEDOR]</definedName>
    <definedName name="ProveedoresPermitidos" comment="Rango que tiene la lista de los Proveedores que están permitidos en el presente archivo" localSheetId="8">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7">OFFSET(Tabla_Causas[[#Headers],[Causa]],1,0,COUNTA(Tabla_Causas[]),1)</definedName>
    <definedName name="RangoCausas" comment="Rango móvil que sirve para detectar las causas actualizadas y poder asignarlas al campo observación." localSheetId="8">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7">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8">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7">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7">OFFSET(EstacionalidadDatos!PRIMER_CAMPO,1,0,COUNTA(CONTROL[CODIGO]),COLUMNS(EstacionalidadDatos!HORIZONTE))</definedName>
    <definedName name="RangoInventario" localSheetId="37">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7">Tabla_Esta[CALENDARIO]</definedName>
    <definedName name="SeleccionCalendarios" comment="Campo que sirve para la validación de datos del Calendario Estacional." localSheetId="8">Tabla_Est[CALENDARIO]</definedName>
    <definedName name="SeleccionCalendarios" comment="Campo que sirve para la validación de datos del Calendario Estacional.">Tabla_Est[CALENDARIO]</definedName>
    <definedName name="SeleccionCalendariosNueva" localSheetId="8">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Bodega!$A$2:$DJ$395</definedName>
    <definedName name="tblEmpresa">Empresa!$B$1:$T$2</definedName>
    <definedName name="tblEmpresaDatos">Empresa!$K$1:$K$2</definedName>
    <definedName name="tblInventarioHoy" localSheetId="8">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0" r:id="rId55"/>
    <pivotCache cacheId="1" r:id="rId56"/>
    <pivotCache cacheId="2" r:id="rId57"/>
    <pivotCache cacheId="3" r:id="rId5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9"/>
        <x14:slicerCache r:id="rId60"/>
        <x14:slicerCache r:id="rId61"/>
        <x14:slicerCache r:id="rId62"/>
        <x14:slicerCache r:id="rId63"/>
        <x14:slicerCache r:id="rId64"/>
        <x14:slicerCache r:id="rId65"/>
        <x14:slicerCache r:id="rId66"/>
      </x15:slicerCaches>
    </ext>
  </extLst>
</workbook>
</file>

<file path=xl/calcChain.xml><?xml version="1.0" encoding="utf-8"?>
<calcChain xmlns="http://schemas.openxmlformats.org/spreadsheetml/2006/main">
  <c r="C19" i="27" l="1" a="1"/>
  <c r="C19" i="27" s="1"/>
  <c r="C2" i="44"/>
  <c r="G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AA16" i="6" l="1"/>
  <c r="Y11" i="6" l="1" a="1"/>
  <c r="Y11" i="6"/>
  <c r="Y10" i="6" a="1"/>
  <c r="Y10" i="6" s="1"/>
  <c r="Y9" i="6" a="1"/>
  <c r="Y9" i="6" s="1"/>
  <c r="Y8" i="6" a="1"/>
  <c r="Y8" i="6" s="1"/>
  <c r="Y7" i="6" a="1"/>
  <c r="Y7" i="6" s="1"/>
  <c r="D5" i="50" l="1"/>
  <c r="C4" i="50"/>
  <c r="B3" i="50"/>
  <c r="A2" i="50"/>
  <c r="AA21" i="6" l="1"/>
  <c r="EA3" i="45"/>
  <c r="AA13" i="6" l="1" a="1"/>
  <c r="AA13" i="6" s="1"/>
  <c r="AA14" i="6" a="1"/>
  <c r="AA14" i="6" s="1"/>
  <c r="AA17" i="6" a="1"/>
  <c r="AA17" i="6" s="1"/>
  <c r="AA15" i="6" l="1" a="1"/>
  <c r="AA15" i="6" s="1"/>
  <c r="AA2" i="6" a="1"/>
  <c r="AA2" i="6" s="1"/>
  <c r="AA12" i="6" a="1"/>
  <c r="AA12" i="6" s="1"/>
  <c r="Z2" i="16" l="1"/>
  <c r="Y2" i="16"/>
  <c r="F22" i="27"/>
  <c r="AA2" i="16" l="1"/>
  <c r="F12" i="27" l="1"/>
  <c r="F11" i="27"/>
  <c r="F5" i="27"/>
  <c r="F6" i="27"/>
  <c r="F7" i="27"/>
  <c r="F8" i="27"/>
  <c r="F10" i="27"/>
  <c r="F9" i="27"/>
  <c r="CW3" i="45" l="1"/>
  <c r="F13" i="27"/>
  <c r="F15" i="27" a="1"/>
  <c r="F15" i="27" s="1"/>
  <c r="F16" i="27" a="1"/>
  <c r="F16" i="27" s="1"/>
  <c r="F17" i="27" a="1"/>
  <c r="F17" i="27" s="1"/>
  <c r="F18" i="27" a="1"/>
  <c r="F18" i="27" s="1"/>
  <c r="F19" i="27" a="1"/>
  <c r="F19" i="27" s="1"/>
  <c r="F20" i="27" a="1"/>
  <c r="F20" i="27" s="1"/>
  <c r="F21" i="27"/>
  <c r="F2" i="44" l="1"/>
  <c r="DU3" i="45" l="1"/>
  <c r="I2" i="16" l="1"/>
  <c r="C34" i="6" l="1"/>
  <c r="DI3" i="45" l="1"/>
  <c r="AS3" i="45" l="1"/>
  <c r="A25" i="6" l="1"/>
  <c r="T2" i="16"/>
  <c r="F2" i="16"/>
  <c r="J2" i="16"/>
  <c r="U2" i="16" l="1"/>
  <c r="L3" i="20" l="1"/>
  <c r="K3" i="20"/>
  <c r="M1" i="20" l="1" a="1"/>
  <c r="M1" i="20" s="1"/>
  <c r="L18" i="20" s="1"/>
  <c r="G34" i="20"/>
  <c r="G35" i="20" s="1"/>
  <c r="L16" i="20" l="1"/>
  <c r="L15" i="20"/>
  <c r="L11" i="20"/>
  <c r="O26" i="20"/>
  <c r="O22" i="20"/>
  <c r="O29" i="20"/>
  <c r="O8" i="20"/>
  <c r="O18" i="20"/>
  <c r="L29" i="20"/>
  <c r="L27" i="20"/>
  <c r="L14" i="20"/>
  <c r="O28" i="20"/>
  <c r="L28" i="20"/>
  <c r="L26" i="20"/>
  <c r="L22" i="20"/>
  <c r="L36" i="20"/>
  <c r="O15" i="20"/>
  <c r="O27" i="20"/>
  <c r="L13" i="20"/>
  <c r="O14" i="20"/>
  <c r="L10" i="20"/>
  <c r="O21" i="20"/>
  <c r="L31" i="20"/>
  <c r="L25" i="20"/>
  <c r="L35" i="20"/>
  <c r="L24" i="20"/>
  <c r="L4" i="20"/>
  <c r="L33" i="20"/>
  <c r="M33" i="20" s="1"/>
  <c r="L12" i="20"/>
  <c r="L7" i="20"/>
  <c r="L30" i="20"/>
  <c r="L34" i="20"/>
  <c r="M34" i="20" s="1"/>
  <c r="L19" i="20"/>
  <c r="L32" i="20"/>
  <c r="L23" i="20"/>
  <c r="O25" i="20"/>
  <c r="L5" i="20"/>
  <c r="O12" i="20"/>
  <c r="O13" i="20"/>
  <c r="L17" i="20"/>
  <c r="M3" i="20" a="1"/>
  <c r="M3" i="20" s="1"/>
  <c r="AP1" i="20" a="1"/>
  <c r="AP1" i="20" s="1"/>
  <c r="AP2" i="20" a="1"/>
  <c r="AP2" i="20" s="1"/>
  <c r="J36" i="20" l="1"/>
  <c r="G36" i="20"/>
  <c r="P13" i="20"/>
  <c r="P35" i="20" s="1"/>
  <c r="P32" i="20"/>
  <c r="P33" i="20"/>
  <c r="P34" i="20" l="1"/>
  <c r="P36" i="20" s="1"/>
  <c r="O33" i="20"/>
  <c r="S4" i="6" l="1"/>
  <c r="O31" i="20" l="1"/>
  <c r="C6" i="27"/>
  <c r="A14" i="6" l="1"/>
  <c r="A19" i="6" s="1"/>
  <c r="C5" i="27"/>
  <c r="C7" i="27" l="1"/>
  <c r="DY3" i="45"/>
  <c r="DZ3" i="45" a="1"/>
  <c r="W2" i="38" l="1" a="1"/>
  <c r="W2" i="38" s="1"/>
  <c r="W3" i="38" a="1"/>
  <c r="W3" i="38" s="1"/>
  <c r="X3" i="38" s="1"/>
  <c r="W6" i="38" a="1"/>
  <c r="W6" i="38" s="1"/>
  <c r="W8" i="38" a="1"/>
  <c r="W8" i="38" s="1"/>
  <c r="X8" i="38" s="1"/>
  <c r="W10" i="38" a="1"/>
  <c r="W10" i="38" s="1"/>
  <c r="W4" i="38" a="1"/>
  <c r="W4" i="38" s="1"/>
  <c r="X4" i="38" s="1"/>
  <c r="W5" i="38" a="1"/>
  <c r="W5" i="38" s="1"/>
  <c r="W7" i="38" a="1"/>
  <c r="W7" i="38" s="1"/>
  <c r="W9" i="38" a="1"/>
  <c r="W9" i="38" s="1"/>
  <c r="AA18" i="6" a="1"/>
  <c r="AA18" i="6" s="1"/>
  <c r="AA20" i="6" a="1"/>
  <c r="AA20" i="6" s="1"/>
  <c r="AA19" i="6" a="1"/>
  <c r="AA19" i="6" s="1"/>
  <c r="DG3" i="45"/>
  <c r="CX3" i="45"/>
  <c r="AR3" i="45"/>
  <c r="F2" i="27"/>
  <c r="C20" i="27" a="1"/>
  <c r="C20" i="27" s="1"/>
  <c r="F4" i="27" a="1"/>
  <c r="F4" i="27" s="1"/>
  <c r="DZ3" i="45"/>
  <c r="G2" i="16"/>
  <c r="X7" i="38" l="1"/>
  <c r="X9" i="38"/>
  <c r="X5" i="38"/>
  <c r="X10" i="38"/>
  <c r="X6" i="38"/>
  <c r="X2" i="38"/>
  <c r="DW3" i="45"/>
  <c r="O30" i="20"/>
  <c r="S1" i="6"/>
  <c r="S3" i="6"/>
  <c r="S2" i="6"/>
  <c r="L6" i="20"/>
  <c r="O9" i="20"/>
  <c r="O7" i="20"/>
  <c r="D2" i="16"/>
  <c r="E2" i="16"/>
  <c r="O2" i="6"/>
  <c r="O32" i="20" l="1"/>
  <c r="O34" i="20" s="1" a="1"/>
  <c r="O34" i="20" s="1"/>
  <c r="O35" i="20"/>
  <c r="F14" i="27"/>
  <c r="O3" i="6"/>
  <c r="H2" i="16"/>
  <c r="D8" i="27"/>
  <c r="F3" i="27" l="1" a="1"/>
  <c r="F3" i="27" s="1"/>
  <c r="O36" i="20"/>
  <c r="AM3" i="45" l="1"/>
  <c r="C53" i="6"/>
  <c r="CK3" i="45" l="1"/>
  <c r="CZ3" i="45" a="1"/>
  <c r="CZ3" i="45" s="1"/>
  <c r="A53" i="6"/>
  <c r="CJ3" i="45" l="1"/>
  <c r="AA6" i="6" a="1"/>
  <c r="AA6" i="6" s="1"/>
  <c r="AA4" i="6" a="1"/>
  <c r="AA4" i="6" s="1"/>
  <c r="AA5" i="6" a="1"/>
  <c r="AA5" i="6" s="1"/>
  <c r="AA3" i="6" a="1"/>
  <c r="AA3" i="6" s="1"/>
  <c r="DH3" i="45"/>
  <c r="DV3" i="45"/>
  <c r="DK3" i="45"/>
  <c r="F23" i="6"/>
  <c r="A50" i="6" l="1"/>
  <c r="A6" i="6" l="1"/>
  <c r="A4" i="6"/>
  <c r="A5" i="6" s="1"/>
  <c r="K2" i="16" s="1"/>
  <c r="C2" i="16" l="1"/>
  <c r="A20" i="6"/>
  <c r="A21" i="6" s="1"/>
  <c r="A8" i="6"/>
  <c r="A10" i="6" s="1"/>
  <c r="A12" i="6" s="1"/>
  <c r="A16" i="6" l="1"/>
  <c r="A22" i="6"/>
  <c r="B2" i="16" l="1"/>
  <c r="A27" i="6"/>
  <c r="C27" i="6" s="1"/>
  <c r="O1" i="6" s="1"/>
  <c r="B53" i="6"/>
  <c r="A18" i="6"/>
  <c r="CT3" i="45" l="1" a="1"/>
  <c r="CT3" i="45" s="1"/>
  <c r="AL3" i="45" l="1"/>
  <c r="C3" i="27" l="1"/>
  <c r="CS3" i="45"/>
  <c r="DB3" i="45"/>
  <c r="DC3" i="45"/>
  <c r="DE3" i="45"/>
  <c r="DA3" i="45"/>
  <c r="DX3" i="45"/>
  <c r="CY3" i="45"/>
  <c r="DD3" i="45"/>
  <c r="C2" i="27" l="1" a="1"/>
  <c r="C2" i="27" s="1"/>
  <c r="N4" i="6" s="1"/>
  <c r="DL3" i="45" a="1"/>
  <c r="DL3" i="45" s="1"/>
  <c r="DF3" i="45" a="1"/>
  <c r="DF3" i="45" s="1"/>
  <c r="DN3" i="45"/>
  <c r="N2" i="16"/>
  <c r="O2" i="16"/>
  <c r="M2" i="16"/>
  <c r="P2" i="16"/>
  <c r="O20" i="20" l="1"/>
  <c r="O11" i="20" l="1"/>
  <c r="O19" i="20"/>
  <c r="O10" i="20"/>
  <c r="V10" i="6" l="1" a="1"/>
  <c r="V10" i="6" s="1"/>
  <c r="V11" i="6" a="1"/>
  <c r="V11" i="6" s="1"/>
  <c r="V3" i="6" a="1"/>
  <c r="V3" i="6" s="1"/>
  <c r="V4" i="6" a="1"/>
  <c r="V4" i="6" s="1"/>
  <c r="V9" i="6" a="1"/>
  <c r="V9" i="6" s="1"/>
  <c r="V7" i="6" a="1"/>
  <c r="V7" i="6" s="1"/>
  <c r="V8" i="6" a="1"/>
  <c r="V8" i="6" s="1"/>
  <c r="V1" i="6" a="1"/>
  <c r="V1" i="6" s="1"/>
  <c r="V5" i="6" a="1"/>
  <c r="V5" i="6" s="1"/>
  <c r="V2" i="6" a="1"/>
  <c r="V2" i="6" s="1"/>
  <c r="V6" i="6" a="1"/>
  <c r="V6" i="6" s="1"/>
  <c r="AB2" i="16"/>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
Se pinta de ROJO si hay ítems repetidos dentro de la hoja.
Se pinta de MARRÓN si el código posee espacios en blanco.</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2" shapeId="0">
      <text>
        <r>
          <rPr>
            <b/>
            <sz val="9"/>
            <color indexed="81"/>
            <rFont val="Tahoma"/>
            <family val="2"/>
          </rPr>
          <t>RAMCAS:</t>
        </r>
        <r>
          <rPr>
            <sz val="9"/>
            <color indexed="81"/>
            <rFont val="Tahoma"/>
            <family val="2"/>
          </rPr>
          <t xml:space="preserve">
Dato si el ítem es actualmente nuevo o ya tiene reposiciones anteriores.
El número 1 significa que sí es nuevo, mientras que el número 0 significa que no es nuevo.</t>
        </r>
      </text>
    </comment>
    <comment ref="R2" authorId="1" shapeId="0">
      <text>
        <r>
          <rPr>
            <b/>
            <sz val="9"/>
            <color indexed="81"/>
            <rFont val="Tahoma"/>
            <family val="2"/>
          </rPr>
          <t>CAS:</t>
        </r>
        <r>
          <rPr>
            <sz val="9"/>
            <color indexed="81"/>
            <rFont val="Tahoma"/>
            <family val="2"/>
          </rPr>
          <t xml:space="preserve">
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1" shapeId="0">
      <text>
        <r>
          <rPr>
            <b/>
            <sz val="9"/>
            <color indexed="81"/>
            <rFont val="Tahoma"/>
            <family val="2"/>
          </rPr>
          <t xml:space="preserve">CAS:
</t>
        </r>
        <r>
          <rPr>
            <sz val="9"/>
            <color indexed="81"/>
            <rFont val="Tahoma"/>
            <family val="2"/>
          </rPr>
          <t>Categoría propia de la empresa que tipifica al ítem.</t>
        </r>
      </text>
    </comment>
    <comment ref="W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X2" authorId="0" shapeId="0">
      <text>
        <r>
          <rPr>
            <b/>
            <sz val="9"/>
            <color indexed="81"/>
            <rFont val="Tahoma"/>
            <family val="2"/>
          </rPr>
          <t>CAS:</t>
        </r>
        <r>
          <rPr>
            <sz val="9"/>
            <color indexed="81"/>
            <rFont val="Tahoma"/>
            <family val="2"/>
          </rPr>
          <t xml:space="preserve">
Determina la importancia relativa del ítem como parte de un portafolio.
</t>
        </r>
      </text>
    </comment>
    <comment ref="Y2" authorId="0" shapeId="0">
      <text>
        <r>
          <rPr>
            <b/>
            <sz val="9"/>
            <color indexed="81"/>
            <rFont val="Tahoma"/>
            <family val="2"/>
          </rPr>
          <t>CAS:</t>
        </r>
        <r>
          <rPr>
            <sz val="9"/>
            <color indexed="81"/>
            <rFont val="Tahoma"/>
            <family val="2"/>
          </rPr>
          <t xml:space="preserve">
Jefe de la Línea o Agrupación Correspondiente.</t>
        </r>
      </text>
    </comment>
    <comment ref="Z2" authorId="0" shapeId="0">
      <text>
        <r>
          <rPr>
            <b/>
            <sz val="8"/>
            <color indexed="81"/>
            <rFont val="Tahoma"/>
            <family val="2"/>
          </rPr>
          <t>CAS:</t>
        </r>
        <r>
          <rPr>
            <sz val="8"/>
            <color indexed="81"/>
            <rFont val="Tahoma"/>
            <family val="2"/>
          </rPr>
          <t xml:space="preserve">
El Costo Totalmente Variable del Ítem.</t>
        </r>
      </text>
    </comment>
    <comment ref="AA2" authorId="0" shapeId="0">
      <text>
        <r>
          <rPr>
            <b/>
            <sz val="8"/>
            <color indexed="81"/>
            <rFont val="Tahoma"/>
            <family val="2"/>
          </rPr>
          <t>CAS:</t>
        </r>
        <r>
          <rPr>
            <sz val="8"/>
            <color indexed="81"/>
            <rFont val="Tahoma"/>
            <family val="2"/>
          </rPr>
          <t xml:space="preserve">
El Precio de Venta del Ítem en la Bodega Actual.</t>
        </r>
      </text>
    </comment>
    <comment ref="AB2" authorId="0" shapeId="0">
      <text>
        <r>
          <rPr>
            <b/>
            <sz val="9"/>
            <color indexed="81"/>
            <rFont val="Tahoma"/>
            <family val="2"/>
          </rPr>
          <t>CAS:</t>
        </r>
        <r>
          <rPr>
            <sz val="9"/>
            <color indexed="81"/>
            <rFont val="Tahoma"/>
            <family val="2"/>
          </rPr>
          <t xml:space="preserve">
Precio vigente de promoción.</t>
        </r>
      </text>
    </comment>
    <comment ref="AE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F2" authorId="0" shapeId="0">
      <text>
        <r>
          <rPr>
            <b/>
            <sz val="9"/>
            <color indexed="81"/>
            <rFont val="Tahoma"/>
            <family val="2"/>
          </rPr>
          <t>CAS:</t>
        </r>
        <r>
          <rPr>
            <sz val="9"/>
            <color indexed="81"/>
            <rFont val="Tahoma"/>
            <family val="2"/>
          </rPr>
          <t xml:space="preserve">
Tiempo de suministro para el presente ítem bodega expresado en semanas.</t>
        </r>
      </text>
    </comment>
    <comment ref="AG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H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I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J2" authorId="0" shapeId="0">
      <text>
        <r>
          <rPr>
            <b/>
            <sz val="9"/>
            <color indexed="81"/>
            <rFont val="Tahoma"/>
            <family val="2"/>
          </rPr>
          <t>CAS:</t>
        </r>
        <r>
          <rPr>
            <sz val="9"/>
            <color indexed="81"/>
            <rFont val="Tahoma"/>
            <family val="2"/>
          </rPr>
          <t xml:space="preserve">
Define la Etapa en la cual se encuentra el producto.</t>
        </r>
      </text>
    </comment>
    <comment ref="AK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L2" authorId="3" shapeId="0">
      <text>
        <r>
          <rPr>
            <b/>
            <sz val="8"/>
            <color indexed="81"/>
            <rFont val="Tahoma"/>
            <family val="2"/>
          </rPr>
          <t>RAMCAS:</t>
        </r>
        <r>
          <rPr>
            <sz val="8"/>
            <color indexed="81"/>
            <rFont val="Tahoma"/>
            <family val="2"/>
          </rPr>
          <t xml:space="preserve">
El nuevo buffer sugerido por la Gestión Dinámica de Buffers. Si se pinta su texto de verde significa una reducción, mientras que si se pinta de rojo, significa un aumento.</t>
        </r>
      </text>
    </comment>
    <comment ref="AM2" authorId="0" shapeId="0">
      <text>
        <r>
          <rPr>
            <b/>
            <sz val="9"/>
            <color indexed="81"/>
            <rFont val="Tahoma"/>
            <family val="2"/>
          </rPr>
          <t>CAS:</t>
        </r>
        <r>
          <rPr>
            <sz val="9"/>
            <color indexed="81"/>
            <rFont val="Tahoma"/>
            <family val="2"/>
          </rPr>
          <t xml:space="preserve">
Define verbalmente algún comportamiento excepcional del sku.</t>
        </r>
      </text>
    </comment>
    <comment ref="AN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O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P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Q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R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S2" authorId="0" shapeId="0">
      <text>
        <r>
          <rPr>
            <b/>
            <sz val="9"/>
            <color indexed="81"/>
            <rFont val="Tahoma"/>
            <family val="2"/>
          </rPr>
          <t>CAS:</t>
        </r>
        <r>
          <rPr>
            <sz val="9"/>
            <color indexed="81"/>
            <rFont val="Tahoma"/>
            <family val="2"/>
          </rPr>
          <t xml:space="preserve">
Estimación de ventas perdidas.</t>
        </r>
      </text>
    </comment>
    <comment ref="AT2" authorId="0" shapeId="0">
      <text>
        <r>
          <rPr>
            <b/>
            <sz val="9"/>
            <color indexed="81"/>
            <rFont val="Tahoma"/>
            <family val="2"/>
          </rPr>
          <t>CAS:</t>
        </r>
        <r>
          <rPr>
            <sz val="9"/>
            <color indexed="81"/>
            <rFont val="Tahoma"/>
            <family val="2"/>
          </rPr>
          <t xml:space="preserve">
Fecha hasta la cual no se permitirán sugerencias de BUF.</t>
        </r>
      </text>
    </comment>
    <comment ref="AU2" authorId="0" shapeId="0">
      <text>
        <r>
          <rPr>
            <b/>
            <sz val="9"/>
            <color indexed="81"/>
            <rFont val="Tahoma"/>
            <family val="2"/>
          </rPr>
          <t>CAS:</t>
        </r>
        <r>
          <rPr>
            <sz val="9"/>
            <color indexed="81"/>
            <rFont val="Tahoma"/>
            <family val="2"/>
          </rPr>
          <t xml:space="preserve">
Fecha hasta la cual no se permitirán sugerencias de RED.</t>
        </r>
      </text>
    </comment>
    <comment ref="AV2" authorId="0" shapeId="0">
      <text>
        <r>
          <rPr>
            <b/>
            <sz val="9"/>
            <color indexed="81"/>
            <rFont val="Tahoma"/>
            <family val="2"/>
          </rPr>
          <t>CAS:</t>
        </r>
        <r>
          <rPr>
            <sz val="9"/>
            <color indexed="81"/>
            <rFont val="Tahoma"/>
            <family val="2"/>
          </rPr>
          <t xml:space="preserve">
Fecha hasta la cual no se permitirán sugerencias de GDB.</t>
        </r>
      </text>
    </comment>
    <comment ref="AW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X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Y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Z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BA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B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C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D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E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F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G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H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I2" authorId="0" shapeId="0">
      <text>
        <r>
          <rPr>
            <b/>
            <sz val="9"/>
            <color indexed="81"/>
            <rFont val="Tahoma"/>
            <family val="2"/>
          </rPr>
          <t>CAS:</t>
        </r>
        <r>
          <rPr>
            <sz val="9"/>
            <color indexed="81"/>
            <rFont val="Tahoma"/>
            <family val="2"/>
          </rPr>
          <t xml:space="preserve">
Nuevo Buffer que va a reemplazar al  buffer actual.
Si es aumento, se pinta el texto de rojo. Si es reducción, se pinta el texto de verde. Si se pretende cambiar de buffer al mismo buffer actual, el texto se pinta de azul.
Si se pretende bajar el buffer por debajo del buffer mínimo, se pinta el fondo negro y el texto rojo.
Si se pretende subir el buffer por encima del buffer máximo, se pinta el fondo negro y el texto verde.</t>
        </r>
      </text>
    </comment>
    <comment ref="BJ2" authorId="0" shapeId="0">
      <text>
        <r>
          <rPr>
            <b/>
            <sz val="8"/>
            <color indexed="81"/>
            <rFont val="Tahoma"/>
            <family val="2"/>
          </rPr>
          <t>CAS:</t>
        </r>
        <r>
          <rPr>
            <sz val="8"/>
            <color indexed="81"/>
            <rFont val="Tahoma"/>
            <family val="2"/>
          </rPr>
          <t xml:space="preserve">
Buffer Actual del ítem en la presente bodega.
Se pinta de rojo el fondo y amarillo el texto si ese ítem está por fuera de la GDB por estar mal atendido en cantidad o en tiempo y frecuencia de reposición.</t>
        </r>
      </text>
    </comment>
    <comment ref="BK2" authorId="0" shapeId="0">
      <text>
        <r>
          <rPr>
            <b/>
            <sz val="9"/>
            <color indexed="81"/>
            <rFont val="Tahoma"/>
            <family val="2"/>
          </rPr>
          <t>CAS:</t>
        </r>
        <r>
          <rPr>
            <sz val="9"/>
            <color indexed="81"/>
            <rFont val="Tahoma"/>
            <family val="2"/>
          </rPr>
          <t xml:space="preserve">
Buffer calculado de acuerdo al consumo y al tiempo de reposición.</t>
        </r>
      </text>
    </comment>
    <comment ref="BN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O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Ítem antes del cambio ejecutado.</t>
        </r>
      </text>
    </comment>
    <comment ref="BQ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R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S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T2" authorId="0" shapeId="0">
      <text>
        <r>
          <rPr>
            <b/>
            <sz val="9"/>
            <color indexed="81"/>
            <rFont val="Tahoma"/>
            <family val="2"/>
          </rPr>
          <t>CAS:</t>
        </r>
        <r>
          <rPr>
            <sz val="9"/>
            <color indexed="81"/>
            <rFont val="Tahoma"/>
            <family val="2"/>
          </rPr>
          <t xml:space="preserve">
Inventario Físico actual del Ítem en la bodega definida.</t>
        </r>
      </text>
    </comment>
    <comment ref="BU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V2" authorId="3" shapeId="0">
      <text>
        <r>
          <rPr>
            <b/>
            <sz val="8"/>
            <color indexed="81"/>
            <rFont val="Tahoma"/>
            <family val="2"/>
          </rPr>
          <t xml:space="preserve">CAS:
</t>
        </r>
        <r>
          <rPr>
            <sz val="8"/>
            <color indexed="81"/>
            <rFont val="Tahoma"/>
            <family val="2"/>
          </rPr>
          <t>El Inventario en Tránsito del Ítem.</t>
        </r>
      </text>
    </comment>
    <comment ref="BW2" authorId="0" shapeId="0">
      <text>
        <r>
          <rPr>
            <b/>
            <sz val="9"/>
            <color indexed="81"/>
            <rFont val="Tahoma"/>
            <family val="2"/>
          </rPr>
          <t>CAS:</t>
        </r>
        <r>
          <rPr>
            <sz val="9"/>
            <color indexed="81"/>
            <rFont val="Tahoma"/>
            <family val="2"/>
          </rPr>
          <t xml:space="preserve">
Inventario en tránsito que está en proceso de negociación.</t>
        </r>
      </text>
    </comment>
    <comment ref="BX2" authorId="0" shapeId="0">
      <text>
        <r>
          <rPr>
            <b/>
            <sz val="9"/>
            <color indexed="81"/>
            <rFont val="Tahoma"/>
            <family val="2"/>
          </rPr>
          <t>CAS:</t>
        </r>
        <r>
          <rPr>
            <sz val="9"/>
            <color indexed="81"/>
            <rFont val="Tahoma"/>
            <family val="2"/>
          </rPr>
          <t xml:space="preserve">
Inventario en tránsito que está en proceso de producción.</t>
        </r>
      </text>
    </comment>
    <comment ref="BY2" authorId="0" shapeId="0">
      <text>
        <r>
          <rPr>
            <b/>
            <sz val="9"/>
            <color indexed="81"/>
            <rFont val="Tahoma"/>
            <family val="2"/>
          </rPr>
          <t>CAS:</t>
        </r>
        <r>
          <rPr>
            <sz val="9"/>
            <color indexed="81"/>
            <rFont val="Tahoma"/>
            <family val="2"/>
          </rPr>
          <t xml:space="preserve">
Inventario en tránsito que está ya embarcado.</t>
        </r>
      </text>
    </comment>
    <comment ref="BZ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CA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B2" authorId="3" shapeId="0">
      <text>
        <r>
          <rPr>
            <b/>
            <sz val="8"/>
            <color indexed="81"/>
            <rFont val="Tahoma"/>
            <family val="2"/>
          </rPr>
          <t>Carlos Semanate:</t>
        </r>
        <r>
          <rPr>
            <sz val="8"/>
            <color indexed="81"/>
            <rFont val="Tahoma"/>
            <family val="2"/>
          </rPr>
          <t xml:space="preserve">
Inventario Proyectado igual al
Inv Fis+Tráns-Compr+Backord</t>
        </r>
      </text>
    </comment>
    <comment ref="CC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D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E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F2" authorId="3" shapeId="0">
      <text>
        <r>
          <rPr>
            <b/>
            <sz val="8"/>
            <color indexed="81"/>
            <rFont val="Tahoma"/>
            <family val="2"/>
          </rPr>
          <t>Carlos Semanate:</t>
        </r>
        <r>
          <rPr>
            <sz val="8"/>
            <color indexed="81"/>
            <rFont val="Tahoma"/>
            <family val="2"/>
          </rPr>
          <t xml:space="preserve">
Cantidad sugerida para pedir al proveedor y así regirse a la disciplina del buffer. 
Se pinta de amarillo, rojo, verde o negro dependiendo de qué tan cerca está para que se cumpla la Frecuencia de Reposición pactada desde la última fecha que se inició una transferencia.</t>
        </r>
      </text>
    </comment>
    <comment ref="CG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H2" authorId="3" shapeId="0">
      <text>
        <r>
          <rPr>
            <b/>
            <sz val="8"/>
            <color indexed="81"/>
            <rFont val="Tahoma"/>
            <family val="2"/>
          </rPr>
          <t>CAS:</t>
        </r>
        <r>
          <rPr>
            <sz val="8"/>
            <color indexed="81"/>
            <rFont val="Tahoma"/>
            <family val="2"/>
          </rPr>
          <t xml:space="preserve">
Cantidad que se va a pedir realmente.</t>
        </r>
      </text>
    </comment>
    <comment ref="CI2" authorId="0" shapeId="0">
      <text>
        <r>
          <rPr>
            <b/>
            <sz val="9"/>
            <color indexed="81"/>
            <rFont val="Tahoma"/>
            <family val="2"/>
          </rPr>
          <t>CAS:</t>
        </r>
        <r>
          <rPr>
            <sz val="9"/>
            <color indexed="81"/>
            <rFont val="Tahoma"/>
            <family val="2"/>
          </rPr>
          <t xml:space="preserve">
Muestra el Calendario Estacional que sigue el ítem.</t>
        </r>
      </text>
    </comment>
    <comment ref="CJ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K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L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M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N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P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Q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R2" authorId="0" shapeId="0">
      <text>
        <r>
          <rPr>
            <b/>
            <sz val="9"/>
            <color indexed="81"/>
            <rFont val="Tahoma"/>
            <family val="2"/>
          </rPr>
          <t>CAS:</t>
        </r>
        <r>
          <rPr>
            <sz val="9"/>
            <color indexed="81"/>
            <rFont val="Tahoma"/>
            <family val="2"/>
          </rPr>
          <t xml:space="preserve">
Fecha del último cambio de buffer para el Ítem actual.</t>
        </r>
      </text>
    </comment>
    <comment ref="CS2" authorId="0" shapeId="0">
      <text>
        <r>
          <rPr>
            <b/>
            <sz val="9"/>
            <color indexed="81"/>
            <rFont val="Tahoma"/>
            <family val="2"/>
          </rPr>
          <t>CAS:</t>
        </r>
        <r>
          <rPr>
            <sz val="9"/>
            <color indexed="81"/>
            <rFont val="Tahoma"/>
            <family val="2"/>
          </rPr>
          <t xml:space="preserve">
Fecha de inicio del horizonte de análisis actual.</t>
        </r>
      </text>
    </comment>
    <comment ref="CT2" authorId="0" shapeId="0">
      <text>
        <r>
          <rPr>
            <b/>
            <sz val="9"/>
            <color indexed="81"/>
            <rFont val="Tahoma"/>
            <family val="2"/>
          </rPr>
          <t>CAS:</t>
        </r>
        <r>
          <rPr>
            <sz val="9"/>
            <color indexed="81"/>
            <rFont val="Tahoma"/>
            <family val="2"/>
          </rPr>
          <t xml:space="preserve">
Fecha del final del horizonte de análisis de buffers actual.</t>
        </r>
      </text>
    </comment>
    <comment ref="CU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V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W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X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Y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Z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A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E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N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Z2" authorId="0" shapeId="0">
      <text>
        <r>
          <rPr>
            <b/>
            <sz val="8"/>
            <color indexed="81"/>
            <rFont val="Tahoma"/>
            <family val="2"/>
          </rPr>
          <t>CAS:</t>
        </r>
        <r>
          <rPr>
            <sz val="8"/>
            <color indexed="81"/>
            <rFont val="Tahoma"/>
            <family val="2"/>
          </rPr>
          <t xml:space="preserve">
El Costo Totalmente Variable del Ítem.</t>
        </r>
      </text>
    </comment>
    <comment ref="AA2" authorId="0" shapeId="0">
      <text>
        <r>
          <rPr>
            <b/>
            <sz val="8"/>
            <color indexed="81"/>
            <rFont val="Tahoma"/>
            <family val="2"/>
          </rPr>
          <t>CAS:</t>
        </r>
        <r>
          <rPr>
            <sz val="8"/>
            <color indexed="81"/>
            <rFont val="Tahoma"/>
            <family val="2"/>
          </rPr>
          <t xml:space="preserve">
El Precio de Venta del Ítem en la bodega seleccionada.</t>
        </r>
      </text>
    </comment>
    <comment ref="AE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F2" authorId="0" shapeId="0">
      <text>
        <r>
          <rPr>
            <b/>
            <sz val="9"/>
            <color indexed="81"/>
            <rFont val="Tahoma"/>
            <family val="2"/>
          </rPr>
          <t>CAS:</t>
        </r>
        <r>
          <rPr>
            <sz val="9"/>
            <color indexed="81"/>
            <rFont val="Tahoma"/>
            <family val="2"/>
          </rPr>
          <t xml:space="preserve">
Tiempo de suministro para el presente ítem bodega en días.</t>
        </r>
      </text>
    </comment>
    <comment ref="AG2" authorId="0" shapeId="0">
      <text>
        <r>
          <rPr>
            <b/>
            <sz val="9"/>
            <color indexed="81"/>
            <rFont val="Tahoma"/>
            <family val="2"/>
          </rPr>
          <t>CAS:</t>
        </r>
        <r>
          <rPr>
            <sz val="9"/>
            <color indexed="81"/>
            <rFont val="Tahoma"/>
            <family val="2"/>
          </rPr>
          <t xml:space="preserve">
Frecuencia de Reposición para el presente ítem bodega en días.</t>
        </r>
      </text>
    </comment>
    <comment ref="AH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I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L2" authorId="1" shapeId="0">
      <text>
        <r>
          <rPr>
            <b/>
            <sz val="8"/>
            <color indexed="81"/>
            <rFont val="Tahoma"/>
            <family val="2"/>
          </rPr>
          <t>Carlos Semanate:</t>
        </r>
        <r>
          <rPr>
            <sz val="8"/>
            <color indexed="81"/>
            <rFont val="Tahoma"/>
            <family val="2"/>
          </rPr>
          <t xml:space="preserve">
El buffer sugerido por el redimensionamiento dinámico.</t>
        </r>
      </text>
    </comment>
    <comment ref="AT2" authorId="0" shapeId="0">
      <text>
        <r>
          <rPr>
            <b/>
            <sz val="9"/>
            <color indexed="81"/>
            <rFont val="Tahoma"/>
            <family val="2"/>
          </rPr>
          <t>CAS:</t>
        </r>
        <r>
          <rPr>
            <sz val="9"/>
            <color indexed="81"/>
            <rFont val="Tahoma"/>
            <family val="2"/>
          </rPr>
          <t xml:space="preserve">
Fecha hasta la cual no se permitirán sugerencias de BUF.</t>
        </r>
      </text>
    </comment>
    <comment ref="AU2" authorId="0" shapeId="0">
      <text>
        <r>
          <rPr>
            <b/>
            <sz val="9"/>
            <color indexed="81"/>
            <rFont val="Tahoma"/>
            <family val="2"/>
          </rPr>
          <t>CAS:</t>
        </r>
        <r>
          <rPr>
            <sz val="9"/>
            <color indexed="81"/>
            <rFont val="Tahoma"/>
            <family val="2"/>
          </rPr>
          <t xml:space="preserve">
Fecha hasta la cual no se permitirán sugerencias de RED.</t>
        </r>
      </text>
    </comment>
    <comment ref="AV2" authorId="0" shapeId="0">
      <text>
        <r>
          <rPr>
            <b/>
            <sz val="9"/>
            <color indexed="81"/>
            <rFont val="Tahoma"/>
            <family val="2"/>
          </rPr>
          <t>CAS:</t>
        </r>
        <r>
          <rPr>
            <sz val="9"/>
            <color indexed="81"/>
            <rFont val="Tahoma"/>
            <family val="2"/>
          </rPr>
          <t xml:space="preserve">
Fecha hasta la cual no se permitirán sugerencias de GDB.</t>
        </r>
      </text>
    </comment>
    <comment ref="BH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N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Q2" authorId="0" shapeId="0">
      <text>
        <r>
          <rPr>
            <b/>
            <sz val="9"/>
            <color indexed="81"/>
            <rFont val="Tahoma"/>
            <family val="2"/>
          </rPr>
          <t>CAS:</t>
        </r>
        <r>
          <rPr>
            <sz val="9"/>
            <color indexed="81"/>
            <rFont val="Tahoma"/>
            <family val="2"/>
          </rPr>
          <t xml:space="preserve">
Buffer Vigente antes de empezar la estacionalidad.</t>
        </r>
      </text>
    </comment>
    <comment ref="BR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S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T2" authorId="0" shapeId="0">
      <text>
        <r>
          <rPr>
            <b/>
            <sz val="9"/>
            <color indexed="81"/>
            <rFont val="Tahoma"/>
            <family val="2"/>
          </rPr>
          <t>CAS:</t>
        </r>
        <r>
          <rPr>
            <sz val="9"/>
            <color indexed="81"/>
            <rFont val="Tahoma"/>
            <family val="2"/>
          </rPr>
          <t xml:space="preserve">
Inventario Físico actual del item en la bodega activa.</t>
        </r>
      </text>
    </comment>
    <comment ref="BU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V2" authorId="1" shapeId="0">
      <text>
        <r>
          <rPr>
            <b/>
            <sz val="8"/>
            <color indexed="81"/>
            <rFont val="Tahoma"/>
            <family val="2"/>
          </rPr>
          <t>CAS:
Inventario en Tránsito Actualizado.</t>
        </r>
      </text>
    </comment>
    <comment ref="BZ2" authorId="1" shapeId="0">
      <text>
        <r>
          <rPr>
            <b/>
            <sz val="8"/>
            <color indexed="81"/>
            <rFont val="Tahoma"/>
            <family val="2"/>
          </rPr>
          <t>CAS:</t>
        </r>
        <r>
          <rPr>
            <sz val="8"/>
            <color indexed="81"/>
            <rFont val="Tahoma"/>
            <family val="2"/>
          </rPr>
          <t xml:space="preserve">
Inventario Comprometido Actualizado.</t>
        </r>
      </text>
    </comment>
    <comment ref="CA2" authorId="1" shapeId="0">
      <text>
        <r>
          <rPr>
            <b/>
            <sz val="8"/>
            <color indexed="81"/>
            <rFont val="Tahoma"/>
            <family val="2"/>
          </rPr>
          <t>CAS:</t>
        </r>
        <r>
          <rPr>
            <sz val="8"/>
            <color indexed="81"/>
            <rFont val="Tahoma"/>
            <family val="2"/>
          </rPr>
          <t xml:space="preserve">
Inventario en Backorder Actualizado.</t>
        </r>
      </text>
    </comment>
    <comment ref="CB2" authorId="1" shapeId="0">
      <text>
        <r>
          <rPr>
            <b/>
            <sz val="8"/>
            <color indexed="81"/>
            <rFont val="Tahoma"/>
            <family val="2"/>
          </rPr>
          <t>Carlos Semanate:</t>
        </r>
        <r>
          <rPr>
            <sz val="8"/>
            <color indexed="81"/>
            <rFont val="Tahoma"/>
            <family val="2"/>
          </rPr>
          <t xml:space="preserve">
Inventario Proyectado Actualizado.
Inv Fis+Tráns-Compr+Backord</t>
        </r>
      </text>
    </comment>
    <comment ref="CF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G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H2" authorId="1" shapeId="0">
      <text>
        <r>
          <rPr>
            <b/>
            <sz val="8"/>
            <color indexed="81"/>
            <rFont val="Tahoma"/>
            <family val="2"/>
          </rPr>
          <t>CAS:</t>
        </r>
        <r>
          <rPr>
            <sz val="8"/>
            <color indexed="81"/>
            <rFont val="Tahoma"/>
            <family val="2"/>
          </rPr>
          <t xml:space="preserve">
Cantidad que se va a pedir realmente.</t>
        </r>
      </text>
    </comment>
    <comment ref="CI2" authorId="0" shapeId="0">
      <text>
        <r>
          <rPr>
            <b/>
            <sz val="9"/>
            <color indexed="81"/>
            <rFont val="Tahoma"/>
            <family val="2"/>
          </rPr>
          <t>CAS:</t>
        </r>
        <r>
          <rPr>
            <sz val="9"/>
            <color indexed="81"/>
            <rFont val="Tahoma"/>
            <family val="2"/>
          </rPr>
          <t xml:space="preserve">
Muestra el Calendario Estacional que sigue el ítem.</t>
        </r>
      </text>
    </comment>
    <comment ref="CL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M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N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P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Q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R2" authorId="0" shapeId="0">
      <text>
        <r>
          <rPr>
            <b/>
            <sz val="9"/>
            <color indexed="81"/>
            <rFont val="Tahoma"/>
            <family val="2"/>
          </rPr>
          <t>CAS:</t>
        </r>
        <r>
          <rPr>
            <sz val="9"/>
            <color indexed="81"/>
            <rFont val="Tahoma"/>
            <family val="2"/>
          </rPr>
          <t xml:space="preserve">
Fecha del último cambio de buffer para el item actual.</t>
        </r>
      </text>
    </comment>
    <comment ref="CS2" authorId="0" shapeId="0">
      <text>
        <r>
          <rPr>
            <b/>
            <sz val="9"/>
            <color indexed="81"/>
            <rFont val="Tahoma"/>
            <family val="2"/>
          </rPr>
          <t>CAS:</t>
        </r>
        <r>
          <rPr>
            <sz val="9"/>
            <color indexed="81"/>
            <rFont val="Tahoma"/>
            <family val="2"/>
          </rPr>
          <t xml:space="preserve">
Fecha de inicio del período de análisis.</t>
        </r>
      </text>
    </comment>
    <comment ref="CT2" authorId="0" shapeId="0">
      <text>
        <r>
          <rPr>
            <b/>
            <sz val="9"/>
            <color indexed="81"/>
            <rFont val="Tahoma"/>
            <family val="2"/>
          </rPr>
          <t>CAS:</t>
        </r>
        <r>
          <rPr>
            <sz val="9"/>
            <color indexed="81"/>
            <rFont val="Tahoma"/>
            <family val="2"/>
          </rPr>
          <t xml:space="preserve">
Fecha del final del período de análisis de buffers.</t>
        </r>
      </text>
    </comment>
    <comment ref="CY2" authorId="0" shapeId="0">
      <text>
        <r>
          <rPr>
            <b/>
            <sz val="9"/>
            <color indexed="81"/>
            <rFont val="Tahoma"/>
            <family val="2"/>
          </rPr>
          <t>CAS:</t>
        </r>
        <r>
          <rPr>
            <sz val="9"/>
            <color indexed="81"/>
            <rFont val="Tahoma"/>
            <family val="2"/>
          </rPr>
          <t xml:space="preserve">
Factor de variabilidad de los saldos de inventario.</t>
        </r>
      </text>
    </comment>
    <comment ref="CZ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A2" authorId="0" shapeId="0">
      <text>
        <r>
          <rPr>
            <b/>
            <sz val="9"/>
            <color indexed="81"/>
            <rFont val="Tahoma"/>
            <family val="2"/>
          </rPr>
          <t>CAS:</t>
        </r>
        <r>
          <rPr>
            <sz val="9"/>
            <color indexed="81"/>
            <rFont val="Tahoma"/>
            <family val="2"/>
          </rPr>
          <t xml:space="preserve">
Porcentaje del período actual que el buffer ha estado en negro.</t>
        </r>
      </text>
    </comment>
    <comment ref="DB2" authorId="0" shapeId="0">
      <text>
        <r>
          <rPr>
            <b/>
            <sz val="9"/>
            <color indexed="81"/>
            <rFont val="Tahoma"/>
            <family val="2"/>
          </rPr>
          <t>CAS:</t>
        </r>
        <r>
          <rPr>
            <sz val="9"/>
            <color indexed="81"/>
            <rFont val="Tahoma"/>
            <family val="2"/>
          </rPr>
          <t xml:space="preserve">
Porcentaje del período actual que el buffer ha estado en rojo</t>
        </r>
      </text>
    </comment>
    <comment ref="DC2" authorId="0" shapeId="0">
      <text>
        <r>
          <rPr>
            <b/>
            <sz val="9"/>
            <color indexed="81"/>
            <rFont val="Tahoma"/>
            <family val="2"/>
          </rPr>
          <t>CAS:</t>
        </r>
        <r>
          <rPr>
            <sz val="9"/>
            <color indexed="81"/>
            <rFont val="Tahoma"/>
            <family val="2"/>
          </rPr>
          <t xml:space="preserve">
Porcentaje del período actual que el buffer ha estado en amarillo.</t>
        </r>
      </text>
    </comment>
    <comment ref="DD2" authorId="0" shapeId="0">
      <text>
        <r>
          <rPr>
            <b/>
            <sz val="9"/>
            <color indexed="81"/>
            <rFont val="Tahoma"/>
            <family val="2"/>
          </rPr>
          <t>CAS:</t>
        </r>
        <r>
          <rPr>
            <sz val="9"/>
            <color indexed="81"/>
            <rFont val="Tahoma"/>
            <family val="2"/>
          </rPr>
          <t xml:space="preserve">
Porcentaje del período actual que el buffer ha estado en verde.</t>
        </r>
      </text>
    </comment>
    <comment ref="DE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<sst xmlns="http://schemas.openxmlformats.org/spreadsheetml/2006/main" count="52454" uniqueCount="6263">
  <si>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</si>
  <si>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</si>
  <si>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</si>
  <si>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</si>
  <si>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</si>
  <si>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</si>
  <si>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</si>
  <si>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</si>
  <si>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</si>
  <si>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</si>
  <si>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</si>
  <si>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</si>
  <si>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</si>
  <si>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</si>
  <si>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</si>
  <si>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</si>
  <si>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</si>
  <si>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</si>
  <si>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</si>
  <si>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</si>
  <si>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</si>
  <si>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</si>
  <si>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</si>
  <si>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</si>
  <si>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</si>
  <si>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</si>
  <si>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</si>
  <si>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</si>
  <si>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</si>
  <si>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</si>
  <si>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</si>
  <si>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</si>
  <si>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</si>
  <si>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</si>
  <si>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</si>
  <si>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</si>
  <si>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</si>
  <si>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</si>
  <si>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</si>
  <si>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</si>
  <si>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</si>
  <si>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</si>
  <si>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</si>
  <si>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</si>
  <si>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</si>
  <si>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</si>
  <si>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</si>
  <si>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</si>
  <si>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</si>
  <si>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</si>
  <si>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</si>
  <si>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</si>
  <si>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</si>
  <si>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</si>
  <si>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</si>
  <si>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</si>
  <si>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</si>
  <si>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</si>
  <si>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</si>
  <si>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</si>
  <si>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</si>
  <si>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</si>
  <si>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</si>
  <si>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</si>
  <si>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</si>
  <si>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</si>
  <si>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</si>
  <si>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</si>
  <si>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</si>
  <si>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</si>
  <si>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</si>
  <si>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</si>
  <si>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</si>
  <si>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</si>
  <si>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</si>
  <si>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</si>
  <si>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</si>
  <si>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</si>
  <si>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</si>
  <si>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</si>
  <si>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</si>
  <si>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</si>
  <si>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</si>
  <si>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</si>
  <si>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</si>
  <si>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</si>
  <si>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</si>
  <si>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</si>
  <si>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</si>
  <si>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</si>
  <si>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</si>
  <si>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</si>
  <si>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</si>
  <si>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</si>
  <si>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</si>
  <si>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</si>
  <si>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</si>
  <si>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</si>
  <si>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</si>
  <si>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</si>
  <si>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</si>
  <si>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</si>
  <si>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</si>
  <si>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</si>
  <si>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</si>
  <si>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</si>
  <si>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</si>
  <si>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</si>
  <si>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</si>
  <si>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</si>
  <si>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</si>
  <si>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</si>
  <si>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</si>
  <si>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</si>
  <si>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</si>
  <si>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</si>
  <si>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</si>
  <si>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</si>
  <si>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</si>
  <si>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</si>
  <si>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</si>
  <si>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</si>
  <si>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</si>
  <si>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</si>
  <si>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</si>
  <si>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</si>
  <si>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</si>
  <si>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</si>
  <si>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</si>
  <si>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</si>
  <si>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</si>
  <si>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</si>
  <si>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</si>
  <si>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</si>
  <si>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</si>
  <si>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</si>
  <si>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</si>
  <si>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</si>
  <si>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</si>
  <si>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</si>
  <si>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</si>
  <si>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</si>
  <si>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</si>
  <si>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</si>
  <si>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</si>
  <si>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</si>
  <si>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</si>
  <si>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</si>
  <si>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</si>
  <si>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</si>
  <si>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</si>
  <si>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</si>
  <si>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</si>
  <si>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</si>
  <si>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</si>
  <si>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</si>
  <si>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</si>
  <si>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</si>
  <si>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</si>
  <si>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</si>
  <si>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</si>
  <si>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</si>
  <si>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</si>
  <si>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</si>
  <si>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</si>
  <si>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</si>
  <si>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</si>
  <si>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</si>
  <si>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</si>
  <si>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</si>
  <si>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</si>
  <si>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</si>
  <si>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</si>
  <si>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</si>
  <si>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</si>
  <si>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</si>
  <si>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</si>
  <si>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</si>
  <si>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</si>
  <si>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</si>
  <si>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</si>
  <si>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</si>
  <si>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</si>
  <si>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</si>
  <si>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</si>
  <si>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</si>
  <si>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</si>
  <si>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</si>
  <si>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</si>
  <si>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</si>
  <si>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</si>
  <si>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</si>
  <si>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</si>
  <si>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</si>
  <si>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</si>
  <si>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</si>
  <si>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</si>
  <si>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</si>
  <si>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</si>
  <si>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</si>
  <si>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</si>
  <si>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</si>
  <si>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</si>
  <si>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</si>
  <si>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</si>
  <si>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</si>
  <si>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</si>
  <si>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</si>
  <si>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</si>
  <si>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</si>
  <si>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</si>
  <si>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</si>
  <si>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</si>
  <si>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</si>
  <si>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</si>
  <si>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</si>
  <si>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</si>
  <si>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</si>
  <si>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</si>
  <si>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</si>
  <si>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</si>
  <si>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</si>
  <si>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</si>
  <si>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</si>
  <si>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</si>
  <si>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</si>
  <si>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</si>
  <si>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</si>
  <si>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</si>
  <si>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</si>
  <si>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</si>
  <si>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</si>
  <si>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</si>
  <si>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</si>
  <si>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</si>
  <si>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</si>
  <si>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</si>
  <si>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</si>
  <si>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</si>
  <si>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</si>
  <si>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</si>
  <si>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</si>
  <si>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</si>
  <si>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</si>
  <si>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</si>
  <si>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</si>
  <si>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</si>
  <si>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</si>
  <si>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</si>
  <si>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</si>
  <si>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</si>
  <si>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</si>
  <si>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</si>
  <si>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</si>
  <si>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</si>
  <si>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</si>
  <si>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</si>
  <si>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</si>
  <si>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</si>
  <si>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</si>
  <si>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</si>
  <si>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</si>
  <si>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</si>
  <si>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</si>
  <si>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</si>
  <si>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</si>
  <si>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</si>
  <si>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</si>
  <si>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</si>
  <si>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</si>
  <si>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</si>
  <si>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</si>
  <si>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</si>
  <si>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</si>
  <si>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</si>
  <si>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</si>
  <si>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</si>
  <si>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</si>
  <si>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</si>
  <si>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</si>
  <si>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</si>
  <si>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</si>
  <si>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</si>
  <si>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</si>
  <si>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</si>
  <si>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</si>
  <si>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</si>
  <si>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</si>
  <si>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</si>
  <si>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</si>
  <si>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</si>
  <si>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</si>
  <si>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</si>
  <si>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</si>
  <si>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</si>
  <si>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</si>
  <si>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</si>
  <si>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</si>
  <si>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</si>
  <si>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</si>
  <si>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</si>
  <si>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</si>
  <si>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</si>
  <si>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</si>
  <si>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</si>
  <si>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</si>
  <si>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</si>
  <si>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</si>
  <si>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</si>
  <si>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</si>
  <si>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</si>
  <si>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</si>
  <si>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</si>
  <si>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</si>
  <si>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</si>
  <si>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</si>
  <si>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</si>
  <si>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</si>
  <si>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</si>
  <si>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</si>
  <si>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</si>
  <si>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</si>
  <si>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</si>
  <si>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</si>
  <si>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</si>
  <si>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</si>
  <si>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</si>
  <si>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</si>
  <si>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</si>
  <si>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</si>
  <si>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</si>
  <si>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</si>
  <si>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</si>
  <si>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</si>
  <si>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</si>
  <si>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</si>
  <si>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</si>
  <si>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</si>
  <si>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</si>
  <si>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</si>
  <si>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</si>
  <si>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</si>
  <si>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</si>
  <si>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</si>
  <si>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</si>
  <si>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</si>
  <si>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</si>
  <si>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</si>
  <si>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</si>
  <si>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</si>
  <si>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</si>
  <si>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</si>
  <si>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</si>
  <si>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</si>
  <si>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</si>
  <si>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</si>
  <si>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</si>
  <si>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</si>
  <si>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</si>
  <si>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</si>
  <si>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</si>
  <si>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</si>
  <si>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</si>
  <si>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</si>
  <si>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</si>
  <si>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</si>
  <si>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</si>
  <si>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</si>
  <si>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</si>
  <si>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</si>
  <si>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</si>
  <si>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</si>
  <si>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</si>
  <si>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</si>
  <si>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</si>
  <si>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</si>
  <si>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</si>
  <si>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</si>
  <si>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</si>
  <si>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</si>
  <si>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</si>
  <si>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</si>
  <si>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</si>
  <si>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</si>
  <si>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</si>
  <si>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</si>
  <si>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</si>
  <si>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</si>
  <si>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</si>
  <si>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</si>
  <si>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</si>
  <si>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</si>
  <si>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</si>
  <si>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</si>
  <si>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</si>
  <si>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</si>
  <si>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</si>
  <si>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</si>
  <si>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</si>
  <si>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</si>
  <si>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</si>
  <si>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</si>
  <si>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</si>
  <si>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</si>
  <si>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</si>
  <si>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</si>
  <si>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</si>
  <si>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</si>
  <si>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</si>
  <si>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</si>
  <si>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</si>
  <si>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</si>
  <si>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</si>
  <si>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</si>
  <si>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</si>
  <si>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</si>
  <si>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</si>
  <si>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</si>
  <si>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</si>
  <si>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</si>
  <si>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</si>
  <si>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</si>
  <si>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</si>
  <si>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</si>
  <si>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</si>
  <si>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</si>
  <si>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</si>
  <si>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</si>
  <si>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</si>
  <si>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</si>
  <si>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</si>
  <si>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</si>
  <si>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</si>
  <si>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</si>
  <si>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</si>
  <si>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</si>
  <si>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</si>
  <si>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</si>
  <si>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</si>
  <si>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</si>
  <si>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</si>
  <si>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</si>
  <si>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</si>
  <si>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</si>
  <si>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</si>
  <si>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</si>
  <si>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</si>
  <si>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</si>
  <si>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</si>
  <si>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</si>
  <si>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</si>
  <si>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</si>
  <si>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</si>
  <si>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</si>
  <si>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</si>
  <si>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</si>
  <si>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</si>
  <si>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</si>
  <si>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</si>
  <si>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</si>
  <si>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</si>
  <si>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</si>
  <si>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</si>
  <si>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</si>
  <si>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</si>
  <si>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</si>
  <si>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</si>
  <si>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</si>
  <si>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</si>
  <si>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</si>
  <si>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</si>
  <si>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</si>
  <si>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</si>
  <si>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</si>
  <si>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</si>
  <si>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</si>
  <si>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</si>
  <si>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</si>
  <si>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</si>
  <si>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</si>
  <si>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</si>
  <si>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</si>
  <si>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</si>
  <si>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</si>
  <si>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</si>
  <si>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</si>
  <si>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</si>
  <si>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</si>
  <si>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</si>
  <si>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</si>
  <si>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</si>
  <si>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</si>
  <si>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</si>
  <si>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</si>
  <si>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</si>
  <si>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</si>
  <si>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</si>
  <si>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</si>
  <si>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</si>
  <si>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</si>
  <si>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</si>
  <si>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</si>
  <si>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</si>
  <si>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</si>
  <si>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</si>
  <si>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</si>
  <si>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</si>
  <si>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</si>
  <si>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</si>
  <si>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</si>
  <si>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</si>
  <si>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</si>
  <si>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</si>
  <si>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</si>
  <si>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</si>
  <si>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</si>
  <si>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</si>
  <si>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</si>
  <si>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</si>
  <si>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</si>
  <si>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</si>
  <si>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</si>
  <si>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</si>
  <si>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</si>
  <si>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</si>
  <si>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</si>
  <si>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</si>
  <si>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</si>
  <si>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</si>
  <si>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</si>
  <si>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</si>
  <si>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</si>
  <si>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</si>
  <si>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</si>
  <si>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</si>
  <si>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</si>
  <si>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</si>
  <si>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</si>
  <si>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</si>
  <si>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</si>
  <si>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</si>
  <si>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</si>
  <si>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</si>
  <si>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</si>
  <si>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</si>
  <si>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</si>
  <si>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</si>
  <si>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</si>
  <si>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</si>
  <si>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</si>
  <si>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</si>
  <si>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</si>
  <si>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</si>
  <si>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</si>
  <si>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Borrar</t>
  </si>
  <si>
    <t>Usuario: admin</t>
  </si>
  <si>
    <t>admin</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</si>
  <si>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</si>
  <si>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</si>
  <si>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</si>
  <si>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</si>
  <si>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</si>
  <si>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</si>
  <si>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</si>
  <si>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</si>
  <si>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</si>
  <si>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</si>
  <si>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</si>
  <si>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</si>
  <si>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</si>
  <si>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CODTRANSFER</t>
  </si>
  <si>
    <t>TRANSITO</t>
  </si>
  <si>
    <t>REFERENCIA</t>
  </si>
  <si>
    <t>FECHAARRIBO</t>
  </si>
  <si>
    <t>COSTO</t>
  </si>
  <si>
    <t>INVFIS</t>
  </si>
  <si>
    <t>INVTRANS</t>
  </si>
  <si>
    <t>INVPROY</t>
  </si>
  <si>
    <t>Suma de TRANSITO</t>
  </si>
  <si>
    <t>REPORTE TRÁNSITO DETALLADO</t>
  </si>
  <si>
    <t>Bodega ECU</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</si>
  <si>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</si>
  <si>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</si>
  <si>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</si>
  <si>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</si>
  <si>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</si>
  <si>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</si>
  <si>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</si>
  <si>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</si>
  <si>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</si>
  <si>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</si>
  <si>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</si>
  <si>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</si>
  <si>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</si>
  <si>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</si>
  <si>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</si>
  <si>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</si>
  <si>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</si>
  <si>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</si>
  <si>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</si>
  <si>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</si>
  <si>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</si>
  <si>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</si>
  <si>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</si>
  <si>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</si>
  <si>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</si>
  <si>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</si>
  <si>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</si>
  <si>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</si>
  <si>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</si>
  <si>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</si>
  <si>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</si>
  <si>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Omisiones GDB</t>
  </si>
  <si>
    <t>Condicion aumentar buffer</t>
  </si>
  <si>
    <t>Color Repos Frec</t>
  </si>
  <si>
    <t>REDAX</t>
  </si>
  <si>
    <t>METREX</t>
  </si>
  <si>
    <t>20928</t>
  </si>
  <si>
    <t>20833</t>
  </si>
  <si>
    <t>10128</t>
  </si>
  <si>
    <t>10-6000</t>
  </si>
  <si>
    <t>10410</t>
  </si>
  <si>
    <t>"Catéter Torácico Angulado PVC CH 28 / 9,"</t>
  </si>
  <si>
    <t>Catéter Torácco Silicón recto CH 33 / 11</t>
  </si>
  <si>
    <t>SIMPLE 3 - Chest drain two chambers Reci</t>
  </si>
  <si>
    <t>METRICIDE OPA PLUS DESINFECTANTE DE QUIR</t>
  </si>
  <si>
    <t>RESERVORIO DE SILICON DE 200ML</t>
  </si>
  <si>
    <t>CATETERES ANGULADOS PVC</t>
  </si>
  <si>
    <t>CATETERES DE SILICON RECTO</t>
  </si>
  <si>
    <t>CAMPANA  DOS CAMARAS</t>
  </si>
  <si>
    <t>RESERVORIOS</t>
  </si>
  <si>
    <t>FECHA_HASTA</t>
  </si>
  <si>
    <t>FECHA_DE</t>
  </si>
  <si>
    <t xml:space="preserve"> METRICIDE</t>
  </si>
  <si>
    <t>ESTATUS</t>
  </si>
  <si>
    <t>No es Gris</t>
  </si>
  <si>
    <t>SUBIR BASE DATOS</t>
  </si>
  <si>
    <t>No se pudo cargar a la base de datos</t>
  </si>
  <si>
    <t>completo</t>
  </si>
  <si>
    <t>16/05/2018</t>
  </si>
  <si>
    <t>22/05/2018</t>
  </si>
  <si>
    <t>2018</t>
  </si>
  <si>
    <t>28/05/2018</t>
  </si>
  <si>
    <t>29/05/2018</t>
  </si>
  <si>
    <t>13/06/2018</t>
  </si>
  <si>
    <t>15/06/2018</t>
  </si>
  <si>
    <t>18/06/2018</t>
  </si>
  <si>
    <t>19/06/2018</t>
  </si>
  <si>
    <t>20/06/2018</t>
  </si>
  <si>
    <t>21/06/2018</t>
  </si>
  <si>
    <t>22/06/2018</t>
  </si>
  <si>
    <t>25/06/2018</t>
  </si>
  <si>
    <t>26/06/2018</t>
  </si>
  <si>
    <t>27/06/2018</t>
  </si>
  <si>
    <t>28/06/2018</t>
  </si>
  <si>
    <t>29/06/2018</t>
  </si>
  <si>
    <t>02/07/2018</t>
  </si>
  <si>
    <t>03/07/2018</t>
  </si>
  <si>
    <t>04/07/2018</t>
  </si>
  <si>
    <t>05/07/2018</t>
  </si>
  <si>
    <t>Promedio Mensual</t>
  </si>
  <si>
    <t>Buffer Usuario</t>
  </si>
  <si>
    <t>06/07/2018</t>
  </si>
  <si>
    <t>09/07/2018</t>
  </si>
  <si>
    <t>10/07/2018</t>
  </si>
  <si>
    <t>11/07/2018</t>
  </si>
  <si>
    <t>12/07/2018</t>
  </si>
  <si>
    <t>13/07/2018</t>
  </si>
  <si>
    <t>16/07/2018</t>
  </si>
  <si>
    <t>17/07/2018</t>
  </si>
  <si>
    <t>18/07/2018</t>
  </si>
  <si>
    <t>1</t>
  </si>
  <si>
    <t>Bodega Central Agrota</t>
  </si>
  <si>
    <t>Echo</t>
  </si>
  <si>
    <t>MOTOBOMBAS</t>
  </si>
  <si>
    <t>Vacaciones anuales en CHINA</t>
  </si>
  <si>
    <t>160915100423256</t>
  </si>
  <si>
    <t>AGROFORESTAL</t>
  </si>
  <si>
    <t>ECHO 165</t>
  </si>
  <si>
    <t>19/07/2018</t>
  </si>
  <si>
    <t>20/07/2018</t>
  </si>
  <si>
    <t>23/07/2018</t>
  </si>
  <si>
    <t>COSTO COMPROMETIDO</t>
  </si>
  <si>
    <t>COSTO PROYECTADO</t>
  </si>
  <si>
    <t>COSTO BACKORDER</t>
  </si>
  <si>
    <t>SINCRONIZA CON RAMCAS WEB: Si se ha hecho un cambio en RAMCAS Web, para que la HojaCB obtenga esos cambios, hay que presionar este botón.</t>
  </si>
  <si>
    <t>NUEVO</t>
  </si>
  <si>
    <t>ALERTAS</t>
  </si>
  <si>
    <t>NEBULIZADORA 2T</t>
  </si>
  <si>
    <t>NEBULIZADORA MB-580LA</t>
  </si>
  <si>
    <t>HOJACB</t>
  </si>
  <si>
    <t>TIPO_REPOSICION</t>
  </si>
  <si>
    <t>PESO</t>
  </si>
  <si>
    <t>UNIDAD_PESO</t>
  </si>
  <si>
    <t>VOLUMEN</t>
  </si>
  <si>
    <t>UNIDAD_VOLUMEN</t>
  </si>
  <si>
    <t>ACTIVO</t>
  </si>
  <si>
    <t>CONTROL_BUFFER</t>
  </si>
  <si>
    <t>TRUPUT_TOTAL</t>
  </si>
  <si>
    <t>FECHA_DESCONTINUADO</t>
  </si>
  <si>
    <t>UNIDAD</t>
  </si>
  <si>
    <t>BODEGA_CODIGO</t>
  </si>
  <si>
    <t>G</t>
  </si>
  <si>
    <t>USA ECHO</t>
  </si>
  <si>
    <t>JAPON ECHO</t>
  </si>
  <si>
    <t>A</t>
  </si>
  <si>
    <t>N</t>
  </si>
  <si>
    <t>24/07/2018</t>
  </si>
  <si>
    <t>25/07/2018</t>
  </si>
  <si>
    <t>26/07/2018</t>
  </si>
  <si>
    <t>27/07/2018</t>
  </si>
  <si>
    <t>30/07/2018</t>
  </si>
  <si>
    <t>31/07/2018</t>
  </si>
  <si>
    <t>01/08/2018</t>
  </si>
  <si>
    <t>02/08/2018</t>
  </si>
  <si>
    <t>06/08/2018</t>
  </si>
  <si>
    <t>07/08/2018</t>
  </si>
  <si>
    <t>09/08/2018</t>
  </si>
  <si>
    <t>10/08/2018</t>
  </si>
  <si>
    <t>13/08/2018</t>
  </si>
  <si>
    <t>14/08/2018</t>
  </si>
  <si>
    <t>15/08/2018</t>
  </si>
  <si>
    <t>16/08/2018</t>
  </si>
  <si>
    <t>17/08/2018</t>
  </si>
  <si>
    <t>20/08/2018</t>
  </si>
  <si>
    <t>21/08/2018</t>
  </si>
  <si>
    <t>22/08/2018</t>
  </si>
  <si>
    <t>23/08/2018</t>
  </si>
  <si>
    <t>24/08/2018</t>
  </si>
  <si>
    <t>27/08/2018</t>
  </si>
  <si>
    <t>28/08/2018</t>
  </si>
  <si>
    <t>29/08/2018</t>
  </si>
  <si>
    <t>30/08/2018</t>
  </si>
  <si>
    <t>31/08/2018</t>
  </si>
  <si>
    <t>03/09/2018</t>
  </si>
  <si>
    <t>04/09/2018</t>
  </si>
  <si>
    <t>05/09/2018</t>
  </si>
  <si>
    <t>06/09/2018</t>
  </si>
  <si>
    <t>07/09/2018</t>
  </si>
  <si>
    <t>10/09/2018</t>
  </si>
  <si>
    <t>11/09/2018</t>
  </si>
  <si>
    <t>12/09/2018</t>
  </si>
  <si>
    <t>13/09/2018</t>
  </si>
  <si>
    <t>14/09/2018</t>
  </si>
  <si>
    <t>17/09/2018</t>
  </si>
  <si>
    <t>18/09/2018</t>
  </si>
  <si>
    <t>19/09/2018</t>
  </si>
  <si>
    <t>20/09/2018</t>
  </si>
  <si>
    <t>21/09/2018</t>
  </si>
  <si>
    <t>24/09/2018</t>
  </si>
  <si>
    <t>25/09/2018</t>
  </si>
  <si>
    <t>26/09/2018</t>
  </si>
  <si>
    <t>27/09/2018</t>
  </si>
  <si>
    <t>28/09/2018</t>
  </si>
  <si>
    <t>02/10/2018</t>
  </si>
  <si>
    <t>03/10/2018</t>
  </si>
  <si>
    <t>04/10/2018</t>
  </si>
  <si>
    <t>05/10/2018</t>
  </si>
  <si>
    <t>08/10/2018</t>
  </si>
  <si>
    <t>09/10/2018</t>
  </si>
  <si>
    <t>10/10/2018</t>
  </si>
  <si>
    <t>11/10/2018</t>
  </si>
  <si>
    <t>12/10/2018</t>
  </si>
  <si>
    <t>15/10/2018</t>
  </si>
  <si>
    <t>16/10/2018</t>
  </si>
  <si>
    <t>17/10/2018</t>
  </si>
  <si>
    <t>18/10/2018</t>
  </si>
  <si>
    <t>19/10/2018</t>
  </si>
  <si>
    <t>22/10/2018</t>
  </si>
  <si>
    <t>23/10/2018</t>
  </si>
  <si>
    <t>24/10/2018</t>
  </si>
  <si>
    <t>25/10/2018</t>
  </si>
  <si>
    <t>26/10/2018</t>
  </si>
  <si>
    <t>29/10/2018</t>
  </si>
  <si>
    <t>30/10/2018</t>
  </si>
  <si>
    <t>31/10/2018</t>
  </si>
  <si>
    <t>01/11/2018</t>
  </si>
  <si>
    <t>02/11/2018</t>
  </si>
  <si>
    <t>05/11/2018</t>
  </si>
  <si>
    <t>06/11/2018</t>
  </si>
  <si>
    <t>07/11/2018</t>
  </si>
  <si>
    <t>08/11/2018</t>
  </si>
  <si>
    <t>09/11/2018</t>
  </si>
  <si>
    <t>13/11/2018</t>
  </si>
  <si>
    <t>14/11/2018</t>
  </si>
  <si>
    <t>15/11/2018</t>
  </si>
  <si>
    <t>16/11/2018</t>
  </si>
  <si>
    <t>20/11/2018</t>
  </si>
  <si>
    <t>21/11/2018</t>
  </si>
  <si>
    <t>22/11/2018</t>
  </si>
  <si>
    <t>23/11/2018</t>
  </si>
  <si>
    <t>26/11/2018</t>
  </si>
  <si>
    <t>27/11/2018</t>
  </si>
  <si>
    <t>28/11/2018</t>
  </si>
  <si>
    <t>29/11/2018</t>
  </si>
  <si>
    <t>30/11/2018</t>
  </si>
  <si>
    <t>03/12/2018</t>
  </si>
  <si>
    <t>04/12/2018</t>
  </si>
  <si>
    <t>05/12/2018</t>
  </si>
  <si>
    <t>06/12/2018</t>
  </si>
  <si>
    <t>07/12/2018</t>
  </si>
  <si>
    <t>10/12/2018</t>
  </si>
  <si>
    <t>11/12/2018</t>
  </si>
  <si>
    <t>12/12/2018</t>
  </si>
  <si>
    <t>13/12/2018</t>
  </si>
  <si>
    <t>14/12/2018</t>
  </si>
  <si>
    <t>17/12/2018</t>
  </si>
  <si>
    <t>18/12/2018</t>
  </si>
  <si>
    <t>19/12/2018</t>
  </si>
  <si>
    <t>20/12/2018</t>
  </si>
  <si>
    <t>21/12/2018</t>
  </si>
  <si>
    <t>24/12/2018</t>
  </si>
  <si>
    <t>25/12/2018</t>
  </si>
  <si>
    <t>26/12/2018</t>
  </si>
  <si>
    <t>27/12/2018</t>
  </si>
  <si>
    <t>28/12/2018</t>
  </si>
  <si>
    <t>ECHO 164</t>
  </si>
  <si>
    <t>ACT</t>
  </si>
  <si>
    <t>30/06/2018</t>
  </si>
  <si>
    <t>-</t>
  </si>
  <si>
    <t/>
  </si>
  <si>
    <t>AA</t>
  </si>
  <si>
    <t>AAA</t>
  </si>
  <si>
    <t>C</t>
  </si>
  <si>
    <t>B</t>
  </si>
  <si>
    <t>0190333973001</t>
  </si>
  <si>
    <t>MOTORALMOR</t>
  </si>
  <si>
    <t>MOTORALMOR CIA.LTDA.</t>
  </si>
  <si>
    <t>RRFA.xlsm</t>
  </si>
  <si>
    <t>O:\RRFA.xlsm</t>
  </si>
  <si>
    <t>BP-MATRIZ</t>
  </si>
  <si>
    <t>243 - 8</t>
  </si>
  <si>
    <t>BP-MATRIZ243 - 8</t>
  </si>
  <si>
    <t>ERP</t>
  </si>
  <si>
    <t xml:space="preserve">1193 - </t>
  </si>
  <si>
    <t xml:space="preserve">BP-MATRIZ1193 - </t>
  </si>
  <si>
    <t xml:space="preserve">1367 - </t>
  </si>
  <si>
    <t xml:space="preserve">BP-MATRIZ1367 - </t>
  </si>
  <si>
    <t xml:space="preserve">1554 - </t>
  </si>
  <si>
    <t xml:space="preserve">BP-MATRIZ1554 - </t>
  </si>
  <si>
    <t xml:space="preserve">1897 - </t>
  </si>
  <si>
    <t xml:space="preserve">BP-MATRIZ1897 - </t>
  </si>
  <si>
    <t xml:space="preserve">1942 - </t>
  </si>
  <si>
    <t xml:space="preserve">BP-MATRIZ1942 - </t>
  </si>
  <si>
    <t xml:space="preserve">2078 - </t>
  </si>
  <si>
    <t xml:space="preserve">BP-MATRIZ2078 - </t>
  </si>
  <si>
    <t>243-T24-F12</t>
  </si>
  <si>
    <t>BP-MATRIZ243-T24-F12</t>
  </si>
  <si>
    <t>1193</t>
  </si>
  <si>
    <t xml:space="preserve">1500 - </t>
  </si>
  <si>
    <t xml:space="preserve">BP-MATRIZ1500 - </t>
  </si>
  <si>
    <t>1500</t>
  </si>
  <si>
    <t xml:space="preserve">1738 - </t>
  </si>
  <si>
    <t xml:space="preserve">BP-MATRIZ1738 - </t>
  </si>
  <si>
    <t>1738</t>
  </si>
  <si>
    <t xml:space="preserve">243 - </t>
  </si>
  <si>
    <t xml:space="preserve">BP-MATRIZ243 - </t>
  </si>
  <si>
    <t>243</t>
  </si>
  <si>
    <t>3934 - PI</t>
  </si>
  <si>
    <t>BP-MATRIZ3934 - PI</t>
  </si>
  <si>
    <t xml:space="preserve">3934 </t>
  </si>
  <si>
    <t xml:space="preserve">2095 - </t>
  </si>
  <si>
    <t xml:space="preserve">BP-MATRIZ2095 - </t>
  </si>
  <si>
    <t>2095</t>
  </si>
  <si>
    <t xml:space="preserve">3106 - </t>
  </si>
  <si>
    <t xml:space="preserve">BP-MATRIZ3106 - </t>
  </si>
  <si>
    <t>3106</t>
  </si>
  <si>
    <t>3558 - E</t>
  </si>
  <si>
    <t>BP-MATRIZ3558 - E</t>
  </si>
  <si>
    <t>3558</t>
  </si>
  <si>
    <t>3759</t>
  </si>
  <si>
    <t>BP-MATRIZ3759</t>
  </si>
  <si>
    <t xml:space="preserve">1159 - </t>
  </si>
  <si>
    <t xml:space="preserve">BP-MATRIZ1159 - </t>
  </si>
  <si>
    <t>1159</t>
  </si>
  <si>
    <t xml:space="preserve">1297 - </t>
  </si>
  <si>
    <t xml:space="preserve">BP-MATRIZ1297 - </t>
  </si>
  <si>
    <t>1297</t>
  </si>
  <si>
    <t xml:space="preserve">1503 - </t>
  </si>
  <si>
    <t xml:space="preserve">BP-MATRIZ1503 - </t>
  </si>
  <si>
    <t>1503</t>
  </si>
  <si>
    <t xml:space="preserve">1838 - </t>
  </si>
  <si>
    <t xml:space="preserve">BP-MATRIZ1838 - </t>
  </si>
  <si>
    <t>1838</t>
  </si>
  <si>
    <t xml:space="preserve">410 - </t>
  </si>
  <si>
    <t xml:space="preserve">BP-MATRIZ410 - </t>
  </si>
  <si>
    <t>410</t>
  </si>
  <si>
    <t xml:space="preserve">847 - </t>
  </si>
  <si>
    <t xml:space="preserve">BP-MATRIZ847 - </t>
  </si>
  <si>
    <t>847</t>
  </si>
  <si>
    <t xml:space="preserve">1253 - </t>
  </si>
  <si>
    <t xml:space="preserve">BP-MATRIZ1253 - </t>
  </si>
  <si>
    <t>1253</t>
  </si>
  <si>
    <t xml:space="preserve">3272 - </t>
  </si>
  <si>
    <t xml:space="preserve">BP-MATRIZ3272 - </t>
  </si>
  <si>
    <t>3272</t>
  </si>
  <si>
    <t>3469 -</t>
  </si>
  <si>
    <t>BP-MATRIZ3469 -</t>
  </si>
  <si>
    <t>3469</t>
  </si>
  <si>
    <t>3760 -</t>
  </si>
  <si>
    <t>BP-MATRIZ3760 -</t>
  </si>
  <si>
    <t>3760</t>
  </si>
  <si>
    <t xml:space="preserve">1103 - </t>
  </si>
  <si>
    <t xml:space="preserve">BP-MATRIZ1103 - </t>
  </si>
  <si>
    <t>1103</t>
  </si>
  <si>
    <t>1367</t>
  </si>
  <si>
    <t>1554</t>
  </si>
  <si>
    <t>1897</t>
  </si>
  <si>
    <t xml:space="preserve">622 - </t>
  </si>
  <si>
    <t xml:space="preserve">BP-MATRIZ622 - </t>
  </si>
  <si>
    <t>622</t>
  </si>
  <si>
    <t>IMPORTACION</t>
  </si>
  <si>
    <t>BP-MATRIZIMPORTACION</t>
  </si>
  <si>
    <t>0000</t>
  </si>
  <si>
    <t xml:space="preserve">2201 - </t>
  </si>
  <si>
    <t xml:space="preserve">BP-MATRIZ2201 - </t>
  </si>
  <si>
    <t>2201</t>
  </si>
  <si>
    <t>3552 - RI</t>
  </si>
  <si>
    <t>BP-MATRIZ3552 - RI</t>
  </si>
  <si>
    <t>3552</t>
  </si>
  <si>
    <t xml:space="preserve">3753 - </t>
  </si>
  <si>
    <t xml:space="preserve">BP-MATRIZ3753 - </t>
  </si>
  <si>
    <t>3753</t>
  </si>
  <si>
    <t>3366 - DY</t>
  </si>
  <si>
    <t>BP-MATRIZ3366 - DY</t>
  </si>
  <si>
    <t>3366</t>
  </si>
  <si>
    <t xml:space="preserve">1415 - </t>
  </si>
  <si>
    <t xml:space="preserve">BP-MATRIZ1415 - </t>
  </si>
  <si>
    <t>1415</t>
  </si>
  <si>
    <t xml:space="preserve">1706 - </t>
  </si>
  <si>
    <t xml:space="preserve">BP-MATRIZ1706 - </t>
  </si>
  <si>
    <t>1706</t>
  </si>
  <si>
    <t>1942</t>
  </si>
  <si>
    <t xml:space="preserve">2961 - </t>
  </si>
  <si>
    <t xml:space="preserve">BP-MATRIZ2961 - </t>
  </si>
  <si>
    <t>2961</t>
  </si>
  <si>
    <t xml:space="preserve">2078 </t>
  </si>
  <si>
    <t xml:space="preserve">2679 - </t>
  </si>
  <si>
    <t xml:space="preserve">BP-MATRIZ2679 - </t>
  </si>
  <si>
    <t>2679</t>
  </si>
  <si>
    <t>3557 - VA</t>
  </si>
  <si>
    <t>BP-MATRIZ3557 - VA</t>
  </si>
  <si>
    <t>3557</t>
  </si>
  <si>
    <t>462 -</t>
  </si>
  <si>
    <t>BP-MATRIZ462 -</t>
  </si>
  <si>
    <t>462</t>
  </si>
  <si>
    <t>PROMOCION DURO SELECCIÓN</t>
  </si>
  <si>
    <t>Disminución en tiempo de reposición</t>
  </si>
  <si>
    <t>Gerencia</t>
  </si>
  <si>
    <t>09.001.0001</t>
  </si>
  <si>
    <t>16/03/2018</t>
  </si>
  <si>
    <t>17/03/2018</t>
  </si>
  <si>
    <t>16/06/2018</t>
  </si>
  <si>
    <t>17/06/2018</t>
  </si>
  <si>
    <t>23/06/2018</t>
  </si>
  <si>
    <t>24/06/2018</t>
  </si>
  <si>
    <t>01/07/2018</t>
  </si>
  <si>
    <t>07/07/2018</t>
  </si>
  <si>
    <t>08/07/2018</t>
  </si>
  <si>
    <t>14/07/2018</t>
  </si>
  <si>
    <t>15/07/2018</t>
  </si>
  <si>
    <t>21/07/2018</t>
  </si>
  <si>
    <t>22/07/2018</t>
  </si>
  <si>
    <t>28/07/2018</t>
  </si>
  <si>
    <t>29/07/2018</t>
  </si>
  <si>
    <t>01.003.0004</t>
  </si>
  <si>
    <t>BP-MATRIZ01.003.0004</t>
  </si>
  <si>
    <t xml:space="preserve">192 - </t>
  </si>
  <si>
    <t>01.003.0005</t>
  </si>
  <si>
    <t>BP-MATRIZ01.003.0005</t>
  </si>
  <si>
    <t>01.003.0006</t>
  </si>
  <si>
    <t>BP-MATRIZ01.003.0006</t>
  </si>
  <si>
    <t>01.003.0007</t>
  </si>
  <si>
    <t>BP-MATRIZ01.003.0007</t>
  </si>
  <si>
    <t>01.007.0007</t>
  </si>
  <si>
    <t>BP-MATRIZ01.007.0007</t>
  </si>
  <si>
    <t>01.007.0008</t>
  </si>
  <si>
    <t>BP-MATRIZ01.007.0008</t>
  </si>
  <si>
    <t>01.007.0009</t>
  </si>
  <si>
    <t>BP-MATRIZ01.007.0009</t>
  </si>
  <si>
    <t>01.007.0010</t>
  </si>
  <si>
    <t>BP-MATRIZ01.007.0010</t>
  </si>
  <si>
    <t>01.007.0011</t>
  </si>
  <si>
    <t>BP-MATRIZ01.007.0011</t>
  </si>
  <si>
    <t>01.007.0012</t>
  </si>
  <si>
    <t>BP-MATRIZ01.007.0012</t>
  </si>
  <si>
    <t>01.007.0019</t>
  </si>
  <si>
    <t>BP-MATRIZ01.007.0019</t>
  </si>
  <si>
    <t>01.007.0020</t>
  </si>
  <si>
    <t>BP-MATRIZ01.007.0020</t>
  </si>
  <si>
    <t>01.007.0021</t>
  </si>
  <si>
    <t>BP-MATRIZ01.007.0021</t>
  </si>
  <si>
    <t>01.007.0022</t>
  </si>
  <si>
    <t>BP-MATRIZ01.007.0022</t>
  </si>
  <si>
    <t>01.009.0002</t>
  </si>
  <si>
    <t>BP-MATRIZ01.009.0002</t>
  </si>
  <si>
    <t>01.009.0003</t>
  </si>
  <si>
    <t>BP-MATRIZ01.009.0003</t>
  </si>
  <si>
    <t>01.009.0006</t>
  </si>
  <si>
    <t>BP-MATRIZ01.009.0006</t>
  </si>
  <si>
    <t>01.009.0007</t>
  </si>
  <si>
    <t>BP-MATRIZ01.009.0007</t>
  </si>
  <si>
    <t>01.009.0008</t>
  </si>
  <si>
    <t>BP-MATRIZ01.009.0008</t>
  </si>
  <si>
    <t>01.009.0010</t>
  </si>
  <si>
    <t>BP-MATRIZ01.009.0010</t>
  </si>
  <si>
    <t>01.009.0011</t>
  </si>
  <si>
    <t>BP-MATRIZ01.009.0011</t>
  </si>
  <si>
    <t>01.011.0015</t>
  </si>
  <si>
    <t>BP-MATRIZ01.011.0015</t>
  </si>
  <si>
    <t>01.011.0023</t>
  </si>
  <si>
    <t>BP-MATRIZ01.011.0023</t>
  </si>
  <si>
    <t>01.011.0024</t>
  </si>
  <si>
    <t>BP-MATRIZ01.011.0024</t>
  </si>
  <si>
    <t>01.011.0025</t>
  </si>
  <si>
    <t>BP-MATRIZ01.011.0025</t>
  </si>
  <si>
    <t>01.011.0026</t>
  </si>
  <si>
    <t>BP-MATRIZ01.011.0026</t>
  </si>
  <si>
    <t>01.011.0027</t>
  </si>
  <si>
    <t>BP-MATRIZ01.011.0027</t>
  </si>
  <si>
    <t>01.011.0028</t>
  </si>
  <si>
    <t>BP-MATRIZ01.011.0028</t>
  </si>
  <si>
    <t>01.011.0034</t>
  </si>
  <si>
    <t>BP-MATRIZ01.011.0034</t>
  </si>
  <si>
    <t>01.011.0035</t>
  </si>
  <si>
    <t>BP-MATRIZ01.011.0035</t>
  </si>
  <si>
    <t>01.011.0036</t>
  </si>
  <si>
    <t>BP-MATRIZ01.011.0036</t>
  </si>
  <si>
    <t>01.011.0037</t>
  </si>
  <si>
    <t>BP-MATRIZ01.011.0037</t>
  </si>
  <si>
    <t>01.011.0038</t>
  </si>
  <si>
    <t>BP-MATRIZ01.011.0038</t>
  </si>
  <si>
    <t>01.011.0050</t>
  </si>
  <si>
    <t>BP-MATRIZ01.011.0050</t>
  </si>
  <si>
    <t>01.011.0051</t>
  </si>
  <si>
    <t>BP-MATRIZ01.011.0051</t>
  </si>
  <si>
    <t>01.011.0052</t>
  </si>
  <si>
    <t>BP-MATRIZ01.011.0052</t>
  </si>
  <si>
    <t>01.013.0001</t>
  </si>
  <si>
    <t>BP-MATRIZ01.013.0001</t>
  </si>
  <si>
    <t>01.013.0005</t>
  </si>
  <si>
    <t>BP-MATRIZ01.013.0005</t>
  </si>
  <si>
    <t>01.013.0006</t>
  </si>
  <si>
    <t>BP-MATRIZ01.013.0006</t>
  </si>
  <si>
    <t>01.013.0007</t>
  </si>
  <si>
    <t>BP-MATRIZ01.013.0007</t>
  </si>
  <si>
    <t>01.013.0008</t>
  </si>
  <si>
    <t>BP-MATRIZ01.013.0008</t>
  </si>
  <si>
    <t>01.013.0010</t>
  </si>
  <si>
    <t>BP-MATRIZ01.013.0010</t>
  </si>
  <si>
    <t>01.013.0011</t>
  </si>
  <si>
    <t>BP-MATRIZ01.013.0011</t>
  </si>
  <si>
    <t>01.013.0012</t>
  </si>
  <si>
    <t>BP-MATRIZ01.013.0012</t>
  </si>
  <si>
    <t>01.013.0013</t>
  </si>
  <si>
    <t>BP-MATRIZ01.013.0013</t>
  </si>
  <si>
    <t>01.013.0014</t>
  </si>
  <si>
    <t>BP-MATRIZ01.013.0014</t>
  </si>
  <si>
    <t>01.013.0017</t>
  </si>
  <si>
    <t>BP-MATRIZ01.013.0017</t>
  </si>
  <si>
    <t>01.013.0021</t>
  </si>
  <si>
    <t>BP-MATRIZ01.013.0021</t>
  </si>
  <si>
    <t>01.013.0022</t>
  </si>
  <si>
    <t>BP-MATRIZ01.013.0022</t>
  </si>
  <si>
    <t>01.013.0023</t>
  </si>
  <si>
    <t>BP-MATRIZ01.013.0023</t>
  </si>
  <si>
    <t>01.013.0024</t>
  </si>
  <si>
    <t>BP-MATRIZ01.013.0024</t>
  </si>
  <si>
    <t>01.013.0025</t>
  </si>
  <si>
    <t>BP-MATRIZ01.013.0025</t>
  </si>
  <si>
    <t>01.013.0031</t>
  </si>
  <si>
    <t>BP-MATRIZ01.013.0031</t>
  </si>
  <si>
    <t>01.013.0032</t>
  </si>
  <si>
    <t>BP-MATRIZ01.013.0032</t>
  </si>
  <si>
    <t>01.013.0033</t>
  </si>
  <si>
    <t>BP-MATRIZ01.013.0033</t>
  </si>
  <si>
    <t>01.013.0043</t>
  </si>
  <si>
    <t>BP-MATRIZ01.013.0043</t>
  </si>
  <si>
    <t>01.013.0051</t>
  </si>
  <si>
    <t>BP-MATRIZ01.013.0051</t>
  </si>
  <si>
    <t>01.013.0059</t>
  </si>
  <si>
    <t>BP-MATRIZ01.013.0059</t>
  </si>
  <si>
    <t>01.013.0060</t>
  </si>
  <si>
    <t>BP-MATRIZ01.013.0060</t>
  </si>
  <si>
    <t>01.013.0061</t>
  </si>
  <si>
    <t>BP-MATRIZ01.013.0061</t>
  </si>
  <si>
    <t>01.013.0065</t>
  </si>
  <si>
    <t>BP-MATRIZ01.013.0065</t>
  </si>
  <si>
    <t>01.013.0066</t>
  </si>
  <si>
    <t>BP-MATRIZ01.013.0066</t>
  </si>
  <si>
    <t>01.013.0067</t>
  </si>
  <si>
    <t>BP-MATRIZ01.013.0067</t>
  </si>
  <si>
    <t>01.013.0077</t>
  </si>
  <si>
    <t>BP-MATRIZ01.013.0077</t>
  </si>
  <si>
    <t>01.013.0078</t>
  </si>
  <si>
    <t>BP-MATRIZ01.013.0078</t>
  </si>
  <si>
    <t>01.013.0079</t>
  </si>
  <si>
    <t>BP-MATRIZ01.013.0079</t>
  </si>
  <si>
    <t>01.013.0080</t>
  </si>
  <si>
    <t>BP-MATRIZ01.013.0080</t>
  </si>
  <si>
    <t>01.013.0081</t>
  </si>
  <si>
    <t>BP-MATRIZ01.013.0081</t>
  </si>
  <si>
    <t>01.013.0103</t>
  </si>
  <si>
    <t>BP-MATRIZ01.013.0103</t>
  </si>
  <si>
    <t>01.013.0104</t>
  </si>
  <si>
    <t>BP-MATRIZ01.013.0104</t>
  </si>
  <si>
    <t>01.013.0105</t>
  </si>
  <si>
    <t>BP-MATRIZ01.013.0105</t>
  </si>
  <si>
    <t>01.016.0008</t>
  </si>
  <si>
    <t>BP-MATRIZ01.016.0008</t>
  </si>
  <si>
    <t>01.016.0010</t>
  </si>
  <si>
    <t>BP-MATRIZ01.016.0010</t>
  </si>
  <si>
    <t>01.016.0011</t>
  </si>
  <si>
    <t>BP-MATRIZ01.016.0011</t>
  </si>
  <si>
    <t>01.016.0012</t>
  </si>
  <si>
    <t>BP-MATRIZ01.016.0012</t>
  </si>
  <si>
    <t>01.016.0016</t>
  </si>
  <si>
    <t>BP-MATRIZ01.016.0016</t>
  </si>
  <si>
    <t>01.016.0017</t>
  </si>
  <si>
    <t>BP-MATRIZ01.016.0017</t>
  </si>
  <si>
    <t>01.016.0022</t>
  </si>
  <si>
    <t>BP-MATRIZ01.016.0022</t>
  </si>
  <si>
    <t>01.016.0023</t>
  </si>
  <si>
    <t>BP-MATRIZ01.016.0023</t>
  </si>
  <si>
    <t>01.016.0024</t>
  </si>
  <si>
    <t>BP-MATRIZ01.016.0024</t>
  </si>
  <si>
    <t>01.016.0025</t>
  </si>
  <si>
    <t>BP-MATRIZ01.016.0025</t>
  </si>
  <si>
    <t>01.016.0032</t>
  </si>
  <si>
    <t>BP-MATRIZ01.016.0032</t>
  </si>
  <si>
    <t>01.017.0001</t>
  </si>
  <si>
    <t>BP-MATRIZ01.017.0001</t>
  </si>
  <si>
    <t>01.017.0002</t>
  </si>
  <si>
    <t>BP-MATRIZ01.017.0002</t>
  </si>
  <si>
    <t>01.017.0003</t>
  </si>
  <si>
    <t>BP-MATRIZ01.017.0003</t>
  </si>
  <si>
    <t>01.017.0005</t>
  </si>
  <si>
    <t>BP-MATRIZ01.017.0005</t>
  </si>
  <si>
    <t>01.017.0016</t>
  </si>
  <si>
    <t>BP-MATRIZ01.017.0016</t>
  </si>
  <si>
    <t>01.017.0017</t>
  </si>
  <si>
    <t>BP-MATRIZ01.017.0017</t>
  </si>
  <si>
    <t>01.017.0018</t>
  </si>
  <si>
    <t>BP-MATRIZ01.017.0018</t>
  </si>
  <si>
    <t>01.017.0019</t>
  </si>
  <si>
    <t>BP-MATRIZ01.017.0019</t>
  </si>
  <si>
    <t>01.017.0020</t>
  </si>
  <si>
    <t>BP-MATRIZ01.017.0020</t>
  </si>
  <si>
    <t>01.017.0021</t>
  </si>
  <si>
    <t>BP-MATRIZ01.017.0021</t>
  </si>
  <si>
    <t>01.017.0022</t>
  </si>
  <si>
    <t>BP-MATRIZ01.017.0022</t>
  </si>
  <si>
    <t>01.017.0023</t>
  </si>
  <si>
    <t>BP-MATRIZ01.017.0023</t>
  </si>
  <si>
    <t>01.017.0024</t>
  </si>
  <si>
    <t>BP-MATRIZ01.017.0024</t>
  </si>
  <si>
    <t>01.017.0025</t>
  </si>
  <si>
    <t>BP-MATRIZ01.017.0025</t>
  </si>
  <si>
    <t>01.017.0026</t>
  </si>
  <si>
    <t>BP-MATRIZ01.017.0026</t>
  </si>
  <si>
    <t>01.017.0027</t>
  </si>
  <si>
    <t>BP-MATRIZ01.017.0027</t>
  </si>
  <si>
    <t>01.017.0028</t>
  </si>
  <si>
    <t>BP-MATRIZ01.017.0028</t>
  </si>
  <si>
    <t>01.017.0029</t>
  </si>
  <si>
    <t>BP-MATRIZ01.017.0029</t>
  </si>
  <si>
    <t>01.017.0030</t>
  </si>
  <si>
    <t>BP-MATRIZ01.017.0030</t>
  </si>
  <si>
    <t>01.017.0031</t>
  </si>
  <si>
    <t>BP-MATRIZ01.017.0031</t>
  </si>
  <si>
    <t>01.017.0032</t>
  </si>
  <si>
    <t>BP-MATRIZ01.017.0032</t>
  </si>
  <si>
    <t>01.017.0033</t>
  </si>
  <si>
    <t>BP-MATRIZ01.017.0033</t>
  </si>
  <si>
    <t>01.018.0001</t>
  </si>
  <si>
    <t>BP-MATRIZ01.018.0001</t>
  </si>
  <si>
    <t>01.018.0002</t>
  </si>
  <si>
    <t>BP-MATRIZ01.018.0002</t>
  </si>
  <si>
    <t>01.018.0003</t>
  </si>
  <si>
    <t>BP-MATRIZ01.018.0003</t>
  </si>
  <si>
    <t>01.018.0004</t>
  </si>
  <si>
    <t>BP-MATRIZ01.018.0004</t>
  </si>
  <si>
    <t>01.018.0005</t>
  </si>
  <si>
    <t>BP-MATRIZ01.018.0005</t>
  </si>
  <si>
    <t>01.018.0006</t>
  </si>
  <si>
    <t>BP-MATRIZ01.018.0006</t>
  </si>
  <si>
    <t>01.018.0007</t>
  </si>
  <si>
    <t>BP-MATRIZ01.018.0007</t>
  </si>
  <si>
    <t>01.018.0008</t>
  </si>
  <si>
    <t>BP-MATRIZ01.018.0008</t>
  </si>
  <si>
    <t>01.018.0009</t>
  </si>
  <si>
    <t>BP-MATRIZ01.018.0009</t>
  </si>
  <si>
    <t>01.018.0019</t>
  </si>
  <si>
    <t>BP-MATRIZ01.018.0019</t>
  </si>
  <si>
    <t>01.018.0020</t>
  </si>
  <si>
    <t>BP-MATRIZ01.018.0020</t>
  </si>
  <si>
    <t>01.018.0021</t>
  </si>
  <si>
    <t>BP-MATRIZ01.018.0021</t>
  </si>
  <si>
    <t>01.018.0022</t>
  </si>
  <si>
    <t>BP-MATRIZ01.018.0022</t>
  </si>
  <si>
    <t>01.018.0023</t>
  </si>
  <si>
    <t>BP-MATRIZ01.018.0023</t>
  </si>
  <si>
    <t>01.018.0024</t>
  </si>
  <si>
    <t>BP-MATRIZ01.018.0024</t>
  </si>
  <si>
    <t>01.018.0025</t>
  </si>
  <si>
    <t>BP-MATRIZ01.018.0025</t>
  </si>
  <si>
    <t>01.018.0026</t>
  </si>
  <si>
    <t>BP-MATRIZ01.018.0026</t>
  </si>
  <si>
    <t>01.018.0027</t>
  </si>
  <si>
    <t>BP-MATRIZ01.018.0027</t>
  </si>
  <si>
    <t>01.018.0126</t>
  </si>
  <si>
    <t>BP-MATRIZ01.018.0126</t>
  </si>
  <si>
    <t>01.018.0133</t>
  </si>
  <si>
    <t>BP-MATRIZ01.018.0133</t>
  </si>
  <si>
    <t>01.018.0136</t>
  </si>
  <si>
    <t>BP-MATRIZ01.018.0136</t>
  </si>
  <si>
    <t>01.018.0137</t>
  </si>
  <si>
    <t>BP-MATRIZ01.018.0137</t>
  </si>
  <si>
    <t>01.018.0138</t>
  </si>
  <si>
    <t>BP-MATRIZ01.018.0138</t>
  </si>
  <si>
    <t>01.018.0143</t>
  </si>
  <si>
    <t>BP-MATRIZ01.018.0143</t>
  </si>
  <si>
    <t>01.018.0147</t>
  </si>
  <si>
    <t>BP-MATRIZ01.018.0147</t>
  </si>
  <si>
    <t>01.018.0148</t>
  </si>
  <si>
    <t>BP-MATRIZ01.018.0148</t>
  </si>
  <si>
    <t>01.018.0157</t>
  </si>
  <si>
    <t>BP-MATRIZ01.018.0157</t>
  </si>
  <si>
    <t>01.018.0158</t>
  </si>
  <si>
    <t>BP-MATRIZ01.018.0158</t>
  </si>
  <si>
    <t>01.018.0159</t>
  </si>
  <si>
    <t>BP-MATRIZ01.018.0159</t>
  </si>
  <si>
    <t>01.018.0160</t>
  </si>
  <si>
    <t>BP-MATRIZ01.018.0160</t>
  </si>
  <si>
    <t>01.019.0001</t>
  </si>
  <si>
    <t>BP-MATRIZ01.019.0001</t>
  </si>
  <si>
    <t>01.019.0002</t>
  </si>
  <si>
    <t>BP-MATRIZ01.019.0002</t>
  </si>
  <si>
    <t>01.019.0003</t>
  </si>
  <si>
    <t>BP-MATRIZ01.019.0003</t>
  </si>
  <si>
    <t>01.019.0004</t>
  </si>
  <si>
    <t>BP-MATRIZ01.019.0004</t>
  </si>
  <si>
    <t>01.019.0017</t>
  </si>
  <si>
    <t>BP-MATRIZ01.019.0017</t>
  </si>
  <si>
    <t>01.019.0018</t>
  </si>
  <si>
    <t>BP-MATRIZ01.019.0018</t>
  </si>
  <si>
    <t>01.019.0019</t>
  </si>
  <si>
    <t>BP-MATRIZ01.019.0019</t>
  </si>
  <si>
    <t>01.019.0025</t>
  </si>
  <si>
    <t>BP-MATRIZ01.019.0025</t>
  </si>
  <si>
    <t>01.019.0026</t>
  </si>
  <si>
    <t>BP-MATRIZ01.019.0026</t>
  </si>
  <si>
    <t>01.019.0027</t>
  </si>
  <si>
    <t>BP-MATRIZ01.019.0027</t>
  </si>
  <si>
    <t>01.019.0028</t>
  </si>
  <si>
    <t>BP-MATRIZ01.019.0028</t>
  </si>
  <si>
    <t>01.019.0029</t>
  </si>
  <si>
    <t>BP-MATRIZ01.019.0029</t>
  </si>
  <si>
    <t>01.019.0030</t>
  </si>
  <si>
    <t>BP-MATRIZ01.019.0030</t>
  </si>
  <si>
    <t>01.019.0035</t>
  </si>
  <si>
    <t>BP-MATRIZ01.019.0035</t>
  </si>
  <si>
    <t>01.019.0036</t>
  </si>
  <si>
    <t>BP-MATRIZ01.019.0036</t>
  </si>
  <si>
    <t>01.019.0037</t>
  </si>
  <si>
    <t>BP-MATRIZ01.019.0037</t>
  </si>
  <si>
    <t>01.019.0038</t>
  </si>
  <si>
    <t>BP-MATRIZ01.019.0038</t>
  </si>
  <si>
    <t>01.019.0039</t>
  </si>
  <si>
    <t>BP-MATRIZ01.019.0039</t>
  </si>
  <si>
    <t>01.019.0040</t>
  </si>
  <si>
    <t>BP-MATRIZ01.019.0040</t>
  </si>
  <si>
    <t>01.019.0049</t>
  </si>
  <si>
    <t>BP-MATRIZ01.019.0049</t>
  </si>
  <si>
    <t>01.019.0082</t>
  </si>
  <si>
    <t>BP-MATRIZ01.019.0082</t>
  </si>
  <si>
    <t>01.019.0083</t>
  </si>
  <si>
    <t>BP-MATRIZ01.019.0083</t>
  </si>
  <si>
    <t>01.019.0084</t>
  </si>
  <si>
    <t>BP-MATRIZ01.019.0084</t>
  </si>
  <si>
    <t>01.019.0090</t>
  </si>
  <si>
    <t>BP-MATRIZ01.019.0090</t>
  </si>
  <si>
    <t>01.019.0091</t>
  </si>
  <si>
    <t>BP-MATRIZ01.019.0091</t>
  </si>
  <si>
    <t>01.019.0093</t>
  </si>
  <si>
    <t>BP-MATRIZ01.019.0093</t>
  </si>
  <si>
    <t>01.019.0095</t>
  </si>
  <si>
    <t>BP-MATRIZ01.019.0095</t>
  </si>
  <si>
    <t>01.019.0096</t>
  </si>
  <si>
    <t>BP-MATRIZ01.019.0096</t>
  </si>
  <si>
    <t>01.019.0108</t>
  </si>
  <si>
    <t>BP-MATRIZ01.019.0108</t>
  </si>
  <si>
    <t>01.019.0109</t>
  </si>
  <si>
    <t>BP-MATRIZ01.019.0109</t>
  </si>
  <si>
    <t>01.019.0110</t>
  </si>
  <si>
    <t>BP-MATRIZ01.019.0110</t>
  </si>
  <si>
    <t>01.019.0111</t>
  </si>
  <si>
    <t>BP-MATRIZ01.019.0111</t>
  </si>
  <si>
    <t>01.019.0112</t>
  </si>
  <si>
    <t>BP-MATRIZ01.019.0112</t>
  </si>
  <si>
    <t>01.019.0126</t>
  </si>
  <si>
    <t>BP-MATRIZ01.019.0126</t>
  </si>
  <si>
    <t>01.019.0127</t>
  </si>
  <si>
    <t>BP-MATRIZ01.019.0127</t>
  </si>
  <si>
    <t>01.019.0128</t>
  </si>
  <si>
    <t>BP-MATRIZ01.019.0128</t>
  </si>
  <si>
    <t>01.019.0129</t>
  </si>
  <si>
    <t>BP-MATRIZ01.019.0129</t>
  </si>
  <si>
    <t>01.019.0130</t>
  </si>
  <si>
    <t>BP-MATRIZ01.019.0130</t>
  </si>
  <si>
    <t>01.019.0131</t>
  </si>
  <si>
    <t>BP-MATRIZ01.019.0131</t>
  </si>
  <si>
    <t>01.019.0132</t>
  </si>
  <si>
    <t>BP-MATRIZ01.019.0132</t>
  </si>
  <si>
    <t>01.020.0001</t>
  </si>
  <si>
    <t>BP-MATRIZ01.020.0001</t>
  </si>
  <si>
    <t>01.020.0002</t>
  </si>
  <si>
    <t>BP-MATRIZ01.020.0002</t>
  </si>
  <si>
    <t>01.020.0003</t>
  </si>
  <si>
    <t>BP-MATRIZ01.020.0003</t>
  </si>
  <si>
    <t>01.020.0004</t>
  </si>
  <si>
    <t>BP-MATRIZ01.020.0004</t>
  </si>
  <si>
    <t>01.020.0005</t>
  </si>
  <si>
    <t>BP-MATRIZ01.020.0005</t>
  </si>
  <si>
    <t>01.020.0006</t>
  </si>
  <si>
    <t>BP-MATRIZ01.020.0006</t>
  </si>
  <si>
    <t>01.020.0010</t>
  </si>
  <si>
    <t>BP-MATRIZ01.020.0010</t>
  </si>
  <si>
    <t>01.020.0011</t>
  </si>
  <si>
    <t>BP-MATRIZ01.020.0011</t>
  </si>
  <si>
    <t>01.020.0012</t>
  </si>
  <si>
    <t>BP-MATRIZ01.020.0012</t>
  </si>
  <si>
    <t>01.020.0013</t>
  </si>
  <si>
    <t>BP-MATRIZ01.020.0013</t>
  </si>
  <si>
    <t>01.020.0014</t>
  </si>
  <si>
    <t>BP-MATRIZ01.020.0014</t>
  </si>
  <si>
    <t>01.020.0015</t>
  </si>
  <si>
    <t>BP-MATRIZ01.020.0015</t>
  </si>
  <si>
    <t>01.020.0016</t>
  </si>
  <si>
    <t>BP-MATRIZ01.020.0016</t>
  </si>
  <si>
    <t>01.020.0017</t>
  </si>
  <si>
    <t>BP-MATRIZ01.020.0017</t>
  </si>
  <si>
    <t>01.020.0018</t>
  </si>
  <si>
    <t>BP-MATRIZ01.020.0018</t>
  </si>
  <si>
    <t>01.020.0019</t>
  </si>
  <si>
    <t>BP-MATRIZ01.020.0019</t>
  </si>
  <si>
    <t>01.020.0020</t>
  </si>
  <si>
    <t>BP-MATRIZ01.020.0020</t>
  </si>
  <si>
    <t>01.020.0021</t>
  </si>
  <si>
    <t>BP-MATRIZ01.020.0021</t>
  </si>
  <si>
    <t>01.020.0022</t>
  </si>
  <si>
    <t>BP-MATRIZ01.020.0022</t>
  </si>
  <si>
    <t>01.020.0023</t>
  </si>
  <si>
    <t>BP-MATRIZ01.020.0023</t>
  </si>
  <si>
    <t>01.020.0024</t>
  </si>
  <si>
    <t>BP-MATRIZ01.020.0024</t>
  </si>
  <si>
    <t>01.020.0025</t>
  </si>
  <si>
    <t>BP-MATRIZ01.020.0025</t>
  </si>
  <si>
    <t>01.020.0027</t>
  </si>
  <si>
    <t>BP-MATRIZ01.020.0027</t>
  </si>
  <si>
    <t>01.020.0030</t>
  </si>
  <si>
    <t>BP-MATRIZ01.020.0030</t>
  </si>
  <si>
    <t>01.024.0020</t>
  </si>
  <si>
    <t>BP-MATRIZ01.024.0020</t>
  </si>
  <si>
    <t>01.024.0021</t>
  </si>
  <si>
    <t>BP-MATRIZ01.024.0021</t>
  </si>
  <si>
    <t>01.024.0022</t>
  </si>
  <si>
    <t>BP-MATRIZ01.024.0022</t>
  </si>
  <si>
    <t>01.025.0034</t>
  </si>
  <si>
    <t>BP-MATRIZ01.025.0034</t>
  </si>
  <si>
    <t>01.025.0035</t>
  </si>
  <si>
    <t>BP-MATRIZ01.025.0035</t>
  </si>
  <si>
    <t>01.025.0036</t>
  </si>
  <si>
    <t>BP-MATRIZ01.025.0036</t>
  </si>
  <si>
    <t>01.025.0037</t>
  </si>
  <si>
    <t>BP-MATRIZ01.025.0037</t>
  </si>
  <si>
    <t>01.025.0038</t>
  </si>
  <si>
    <t>BP-MATRIZ01.025.0038</t>
  </si>
  <si>
    <t>01.025.0039</t>
  </si>
  <si>
    <t>BP-MATRIZ01.025.0039</t>
  </si>
  <si>
    <t>01.025.0040</t>
  </si>
  <si>
    <t>BP-MATRIZ01.025.0040</t>
  </si>
  <si>
    <t>01.025.0052</t>
  </si>
  <si>
    <t>BP-MATRIZ01.025.0052</t>
  </si>
  <si>
    <t>01.025.0053</t>
  </si>
  <si>
    <t>BP-MATRIZ01.025.0053</t>
  </si>
  <si>
    <t>01.025.0054</t>
  </si>
  <si>
    <t>BP-MATRIZ01.025.0054</t>
  </si>
  <si>
    <t>01.025.0055</t>
  </si>
  <si>
    <t>BP-MATRIZ01.025.0055</t>
  </si>
  <si>
    <t>01.025.0056</t>
  </si>
  <si>
    <t>BP-MATRIZ01.025.0056</t>
  </si>
  <si>
    <t>01.025.0057</t>
  </si>
  <si>
    <t>BP-MATRIZ01.025.0057</t>
  </si>
  <si>
    <t>01.025.0059</t>
  </si>
  <si>
    <t>BP-MATRIZ01.025.0059</t>
  </si>
  <si>
    <t>01.025.0060</t>
  </si>
  <si>
    <t>BP-MATRIZ01.025.0060</t>
  </si>
  <si>
    <t>01.025.0061</t>
  </si>
  <si>
    <t>BP-MATRIZ01.025.0061</t>
  </si>
  <si>
    <t>01.025.0062</t>
  </si>
  <si>
    <t>BP-MATRIZ01.025.0062</t>
  </si>
  <si>
    <t>01.025.0063</t>
  </si>
  <si>
    <t>BP-MATRIZ01.025.0063</t>
  </si>
  <si>
    <t>01.025.0067</t>
  </si>
  <si>
    <t>BP-MATRIZ01.025.0067</t>
  </si>
  <si>
    <t>01.025.0068</t>
  </si>
  <si>
    <t>BP-MATRIZ01.025.0068</t>
  </si>
  <si>
    <t>01.025.0071</t>
  </si>
  <si>
    <t>BP-MATRIZ01.025.0071</t>
  </si>
  <si>
    <t>01.025.0082</t>
  </si>
  <si>
    <t>BP-MATRIZ01.025.0082</t>
  </si>
  <si>
    <t>01.025.0083</t>
  </si>
  <si>
    <t>BP-MATRIZ01.025.0083</t>
  </si>
  <si>
    <t>01.025.0084</t>
  </si>
  <si>
    <t>BP-MATRIZ01.025.0084</t>
  </si>
  <si>
    <t>01.025.0085</t>
  </si>
  <si>
    <t>BP-MATRIZ01.025.0085</t>
  </si>
  <si>
    <t>01.025.0086</t>
  </si>
  <si>
    <t>BP-MATRIZ01.025.0086</t>
  </si>
  <si>
    <t>01.025.0087</t>
  </si>
  <si>
    <t>BP-MATRIZ01.025.0087</t>
  </si>
  <si>
    <t>01.025.0094</t>
  </si>
  <si>
    <t>BP-MATRIZ01.025.0094</t>
  </si>
  <si>
    <t>01.025.0095</t>
  </si>
  <si>
    <t>BP-MATRIZ01.025.0095</t>
  </si>
  <si>
    <t>01.025.0096</t>
  </si>
  <si>
    <t>BP-MATRIZ01.025.0096</t>
  </si>
  <si>
    <t>01.025.0097</t>
  </si>
  <si>
    <t>BP-MATRIZ01.025.0097</t>
  </si>
  <si>
    <t>01.025.0098</t>
  </si>
  <si>
    <t>BP-MATRIZ01.025.0098</t>
  </si>
  <si>
    <t>01.025.0102</t>
  </si>
  <si>
    <t>BP-MATRIZ01.025.0102</t>
  </si>
  <si>
    <t>01.025.0103</t>
  </si>
  <si>
    <t>BP-MATRIZ01.025.0103</t>
  </si>
  <si>
    <t>01.025.0104</t>
  </si>
  <si>
    <t>BP-MATRIZ01.025.0104</t>
  </si>
  <si>
    <t>01.025.0105</t>
  </si>
  <si>
    <t>BP-MATRIZ01.025.0105</t>
  </si>
  <si>
    <t>01.028.0001</t>
  </si>
  <si>
    <t>BP-MATRIZ01.028.0001</t>
  </si>
  <si>
    <t>01.028.0002</t>
  </si>
  <si>
    <t>BP-MATRIZ01.028.0002</t>
  </si>
  <si>
    <t>01.028.0003</t>
  </si>
  <si>
    <t>BP-MATRIZ01.028.0003</t>
  </si>
  <si>
    <t>01.028.0004</t>
  </si>
  <si>
    <t>BP-MATRIZ01.028.0004</t>
  </si>
  <si>
    <t>01.028.0005</t>
  </si>
  <si>
    <t>BP-MATRIZ01.028.0005</t>
  </si>
  <si>
    <t>01.028.0018</t>
  </si>
  <si>
    <t>BP-MATRIZ01.028.0018</t>
  </si>
  <si>
    <t>01.028.0019</t>
  </si>
  <si>
    <t>BP-MATRIZ01.028.0019</t>
  </si>
  <si>
    <t>01.028.0025</t>
  </si>
  <si>
    <t>BP-MATRIZ01.028.0025</t>
  </si>
  <si>
    <t>01.031.0002</t>
  </si>
  <si>
    <t>BP-MATRIZ01.031.0002</t>
  </si>
  <si>
    <t>01.031.0003</t>
  </si>
  <si>
    <t>BP-MATRIZ01.031.0003</t>
  </si>
  <si>
    <t>01.033.0003</t>
  </si>
  <si>
    <t>BP-MATRIZ01.033.0003</t>
  </si>
  <si>
    <t>01.033.0010</t>
  </si>
  <si>
    <t>BP-MATRIZ01.033.0010</t>
  </si>
  <si>
    <t>01.033.0012</t>
  </si>
  <si>
    <t>BP-MATRIZ01.033.0012</t>
  </si>
  <si>
    <t>01.033.0013</t>
  </si>
  <si>
    <t>BP-MATRIZ01.033.0013</t>
  </si>
  <si>
    <t>01.033.0015</t>
  </si>
  <si>
    <t>BP-MATRIZ01.033.0015</t>
  </si>
  <si>
    <t>01.033.0018</t>
  </si>
  <si>
    <t>BP-MATRIZ01.033.0018</t>
  </si>
  <si>
    <t>01.033.0019</t>
  </si>
  <si>
    <t>BP-MATRIZ01.033.0019</t>
  </si>
  <si>
    <t>01.040.0003</t>
  </si>
  <si>
    <t>BP-MATRIZ01.040.0003</t>
  </si>
  <si>
    <t>01.040.0004</t>
  </si>
  <si>
    <t>BP-MATRIZ01.040.0004</t>
  </si>
  <si>
    <t>01.040.0005</t>
  </si>
  <si>
    <t>BP-MATRIZ01.040.0005</t>
  </si>
  <si>
    <t>01.040.0011</t>
  </si>
  <si>
    <t>BP-MATRIZ01.040.0011</t>
  </si>
  <si>
    <t>01.040.0021</t>
  </si>
  <si>
    <t>BP-MATRIZ01.040.0021</t>
  </si>
  <si>
    <t>01.040.0022</t>
  </si>
  <si>
    <t>BP-MATRIZ01.040.0022</t>
  </si>
  <si>
    <t>01.047.0001</t>
  </si>
  <si>
    <t>BP-MATRIZ01.047.0001</t>
  </si>
  <si>
    <t>06.002.0002</t>
  </si>
  <si>
    <t>BP-MATRIZ06.002.0002</t>
  </si>
  <si>
    <t>06.002.0003</t>
  </si>
  <si>
    <t>BP-MATRIZ06.002.0003</t>
  </si>
  <si>
    <t>06.002.0012</t>
  </si>
  <si>
    <t>BP-MATRIZ06.002.0012</t>
  </si>
  <si>
    <t>06.002.0016</t>
  </si>
  <si>
    <t>BP-MATRIZ06.002.0016</t>
  </si>
  <si>
    <t>06.002.0018</t>
  </si>
  <si>
    <t>BP-MATRIZ06.002.0018</t>
  </si>
  <si>
    <t>06.002.0019</t>
  </si>
  <si>
    <t>BP-MATRIZ06.002.0019</t>
  </si>
  <si>
    <t>06.003.0001</t>
  </si>
  <si>
    <t>BP-MATRIZ06.003.0001</t>
  </si>
  <si>
    <t>06.004.0004</t>
  </si>
  <si>
    <t>BP-MATRIZ06.004.0004</t>
  </si>
  <si>
    <t>06.004.0008</t>
  </si>
  <si>
    <t>BP-MATRIZ06.004.0008</t>
  </si>
  <si>
    <t>06.004.0013</t>
  </si>
  <si>
    <t>BP-MATRIZ06.004.0013</t>
  </si>
  <si>
    <t>06.004.0016</t>
  </si>
  <si>
    <t>BP-MATRIZ06.004.0016</t>
  </si>
  <si>
    <t>06.004.0034</t>
  </si>
  <si>
    <t>BP-MATRIZ06.004.0034</t>
  </si>
  <si>
    <t>06.004.0039</t>
  </si>
  <si>
    <t>BP-MATRIZ06.004.0039</t>
  </si>
  <si>
    <t>06.004.0040</t>
  </si>
  <si>
    <t>BP-MATRIZ06.004.0040</t>
  </si>
  <si>
    <t>06.006.0017</t>
  </si>
  <si>
    <t>BP-MATRIZ06.006.0017</t>
  </si>
  <si>
    <t>06.006.0023</t>
  </si>
  <si>
    <t>BP-MATRIZ06.006.0023</t>
  </si>
  <si>
    <t>06.007.0001</t>
  </si>
  <si>
    <t>BP-MATRIZ06.007.0001</t>
  </si>
  <si>
    <t>06.007.0003</t>
  </si>
  <si>
    <t>BP-MATRIZ06.007.0003</t>
  </si>
  <si>
    <t>06.007.0007</t>
  </si>
  <si>
    <t>BP-MATRIZ06.007.0007</t>
  </si>
  <si>
    <t>06.008.0013</t>
  </si>
  <si>
    <t>BP-MATRIZ06.008.0013</t>
  </si>
  <si>
    <t>06.008.0014</t>
  </si>
  <si>
    <t>BP-MATRIZ06.008.0014</t>
  </si>
  <si>
    <t>06.009.0001</t>
  </si>
  <si>
    <t>BP-MATRIZ06.009.0001</t>
  </si>
  <si>
    <t>06.009.0005</t>
  </si>
  <si>
    <t>BP-MATRIZ06.009.0005</t>
  </si>
  <si>
    <t>06.009.0016</t>
  </si>
  <si>
    <t>BP-MATRIZ06.009.0016</t>
  </si>
  <si>
    <t>06.009.0017</t>
  </si>
  <si>
    <t>BP-MATRIZ06.009.0017</t>
  </si>
  <si>
    <t>06.010.0001</t>
  </si>
  <si>
    <t>BP-MATRIZ06.010.0001</t>
  </si>
  <si>
    <t>06.010.0002</t>
  </si>
  <si>
    <t>BP-MATRIZ06.010.0002</t>
  </si>
  <si>
    <t>06.011.0002</t>
  </si>
  <si>
    <t>BP-MATRIZ06.011.0002</t>
  </si>
  <si>
    <t>06.011.0003</t>
  </si>
  <si>
    <t>BP-MATRIZ06.011.0003</t>
  </si>
  <si>
    <t>06.011.0004</t>
  </si>
  <si>
    <t>BP-MATRIZ06.011.0004</t>
  </si>
  <si>
    <t>06.014.0001</t>
  </si>
  <si>
    <t>BP-MATRIZ06.014.0001</t>
  </si>
  <si>
    <t>06.016.0004</t>
  </si>
  <si>
    <t>BP-MATRIZ06.016.0004</t>
  </si>
  <si>
    <t>06.016.0005</t>
  </si>
  <si>
    <t>BP-MATRIZ06.016.0005</t>
  </si>
  <si>
    <t>06.018.0006</t>
  </si>
  <si>
    <t>BP-MATRIZ06.018.0006</t>
  </si>
  <si>
    <t>06.018.0011</t>
  </si>
  <si>
    <t>BP-MATRIZ06.018.0011</t>
  </si>
  <si>
    <t>06.018.0013</t>
  </si>
  <si>
    <t>BP-MATRIZ06.018.0013</t>
  </si>
  <si>
    <t>06.019.0001</t>
  </si>
  <si>
    <t>BP-MATRIZ06.019.0001</t>
  </si>
  <si>
    <t>06.019.0002</t>
  </si>
  <si>
    <t>BP-MATRIZ06.019.0002</t>
  </si>
  <si>
    <t>06.021.0005</t>
  </si>
  <si>
    <t>BP-MATRIZ06.021.0005</t>
  </si>
  <si>
    <t>06.021.0006</t>
  </si>
  <si>
    <t>BP-MATRIZ06.021.0006</t>
  </si>
  <si>
    <t>06.021.0009</t>
  </si>
  <si>
    <t>BP-MATRIZ06.021.0009</t>
  </si>
  <si>
    <t>06.021.0012</t>
  </si>
  <si>
    <t>BP-MATRIZ06.021.0012</t>
  </si>
  <si>
    <t>06.021.0017</t>
  </si>
  <si>
    <t>BP-MATRIZ06.021.0017</t>
  </si>
  <si>
    <t>06.022.0001</t>
  </si>
  <si>
    <t>BP-MATRIZ06.022.0001</t>
  </si>
  <si>
    <t>06.022.0005</t>
  </si>
  <si>
    <t>BP-MATRIZ06.022.0005</t>
  </si>
  <si>
    <t>06.022.0006</t>
  </si>
  <si>
    <t>BP-MATRIZ06.022.0006</t>
  </si>
  <si>
    <t>06.023.0001</t>
  </si>
  <si>
    <t>BP-MATRIZ06.023.0001</t>
  </si>
  <si>
    <t>06.023.0004</t>
  </si>
  <si>
    <t>BP-MATRIZ06.023.0004</t>
  </si>
  <si>
    <t>06.023.0011</t>
  </si>
  <si>
    <t>BP-MATRIZ06.023.0011</t>
  </si>
  <si>
    <t>06.023.0012</t>
  </si>
  <si>
    <t>BP-MATRIZ06.023.0012</t>
  </si>
  <si>
    <t>06.023.0014</t>
  </si>
  <si>
    <t>BP-MATRIZ06.023.0014</t>
  </si>
  <si>
    <t>06.025.0009</t>
  </si>
  <si>
    <t>BP-MATRIZ06.025.0009</t>
  </si>
  <si>
    <t>06.027.0001</t>
  </si>
  <si>
    <t>BP-MATRIZ06.027.0001</t>
  </si>
  <si>
    <t>06.027.0005</t>
  </si>
  <si>
    <t>BP-MATRIZ06.027.0005</t>
  </si>
  <si>
    <t>06.027.0006</t>
  </si>
  <si>
    <t>BP-MATRIZ06.027.0006</t>
  </si>
  <si>
    <t>06.027.0008</t>
  </si>
  <si>
    <t>BP-MATRIZ06.027.0008</t>
  </si>
  <si>
    <t>06.027.0009</t>
  </si>
  <si>
    <t>BP-MATRIZ06.027.0009</t>
  </si>
  <si>
    <t>06.027.0018</t>
  </si>
  <si>
    <t>BP-MATRIZ06.027.0018</t>
  </si>
  <si>
    <t>06.027.0020</t>
  </si>
  <si>
    <t>BP-MATRIZ06.027.0020</t>
  </si>
  <si>
    <t>06.028.0001</t>
  </si>
  <si>
    <t>BP-MATRIZ06.028.0001</t>
  </si>
  <si>
    <t>06.028.0002</t>
  </si>
  <si>
    <t>BP-MATRIZ06.028.0002</t>
  </si>
  <si>
    <t>06.029.0001</t>
  </si>
  <si>
    <t>BP-MATRIZ06.029.0001</t>
  </si>
  <si>
    <t>06.029.0004</t>
  </si>
  <si>
    <t>BP-MATRIZ06.029.0004</t>
  </si>
  <si>
    <t>06.029.0005</t>
  </si>
  <si>
    <t>BP-MATRIZ06.029.0005</t>
  </si>
  <si>
    <t>06.029.0009</t>
  </si>
  <si>
    <t>BP-MATRIZ06.029.0009</t>
  </si>
  <si>
    <t>06.029.0011</t>
  </si>
  <si>
    <t>BP-MATRIZ06.029.0011</t>
  </si>
  <si>
    <t>06.029.0012</t>
  </si>
  <si>
    <t>BP-MATRIZ06.029.0012</t>
  </si>
  <si>
    <t>06.030.0005</t>
  </si>
  <si>
    <t>BP-MATRIZ06.030.0005</t>
  </si>
  <si>
    <t>06.030.0006</t>
  </si>
  <si>
    <t>BP-MATRIZ06.030.0006</t>
  </si>
  <si>
    <t>06.031.0001</t>
  </si>
  <si>
    <t>BP-MATRIZ06.031.0001</t>
  </si>
  <si>
    <t>06.031.0002</t>
  </si>
  <si>
    <t>BP-MATRIZ06.031.0002</t>
  </si>
  <si>
    <t>06.031.0005</t>
  </si>
  <si>
    <t>BP-MATRIZ06.031.0005</t>
  </si>
  <si>
    <t>06.032.0001</t>
  </si>
  <si>
    <t>BP-MATRIZ06.032.0001</t>
  </si>
  <si>
    <t>06.032.0005</t>
  </si>
  <si>
    <t>BP-MATRIZ06.032.0005</t>
  </si>
  <si>
    <t>06.032.0007</t>
  </si>
  <si>
    <t>BP-MATRIZ06.032.0007</t>
  </si>
  <si>
    <t>06.032.0010</t>
  </si>
  <si>
    <t>BP-MATRIZ06.032.0010</t>
  </si>
  <si>
    <t>06.032.0011</t>
  </si>
  <si>
    <t>BP-MATRIZ06.032.0011</t>
  </si>
  <si>
    <t>06.032.0018</t>
  </si>
  <si>
    <t>BP-MATRIZ06.032.0018</t>
  </si>
  <si>
    <t>06.034.0002</t>
  </si>
  <si>
    <t>BP-MATRIZ06.034.0002</t>
  </si>
  <si>
    <t>06.034.0008</t>
  </si>
  <si>
    <t>BP-MATRIZ06.034.0008</t>
  </si>
  <si>
    <t>06.034.0009</t>
  </si>
  <si>
    <t>BP-MATRIZ06.034.0009</t>
  </si>
  <si>
    <t>06.034.0015</t>
  </si>
  <si>
    <t>BP-MATRIZ06.034.0015</t>
  </si>
  <si>
    <t>06.035.0001</t>
  </si>
  <si>
    <t>BP-MATRIZ06.035.0001</t>
  </si>
  <si>
    <t>06.035.0002</t>
  </si>
  <si>
    <t>BP-MATRIZ06.035.0002</t>
  </si>
  <si>
    <t>06.035.0003</t>
  </si>
  <si>
    <t>BP-MATRIZ06.035.0003</t>
  </si>
  <si>
    <t>06.035.0004</t>
  </si>
  <si>
    <t>BP-MATRIZ06.035.0004</t>
  </si>
  <si>
    <t>06.035.0005</t>
  </si>
  <si>
    <t>BP-MATRIZ06.035.0005</t>
  </si>
  <si>
    <t>06.036.0004</t>
  </si>
  <si>
    <t>BP-MATRIZ06.036.0004</t>
  </si>
  <si>
    <t>06.036.0019</t>
  </si>
  <si>
    <t>BP-MATRIZ06.036.0019</t>
  </si>
  <si>
    <t>06.036.0020</t>
  </si>
  <si>
    <t>BP-MATRIZ06.036.0020</t>
  </si>
  <si>
    <t>06.036.0023</t>
  </si>
  <si>
    <t>BP-MATRIZ06.036.0023</t>
  </si>
  <si>
    <t>06.037.0004</t>
  </si>
  <si>
    <t>BP-MATRIZ06.037.0004</t>
  </si>
  <si>
    <t>06.038.0001</t>
  </si>
  <si>
    <t>BP-MATRIZ06.038.0001</t>
  </si>
  <si>
    <t>06.040.0001</t>
  </si>
  <si>
    <t>BP-MATRIZ06.040.0001</t>
  </si>
  <si>
    <t>06.040.0010</t>
  </si>
  <si>
    <t>BP-MATRIZ06.040.0010</t>
  </si>
  <si>
    <t>06.041.0002</t>
  </si>
  <si>
    <t>BP-MATRIZ06.041.0002</t>
  </si>
  <si>
    <t>06.042.0002</t>
  </si>
  <si>
    <t>BP-MATRIZ06.042.0002</t>
  </si>
  <si>
    <t>06.042.0009</t>
  </si>
  <si>
    <t>BP-MATRIZ06.042.0009</t>
  </si>
  <si>
    <t>06.042.0013</t>
  </si>
  <si>
    <t>BP-MATRIZ06.042.0013</t>
  </si>
  <si>
    <t>06.042.0021</t>
  </si>
  <si>
    <t>BP-MATRIZ06.042.0021</t>
  </si>
  <si>
    <t>06.042.0028</t>
  </si>
  <si>
    <t>BP-MATRIZ06.042.0028</t>
  </si>
  <si>
    <t>06.042.0029</t>
  </si>
  <si>
    <t>BP-MATRIZ06.042.0029</t>
  </si>
  <si>
    <t>06.042.0035</t>
  </si>
  <si>
    <t>BP-MATRIZ06.042.0035</t>
  </si>
  <si>
    <t>06.042.0046</t>
  </si>
  <si>
    <t>BP-MATRIZ06.042.0046</t>
  </si>
  <si>
    <t>06.042.0049</t>
  </si>
  <si>
    <t>BP-MATRIZ06.042.0049</t>
  </si>
  <si>
    <t>06.042.0050</t>
  </si>
  <si>
    <t>BP-MATRIZ06.042.0050</t>
  </si>
  <si>
    <t>06.042.0051</t>
  </si>
  <si>
    <t>BP-MATRIZ06.042.0051</t>
  </si>
  <si>
    <t>06.042.0061</t>
  </si>
  <si>
    <t>BP-MATRIZ06.042.0061</t>
  </si>
  <si>
    <t>06.042.0062</t>
  </si>
  <si>
    <t>BP-MATRIZ06.042.0062</t>
  </si>
  <si>
    <t>06.042.0064</t>
  </si>
  <si>
    <t>BP-MATRIZ06.042.0064</t>
  </si>
  <si>
    <t>06.042.0065</t>
  </si>
  <si>
    <t>BP-MATRIZ06.042.0065</t>
  </si>
  <si>
    <t>06.042.0072</t>
  </si>
  <si>
    <t>BP-MATRIZ06.042.0072</t>
  </si>
  <si>
    <t>06.042.0073</t>
  </si>
  <si>
    <t>BP-MATRIZ06.042.0073</t>
  </si>
  <si>
    <t>06.042.0077</t>
  </si>
  <si>
    <t>BP-MATRIZ06.042.0077</t>
  </si>
  <si>
    <t>06.042.0096</t>
  </si>
  <si>
    <t>BP-MATRIZ06.042.0096</t>
  </si>
  <si>
    <t>06.043.0002</t>
  </si>
  <si>
    <t>BP-MATRIZ06.043.0002</t>
  </si>
  <si>
    <t>06.045.0002</t>
  </si>
  <si>
    <t>BP-MATRIZ06.045.0002</t>
  </si>
  <si>
    <t>06.046.0001</t>
  </si>
  <si>
    <t>BP-MATRIZ06.046.0001</t>
  </si>
  <si>
    <t>06.048.0001</t>
  </si>
  <si>
    <t>BP-MATRIZ06.048.0001</t>
  </si>
  <si>
    <t>06.048.0002</t>
  </si>
  <si>
    <t>BP-MATRIZ06.048.0002</t>
  </si>
  <si>
    <t>06.048.0004</t>
  </si>
  <si>
    <t>BP-MATRIZ06.048.0004</t>
  </si>
  <si>
    <t>06.048.0009</t>
  </si>
  <si>
    <t>BP-MATRIZ06.048.0009</t>
  </si>
  <si>
    <t>06.048.0015</t>
  </si>
  <si>
    <t>BP-MATRIZ06.048.0015</t>
  </si>
  <si>
    <t>06.049.0005</t>
  </si>
  <si>
    <t>BP-MATRIZ06.049.0005</t>
  </si>
  <si>
    <t>06.050.0004</t>
  </si>
  <si>
    <t>BP-MATRIZ06.050.0004</t>
  </si>
  <si>
    <t>06.050.0009</t>
  </si>
  <si>
    <t>BP-MATRIZ06.050.0009</t>
  </si>
  <si>
    <t>06.050.0014</t>
  </si>
  <si>
    <t>BP-MATRIZ06.050.0014</t>
  </si>
  <si>
    <t>06.050.0017</t>
  </si>
  <si>
    <t>BP-MATRIZ06.050.0017</t>
  </si>
  <si>
    <t>06.051.0003</t>
  </si>
  <si>
    <t>BP-MATRIZ06.051.0003</t>
  </si>
  <si>
    <t>06.056.0002</t>
  </si>
  <si>
    <t>BP-MATRIZ06.056.0002</t>
  </si>
  <si>
    <t>06.061.0002</t>
  </si>
  <si>
    <t>BP-MATRIZ06.061.0002</t>
  </si>
  <si>
    <t>06.061.0016</t>
  </si>
  <si>
    <t>BP-MATRIZ06.061.0016</t>
  </si>
  <si>
    <t>06.061.0019</t>
  </si>
  <si>
    <t>BP-MATRIZ06.061.0019</t>
  </si>
  <si>
    <t>06.061.0027</t>
  </si>
  <si>
    <t>BP-MATRIZ06.061.0027</t>
  </si>
  <si>
    <t>06.062.0001</t>
  </si>
  <si>
    <t>BP-MATRIZ06.062.0001</t>
  </si>
  <si>
    <t>06.066.0001</t>
  </si>
  <si>
    <t>BP-MATRIZ06.066.0001</t>
  </si>
  <si>
    <t>06.067.0001</t>
  </si>
  <si>
    <t>BP-MATRIZ06.067.0001</t>
  </si>
  <si>
    <t>06.068.0001</t>
  </si>
  <si>
    <t>BP-MATRIZ06.068.0001</t>
  </si>
  <si>
    <t>06.070.0007</t>
  </si>
  <si>
    <t>BP-MATRIZ06.070.0007</t>
  </si>
  <si>
    <t>06.070.0009</t>
  </si>
  <si>
    <t>BP-MATRIZ06.070.0009</t>
  </si>
  <si>
    <t>06.072.0001</t>
  </si>
  <si>
    <t>BP-MATRIZ06.072.0001</t>
  </si>
  <si>
    <t>06.072.0002</t>
  </si>
  <si>
    <t>BP-MATRIZ06.072.0002</t>
  </si>
  <si>
    <t>06.072.0005</t>
  </si>
  <si>
    <t>BP-MATRIZ06.072.0005</t>
  </si>
  <si>
    <t>06.072.0009</t>
  </si>
  <si>
    <t>BP-MATRIZ06.072.0009</t>
  </si>
  <si>
    <t>06.072.0010</t>
  </si>
  <si>
    <t>BP-MATRIZ06.072.0010</t>
  </si>
  <si>
    <t>06.072.0021</t>
  </si>
  <si>
    <t>BP-MATRIZ06.072.0021</t>
  </si>
  <si>
    <t>06.072.0022</t>
  </si>
  <si>
    <t>BP-MATRIZ06.072.0022</t>
  </si>
  <si>
    <t>06.072.0023</t>
  </si>
  <si>
    <t>BP-MATRIZ06.072.0023</t>
  </si>
  <si>
    <t>06.072.0024</t>
  </si>
  <si>
    <t>BP-MATRIZ06.072.0024</t>
  </si>
  <si>
    <t>06.072.0026</t>
  </si>
  <si>
    <t>BP-MATRIZ06.072.0026</t>
  </si>
  <si>
    <t>06.072.0031</t>
  </si>
  <si>
    <t>BP-MATRIZ06.072.0031</t>
  </si>
  <si>
    <t>06.072.0036</t>
  </si>
  <si>
    <t>BP-MATRIZ06.072.0036</t>
  </si>
  <si>
    <t>06.073.0001</t>
  </si>
  <si>
    <t>BP-MATRIZ06.073.0001</t>
  </si>
  <si>
    <t>06.074.0003</t>
  </si>
  <si>
    <t>BP-MATRIZ06.074.0003</t>
  </si>
  <si>
    <t>06.074.0004</t>
  </si>
  <si>
    <t>BP-MATRIZ06.074.0004</t>
  </si>
  <si>
    <t>06.074.0006</t>
  </si>
  <si>
    <t>BP-MATRIZ06.074.0006</t>
  </si>
  <si>
    <t>06.074.0010</t>
  </si>
  <si>
    <t>BP-MATRIZ06.074.0010</t>
  </si>
  <si>
    <t>06.074.0015</t>
  </si>
  <si>
    <t>BP-MATRIZ06.074.0015</t>
  </si>
  <si>
    <t>06.074.0017</t>
  </si>
  <si>
    <t>BP-MATRIZ06.074.0017</t>
  </si>
  <si>
    <t>06.074.0018</t>
  </si>
  <si>
    <t>BP-MATRIZ06.074.0018</t>
  </si>
  <si>
    <t>06.074.0019</t>
  </si>
  <si>
    <t>BP-MATRIZ06.074.0019</t>
  </si>
  <si>
    <t>06.075.0001</t>
  </si>
  <si>
    <t>BP-MATRIZ06.075.0001</t>
  </si>
  <si>
    <t>06.075.0002</t>
  </si>
  <si>
    <t>BP-MATRIZ06.075.0002</t>
  </si>
  <si>
    <t>06.075.0003</t>
  </si>
  <si>
    <t>BP-MATRIZ06.075.0003</t>
  </si>
  <si>
    <t>06.075.0005</t>
  </si>
  <si>
    <t>BP-MATRIZ06.075.0005</t>
  </si>
  <si>
    <t>06.075.0006</t>
  </si>
  <si>
    <t>BP-MATRIZ06.075.0006</t>
  </si>
  <si>
    <t>06.075.0009</t>
  </si>
  <si>
    <t>BP-MATRIZ06.075.0009</t>
  </si>
  <si>
    <t>06.075.0010</t>
  </si>
  <si>
    <t>BP-MATRIZ06.075.0010</t>
  </si>
  <si>
    <t>06.076.0001</t>
  </si>
  <si>
    <t>BP-MATRIZ06.076.0001</t>
  </si>
  <si>
    <t>06.077.0001</t>
  </si>
  <si>
    <t>BP-MATRIZ06.077.0001</t>
  </si>
  <si>
    <t>06.077.0003</t>
  </si>
  <si>
    <t>BP-MATRIZ06.077.0003</t>
  </si>
  <si>
    <t>06.077.0005</t>
  </si>
  <si>
    <t>BP-MATRIZ06.077.0005</t>
  </si>
  <si>
    <t>06.077.0006</t>
  </si>
  <si>
    <t>BP-MATRIZ06.077.0006</t>
  </si>
  <si>
    <t>06.077.0007</t>
  </si>
  <si>
    <t>BP-MATRIZ06.077.0007</t>
  </si>
  <si>
    <t>06.077.0012</t>
  </si>
  <si>
    <t>BP-MATRIZ06.077.0012</t>
  </si>
  <si>
    <t>06.077.0018</t>
  </si>
  <si>
    <t>BP-MATRIZ06.077.0018</t>
  </si>
  <si>
    <t>06.077.0024</t>
  </si>
  <si>
    <t>BP-MATRIZ06.077.0024</t>
  </si>
  <si>
    <t>06.077.0025</t>
  </si>
  <si>
    <t>BP-MATRIZ06.077.0025</t>
  </si>
  <si>
    <t>06.077.0026</t>
  </si>
  <si>
    <t>BP-MATRIZ06.077.0026</t>
  </si>
  <si>
    <t>06.077.0030</t>
  </si>
  <si>
    <t>BP-MATRIZ06.077.0030</t>
  </si>
  <si>
    <t>06.080.0004</t>
  </si>
  <si>
    <t>BP-MATRIZ06.080.0004</t>
  </si>
  <si>
    <t>06.080.0008</t>
  </si>
  <si>
    <t>BP-MATRIZ06.080.0008</t>
  </si>
  <si>
    <t>06.080.0009</t>
  </si>
  <si>
    <t>BP-MATRIZ06.080.0009</t>
  </si>
  <si>
    <t>06.080.0010</t>
  </si>
  <si>
    <t>BP-MATRIZ06.080.0010</t>
  </si>
  <si>
    <t>06.080.0012</t>
  </si>
  <si>
    <t>BP-MATRIZ06.080.0012</t>
  </si>
  <si>
    <t>06.080.0013</t>
  </si>
  <si>
    <t>BP-MATRIZ06.080.0013</t>
  </si>
  <si>
    <t>06.080.0018</t>
  </si>
  <si>
    <t>BP-MATRIZ06.080.0018</t>
  </si>
  <si>
    <t>06.080.0027</t>
  </si>
  <si>
    <t>BP-MATRIZ06.080.0027</t>
  </si>
  <si>
    <t>06.080.0032</t>
  </si>
  <si>
    <t>BP-MATRIZ06.080.0032</t>
  </si>
  <si>
    <t>06.080.0034</t>
  </si>
  <si>
    <t>BP-MATRIZ06.080.0034</t>
  </si>
  <si>
    <t>06.080.0043</t>
  </si>
  <si>
    <t>BP-MATRIZ06.080.0043</t>
  </si>
  <si>
    <t>06.080.0047</t>
  </si>
  <si>
    <t>BP-MATRIZ06.080.0047</t>
  </si>
  <si>
    <t>06.080.0053</t>
  </si>
  <si>
    <t>BP-MATRIZ06.080.0053</t>
  </si>
  <si>
    <t>06.080.0054</t>
  </si>
  <si>
    <t>BP-MATRIZ06.080.0054</t>
  </si>
  <si>
    <t>06.080.0063</t>
  </si>
  <si>
    <t>BP-MATRIZ06.080.0063</t>
  </si>
  <si>
    <t>06.080.0067</t>
  </si>
  <si>
    <t>BP-MATRIZ06.080.0067</t>
  </si>
  <si>
    <t>06.080.0069</t>
  </si>
  <si>
    <t>BP-MATRIZ06.080.0069</t>
  </si>
  <si>
    <t>06.081.0001</t>
  </si>
  <si>
    <t>BP-MATRIZ06.081.0001</t>
  </si>
  <si>
    <t>06.081.0006</t>
  </si>
  <si>
    <t>BP-MATRIZ06.081.0006</t>
  </si>
  <si>
    <t>06.081.0020</t>
  </si>
  <si>
    <t>BP-MATRIZ06.081.0020</t>
  </si>
  <si>
    <t>06.081.0023</t>
  </si>
  <si>
    <t>BP-MATRIZ06.081.0023</t>
  </si>
  <si>
    <t>06.081.0024</t>
  </si>
  <si>
    <t>BP-MATRIZ06.081.0024</t>
  </si>
  <si>
    <t>06.081.0025</t>
  </si>
  <si>
    <t>BP-MATRIZ06.081.0025</t>
  </si>
  <si>
    <t>06.081.0033</t>
  </si>
  <si>
    <t>BP-MATRIZ06.081.0033</t>
  </si>
  <si>
    <t>06.082.0003</t>
  </si>
  <si>
    <t>BP-MATRIZ06.082.0003</t>
  </si>
  <si>
    <t>06.083.0002</t>
  </si>
  <si>
    <t>BP-MATRIZ06.083.0002</t>
  </si>
  <si>
    <t>06.083.0003</t>
  </si>
  <si>
    <t>BP-MATRIZ06.083.0003</t>
  </si>
  <si>
    <t>06.084.0001</t>
  </si>
  <si>
    <t>BP-MATRIZ06.084.0001</t>
  </si>
  <si>
    <t>06.084.0007</t>
  </si>
  <si>
    <t>BP-MATRIZ06.084.0007</t>
  </si>
  <si>
    <t>06.085.0002</t>
  </si>
  <si>
    <t>BP-MATRIZ06.085.0002</t>
  </si>
  <si>
    <t>06.086.0006</t>
  </si>
  <si>
    <t>BP-MATRIZ06.086.0006</t>
  </si>
  <si>
    <t>06.086.0007</t>
  </si>
  <si>
    <t>BP-MATRIZ06.086.0007</t>
  </si>
  <si>
    <t>06.086.0015</t>
  </si>
  <si>
    <t>BP-MATRIZ06.086.0015</t>
  </si>
  <si>
    <t>06.088.0003</t>
  </si>
  <si>
    <t>BP-MATRIZ06.088.0003</t>
  </si>
  <si>
    <t>06.088.0004</t>
  </si>
  <si>
    <t>BP-MATRIZ06.088.0004</t>
  </si>
  <si>
    <t>06.088.0005</t>
  </si>
  <si>
    <t>BP-MATRIZ06.088.0005</t>
  </si>
  <si>
    <t>06.088.0006</t>
  </si>
  <si>
    <t>BP-MATRIZ06.088.0006</t>
  </si>
  <si>
    <t>06.088.0021</t>
  </si>
  <si>
    <t>BP-MATRIZ06.088.0021</t>
  </si>
  <si>
    <t>06.088.0022</t>
  </si>
  <si>
    <t>BP-MATRIZ06.088.0022</t>
  </si>
  <si>
    <t>06.088.0023</t>
  </si>
  <si>
    <t>BP-MATRIZ06.088.0023</t>
  </si>
  <si>
    <t>06.088.0038</t>
  </si>
  <si>
    <t>BP-MATRIZ06.088.0038</t>
  </si>
  <si>
    <t>06.089.0005</t>
  </si>
  <si>
    <t>BP-MATRIZ06.089.0005</t>
  </si>
  <si>
    <t>06.089.0008</t>
  </si>
  <si>
    <t>BP-MATRIZ06.089.0008</t>
  </si>
  <si>
    <t>06.089.0012</t>
  </si>
  <si>
    <t>BP-MATRIZ06.089.0012</t>
  </si>
  <si>
    <t>06.089.0013</t>
  </si>
  <si>
    <t>BP-MATRIZ06.089.0013</t>
  </si>
  <si>
    <t>06.089.0016</t>
  </si>
  <si>
    <t>BP-MATRIZ06.089.0016</t>
  </si>
  <si>
    <t>06.089.0023</t>
  </si>
  <si>
    <t>BP-MATRIZ06.089.0023</t>
  </si>
  <si>
    <t>06.089.0026</t>
  </si>
  <si>
    <t>BP-MATRIZ06.089.0026</t>
  </si>
  <si>
    <t>06.094.0001</t>
  </si>
  <si>
    <t>BP-MATRIZ06.094.0001</t>
  </si>
  <si>
    <t>06.094.0002</t>
  </si>
  <si>
    <t>BP-MATRIZ06.094.0002</t>
  </si>
  <si>
    <t>06.094.0003</t>
  </si>
  <si>
    <t>BP-MATRIZ06.094.0003</t>
  </si>
  <si>
    <t>06.094.0004</t>
  </si>
  <si>
    <t>BP-MATRIZ06.094.0004</t>
  </si>
  <si>
    <t>06.094.0016</t>
  </si>
  <si>
    <t>BP-MATRIZ06.094.0016</t>
  </si>
  <si>
    <t>06.094.0084</t>
  </si>
  <si>
    <t>BP-MATRIZ06.094.0084</t>
  </si>
  <si>
    <t>06.094.0099</t>
  </si>
  <si>
    <t>BP-MATRIZ06.094.0099</t>
  </si>
  <si>
    <t>06.094.0100</t>
  </si>
  <si>
    <t>BP-MATRIZ06.094.0100</t>
  </si>
  <si>
    <t>06.094.0101</t>
  </si>
  <si>
    <t>BP-MATRIZ06.094.0101</t>
  </si>
  <si>
    <t>06.097.0006</t>
  </si>
  <si>
    <t>BP-MATRIZ06.097.0006</t>
  </si>
  <si>
    <t>06.097.0010</t>
  </si>
  <si>
    <t>BP-MATRIZ06.097.0010</t>
  </si>
  <si>
    <t>06.097.0012</t>
  </si>
  <si>
    <t>BP-MATRIZ06.097.0012</t>
  </si>
  <si>
    <t>06.098.0019</t>
  </si>
  <si>
    <t>BP-MATRIZ06.098.0019</t>
  </si>
  <si>
    <t>06.098.0028</t>
  </si>
  <si>
    <t>BP-MATRIZ06.098.0028</t>
  </si>
  <si>
    <t>06.098.0031</t>
  </si>
  <si>
    <t>BP-MATRIZ06.098.0031</t>
  </si>
  <si>
    <t>06.098.0042</t>
  </si>
  <si>
    <t>BP-MATRIZ06.098.0042</t>
  </si>
  <si>
    <t>06.103.0003</t>
  </si>
  <si>
    <t>BP-MATRIZ06.103.0003</t>
  </si>
  <si>
    <t>06.103.0008</t>
  </si>
  <si>
    <t>BP-MATRIZ06.103.0008</t>
  </si>
  <si>
    <t>06.105.0004</t>
  </si>
  <si>
    <t>BP-MATRIZ06.105.0004</t>
  </si>
  <si>
    <t>06.106.0015</t>
  </si>
  <si>
    <t>BP-MATRIZ06.106.0015</t>
  </si>
  <si>
    <t>06.106.0016</t>
  </si>
  <si>
    <t>BP-MATRIZ06.106.0016</t>
  </si>
  <si>
    <t>06.106.0023</t>
  </si>
  <si>
    <t>BP-MATRIZ06.106.0023</t>
  </si>
  <si>
    <t>06.108.0003</t>
  </si>
  <si>
    <t>BP-MATRIZ06.108.0003</t>
  </si>
  <si>
    <t>06.109.0002</t>
  </si>
  <si>
    <t>BP-MATRIZ06.109.0002</t>
  </si>
  <si>
    <t>06.110.0004</t>
  </si>
  <si>
    <t>BP-MATRIZ06.110.0004</t>
  </si>
  <si>
    <t>06.110.0012</t>
  </si>
  <si>
    <t>BP-MATRIZ06.110.0012</t>
  </si>
  <si>
    <t>06.110.0014</t>
  </si>
  <si>
    <t>BP-MATRIZ06.110.0014</t>
  </si>
  <si>
    <t>06.110.0016</t>
  </si>
  <si>
    <t>BP-MATRIZ06.110.0016</t>
  </si>
  <si>
    <t>06.110.0017</t>
  </si>
  <si>
    <t>BP-MATRIZ06.110.0017</t>
  </si>
  <si>
    <t>06.110.0018</t>
  </si>
  <si>
    <t>BP-MATRIZ06.110.0018</t>
  </si>
  <si>
    <t>06.110.0022</t>
  </si>
  <si>
    <t>BP-MATRIZ06.110.0022</t>
  </si>
  <si>
    <t>06.110.0031</t>
  </si>
  <si>
    <t>BP-MATRIZ06.110.0031</t>
  </si>
  <si>
    <t>06.110.0035</t>
  </si>
  <si>
    <t>BP-MATRIZ06.110.0035</t>
  </si>
  <si>
    <t>06.111.0001</t>
  </si>
  <si>
    <t>BP-MATRIZ06.111.0001</t>
  </si>
  <si>
    <t>06.111.0004</t>
  </si>
  <si>
    <t>BP-MATRIZ06.111.0004</t>
  </si>
  <si>
    <t>06.111.0009</t>
  </si>
  <si>
    <t>BP-MATRIZ06.111.0009</t>
  </si>
  <si>
    <t>06.111.0012</t>
  </si>
  <si>
    <t>BP-MATRIZ06.111.0012</t>
  </si>
  <si>
    <t>06.111.0015</t>
  </si>
  <si>
    <t>BP-MATRIZ06.111.0015</t>
  </si>
  <si>
    <t>06.113.0010</t>
  </si>
  <si>
    <t>BP-MATRIZ06.113.0010</t>
  </si>
  <si>
    <t>06.113.0011</t>
  </si>
  <si>
    <t>BP-MATRIZ06.113.0011</t>
  </si>
  <si>
    <t>06.114.0001</t>
  </si>
  <si>
    <t>BP-MATRIZ06.114.0001</t>
  </si>
  <si>
    <t>06.114.0008</t>
  </si>
  <si>
    <t>BP-MATRIZ06.114.0008</t>
  </si>
  <si>
    <t>06.114.0010</t>
  </si>
  <si>
    <t>BP-MATRIZ06.114.0010</t>
  </si>
  <si>
    <t>06.114.0011</t>
  </si>
  <si>
    <t>BP-MATRIZ06.114.0011</t>
  </si>
  <si>
    <t>06.114.0012</t>
  </si>
  <si>
    <t>BP-MATRIZ06.114.0012</t>
  </si>
  <si>
    <t>06.115.0005</t>
  </si>
  <si>
    <t>BP-MATRIZ06.115.0005</t>
  </si>
  <si>
    <t>06.115.0006</t>
  </si>
  <si>
    <t>BP-MATRIZ06.115.0006</t>
  </si>
  <si>
    <t>06.115.0008</t>
  </si>
  <si>
    <t>BP-MATRIZ06.115.0008</t>
  </si>
  <si>
    <t>06.118.0001</t>
  </si>
  <si>
    <t>BP-MATRIZ06.118.0001</t>
  </si>
  <si>
    <t>06.118.0002</t>
  </si>
  <si>
    <t>BP-MATRIZ06.118.0002</t>
  </si>
  <si>
    <t>06.121.0001</t>
  </si>
  <si>
    <t>BP-MATRIZ06.121.0001</t>
  </si>
  <si>
    <t>06.121.0002</t>
  </si>
  <si>
    <t>BP-MATRIZ06.121.0002</t>
  </si>
  <si>
    <t>06.121.0003</t>
  </si>
  <si>
    <t>BP-MATRIZ06.121.0003</t>
  </si>
  <si>
    <t>06.121.0004</t>
  </si>
  <si>
    <t>BP-MATRIZ06.121.0004</t>
  </si>
  <si>
    <t>06.121.0005</t>
  </si>
  <si>
    <t>BP-MATRIZ06.121.0005</t>
  </si>
  <si>
    <t>06.121.0006</t>
  </si>
  <si>
    <t>BP-MATRIZ06.121.0006</t>
  </si>
  <si>
    <t>06.121.0009</t>
  </si>
  <si>
    <t>BP-MATRIZ06.121.0009</t>
  </si>
  <si>
    <t>06.121.0014</t>
  </si>
  <si>
    <t>BP-MATRIZ06.121.0014</t>
  </si>
  <si>
    <t>06.121.0020</t>
  </si>
  <si>
    <t>BP-MATRIZ06.121.0020</t>
  </si>
  <si>
    <t>06.121.0025</t>
  </si>
  <si>
    <t>BP-MATRIZ06.121.0025</t>
  </si>
  <si>
    <t>06.123.0002</t>
  </si>
  <si>
    <t>BP-MATRIZ06.123.0002</t>
  </si>
  <si>
    <t>06.123.0009</t>
  </si>
  <si>
    <t>BP-MATRIZ06.123.0009</t>
  </si>
  <si>
    <t>06.123.0011</t>
  </si>
  <si>
    <t>BP-MATRIZ06.123.0011</t>
  </si>
  <si>
    <t>06.123.0013</t>
  </si>
  <si>
    <t>BP-MATRIZ06.123.0013</t>
  </si>
  <si>
    <t>06.123.0015</t>
  </si>
  <si>
    <t>BP-MATRIZ06.123.0015</t>
  </si>
  <si>
    <t>06.123.0016</t>
  </si>
  <si>
    <t>BP-MATRIZ06.123.0016</t>
  </si>
  <si>
    <t>06.123.0017</t>
  </si>
  <si>
    <t>BP-MATRIZ06.123.0017</t>
  </si>
  <si>
    <t>06.123.0018</t>
  </si>
  <si>
    <t>BP-MATRIZ06.123.0018</t>
  </si>
  <si>
    <t>06.124.0002</t>
  </si>
  <si>
    <t>BP-MATRIZ06.124.0002</t>
  </si>
  <si>
    <t>06.124.0005</t>
  </si>
  <si>
    <t>BP-MATRIZ06.124.0005</t>
  </si>
  <si>
    <t>06.124.0009</t>
  </si>
  <si>
    <t>BP-MATRIZ06.124.0009</t>
  </si>
  <si>
    <t>06.133.0017</t>
  </si>
  <si>
    <t>BP-MATRIZ06.133.0017</t>
  </si>
  <si>
    <t>06.133.0026</t>
  </si>
  <si>
    <t>BP-MATRIZ06.133.0026</t>
  </si>
  <si>
    <t>06.133.0028</t>
  </si>
  <si>
    <t>BP-MATRIZ06.133.0028</t>
  </si>
  <si>
    <t>06.133.0029</t>
  </si>
  <si>
    <t>BP-MATRIZ06.133.0029</t>
  </si>
  <si>
    <t>06.133.0045</t>
  </si>
  <si>
    <t>BP-MATRIZ06.133.0045</t>
  </si>
  <si>
    <t>06.133.0051</t>
  </si>
  <si>
    <t>BP-MATRIZ06.133.0051</t>
  </si>
  <si>
    <t>06.133.0062</t>
  </si>
  <si>
    <t>BP-MATRIZ06.133.0062</t>
  </si>
  <si>
    <t>06.135.0002</t>
  </si>
  <si>
    <t>BP-MATRIZ06.135.0002</t>
  </si>
  <si>
    <t>06.137.0002</t>
  </si>
  <si>
    <t>BP-MATRIZ06.137.0002</t>
  </si>
  <si>
    <t>06.137.0003</t>
  </si>
  <si>
    <t>BP-MATRIZ06.137.0003</t>
  </si>
  <si>
    <t>06.137.0005</t>
  </si>
  <si>
    <t>BP-MATRIZ06.137.0005</t>
  </si>
  <si>
    <t>06.138.0004</t>
  </si>
  <si>
    <t>BP-MATRIZ06.138.0004</t>
  </si>
  <si>
    <t>06.138.0005</t>
  </si>
  <si>
    <t>BP-MATRIZ06.138.0005</t>
  </si>
  <si>
    <t>06.138.0006</t>
  </si>
  <si>
    <t>BP-MATRIZ06.138.0006</t>
  </si>
  <si>
    <t>06.138.0007</t>
  </si>
  <si>
    <t>BP-MATRIZ06.138.0007</t>
  </si>
  <si>
    <t>06.138.0008</t>
  </si>
  <si>
    <t>BP-MATRIZ06.138.0008</t>
  </si>
  <si>
    <t>06.139.0001</t>
  </si>
  <si>
    <t>BP-MATRIZ06.139.0001</t>
  </si>
  <si>
    <t>06.141.0005</t>
  </si>
  <si>
    <t>BP-MATRIZ06.141.0005</t>
  </si>
  <si>
    <t>06.141.0011</t>
  </si>
  <si>
    <t>BP-MATRIZ06.141.0011</t>
  </si>
  <si>
    <t>06.141.0017</t>
  </si>
  <si>
    <t>BP-MATRIZ06.141.0017</t>
  </si>
  <si>
    <t>06.141.0018</t>
  </si>
  <si>
    <t>BP-MATRIZ06.141.0018</t>
  </si>
  <si>
    <t>06.143.0004</t>
  </si>
  <si>
    <t>BP-MATRIZ06.143.0004</t>
  </si>
  <si>
    <t>06.143.0005</t>
  </si>
  <si>
    <t>BP-MATRIZ06.143.0005</t>
  </si>
  <si>
    <t>06.143.0007</t>
  </si>
  <si>
    <t>BP-MATRIZ06.143.0007</t>
  </si>
  <si>
    <t>06.143.0008</t>
  </si>
  <si>
    <t>BP-MATRIZ06.143.0008</t>
  </si>
  <si>
    <t>06.143.0012</t>
  </si>
  <si>
    <t>BP-MATRIZ06.143.0012</t>
  </si>
  <si>
    <t>06.143.0018</t>
  </si>
  <si>
    <t>BP-MATRIZ06.143.0018</t>
  </si>
  <si>
    <t>06.145.0003</t>
  </si>
  <si>
    <t>BP-MATRIZ06.145.0003</t>
  </si>
  <si>
    <t>06.145.0004</t>
  </si>
  <si>
    <t>BP-MATRIZ06.145.0004</t>
  </si>
  <si>
    <t>06.145.0005</t>
  </si>
  <si>
    <t>BP-MATRIZ06.145.0005</t>
  </si>
  <si>
    <t>06.145.0006</t>
  </si>
  <si>
    <t>BP-MATRIZ06.145.0006</t>
  </si>
  <si>
    <t>06.146.0001</t>
  </si>
  <si>
    <t>BP-MATRIZ06.146.0001</t>
  </si>
  <si>
    <t>06.148.0003</t>
  </si>
  <si>
    <t>BP-MATRIZ06.148.0003</t>
  </si>
  <si>
    <t>06.149.0007</t>
  </si>
  <si>
    <t>BP-MATRIZ06.149.0007</t>
  </si>
  <si>
    <t>06.149.0009</t>
  </si>
  <si>
    <t>BP-MATRIZ06.149.0009</t>
  </si>
  <si>
    <t>06.149.0011</t>
  </si>
  <si>
    <t>BP-MATRIZ06.149.0011</t>
  </si>
  <si>
    <t>06.149.0022</t>
  </si>
  <si>
    <t>BP-MATRIZ06.149.0022</t>
  </si>
  <si>
    <t>06.150.0005</t>
  </si>
  <si>
    <t>BP-MATRIZ06.150.0005</t>
  </si>
  <si>
    <t>06.150.0007</t>
  </si>
  <si>
    <t>BP-MATRIZ06.150.0007</t>
  </si>
  <si>
    <t>06.150.0009</t>
  </si>
  <si>
    <t>BP-MATRIZ06.150.0009</t>
  </si>
  <si>
    <t>06.150.0011</t>
  </si>
  <si>
    <t>BP-MATRIZ06.150.0011</t>
  </si>
  <si>
    <t>06.150.0014</t>
  </si>
  <si>
    <t>BP-MATRIZ06.150.0014</t>
  </si>
  <si>
    <t>06.152.0012</t>
  </si>
  <si>
    <t>BP-MATRIZ06.152.0012</t>
  </si>
  <si>
    <t>06.152.0039</t>
  </si>
  <si>
    <t>BP-MATRIZ06.152.0039</t>
  </si>
  <si>
    <t>06.153.0001</t>
  </si>
  <si>
    <t>BP-MATRIZ06.153.0001</t>
  </si>
  <si>
    <t>06.153.0008</t>
  </si>
  <si>
    <t>BP-MATRIZ06.153.0008</t>
  </si>
  <si>
    <t>06.156.0002</t>
  </si>
  <si>
    <t>BP-MATRIZ06.156.0002</t>
  </si>
  <si>
    <t>06.158.0001</t>
  </si>
  <si>
    <t>BP-MATRIZ06.158.0001</t>
  </si>
  <si>
    <t>06.160.0002</t>
  </si>
  <si>
    <t>BP-MATRIZ06.160.0002</t>
  </si>
  <si>
    <t>06.161.0003</t>
  </si>
  <si>
    <t>BP-MATRIZ06.161.0003</t>
  </si>
  <si>
    <t>06.161.0004</t>
  </si>
  <si>
    <t>BP-MATRIZ06.161.0004</t>
  </si>
  <si>
    <t>06.161.0005</t>
  </si>
  <si>
    <t>BP-MATRIZ06.161.0005</t>
  </si>
  <si>
    <t>06.162.0001</t>
  </si>
  <si>
    <t>BP-MATRIZ06.162.0001</t>
  </si>
  <si>
    <t>06.162.0002</t>
  </si>
  <si>
    <t>BP-MATRIZ06.162.0002</t>
  </si>
  <si>
    <t>06.163.0004</t>
  </si>
  <si>
    <t>BP-MATRIZ06.163.0004</t>
  </si>
  <si>
    <t>06.166.0001</t>
  </si>
  <si>
    <t>BP-MATRIZ06.166.0001</t>
  </si>
  <si>
    <t>06.166.0002</t>
  </si>
  <si>
    <t>BP-MATRIZ06.166.0002</t>
  </si>
  <si>
    <t>06.166.0005</t>
  </si>
  <si>
    <t>BP-MATRIZ06.166.0005</t>
  </si>
  <si>
    <t>06.166.0007</t>
  </si>
  <si>
    <t>BP-MATRIZ06.166.0007</t>
  </si>
  <si>
    <t>06.166.0009</t>
  </si>
  <si>
    <t>BP-MATRIZ06.166.0009</t>
  </si>
  <si>
    <t>06.166.0011</t>
  </si>
  <si>
    <t>BP-MATRIZ06.166.0011</t>
  </si>
  <si>
    <t>06.169.0001</t>
  </si>
  <si>
    <t>BP-MATRIZ06.169.0001</t>
  </si>
  <si>
    <t>06.169.0004</t>
  </si>
  <si>
    <t>BP-MATRIZ06.169.0004</t>
  </si>
  <si>
    <t>06.169.0006</t>
  </si>
  <si>
    <t>BP-MATRIZ06.169.0006</t>
  </si>
  <si>
    <t>06.169.0012</t>
  </si>
  <si>
    <t>BP-MATRIZ06.169.0012</t>
  </si>
  <si>
    <t>06.169.0013</t>
  </si>
  <si>
    <t>BP-MATRIZ06.169.0013</t>
  </si>
  <si>
    <t>06.169.0014</t>
  </si>
  <si>
    <t>BP-MATRIZ06.169.0014</t>
  </si>
  <si>
    <t>06.169.0015</t>
  </si>
  <si>
    <t>BP-MATRIZ06.169.0015</t>
  </si>
  <si>
    <t>06.169.0017</t>
  </si>
  <si>
    <t>BP-MATRIZ06.169.0017</t>
  </si>
  <si>
    <t>06.169.0018</t>
  </si>
  <si>
    <t>BP-MATRIZ06.169.0018</t>
  </si>
  <si>
    <t>06.169.0043</t>
  </si>
  <si>
    <t>BP-MATRIZ06.169.0043</t>
  </si>
  <si>
    <t>06.169.0044</t>
  </si>
  <si>
    <t>BP-MATRIZ06.169.0044</t>
  </si>
  <si>
    <t>06.171.0002</t>
  </si>
  <si>
    <t>BP-MATRIZ06.171.0002</t>
  </si>
  <si>
    <t>06.171.0004</t>
  </si>
  <si>
    <t>BP-MATRIZ06.171.0004</t>
  </si>
  <si>
    <t>06.173.0001</t>
  </si>
  <si>
    <t>BP-MATRIZ06.173.0001</t>
  </si>
  <si>
    <t>06.173.0007</t>
  </si>
  <si>
    <t>BP-MATRIZ06.173.0007</t>
  </si>
  <si>
    <t>06.173.0009</t>
  </si>
  <si>
    <t>BP-MATRIZ06.173.0009</t>
  </si>
  <si>
    <t>06.173.0012</t>
  </si>
  <si>
    <t>BP-MATRIZ06.173.0012</t>
  </si>
  <si>
    <t>06.174.0005</t>
  </si>
  <si>
    <t>BP-MATRIZ06.174.0005</t>
  </si>
  <si>
    <t>06.174.0012</t>
  </si>
  <si>
    <t>BP-MATRIZ06.174.0012</t>
  </si>
  <si>
    <t>06.176.0004</t>
  </si>
  <si>
    <t>BP-MATRIZ06.176.0004</t>
  </si>
  <si>
    <t>06.176.0005</t>
  </si>
  <si>
    <t>BP-MATRIZ06.176.0005</t>
  </si>
  <si>
    <t>06.176.0006</t>
  </si>
  <si>
    <t>BP-MATRIZ06.176.0006</t>
  </si>
  <si>
    <t>06.176.0009</t>
  </si>
  <si>
    <t>BP-MATRIZ06.176.0009</t>
  </si>
  <si>
    <t>06.176.0012</t>
  </si>
  <si>
    <t>BP-MATRIZ06.176.0012</t>
  </si>
  <si>
    <t>06.180.0010</t>
  </si>
  <si>
    <t>BP-MATRIZ06.180.0010</t>
  </si>
  <si>
    <t>06.181.0001</t>
  </si>
  <si>
    <t>BP-MATRIZ06.181.0001</t>
  </si>
  <si>
    <t>06.181.0008</t>
  </si>
  <si>
    <t>BP-MATRIZ06.181.0008</t>
  </si>
  <si>
    <t>06.181.0010</t>
  </si>
  <si>
    <t>BP-MATRIZ06.181.0010</t>
  </si>
  <si>
    <t>06.185.0002</t>
  </si>
  <si>
    <t>BP-MATRIZ06.185.0002</t>
  </si>
  <si>
    <t>06.185.0003</t>
  </si>
  <si>
    <t>BP-MATRIZ06.185.0003</t>
  </si>
  <si>
    <t>06.186.0001</t>
  </si>
  <si>
    <t>BP-MATRIZ06.186.0001</t>
  </si>
  <si>
    <t>06.186.0002</t>
  </si>
  <si>
    <t>BP-MATRIZ06.186.0002</t>
  </si>
  <si>
    <t>06.186.0004</t>
  </si>
  <si>
    <t>BP-MATRIZ06.186.0004</t>
  </si>
  <si>
    <t>06.187.0001</t>
  </si>
  <si>
    <t>BP-MATRIZ06.187.0001</t>
  </si>
  <si>
    <t>06.193.0001</t>
  </si>
  <si>
    <t>BP-MATRIZ06.193.0001</t>
  </si>
  <si>
    <t>06.193.0004</t>
  </si>
  <si>
    <t>BP-MATRIZ06.193.0004</t>
  </si>
  <si>
    <t>06.195.0002</t>
  </si>
  <si>
    <t>BP-MATRIZ06.195.0002</t>
  </si>
  <si>
    <t>06.195.0003</t>
  </si>
  <si>
    <t>BP-MATRIZ06.195.0003</t>
  </si>
  <si>
    <t>06.199.0001</t>
  </si>
  <si>
    <t>BP-MATRIZ06.199.0001</t>
  </si>
  <si>
    <t>06.202.0001</t>
  </si>
  <si>
    <t>BP-MATRIZ06.202.0001</t>
  </si>
  <si>
    <t>06.204.0001</t>
  </si>
  <si>
    <t>BP-MATRIZ06.204.0001</t>
  </si>
  <si>
    <t>06.204.0004</t>
  </si>
  <si>
    <t>BP-MATRIZ06.204.0004</t>
  </si>
  <si>
    <t>06.211.0001</t>
  </si>
  <si>
    <t>BP-MATRIZ06.211.0001</t>
  </si>
  <si>
    <t>06.212.0001</t>
  </si>
  <si>
    <t>BP-MATRIZ06.212.0001</t>
  </si>
  <si>
    <t>06.215.0001</t>
  </si>
  <si>
    <t>BP-MATRIZ06.215.0001</t>
  </si>
  <si>
    <t>01.002.0001</t>
  </si>
  <si>
    <t>BP-MATRIZ01.002.0001</t>
  </si>
  <si>
    <t xml:space="preserve">193 - </t>
  </si>
  <si>
    <t>01.005.0004</t>
  </si>
  <si>
    <t>BP-MATRIZ01.005.0004</t>
  </si>
  <si>
    <t>01.007.0017</t>
  </si>
  <si>
    <t>BP-MATRIZ01.007.0017</t>
  </si>
  <si>
    <t>01.016.0003</t>
  </si>
  <si>
    <t>BP-MATRIZ01.016.0003</t>
  </si>
  <si>
    <t>01.016.0004</t>
  </si>
  <si>
    <t>BP-MATRIZ01.016.0004</t>
  </si>
  <si>
    <t>01.016.0007</t>
  </si>
  <si>
    <t>BP-MATRIZ01.016.0007</t>
  </si>
  <si>
    <t>01.016.0019</t>
  </si>
  <si>
    <t>BP-MATRIZ01.016.0019</t>
  </si>
  <si>
    <t>01.018.0141</t>
  </si>
  <si>
    <t>BP-MATRIZ01.018.0141</t>
  </si>
  <si>
    <t>01.019.0021</t>
  </si>
  <si>
    <t>BP-MATRIZ01.019.0021</t>
  </si>
  <si>
    <t>01.019.0022</t>
  </si>
  <si>
    <t>BP-MATRIZ01.019.0022</t>
  </si>
  <si>
    <t>01.019.0023</t>
  </si>
  <si>
    <t>BP-MATRIZ01.019.0023</t>
  </si>
  <si>
    <t>01.020.0028</t>
  </si>
  <si>
    <t>BP-MATRIZ01.020.0028</t>
  </si>
  <si>
    <t>01.033.0016</t>
  </si>
  <si>
    <t>BP-MATRIZ01.033.0016</t>
  </si>
  <si>
    <t>06.004.0012</t>
  </si>
  <si>
    <t>BP-MATRIZ06.004.0012</t>
  </si>
  <si>
    <t>06.006.0012</t>
  </si>
  <si>
    <t>BP-MATRIZ06.006.0012</t>
  </si>
  <si>
    <t>06.006.0020</t>
  </si>
  <si>
    <t>BP-MATRIZ06.006.0020</t>
  </si>
  <si>
    <t>06.006.0024</t>
  </si>
  <si>
    <t>BP-MATRIZ06.006.0024</t>
  </si>
  <si>
    <t>06.007.0005</t>
  </si>
  <si>
    <t>BP-MATRIZ06.007.0005</t>
  </si>
  <si>
    <t>06.008.0012</t>
  </si>
  <si>
    <t>BP-MATRIZ06.008.0012</t>
  </si>
  <si>
    <t>06.008.0015</t>
  </si>
  <si>
    <t>BP-MATRIZ06.008.0015</t>
  </si>
  <si>
    <t>06.008.0033</t>
  </si>
  <si>
    <t>BP-MATRIZ06.008.0033</t>
  </si>
  <si>
    <t>06.009.0006</t>
  </si>
  <si>
    <t>BP-MATRIZ06.009.0006</t>
  </si>
  <si>
    <t>06.014.0007</t>
  </si>
  <si>
    <t>BP-MATRIZ06.014.0007</t>
  </si>
  <si>
    <t>06.014.0015</t>
  </si>
  <si>
    <t>BP-MATRIZ06.014.0015</t>
  </si>
  <si>
    <t>06.016.0007</t>
  </si>
  <si>
    <t>BP-MATRIZ06.016.0007</t>
  </si>
  <si>
    <t>06.018.0012</t>
  </si>
  <si>
    <t>BP-MATRIZ06.018.0012</t>
  </si>
  <si>
    <t>06.021.0003</t>
  </si>
  <si>
    <t>BP-MATRIZ06.021.0003</t>
  </si>
  <si>
    <t>06.025.0011</t>
  </si>
  <si>
    <t>BP-MATRIZ06.025.0011</t>
  </si>
  <si>
    <t>06.027.0002</t>
  </si>
  <si>
    <t>BP-MATRIZ06.027.0002</t>
  </si>
  <si>
    <t>06.027.0010</t>
  </si>
  <si>
    <t>BP-MATRIZ06.027.0010</t>
  </si>
  <si>
    <t>06.027.0025</t>
  </si>
  <si>
    <t>BP-MATRIZ06.027.0025</t>
  </si>
  <si>
    <t>06.029.0007</t>
  </si>
  <si>
    <t>BP-MATRIZ06.029.0007</t>
  </si>
  <si>
    <t>06.029.0020</t>
  </si>
  <si>
    <t>BP-MATRIZ06.029.0020</t>
  </si>
  <si>
    <t>06.030.0003</t>
  </si>
  <si>
    <t>BP-MATRIZ06.030.0003</t>
  </si>
  <si>
    <t>06.032.0009</t>
  </si>
  <si>
    <t>BP-MATRIZ06.032.0009</t>
  </si>
  <si>
    <t>06.034.0001</t>
  </si>
  <si>
    <t>BP-MATRIZ06.034.0001</t>
  </si>
  <si>
    <t>06.036.0007</t>
  </si>
  <si>
    <t>BP-MATRIZ06.036.0007</t>
  </si>
  <si>
    <t>06.042.0022</t>
  </si>
  <si>
    <t>BP-MATRIZ06.042.0022</t>
  </si>
  <si>
    <t>06.042.0041</t>
  </si>
  <si>
    <t>BP-MATRIZ06.042.0041</t>
  </si>
  <si>
    <t>06.042.0047</t>
  </si>
  <si>
    <t>BP-MATRIZ06.042.0047</t>
  </si>
  <si>
    <t>06.042.0059</t>
  </si>
  <si>
    <t>BP-MATRIZ06.042.0059</t>
  </si>
  <si>
    <t>06.042.0066</t>
  </si>
  <si>
    <t>BP-MATRIZ06.042.0066</t>
  </si>
  <si>
    <t>06.042.0087</t>
  </si>
  <si>
    <t>BP-MATRIZ06.042.0087</t>
  </si>
  <si>
    <t>06.042.0091</t>
  </si>
  <si>
    <t>BP-MATRIZ06.042.0091</t>
  </si>
  <si>
    <t>06.047.0002</t>
  </si>
  <si>
    <t>BP-MATRIZ06.047.0002</t>
  </si>
  <si>
    <t>06.050.0001</t>
  </si>
  <si>
    <t>BP-MATRIZ06.050.0001</t>
  </si>
  <si>
    <t>06.050.0007</t>
  </si>
  <si>
    <t>BP-MATRIZ06.050.0007</t>
  </si>
  <si>
    <t>06.050.0020</t>
  </si>
  <si>
    <t>BP-MATRIZ06.050.0020</t>
  </si>
  <si>
    <t>06.050.0022</t>
  </si>
  <si>
    <t>BP-MATRIZ06.050.0022</t>
  </si>
  <si>
    <t>06.051.0002</t>
  </si>
  <si>
    <t>BP-MATRIZ06.051.0002</t>
  </si>
  <si>
    <t>06.059.0002</t>
  </si>
  <si>
    <t>BP-MATRIZ06.059.0002</t>
  </si>
  <si>
    <t>06.061.0033</t>
  </si>
  <si>
    <t>BP-MATRIZ06.061.0033</t>
  </si>
  <si>
    <t>06.068.0002</t>
  </si>
  <si>
    <t>BP-MATRIZ06.068.0002</t>
  </si>
  <si>
    <t>06.072.0013</t>
  </si>
  <si>
    <t>BP-MATRIZ06.072.0013</t>
  </si>
  <si>
    <t>06.074.0007</t>
  </si>
  <si>
    <t>BP-MATRIZ06.074.0007</t>
  </si>
  <si>
    <t>06.075.0004</t>
  </si>
  <si>
    <t>BP-MATRIZ06.075.0004</t>
  </si>
  <si>
    <t>06.077.0017</t>
  </si>
  <si>
    <t>BP-MATRIZ06.077.0017</t>
  </si>
  <si>
    <t>06.080.0055</t>
  </si>
  <si>
    <t>BP-MATRIZ06.080.0055</t>
  </si>
  <si>
    <t>06.085.0001</t>
  </si>
  <si>
    <t>BP-MATRIZ06.085.0001</t>
  </si>
  <si>
    <t>06.086.0001</t>
  </si>
  <si>
    <t>BP-MATRIZ06.086.0001</t>
  </si>
  <si>
    <t>06.088.0019</t>
  </si>
  <si>
    <t>BP-MATRIZ06.088.0019</t>
  </si>
  <si>
    <t>06.091.0002</t>
  </si>
  <si>
    <t>BP-MATRIZ06.091.0002</t>
  </si>
  <si>
    <t>06.091.0004</t>
  </si>
  <si>
    <t>BP-MATRIZ06.091.0004</t>
  </si>
  <si>
    <t>06.097.0003</t>
  </si>
  <si>
    <t>BP-MATRIZ06.097.0003</t>
  </si>
  <si>
    <t>06.098.0001</t>
  </si>
  <si>
    <t>BP-MATRIZ06.098.0001</t>
  </si>
  <si>
    <t>06.098.0002</t>
  </si>
  <si>
    <t>BP-MATRIZ06.098.0002</t>
  </si>
  <si>
    <t>06.098.0003</t>
  </si>
  <si>
    <t>BP-MATRIZ06.098.0003</t>
  </si>
  <si>
    <t>06.098.0032</t>
  </si>
  <si>
    <t>BP-MATRIZ06.098.0032</t>
  </si>
  <si>
    <t>06.098.0034</t>
  </si>
  <si>
    <t>BP-MATRIZ06.098.0034</t>
  </si>
  <si>
    <t>06.098.0036</t>
  </si>
  <si>
    <t>BP-MATRIZ06.098.0036</t>
  </si>
  <si>
    <t>06.100.0002</t>
  </si>
  <si>
    <t>BP-MATRIZ06.100.0002</t>
  </si>
  <si>
    <t>06.103.0002</t>
  </si>
  <si>
    <t>BP-MATRIZ06.103.0002</t>
  </si>
  <si>
    <t>06.103.0006</t>
  </si>
  <si>
    <t>BP-MATRIZ06.103.0006</t>
  </si>
  <si>
    <t>06.105.0007</t>
  </si>
  <si>
    <t>BP-MATRIZ06.105.0007</t>
  </si>
  <si>
    <t>06.106.0004</t>
  </si>
  <si>
    <t>BP-MATRIZ06.106.0004</t>
  </si>
  <si>
    <t>06.106.0012</t>
  </si>
  <si>
    <t>BP-MATRIZ06.106.0012</t>
  </si>
  <si>
    <t>06.106.0024</t>
  </si>
  <si>
    <t>BP-MATRIZ06.106.0024</t>
  </si>
  <si>
    <t>06.108.0008</t>
  </si>
  <si>
    <t>BP-MATRIZ06.108.0008</t>
  </si>
  <si>
    <t>06.109.0004</t>
  </si>
  <si>
    <t>BP-MATRIZ06.109.0004</t>
  </si>
  <si>
    <t>06.110.0011</t>
  </si>
  <si>
    <t>BP-MATRIZ06.110.0011</t>
  </si>
  <si>
    <t>06.110.0019</t>
  </si>
  <si>
    <t>BP-MATRIZ06.110.0019</t>
  </si>
  <si>
    <t>06.110.0020</t>
  </si>
  <si>
    <t>BP-MATRIZ06.110.0020</t>
  </si>
  <si>
    <t>06.112.0001</t>
  </si>
  <si>
    <t>BP-MATRIZ06.112.0001</t>
  </si>
  <si>
    <t>06.114.0009</t>
  </si>
  <si>
    <t>BP-MATRIZ06.114.0009</t>
  </si>
  <si>
    <t>06.115.0010</t>
  </si>
  <si>
    <t>BP-MATRIZ06.115.0010</t>
  </si>
  <si>
    <t>06.117.0004</t>
  </si>
  <si>
    <t>BP-MATRIZ06.117.0004</t>
  </si>
  <si>
    <t>06.121.0010</t>
  </si>
  <si>
    <t>BP-MATRIZ06.121.0010</t>
  </si>
  <si>
    <t>06.121.0022</t>
  </si>
  <si>
    <t>BP-MATRIZ06.121.0022</t>
  </si>
  <si>
    <t>06.121.0029</t>
  </si>
  <si>
    <t>BP-MATRIZ06.121.0029</t>
  </si>
  <si>
    <t>06.123.0004</t>
  </si>
  <si>
    <t>BP-MATRIZ06.123.0004</t>
  </si>
  <si>
    <t>06.123.0007</t>
  </si>
  <si>
    <t>BP-MATRIZ06.123.0007</t>
  </si>
  <si>
    <t>06.124.0007</t>
  </si>
  <si>
    <t>BP-MATRIZ06.124.0007</t>
  </si>
  <si>
    <t>06.127.0001</t>
  </si>
  <si>
    <t>BP-MATRIZ06.127.0001</t>
  </si>
  <si>
    <t>06.127.0006</t>
  </si>
  <si>
    <t>BP-MATRIZ06.127.0006</t>
  </si>
  <si>
    <t>06.129.0003</t>
  </si>
  <si>
    <t>BP-MATRIZ06.129.0003</t>
  </si>
  <si>
    <t>06.133.0003</t>
  </si>
  <si>
    <t>BP-MATRIZ06.133.0003</t>
  </si>
  <si>
    <t>06.133.0007</t>
  </si>
  <si>
    <t>BP-MATRIZ06.133.0007</t>
  </si>
  <si>
    <t>06.133.0035</t>
  </si>
  <si>
    <t>BP-MATRIZ06.133.0035</t>
  </si>
  <si>
    <t>06.133.0057</t>
  </si>
  <si>
    <t>BP-MATRIZ06.133.0057</t>
  </si>
  <si>
    <t>06.133.0058</t>
  </si>
  <si>
    <t>BP-MATRIZ06.133.0058</t>
  </si>
  <si>
    <t>06.133.0061</t>
  </si>
  <si>
    <t>BP-MATRIZ06.133.0061</t>
  </si>
  <si>
    <t>06.135.0003</t>
  </si>
  <si>
    <t>BP-MATRIZ06.135.0003</t>
  </si>
  <si>
    <t>06.139.0002</t>
  </si>
  <si>
    <t>BP-MATRIZ06.139.0002</t>
  </si>
  <si>
    <t>06.141.0007</t>
  </si>
  <si>
    <t>BP-MATRIZ06.141.0007</t>
  </si>
  <si>
    <t>06.141.0019</t>
  </si>
  <si>
    <t>BP-MATRIZ06.141.0019</t>
  </si>
  <si>
    <t>06.143.0006</t>
  </si>
  <si>
    <t>BP-MATRIZ06.143.0006</t>
  </si>
  <si>
    <t>06.143.0015</t>
  </si>
  <si>
    <t>BP-MATRIZ06.143.0015</t>
  </si>
  <si>
    <t>06.148.0001</t>
  </si>
  <si>
    <t>BP-MATRIZ06.148.0001</t>
  </si>
  <si>
    <t>06.150.0003</t>
  </si>
  <si>
    <t>BP-MATRIZ06.150.0003</t>
  </si>
  <si>
    <t>06.150.0015</t>
  </si>
  <si>
    <t>BP-MATRIZ06.150.0015</t>
  </si>
  <si>
    <t>06.152.0036</t>
  </si>
  <si>
    <t>BP-MATRIZ06.152.0036</t>
  </si>
  <si>
    <t>06.156.0001</t>
  </si>
  <si>
    <t>BP-MATRIZ06.156.0001</t>
  </si>
  <si>
    <t>06.160.0001</t>
  </si>
  <si>
    <t>BP-MATRIZ06.160.0001</t>
  </si>
  <si>
    <t>06.161.0001</t>
  </si>
  <si>
    <t>BP-MATRIZ06.161.0001</t>
  </si>
  <si>
    <t>06.165.0003</t>
  </si>
  <si>
    <t>BP-MATRIZ06.165.0003</t>
  </si>
  <si>
    <t>06.166.0010</t>
  </si>
  <si>
    <t>BP-MATRIZ06.166.0010</t>
  </si>
  <si>
    <t>06.166.0025</t>
  </si>
  <si>
    <t>BP-MATRIZ06.166.0025</t>
  </si>
  <si>
    <t>06.169.0003</t>
  </si>
  <si>
    <t>BP-MATRIZ06.169.0003</t>
  </si>
  <si>
    <t>06.173.0008</t>
  </si>
  <si>
    <t>BP-MATRIZ06.173.0008</t>
  </si>
  <si>
    <t>06.180.0002</t>
  </si>
  <si>
    <t>BP-MATRIZ06.180.0002</t>
  </si>
  <si>
    <t>06.180.0009</t>
  </si>
  <si>
    <t>BP-MATRIZ06.180.0009</t>
  </si>
  <si>
    <t>06.180.0013</t>
  </si>
  <si>
    <t>BP-MATRIZ06.180.0013</t>
  </si>
  <si>
    <t>06.180.0019</t>
  </si>
  <si>
    <t>BP-MATRIZ06.180.0019</t>
  </si>
  <si>
    <t>06.181.0005</t>
  </si>
  <si>
    <t>BP-MATRIZ06.181.0005</t>
  </si>
  <si>
    <t>06.181.0011</t>
  </si>
  <si>
    <t>BP-MATRIZ06.181.0011</t>
  </si>
  <si>
    <t>06.185.0005</t>
  </si>
  <si>
    <t>BP-MATRIZ06.185.0005</t>
  </si>
  <si>
    <t>06.185.0006</t>
  </si>
  <si>
    <t>BP-MATRIZ06.185.0006</t>
  </si>
  <si>
    <t>06.189.0001</t>
  </si>
  <si>
    <t>BP-MATRIZ06.189.0001</t>
  </si>
  <si>
    <t>06.190.0002</t>
  </si>
  <si>
    <t>BP-MATRIZ06.190.0002</t>
  </si>
  <si>
    <t>06.201.0001</t>
  </si>
  <si>
    <t>BP-MATRIZ06.201.0001</t>
  </si>
  <si>
    <t xml:space="preserve">194 - </t>
  </si>
  <si>
    <t>01.007.0024</t>
  </si>
  <si>
    <t>BP-MATRIZ01.007.0024</t>
  </si>
  <si>
    <t>01.009.0004</t>
  </si>
  <si>
    <t>BP-MATRIZ01.009.0004</t>
  </si>
  <si>
    <t>01.016.0009</t>
  </si>
  <si>
    <t>BP-MATRIZ01.016.0009</t>
  </si>
  <si>
    <t>01.016.0014</t>
  </si>
  <si>
    <t>BP-MATRIZ01.016.0014</t>
  </si>
  <si>
    <t>01.016.0030</t>
  </si>
  <si>
    <t>BP-MATRIZ01.016.0030</t>
  </si>
  <si>
    <t>01.016.0033</t>
  </si>
  <si>
    <t>BP-MATRIZ01.016.0033</t>
  </si>
  <si>
    <t>01.018.0010</t>
  </si>
  <si>
    <t>BP-MATRIZ01.018.0010</t>
  </si>
  <si>
    <t>01.018.0011</t>
  </si>
  <si>
    <t>BP-MATRIZ01.018.0011</t>
  </si>
  <si>
    <t>01.018.0012</t>
  </si>
  <si>
    <t>BP-MATRIZ01.018.0012</t>
  </si>
  <si>
    <t>01.018.0013</t>
  </si>
  <si>
    <t>BP-MATRIZ01.018.0013</t>
  </si>
  <si>
    <t>01.018.0014</t>
  </si>
  <si>
    <t>BP-MATRIZ01.018.0014</t>
  </si>
  <si>
    <t>01.018.0015</t>
  </si>
  <si>
    <t>BP-MATRIZ01.018.0015</t>
  </si>
  <si>
    <t>01.018.0016</t>
  </si>
  <si>
    <t>BP-MATRIZ01.018.0016</t>
  </si>
  <si>
    <t>01.018.0017</t>
  </si>
  <si>
    <t>BP-MATRIZ01.018.0017</t>
  </si>
  <si>
    <t>01.018.0018</t>
  </si>
  <si>
    <t>BP-MATRIZ01.018.0018</t>
  </si>
  <si>
    <t>01.018.0145</t>
  </si>
  <si>
    <t>BP-MATRIZ01.018.0145</t>
  </si>
  <si>
    <t>01.019.0034</t>
  </si>
  <si>
    <t>BP-MATRIZ01.019.0034</t>
  </si>
  <si>
    <t>01.019.0092</t>
  </si>
  <si>
    <t>BP-MATRIZ01.019.0092</t>
  </si>
  <si>
    <t>01.019.0094</t>
  </si>
  <si>
    <t>BP-MATRIZ01.019.0094</t>
  </si>
  <si>
    <t>01.024.0051</t>
  </si>
  <si>
    <t>BP-MATRIZ01.024.0051</t>
  </si>
  <si>
    <t>01.024.0052</t>
  </si>
  <si>
    <t>BP-MATRIZ01.024.0052</t>
  </si>
  <si>
    <t>01.024.0053</t>
  </si>
  <si>
    <t>BP-MATRIZ01.024.0053</t>
  </si>
  <si>
    <t>01.033.0002</t>
  </si>
  <si>
    <t>BP-MATRIZ01.033.0002</t>
  </si>
  <si>
    <t>01.033.0011</t>
  </si>
  <si>
    <t>BP-MATRIZ01.033.0011</t>
  </si>
  <si>
    <t>06.002.0015</t>
  </si>
  <si>
    <t>BP-MATRIZ06.002.0015</t>
  </si>
  <si>
    <t>06.004.0005</t>
  </si>
  <si>
    <t>BP-MATRIZ06.004.0005</t>
  </si>
  <si>
    <t>06.004.0006</t>
  </si>
  <si>
    <t>BP-MATRIZ06.004.0006</t>
  </si>
  <si>
    <t>06.004.0009</t>
  </si>
  <si>
    <t>BP-MATRIZ06.004.0009</t>
  </si>
  <si>
    <t>06.004.0014</t>
  </si>
  <si>
    <t>BP-MATRIZ06.004.0014</t>
  </si>
  <si>
    <t>06.004.0015</t>
  </si>
  <si>
    <t>BP-MATRIZ06.004.0015</t>
  </si>
  <si>
    <t>06.006.0009</t>
  </si>
  <si>
    <t>BP-MATRIZ06.006.0009</t>
  </si>
  <si>
    <t>06.006.0013</t>
  </si>
  <si>
    <t>BP-MATRIZ06.006.0013</t>
  </si>
  <si>
    <t>06.008.0016</t>
  </si>
  <si>
    <t>BP-MATRIZ06.008.0016</t>
  </si>
  <si>
    <t>06.008.0025</t>
  </si>
  <si>
    <t>BP-MATRIZ06.008.0025</t>
  </si>
  <si>
    <t>06.008.0034</t>
  </si>
  <si>
    <t>BP-MATRIZ06.008.0034</t>
  </si>
  <si>
    <t>06.009.0007</t>
  </si>
  <si>
    <t>BP-MATRIZ06.009.0007</t>
  </si>
  <si>
    <t>06.009.0010</t>
  </si>
  <si>
    <t>BP-MATRIZ06.009.0010</t>
  </si>
  <si>
    <t>06.009.0022</t>
  </si>
  <si>
    <t>BP-MATRIZ06.009.0022</t>
  </si>
  <si>
    <t>06.009.0023</t>
  </si>
  <si>
    <t>BP-MATRIZ06.009.0023</t>
  </si>
  <si>
    <t>06.011.0001</t>
  </si>
  <si>
    <t>BP-MATRIZ06.011.0001</t>
  </si>
  <si>
    <t>06.014.0002</t>
  </si>
  <si>
    <t>BP-MATRIZ06.014.0002</t>
  </si>
  <si>
    <t>06.014.0008</t>
  </si>
  <si>
    <t>BP-MATRIZ06.014.0008</t>
  </si>
  <si>
    <t>06.014.0016</t>
  </si>
  <si>
    <t>BP-MATRIZ06.014.0016</t>
  </si>
  <si>
    <t>06.015.0001</t>
  </si>
  <si>
    <t>BP-MATRIZ06.015.0001</t>
  </si>
  <si>
    <t>06.016.0001</t>
  </si>
  <si>
    <t>BP-MATRIZ06.016.0001</t>
  </si>
  <si>
    <t>06.016.0002</t>
  </si>
  <si>
    <t>BP-MATRIZ06.016.0002</t>
  </si>
  <si>
    <t>06.019.0004</t>
  </si>
  <si>
    <t>BP-MATRIZ06.019.0004</t>
  </si>
  <si>
    <t>06.021.0002</t>
  </si>
  <si>
    <t>BP-MATRIZ06.021.0002</t>
  </si>
  <si>
    <t>06.021.0014</t>
  </si>
  <si>
    <t>BP-MATRIZ06.021.0014</t>
  </si>
  <si>
    <t>06.022.0008</t>
  </si>
  <si>
    <t>BP-MATRIZ06.022.0008</t>
  </si>
  <si>
    <t>06.029.0015</t>
  </si>
  <si>
    <t>BP-MATRIZ06.029.0015</t>
  </si>
  <si>
    <t>06.032.0004</t>
  </si>
  <si>
    <t>BP-MATRIZ06.032.0004</t>
  </si>
  <si>
    <t>06.032.0014</t>
  </si>
  <si>
    <t>BP-MATRIZ06.032.0014</t>
  </si>
  <si>
    <t>06.032.0020</t>
  </si>
  <si>
    <t>BP-MATRIZ06.032.0020</t>
  </si>
  <si>
    <t>06.040.0002</t>
  </si>
  <si>
    <t>BP-MATRIZ06.040.0002</t>
  </si>
  <si>
    <t>06.040.0005</t>
  </si>
  <si>
    <t>BP-MATRIZ06.040.0005</t>
  </si>
  <si>
    <t>06.040.0008</t>
  </si>
  <si>
    <t>BP-MATRIZ06.040.0008</t>
  </si>
  <si>
    <t>06.042.0039</t>
  </si>
  <si>
    <t>BP-MATRIZ06.042.0039</t>
  </si>
  <si>
    <t>06.042.0044</t>
  </si>
  <si>
    <t>BP-MATRIZ06.042.0044</t>
  </si>
  <si>
    <t>06.042.0088</t>
  </si>
  <si>
    <t>BP-MATRIZ06.042.0088</t>
  </si>
  <si>
    <t>06.042.0090</t>
  </si>
  <si>
    <t>BP-MATRIZ06.042.0090</t>
  </si>
  <si>
    <t>06.042.0097</t>
  </si>
  <si>
    <t>BP-MATRIZ06.042.0097</t>
  </si>
  <si>
    <t>06.047.0001</t>
  </si>
  <si>
    <t>BP-MATRIZ06.047.0001</t>
  </si>
  <si>
    <t>06.048.0006</t>
  </si>
  <si>
    <t>BP-MATRIZ06.048.0006</t>
  </si>
  <si>
    <t>06.048.0007</t>
  </si>
  <si>
    <t>BP-MATRIZ06.048.0007</t>
  </si>
  <si>
    <t>06.050.0006</t>
  </si>
  <si>
    <t>BP-MATRIZ06.050.0006</t>
  </si>
  <si>
    <t>06.050.0018</t>
  </si>
  <si>
    <t>BP-MATRIZ06.050.0018</t>
  </si>
  <si>
    <t>06.058.0003</t>
  </si>
  <si>
    <t>BP-MATRIZ06.058.0003</t>
  </si>
  <si>
    <t>06.058.0005</t>
  </si>
  <si>
    <t>BP-MATRIZ06.058.0005</t>
  </si>
  <si>
    <t>06.061.0001</t>
  </si>
  <si>
    <t>BP-MATRIZ06.061.0001</t>
  </si>
  <si>
    <t>06.062.0005</t>
  </si>
  <si>
    <t>BP-MATRIZ06.062.0005</t>
  </si>
  <si>
    <t>06.066.0004</t>
  </si>
  <si>
    <t>BP-MATRIZ06.066.0004</t>
  </si>
  <si>
    <t>06.067.0002</t>
  </si>
  <si>
    <t>BP-MATRIZ06.067.0002</t>
  </si>
  <si>
    <t>06.069.0001</t>
  </si>
  <si>
    <t>BP-MATRIZ06.069.0001</t>
  </si>
  <si>
    <t>06.069.0002</t>
  </si>
  <si>
    <t>BP-MATRIZ06.069.0002</t>
  </si>
  <si>
    <t>06.072.0018</t>
  </si>
  <si>
    <t>BP-MATRIZ06.072.0018</t>
  </si>
  <si>
    <t>06.073.0008</t>
  </si>
  <si>
    <t>BP-MATRIZ06.073.0008</t>
  </si>
  <si>
    <t>06.077.0004</t>
  </si>
  <si>
    <t>BP-MATRIZ06.077.0004</t>
  </si>
  <si>
    <t>06.080.0028</t>
  </si>
  <si>
    <t>BP-MATRIZ06.080.0028</t>
  </si>
  <si>
    <t>06.080.0061</t>
  </si>
  <si>
    <t>BP-MATRIZ06.080.0061</t>
  </si>
  <si>
    <t>06.080.0062</t>
  </si>
  <si>
    <t>BP-MATRIZ06.080.0062</t>
  </si>
  <si>
    <t>06.080.0066</t>
  </si>
  <si>
    <t>BP-MATRIZ06.080.0066</t>
  </si>
  <si>
    <t>06.081.0031</t>
  </si>
  <si>
    <t>BP-MATRIZ06.081.0031</t>
  </si>
  <si>
    <t>06.084.0003</t>
  </si>
  <si>
    <t>BP-MATRIZ06.084.0003</t>
  </si>
  <si>
    <t>06.088.0001</t>
  </si>
  <si>
    <t>BP-MATRIZ06.088.0001</t>
  </si>
  <si>
    <t>06.089.0009</t>
  </si>
  <si>
    <t>BP-MATRIZ06.089.0009</t>
  </si>
  <si>
    <t>06.089.0014</t>
  </si>
  <si>
    <t>BP-MATRIZ06.089.0014</t>
  </si>
  <si>
    <t>06.089.0020</t>
  </si>
  <si>
    <t>BP-MATRIZ06.089.0020</t>
  </si>
  <si>
    <t>06.089.0021</t>
  </si>
  <si>
    <t>BP-MATRIZ06.089.0021</t>
  </si>
  <si>
    <t>06.089.0024</t>
  </si>
  <si>
    <t>BP-MATRIZ06.089.0024</t>
  </si>
  <si>
    <t>06.097.0013</t>
  </si>
  <si>
    <t>BP-MATRIZ06.097.0013</t>
  </si>
  <si>
    <t>06.098.0017</t>
  </si>
  <si>
    <t>BP-MATRIZ06.098.0017</t>
  </si>
  <si>
    <t>06.106.0022</t>
  </si>
  <si>
    <t>BP-MATRIZ06.106.0022</t>
  </si>
  <si>
    <t>06.106.0032</t>
  </si>
  <si>
    <t>BP-MATRIZ06.106.0032</t>
  </si>
  <si>
    <t>06.110.0036</t>
  </si>
  <si>
    <t>BP-MATRIZ06.110.0036</t>
  </si>
  <si>
    <t>06.111.0013</t>
  </si>
  <si>
    <t>BP-MATRIZ06.111.0013</t>
  </si>
  <si>
    <t>06.113.0008</t>
  </si>
  <si>
    <t>BP-MATRIZ06.113.0008</t>
  </si>
  <si>
    <t>06.114.0013</t>
  </si>
  <si>
    <t>BP-MATRIZ06.114.0013</t>
  </si>
  <si>
    <t>06.115.0007</t>
  </si>
  <si>
    <t>BP-MATRIZ06.115.0007</t>
  </si>
  <si>
    <t>06.121.0008</t>
  </si>
  <si>
    <t>BP-MATRIZ06.121.0008</t>
  </si>
  <si>
    <t>06.121.0026</t>
  </si>
  <si>
    <t>BP-MATRIZ06.121.0026</t>
  </si>
  <si>
    <t>06.121.0027</t>
  </si>
  <si>
    <t>BP-MATRIZ06.121.0027</t>
  </si>
  <si>
    <t>06.122.0001</t>
  </si>
  <si>
    <t>BP-MATRIZ06.122.0001</t>
  </si>
  <si>
    <t>06.123.0008</t>
  </si>
  <si>
    <t>BP-MATRIZ06.123.0008</t>
  </si>
  <si>
    <t>06.124.0008</t>
  </si>
  <si>
    <t>BP-MATRIZ06.124.0008</t>
  </si>
  <si>
    <t>06.127.0005</t>
  </si>
  <si>
    <t>BP-MATRIZ06.127.0005</t>
  </si>
  <si>
    <t>06.127.0007</t>
  </si>
  <si>
    <t>BP-MATRIZ06.127.0007</t>
  </si>
  <si>
    <t>06.133.0033</t>
  </si>
  <si>
    <t>BP-MATRIZ06.133.0033</t>
  </si>
  <si>
    <t>06.133.0059</t>
  </si>
  <si>
    <t>BP-MATRIZ06.133.0059</t>
  </si>
  <si>
    <t>06.133.0060</t>
  </si>
  <si>
    <t>BP-MATRIZ06.133.0060</t>
  </si>
  <si>
    <t>06.137.0006</t>
  </si>
  <si>
    <t>BP-MATRIZ06.137.0006</t>
  </si>
  <si>
    <t>06.138.0002</t>
  </si>
  <si>
    <t>BP-MATRIZ06.138.0002</t>
  </si>
  <si>
    <t>06.142.0007</t>
  </si>
  <si>
    <t>BP-MATRIZ06.142.0007</t>
  </si>
  <si>
    <t>06.143.0021</t>
  </si>
  <si>
    <t>BP-MATRIZ06.143.0021</t>
  </si>
  <si>
    <t>06.149.0003</t>
  </si>
  <si>
    <t>BP-MATRIZ06.149.0003</t>
  </si>
  <si>
    <t>06.150.0004</t>
  </si>
  <si>
    <t>BP-MATRIZ06.150.0004</t>
  </si>
  <si>
    <t>06.150.0020</t>
  </si>
  <si>
    <t>BP-MATRIZ06.150.0020</t>
  </si>
  <si>
    <t>06.160.0004</t>
  </si>
  <si>
    <t>BP-MATRIZ06.160.0004</t>
  </si>
  <si>
    <t>06.166.0004</t>
  </si>
  <si>
    <t>BP-MATRIZ06.166.0004</t>
  </si>
  <si>
    <t>06.166.0012</t>
  </si>
  <si>
    <t>BP-MATRIZ06.166.0012</t>
  </si>
  <si>
    <t>06.171.0001</t>
  </si>
  <si>
    <t>BP-MATRIZ06.171.0001</t>
  </si>
  <si>
    <t>06.175.0011</t>
  </si>
  <si>
    <t>BP-MATRIZ06.175.0011</t>
  </si>
  <si>
    <t>06.176.0007</t>
  </si>
  <si>
    <t>BP-MATRIZ06.176.0007</t>
  </si>
  <si>
    <t>06.180.0011</t>
  </si>
  <si>
    <t>BP-MATRIZ06.180.0011</t>
  </si>
  <si>
    <t>06.185.0007</t>
  </si>
  <si>
    <t>BP-MATRIZ06.185.0007</t>
  </si>
  <si>
    <t>06.188.0005</t>
  </si>
  <si>
    <t>BP-MATRIZ06.188.0005</t>
  </si>
  <si>
    <t>06.190.0001</t>
  </si>
  <si>
    <t>BP-MATRIZ06.190.0001</t>
  </si>
  <si>
    <t xml:space="preserve">195 - </t>
  </si>
  <si>
    <t>01.002.0004</t>
  </si>
  <si>
    <t>BP-MATRIZ01.002.0004</t>
  </si>
  <si>
    <t>01.011.0049</t>
  </si>
  <si>
    <t>BP-MATRIZ01.011.0049</t>
  </si>
  <si>
    <t>01.013.0034</t>
  </si>
  <si>
    <t>BP-MATRIZ01.013.0034</t>
  </si>
  <si>
    <t>01.016.0031</t>
  </si>
  <si>
    <t>BP-MATRIZ01.016.0031</t>
  </si>
  <si>
    <t>01.016.0042</t>
  </si>
  <si>
    <t>BP-MATRIZ01.016.0042</t>
  </si>
  <si>
    <t>01.016.0043</t>
  </si>
  <si>
    <t>BP-MATRIZ01.016.0043</t>
  </si>
  <si>
    <t>01.016.0044</t>
  </si>
  <si>
    <t>BP-MATRIZ01.016.0044</t>
  </si>
  <si>
    <t>01.016.0051</t>
  </si>
  <si>
    <t>BP-MATRIZ01.016.0051</t>
  </si>
  <si>
    <t>01.016.0052</t>
  </si>
  <si>
    <t>BP-MATRIZ01.016.0052</t>
  </si>
  <si>
    <t>01.019.0020</t>
  </si>
  <si>
    <t>BP-MATRIZ01.019.0020</t>
  </si>
  <si>
    <t>01.019.0089</t>
  </si>
  <si>
    <t>BP-MATRIZ01.019.0089</t>
  </si>
  <si>
    <t>01.025.0111</t>
  </si>
  <si>
    <t>BP-MATRIZ01.025.0111</t>
  </si>
  <si>
    <t>01.027.0015</t>
  </si>
  <si>
    <t>BP-MATRIZ01.027.0015</t>
  </si>
  <si>
    <t>01.028.0020</t>
  </si>
  <si>
    <t>BP-MATRIZ01.028.0020</t>
  </si>
  <si>
    <t>01.028.0021</t>
  </si>
  <si>
    <t>BP-MATRIZ01.028.0021</t>
  </si>
  <si>
    <t>01.028.0022</t>
  </si>
  <si>
    <t>BP-MATRIZ01.028.0022</t>
  </si>
  <si>
    <t>01.028.0026</t>
  </si>
  <si>
    <t>BP-MATRIZ01.028.0026</t>
  </si>
  <si>
    <t>01.028.0027</t>
  </si>
  <si>
    <t>BP-MATRIZ01.028.0027</t>
  </si>
  <si>
    <t>01.033.0024</t>
  </si>
  <si>
    <t>BP-MATRIZ01.033.0024</t>
  </si>
  <si>
    <t>01.033.0026</t>
  </si>
  <si>
    <t>BP-MATRIZ01.033.0026</t>
  </si>
  <si>
    <t>01.033.0027</t>
  </si>
  <si>
    <t>BP-MATRIZ01.033.0027</t>
  </si>
  <si>
    <t>06.002.0013</t>
  </si>
  <si>
    <t>BP-MATRIZ06.002.0013</t>
  </si>
  <si>
    <t>06.004.0021</t>
  </si>
  <si>
    <t>BP-MATRIZ06.004.0021</t>
  </si>
  <si>
    <t>06.006.0021</t>
  </si>
  <si>
    <t>BP-MATRIZ06.006.0021</t>
  </si>
  <si>
    <t>06.006.0022</t>
  </si>
  <si>
    <t>BP-MATRIZ06.006.0022</t>
  </si>
  <si>
    <t>06.012.0002</t>
  </si>
  <si>
    <t>BP-MATRIZ06.012.0002</t>
  </si>
  <si>
    <t>06.018.0004</t>
  </si>
  <si>
    <t>BP-MATRIZ06.018.0004</t>
  </si>
  <si>
    <t>06.018.0014</t>
  </si>
  <si>
    <t>BP-MATRIZ06.018.0014</t>
  </si>
  <si>
    <t>06.022.0007</t>
  </si>
  <si>
    <t>BP-MATRIZ06.022.0007</t>
  </si>
  <si>
    <t>06.022.0009</t>
  </si>
  <si>
    <t>BP-MATRIZ06.022.0009</t>
  </si>
  <si>
    <t>06.023.0015</t>
  </si>
  <si>
    <t>BP-MATRIZ06.023.0015</t>
  </si>
  <si>
    <t>06.025.0012</t>
  </si>
  <si>
    <t>BP-MATRIZ06.025.0012</t>
  </si>
  <si>
    <t>06.027.0011</t>
  </si>
  <si>
    <t>BP-MATRIZ06.027.0011</t>
  </si>
  <si>
    <t>06.027.0022</t>
  </si>
  <si>
    <t>BP-MATRIZ06.027.0022</t>
  </si>
  <si>
    <t>06.027.0023</t>
  </si>
  <si>
    <t>BP-MATRIZ06.027.0023</t>
  </si>
  <si>
    <t>06.027.0035</t>
  </si>
  <si>
    <t>BP-MATRIZ06.027.0035</t>
  </si>
  <si>
    <t>06.029.0002</t>
  </si>
  <si>
    <t>BP-MATRIZ06.029.0002</t>
  </si>
  <si>
    <t>06.029.0003</t>
  </si>
  <si>
    <t>BP-MATRIZ06.029.0003</t>
  </si>
  <si>
    <t>06.029.0021</t>
  </si>
  <si>
    <t>BP-MATRIZ06.029.0021</t>
  </si>
  <si>
    <t>06.030.0011</t>
  </si>
  <si>
    <t>BP-MATRIZ06.030.0011</t>
  </si>
  <si>
    <t>06.036.0008</t>
  </si>
  <si>
    <t>BP-MATRIZ06.036.0008</t>
  </si>
  <si>
    <t>06.042.0015</t>
  </si>
  <si>
    <t>BP-MATRIZ06.042.0015</t>
  </si>
  <si>
    <t>06.042.0086</t>
  </si>
  <si>
    <t>BP-MATRIZ06.042.0086</t>
  </si>
  <si>
    <t>06.043.0001</t>
  </si>
  <si>
    <t>BP-MATRIZ06.043.0001</t>
  </si>
  <si>
    <t>06.048.0008</t>
  </si>
  <si>
    <t>BP-MATRIZ06.048.0008</t>
  </si>
  <si>
    <t>06.050.0003</t>
  </si>
  <si>
    <t>BP-MATRIZ06.050.0003</t>
  </si>
  <si>
    <t>06.050.0013</t>
  </si>
  <si>
    <t>BP-MATRIZ06.050.0013</t>
  </si>
  <si>
    <t>06.050.0025</t>
  </si>
  <si>
    <t>BP-MATRIZ06.050.0025</t>
  </si>
  <si>
    <t>06.050.0027</t>
  </si>
  <si>
    <t>BP-MATRIZ06.050.0027</t>
  </si>
  <si>
    <t>06.051.0007</t>
  </si>
  <si>
    <t>BP-MATRIZ06.051.0007</t>
  </si>
  <si>
    <t>06.051.0008</t>
  </si>
  <si>
    <t>BP-MATRIZ06.051.0008</t>
  </si>
  <si>
    <t>06.055.0008</t>
  </si>
  <si>
    <t>BP-MATRIZ06.055.0008</t>
  </si>
  <si>
    <t>06.061.0028</t>
  </si>
  <si>
    <t>BP-MATRIZ06.061.0028</t>
  </si>
  <si>
    <t>06.074.0016</t>
  </si>
  <si>
    <t>BP-MATRIZ06.074.0016</t>
  </si>
  <si>
    <t>06.074.0020</t>
  </si>
  <si>
    <t>BP-MATRIZ06.074.0020</t>
  </si>
  <si>
    <t>06.077.0021</t>
  </si>
  <si>
    <t>BP-MATRIZ06.077.0021</t>
  </si>
  <si>
    <t>06.077.0027</t>
  </si>
  <si>
    <t>BP-MATRIZ06.077.0027</t>
  </si>
  <si>
    <t>06.077.0028</t>
  </si>
  <si>
    <t>BP-MATRIZ06.077.0028</t>
  </si>
  <si>
    <t>06.080.0036</t>
  </si>
  <si>
    <t>BP-MATRIZ06.080.0036</t>
  </si>
  <si>
    <t>06.080.0041</t>
  </si>
  <si>
    <t>BP-MATRIZ06.080.0041</t>
  </si>
  <si>
    <t>06.080.0073</t>
  </si>
  <si>
    <t>BP-MATRIZ06.080.0073</t>
  </si>
  <si>
    <t>06.080.0074</t>
  </si>
  <si>
    <t>BP-MATRIZ06.080.0074</t>
  </si>
  <si>
    <t>06.080.0075</t>
  </si>
  <si>
    <t>BP-MATRIZ06.080.0075</t>
  </si>
  <si>
    <t>06.080.0076</t>
  </si>
  <si>
    <t>BP-MATRIZ06.080.0076</t>
  </si>
  <si>
    <t>06.080.0090</t>
  </si>
  <si>
    <t>BP-MATRIZ06.080.0090</t>
  </si>
  <si>
    <t>06.081.0007</t>
  </si>
  <si>
    <t>BP-MATRIZ06.081.0007</t>
  </si>
  <si>
    <t>06.081.0008</t>
  </si>
  <si>
    <t>BP-MATRIZ06.081.0008</t>
  </si>
  <si>
    <t>06.081.0010</t>
  </si>
  <si>
    <t>BP-MATRIZ06.081.0010</t>
  </si>
  <si>
    <t>06.081.0027</t>
  </si>
  <si>
    <t>BP-MATRIZ06.081.0027</t>
  </si>
  <si>
    <t>06.081.0030</t>
  </si>
  <si>
    <t>BP-MATRIZ06.081.0030</t>
  </si>
  <si>
    <t>06.088.0002</t>
  </si>
  <si>
    <t>BP-MATRIZ06.088.0002</t>
  </si>
  <si>
    <t>06.088.0024</t>
  </si>
  <si>
    <t>BP-MATRIZ06.088.0024</t>
  </si>
  <si>
    <t>06.088.0028</t>
  </si>
  <si>
    <t>BP-MATRIZ06.088.0028</t>
  </si>
  <si>
    <t>06.089.0010</t>
  </si>
  <si>
    <t>BP-MATRIZ06.089.0010</t>
  </si>
  <si>
    <t>06.091.0001</t>
  </si>
  <si>
    <t>BP-MATRIZ06.091.0001</t>
  </si>
  <si>
    <t>06.094.0012</t>
  </si>
  <si>
    <t>BP-MATRIZ06.094.0012</t>
  </si>
  <si>
    <t>06.094.0013</t>
  </si>
  <si>
    <t>BP-MATRIZ06.094.0013</t>
  </si>
  <si>
    <t>06.094.0075</t>
  </si>
  <si>
    <t>BP-MATRIZ06.094.0075</t>
  </si>
  <si>
    <t>06.094.0085</t>
  </si>
  <si>
    <t>BP-MATRIZ06.094.0085</t>
  </si>
  <si>
    <t>06.094.0106</t>
  </si>
  <si>
    <t>BP-MATRIZ06.094.0106</t>
  </si>
  <si>
    <t>06.094.0107</t>
  </si>
  <si>
    <t>BP-MATRIZ06.094.0107</t>
  </si>
  <si>
    <t>06.098.0033</t>
  </si>
  <si>
    <t>BP-MATRIZ06.098.0033</t>
  </si>
  <si>
    <t>06.099.0001</t>
  </si>
  <si>
    <t>BP-MATRIZ06.099.0001</t>
  </si>
  <si>
    <t>06.108.0004</t>
  </si>
  <si>
    <t>BP-MATRIZ06.108.0004</t>
  </si>
  <si>
    <t>06.108.0021</t>
  </si>
  <si>
    <t>BP-MATRIZ06.108.0021</t>
  </si>
  <si>
    <t>06.108.0022</t>
  </si>
  <si>
    <t>BP-MATRIZ06.108.0022</t>
  </si>
  <si>
    <t>06.108.0023</t>
  </si>
  <si>
    <t>BP-MATRIZ06.108.0023</t>
  </si>
  <si>
    <t>06.115.0001</t>
  </si>
  <si>
    <t>BP-MATRIZ06.115.0001</t>
  </si>
  <si>
    <t>06.117.0003</t>
  </si>
  <si>
    <t>BP-MATRIZ06.117.0003</t>
  </si>
  <si>
    <t>06.121.0013</t>
  </si>
  <si>
    <t>BP-MATRIZ06.121.0013</t>
  </si>
  <si>
    <t>06.123.0006</t>
  </si>
  <si>
    <t>BP-MATRIZ06.123.0006</t>
  </si>
  <si>
    <t>06.124.0004</t>
  </si>
  <si>
    <t>BP-MATRIZ06.124.0004</t>
  </si>
  <si>
    <t>06.124.0006</t>
  </si>
  <si>
    <t>BP-MATRIZ06.124.0006</t>
  </si>
  <si>
    <t>06.124.0014</t>
  </si>
  <si>
    <t>BP-MATRIZ06.124.0014</t>
  </si>
  <si>
    <t>06.127.0004</t>
  </si>
  <si>
    <t>BP-MATRIZ06.127.0004</t>
  </si>
  <si>
    <t>06.127.0009</t>
  </si>
  <si>
    <t>BP-MATRIZ06.127.0009</t>
  </si>
  <si>
    <t>06.129.0002</t>
  </si>
  <si>
    <t>BP-MATRIZ06.129.0002</t>
  </si>
  <si>
    <t>06.132.0003</t>
  </si>
  <si>
    <t>BP-MATRIZ06.132.0003</t>
  </si>
  <si>
    <t>06.133.0019</t>
  </si>
  <si>
    <t>BP-MATRIZ06.133.0019</t>
  </si>
  <si>
    <t>06.133.0041</t>
  </si>
  <si>
    <t>BP-MATRIZ06.133.0041</t>
  </si>
  <si>
    <t>06.135.0004</t>
  </si>
  <si>
    <t>BP-MATRIZ06.135.0004</t>
  </si>
  <si>
    <t>06.135.0009</t>
  </si>
  <si>
    <t>BP-MATRIZ06.135.0009</t>
  </si>
  <si>
    <t>06.136.0001</t>
  </si>
  <si>
    <t>BP-MATRIZ06.136.0001</t>
  </si>
  <si>
    <t>06.140.0004</t>
  </si>
  <si>
    <t>BP-MATRIZ06.140.0004</t>
  </si>
  <si>
    <t>06.142.0005</t>
  </si>
  <si>
    <t>BP-MATRIZ06.142.0005</t>
  </si>
  <si>
    <t>06.142.0008</t>
  </si>
  <si>
    <t>BP-MATRIZ06.142.0008</t>
  </si>
  <si>
    <t>06.148.0002</t>
  </si>
  <si>
    <t>BP-MATRIZ06.148.0002</t>
  </si>
  <si>
    <t>06.150.0019</t>
  </si>
  <si>
    <t>BP-MATRIZ06.150.0019</t>
  </si>
  <si>
    <t>06.152.0003</t>
  </si>
  <si>
    <t>BP-MATRIZ06.152.0003</t>
  </si>
  <si>
    <t>06.166.0006</t>
  </si>
  <si>
    <t>BP-MATRIZ06.166.0006</t>
  </si>
  <si>
    <t>06.166.0008</t>
  </si>
  <si>
    <t>BP-MATRIZ06.166.0008</t>
  </si>
  <si>
    <t>06.170.0002</t>
  </si>
  <si>
    <t>BP-MATRIZ06.170.0002</t>
  </si>
  <si>
    <t>06.178.0003</t>
  </si>
  <si>
    <t>BP-MATRIZ06.178.0003</t>
  </si>
  <si>
    <t>06.180.0018</t>
  </si>
  <si>
    <t>BP-MATRIZ06.180.0018</t>
  </si>
  <si>
    <t>06.180.0020</t>
  </si>
  <si>
    <t>BP-MATRIZ06.180.0020</t>
  </si>
  <si>
    <t>06.181.0017</t>
  </si>
  <si>
    <t>BP-MATRIZ06.181.0017</t>
  </si>
  <si>
    <t>06.204.0006</t>
  </si>
  <si>
    <t>BP-MATRIZ06.204.0006</t>
  </si>
  <si>
    <t>06.207.0004</t>
  </si>
  <si>
    <t>BP-MATRIZ06.207.0004</t>
  </si>
  <si>
    <t>06.216.0001</t>
  </si>
  <si>
    <t>BP-MATRIZ06.216.0001</t>
  </si>
  <si>
    <t xml:space="preserve">196 - </t>
  </si>
  <si>
    <t>01.005.0003</t>
  </si>
  <si>
    <t>BP-MATRIZ01.005.0003</t>
  </si>
  <si>
    <t>01.007.0013</t>
  </si>
  <si>
    <t>BP-MATRIZ01.007.0013</t>
  </si>
  <si>
    <t>01.007.0014</t>
  </si>
  <si>
    <t>BP-MATRIZ01.007.0014</t>
  </si>
  <si>
    <t>01.007.0015</t>
  </si>
  <si>
    <t>BP-MATRIZ01.007.0015</t>
  </si>
  <si>
    <t>01.007.0016</t>
  </si>
  <si>
    <t>BP-MATRIZ01.007.0016</t>
  </si>
  <si>
    <t>01.007.0018</t>
  </si>
  <si>
    <t>BP-MATRIZ01.007.0018</t>
  </si>
  <si>
    <t>01.016.0018</t>
  </si>
  <si>
    <t>BP-MATRIZ01.016.0018</t>
  </si>
  <si>
    <t>01.017.0006</t>
  </si>
  <si>
    <t>BP-MATRIZ01.017.0006</t>
  </si>
  <si>
    <t>01.017.0007</t>
  </si>
  <si>
    <t>BP-MATRIZ01.017.0007</t>
  </si>
  <si>
    <t>01.017.0008</t>
  </si>
  <si>
    <t>BP-MATRIZ01.017.0008</t>
  </si>
  <si>
    <t>01.017.0009</t>
  </si>
  <si>
    <t>BP-MATRIZ01.017.0009</t>
  </si>
  <si>
    <t>01.017.0010</t>
  </si>
  <si>
    <t>BP-MATRIZ01.017.0010</t>
  </si>
  <si>
    <t>01.017.0011</t>
  </si>
  <si>
    <t>BP-MATRIZ01.017.0011</t>
  </si>
  <si>
    <t>01.017.0012</t>
  </si>
  <si>
    <t>BP-MATRIZ01.017.0012</t>
  </si>
  <si>
    <t>01.017.0013</t>
  </si>
  <si>
    <t>BP-MATRIZ01.017.0013</t>
  </si>
  <si>
    <t>01.017.0014</t>
  </si>
  <si>
    <t>BP-MATRIZ01.017.0014</t>
  </si>
  <si>
    <t>01.017.0015</t>
  </si>
  <si>
    <t>BP-MATRIZ01.017.0015</t>
  </si>
  <si>
    <t>01.018.0161</t>
  </si>
  <si>
    <t>BP-MATRIZ01.018.0161</t>
  </si>
  <si>
    <t>01.018.0162</t>
  </si>
  <si>
    <t>BP-MATRIZ01.018.0162</t>
  </si>
  <si>
    <t>01.018.0163</t>
  </si>
  <si>
    <t>BP-MATRIZ01.018.0163</t>
  </si>
  <si>
    <t>01.018.0164</t>
  </si>
  <si>
    <t>BP-MATRIZ01.018.0164</t>
  </si>
  <si>
    <t>01.018.0165</t>
  </si>
  <si>
    <t>BP-MATRIZ01.018.0165</t>
  </si>
  <si>
    <t>01.018.0166</t>
  </si>
  <si>
    <t>BP-MATRIZ01.018.0166</t>
  </si>
  <si>
    <t>01.018.0167</t>
  </si>
  <si>
    <t>BP-MATRIZ01.018.0167</t>
  </si>
  <si>
    <t>01.018.0168</t>
  </si>
  <si>
    <t>BP-MATRIZ01.018.0168</t>
  </si>
  <si>
    <t>01.018.0169</t>
  </si>
  <si>
    <t>BP-MATRIZ01.018.0169</t>
  </si>
  <si>
    <t>01.018.0170</t>
  </si>
  <si>
    <t>BP-MATRIZ01.018.0170</t>
  </si>
  <si>
    <t>01.018.0171</t>
  </si>
  <si>
    <t>BP-MATRIZ01.018.0171</t>
  </si>
  <si>
    <t>01.018.0172</t>
  </si>
  <si>
    <t>BP-MATRIZ01.018.0172</t>
  </si>
  <si>
    <t>01.018.0173</t>
  </si>
  <si>
    <t>BP-MATRIZ01.018.0173</t>
  </si>
  <si>
    <t>01.018.0174</t>
  </si>
  <si>
    <t>BP-MATRIZ01.018.0174</t>
  </si>
  <si>
    <t>01.018.0175</t>
  </si>
  <si>
    <t>BP-MATRIZ01.018.0175</t>
  </si>
  <si>
    <t>01.018.0176</t>
  </si>
  <si>
    <t>BP-MATRIZ01.018.0176</t>
  </si>
  <si>
    <t>01.018.0177</t>
  </si>
  <si>
    <t>BP-MATRIZ01.018.0177</t>
  </si>
  <si>
    <t>01.018.0178</t>
  </si>
  <si>
    <t>BP-MATRIZ01.018.0178</t>
  </si>
  <si>
    <t>01.018.0179</t>
  </si>
  <si>
    <t>BP-MATRIZ01.018.0179</t>
  </si>
  <si>
    <t>01.018.0180</t>
  </si>
  <si>
    <t>BP-MATRIZ01.018.0180</t>
  </si>
  <si>
    <t>01.018.0181</t>
  </si>
  <si>
    <t>BP-MATRIZ01.018.0181</t>
  </si>
  <si>
    <t>01.018.0182</t>
  </si>
  <si>
    <t>BP-MATRIZ01.018.0182</t>
  </si>
  <si>
    <t>01.019.0041</t>
  </si>
  <si>
    <t>BP-MATRIZ01.019.0041</t>
  </si>
  <si>
    <t>01.019.0042</t>
  </si>
  <si>
    <t>BP-MATRIZ01.019.0042</t>
  </si>
  <si>
    <t>01.019.0043</t>
  </si>
  <si>
    <t>BP-MATRIZ01.019.0043</t>
  </si>
  <si>
    <t>01.019.0044</t>
  </si>
  <si>
    <t>BP-MATRIZ01.019.0044</t>
  </si>
  <si>
    <t>01.028.0033</t>
  </si>
  <si>
    <t>BP-MATRIZ01.028.0033</t>
  </si>
  <si>
    <t>01.031.0004</t>
  </si>
  <si>
    <t>BP-MATRIZ01.031.0004</t>
  </si>
  <si>
    <t>01.031.0005</t>
  </si>
  <si>
    <t>BP-MATRIZ01.031.0005</t>
  </si>
  <si>
    <t>01.031.0006</t>
  </si>
  <si>
    <t>BP-MATRIZ01.031.0006</t>
  </si>
  <si>
    <t>01.033.0014</t>
  </si>
  <si>
    <t>BP-MATRIZ01.033.0014</t>
  </si>
  <si>
    <t>06.002.0004</t>
  </si>
  <si>
    <t>BP-MATRIZ06.002.0004</t>
  </si>
  <si>
    <t>06.002.0022</t>
  </si>
  <si>
    <t>BP-MATRIZ06.002.0022</t>
  </si>
  <si>
    <t>06.003.0002</t>
  </si>
  <si>
    <t>BP-MATRIZ06.003.0002</t>
  </si>
  <si>
    <t>06.004.0011</t>
  </si>
  <si>
    <t>BP-MATRIZ06.004.0011</t>
  </si>
  <si>
    <t>06.004.0036</t>
  </si>
  <si>
    <t>BP-MATRIZ06.004.0036</t>
  </si>
  <si>
    <t>06.006.0004</t>
  </si>
  <si>
    <t>BP-MATRIZ06.006.0004</t>
  </si>
  <si>
    <t>06.006.0005</t>
  </si>
  <si>
    <t>BP-MATRIZ06.006.0005</t>
  </si>
  <si>
    <t>06.006.0008</t>
  </si>
  <si>
    <t>BP-MATRIZ06.006.0008</t>
  </si>
  <si>
    <t>06.006.0018</t>
  </si>
  <si>
    <t>BP-MATRIZ06.006.0018</t>
  </si>
  <si>
    <t>06.008.0008</t>
  </si>
  <si>
    <t>BP-MATRIZ06.008.0008</t>
  </si>
  <si>
    <t>06.008.0017</t>
  </si>
  <si>
    <t>BP-MATRIZ06.008.0017</t>
  </si>
  <si>
    <t>06.010.0003</t>
  </si>
  <si>
    <t>BP-MATRIZ06.010.0003</t>
  </si>
  <si>
    <t>06.018.0007</t>
  </si>
  <si>
    <t>BP-MATRIZ06.018.0007</t>
  </si>
  <si>
    <t>06.018.0015</t>
  </si>
  <si>
    <t>BP-MATRIZ06.018.0015</t>
  </si>
  <si>
    <t>06.020.0018</t>
  </si>
  <si>
    <t>BP-MATRIZ06.020.0018</t>
  </si>
  <si>
    <t>06.021.0008</t>
  </si>
  <si>
    <t>BP-MATRIZ06.021.0008</t>
  </si>
  <si>
    <t>06.021.0011</t>
  </si>
  <si>
    <t>BP-MATRIZ06.021.0011</t>
  </si>
  <si>
    <t>06.025.0010</t>
  </si>
  <si>
    <t>BP-MATRIZ06.025.0010</t>
  </si>
  <si>
    <t>06.027.0021</t>
  </si>
  <si>
    <t>BP-MATRIZ06.027.0021</t>
  </si>
  <si>
    <t>06.029.0010</t>
  </si>
  <si>
    <t>BP-MATRIZ06.029.0010</t>
  </si>
  <si>
    <t>06.029.0013</t>
  </si>
  <si>
    <t>BP-MATRIZ06.029.0013</t>
  </si>
  <si>
    <t>06.032.0003</t>
  </si>
  <si>
    <t>BP-MATRIZ06.032.0003</t>
  </si>
  <si>
    <t>06.032.0017</t>
  </si>
  <si>
    <t>BP-MATRIZ06.032.0017</t>
  </si>
  <si>
    <t>06.036.0002</t>
  </si>
  <si>
    <t>BP-MATRIZ06.036.0002</t>
  </si>
  <si>
    <t>06.036.0011</t>
  </si>
  <si>
    <t>BP-MATRIZ06.036.0011</t>
  </si>
  <si>
    <t>06.041.0013</t>
  </si>
  <si>
    <t>BP-MATRIZ06.041.0013</t>
  </si>
  <si>
    <t>06.042.0089</t>
  </si>
  <si>
    <t>BP-MATRIZ06.042.0089</t>
  </si>
  <si>
    <t>06.044.0001</t>
  </si>
  <si>
    <t>BP-MATRIZ06.044.0001</t>
  </si>
  <si>
    <t>06.047.0004</t>
  </si>
  <si>
    <t>BP-MATRIZ06.047.0004</t>
  </si>
  <si>
    <t>06.047.0006</t>
  </si>
  <si>
    <t>BP-MATRIZ06.047.0006</t>
  </si>
  <si>
    <t>06.050.0010</t>
  </si>
  <si>
    <t>BP-MATRIZ06.050.0010</t>
  </si>
  <si>
    <t>06.050.0012</t>
  </si>
  <si>
    <t>BP-MATRIZ06.050.0012</t>
  </si>
  <si>
    <t>06.051.0006</t>
  </si>
  <si>
    <t>BP-MATRIZ06.051.0006</t>
  </si>
  <si>
    <t>06.070.0019</t>
  </si>
  <si>
    <t>BP-MATRIZ06.070.0019</t>
  </si>
  <si>
    <t>06.072.0016</t>
  </si>
  <si>
    <t>BP-MATRIZ06.072.0016</t>
  </si>
  <si>
    <t>06.073.0006</t>
  </si>
  <si>
    <t>BP-MATRIZ06.073.0006</t>
  </si>
  <si>
    <t>06.077.0009</t>
  </si>
  <si>
    <t>BP-MATRIZ06.077.0009</t>
  </si>
  <si>
    <t>06.077.0011</t>
  </si>
  <si>
    <t>BP-MATRIZ06.077.0011</t>
  </si>
  <si>
    <t>06.080.0011</t>
  </si>
  <si>
    <t>BP-MATRIZ06.080.0011</t>
  </si>
  <si>
    <t>06.080.0016</t>
  </si>
  <si>
    <t>BP-MATRIZ06.080.0016</t>
  </si>
  <si>
    <t>06.080.0033</t>
  </si>
  <si>
    <t>BP-MATRIZ06.080.0033</t>
  </si>
  <si>
    <t>06.080.0059</t>
  </si>
  <si>
    <t>BP-MATRIZ06.080.0059</t>
  </si>
  <si>
    <t>06.086.0016</t>
  </si>
  <si>
    <t>BP-MATRIZ06.086.0016</t>
  </si>
  <si>
    <t>06.087.0003</t>
  </si>
  <si>
    <t>BP-MATRIZ06.087.0003</t>
  </si>
  <si>
    <t>06.092.0001</t>
  </si>
  <si>
    <t>BP-MATRIZ06.092.0001</t>
  </si>
  <si>
    <t>06.099.0003</t>
  </si>
  <si>
    <t>BP-MATRIZ06.099.0003</t>
  </si>
  <si>
    <t>06.105.0003</t>
  </si>
  <si>
    <t>BP-MATRIZ06.105.0003</t>
  </si>
  <si>
    <t>06.106.0001</t>
  </si>
  <si>
    <t>BP-MATRIZ06.106.0001</t>
  </si>
  <si>
    <t>06.106.0005</t>
  </si>
  <si>
    <t>BP-MATRIZ06.106.0005</t>
  </si>
  <si>
    <t>06.106.0011</t>
  </si>
  <si>
    <t>BP-MATRIZ06.106.0011</t>
  </si>
  <si>
    <t>06.106.0033</t>
  </si>
  <si>
    <t>BP-MATRIZ06.106.0033</t>
  </si>
  <si>
    <t>06.108.0001</t>
  </si>
  <si>
    <t>BP-MATRIZ06.108.0001</t>
  </si>
  <si>
    <t>06.108.0005</t>
  </si>
  <si>
    <t>BP-MATRIZ06.108.0005</t>
  </si>
  <si>
    <t>06.108.0006</t>
  </si>
  <si>
    <t>BP-MATRIZ06.108.0006</t>
  </si>
  <si>
    <t>06.108.0025</t>
  </si>
  <si>
    <t>BP-MATRIZ06.108.0025</t>
  </si>
  <si>
    <t>06.108.0026</t>
  </si>
  <si>
    <t>BP-MATRIZ06.108.0026</t>
  </si>
  <si>
    <t>06.110.0009</t>
  </si>
  <si>
    <t>BP-MATRIZ06.110.0009</t>
  </si>
  <si>
    <t>06.110.0015</t>
  </si>
  <si>
    <t>BP-MATRIZ06.110.0015</t>
  </si>
  <si>
    <t>06.110.0021</t>
  </si>
  <si>
    <t>BP-MATRIZ06.110.0021</t>
  </si>
  <si>
    <t>06.110.0038</t>
  </si>
  <si>
    <t>BP-MATRIZ06.110.0038</t>
  </si>
  <si>
    <t>06.110.0039</t>
  </si>
  <si>
    <t>BP-MATRIZ06.110.0039</t>
  </si>
  <si>
    <t>06.112.0002</t>
  </si>
  <si>
    <t>BP-MATRIZ06.112.0002</t>
  </si>
  <si>
    <t>06.114.0003</t>
  </si>
  <si>
    <t>BP-MATRIZ06.114.0003</t>
  </si>
  <si>
    <t>06.114.0014</t>
  </si>
  <si>
    <t>BP-MATRIZ06.114.0014</t>
  </si>
  <si>
    <t>06.121.0012</t>
  </si>
  <si>
    <t>BP-MATRIZ06.121.0012</t>
  </si>
  <si>
    <t>06.121.0015</t>
  </si>
  <si>
    <t>BP-MATRIZ06.121.0015</t>
  </si>
  <si>
    <t>06.121.0018</t>
  </si>
  <si>
    <t>BP-MATRIZ06.121.0018</t>
  </si>
  <si>
    <t>06.123.0005</t>
  </si>
  <si>
    <t>BP-MATRIZ06.123.0005</t>
  </si>
  <si>
    <t>06.133.0036</t>
  </si>
  <si>
    <t>BP-MATRIZ06.133.0036</t>
  </si>
  <si>
    <t>06.140.0001</t>
  </si>
  <si>
    <t>BP-MATRIZ06.140.0001</t>
  </si>
  <si>
    <t>06.143.0010</t>
  </si>
  <si>
    <t>BP-MATRIZ06.143.0010</t>
  </si>
  <si>
    <t>06.143.0011</t>
  </si>
  <si>
    <t>BP-MATRIZ06.143.0011</t>
  </si>
  <si>
    <t>06.149.0013</t>
  </si>
  <si>
    <t>BP-MATRIZ06.149.0013</t>
  </si>
  <si>
    <t>06.150.0006</t>
  </si>
  <si>
    <t>BP-MATRIZ06.150.0006</t>
  </si>
  <si>
    <t>06.160.0006</t>
  </si>
  <si>
    <t>BP-MATRIZ06.160.0006</t>
  </si>
  <si>
    <t>06.161.0008</t>
  </si>
  <si>
    <t>BP-MATRIZ06.161.0008</t>
  </si>
  <si>
    <t>06.166.0003</t>
  </si>
  <si>
    <t>BP-MATRIZ06.166.0003</t>
  </si>
  <si>
    <t>06.168.0001</t>
  </si>
  <si>
    <t>BP-MATRIZ06.168.0001</t>
  </si>
  <si>
    <t>06.169.0019</t>
  </si>
  <si>
    <t>BP-MATRIZ06.169.0019</t>
  </si>
  <si>
    <t>06.180.0001</t>
  </si>
  <si>
    <t>BP-MATRIZ06.180.0001</t>
  </si>
  <si>
    <t>06.182.0001</t>
  </si>
  <si>
    <t>BP-MATRIZ06.182.0001</t>
  </si>
  <si>
    <t>06.186.0005</t>
  </si>
  <si>
    <t>BP-MATRIZ06.186.0005</t>
  </si>
  <si>
    <t>06.195.0001</t>
  </si>
  <si>
    <t>BP-MATRIZ06.195.0001</t>
  </si>
  <si>
    <t>06.204.0007</t>
  </si>
  <si>
    <t>BP-MATRIZ06.204.0007</t>
  </si>
  <si>
    <t>01.044.0001</t>
  </si>
  <si>
    <t>BP-MATRIZ01.044.0001</t>
  </si>
  <si>
    <t xml:space="preserve">197 - </t>
  </si>
  <si>
    <t>01.044.0002</t>
  </si>
  <si>
    <t>BP-MATRIZ01.044.0002</t>
  </si>
  <si>
    <t xml:space="preserve">01.044.0003    </t>
  </si>
  <si>
    <t xml:space="preserve">BP-MATRIZ01.044.0003    </t>
  </si>
  <si>
    <t xml:space="preserve">01.044.0004    </t>
  </si>
  <si>
    <t xml:space="preserve">BP-MATRIZ01.044.0004    </t>
  </si>
  <si>
    <t xml:space="preserve">199 - </t>
  </si>
  <si>
    <t>01.011.0006</t>
  </si>
  <si>
    <t>BP-MATRIZ01.011.0006</t>
  </si>
  <si>
    <t>01.011.0007</t>
  </si>
  <si>
    <t>BP-MATRIZ01.011.0007</t>
  </si>
  <si>
    <t>01.011.0008</t>
  </si>
  <si>
    <t>BP-MATRIZ01.011.0008</t>
  </si>
  <si>
    <t>01.011.0009</t>
  </si>
  <si>
    <t>BP-MATRIZ01.011.0009</t>
  </si>
  <si>
    <t>01.016.0001</t>
  </si>
  <si>
    <t>BP-MATRIZ01.016.0001</t>
  </si>
  <si>
    <t>01.018.0142</t>
  </si>
  <si>
    <t>BP-MATRIZ01.018.0142</t>
  </si>
  <si>
    <t>01.020.0026</t>
  </si>
  <si>
    <t>BP-MATRIZ01.020.0026</t>
  </si>
  <si>
    <t>01.020.0029</t>
  </si>
  <si>
    <t>BP-MATRIZ01.020.0029</t>
  </si>
  <si>
    <t>01.024.0050</t>
  </si>
  <si>
    <t>BP-MATRIZ01.024.0050</t>
  </si>
  <si>
    <t>06.004.0018</t>
  </si>
  <si>
    <t>BP-MATRIZ06.004.0018</t>
  </si>
  <si>
    <t>06.004.0035</t>
  </si>
  <si>
    <t>BP-MATRIZ06.004.0035</t>
  </si>
  <si>
    <t>06.009.0012</t>
  </si>
  <si>
    <t>BP-MATRIZ06.009.0012</t>
  </si>
  <si>
    <t>06.013.0001</t>
  </si>
  <si>
    <t>BP-MATRIZ06.013.0001</t>
  </si>
  <si>
    <t>06.018.0010</t>
  </si>
  <si>
    <t>BP-MATRIZ06.018.0010</t>
  </si>
  <si>
    <t>06.019.0003</t>
  </si>
  <si>
    <t>BP-MATRIZ06.019.0003</t>
  </si>
  <si>
    <t>06.021.0007</t>
  </si>
  <si>
    <t>BP-MATRIZ06.021.0007</t>
  </si>
  <si>
    <t>06.021.0010</t>
  </si>
  <si>
    <t>BP-MATRIZ06.021.0010</t>
  </si>
  <si>
    <t>06.021.0013</t>
  </si>
  <si>
    <t>BP-MATRIZ06.021.0013</t>
  </si>
  <si>
    <t>06.027.0027</t>
  </si>
  <si>
    <t>BP-MATRIZ06.027.0027</t>
  </si>
  <si>
    <t>06.029.0008</t>
  </si>
  <si>
    <t>BP-MATRIZ06.029.0008</t>
  </si>
  <si>
    <t>06.034.0006</t>
  </si>
  <si>
    <t>BP-MATRIZ06.034.0006</t>
  </si>
  <si>
    <t>06.048.0013</t>
  </si>
  <si>
    <t>BP-MATRIZ06.048.0013</t>
  </si>
  <si>
    <t>06.060.0001</t>
  </si>
  <si>
    <t>BP-MATRIZ06.060.0001</t>
  </si>
  <si>
    <t>06.061.0014</t>
  </si>
  <si>
    <t>BP-MATRIZ06.061.0014</t>
  </si>
  <si>
    <t>06.061.0020</t>
  </si>
  <si>
    <t>BP-MATRIZ06.061.0020</t>
  </si>
  <si>
    <t>06.062.0007</t>
  </si>
  <si>
    <t>BP-MATRIZ06.062.0007</t>
  </si>
  <si>
    <t>06.066.0005</t>
  </si>
  <si>
    <t>BP-MATRIZ06.066.0005</t>
  </si>
  <si>
    <t>06.070.0015</t>
  </si>
  <si>
    <t>BP-MATRIZ06.070.0015</t>
  </si>
  <si>
    <t>06.072.0017</t>
  </si>
  <si>
    <t>BP-MATRIZ06.072.0017</t>
  </si>
  <si>
    <t>06.080.0003</t>
  </si>
  <si>
    <t>BP-MATRIZ06.080.0003</t>
  </si>
  <si>
    <t>06.080.0019</t>
  </si>
  <si>
    <t>BP-MATRIZ06.080.0019</t>
  </si>
  <si>
    <t>06.080.0024</t>
  </si>
  <si>
    <t>BP-MATRIZ06.080.0024</t>
  </si>
  <si>
    <t>06.080.0025</t>
  </si>
  <si>
    <t>BP-MATRIZ06.080.0025</t>
  </si>
  <si>
    <t>06.081.0002</t>
  </si>
  <si>
    <t>BP-MATRIZ06.081.0002</t>
  </si>
  <si>
    <t>06.098.0004</t>
  </si>
  <si>
    <t>BP-MATRIZ06.098.0004</t>
  </si>
  <si>
    <t>06.098.0018</t>
  </si>
  <si>
    <t>BP-MATRIZ06.098.0018</t>
  </si>
  <si>
    <t>06.098.0029</t>
  </si>
  <si>
    <t>BP-MATRIZ06.098.0029</t>
  </si>
  <si>
    <t>06.098.0030</t>
  </si>
  <si>
    <t>BP-MATRIZ06.098.0030</t>
  </si>
  <si>
    <t>06.098.0035</t>
  </si>
  <si>
    <t>BP-MATRIZ06.098.0035</t>
  </si>
  <si>
    <t>06.103.0007</t>
  </si>
  <si>
    <t>BP-MATRIZ06.103.0007</t>
  </si>
  <si>
    <t>06.106.0020</t>
  </si>
  <si>
    <t>BP-MATRIZ06.106.0020</t>
  </si>
  <si>
    <t>06.110.0034</t>
  </si>
  <si>
    <t>BP-MATRIZ06.110.0034</t>
  </si>
  <si>
    <t>06.114.0002</t>
  </si>
  <si>
    <t>BP-MATRIZ06.114.0002</t>
  </si>
  <si>
    <t>06.114.0006</t>
  </si>
  <si>
    <t>BP-MATRIZ06.114.0006</t>
  </si>
  <si>
    <t>06.117.0001</t>
  </si>
  <si>
    <t>BP-MATRIZ06.117.0001</t>
  </si>
  <si>
    <t>06.123.0014</t>
  </si>
  <si>
    <t>BP-MATRIZ06.123.0014</t>
  </si>
  <si>
    <t>06.133.0039</t>
  </si>
  <si>
    <t>BP-MATRIZ06.133.0039</t>
  </si>
  <si>
    <t>06.141.0001</t>
  </si>
  <si>
    <t>BP-MATRIZ06.141.0001</t>
  </si>
  <si>
    <t>06.141.0006</t>
  </si>
  <si>
    <t>BP-MATRIZ06.141.0006</t>
  </si>
  <si>
    <t>06.142.0006</t>
  </si>
  <si>
    <t>BP-MATRIZ06.142.0006</t>
  </si>
  <si>
    <t>06.143.0009</t>
  </si>
  <si>
    <t>BP-MATRIZ06.143.0009</t>
  </si>
  <si>
    <t>06.152.0022</t>
  </si>
  <si>
    <t>BP-MATRIZ06.152.0022</t>
  </si>
  <si>
    <t>06.160.0003</t>
  </si>
  <si>
    <t>BP-MATRIZ06.160.0003</t>
  </si>
  <si>
    <t>06.181.0004</t>
  </si>
  <si>
    <t>BP-MATRIZ06.181.0004</t>
  </si>
  <si>
    <t>06.181.0021</t>
  </si>
  <si>
    <t>BP-MATRIZ06.181.0021</t>
  </si>
  <si>
    <t>06.183.0002</t>
  </si>
  <si>
    <t>BP-MATRIZ06.183.0002</t>
  </si>
  <si>
    <t>06.204.0002</t>
  </si>
  <si>
    <t>BP-MATRIZ06.204.0002</t>
  </si>
  <si>
    <t xml:space="preserve">200 - </t>
  </si>
  <si>
    <t>01.016.0006</t>
  </si>
  <si>
    <t>BP-MATRIZ01.016.0006</t>
  </si>
  <si>
    <t>01.018.0185</t>
  </si>
  <si>
    <t>BP-MATRIZ01.018.0185</t>
  </si>
  <si>
    <t>01.018.0186</t>
  </si>
  <si>
    <t>BP-MATRIZ01.018.0186</t>
  </si>
  <si>
    <t>01.019.0081</t>
  </si>
  <si>
    <t>BP-MATRIZ01.019.0081</t>
  </si>
  <si>
    <t>01.019.0086</t>
  </si>
  <si>
    <t>BP-MATRIZ01.019.0086</t>
  </si>
  <si>
    <t>01.019.0087</t>
  </si>
  <si>
    <t>BP-MATRIZ01.019.0087</t>
  </si>
  <si>
    <t>04.005.0002</t>
  </si>
  <si>
    <t>BP-MATRIZ04.005.0002</t>
  </si>
  <si>
    <t xml:space="preserve">201 - </t>
  </si>
  <si>
    <t>04.005.0003</t>
  </si>
  <si>
    <t>BP-MATRIZ04.005.0003</t>
  </si>
  <si>
    <t>04.005.0009</t>
  </si>
  <si>
    <t>BP-MATRIZ04.005.0009</t>
  </si>
  <si>
    <t>04.005.0010</t>
  </si>
  <si>
    <t>BP-MATRIZ04.005.0010</t>
  </si>
  <si>
    <t>04.005.0011</t>
  </si>
  <si>
    <t>BP-MATRIZ04.005.0011</t>
  </si>
  <si>
    <t>04.005.0013</t>
  </si>
  <si>
    <t>BP-MATRIZ04.005.0013</t>
  </si>
  <si>
    <t>04.005.0017</t>
  </si>
  <si>
    <t>BP-MATRIZ04.005.0017</t>
  </si>
  <si>
    <t>04.005.0018</t>
  </si>
  <si>
    <t>BP-MATRIZ04.005.0018</t>
  </si>
  <si>
    <t>04.005.0019</t>
  </si>
  <si>
    <t>BP-MATRIZ04.005.0019</t>
  </si>
  <si>
    <t>04.005.0020</t>
  </si>
  <si>
    <t>BP-MATRIZ04.005.0020</t>
  </si>
  <si>
    <t>04.005.0021</t>
  </si>
  <si>
    <t>BP-MATRIZ04.005.0021</t>
  </si>
  <si>
    <t>04.005.0022</t>
  </si>
  <si>
    <t>BP-MATRIZ04.005.0022</t>
  </si>
  <si>
    <t>04.005.0027</t>
  </si>
  <si>
    <t>BP-MATRIZ04.005.0027</t>
  </si>
  <si>
    <t>04.005.0029</t>
  </si>
  <si>
    <t>BP-MATRIZ04.005.0029</t>
  </si>
  <si>
    <t>04.005.0032</t>
  </si>
  <si>
    <t>BP-MATRIZ04.005.0032</t>
  </si>
  <si>
    <t>04.005.0035</t>
  </si>
  <si>
    <t>BP-MATRIZ04.005.0035</t>
  </si>
  <si>
    <t>04.005.0040</t>
  </si>
  <si>
    <t>BP-MATRIZ04.005.0040</t>
  </si>
  <si>
    <t>04.005.0045</t>
  </si>
  <si>
    <t>BP-MATRIZ04.005.0045</t>
  </si>
  <si>
    <t>04.005.0046</t>
  </si>
  <si>
    <t>BP-MATRIZ04.005.0046</t>
  </si>
  <si>
    <t>04.005.0047</t>
  </si>
  <si>
    <t>BP-MATRIZ04.005.0047</t>
  </si>
  <si>
    <t>04.005.0048</t>
  </si>
  <si>
    <t>BP-MATRIZ04.005.0048</t>
  </si>
  <si>
    <t>04.005.0051</t>
  </si>
  <si>
    <t>BP-MATRIZ04.005.0051</t>
  </si>
  <si>
    <t>04.005.0070</t>
  </si>
  <si>
    <t>BP-MATRIZ04.005.0070</t>
  </si>
  <si>
    <t>04.005.0081</t>
  </si>
  <si>
    <t>BP-MATRIZ04.005.0081</t>
  </si>
  <si>
    <t>04.005.0088</t>
  </si>
  <si>
    <t>BP-MATRIZ04.005.0088</t>
  </si>
  <si>
    <t>04.005.0092</t>
  </si>
  <si>
    <t>BP-MATRIZ04.005.0092</t>
  </si>
  <si>
    <t>04.005.0094</t>
  </si>
  <si>
    <t>BP-MATRIZ04.005.0094</t>
  </si>
  <si>
    <t>04.005.0095</t>
  </si>
  <si>
    <t>BP-MATRIZ04.005.0095</t>
  </si>
  <si>
    <t>04.005.0114</t>
  </si>
  <si>
    <t>BP-MATRIZ04.005.0114</t>
  </si>
  <si>
    <t>04.005.0121</t>
  </si>
  <si>
    <t>BP-MATRIZ04.005.0121</t>
  </si>
  <si>
    <t>04.005.0123</t>
  </si>
  <si>
    <t>BP-MATRIZ04.005.0123</t>
  </si>
  <si>
    <t>04.005.0130</t>
  </si>
  <si>
    <t>BP-MATRIZ04.005.0130</t>
  </si>
  <si>
    <t>04.005.0147</t>
  </si>
  <si>
    <t>BP-MATRIZ04.005.0147</t>
  </si>
  <si>
    <t>04.005.0149</t>
  </si>
  <si>
    <t>BP-MATRIZ04.005.0149</t>
  </si>
  <si>
    <t>04.005.0151</t>
  </si>
  <si>
    <t>BP-MATRIZ04.005.0151</t>
  </si>
  <si>
    <t>04.005.0152</t>
  </si>
  <si>
    <t>BP-MATRIZ04.005.0152</t>
  </si>
  <si>
    <t>04.005.0158</t>
  </si>
  <si>
    <t>BP-MATRIZ04.005.0158</t>
  </si>
  <si>
    <t>04.005.0159</t>
  </si>
  <si>
    <t>BP-MATRIZ04.005.0159</t>
  </si>
  <si>
    <t>04.005.0191</t>
  </si>
  <si>
    <t>BP-MATRIZ04.005.0191</t>
  </si>
  <si>
    <t>04.005.0192</t>
  </si>
  <si>
    <t>BP-MATRIZ04.005.0192</t>
  </si>
  <si>
    <t>04.005.0194</t>
  </si>
  <si>
    <t>BP-MATRIZ04.005.0194</t>
  </si>
  <si>
    <t>04.005.0195</t>
  </si>
  <si>
    <t>BP-MATRIZ04.005.0195</t>
  </si>
  <si>
    <t>04.005.0200</t>
  </si>
  <si>
    <t>BP-MATRIZ04.005.0200</t>
  </si>
  <si>
    <t>04.005.0201</t>
  </si>
  <si>
    <t>BP-MATRIZ04.005.0201</t>
  </si>
  <si>
    <t>04.005.0202</t>
  </si>
  <si>
    <t>BP-MATRIZ04.005.0202</t>
  </si>
  <si>
    <t>04.010.0005</t>
  </si>
  <si>
    <t>BP-MATRIZ04.010.0005</t>
  </si>
  <si>
    <t>04.010.0010</t>
  </si>
  <si>
    <t>BP-MATRIZ04.010.0010</t>
  </si>
  <si>
    <t>06.004.0019</t>
  </si>
  <si>
    <t>BP-MATRIZ06.004.0019</t>
  </si>
  <si>
    <t>06.006.0010</t>
  </si>
  <si>
    <t>BP-MATRIZ06.006.0010</t>
  </si>
  <si>
    <t>06.036.0006</t>
  </si>
  <si>
    <t>BP-MATRIZ06.036.0006</t>
  </si>
  <si>
    <t>06.042.0081</t>
  </si>
  <si>
    <t>BP-MATRIZ06.042.0081</t>
  </si>
  <si>
    <t>06.047.0007</t>
  </si>
  <si>
    <t>BP-MATRIZ06.047.0007</t>
  </si>
  <si>
    <t>06.051.0009</t>
  </si>
  <si>
    <t>BP-MATRIZ06.051.0009</t>
  </si>
  <si>
    <t>06.056.0004</t>
  </si>
  <si>
    <t>BP-MATRIZ06.056.0004</t>
  </si>
  <si>
    <t>06.061.0013</t>
  </si>
  <si>
    <t>BP-MATRIZ06.061.0013</t>
  </si>
  <si>
    <t>06.072.0003</t>
  </si>
  <si>
    <t>BP-MATRIZ06.072.0003</t>
  </si>
  <si>
    <t>06.072.0007</t>
  </si>
  <si>
    <t>BP-MATRIZ06.072.0007</t>
  </si>
  <si>
    <t>06.076.0002</t>
  </si>
  <si>
    <t>BP-MATRIZ06.076.0002</t>
  </si>
  <si>
    <t>06.076.0004</t>
  </si>
  <si>
    <t>BP-MATRIZ06.076.0004</t>
  </si>
  <si>
    <t>06.080.0005</t>
  </si>
  <si>
    <t>BP-MATRIZ06.080.0005</t>
  </si>
  <si>
    <t>06.080.0021</t>
  </si>
  <si>
    <t>BP-MATRIZ06.080.0021</t>
  </si>
  <si>
    <t>06.080.0058</t>
  </si>
  <si>
    <t>BP-MATRIZ06.080.0058</t>
  </si>
  <si>
    <t>06.089.0017</t>
  </si>
  <si>
    <t>BP-MATRIZ06.089.0017</t>
  </si>
  <si>
    <t>06.091.0003</t>
  </si>
  <si>
    <t>BP-MATRIZ06.091.0003</t>
  </si>
  <si>
    <t>06.095.0001</t>
  </si>
  <si>
    <t>BP-MATRIZ06.095.0001</t>
  </si>
  <si>
    <t>06.095.0005</t>
  </si>
  <si>
    <t>BP-MATRIZ06.095.0005</t>
  </si>
  <si>
    <t>06.097.0001</t>
  </si>
  <si>
    <t>BP-MATRIZ06.097.0001</t>
  </si>
  <si>
    <t>06.098.0005</t>
  </si>
  <si>
    <t>BP-MATRIZ06.098.0005</t>
  </si>
  <si>
    <t>06.098.0026</t>
  </si>
  <si>
    <t>BP-MATRIZ06.098.0026</t>
  </si>
  <si>
    <t>06.098.0041</t>
  </si>
  <si>
    <t>BP-MATRIZ06.098.0041</t>
  </si>
  <si>
    <t>06.098.0045</t>
  </si>
  <si>
    <t>BP-MATRIZ06.098.0045</t>
  </si>
  <si>
    <t>06.106.0017</t>
  </si>
  <si>
    <t>BP-MATRIZ06.106.0017</t>
  </si>
  <si>
    <t>06.121.0016</t>
  </si>
  <si>
    <t>BP-MATRIZ06.121.0016</t>
  </si>
  <si>
    <t>06.121.0028</t>
  </si>
  <si>
    <t>BP-MATRIZ06.121.0028</t>
  </si>
  <si>
    <t>06.133.0034</t>
  </si>
  <si>
    <t>BP-MATRIZ06.133.0034</t>
  </si>
  <si>
    <t>06.138.0001</t>
  </si>
  <si>
    <t>BP-MATRIZ06.138.0001</t>
  </si>
  <si>
    <t>06.140.0006</t>
  </si>
  <si>
    <t>BP-MATRIZ06.140.0006</t>
  </si>
  <si>
    <t>06.143.0001</t>
  </si>
  <si>
    <t>BP-MATRIZ06.143.0001</t>
  </si>
  <si>
    <t>06.149.0004</t>
  </si>
  <si>
    <t>BP-MATRIZ06.149.0004</t>
  </si>
  <si>
    <t>06.152.0029</t>
  </si>
  <si>
    <t>BP-MATRIZ06.152.0029</t>
  </si>
  <si>
    <t>06.153.0007</t>
  </si>
  <si>
    <t>BP-MATRIZ06.153.0007</t>
  </si>
  <si>
    <t>06.163.0002</t>
  </si>
  <si>
    <t>BP-MATRIZ06.163.0002</t>
  </si>
  <si>
    <t>06.166.0021</t>
  </si>
  <si>
    <t>BP-MATRIZ06.166.0021</t>
  </si>
  <si>
    <t>06.169.0002</t>
  </si>
  <si>
    <t>BP-MATRIZ06.169.0002</t>
  </si>
  <si>
    <t>06.169.0010</t>
  </si>
  <si>
    <t>BP-MATRIZ06.169.0010</t>
  </si>
  <si>
    <t>06.169.0011</t>
  </si>
  <si>
    <t>BP-MATRIZ06.169.0011</t>
  </si>
  <si>
    <t>06.169.0038</t>
  </si>
  <si>
    <t>BP-MATRIZ06.169.0038</t>
  </si>
  <si>
    <t>06.169.0053</t>
  </si>
  <si>
    <t>BP-MATRIZ06.169.0053</t>
  </si>
  <si>
    <t>06.169.0054</t>
  </si>
  <si>
    <t>BP-MATRIZ06.169.0054</t>
  </si>
  <si>
    <t>06.169.0055</t>
  </si>
  <si>
    <t>BP-MATRIZ06.169.0055</t>
  </si>
  <si>
    <t>06.169.0056</t>
  </si>
  <si>
    <t>BP-MATRIZ06.169.0056</t>
  </si>
  <si>
    <t>06.169.0057</t>
  </si>
  <si>
    <t>BP-MATRIZ06.169.0057</t>
  </si>
  <si>
    <t>06.169.0058</t>
  </si>
  <si>
    <t>BP-MATRIZ06.169.0058</t>
  </si>
  <si>
    <t>06.185.0009</t>
  </si>
  <si>
    <t>BP-MATRIZ06.185.0009</t>
  </si>
  <si>
    <t>06.206.0001</t>
  </si>
  <si>
    <t>BP-MATRIZ06.206.0001</t>
  </si>
  <si>
    <t xml:space="preserve">202 - </t>
  </si>
  <si>
    <t>01.003.0001</t>
  </si>
  <si>
    <t>BP-MATRIZ01.003.0001</t>
  </si>
  <si>
    <t>01.003.0002</t>
  </si>
  <si>
    <t>BP-MATRIZ01.003.0002</t>
  </si>
  <si>
    <t>01.003.0003</t>
  </si>
  <si>
    <t>BP-MATRIZ01.003.0003</t>
  </si>
  <si>
    <t>01.003.0008</t>
  </si>
  <si>
    <t>BP-MATRIZ01.003.0008</t>
  </si>
  <si>
    <t>01.013.0035</t>
  </si>
  <si>
    <t>BP-MATRIZ01.013.0035</t>
  </si>
  <si>
    <t>01.013.0036</t>
  </si>
  <si>
    <t>BP-MATRIZ01.013.0036</t>
  </si>
  <si>
    <t>01.013.0037</t>
  </si>
  <si>
    <t>BP-MATRIZ01.013.0037</t>
  </si>
  <si>
    <t>01.013.0038</t>
  </si>
  <si>
    <t>BP-MATRIZ01.013.0038</t>
  </si>
  <si>
    <t>01.016.0013</t>
  </si>
  <si>
    <t>BP-MATRIZ01.016.0013</t>
  </si>
  <si>
    <t>01.019.0085</t>
  </si>
  <si>
    <t>BP-MATRIZ01.019.0085</t>
  </si>
  <si>
    <t>01.028.0006</t>
  </si>
  <si>
    <t>BP-MATRIZ01.028.0006</t>
  </si>
  <si>
    <t>01.028.0007</t>
  </si>
  <si>
    <t>BP-MATRIZ01.028.0007</t>
  </si>
  <si>
    <t>01.028.0008</t>
  </si>
  <si>
    <t>BP-MATRIZ01.028.0008</t>
  </si>
  <si>
    <t>01.031.0001</t>
  </si>
  <si>
    <t>BP-MATRIZ01.031.0001</t>
  </si>
  <si>
    <t>06.002.0005</t>
  </si>
  <si>
    <t>BP-MATRIZ06.002.0005</t>
  </si>
  <si>
    <t>06.007.0008</t>
  </si>
  <si>
    <t>BP-MATRIZ06.007.0008</t>
  </si>
  <si>
    <t>06.009.0020</t>
  </si>
  <si>
    <t>BP-MATRIZ06.009.0020</t>
  </si>
  <si>
    <t>06.012.0001</t>
  </si>
  <si>
    <t>BP-MATRIZ06.012.0001</t>
  </si>
  <si>
    <t>06.014.0017</t>
  </si>
  <si>
    <t>BP-MATRIZ06.014.0017</t>
  </si>
  <si>
    <t>06.018.0002</t>
  </si>
  <si>
    <t>BP-MATRIZ06.018.0002</t>
  </si>
  <si>
    <t>06.021.0004</t>
  </si>
  <si>
    <t>BP-MATRIZ06.021.0004</t>
  </si>
  <si>
    <t>06.026.0008</t>
  </si>
  <si>
    <t>BP-MATRIZ06.026.0008</t>
  </si>
  <si>
    <t>06.027.0003</t>
  </si>
  <si>
    <t>BP-MATRIZ06.027.0003</t>
  </si>
  <si>
    <t>06.027.0019</t>
  </si>
  <si>
    <t>BP-MATRIZ06.027.0019</t>
  </si>
  <si>
    <t>06.030.0001</t>
  </si>
  <si>
    <t>BP-MATRIZ06.030.0001</t>
  </si>
  <si>
    <t>06.031.0003</t>
  </si>
  <si>
    <t>BP-MATRIZ06.031.0003</t>
  </si>
  <si>
    <t>06.032.0013</t>
  </si>
  <si>
    <t>BP-MATRIZ06.032.0013</t>
  </si>
  <si>
    <t>06.034.0005</t>
  </si>
  <si>
    <t>BP-MATRIZ06.034.0005</t>
  </si>
  <si>
    <t>06.034.0010</t>
  </si>
  <si>
    <t>BP-MATRIZ06.034.0010</t>
  </si>
  <si>
    <t>06.036.0017</t>
  </si>
  <si>
    <t>BP-MATRIZ06.036.0017</t>
  </si>
  <si>
    <t>06.039.0001</t>
  </si>
  <si>
    <t>BP-MATRIZ06.039.0001</t>
  </si>
  <si>
    <t>06.040.0003</t>
  </si>
  <si>
    <t>BP-MATRIZ06.040.0003</t>
  </si>
  <si>
    <t>06.042.0054</t>
  </si>
  <si>
    <t>BP-MATRIZ06.042.0054</t>
  </si>
  <si>
    <t>06.042.0083</t>
  </si>
  <si>
    <t>BP-MATRIZ06.042.0083</t>
  </si>
  <si>
    <t>06.046.0005</t>
  </si>
  <si>
    <t>BP-MATRIZ06.046.0005</t>
  </si>
  <si>
    <t>06.049.0008</t>
  </si>
  <si>
    <t>BP-MATRIZ06.049.0008</t>
  </si>
  <si>
    <t>06.049.0009</t>
  </si>
  <si>
    <t>BP-MATRIZ06.049.0009</t>
  </si>
  <si>
    <t>06.050.0008</t>
  </si>
  <si>
    <t>BP-MATRIZ06.050.0008</t>
  </si>
  <si>
    <t>06.050.0015</t>
  </si>
  <si>
    <t>BP-MATRIZ06.050.0015</t>
  </si>
  <si>
    <t>06.050.0019</t>
  </si>
  <si>
    <t>BP-MATRIZ06.050.0019</t>
  </si>
  <si>
    <t>06.050.0023</t>
  </si>
  <si>
    <t>BP-MATRIZ06.050.0023</t>
  </si>
  <si>
    <t>06.050.0029</t>
  </si>
  <si>
    <t>BP-MATRIZ06.050.0029</t>
  </si>
  <si>
    <t>06.051.0004</t>
  </si>
  <si>
    <t>BP-MATRIZ06.051.0004</t>
  </si>
  <si>
    <t>06.066.0002</t>
  </si>
  <si>
    <t>BP-MATRIZ06.066.0002</t>
  </si>
  <si>
    <t>06.074.0005</t>
  </si>
  <si>
    <t>BP-MATRIZ06.074.0005</t>
  </si>
  <si>
    <t>06.074.0013</t>
  </si>
  <si>
    <t>BP-MATRIZ06.074.0013</t>
  </si>
  <si>
    <t>06.077.0013</t>
  </si>
  <si>
    <t>BP-MATRIZ06.077.0013</t>
  </si>
  <si>
    <t>06.077.0031</t>
  </si>
  <si>
    <t>BP-MATRIZ06.077.0031</t>
  </si>
  <si>
    <t>06.080.0017</t>
  </si>
  <si>
    <t>BP-MATRIZ06.080.0017</t>
  </si>
  <si>
    <t>06.080.0050</t>
  </si>
  <si>
    <t>BP-MATRIZ06.080.0050</t>
  </si>
  <si>
    <t>06.080.0052</t>
  </si>
  <si>
    <t>BP-MATRIZ06.080.0052</t>
  </si>
  <si>
    <t>06.080.0056</t>
  </si>
  <si>
    <t>BP-MATRIZ06.080.0056</t>
  </si>
  <si>
    <t>06.080.0068</t>
  </si>
  <si>
    <t>BP-MATRIZ06.080.0068</t>
  </si>
  <si>
    <t>06.080.0070</t>
  </si>
  <si>
    <t>BP-MATRIZ06.080.0070</t>
  </si>
  <si>
    <t>06.081.0034</t>
  </si>
  <si>
    <t>BP-MATRIZ06.081.0034</t>
  </si>
  <si>
    <t>06.084.0006</t>
  </si>
  <si>
    <t>BP-MATRIZ06.084.0006</t>
  </si>
  <si>
    <t>06.084.0011</t>
  </si>
  <si>
    <t>BP-MATRIZ06.084.0011</t>
  </si>
  <si>
    <t>06.086.0004</t>
  </si>
  <si>
    <t>BP-MATRIZ06.086.0004</t>
  </si>
  <si>
    <t>06.088.0048</t>
  </si>
  <si>
    <t>BP-MATRIZ06.088.0048</t>
  </si>
  <si>
    <t>06.088.0049</t>
  </si>
  <si>
    <t>BP-MATRIZ06.088.0049</t>
  </si>
  <si>
    <t>06.089.0022</t>
  </si>
  <si>
    <t>BP-MATRIZ06.089.0022</t>
  </si>
  <si>
    <t>06.094.0008</t>
  </si>
  <si>
    <t>BP-MATRIZ06.094.0008</t>
  </si>
  <si>
    <t>06.094.0009</t>
  </si>
  <si>
    <t>BP-MATRIZ06.094.0009</t>
  </si>
  <si>
    <t>06.094.0010</t>
  </si>
  <si>
    <t>BP-MATRIZ06.094.0010</t>
  </si>
  <si>
    <t>06.094.0095</t>
  </si>
  <si>
    <t>BP-MATRIZ06.094.0095</t>
  </si>
  <si>
    <t>06.094.0097</t>
  </si>
  <si>
    <t>BP-MATRIZ06.094.0097</t>
  </si>
  <si>
    <t>06.094.0098</t>
  </si>
  <si>
    <t>BP-MATRIZ06.094.0098</t>
  </si>
  <si>
    <t>06.094.0103</t>
  </si>
  <si>
    <t>BP-MATRIZ06.094.0103</t>
  </si>
  <si>
    <t>06.094.0104</t>
  </si>
  <si>
    <t>BP-MATRIZ06.094.0104</t>
  </si>
  <si>
    <t>06.094.0109</t>
  </si>
  <si>
    <t>BP-MATRIZ06.094.0109</t>
  </si>
  <si>
    <t>06.094.0110</t>
  </si>
  <si>
    <t>BP-MATRIZ06.094.0110</t>
  </si>
  <si>
    <t>06.094.0111</t>
  </si>
  <si>
    <t>BP-MATRIZ06.094.0111</t>
  </si>
  <si>
    <t>06.094.0112</t>
  </si>
  <si>
    <t>BP-MATRIZ06.094.0112</t>
  </si>
  <si>
    <t>06.094.0113</t>
  </si>
  <si>
    <t>BP-MATRIZ06.094.0113</t>
  </si>
  <si>
    <t>06.094.0114</t>
  </si>
  <si>
    <t>BP-MATRIZ06.094.0114</t>
  </si>
  <si>
    <t>06.094.0115</t>
  </si>
  <si>
    <t>BP-MATRIZ06.094.0115</t>
  </si>
  <si>
    <t>06.094.0116</t>
  </si>
  <si>
    <t>BP-MATRIZ06.094.0116</t>
  </si>
  <si>
    <t>06.094.0117</t>
  </si>
  <si>
    <t>BP-MATRIZ06.094.0117</t>
  </si>
  <si>
    <t>06.094.0118</t>
  </si>
  <si>
    <t>BP-MATRIZ06.094.0118</t>
  </si>
  <si>
    <t>06.094.0119</t>
  </si>
  <si>
    <t>BP-MATRIZ06.094.0119</t>
  </si>
  <si>
    <t>06.094.0120</t>
  </si>
  <si>
    <t>BP-MATRIZ06.094.0120</t>
  </si>
  <si>
    <t>06.094.0121</t>
  </si>
  <si>
    <t>BP-MATRIZ06.094.0121</t>
  </si>
  <si>
    <t>06.097.0002</t>
  </si>
  <si>
    <t>BP-MATRIZ06.097.0002</t>
  </si>
  <si>
    <t>06.098.0027</t>
  </si>
  <si>
    <t>BP-MATRIZ06.098.0027</t>
  </si>
  <si>
    <t>06.105.0002</t>
  </si>
  <si>
    <t>BP-MATRIZ06.105.0002</t>
  </si>
  <si>
    <t>06.106.0013</t>
  </si>
  <si>
    <t>BP-MATRIZ06.106.0013</t>
  </si>
  <si>
    <t>06.108.0020</t>
  </si>
  <si>
    <t>BP-MATRIZ06.108.0020</t>
  </si>
  <si>
    <t>06.108.0024</t>
  </si>
  <si>
    <t>BP-MATRIZ06.108.0024</t>
  </si>
  <si>
    <t>06.110.0013</t>
  </si>
  <si>
    <t>BP-MATRIZ06.110.0013</t>
  </si>
  <si>
    <t>06.121.0011</t>
  </si>
  <si>
    <t>BP-MATRIZ06.121.0011</t>
  </si>
  <si>
    <t>06.122.0002</t>
  </si>
  <si>
    <t>BP-MATRIZ06.122.0002</t>
  </si>
  <si>
    <t>06.123.0001</t>
  </si>
  <si>
    <t>BP-MATRIZ06.123.0001</t>
  </si>
  <si>
    <t>06.123.0003</t>
  </si>
  <si>
    <t>BP-MATRIZ06.123.0003</t>
  </si>
  <si>
    <t>06.123.0012</t>
  </si>
  <si>
    <t>BP-MATRIZ06.123.0012</t>
  </si>
  <si>
    <t>06.133.0023</t>
  </si>
  <si>
    <t>BP-MATRIZ06.133.0023</t>
  </si>
  <si>
    <t>06.133.0032</t>
  </si>
  <si>
    <t>BP-MATRIZ06.133.0032</t>
  </si>
  <si>
    <t>06.143.0017</t>
  </si>
  <si>
    <t>BP-MATRIZ06.143.0017</t>
  </si>
  <si>
    <t>06.143.0020</t>
  </si>
  <si>
    <t>BP-MATRIZ06.143.0020</t>
  </si>
  <si>
    <t>06.149.0012</t>
  </si>
  <si>
    <t>BP-MATRIZ06.149.0012</t>
  </si>
  <si>
    <t>06.149.0021</t>
  </si>
  <si>
    <t>BP-MATRIZ06.149.0021</t>
  </si>
  <si>
    <t>06.150.0010</t>
  </si>
  <si>
    <t>BP-MATRIZ06.150.0010</t>
  </si>
  <si>
    <t>06.150.0012</t>
  </si>
  <si>
    <t>BP-MATRIZ06.150.0012</t>
  </si>
  <si>
    <t>06.152.0004</t>
  </si>
  <si>
    <t>BP-MATRIZ06.152.0004</t>
  </si>
  <si>
    <t>06.166.0014</t>
  </si>
  <si>
    <t>BP-MATRIZ06.166.0014</t>
  </si>
  <si>
    <t>06.166.0015</t>
  </si>
  <si>
    <t>BP-MATRIZ06.166.0015</t>
  </si>
  <si>
    <t>06.169.0020</t>
  </si>
  <si>
    <t>BP-MATRIZ06.169.0020</t>
  </si>
  <si>
    <t>06.169.0021</t>
  </si>
  <si>
    <t>BP-MATRIZ06.169.0021</t>
  </si>
  <si>
    <t>06.169.0022</t>
  </si>
  <si>
    <t>BP-MATRIZ06.169.0022</t>
  </si>
  <si>
    <t>06.169.0039</t>
  </si>
  <si>
    <t>BP-MATRIZ06.169.0039</t>
  </si>
  <si>
    <t>06.169.0040</t>
  </si>
  <si>
    <t>BP-MATRIZ06.169.0040</t>
  </si>
  <si>
    <t>06.169.0041</t>
  </si>
  <si>
    <t>BP-MATRIZ06.169.0041</t>
  </si>
  <si>
    <t>06.169.0042</t>
  </si>
  <si>
    <t>BP-MATRIZ06.169.0042</t>
  </si>
  <si>
    <t>06.169.0052</t>
  </si>
  <si>
    <t>BP-MATRIZ06.169.0052</t>
  </si>
  <si>
    <t>06.181.0002</t>
  </si>
  <si>
    <t>BP-MATRIZ06.181.0002</t>
  </si>
  <si>
    <t>06.181.0006</t>
  </si>
  <si>
    <t>BP-MATRIZ06.181.0006</t>
  </si>
  <si>
    <t>06.183.0001</t>
  </si>
  <si>
    <t>BP-MATRIZ06.183.0001</t>
  </si>
  <si>
    <t>06.185.0004</t>
  </si>
  <si>
    <t>BP-MATRIZ06.185.0004</t>
  </si>
  <si>
    <t>06.193.0003</t>
  </si>
  <si>
    <t>BP-MATRIZ06.193.0003</t>
  </si>
  <si>
    <t>10.014.0026</t>
  </si>
  <si>
    <t>BP-MATRIZ10.014.0026</t>
  </si>
  <si>
    <t xml:space="preserve">203 - </t>
  </si>
  <si>
    <t>01.018.0123</t>
  </si>
  <si>
    <t>BP-MATRIZ01.018.0123</t>
  </si>
  <si>
    <t>01.018.0139</t>
  </si>
  <si>
    <t>BP-MATRIZ01.018.0139</t>
  </si>
  <si>
    <t>01.020.0031</t>
  </si>
  <si>
    <t>BP-MATRIZ01.020.0031</t>
  </si>
  <si>
    <t>01.020.0032</t>
  </si>
  <si>
    <t>BP-MATRIZ01.020.0032</t>
  </si>
  <si>
    <t>01.020.0033</t>
  </si>
  <si>
    <t>BP-MATRIZ01.020.0033</t>
  </si>
  <si>
    <t>01.020.0034</t>
  </si>
  <si>
    <t>BP-MATRIZ01.020.0034</t>
  </si>
  <si>
    <t>01.020.0035</t>
  </si>
  <si>
    <t>BP-MATRIZ01.020.0035</t>
  </si>
  <si>
    <t>01.020.0036</t>
  </si>
  <si>
    <t>BP-MATRIZ01.020.0036</t>
  </si>
  <si>
    <t>01.022.0001</t>
  </si>
  <si>
    <t>BP-MATRIZ01.022.0001</t>
  </si>
  <si>
    <t>01.022.0002</t>
  </si>
  <si>
    <t>BP-MATRIZ01.022.0002</t>
  </si>
  <si>
    <t>01.022.0003</t>
  </si>
  <si>
    <t>BP-MATRIZ01.022.0003</t>
  </si>
  <si>
    <t>01.040.0024</t>
  </si>
  <si>
    <t>BP-MATRIZ01.040.0024</t>
  </si>
  <si>
    <t>01.040.0025</t>
  </si>
  <si>
    <t>BP-MATRIZ01.040.0025</t>
  </si>
  <si>
    <t>06.027.0037</t>
  </si>
  <si>
    <t>BP-MATRIZ06.027.0037</t>
  </si>
  <si>
    <t>06.032.0028</t>
  </si>
  <si>
    <t>BP-MATRIZ06.032.0028</t>
  </si>
  <si>
    <t>06.050.0005</t>
  </si>
  <si>
    <t>BP-MATRIZ06.050.0005</t>
  </si>
  <si>
    <t>06.050.0028</t>
  </si>
  <si>
    <t>BP-MATRIZ06.050.0028</t>
  </si>
  <si>
    <t>06.061.0039</t>
  </si>
  <si>
    <t>BP-MATRIZ06.061.0039</t>
  </si>
  <si>
    <t>06.070.0004</t>
  </si>
  <si>
    <t>BP-MATRIZ06.070.0004</t>
  </si>
  <si>
    <t>06.080.0015</t>
  </si>
  <si>
    <t>BP-MATRIZ06.080.0015</t>
  </si>
  <si>
    <t>06.081.0032</t>
  </si>
  <si>
    <t>BP-MATRIZ06.081.0032</t>
  </si>
  <si>
    <t>06.084.0005</t>
  </si>
  <si>
    <t>BP-MATRIZ06.084.0005</t>
  </si>
  <si>
    <t>06.088.0012</t>
  </si>
  <si>
    <t>BP-MATRIZ06.088.0012</t>
  </si>
  <si>
    <t>06.106.0018</t>
  </si>
  <si>
    <t>BP-MATRIZ06.106.0018</t>
  </si>
  <si>
    <t>06.108.0007</t>
  </si>
  <si>
    <t>BP-MATRIZ06.108.0007</t>
  </si>
  <si>
    <t>06.121.0032</t>
  </si>
  <si>
    <t>BP-MATRIZ06.121.0032</t>
  </si>
  <si>
    <t>06.121.0033</t>
  </si>
  <si>
    <t>BP-MATRIZ06.121.0033</t>
  </si>
  <si>
    <t>06.125.0006</t>
  </si>
  <si>
    <t>BP-MATRIZ06.125.0006</t>
  </si>
  <si>
    <t>06.127.0002</t>
  </si>
  <si>
    <t>BP-MATRIZ06.127.0002</t>
  </si>
  <si>
    <t>06.135.0007</t>
  </si>
  <si>
    <t>BP-MATRIZ06.135.0007</t>
  </si>
  <si>
    <t>06.135.0008</t>
  </si>
  <si>
    <t>BP-MATRIZ06.135.0008</t>
  </si>
  <si>
    <t>06.141.0016</t>
  </si>
  <si>
    <t>BP-MATRIZ06.141.0016</t>
  </si>
  <si>
    <t>06.149.0005</t>
  </si>
  <si>
    <t>BP-MATRIZ06.149.0005</t>
  </si>
  <si>
    <t>06.150.0002</t>
  </si>
  <si>
    <t>BP-MATRIZ06.150.0002</t>
  </si>
  <si>
    <t>06.161.0006</t>
  </si>
  <si>
    <t>BP-MATRIZ06.161.0006</t>
  </si>
  <si>
    <t>06.170.0001</t>
  </si>
  <si>
    <t>BP-MATRIZ06.170.0001</t>
  </si>
  <si>
    <t xml:space="preserve">204 - </t>
  </si>
  <si>
    <t>05.028.0001</t>
  </si>
  <si>
    <t>BP-MATRIZ05.028.0001</t>
  </si>
  <si>
    <t>06.008.0010</t>
  </si>
  <si>
    <t>BP-MATRIZ06.008.0010</t>
  </si>
  <si>
    <t>06.022.0004</t>
  </si>
  <si>
    <t>BP-MATRIZ06.022.0004</t>
  </si>
  <si>
    <t>06.027.0013</t>
  </si>
  <si>
    <t>BP-MATRIZ06.027.0013</t>
  </si>
  <si>
    <t>06.030.0008</t>
  </si>
  <si>
    <t>BP-MATRIZ06.030.0008</t>
  </si>
  <si>
    <t>06.050.0011</t>
  </si>
  <si>
    <t>BP-MATRIZ06.050.0011</t>
  </si>
  <si>
    <t>06.051.0010</t>
  </si>
  <si>
    <t>BP-MATRIZ06.051.0010</t>
  </si>
  <si>
    <t>06.051.0011</t>
  </si>
  <si>
    <t>BP-MATRIZ06.051.0011</t>
  </si>
  <si>
    <t>06.072.0011</t>
  </si>
  <si>
    <t>BP-MATRIZ06.072.0011</t>
  </si>
  <si>
    <t>06.074.0014</t>
  </si>
  <si>
    <t>BP-MATRIZ06.074.0014</t>
  </si>
  <si>
    <t>06.080.0048</t>
  </si>
  <si>
    <t>BP-MATRIZ06.080.0048</t>
  </si>
  <si>
    <t>06.080.0065</t>
  </si>
  <si>
    <t>BP-MATRIZ06.080.0065</t>
  </si>
  <si>
    <t>06.081.0014</t>
  </si>
  <si>
    <t>BP-MATRIZ06.081.0014</t>
  </si>
  <si>
    <t>06.081.0036</t>
  </si>
  <si>
    <t>BP-MATRIZ06.081.0036</t>
  </si>
  <si>
    <t>06.089.0001</t>
  </si>
  <si>
    <t>BP-MATRIZ06.089.0001</t>
  </si>
  <si>
    <t>06.133.0027</t>
  </si>
  <si>
    <t>BP-MATRIZ06.133.0027</t>
  </si>
  <si>
    <t>06.133.0054</t>
  </si>
  <si>
    <t>BP-MATRIZ06.133.0054</t>
  </si>
  <si>
    <t>06.140.0005</t>
  </si>
  <si>
    <t>BP-MATRIZ06.140.0005</t>
  </si>
  <si>
    <t>06.149.0002</t>
  </si>
  <si>
    <t>BP-MATRIZ06.149.0002</t>
  </si>
  <si>
    <t>06.164.0002</t>
  </si>
  <si>
    <t>BP-MATRIZ06.164.0002</t>
  </si>
  <si>
    <t>01.016.0054</t>
  </si>
  <si>
    <t>BP-MATRIZ01.016.0054</t>
  </si>
  <si>
    <t xml:space="preserve">206 - </t>
  </si>
  <si>
    <t>01.016.0055</t>
  </si>
  <si>
    <t>BP-MATRIZ01.016.0055</t>
  </si>
  <si>
    <t>06.002.0020</t>
  </si>
  <si>
    <t>BP-MATRIZ06.002.0020</t>
  </si>
  <si>
    <t xml:space="preserve">207 - </t>
  </si>
  <si>
    <t>06.004.0037</t>
  </si>
  <si>
    <t>BP-MATRIZ06.004.0037</t>
  </si>
  <si>
    <t>06.004.0041</t>
  </si>
  <si>
    <t>BP-MATRIZ06.004.0041</t>
  </si>
  <si>
    <t>06.004.0044</t>
  </si>
  <si>
    <t>BP-MATRIZ06.004.0044</t>
  </si>
  <si>
    <t>06.004.0045</t>
  </si>
  <si>
    <t>BP-MATRIZ06.004.0045</t>
  </si>
  <si>
    <t>06.006.0026</t>
  </si>
  <si>
    <t>BP-MATRIZ06.006.0026</t>
  </si>
  <si>
    <t xml:space="preserve">205 - </t>
  </si>
  <si>
    <t>06.006.0028</t>
  </si>
  <si>
    <t>BP-MATRIZ06.006.0028</t>
  </si>
  <si>
    <t>06.006.0029</t>
  </si>
  <si>
    <t>BP-MATRIZ06.006.0029</t>
  </si>
  <si>
    <t>06.006.0032</t>
  </si>
  <si>
    <t>BP-MATRIZ06.006.0032</t>
  </si>
  <si>
    <t>06.007.0004</t>
  </si>
  <si>
    <t>BP-MATRIZ06.007.0004</t>
  </si>
  <si>
    <t>06.008.0036</t>
  </si>
  <si>
    <t>BP-MATRIZ06.008.0036</t>
  </si>
  <si>
    <t>06.010.0004</t>
  </si>
  <si>
    <t>BP-MATRIZ06.010.0004</t>
  </si>
  <si>
    <t>06.011.0005</t>
  </si>
  <si>
    <t>BP-MATRIZ06.011.0005</t>
  </si>
  <si>
    <t>06.011.0006</t>
  </si>
  <si>
    <t>BP-MATRIZ06.011.0006</t>
  </si>
  <si>
    <t>06.011.0007</t>
  </si>
  <si>
    <t>BP-MATRIZ06.011.0007</t>
  </si>
  <si>
    <t>06.012.0003</t>
  </si>
  <si>
    <t>BP-MATRIZ06.012.0003</t>
  </si>
  <si>
    <t>06.014.0012</t>
  </si>
  <si>
    <t>BP-MATRIZ06.014.0012</t>
  </si>
  <si>
    <t>06.018.0017</t>
  </si>
  <si>
    <t>BP-MATRIZ06.018.0017</t>
  </si>
  <si>
    <t>06.023.0018</t>
  </si>
  <si>
    <t>BP-MATRIZ06.023.0018</t>
  </si>
  <si>
    <t>06.025.0002</t>
  </si>
  <si>
    <t>BP-MATRIZ06.025.0002</t>
  </si>
  <si>
    <t>06.025.0004</t>
  </si>
  <si>
    <t>BP-MATRIZ06.025.0004</t>
  </si>
  <si>
    <t>06.027.0038</t>
  </si>
  <si>
    <t>BP-MATRIZ06.027.0038</t>
  </si>
  <si>
    <t>06.027.0039</t>
  </si>
  <si>
    <t>BP-MATRIZ06.027.0039</t>
  </si>
  <si>
    <t>06.029.0027</t>
  </si>
  <si>
    <t>BP-MATRIZ06.029.0027</t>
  </si>
  <si>
    <t>06.029.0028</t>
  </si>
  <si>
    <t>BP-MATRIZ06.029.0028</t>
  </si>
  <si>
    <t>06.030.0009</t>
  </si>
  <si>
    <t>BP-MATRIZ06.030.0009</t>
  </si>
  <si>
    <t>06.032.0024</t>
  </si>
  <si>
    <t>BP-MATRIZ06.032.0024</t>
  </si>
  <si>
    <t>06.032.0025</t>
  </si>
  <si>
    <t>BP-MATRIZ06.032.0025</t>
  </si>
  <si>
    <t>06.032.0026</t>
  </si>
  <si>
    <t>BP-MATRIZ06.032.0026</t>
  </si>
  <si>
    <t>06.033.0032</t>
  </si>
  <si>
    <t>BP-MATRIZ06.033.0032</t>
  </si>
  <si>
    <t>06.033.0044</t>
  </si>
  <si>
    <t>BP-MATRIZ06.033.0044</t>
  </si>
  <si>
    <t>06.040.0012</t>
  </si>
  <si>
    <t>BP-MATRIZ06.040.0012</t>
  </si>
  <si>
    <t>06.043.0004</t>
  </si>
  <si>
    <t>BP-MATRIZ06.043.0004</t>
  </si>
  <si>
    <t>06.043.0005</t>
  </si>
  <si>
    <t>BP-MATRIZ06.043.0005</t>
  </si>
  <si>
    <t>06.043.0006</t>
  </si>
  <si>
    <t>BP-MATRIZ06.043.0006</t>
  </si>
  <si>
    <t>06.045.0003</t>
  </si>
  <si>
    <t>BP-MATRIZ06.045.0003</t>
  </si>
  <si>
    <t>06.048.0019</t>
  </si>
  <si>
    <t>BP-MATRIZ06.048.0019</t>
  </si>
  <si>
    <t>06.050.0024</t>
  </si>
  <si>
    <t>BP-MATRIZ06.050.0024</t>
  </si>
  <si>
    <t>06.050.0030</t>
  </si>
  <si>
    <t>BP-MATRIZ06.050.0030</t>
  </si>
  <si>
    <t>06.050.0031</t>
  </si>
  <si>
    <t>BP-MATRIZ06.050.0031</t>
  </si>
  <si>
    <t>06.050.0032</t>
  </si>
  <si>
    <t>BP-MATRIZ06.050.0032</t>
  </si>
  <si>
    <t>06.050.0033</t>
  </si>
  <si>
    <t>BP-MATRIZ06.050.0033</t>
  </si>
  <si>
    <t>06.050.0034</t>
  </si>
  <si>
    <t>BP-MATRIZ06.050.0034</t>
  </si>
  <si>
    <t>06.052.0001</t>
  </si>
  <si>
    <t>BP-MATRIZ06.052.0001</t>
  </si>
  <si>
    <t>06.053.0001</t>
  </si>
  <si>
    <t>BP-MATRIZ06.053.0001</t>
  </si>
  <si>
    <t>06.061.0038</t>
  </si>
  <si>
    <t>BP-MATRIZ06.061.0038</t>
  </si>
  <si>
    <t>06.062.0017</t>
  </si>
  <si>
    <t>BP-MATRIZ06.062.0017</t>
  </si>
  <si>
    <t>06.063.0008</t>
  </si>
  <si>
    <t>BP-MATRIZ06.063.0008</t>
  </si>
  <si>
    <t>06.067.0008</t>
  </si>
  <si>
    <t>BP-MATRIZ06.067.0008</t>
  </si>
  <si>
    <t>06.073.0011</t>
  </si>
  <si>
    <t>BP-MATRIZ06.073.0011</t>
  </si>
  <si>
    <t>06.074.0021</t>
  </si>
  <si>
    <t>BP-MATRIZ06.074.0021</t>
  </si>
  <si>
    <t>06.074.0022</t>
  </si>
  <si>
    <t>BP-MATRIZ06.074.0022</t>
  </si>
  <si>
    <t>06.074.0024</t>
  </si>
  <si>
    <t>BP-MATRIZ06.074.0024</t>
  </si>
  <si>
    <t>06.078.0002</t>
  </si>
  <si>
    <t>BP-MATRIZ06.078.0002</t>
  </si>
  <si>
    <t>06.080.0081</t>
  </si>
  <si>
    <t>BP-MATRIZ06.080.0081</t>
  </si>
  <si>
    <t>06.080.0086</t>
  </si>
  <si>
    <t>BP-MATRIZ06.080.0086</t>
  </si>
  <si>
    <t>06.080.0088</t>
  </si>
  <si>
    <t>BP-MATRIZ06.080.0088</t>
  </si>
  <si>
    <t>06.080.0089</t>
  </si>
  <si>
    <t>BP-MATRIZ06.080.0089</t>
  </si>
  <si>
    <t>06.083.0004</t>
  </si>
  <si>
    <t>BP-MATRIZ06.083.0004</t>
  </si>
  <si>
    <t>06.089.0030</t>
  </si>
  <si>
    <t>BP-MATRIZ06.089.0030</t>
  </si>
  <si>
    <t>06.098.0044</t>
  </si>
  <si>
    <t>BP-MATRIZ06.098.0044</t>
  </si>
  <si>
    <t>06.100.0003</t>
  </si>
  <si>
    <t>BP-MATRIZ06.100.0003</t>
  </si>
  <si>
    <t>06.108.0027</t>
  </si>
  <si>
    <t>BP-MATRIZ06.108.0027</t>
  </si>
  <si>
    <t>06.108.0028</t>
  </si>
  <si>
    <t>BP-MATRIZ06.108.0028</t>
  </si>
  <si>
    <t>06.114.0015</t>
  </si>
  <si>
    <t>BP-MATRIZ06.114.0015</t>
  </si>
  <si>
    <t>06.114.0016</t>
  </si>
  <si>
    <t>BP-MATRIZ06.114.0016</t>
  </si>
  <si>
    <t>06.119.0014</t>
  </si>
  <si>
    <t>BP-MATRIZ06.119.0014</t>
  </si>
  <si>
    <t>06.124.0012</t>
  </si>
  <si>
    <t>BP-MATRIZ06.124.0012</t>
  </si>
  <si>
    <t>06.141.0025</t>
  </si>
  <si>
    <t>BP-MATRIZ06.141.0025</t>
  </si>
  <si>
    <t>06.143.0022</t>
  </si>
  <si>
    <t>BP-MATRIZ06.143.0022</t>
  </si>
  <si>
    <t>06.146.0002</t>
  </si>
  <si>
    <t>BP-MATRIZ06.146.0002</t>
  </si>
  <si>
    <t>06.149.0015</t>
  </si>
  <si>
    <t>BP-MATRIZ06.149.0015</t>
  </si>
  <si>
    <t>06.152.0030</t>
  </si>
  <si>
    <t>BP-MATRIZ06.152.0030</t>
  </si>
  <si>
    <t>06.160.0007</t>
  </si>
  <si>
    <t>BP-MATRIZ06.160.0007</t>
  </si>
  <si>
    <t>06.171.0007</t>
  </si>
  <si>
    <t>BP-MATRIZ06.171.0007</t>
  </si>
  <si>
    <t>06.179.0002</t>
  </si>
  <si>
    <t>BP-MATRIZ06.179.0002</t>
  </si>
  <si>
    <t xml:space="preserve">208 - </t>
  </si>
  <si>
    <t>01.019.0142</t>
  </si>
  <si>
    <t>BP-MATRIZ01.019.0142</t>
  </si>
  <si>
    <t>01.022.0004</t>
  </si>
  <si>
    <t>BP-MATRIZ01.022.0004</t>
  </si>
  <si>
    <t>01.022.0005</t>
  </si>
  <si>
    <t>BP-MATRIZ01.022.0005</t>
  </si>
  <si>
    <t>01.022.0006</t>
  </si>
  <si>
    <t>BP-MATRIZ01.022.0006</t>
  </si>
  <si>
    <t>01.022.0007</t>
  </si>
  <si>
    <t>BP-MATRIZ01.022.0007</t>
  </si>
  <si>
    <t>01.022.0008</t>
  </si>
  <si>
    <t>BP-MATRIZ01.022.0008</t>
  </si>
  <si>
    <t>01.022.0009</t>
  </si>
  <si>
    <t>BP-MATRIZ01.022.0009</t>
  </si>
  <si>
    <t>01.022.0010</t>
  </si>
  <si>
    <t>BP-MATRIZ01.022.0010</t>
  </si>
  <si>
    <t>01.022.0011</t>
  </si>
  <si>
    <t>BP-MATRIZ01.022.0011</t>
  </si>
  <si>
    <t>01.022.0012</t>
  </si>
  <si>
    <t>BP-MATRIZ01.022.0012</t>
  </si>
  <si>
    <t>05.002.0072</t>
  </si>
  <si>
    <t>BP-MATRIZ05.002.0072</t>
  </si>
  <si>
    <t>05.002.0073</t>
  </si>
  <si>
    <t>BP-MATRIZ05.002.0073</t>
  </si>
  <si>
    <t>05.003.0025</t>
  </si>
  <si>
    <t>BP-MATRIZ05.003.0025</t>
  </si>
  <si>
    <t>05.004.0002</t>
  </si>
  <si>
    <t>BP-MATRIZ05.004.0002</t>
  </si>
  <si>
    <t>06.033.0022</t>
  </si>
  <si>
    <t>BP-MATRIZ06.033.0022</t>
  </si>
  <si>
    <t>06.042.0058</t>
  </si>
  <si>
    <t>BP-MATRIZ06.042.0058</t>
  </si>
  <si>
    <t>06.042.0085</t>
  </si>
  <si>
    <t>BP-MATRIZ06.042.0085</t>
  </si>
  <si>
    <t>06.043.0007</t>
  </si>
  <si>
    <t>BP-MATRIZ06.043.0007</t>
  </si>
  <si>
    <t>06.046.0004</t>
  </si>
  <si>
    <t>BP-MATRIZ06.046.0004</t>
  </si>
  <si>
    <t>06.049.0001</t>
  </si>
  <si>
    <t>BP-MATRIZ06.049.0001</t>
  </si>
  <si>
    <t>06.049.0002</t>
  </si>
  <si>
    <t>BP-MATRIZ06.049.0002</t>
  </si>
  <si>
    <t>06.049.0007</t>
  </si>
  <si>
    <t>BP-MATRIZ06.049.0007</t>
  </si>
  <si>
    <t>06.050.0026</t>
  </si>
  <si>
    <t>BP-MATRIZ06.050.0026</t>
  </si>
  <si>
    <t>06.051.0012</t>
  </si>
  <si>
    <t>BP-MATRIZ06.051.0012</t>
  </si>
  <si>
    <t>06.051.0015</t>
  </si>
  <si>
    <t>BP-MATRIZ06.051.0015</t>
  </si>
  <si>
    <t>06.051.0016</t>
  </si>
  <si>
    <t>BP-MATRIZ06.051.0016</t>
  </si>
  <si>
    <t>06.061.0040</t>
  </si>
  <si>
    <t>BP-MATRIZ06.061.0040</t>
  </si>
  <si>
    <t>06.070.0002</t>
  </si>
  <si>
    <t>BP-MATRIZ06.070.0002</t>
  </si>
  <si>
    <t>06.074.0028</t>
  </si>
  <si>
    <t>BP-MATRIZ06.074.0028</t>
  </si>
  <si>
    <t>06.082.0008</t>
  </si>
  <si>
    <t>BP-MATRIZ06.082.0008</t>
  </si>
  <si>
    <t>06.089.0015</t>
  </si>
  <si>
    <t>BP-MATRIZ06.089.0015</t>
  </si>
  <si>
    <t>06.114.0017</t>
  </si>
  <si>
    <t>BP-MATRIZ06.114.0017</t>
  </si>
  <si>
    <t>06.115.0017</t>
  </si>
  <si>
    <t>BP-MATRIZ06.115.0017</t>
  </si>
  <si>
    <t>06.121.0034</t>
  </si>
  <si>
    <t>BP-MATRIZ06.121.0034</t>
  </si>
  <si>
    <t>06.121.0041</t>
  </si>
  <si>
    <t>BP-MATRIZ06.121.0041</t>
  </si>
  <si>
    <t>06.121.0042</t>
  </si>
  <si>
    <t>BP-MATRIZ06.121.0042</t>
  </si>
  <si>
    <t>06.121.0043</t>
  </si>
  <si>
    <t>BP-MATRIZ06.121.0043</t>
  </si>
  <si>
    <t>06.127.0010</t>
  </si>
  <si>
    <t>BP-MATRIZ06.127.0010</t>
  </si>
  <si>
    <t>06.143.0003</t>
  </si>
  <si>
    <t>BP-MATRIZ06.143.0003</t>
  </si>
  <si>
    <t>06.143.0023</t>
  </si>
  <si>
    <t>BP-MATRIZ06.143.0023</t>
  </si>
  <si>
    <t>06.151.0001</t>
  </si>
  <si>
    <t>BP-MATRIZ06.151.0001</t>
  </si>
  <si>
    <t>06.165.0005</t>
  </si>
  <si>
    <t>BP-MATRIZ06.165.0005</t>
  </si>
  <si>
    <t>06.169.0027</t>
  </si>
  <si>
    <t>BP-MATRIZ06.169.0027</t>
  </si>
  <si>
    <t>06.169.0050</t>
  </si>
  <si>
    <t>BP-MATRIZ06.169.0050</t>
  </si>
  <si>
    <t>06.169.0061</t>
  </si>
  <si>
    <t>BP-MATRIZ06.169.0061</t>
  </si>
  <si>
    <t>06.180.0015</t>
  </si>
  <si>
    <t>BP-MATRIZ06.180.0015</t>
  </si>
  <si>
    <t>06.204.0008</t>
  </si>
  <si>
    <t>BP-MATRIZ06.204.0008</t>
  </si>
  <si>
    <t>BP-MATRIZ09.001.0001</t>
  </si>
  <si>
    <t>02.001.0002</t>
  </si>
  <si>
    <t>BP-MATRIZ02.001.0002</t>
  </si>
  <si>
    <t xml:space="preserve">210 - </t>
  </si>
  <si>
    <t>02.001.0003</t>
  </si>
  <si>
    <t>BP-MATRIZ02.001.0003</t>
  </si>
  <si>
    <t>02.001.0008</t>
  </si>
  <si>
    <t>BP-MATRIZ02.001.0008</t>
  </si>
  <si>
    <t>02.001.0010</t>
  </si>
  <si>
    <t>BP-MATRIZ02.001.0010</t>
  </si>
  <si>
    <t>02.001.0011</t>
  </si>
  <si>
    <t>BP-MATRIZ02.001.0011</t>
  </si>
  <si>
    <t>02.001.0014</t>
  </si>
  <si>
    <t>BP-MATRIZ02.001.0014</t>
  </si>
  <si>
    <t>02.001.0019</t>
  </si>
  <si>
    <t>BP-MATRIZ02.001.0019</t>
  </si>
  <si>
    <t>02.001.0027</t>
  </si>
  <si>
    <t>BP-MATRIZ02.001.0027</t>
  </si>
  <si>
    <t>02.001.0028</t>
  </si>
  <si>
    <t>BP-MATRIZ02.001.0028</t>
  </si>
  <si>
    <t>02.001.0029</t>
  </si>
  <si>
    <t>BP-MATRIZ02.001.0029</t>
  </si>
  <si>
    <t>02.001.0030</t>
  </si>
  <si>
    <t>BP-MATRIZ02.001.0030</t>
  </si>
  <si>
    <t>02.001.0031</t>
  </si>
  <si>
    <t>BP-MATRIZ02.001.0031</t>
  </si>
  <si>
    <t>02.001.0032</t>
  </si>
  <si>
    <t>BP-MATRIZ02.001.0032</t>
  </si>
  <si>
    <t>02.001.0033</t>
  </si>
  <si>
    <t>BP-MATRIZ02.001.0033</t>
  </si>
  <si>
    <t>02.001.0034</t>
  </si>
  <si>
    <t>BP-MATRIZ02.001.0034</t>
  </si>
  <si>
    <t>02.001.0035</t>
  </si>
  <si>
    <t>BP-MATRIZ02.001.0035</t>
  </si>
  <si>
    <t>02.001.0036</t>
  </si>
  <si>
    <t>BP-MATRIZ02.001.0036</t>
  </si>
  <si>
    <t>02.001.0037</t>
  </si>
  <si>
    <t>BP-MATRIZ02.001.0037</t>
  </si>
  <si>
    <t>02.001.0038</t>
  </si>
  <si>
    <t>BP-MATRIZ02.001.0038</t>
  </si>
  <si>
    <t>02.001.0042</t>
  </si>
  <si>
    <t>BP-MATRIZ02.001.0042</t>
  </si>
  <si>
    <t>02.001.0044</t>
  </si>
  <si>
    <t>BP-MATRIZ02.001.0044</t>
  </si>
  <si>
    <t>02.001.0046</t>
  </si>
  <si>
    <t>BP-MATRIZ02.001.0046</t>
  </si>
  <si>
    <t>02.001.0047</t>
  </si>
  <si>
    <t>BP-MATRIZ02.001.0047</t>
  </si>
  <si>
    <t>02.002.0001</t>
  </si>
  <si>
    <t>BP-MATRIZ02.002.0001</t>
  </si>
  <si>
    <t>02.002.0002</t>
  </si>
  <si>
    <t>BP-MATRIZ02.002.0002</t>
  </si>
  <si>
    <t>02.002.0003</t>
  </si>
  <si>
    <t>BP-MATRIZ02.002.0003</t>
  </si>
  <si>
    <t>02.002.0004</t>
  </si>
  <si>
    <t>BP-MATRIZ02.002.0004</t>
  </si>
  <si>
    <t>02.002.0005</t>
  </si>
  <si>
    <t>BP-MATRIZ02.002.0005</t>
  </si>
  <si>
    <t>02.002.0006</t>
  </si>
  <si>
    <t>BP-MATRIZ02.002.0006</t>
  </si>
  <si>
    <t>02.002.0007</t>
  </si>
  <si>
    <t>BP-MATRIZ02.002.0007</t>
  </si>
  <si>
    <t>04.001.0009</t>
  </si>
  <si>
    <t>BP-MATRIZ04.001.0009</t>
  </si>
  <si>
    <t xml:space="preserve">212 - </t>
  </si>
  <si>
    <t>04.001.0027</t>
  </si>
  <si>
    <t>BP-MATRIZ04.001.0027</t>
  </si>
  <si>
    <t>04.001.0028</t>
  </si>
  <si>
    <t>BP-MATRIZ04.001.0028</t>
  </si>
  <si>
    <t>04.003.0002</t>
  </si>
  <si>
    <t>BP-MATRIZ04.003.0002</t>
  </si>
  <si>
    <t xml:space="preserve">211 - </t>
  </si>
  <si>
    <t>04.003.0004</t>
  </si>
  <si>
    <t>BP-MATRIZ04.003.0004</t>
  </si>
  <si>
    <t>04.003.0005</t>
  </si>
  <si>
    <t>BP-MATRIZ04.003.0005</t>
  </si>
  <si>
    <t>04.003.0006</t>
  </si>
  <si>
    <t>BP-MATRIZ04.003.0006</t>
  </si>
  <si>
    <t>04.003.0007</t>
  </si>
  <si>
    <t>BP-MATRIZ04.003.0007</t>
  </si>
  <si>
    <t>04.003.0009</t>
  </si>
  <si>
    <t>BP-MATRIZ04.003.0009</t>
  </si>
  <si>
    <t>04.003.0010</t>
  </si>
  <si>
    <t>BP-MATRIZ04.003.0010</t>
  </si>
  <si>
    <t>04.003.0015</t>
  </si>
  <si>
    <t>BP-MATRIZ04.003.0015</t>
  </si>
  <si>
    <t>04.003.0020</t>
  </si>
  <si>
    <t>BP-MATRIZ04.003.0020</t>
  </si>
  <si>
    <t>04.003.0022</t>
  </si>
  <si>
    <t>BP-MATRIZ04.003.0022</t>
  </si>
  <si>
    <t>04.003.0023</t>
  </si>
  <si>
    <t>BP-MATRIZ04.003.0023</t>
  </si>
  <si>
    <t>04.003.0031</t>
  </si>
  <si>
    <t>BP-MATRIZ04.003.0031</t>
  </si>
  <si>
    <t>04.003.0032</t>
  </si>
  <si>
    <t>BP-MATRIZ04.003.0032</t>
  </si>
  <si>
    <t>04.003.0034</t>
  </si>
  <si>
    <t>BP-MATRIZ04.003.0034</t>
  </si>
  <si>
    <t>04.003.0035</t>
  </si>
  <si>
    <t>BP-MATRIZ04.003.0035</t>
  </si>
  <si>
    <t>04.003.0036</t>
  </si>
  <si>
    <t>BP-MATRIZ04.003.0036</t>
  </si>
  <si>
    <t>04.003.0041</t>
  </si>
  <si>
    <t>BP-MATRIZ04.003.0041</t>
  </si>
  <si>
    <t>04.003.0043</t>
  </si>
  <si>
    <t>BP-MATRIZ04.003.0043</t>
  </si>
  <si>
    <t>04.003.0044</t>
  </si>
  <si>
    <t>BP-MATRIZ04.003.0044</t>
  </si>
  <si>
    <t>04.003.0051</t>
  </si>
  <si>
    <t>BP-MATRIZ04.003.0051</t>
  </si>
  <si>
    <t>04.003.0055</t>
  </si>
  <si>
    <t>BP-MATRIZ04.003.0055</t>
  </si>
  <si>
    <t>04.003.0058</t>
  </si>
  <si>
    <t>BP-MATRIZ04.003.0058</t>
  </si>
  <si>
    <t>04.003.0060</t>
  </si>
  <si>
    <t>BP-MATRIZ04.003.0060</t>
  </si>
  <si>
    <t>04.003.0061</t>
  </si>
  <si>
    <t>BP-MATRIZ04.003.0061</t>
  </si>
  <si>
    <t>04.003.0063</t>
  </si>
  <si>
    <t>BP-MATRIZ04.003.0063</t>
  </si>
  <si>
    <t>04.003.0064</t>
  </si>
  <si>
    <t>BP-MATRIZ04.003.0064</t>
  </si>
  <si>
    <t>04.003.0067</t>
  </si>
  <si>
    <t>BP-MATRIZ04.003.0067</t>
  </si>
  <si>
    <t>04.003.0068</t>
  </si>
  <si>
    <t>BP-MATRIZ04.003.0068</t>
  </si>
  <si>
    <t>04.003.0069</t>
  </si>
  <si>
    <t>BP-MATRIZ04.003.0069</t>
  </si>
  <si>
    <t>04.003.0071</t>
  </si>
  <si>
    <t>BP-MATRIZ04.003.0071</t>
  </si>
  <si>
    <t>04.003.0072</t>
  </si>
  <si>
    <t>BP-MATRIZ04.003.0072</t>
  </si>
  <si>
    <t>04.003.0075</t>
  </si>
  <si>
    <t>BP-MATRIZ04.003.0075</t>
  </si>
  <si>
    <t>04.003.0076</t>
  </si>
  <si>
    <t>BP-MATRIZ04.003.0076</t>
  </si>
  <si>
    <t>04.003.0077</t>
  </si>
  <si>
    <t>BP-MATRIZ04.003.0077</t>
  </si>
  <si>
    <t>04.003.0083</t>
  </si>
  <si>
    <t>BP-MATRIZ04.003.0083</t>
  </si>
  <si>
    <t>04.003.0084</t>
  </si>
  <si>
    <t>BP-MATRIZ04.003.0084</t>
  </si>
  <si>
    <t>04.003.0085</t>
  </si>
  <si>
    <t>BP-MATRIZ04.003.0085</t>
  </si>
  <si>
    <t>04.003.0088</t>
  </si>
  <si>
    <t>BP-MATRIZ04.003.0088</t>
  </si>
  <si>
    <t>04.003.0089</t>
  </si>
  <si>
    <t>BP-MATRIZ04.003.0089</t>
  </si>
  <si>
    <t>04.003.0091</t>
  </si>
  <si>
    <t>BP-MATRIZ04.003.0091</t>
  </si>
  <si>
    <t>04.003.0098</t>
  </si>
  <si>
    <t>BP-MATRIZ04.003.0098</t>
  </si>
  <si>
    <t>04.003.0105</t>
  </si>
  <si>
    <t>BP-MATRIZ04.003.0105</t>
  </si>
  <si>
    <t>04.003.0107</t>
  </si>
  <si>
    <t>BP-MATRIZ04.003.0107</t>
  </si>
  <si>
    <t>04.003.0134</t>
  </si>
  <si>
    <t>BP-MATRIZ04.003.0134</t>
  </si>
  <si>
    <t>04.003.0135</t>
  </si>
  <si>
    <t>BP-MATRIZ04.003.0135</t>
  </si>
  <si>
    <t>04.003.0136</t>
  </si>
  <si>
    <t>BP-MATRIZ04.003.0136</t>
  </si>
  <si>
    <t>04.003.0139</t>
  </si>
  <si>
    <t>BP-MATRIZ04.003.0139</t>
  </si>
  <si>
    <t>04.003.0140</t>
  </si>
  <si>
    <t>BP-MATRIZ04.003.0140</t>
  </si>
  <si>
    <t>04.003.0141</t>
  </si>
  <si>
    <t>BP-MATRIZ04.003.0141</t>
  </si>
  <si>
    <t>04.003.0143</t>
  </si>
  <si>
    <t>BP-MATRIZ04.003.0143</t>
  </si>
  <si>
    <t>04.003.0144</t>
  </si>
  <si>
    <t>BP-MATRIZ04.003.0144</t>
  </si>
  <si>
    <t>04.003.0151</t>
  </si>
  <si>
    <t>BP-MATRIZ04.003.0151</t>
  </si>
  <si>
    <t>04.003.0153</t>
  </si>
  <si>
    <t>BP-MATRIZ04.003.0153</t>
  </si>
  <si>
    <t>04.003.0154</t>
  </si>
  <si>
    <t>BP-MATRIZ04.003.0154</t>
  </si>
  <si>
    <t>04.003.0155</t>
  </si>
  <si>
    <t>BP-MATRIZ04.003.0155</t>
  </si>
  <si>
    <t>04.003.0156</t>
  </si>
  <si>
    <t>BP-MATRIZ04.003.0156</t>
  </si>
  <si>
    <t>04.004.0004</t>
  </si>
  <si>
    <t>BP-MATRIZ04.004.0004</t>
  </si>
  <si>
    <t>04.006.0001</t>
  </si>
  <si>
    <t>BP-MATRIZ04.006.0001</t>
  </si>
  <si>
    <t>04.006.0002</t>
  </si>
  <si>
    <t>BP-MATRIZ04.006.0002</t>
  </si>
  <si>
    <t>04.006.0003</t>
  </si>
  <si>
    <t>BP-MATRIZ04.006.0003</t>
  </si>
  <si>
    <t>04.006.0007</t>
  </si>
  <si>
    <t>BP-MATRIZ04.006.0007</t>
  </si>
  <si>
    <t>04.006.0008</t>
  </si>
  <si>
    <t>BP-MATRIZ04.006.0008</t>
  </si>
  <si>
    <t>04.006.0009</t>
  </si>
  <si>
    <t>BP-MATRIZ04.006.0009</t>
  </si>
  <si>
    <t>04.006.0011</t>
  </si>
  <si>
    <t>BP-MATRIZ04.006.0011</t>
  </si>
  <si>
    <t>04.006.0012</t>
  </si>
  <si>
    <t>BP-MATRIZ04.006.0012</t>
  </si>
  <si>
    <t>04.006.0013</t>
  </si>
  <si>
    <t>BP-MATRIZ04.006.0013</t>
  </si>
  <si>
    <t>04.006.0016</t>
  </si>
  <si>
    <t>BP-MATRIZ04.006.0016</t>
  </si>
  <si>
    <t>04.006.0037</t>
  </si>
  <si>
    <t>BP-MATRIZ04.006.0037</t>
  </si>
  <si>
    <t>04.008.0002</t>
  </si>
  <si>
    <t>BP-MATRIZ04.008.0002</t>
  </si>
  <si>
    <t xml:space="preserve">213 - </t>
  </si>
  <si>
    <t>04.008.0005</t>
  </si>
  <si>
    <t>BP-MATRIZ04.008.0005</t>
  </si>
  <si>
    <t>04.008.0006</t>
  </si>
  <si>
    <t>BP-MATRIZ04.008.0006</t>
  </si>
  <si>
    <t>04.008.0014</t>
  </si>
  <si>
    <t>BP-MATRIZ04.008.0014</t>
  </si>
  <si>
    <t>04.008.0022</t>
  </si>
  <si>
    <t>BP-MATRIZ04.008.0022</t>
  </si>
  <si>
    <t>04.008.0023</t>
  </si>
  <si>
    <t>BP-MATRIZ04.008.0023</t>
  </si>
  <si>
    <t>04.008.0025</t>
  </si>
  <si>
    <t>BP-MATRIZ04.008.0025</t>
  </si>
  <si>
    <t>04.008.0031</t>
  </si>
  <si>
    <t>BP-MATRIZ04.008.0031</t>
  </si>
  <si>
    <t>04.008.0047</t>
  </si>
  <si>
    <t>BP-MATRIZ04.008.0047</t>
  </si>
  <si>
    <t>04.008.0063</t>
  </si>
  <si>
    <t>BP-MATRIZ04.008.0063</t>
  </si>
  <si>
    <t>04.008.0067</t>
  </si>
  <si>
    <t>BP-MATRIZ04.008.0067</t>
  </si>
  <si>
    <t>04.008.0075</t>
  </si>
  <si>
    <t>BP-MATRIZ04.008.0075</t>
  </si>
  <si>
    <t>04.008.0087</t>
  </si>
  <si>
    <t>BP-MATRIZ04.008.0087</t>
  </si>
  <si>
    <t>04.008.0088</t>
  </si>
  <si>
    <t>BP-MATRIZ04.008.0088</t>
  </si>
  <si>
    <t>04.008.0089</t>
  </si>
  <si>
    <t>BP-MATRIZ04.008.0089</t>
  </si>
  <si>
    <t>04.008.0095</t>
  </si>
  <si>
    <t>BP-MATRIZ04.008.0095</t>
  </si>
  <si>
    <t>04.008.0096</t>
  </si>
  <si>
    <t>BP-MATRIZ04.008.0096</t>
  </si>
  <si>
    <t>04.008.0108</t>
  </si>
  <si>
    <t>BP-MATRIZ04.008.0108</t>
  </si>
  <si>
    <t>04.008.0109</t>
  </si>
  <si>
    <t>BP-MATRIZ04.008.0109</t>
  </si>
  <si>
    <t>04.008.0110</t>
  </si>
  <si>
    <t>BP-MATRIZ04.008.0110</t>
  </si>
  <si>
    <t>04.008.0111</t>
  </si>
  <si>
    <t>BP-MATRIZ04.008.0111</t>
  </si>
  <si>
    <t>04.008.0112</t>
  </si>
  <si>
    <t>BP-MATRIZ04.008.0112</t>
  </si>
  <si>
    <t>04.008.0113</t>
  </si>
  <si>
    <t>BP-MATRIZ04.008.0113</t>
  </si>
  <si>
    <t>04.008.0114</t>
  </si>
  <si>
    <t>BP-MATRIZ04.008.0114</t>
  </si>
  <si>
    <t>04.009.0003</t>
  </si>
  <si>
    <t>BP-MATRIZ04.009.0003</t>
  </si>
  <si>
    <t>04.009.0004</t>
  </si>
  <si>
    <t>BP-MATRIZ04.009.0004</t>
  </si>
  <si>
    <t xml:space="preserve">215 - </t>
  </si>
  <si>
    <t>01.013.0071</t>
  </si>
  <si>
    <t>BP-MATRIZ01.013.0071</t>
  </si>
  <si>
    <t>01.013.0072</t>
  </si>
  <si>
    <t>BP-MATRIZ01.013.0072</t>
  </si>
  <si>
    <t>01.013.0075</t>
  </si>
  <si>
    <t>BP-MATRIZ01.013.0075</t>
  </si>
  <si>
    <t>01.013.0110</t>
  </si>
  <si>
    <t>BP-MATRIZ01.013.0110</t>
  </si>
  <si>
    <t>01.013.0111</t>
  </si>
  <si>
    <t>BP-MATRIZ01.013.0111</t>
  </si>
  <si>
    <t>01.013.0112</t>
  </si>
  <si>
    <t>BP-MATRIZ01.013.0112</t>
  </si>
  <si>
    <t>01.040.0027</t>
  </si>
  <si>
    <t>BP-MATRIZ01.040.0027</t>
  </si>
  <si>
    <t>01.040.0028</t>
  </si>
  <si>
    <t>BP-MATRIZ01.040.0028</t>
  </si>
  <si>
    <t>01.040.0029</t>
  </si>
  <si>
    <t>BP-MATRIZ01.040.0029</t>
  </si>
  <si>
    <t>01.045.0003</t>
  </si>
  <si>
    <t>BP-MATRIZ01.045.0003</t>
  </si>
  <si>
    <t>01.045.0004</t>
  </si>
  <si>
    <t>BP-MATRIZ01.045.0004</t>
  </si>
  <si>
    <t>06.010.0006</t>
  </si>
  <si>
    <t>BP-MATRIZ06.010.0006</t>
  </si>
  <si>
    <t>06.021.0028</t>
  </si>
  <si>
    <t>BP-MATRIZ06.021.0028</t>
  </si>
  <si>
    <t>06.023.0021</t>
  </si>
  <si>
    <t>BP-MATRIZ06.023.0021</t>
  </si>
  <si>
    <t>06.034.0017</t>
  </si>
  <si>
    <t>BP-MATRIZ06.034.0017</t>
  </si>
  <si>
    <t>06.038.0002</t>
  </si>
  <si>
    <t>BP-MATRIZ06.038.0002</t>
  </si>
  <si>
    <t>06.049.0010</t>
  </si>
  <si>
    <t>BP-MATRIZ06.049.0010</t>
  </si>
  <si>
    <t>06.050.0037</t>
  </si>
  <si>
    <t>BP-MATRIZ06.050.0037</t>
  </si>
  <si>
    <t>06.080.0094</t>
  </si>
  <si>
    <t>BP-MATRIZ06.080.0094</t>
  </si>
  <si>
    <t>06.119.0015</t>
  </si>
  <si>
    <t>BP-MATRIZ06.119.0015</t>
  </si>
  <si>
    <t>06.128.0001</t>
  </si>
  <si>
    <t>BP-MATRIZ06.128.0001</t>
  </si>
  <si>
    <t>06.158.0002</t>
  </si>
  <si>
    <t>BP-MATRIZ06.158.0002</t>
  </si>
  <si>
    <t>06.220.0001</t>
  </si>
  <si>
    <t>BP-MATRIZ06.220.0001</t>
  </si>
  <si>
    <t>10.014.0027</t>
  </si>
  <si>
    <t>BP-MATRIZ10.014.0027</t>
  </si>
  <si>
    <t>06.033.0002</t>
  </si>
  <si>
    <t>BP-MATRIZ06.033.0002</t>
  </si>
  <si>
    <t xml:space="preserve">216 - </t>
  </si>
  <si>
    <t>06.033.0007</t>
  </si>
  <si>
    <t>BP-MATRIZ06.033.0007</t>
  </si>
  <si>
    <t>06.033.0014</t>
  </si>
  <si>
    <t>BP-MATRIZ06.033.0014</t>
  </si>
  <si>
    <t>06.033.0015</t>
  </si>
  <si>
    <t>BP-MATRIZ06.033.0015</t>
  </si>
  <si>
    <t>06.033.0026</t>
  </si>
  <si>
    <t>BP-MATRIZ06.033.0026</t>
  </si>
  <si>
    <t>06.033.0028</t>
  </si>
  <si>
    <t>BP-MATRIZ06.033.0028</t>
  </si>
  <si>
    <t>06.033.0031</t>
  </si>
  <si>
    <t>BP-MATRIZ06.033.0031</t>
  </si>
  <si>
    <t>06.033.0035</t>
  </si>
  <si>
    <t>BP-MATRIZ06.033.0035</t>
  </si>
  <si>
    <t>06.033.0041</t>
  </si>
  <si>
    <t>BP-MATRIZ06.033.0041</t>
  </si>
  <si>
    <t>06.157.0004</t>
  </si>
  <si>
    <t>BP-MATRIZ06.157.0004</t>
  </si>
  <si>
    <t>06.157.0007</t>
  </si>
  <si>
    <t>BP-MATRIZ06.157.0007</t>
  </si>
  <si>
    <t xml:space="preserve">218 - </t>
  </si>
  <si>
    <t xml:space="preserve">217 - </t>
  </si>
  <si>
    <t>04.003.0013</t>
  </si>
  <si>
    <t>BP-MATRIZ04.003.0013</t>
  </si>
  <si>
    <t>04.003.0049</t>
  </si>
  <si>
    <t>BP-MATRIZ04.003.0049</t>
  </si>
  <si>
    <t>04.003.0070</t>
  </si>
  <si>
    <t>BP-MATRIZ04.003.0070</t>
  </si>
  <si>
    <t xml:space="preserve">219 - </t>
  </si>
  <si>
    <t>01.011.0019</t>
  </si>
  <si>
    <t>BP-MATRIZ01.011.0019</t>
  </si>
  <si>
    <t>01.011.0030</t>
  </si>
  <si>
    <t>BP-MATRIZ01.011.0030</t>
  </si>
  <si>
    <t>01.011.0031</t>
  </si>
  <si>
    <t>BP-MATRIZ01.011.0031</t>
  </si>
  <si>
    <t>01.011.0032</t>
  </si>
  <si>
    <t>BP-MATRIZ01.011.0032</t>
  </si>
  <si>
    <t>01.011.0044</t>
  </si>
  <si>
    <t>BP-MATRIZ01.011.0044</t>
  </si>
  <si>
    <t>01.011.0045</t>
  </si>
  <si>
    <t>BP-MATRIZ01.011.0045</t>
  </si>
  <si>
    <t>01.013.0044</t>
  </si>
  <si>
    <t>BP-MATRIZ01.013.0044</t>
  </si>
  <si>
    <t>01.013.0046</t>
  </si>
  <si>
    <t>BP-MATRIZ01.013.0046</t>
  </si>
  <si>
    <t>01.013.0113</t>
  </si>
  <si>
    <t>BP-MATRIZ01.013.0113</t>
  </si>
  <si>
    <t>01.013.0114</t>
  </si>
  <si>
    <t>BP-MATRIZ01.013.0114</t>
  </si>
  <si>
    <t>01.013.0115</t>
  </si>
  <si>
    <t>BP-MATRIZ01.013.0115</t>
  </si>
  <si>
    <t>01.016.0021</t>
  </si>
  <si>
    <t>BP-MATRIZ01.016.0021</t>
  </si>
  <si>
    <t>01.018.0215</t>
  </si>
  <si>
    <t>BP-MATRIZ01.018.0215</t>
  </si>
  <si>
    <t>01.018.0216</t>
  </si>
  <si>
    <t>BP-MATRIZ01.018.0216</t>
  </si>
  <si>
    <t>01.018.0217</t>
  </si>
  <si>
    <t>BP-MATRIZ01.018.0217</t>
  </si>
  <si>
    <t>01.018.0218</t>
  </si>
  <si>
    <t>BP-MATRIZ01.018.0218</t>
  </si>
  <si>
    <t>01.019.0008</t>
  </si>
  <si>
    <t>BP-MATRIZ01.019.0008</t>
  </si>
  <si>
    <t>01.019.0103</t>
  </si>
  <si>
    <t>BP-MATRIZ01.019.0103</t>
  </si>
  <si>
    <t>01.019.0113</t>
  </si>
  <si>
    <t>BP-MATRIZ01.019.0113</t>
  </si>
  <si>
    <t>01.019.0114</t>
  </si>
  <si>
    <t>BP-MATRIZ01.019.0114</t>
  </si>
  <si>
    <t>01.019.0136</t>
  </si>
  <si>
    <t>BP-MATRIZ01.019.0136</t>
  </si>
  <si>
    <t>01.019.0139</t>
  </si>
  <si>
    <t>BP-MATRIZ01.019.0139</t>
  </si>
  <si>
    <t>01.019.0159</t>
  </si>
  <si>
    <t>BP-MATRIZ01.019.0159</t>
  </si>
  <si>
    <t>01.019.0179</t>
  </si>
  <si>
    <t>BP-MATRIZ01.019.0179</t>
  </si>
  <si>
    <t>01.022.0013</t>
  </si>
  <si>
    <t>BP-MATRIZ01.022.0013</t>
  </si>
  <si>
    <t>01.025.0064</t>
  </si>
  <si>
    <t>BP-MATRIZ01.025.0064</t>
  </si>
  <si>
    <t>01.025.0065</t>
  </si>
  <si>
    <t>BP-MATRIZ01.025.0065</t>
  </si>
  <si>
    <t>01.025.0066</t>
  </si>
  <si>
    <t>BP-MATRIZ01.025.0066</t>
  </si>
  <si>
    <t>01.026.0001</t>
  </si>
  <si>
    <t>BP-MATRIZ01.026.0001</t>
  </si>
  <si>
    <t>01.033.0038</t>
  </si>
  <si>
    <t>BP-MATRIZ01.033.0038</t>
  </si>
  <si>
    <t>01.040.0006</t>
  </si>
  <si>
    <t>BP-MATRIZ01.040.0006</t>
  </si>
  <si>
    <t>01.040.0007</t>
  </si>
  <si>
    <t>BP-MATRIZ01.040.0007</t>
  </si>
  <si>
    <t>01.040.0009</t>
  </si>
  <si>
    <t>BP-MATRIZ01.040.0009</t>
  </si>
  <si>
    <t>01.040.0030</t>
  </si>
  <si>
    <t>BP-MATRIZ01.040.0030</t>
  </si>
  <si>
    <t>01.040.0031</t>
  </si>
  <si>
    <t>BP-MATRIZ01.040.0031</t>
  </si>
  <si>
    <t>01.040.0032</t>
  </si>
  <si>
    <t>BP-MATRIZ01.040.0032</t>
  </si>
  <si>
    <t>01.047.0002</t>
  </si>
  <si>
    <t>BP-MATRIZ01.047.0002</t>
  </si>
  <si>
    <t>01.053.0001</t>
  </si>
  <si>
    <t>BP-MATRIZ01.053.0001</t>
  </si>
  <si>
    <t>01.053.0002</t>
  </si>
  <si>
    <t>BP-MATRIZ01.053.0002</t>
  </si>
  <si>
    <t>01.053.0003</t>
  </si>
  <si>
    <t>BP-MATRIZ01.053.0003</t>
  </si>
  <si>
    <t>01.054.0001</t>
  </si>
  <si>
    <t>BP-MATRIZ01.054.0001</t>
  </si>
  <si>
    <t>01.054.0002</t>
  </si>
  <si>
    <t>BP-MATRIZ01.054.0002</t>
  </si>
  <si>
    <t>01.054.0003</t>
  </si>
  <si>
    <t>BP-MATRIZ01.054.0003</t>
  </si>
  <si>
    <t>05.001.0005</t>
  </si>
  <si>
    <t>BP-MATRIZ05.001.0005</t>
  </si>
  <si>
    <t>05.008.0008</t>
  </si>
  <si>
    <t>BP-MATRIZ05.008.0008</t>
  </si>
  <si>
    <t>05.013.0003</t>
  </si>
  <si>
    <t>BP-MATRIZ05.013.0003</t>
  </si>
  <si>
    <t>05.018.0003</t>
  </si>
  <si>
    <t>BP-MATRIZ05.018.0003</t>
  </si>
  <si>
    <t>05.018.0004</t>
  </si>
  <si>
    <t>BP-MATRIZ05.018.0004</t>
  </si>
  <si>
    <t>05.018.0005</t>
  </si>
  <si>
    <t>BP-MATRIZ05.018.0005</t>
  </si>
  <si>
    <t>05.018.0006</t>
  </si>
  <si>
    <t>BP-MATRIZ05.018.0006</t>
  </si>
  <si>
    <t>05.018.0007</t>
  </si>
  <si>
    <t>BP-MATRIZ05.018.0007</t>
  </si>
  <si>
    <t>05.018.0008</t>
  </si>
  <si>
    <t>BP-MATRIZ05.018.0008</t>
  </si>
  <si>
    <t>06.002.0026</t>
  </si>
  <si>
    <t>BP-MATRIZ06.002.0026</t>
  </si>
  <si>
    <t>06.006.0033</t>
  </si>
  <si>
    <t>BP-MATRIZ06.006.0033</t>
  </si>
  <si>
    <t>06.021.0030</t>
  </si>
  <si>
    <t>BP-MATRIZ06.021.0030</t>
  </si>
  <si>
    <t>06.021.0031</t>
  </si>
  <si>
    <t>BP-MATRIZ06.021.0031</t>
  </si>
  <si>
    <t>06.029.0030</t>
  </si>
  <si>
    <t>BP-MATRIZ06.029.0030</t>
  </si>
  <si>
    <t>06.030.0012</t>
  </si>
  <si>
    <t>BP-MATRIZ06.030.0012</t>
  </si>
  <si>
    <t>06.040.0009</t>
  </si>
  <si>
    <t>BP-MATRIZ06.040.0009</t>
  </si>
  <si>
    <t>06.046.0010</t>
  </si>
  <si>
    <t>BP-MATRIZ06.046.0010</t>
  </si>
  <si>
    <t>06.051.0014</t>
  </si>
  <si>
    <t>BP-MATRIZ06.051.0014</t>
  </si>
  <si>
    <t>06.067.0010</t>
  </si>
  <si>
    <t>BP-MATRIZ06.067.0010</t>
  </si>
  <si>
    <t>06.070.0020</t>
  </si>
  <si>
    <t>BP-MATRIZ06.070.0020</t>
  </si>
  <si>
    <t>06.070.0021</t>
  </si>
  <si>
    <t>BP-MATRIZ06.070.0021</t>
  </si>
  <si>
    <t>06.070.0022</t>
  </si>
  <si>
    <t>BP-MATRIZ06.070.0022</t>
  </si>
  <si>
    <t>06.070.0023</t>
  </si>
  <si>
    <t>BP-MATRIZ06.070.0023</t>
  </si>
  <si>
    <t>06.070.0024</t>
  </si>
  <si>
    <t>BP-MATRIZ06.070.0024</t>
  </si>
  <si>
    <t>06.070.0026</t>
  </si>
  <si>
    <t>BP-MATRIZ06.070.0026</t>
  </si>
  <si>
    <t>06.070.0027</t>
  </si>
  <si>
    <t>BP-MATRIZ06.070.0027</t>
  </si>
  <si>
    <t>06.072.0037</t>
  </si>
  <si>
    <t>BP-MATRIZ06.072.0037</t>
  </si>
  <si>
    <t>06.074.0030</t>
  </si>
  <si>
    <t>BP-MATRIZ06.074.0030</t>
  </si>
  <si>
    <t>06.082.0006</t>
  </si>
  <si>
    <t>BP-MATRIZ06.082.0006</t>
  </si>
  <si>
    <t>06.088.0047</t>
  </si>
  <si>
    <t>BP-MATRIZ06.088.0047</t>
  </si>
  <si>
    <t>06.093.0001</t>
  </si>
  <si>
    <t>BP-MATRIZ06.093.0001</t>
  </si>
  <si>
    <t>06.105.0005</t>
  </si>
  <si>
    <t>BP-MATRIZ06.105.0005</t>
  </si>
  <si>
    <t>06.106.0034</t>
  </si>
  <si>
    <t>BP-MATRIZ06.106.0034</t>
  </si>
  <si>
    <t>06.106.0035</t>
  </si>
  <si>
    <t>BP-MATRIZ06.106.0035</t>
  </si>
  <si>
    <t>06.108.0030</t>
  </si>
  <si>
    <t>BP-MATRIZ06.108.0030</t>
  </si>
  <si>
    <t>06.108.0031</t>
  </si>
  <si>
    <t>BP-MATRIZ06.108.0031</t>
  </si>
  <si>
    <t>06.113.0006</t>
  </si>
  <si>
    <t>BP-MATRIZ06.113.0006</t>
  </si>
  <si>
    <t>06.129.0004</t>
  </si>
  <si>
    <t>BP-MATRIZ06.129.0004</t>
  </si>
  <si>
    <t>06.143.0024</t>
  </si>
  <si>
    <t>BP-MATRIZ06.143.0024</t>
  </si>
  <si>
    <t>06.150.0024</t>
  </si>
  <si>
    <t>BP-MATRIZ06.150.0024</t>
  </si>
  <si>
    <t>06.181.0024</t>
  </si>
  <si>
    <t>BP-MATRIZ06.181.0024</t>
  </si>
  <si>
    <t>06.224.0001</t>
  </si>
  <si>
    <t>BP-MATRIZ06.224.0001</t>
  </si>
  <si>
    <t xml:space="preserve">221 - </t>
  </si>
  <si>
    <t>06.002.0017</t>
  </si>
  <si>
    <t>BP-MATRIZ06.002.0017</t>
  </si>
  <si>
    <t xml:space="preserve">220 - </t>
  </si>
  <si>
    <t>06.002.0021</t>
  </si>
  <si>
    <t>BP-MATRIZ06.002.0021</t>
  </si>
  <si>
    <t>06.004.0023</t>
  </si>
  <si>
    <t>BP-MATRIZ06.004.0023</t>
  </si>
  <si>
    <t>06.004.0024</t>
  </si>
  <si>
    <t>BP-MATRIZ06.004.0024</t>
  </si>
  <si>
    <t>06.004.0038</t>
  </si>
  <si>
    <t>BP-MATRIZ06.004.0038</t>
  </si>
  <si>
    <t>06.004.0043</t>
  </si>
  <si>
    <t>BP-MATRIZ06.004.0043</t>
  </si>
  <si>
    <t>06.010.0005</t>
  </si>
  <si>
    <t>BP-MATRIZ06.010.0005</t>
  </si>
  <si>
    <t>06.013.0003</t>
  </si>
  <si>
    <t>BP-MATRIZ06.013.0003</t>
  </si>
  <si>
    <t>06.013.0004</t>
  </si>
  <si>
    <t>BP-MATRIZ06.013.0004</t>
  </si>
  <si>
    <t>06.013.0005</t>
  </si>
  <si>
    <t>BP-MATRIZ06.013.0005</t>
  </si>
  <si>
    <t>06.014.0018</t>
  </si>
  <si>
    <t>BP-MATRIZ06.014.0018</t>
  </si>
  <si>
    <t>06.014.0019</t>
  </si>
  <si>
    <t>BP-MATRIZ06.014.0019</t>
  </si>
  <si>
    <t>06.021.0016</t>
  </si>
  <si>
    <t>BP-MATRIZ06.021.0016</t>
  </si>
  <si>
    <t>06.021.0019</t>
  </si>
  <si>
    <t>BP-MATRIZ06.021.0019</t>
  </si>
  <si>
    <t>06.021.0021</t>
  </si>
  <si>
    <t>BP-MATRIZ06.021.0021</t>
  </si>
  <si>
    <t>06.022.0014</t>
  </si>
  <si>
    <t>BP-MATRIZ06.022.0014</t>
  </si>
  <si>
    <t>06.023.0017</t>
  </si>
  <si>
    <t>BP-MATRIZ06.023.0017</t>
  </si>
  <si>
    <t>06.027.0026</t>
  </si>
  <si>
    <t>BP-MATRIZ06.027.0026</t>
  </si>
  <si>
    <t>06.027.0028</t>
  </si>
  <si>
    <t>BP-MATRIZ06.027.0028</t>
  </si>
  <si>
    <t>06.027.0031</t>
  </si>
  <si>
    <t>BP-MATRIZ06.027.0031</t>
  </si>
  <si>
    <t>06.029.0006</t>
  </si>
  <si>
    <t>BP-MATRIZ06.029.0006</t>
  </si>
  <si>
    <t>06.029.0022</t>
  </si>
  <si>
    <t>BP-MATRIZ06.029.0022</t>
  </si>
  <si>
    <t>06.030.0010</t>
  </si>
  <si>
    <t>BP-MATRIZ06.030.0010</t>
  </si>
  <si>
    <t>06.036.0021</t>
  </si>
  <si>
    <t>BP-MATRIZ06.036.0021</t>
  </si>
  <si>
    <t>06.043.0003</t>
  </si>
  <si>
    <t>BP-MATRIZ06.043.0003</t>
  </si>
  <si>
    <t>06.046.0008</t>
  </si>
  <si>
    <t>BP-MATRIZ06.046.0008</t>
  </si>
  <si>
    <t>06.047.0010</t>
  </si>
  <si>
    <t>BP-MATRIZ06.047.0010</t>
  </si>
  <si>
    <t>06.048.0005</t>
  </si>
  <si>
    <t>BP-MATRIZ06.048.0005</t>
  </si>
  <si>
    <t>06.048.0016</t>
  </si>
  <si>
    <t>BP-MATRIZ06.048.0016</t>
  </si>
  <si>
    <t>06.048.0018</t>
  </si>
  <si>
    <t>BP-MATRIZ06.048.0018</t>
  </si>
  <si>
    <t>06.048.0020</t>
  </si>
  <si>
    <t>BP-MATRIZ06.048.0020</t>
  </si>
  <si>
    <t>06.048.0021</t>
  </si>
  <si>
    <t>BP-MATRIZ06.048.0021</t>
  </si>
  <si>
    <t>06.062.0018</t>
  </si>
  <si>
    <t>BP-MATRIZ06.062.0018</t>
  </si>
  <si>
    <t>06.073.0003</t>
  </si>
  <si>
    <t>BP-MATRIZ06.073.0003</t>
  </si>
  <si>
    <t>06.073.0013</t>
  </si>
  <si>
    <t>BP-MATRIZ06.073.0013</t>
  </si>
  <si>
    <t>06.074.0025</t>
  </si>
  <si>
    <t>BP-MATRIZ06.074.0025</t>
  </si>
  <si>
    <t>06.074.0026</t>
  </si>
  <si>
    <t>BP-MATRIZ06.074.0026</t>
  </si>
  <si>
    <t>06.110.0037</t>
  </si>
  <si>
    <t>BP-MATRIZ06.110.0037</t>
  </si>
  <si>
    <t>06.135.0006</t>
  </si>
  <si>
    <t>BP-MATRIZ06.135.0006</t>
  </si>
  <si>
    <t>06.141.0024</t>
  </si>
  <si>
    <t>BP-MATRIZ06.141.0024</t>
  </si>
  <si>
    <t>06.150.0016</t>
  </si>
  <si>
    <t>BP-MATRIZ06.150.0016</t>
  </si>
  <si>
    <t>06.150.0021</t>
  </si>
  <si>
    <t>BP-MATRIZ06.150.0021</t>
  </si>
  <si>
    <t xml:space="preserve">222 - </t>
  </si>
  <si>
    <t>01.004.0032</t>
  </si>
  <si>
    <t>BP-MATRIZ01.004.0032</t>
  </si>
  <si>
    <t>01.005.0002</t>
  </si>
  <si>
    <t>BP-MATRIZ01.005.0002</t>
  </si>
  <si>
    <t>01.005.0005</t>
  </si>
  <si>
    <t>BP-MATRIZ01.005.0005</t>
  </si>
  <si>
    <t>01.007.0026</t>
  </si>
  <si>
    <t>BP-MATRIZ01.007.0026</t>
  </si>
  <si>
    <t>01.011.0021</t>
  </si>
  <si>
    <t>BP-MATRIZ01.011.0021</t>
  </si>
  <si>
    <t>01.011.0022</t>
  </si>
  <si>
    <t>BP-MATRIZ01.011.0022</t>
  </si>
  <si>
    <t>01.017.0038</t>
  </si>
  <si>
    <t>BP-MATRIZ01.017.0038</t>
  </si>
  <si>
    <t>01.017.0039</t>
  </si>
  <si>
    <t>BP-MATRIZ01.017.0039</t>
  </si>
  <si>
    <t>01.017.0040</t>
  </si>
  <si>
    <t>BP-MATRIZ01.017.0040</t>
  </si>
  <si>
    <t>01.017.0041</t>
  </si>
  <si>
    <t>BP-MATRIZ01.017.0041</t>
  </si>
  <si>
    <t>01.018.0183</t>
  </si>
  <si>
    <t>BP-MATRIZ01.018.0183</t>
  </si>
  <si>
    <t>01.018.0184</t>
  </si>
  <si>
    <t>BP-MATRIZ01.018.0184</t>
  </si>
  <si>
    <t>01.018.0188</t>
  </si>
  <si>
    <t>BP-MATRIZ01.018.0188</t>
  </si>
  <si>
    <t>01.018.0191</t>
  </si>
  <si>
    <t>BP-MATRIZ01.018.0191</t>
  </si>
  <si>
    <t>01.018.0196</t>
  </si>
  <si>
    <t>BP-MATRIZ01.018.0196</t>
  </si>
  <si>
    <t>01.018.0201</t>
  </si>
  <si>
    <t>BP-MATRIZ01.018.0201</t>
  </si>
  <si>
    <t>01.018.0208</t>
  </si>
  <si>
    <t>BP-MATRIZ01.018.0208</t>
  </si>
  <si>
    <t>01.018.0213</t>
  </si>
  <si>
    <t>BP-MATRIZ01.018.0213</t>
  </si>
  <si>
    <t>01.019.0010</t>
  </si>
  <si>
    <t>BP-MATRIZ01.019.0010</t>
  </si>
  <si>
    <t>01.019.0101</t>
  </si>
  <si>
    <t>BP-MATRIZ01.019.0101</t>
  </si>
  <si>
    <t>01.019.0102</t>
  </si>
  <si>
    <t>BP-MATRIZ01.019.0102</t>
  </si>
  <si>
    <t>01.019.0137</t>
  </si>
  <si>
    <t>BP-MATRIZ01.019.0137</t>
  </si>
  <si>
    <t>01.024.0023</t>
  </si>
  <si>
    <t>BP-MATRIZ01.024.0023</t>
  </si>
  <si>
    <t>01.024.0024</t>
  </si>
  <si>
    <t>BP-MATRIZ01.024.0024</t>
  </si>
  <si>
    <t>01.024.0025</t>
  </si>
  <si>
    <t>BP-MATRIZ01.024.0025</t>
  </si>
  <si>
    <t>01.024.0026</t>
  </si>
  <si>
    <t>BP-MATRIZ01.024.0026</t>
  </si>
  <si>
    <t>01.040.0008</t>
  </si>
  <si>
    <t>BP-MATRIZ01.040.0008</t>
  </si>
  <si>
    <t>01.045.0005</t>
  </si>
  <si>
    <t>BP-MATRIZ01.045.0005</t>
  </si>
  <si>
    <t>01.050.0001</t>
  </si>
  <si>
    <t>BP-MATRIZ01.050.0001</t>
  </si>
  <si>
    <t>01.050.0002</t>
  </si>
  <si>
    <t>BP-MATRIZ01.050.0002</t>
  </si>
  <si>
    <t>01.050.0003</t>
  </si>
  <si>
    <t>BP-MATRIZ01.050.0003</t>
  </si>
  <si>
    <t>01.051.0001</t>
  </si>
  <si>
    <t>BP-MATRIZ01.051.0001</t>
  </si>
  <si>
    <t>01.051.0002</t>
  </si>
  <si>
    <t>BP-MATRIZ01.051.0002</t>
  </si>
  <si>
    <t>01.051.0003</t>
  </si>
  <si>
    <t>BP-MATRIZ01.051.0003</t>
  </si>
  <si>
    <t>05.001.0006</t>
  </si>
  <si>
    <t>BP-MATRIZ05.001.0006</t>
  </si>
  <si>
    <t>06.016.0008</t>
  </si>
  <si>
    <t>BP-MATRIZ06.016.0008</t>
  </si>
  <si>
    <t>06.018.0020</t>
  </si>
  <si>
    <t>BP-MATRIZ06.018.0020</t>
  </si>
  <si>
    <t>06.021.0020</t>
  </si>
  <si>
    <t>BP-MATRIZ06.021.0020</t>
  </si>
  <si>
    <t>06.023.0019</t>
  </si>
  <si>
    <t>BP-MATRIZ06.023.0019</t>
  </si>
  <si>
    <t>06.023.0020</t>
  </si>
  <si>
    <t>BP-MATRIZ06.023.0020</t>
  </si>
  <si>
    <t>06.025.0013</t>
  </si>
  <si>
    <t>BP-MATRIZ06.025.0013</t>
  </si>
  <si>
    <t>06.025.0014</t>
  </si>
  <si>
    <t>BP-MATRIZ06.025.0014</t>
  </si>
  <si>
    <t>06.025.0016</t>
  </si>
  <si>
    <t>BP-MATRIZ06.025.0016</t>
  </si>
  <si>
    <t>06.028.0006</t>
  </si>
  <si>
    <t>BP-MATRIZ06.028.0006</t>
  </si>
  <si>
    <t>06.032.0012</t>
  </si>
  <si>
    <t>BP-MATRIZ06.032.0012</t>
  </si>
  <si>
    <t>06.043.0008</t>
  </si>
  <si>
    <t>BP-MATRIZ06.043.0008</t>
  </si>
  <si>
    <t>06.043.0009</t>
  </si>
  <si>
    <t>BP-MATRIZ06.043.0009</t>
  </si>
  <si>
    <t>06.043.0010</t>
  </si>
  <si>
    <t>BP-MATRIZ06.043.0010</t>
  </si>
  <si>
    <t>06.045.0013</t>
  </si>
  <si>
    <t>BP-MATRIZ06.045.0013</t>
  </si>
  <si>
    <t>06.046.0006</t>
  </si>
  <si>
    <t>BP-MATRIZ06.046.0006</t>
  </si>
  <si>
    <t>06.049.0006</t>
  </si>
  <si>
    <t>BP-MATRIZ06.049.0006</t>
  </si>
  <si>
    <t>06.050.0038</t>
  </si>
  <si>
    <t>BP-MATRIZ06.050.0038</t>
  </si>
  <si>
    <t>06.056.0006</t>
  </si>
  <si>
    <t>BP-MATRIZ06.056.0006</t>
  </si>
  <si>
    <t>06.056.0009</t>
  </si>
  <si>
    <t>BP-MATRIZ06.056.0009</t>
  </si>
  <si>
    <t>06.056.0010</t>
  </si>
  <si>
    <t>BP-MATRIZ06.056.0010</t>
  </si>
  <si>
    <t>06.058.0007</t>
  </si>
  <si>
    <t>BP-MATRIZ06.058.0007</t>
  </si>
  <si>
    <t>06.061.0034</t>
  </si>
  <si>
    <t>BP-MATRIZ06.061.0034</t>
  </si>
  <si>
    <t>06.065.0003</t>
  </si>
  <si>
    <t>BP-MATRIZ06.065.0003</t>
  </si>
  <si>
    <t>06.066.0003</t>
  </si>
  <si>
    <t>BP-MATRIZ06.066.0003</t>
  </si>
  <si>
    <t>06.069.0004</t>
  </si>
  <si>
    <t>BP-MATRIZ06.069.0004</t>
  </si>
  <si>
    <t>06.073.0007</t>
  </si>
  <si>
    <t>BP-MATRIZ06.073.0007</t>
  </si>
  <si>
    <t>06.074.0029</t>
  </si>
  <si>
    <t>BP-MATRIZ06.074.0029</t>
  </si>
  <si>
    <t>06.083.0001</t>
  </si>
  <si>
    <t>BP-MATRIZ06.083.0001</t>
  </si>
  <si>
    <t>06.083.0005</t>
  </si>
  <si>
    <t>BP-MATRIZ06.083.0005</t>
  </si>
  <si>
    <t>06.083.0006</t>
  </si>
  <si>
    <t>BP-MATRIZ06.083.0006</t>
  </si>
  <si>
    <t>06.086.0018</t>
  </si>
  <si>
    <t>BP-MATRIZ06.086.0018</t>
  </si>
  <si>
    <t>06.087.0004</t>
  </si>
  <si>
    <t>BP-MATRIZ06.087.0004</t>
  </si>
  <si>
    <t>06.089.0002</t>
  </si>
  <si>
    <t>BP-MATRIZ06.089.0002</t>
  </si>
  <si>
    <t>06.089.0007</t>
  </si>
  <si>
    <t>BP-MATRIZ06.089.0007</t>
  </si>
  <si>
    <t>06.089.0025</t>
  </si>
  <si>
    <t>BP-MATRIZ06.089.0025</t>
  </si>
  <si>
    <t>06.089.0031</t>
  </si>
  <si>
    <t>BP-MATRIZ06.089.0031</t>
  </si>
  <si>
    <t>06.117.0005</t>
  </si>
  <si>
    <t>BP-MATRIZ06.117.0005</t>
  </si>
  <si>
    <t>06.123.0010</t>
  </si>
  <si>
    <t>BP-MATRIZ06.123.0010</t>
  </si>
  <si>
    <t>06.125.0007</t>
  </si>
  <si>
    <t>BP-MATRIZ06.125.0007</t>
  </si>
  <si>
    <t>06.131.0008</t>
  </si>
  <si>
    <t>BP-MATRIZ06.131.0008</t>
  </si>
  <si>
    <t>06.138.0009</t>
  </si>
  <si>
    <t>BP-MATRIZ06.138.0009</t>
  </si>
  <si>
    <t>06.139.0007</t>
  </si>
  <si>
    <t>BP-MATRIZ06.139.0007</t>
  </si>
  <si>
    <t>06.140.0012</t>
  </si>
  <si>
    <t>BP-MATRIZ06.140.0012</t>
  </si>
  <si>
    <t>06.149.0006</t>
  </si>
  <si>
    <t>BP-MATRIZ06.149.0006</t>
  </si>
  <si>
    <t>06.149.0010</t>
  </si>
  <si>
    <t>BP-MATRIZ06.149.0010</t>
  </si>
  <si>
    <t>06.166.0026</t>
  </si>
  <si>
    <t>BP-MATRIZ06.166.0026</t>
  </si>
  <si>
    <t>06.169.0048</t>
  </si>
  <si>
    <t>BP-MATRIZ06.169.0048</t>
  </si>
  <si>
    <t>06.181.0020</t>
  </si>
  <si>
    <t>BP-MATRIZ06.181.0020</t>
  </si>
  <si>
    <t>06.181.0023</t>
  </si>
  <si>
    <t>BP-MATRIZ06.181.0023</t>
  </si>
  <si>
    <t>3558 - T20-F8</t>
  </si>
  <si>
    <t>BP-MATRIZ3558 - T20-F8</t>
  </si>
  <si>
    <t>3552 - T21-F8</t>
  </si>
  <si>
    <t>BP-MATRIZ3552 - T21-F8</t>
  </si>
  <si>
    <t>3557 - T20-F8</t>
  </si>
  <si>
    <t>BP-MATRIZ3557 - T20-F8</t>
  </si>
  <si>
    <t>06.210.0014</t>
  </si>
  <si>
    <t>31/12/2018</t>
  </si>
  <si>
    <t>01/01/2019</t>
  </si>
  <si>
    <t>02/01/2019</t>
  </si>
  <si>
    <t>03/01/2019</t>
  </si>
  <si>
    <t>04/01/2019</t>
  </si>
  <si>
    <t>07/01/2019</t>
  </si>
  <si>
    <t>08/01/2019</t>
  </si>
  <si>
    <t>09/01/2019</t>
  </si>
  <si>
    <t>10/01/2019</t>
  </si>
  <si>
    <t>11/01/2019</t>
  </si>
  <si>
    <t>14/01/2019</t>
  </si>
  <si>
    <t>15/01/2019</t>
  </si>
  <si>
    <t>16/01/2019</t>
  </si>
  <si>
    <t>17/01/2019</t>
  </si>
  <si>
    <t>18/01/2019</t>
  </si>
  <si>
    <t>21/01/2019</t>
  </si>
  <si>
    <t>22/01/2019</t>
  </si>
  <si>
    <t>23/01/2019</t>
  </si>
  <si>
    <t>24/01/2019</t>
  </si>
  <si>
    <t>25/01/2019</t>
  </si>
  <si>
    <t>28/01/2019</t>
  </si>
  <si>
    <t>29/01/2019</t>
  </si>
  <si>
    <t>30/01/2019</t>
  </si>
  <si>
    <t>31/01/2019</t>
  </si>
  <si>
    <t>01/02/2019</t>
  </si>
  <si>
    <t>04/02/2019</t>
  </si>
  <si>
    <t>05/02/2019</t>
  </si>
  <si>
    <t>06/02/2019</t>
  </si>
  <si>
    <t>07/02/2019</t>
  </si>
  <si>
    <t>08/02/2019</t>
  </si>
  <si>
    <t>11/02/2019</t>
  </si>
  <si>
    <t>12/02/2019</t>
  </si>
  <si>
    <t>13/02/2019</t>
  </si>
  <si>
    <t>14/02/2019</t>
  </si>
  <si>
    <t>15/02/2019</t>
  </si>
  <si>
    <t>BUF</t>
  </si>
  <si>
    <t>03.008.0080</t>
  </si>
  <si>
    <t>BP-MATRIZ03.008.0080</t>
  </si>
  <si>
    <t xml:space="preserve">198 - </t>
  </si>
  <si>
    <t>03.008.0081</t>
  </si>
  <si>
    <t>BP-MATRIZ03.008.0081</t>
  </si>
  <si>
    <t>03.008.0082</t>
  </si>
  <si>
    <t>BP-MATRIZ03.008.0082</t>
  </si>
  <si>
    <t>03.008.0084</t>
  </si>
  <si>
    <t>BP-MATRIZ03.008.0084</t>
  </si>
  <si>
    <t>03.008.0085</t>
  </si>
  <si>
    <t>BP-MATRIZ03.008.0085</t>
  </si>
  <si>
    <t>03.008.0086</t>
  </si>
  <si>
    <t>BP-MATRIZ03.008.0086</t>
  </si>
  <si>
    <t>03.008.0088</t>
  </si>
  <si>
    <t>BP-MATRIZ03.008.0088</t>
  </si>
  <si>
    <t>03.008.0089</t>
  </si>
  <si>
    <t>BP-MATRIZ03.008.0089</t>
  </si>
  <si>
    <t>03.008.0090</t>
  </si>
  <si>
    <t>BP-MATRIZ03.008.0090</t>
  </si>
  <si>
    <t>03.008.0092</t>
  </si>
  <si>
    <t>BP-MATRIZ03.008.0092</t>
  </si>
  <si>
    <t>03.008.0093</t>
  </si>
  <si>
    <t>BP-MATRIZ03.008.0093</t>
  </si>
  <si>
    <t>03.008.0094</t>
  </si>
  <si>
    <t>BP-MATRIZ03.008.0094</t>
  </si>
  <si>
    <t>03.008.0102</t>
  </si>
  <si>
    <t>BP-MATRIZ03.008.0102</t>
  </si>
  <si>
    <t>03.008.0103</t>
  </si>
  <si>
    <t>BP-MATRIZ03.008.0103</t>
  </si>
  <si>
    <t>03.008.0104</t>
  </si>
  <si>
    <t>BP-MATRIZ03.008.0104</t>
  </si>
  <si>
    <t>03.008.0109</t>
  </si>
  <si>
    <t>BP-MATRIZ03.008.0109</t>
  </si>
  <si>
    <t>03.008.0110</t>
  </si>
  <si>
    <t>BP-MATRIZ03.008.0110</t>
  </si>
  <si>
    <t>03.008.0113</t>
  </si>
  <si>
    <t>BP-MATRIZ03.008.0113</t>
  </si>
  <si>
    <t>03.008.0115</t>
  </si>
  <si>
    <t>BP-MATRIZ03.008.0115</t>
  </si>
  <si>
    <t>03.008.0117</t>
  </si>
  <si>
    <t>BP-MATRIZ03.008.0117</t>
  </si>
  <si>
    <t>03.008.0122</t>
  </si>
  <si>
    <t>BP-MATRIZ03.008.0122</t>
  </si>
  <si>
    <t>03.008.0123</t>
  </si>
  <si>
    <t>BP-MATRIZ03.008.0123</t>
  </si>
  <si>
    <t>03.008.0124</t>
  </si>
  <si>
    <t>BP-MATRIZ03.008.0124</t>
  </si>
  <si>
    <t>03.008.0125</t>
  </si>
  <si>
    <t>BP-MATRIZ03.008.0125</t>
  </si>
  <si>
    <t>03.008.0126</t>
  </si>
  <si>
    <t>BP-MATRIZ03.008.0126</t>
  </si>
  <si>
    <t>03.008.0127</t>
  </si>
  <si>
    <t>BP-MATRIZ03.008.0127</t>
  </si>
  <si>
    <t>03.008.0128</t>
  </si>
  <si>
    <t>BP-MATRIZ03.008.0128</t>
  </si>
  <si>
    <t>03.009.0002</t>
  </si>
  <si>
    <t>BP-MATRIZ03.009.0002</t>
  </si>
  <si>
    <t>03.009.0008</t>
  </si>
  <si>
    <t>BP-MATRIZ03.009.0008</t>
  </si>
  <si>
    <t>03.009.0010</t>
  </si>
  <si>
    <t>BP-MATRIZ03.009.0010</t>
  </si>
  <si>
    <t>03.009.0012</t>
  </si>
  <si>
    <t>BP-MATRIZ03.009.0012</t>
  </si>
  <si>
    <t>03.009.0015</t>
  </si>
  <si>
    <t>BP-MATRIZ03.009.0015</t>
  </si>
  <si>
    <t>03.009.0023</t>
  </si>
  <si>
    <t>BP-MATRIZ03.009.0023</t>
  </si>
  <si>
    <t>03.009.0024</t>
  </si>
  <si>
    <t>BP-MATRIZ03.009.0024</t>
  </si>
  <si>
    <t>03.012.0069</t>
  </si>
  <si>
    <t>BP-MATRIZ03.012.0069</t>
  </si>
  <si>
    <t>03.012.0074</t>
  </si>
  <si>
    <t>BP-MATRIZ03.012.0074</t>
  </si>
  <si>
    <t>03.016.0019</t>
  </si>
  <si>
    <t>BP-MATRIZ03.016.0019</t>
  </si>
  <si>
    <t>03.016.0020</t>
  </si>
  <si>
    <t>BP-MATRIZ03.016.0020</t>
  </si>
  <si>
    <t>03.016.0021</t>
  </si>
  <si>
    <t>BP-MATRIZ03.016.0021</t>
  </si>
  <si>
    <t>03.016.0022</t>
  </si>
  <si>
    <t>BP-MATRIZ03.016.0022</t>
  </si>
  <si>
    <t>03.016.0023</t>
  </si>
  <si>
    <t>BP-MATRIZ03.016.0023</t>
  </si>
  <si>
    <t>OK</t>
  </si>
  <si>
    <t xml:space="preserve">MAC </t>
  </si>
  <si>
    <t>sep</t>
  </si>
  <si>
    <t>03-sep</t>
  </si>
  <si>
    <t>05-sep</t>
  </si>
  <si>
    <t>C:\Users\BUFFER\Documents\RAM CAS\MEJORA CONTINUA\</t>
  </si>
  <si>
    <t>INA</t>
  </si>
  <si>
    <t>BP-MATRIZ01.044.0003</t>
  </si>
  <si>
    <t>BP-MATRIZ01.044.0006</t>
  </si>
  <si>
    <t>BP-MATRIZ01.044.0008</t>
  </si>
  <si>
    <t>BP-MATRIZ03.002.0089</t>
  </si>
  <si>
    <t>BP-MATRIZ03.002.0090</t>
  </si>
  <si>
    <t>BP-MATRIZ03.002.0091</t>
  </si>
  <si>
    <t>BP-MATRIZ03.002.0092</t>
  </si>
  <si>
    <t>BP-MATRIZ03.002.0093</t>
  </si>
  <si>
    <t>BP-MATRIZ03.002.0094</t>
  </si>
  <si>
    <t>BP-MATRIZ03.002.0101</t>
  </si>
  <si>
    <t>BP-MATRIZ03.002.0102</t>
  </si>
  <si>
    <t>BP-MATRIZ03.002.0104</t>
  </si>
  <si>
    <t>BP-MATRIZ03.002.0105</t>
  </si>
  <si>
    <t>BP-MATRIZ03.002.0106</t>
  </si>
  <si>
    <t>BP-MATRIZ03.002.0107</t>
  </si>
  <si>
    <t>BP-MATRIZ03.002.0108</t>
  </si>
  <si>
    <t>BP-MATRIZ03.002.0109</t>
  </si>
  <si>
    <t>BP-MATRIZ03.002.0110</t>
  </si>
  <si>
    <t>BP-MATRIZ03.002.0129</t>
  </si>
  <si>
    <t>BP-MATRIZ03.002.0130</t>
  </si>
  <si>
    <t>BP-MATRIZ03.002.0131</t>
  </si>
  <si>
    <t>BP-MATRIZ03.002.0132</t>
  </si>
  <si>
    <t>BP-MATRIZ03.002.0133</t>
  </si>
  <si>
    <t>BP-MATRIZ03.002.0134</t>
  </si>
  <si>
    <t>BP-MATRIZ03.002.0135</t>
  </si>
  <si>
    <t>BP-MATRIZ03.002.0136</t>
  </si>
  <si>
    <t>BP-MATRIZ03.002.0137</t>
  </si>
  <si>
    <t>BP-MATRIZ03.002.0138</t>
  </si>
  <si>
    <t>BP-MATRIZ03.002.0139</t>
  </si>
  <si>
    <t>BP-MATRIZ03.002.0140</t>
  </si>
  <si>
    <t>BP-MATRIZ03.008.0046</t>
  </si>
  <si>
    <t>BP-MATRIZ03.008.0047</t>
  </si>
  <si>
    <t>BP-MATRIZ03.008.0048</t>
  </si>
  <si>
    <t>BP-MATRIZ03.008.0049</t>
  </si>
  <si>
    <t>BP-MATRIZ03.008.0050</t>
  </si>
  <si>
    <t>BP-MATRIZ03.008.0051</t>
  </si>
  <si>
    <t>BP-MATRIZ03.008.0058</t>
  </si>
  <si>
    <t>BP-MATRIZ03.008.0059</t>
  </si>
  <si>
    <t>BP-MATRIZ03.008.0060</t>
  </si>
  <si>
    <t>BP-MATRIZ03.008.0100</t>
  </si>
  <si>
    <t>BP-MATRIZ03.008.0129</t>
  </si>
  <si>
    <t>BP-MATRIZ03.008.0130</t>
  </si>
  <si>
    <t>BP-MATRIZ03.008.0131</t>
  </si>
  <si>
    <t>BP-MATRIZ03.008.0133</t>
  </si>
  <si>
    <t>BP-MATRIZ03.008.0141</t>
  </si>
  <si>
    <t>BP-MATRIZ03.008.0142</t>
  </si>
  <si>
    <t>BP-MATRIZ03.008.0143</t>
  </si>
  <si>
    <t>BP-MATRIZ03.008.0145</t>
  </si>
  <si>
    <t>BP-MATRIZ03.008.0146</t>
  </si>
  <si>
    <t>BP-MATRIZ03.008.0147</t>
  </si>
  <si>
    <t>BP-MATRIZ03.008.0149</t>
  </si>
  <si>
    <t>BP-MATRIZ03.008.0150</t>
  </si>
  <si>
    <t>BP-MATRIZ03.008.0151</t>
  </si>
  <si>
    <t>BP-MATRIZ03.008.0152</t>
  </si>
  <si>
    <t>BP-MATRIZ03.008.0153</t>
  </si>
  <si>
    <t>BP-MATRIZ03.008.0154</t>
  </si>
  <si>
    <t>BP-MATRIZ03.008.0155</t>
  </si>
  <si>
    <t>BP-MATRIZ03.008.0156</t>
  </si>
  <si>
    <t>BP-MATRIZ03.008.0157</t>
  </si>
  <si>
    <t>BP-MATRIZ03.008.0158</t>
  </si>
  <si>
    <t>BP-MATRIZ03.008.0159</t>
  </si>
  <si>
    <t>BP-MATRIZ03.008.0160</t>
  </si>
  <si>
    <t>BP-MATRIZ03.008.0161</t>
  </si>
  <si>
    <t>BP-MATRIZ03.008.0162</t>
  </si>
  <si>
    <t>BP-MATRIZ03.008.0163</t>
  </si>
  <si>
    <t>BP-MATRIZ03.008.0164</t>
  </si>
  <si>
    <t>BP-MATRIZ03.008.0165</t>
  </si>
  <si>
    <t>BP-MATRIZ03.008.0166</t>
  </si>
  <si>
    <t>BP-MATRIZ03.008.0167</t>
  </si>
  <si>
    <t>BP-MATRIZ03.008.0168</t>
  </si>
  <si>
    <t>BP-MATRIZ03.008.0169</t>
  </si>
  <si>
    <t>BP-MATRIZ03.008.0170</t>
  </si>
  <si>
    <t>BP-MATRIZ03.008.0171</t>
  </si>
  <si>
    <t>BP-MATRIZ03.008.0172</t>
  </si>
  <si>
    <t>BP-MATRIZ03.008.0173</t>
  </si>
  <si>
    <t>BP-MATRIZ03.008.0174</t>
  </si>
  <si>
    <t>BP-MATRIZ03.008.0175</t>
  </si>
  <si>
    <t>BP-MATRIZ03.008.0176</t>
  </si>
  <si>
    <t>BP-MATRIZ03.008.0177</t>
  </si>
  <si>
    <t>BP-MATRIZ03.008.0178</t>
  </si>
  <si>
    <t>BP-MATRIZ03.008.0179</t>
  </si>
  <si>
    <t>BP-MATRIZ03.008.0184</t>
  </si>
  <si>
    <t>BP-MATRIZ03.008.0185</t>
  </si>
  <si>
    <t>BP-MATRIZ03.008.0188</t>
  </si>
  <si>
    <t>BP-MATRIZ03.009.0004</t>
  </si>
  <si>
    <t>BP-MATRIZ03.009.0025</t>
  </si>
  <si>
    <t>BP-MATRIZ03.009.0026</t>
  </si>
  <si>
    <t>BP-MATRIZ03.024.0001</t>
  </si>
  <si>
    <t>BP-MATRIZ03.024.0002</t>
  </si>
  <si>
    <t>BP-MATRIZ03.024.0003</t>
  </si>
  <si>
    <t>BP-MATRIZ03.024.0004</t>
  </si>
  <si>
    <t>BP-MATRIZ03.024.0005</t>
  </si>
  <si>
    <t>BP-MATRIZ03.024.0006</t>
  </si>
  <si>
    <t>BP-MATRIZ03.024.0007</t>
  </si>
  <si>
    <t>BP-MATRIZ03.024.0008</t>
  </si>
  <si>
    <t>BP-MATRIZ03.024.0009</t>
  </si>
  <si>
    <t>BP-MATRIZ03.024.0010</t>
  </si>
  <si>
    <t>BP-MATRIZ03.024.0011</t>
  </si>
  <si>
    <t>BP-MATRIZ03.024.0012</t>
  </si>
  <si>
    <t>BP-MATRIZ03.024.0013</t>
  </si>
  <si>
    <t>BP-MATRIZ03.024.0014</t>
  </si>
  <si>
    <t>clasificación</t>
  </si>
  <si>
    <t>18/08/2018</t>
  </si>
  <si>
    <t>19/08/2018</t>
  </si>
  <si>
    <t>25/08/2018</t>
  </si>
  <si>
    <t>26/08/2018</t>
  </si>
  <si>
    <t>01/09/2018</t>
  </si>
  <si>
    <t>02/09/2018</t>
  </si>
  <si>
    <t>08/09/2018</t>
  </si>
  <si>
    <t>09/09/2018</t>
  </si>
  <si>
    <t>15/09/2018</t>
  </si>
  <si>
    <t>16/09/2018</t>
  </si>
  <si>
    <t>22/09/2018</t>
  </si>
  <si>
    <t>23/09/2018</t>
  </si>
  <si>
    <t>29/09/2018</t>
  </si>
  <si>
    <t>30/09/2018</t>
  </si>
  <si>
    <t>18/02/2019</t>
  </si>
  <si>
    <t>19/02/2019</t>
  </si>
  <si>
    <t>20/02/2019</t>
  </si>
  <si>
    <t>21/02/2019</t>
  </si>
  <si>
    <t>22/02/2019</t>
  </si>
  <si>
    <t>25/02/2019</t>
  </si>
  <si>
    <t>26/02/2019</t>
  </si>
  <si>
    <t>27/02/2019</t>
  </si>
  <si>
    <t>28/02/2019</t>
  </si>
  <si>
    <t>01/03/2019</t>
  </si>
  <si>
    <t>04/03/2019</t>
  </si>
  <si>
    <t>05/03/2019</t>
  </si>
  <si>
    <t>06/03/2019</t>
  </si>
  <si>
    <t>07/03/2019</t>
  </si>
  <si>
    <t>08/03/2019</t>
  </si>
  <si>
    <t>11/03/2019</t>
  </si>
  <si>
    <t>12/03/2019</t>
  </si>
  <si>
    <t>13/03/2019</t>
  </si>
  <si>
    <t>14/03/2019</t>
  </si>
  <si>
    <t>15/03/2019</t>
  </si>
  <si>
    <t>18/03/2019</t>
  </si>
  <si>
    <t>19/03/2019</t>
  </si>
  <si>
    <t>20/03/2019</t>
  </si>
  <si>
    <t>21/03/2019</t>
  </si>
  <si>
    <t>22/03/2019</t>
  </si>
  <si>
    <t>25/03/2019</t>
  </si>
  <si>
    <t>26/03/2019</t>
  </si>
  <si>
    <t>27/03/2019</t>
  </si>
  <si>
    <t>28/03/2019</t>
  </si>
  <si>
    <t>29/03/2019</t>
  </si>
  <si>
    <t>+-</t>
  </si>
  <si>
    <t>jul</t>
  </si>
  <si>
    <t>14-jul</t>
  </si>
  <si>
    <t>15-jul</t>
  </si>
  <si>
    <t>16-jul</t>
  </si>
  <si>
    <t>17-jul</t>
  </si>
  <si>
    <t>18-jul</t>
  </si>
  <si>
    <t>19-jul</t>
  </si>
  <si>
    <t>20-jul</t>
  </si>
  <si>
    <t>21-jul</t>
  </si>
  <si>
    <t>22-jul</t>
  </si>
  <si>
    <t>23-jul</t>
  </si>
  <si>
    <t>24-jul</t>
  </si>
  <si>
    <t>25-jul</t>
  </si>
  <si>
    <t>26-jul</t>
  </si>
  <si>
    <t>27-jul</t>
  </si>
  <si>
    <t>28-jul</t>
  </si>
  <si>
    <t>29-jul</t>
  </si>
  <si>
    <t>30-jul</t>
  </si>
  <si>
    <t>31-jul</t>
  </si>
  <si>
    <t>ago</t>
  </si>
  <si>
    <t>01-ago</t>
  </si>
  <si>
    <t>02-ago</t>
  </si>
  <si>
    <t>06-ago</t>
  </si>
  <si>
    <t>07-ago</t>
  </si>
  <si>
    <t>09-ago</t>
  </si>
  <si>
    <t>10-ago</t>
  </si>
  <si>
    <t>13-ago</t>
  </si>
  <si>
    <t>14-ago</t>
  </si>
  <si>
    <t>15-ago</t>
  </si>
  <si>
    <t>16-ago</t>
  </si>
  <si>
    <t>17-ago</t>
  </si>
  <si>
    <t>18-ago</t>
  </si>
  <si>
    <t>19-ago</t>
  </si>
  <si>
    <t>20-ago</t>
  </si>
  <si>
    <t>21-ago</t>
  </si>
  <si>
    <t>23-ago</t>
  </si>
  <si>
    <t>24-ago</t>
  </si>
  <si>
    <t>25-ago</t>
  </si>
  <si>
    <t>26-ago</t>
  </si>
  <si>
    <t>27-ago</t>
  </si>
  <si>
    <t>28-ago</t>
  </si>
  <si>
    <t>29-ago</t>
  </si>
  <si>
    <t>30-ago</t>
  </si>
  <si>
    <t>31-ago</t>
  </si>
  <si>
    <t>01-sep</t>
  </si>
  <si>
    <t>02-sep</t>
  </si>
  <si>
    <t>04-sep</t>
  </si>
  <si>
    <t>06-sep</t>
  </si>
  <si>
    <t>07-sep</t>
  </si>
  <si>
    <t>08-sep</t>
  </si>
  <si>
    <t>09-sep</t>
  </si>
  <si>
    <t>10-sep</t>
  </si>
  <si>
    <t>11-sep</t>
  </si>
  <si>
    <t>12-sep</t>
  </si>
  <si>
    <t>13-sep</t>
  </si>
  <si>
    <t>14-sep</t>
  </si>
  <si>
    <t>15-sep</t>
  </si>
  <si>
    <t>16-sep</t>
  </si>
  <si>
    <t>17-sep</t>
  </si>
  <si>
    <t>18-sep</t>
  </si>
  <si>
    <t>19-sep</t>
  </si>
  <si>
    <t>20-sep</t>
  </si>
  <si>
    <t>22-sep</t>
  </si>
  <si>
    <t>23-sep</t>
  </si>
  <si>
    <t>24-sep</t>
  </si>
  <si>
    <t>25-sep</t>
  </si>
  <si>
    <t>26-sep</t>
  </si>
  <si>
    <t>27-sep</t>
  </si>
  <si>
    <t>28-sep</t>
  </si>
  <si>
    <t>29-sep</t>
  </si>
  <si>
    <t>30-sep</t>
  </si>
  <si>
    <t>oct</t>
  </si>
  <si>
    <t>01-oct</t>
  </si>
  <si>
    <t>04-oct</t>
  </si>
  <si>
    <t>05-oct</t>
  </si>
  <si>
    <t>10-oct</t>
  </si>
  <si>
    <t>11-oct</t>
  </si>
  <si>
    <t>12-oct</t>
  </si>
  <si>
    <t>14/10/2018</t>
  </si>
  <si>
    <t>01/04/2019</t>
  </si>
  <si>
    <t>02/04/2019</t>
  </si>
  <si>
    <t>03/04/2019</t>
  </si>
  <si>
    <t>04/04/2019</t>
  </si>
  <si>
    <t>05/04/2019</t>
  </si>
  <si>
    <t>08/04/2019</t>
  </si>
  <si>
    <t>09/04/2019</t>
  </si>
  <si>
    <t>10/04/2019</t>
  </si>
  <si>
    <t>11/04/2019</t>
  </si>
  <si>
    <t>12/04/2019</t>
  </si>
  <si>
    <t>15/04/2019</t>
  </si>
  <si>
    <t>16/04/2019</t>
  </si>
  <si>
    <t>17/04/2019</t>
  </si>
  <si>
    <t>18/04/2019</t>
  </si>
  <si>
    <t>19/04/2019</t>
  </si>
  <si>
    <t>22/04/2019</t>
  </si>
  <si>
    <t>23/04/2019</t>
  </si>
  <si>
    <t>24/04/2019</t>
  </si>
  <si>
    <t>25/04/2019</t>
  </si>
  <si>
    <t>26/04/2019</t>
  </si>
  <si>
    <t>29/04/2019</t>
  </si>
  <si>
    <t>30/04/2019</t>
  </si>
  <si>
    <t>01/05/2019</t>
  </si>
  <si>
    <t>02/05/2019</t>
  </si>
  <si>
    <t>03/05/2019</t>
  </si>
  <si>
    <t>06/05/2019</t>
  </si>
  <si>
    <t>07/05/2019</t>
  </si>
  <si>
    <t>08/05/2019</t>
  </si>
  <si>
    <t>09/05/2019</t>
  </si>
  <si>
    <t>10/05/2019</t>
  </si>
  <si>
    <t>CPAI.xlsm</t>
  </si>
  <si>
    <t>O:\CPAI.xlsm</t>
  </si>
  <si>
    <t>JETECH - T14 F24</t>
  </si>
  <si>
    <t>BP-MATRIZJETECH - T14 F24</t>
  </si>
  <si>
    <t>DRAGON - T14 F24</t>
  </si>
  <si>
    <t>BP-MATRIZDRAGON - T14 F24</t>
  </si>
  <si>
    <t>06.081.0029</t>
  </si>
  <si>
    <t>06.081.0028</t>
  </si>
  <si>
    <t>06.081.0026</t>
  </si>
  <si>
    <t>06.081.0019</t>
  </si>
  <si>
    <t>06.081.0018</t>
  </si>
  <si>
    <t>06.081.0017</t>
  </si>
  <si>
    <t>06.081.0016</t>
  </si>
  <si>
    <t>06.081.0015</t>
  </si>
  <si>
    <t>06.081.0013</t>
  </si>
  <si>
    <t>06.081.0012</t>
  </si>
  <si>
    <t>06.081.0009</t>
  </si>
  <si>
    <t>06.081.0003</t>
  </si>
  <si>
    <t>06.080.0093</t>
  </si>
  <si>
    <t>06.080.0092</t>
  </si>
  <si>
    <t>06.080.0091</t>
  </si>
  <si>
    <t>06.080.0060</t>
  </si>
  <si>
    <t>06.080.0051</t>
  </si>
  <si>
    <t>06.080.0049</t>
  </si>
  <si>
    <t>06.080.0046</t>
  </si>
  <si>
    <t>06.080.0045</t>
  </si>
  <si>
    <t>06.080.0042</t>
  </si>
  <si>
    <t>06.080.0039</t>
  </si>
  <si>
    <t>06.080.0038</t>
  </si>
  <si>
    <t>06.080.0035</t>
  </si>
  <si>
    <t>06.080.0030</t>
  </si>
  <si>
    <t>06.080.0022</t>
  </si>
  <si>
    <t>06.080.0014</t>
  </si>
  <si>
    <t>06.080.0007</t>
  </si>
  <si>
    <t>06.080.0006</t>
  </si>
  <si>
    <t>06.080.0002</t>
  </si>
  <si>
    <t>06.077.0029</t>
  </si>
  <si>
    <t>06.077.0019</t>
  </si>
  <si>
    <t>06.077.0016</t>
  </si>
  <si>
    <t>06.077.0010</t>
  </si>
  <si>
    <t>06.076.0006</t>
  </si>
  <si>
    <t>06.076.0003</t>
  </si>
  <si>
    <t>06.051.0013</t>
  </si>
  <si>
    <t>06.051.0005</t>
  </si>
  <si>
    <t>06.051.0001</t>
  </si>
  <si>
    <t>06.084.0012</t>
  </si>
  <si>
    <t>09.002.0001</t>
  </si>
  <si>
    <t>09.002.0003</t>
  </si>
  <si>
    <t>09.002.0004</t>
  </si>
  <si>
    <t>09.002.0005</t>
  </si>
  <si>
    <t>09.002.0006</t>
  </si>
  <si>
    <t>09.002.0007</t>
  </si>
  <si>
    <t>09.002.0008</t>
  </si>
  <si>
    <t>09.002.0009</t>
  </si>
  <si>
    <t>09.002.0010</t>
  </si>
  <si>
    <t>09.002.0011</t>
  </si>
  <si>
    <t>09.002.0012</t>
  </si>
  <si>
    <t>09.002.0013</t>
  </si>
  <si>
    <t>09.002.0014</t>
  </si>
  <si>
    <t>09.002.0015</t>
  </si>
  <si>
    <t>09.002.0016</t>
  </si>
  <si>
    <t>10.012.0002</t>
  </si>
  <si>
    <t>10.001.0006</t>
  </si>
  <si>
    <t>06.166.0017</t>
  </si>
  <si>
    <t>06.163.0005</t>
  </si>
  <si>
    <t>06.163.0001</t>
  </si>
  <si>
    <t>06.161.0007</t>
  </si>
  <si>
    <t>06.150.0023</t>
  </si>
  <si>
    <t>06.150.0022</t>
  </si>
  <si>
    <t>06.137.0001</t>
  </si>
  <si>
    <t>06.115.0009</t>
  </si>
  <si>
    <t>06.108.0013</t>
  </si>
  <si>
    <t>06.108.0010</t>
  </si>
  <si>
    <t>06.097.0016</t>
  </si>
  <si>
    <t>06.097.0009</t>
  </si>
  <si>
    <t>06.084.0010</t>
  </si>
  <si>
    <t>06.084.0004</t>
  </si>
  <si>
    <t>06.084.0002</t>
  </si>
  <si>
    <t>06.025.0015</t>
  </si>
  <si>
    <t>06.021.0025</t>
  </si>
  <si>
    <t>06.021.0024</t>
  </si>
  <si>
    <t>06.021.0018</t>
  </si>
  <si>
    <t>06.021.0015</t>
  </si>
  <si>
    <t>06.019.0006</t>
  </si>
  <si>
    <t>01.002.0002</t>
  </si>
  <si>
    <t>10.003.0001</t>
  </si>
  <si>
    <t>10.003.0002</t>
  </si>
  <si>
    <t>10.003.0003</t>
  </si>
  <si>
    <t>10.005.0003</t>
  </si>
  <si>
    <t>10.006.0002</t>
  </si>
  <si>
    <t>10.006.0003</t>
  </si>
  <si>
    <t>10.006.0004</t>
  </si>
  <si>
    <t>10.008.0003</t>
  </si>
  <si>
    <t>10.008.0005</t>
  </si>
  <si>
    <t>10.008.0006</t>
  </si>
  <si>
    <t>10.008.0007</t>
  </si>
  <si>
    <t>10.008.0008</t>
  </si>
  <si>
    <t>10.008.0009</t>
  </si>
  <si>
    <t>10.008.0010</t>
  </si>
  <si>
    <t>10.008.0011</t>
  </si>
  <si>
    <t>10.012.0017</t>
  </si>
  <si>
    <t>10.012.0018</t>
  </si>
  <si>
    <t>10.012.0021</t>
  </si>
  <si>
    <t>10.012.0022</t>
  </si>
  <si>
    <t>10.012.0023</t>
  </si>
  <si>
    <t>10.012.0024</t>
  </si>
  <si>
    <t>10.012.0026</t>
  </si>
  <si>
    <t>10.012.0028</t>
  </si>
  <si>
    <t>10.012.0029</t>
  </si>
  <si>
    <t>10.012.0030</t>
  </si>
  <si>
    <t>10.014.0001</t>
  </si>
  <si>
    <t>10.014.0003</t>
  </si>
  <si>
    <t>10.014.0006</t>
  </si>
  <si>
    <t>10.014.0018</t>
  </si>
  <si>
    <t>10.014.0019</t>
  </si>
  <si>
    <t>10.014.0021</t>
  </si>
  <si>
    <t>10.014.0022</t>
  </si>
  <si>
    <t>10.015.0002</t>
  </si>
  <si>
    <t>10.015.0003</t>
  </si>
  <si>
    <t>10.015.0004</t>
  </si>
  <si>
    <t>10.017.0001</t>
  </si>
  <si>
    <t>10.019.0003</t>
  </si>
  <si>
    <t>10.025.0002</t>
  </si>
  <si>
    <t>10.025.0003</t>
  </si>
  <si>
    <t>10.025.0004</t>
  </si>
  <si>
    <t>10.028.0001</t>
  </si>
  <si>
    <t>10.029.0001</t>
  </si>
  <si>
    <t>10.029.0003</t>
  </si>
  <si>
    <t>22/11/2017</t>
  </si>
  <si>
    <t>19/03/2018</t>
  </si>
  <si>
    <t>06/10/2018</t>
  </si>
  <si>
    <t>07/10/2018</t>
  </si>
  <si>
    <t>13/10/2018</t>
  </si>
  <si>
    <t>20/10/2018</t>
  </si>
  <si>
    <t>21/10/2018</t>
  </si>
  <si>
    <t>27/10/2018</t>
  </si>
  <si>
    <t>28/10/2018</t>
  </si>
  <si>
    <t>03/11/2018</t>
  </si>
  <si>
    <t>04/11/2018</t>
  </si>
  <si>
    <t>01/10/2018</t>
  </si>
  <si>
    <t>SUBE A BASE DE DATOS: Toma los datos de la Hoja CB tal como están este momento y los sube a la base de datos de donde se sacan las transferencias y reportes.</t>
  </si>
  <si>
    <t>24/11/2018</t>
  </si>
  <si>
    <t>PORTA FUSIBLE UNIVERSAL - MOXAL - CHINA</t>
  </si>
  <si>
    <t>ELECTRICAS</t>
  </si>
  <si>
    <t>REPUESTOS</t>
  </si>
  <si>
    <t>PORTA FUSIBLES</t>
  </si>
  <si>
    <t>MOXAL</t>
  </si>
  <si>
    <t>UNIVERSAL</t>
  </si>
  <si>
    <t>CS</t>
  </si>
  <si>
    <t>SGPX</t>
  </si>
  <si>
    <t>R</t>
  </si>
  <si>
    <t>HALOGENO 12V 50/50W FOCO AZUL (VIDA UTIL 150H) BA20D - MOXAL - CHINA</t>
  </si>
  <si>
    <t>HALOGENOS</t>
  </si>
  <si>
    <t>BA20D</t>
  </si>
  <si>
    <t>AF</t>
  </si>
  <si>
    <t>L</t>
  </si>
  <si>
    <t>HALOGENO 12V 35/35W (33.2mm) P15D-25-1 - MOXAL - CHINA</t>
  </si>
  <si>
    <t>P15D-25-1</t>
  </si>
  <si>
    <t>CM</t>
  </si>
  <si>
    <t>V</t>
  </si>
  <si>
    <t>HALOGENO 12V 35/35W (CUARZO-CRISTAL TRANSPARENTE-REFORZADO) P15D-1 - MOXAL - CHINA</t>
  </si>
  <si>
    <t>P15D-1</t>
  </si>
  <si>
    <t>HALOGENO 12V 35/35W (CUARZO-CRISTAL TRANSPARENTE-REFORZADO) BA20D - MOXAL - CHINA</t>
  </si>
  <si>
    <t>BF</t>
  </si>
  <si>
    <t>HALOGENO 12V 35/35W (CUARZO-CRISTAL AZUL-REFORZADO) BA20D - MOXAL - CHINA</t>
  </si>
  <si>
    <t>HALOGENO 12V 35/35W (CUARZO - CRISTAL TRANSPARENTE - REFORZADO) H4 P43 - MOXAL - CHINA</t>
  </si>
  <si>
    <t>H4 P43</t>
  </si>
  <si>
    <t>LED FARO SMD 8cm BLANCO SMD50*50mm ANGEL - MOXAL - CHINA</t>
  </si>
  <si>
    <t>ANGEL</t>
  </si>
  <si>
    <t>LED SMD (5L) BLANCO ENDURO200 - MOXAL - CHINA</t>
  </si>
  <si>
    <t>ENDURO200</t>
  </si>
  <si>
    <t>BM</t>
  </si>
  <si>
    <t>LED FARO SMD 8cm COLORES ANGEL - MOXAL - CHINA</t>
  </si>
  <si>
    <t>LED SMD (6L) LUZ BLANCA S25 - MOXAL - CHINA</t>
  </si>
  <si>
    <t>S25</t>
  </si>
  <si>
    <t>LED SMD (10L) LUZ BLANCA T10 - MOXAL - CHINA</t>
  </si>
  <si>
    <t>T10</t>
  </si>
  <si>
    <t>LED SMD (10L) LUZ AZUL T10 - MOXAL - CHINA</t>
  </si>
  <si>
    <t>LED LUZ BLANCA (5L) 6500-7500K BA15S - MOXAL - CHINA</t>
  </si>
  <si>
    <t>BA15S</t>
  </si>
  <si>
    <t>SISTEMA DE ILUMINACIÓN LED UNIVERSAL - MOXAL - CHINA</t>
  </si>
  <si>
    <t>HALOGENO H6 20.000K 35W LUZ AZUL HID XENON H6 HID - MOXAL - CHINA</t>
  </si>
  <si>
    <t>H6 HID</t>
  </si>
  <si>
    <t>HALOGENO DOBLE 12V 35/35W BA20D - MOXAL - CHINA</t>
  </si>
  <si>
    <t>HALOGENO QUARZO 12V 35/35W P15D-25-1 - MOXAL - CHINA</t>
  </si>
  <si>
    <t>HALOGENO 12V 35/35W DOBLE CRISTAL P15D-25-1 - MOXAL - CHINA</t>
  </si>
  <si>
    <t>HALOGENO H6 6000K 35W LUZ BLANCA HID XENON H6 HID - MOXAL - CHINA</t>
  </si>
  <si>
    <t>HALOGENO H6 10.000K 35W LUZ AZUL CLARO HID XENON H6 HID - MOXAL - CHINA</t>
  </si>
  <si>
    <t>HALOGENO 12V 35/35W AZUL BA20D - CR1 - CHINA</t>
  </si>
  <si>
    <t>CR1</t>
  </si>
  <si>
    <t>LUCES HID XENON H6 6000K HID XENON - MOXAL - CHINA</t>
  </si>
  <si>
    <t>HID XENON</t>
  </si>
  <si>
    <t>HALOGENO 12V 35/35W BA20D - MOXAL - CHINA</t>
  </si>
  <si>
    <t>HALOGENO 12V 50/50W CAMALEON BA20D - MOXAL - CHINA</t>
  </si>
  <si>
    <t>HALOGENO BA15S 12V 35/35W 750LM (FARO) H4 P43 - CR1 - CHINA</t>
  </si>
  <si>
    <t>HALOGENO P43T 12V 35/35W 350LM (FARO) H6 P15D - MOXAL - CHINA</t>
  </si>
  <si>
    <t>H6 P15D</t>
  </si>
  <si>
    <t>HALOGENO 12V 35/35W TR BA20D - CR1 - CHINA</t>
  </si>
  <si>
    <t>HALOGENO 12V 35/35W P15D-1 - CR1 - CHINA</t>
  </si>
  <si>
    <t>GUIA DIRECCIONAL IZ/DE GSX150 GIXXER - MOXAL - CHINA</t>
  </si>
  <si>
    <t>GUIA DIRECCIONAL</t>
  </si>
  <si>
    <t>GSX150 GIXXER</t>
  </si>
  <si>
    <t>GUIA DIRECCIONAL IZ/DE ICS-150S CR1</t>
  </si>
  <si>
    <t>ICS-150S</t>
  </si>
  <si>
    <t>GUIA DIRECCIONAL POSTERIOR IZQUIERDA Y DERECHA P200NS - VARROC - INDIA</t>
  </si>
  <si>
    <t>VARROC</t>
  </si>
  <si>
    <t>P200NS</t>
  </si>
  <si>
    <t>GUIA DIRECCIONAL DELANTERA DERECHA/IZQUIERDA P200NS - VARROC - INDIA</t>
  </si>
  <si>
    <t>GUIA DIRECCIONAL LED P200NS - MOXAL - CHINA</t>
  </si>
  <si>
    <t>GUIA DIRECCIONAL POSTERIOR I/D TOMATE FZ16 - VARROC - INDIA</t>
  </si>
  <si>
    <t>FZ16</t>
  </si>
  <si>
    <t>GUIA DIRECCIONAL DELANTERA I/D TOMATE FZ16 - VARROC - INDIA</t>
  </si>
  <si>
    <t>GUIA DIRECCIONAL POSTERIOR I/D TRANSPARENTE FZ16 - VARROC - INDIA</t>
  </si>
  <si>
    <t>GUIA DIRECCIONAL I/D  P125 SSP - VARROC - INDIA</t>
  </si>
  <si>
    <t>P125 SSP</t>
  </si>
  <si>
    <t>GUIA DIRECCIONAL POSTERIOR I/D FREEDOM150 - CR1 - CHINA</t>
  </si>
  <si>
    <t>FREEDOM150</t>
  </si>
  <si>
    <t>GUIA DIRECCIONAL DELANTERA I/D FREEDOM150 - CR1 - CHINA</t>
  </si>
  <si>
    <t>GUIA DIRECCIONAL LED 12SMD-2835 GD-16 - CR1 - CHINA</t>
  </si>
  <si>
    <t>GD-16</t>
  </si>
  <si>
    <t>GUIA DIRECCIONAL LED 15SMD-2830(LUNA TRANSPARENTE - LUZ TOMATE) GD-15 - MOXAL - CHINA</t>
  </si>
  <si>
    <t>GD-15</t>
  </si>
  <si>
    <t>GUIA DIRECCIONAL I/D (LENTE AMARILLO) FX200-2-3 - CR1 - CHINA</t>
  </si>
  <si>
    <t>FX200-2-3</t>
  </si>
  <si>
    <t>GUIA DIRECCIONAL I/D (LUNA TRANSPARENTE) FX200-2-3 - CR1 - CHINA</t>
  </si>
  <si>
    <t>GUIA DIRECCIONAL IZQUIERDA/DERECHA LUNA TRASNPARENTE P200NS - MOXAL - CHINA</t>
  </si>
  <si>
    <t>GUIA DIRECCIONAL DELANTERA DERECHA FX200-15 - MOXAL - CHINA</t>
  </si>
  <si>
    <t>FX200-15</t>
  </si>
  <si>
    <t>GUIAS DIRECCIONALES POSTERIORES I/D CB1 125 - MOXAL - CHINA</t>
  </si>
  <si>
    <t>CB1 125</t>
  </si>
  <si>
    <t>GUIAS DIRECCIONALES DELANTERAS CB1 125 - MOXAL - CHINA</t>
  </si>
  <si>
    <t>GUIA DIRECCIONAL DELANTERA I/D (LENTE TOMATE) EN125 - CR1 - CHINA</t>
  </si>
  <si>
    <t>EN125</t>
  </si>
  <si>
    <t>GUIAS DIRECCIONAL DELANTERO IZQUIERDA Y DERECHA LUNA TOMATE AX4 - MOXAL - CHINA</t>
  </si>
  <si>
    <t>AX4</t>
  </si>
  <si>
    <t>GUIA DIRECCIONAL POSTERIOR I/D (LENTE TOMATE) EN125 - MOXAL - CHINA</t>
  </si>
  <si>
    <t>GUIA DIRECCIONAL DELANTERO I/D (LENTE TOMATE) EN125 - MOXAL - CHINA</t>
  </si>
  <si>
    <t>GUIA DIRECCIONAL POSTERIOR I/D (LENTE TOMATE) FZ16 - MOXAL - CHINA</t>
  </si>
  <si>
    <t>GUIA DIRECCIONAL DELANTERA I/D (LENTE TOMATE) FZ16 - MOXAL - CHINA</t>
  </si>
  <si>
    <t>GUIA DIRECCIONAL DELANTERA I/D  QINGQI QM200GY - MOXAL - CHINA</t>
  </si>
  <si>
    <t>QINGQI QM200GY</t>
  </si>
  <si>
    <t>GUIA DIRECCIONAL POSTERIOR I/D LENTE POLARIZADO 25% RAPTOR 250 - MOXAL - CHINA</t>
  </si>
  <si>
    <t>RAPTOR 250</t>
  </si>
  <si>
    <t>GUIA DIRECCIONAL POSTERIOR I/D LUZ LED LUNA TRANSPARENTE XY200GY-6 - MOXAL - CHINA</t>
  </si>
  <si>
    <t>XY200GY-6</t>
  </si>
  <si>
    <t>GUIA DIRECCIONAL I/D (LUNA TOMATE) GD-12 - MOXAL - CHINA</t>
  </si>
  <si>
    <t>GD-12</t>
  </si>
  <si>
    <t>GUIA DIRECCIONAL I/D P135LS - MOXAL - CHINA</t>
  </si>
  <si>
    <t>P135LS</t>
  </si>
  <si>
    <t>GUIA DIRECCIONAL LED I/D GD-09 - MOXAL - CHINA</t>
  </si>
  <si>
    <t>GD-09</t>
  </si>
  <si>
    <t>GUIA DIRRECCIONAL I/D LEDS GD-14 - MOXAL - CHINA</t>
  </si>
  <si>
    <t>GD-14</t>
  </si>
  <si>
    <t>GUIA DIRECCIONAL LED I/D GD-10 - MOXAL - CHINA</t>
  </si>
  <si>
    <t>GD-10</t>
  </si>
  <si>
    <t>GUIA DIRECCIONAL I/D (LUNA TRANSPARENTE) XY150 UTILITARIA - MOXAL - CHINA</t>
  </si>
  <si>
    <t>XY150 UTILITARIA</t>
  </si>
  <si>
    <t>GUIA DIRECCIONAL I/D DSR200 - MOXAL - CHINA</t>
  </si>
  <si>
    <t>DSR200</t>
  </si>
  <si>
    <t>GUIA DIRECCIONAL I/D SKR200S - MOXAL - CHINA</t>
  </si>
  <si>
    <t>SKR200S</t>
  </si>
  <si>
    <t>GUIA DIRECCIONAL I/D FIBRA DE CARBONO 1103 GD-07 - MOXAL - CHINA</t>
  </si>
  <si>
    <t>GD-07</t>
  </si>
  <si>
    <t>GUIA DIRECCIONAL I/D GD-05 - MOXAL - CHINA</t>
  </si>
  <si>
    <t>GD-05</t>
  </si>
  <si>
    <t>GUIA DIRECCIONAL I/D (LUNA TRANSPARENTE) FX200-2-3 - MOXAL - CHINA</t>
  </si>
  <si>
    <t>GUIA DIRECCIONAL DELANTERO I/D LUZ LED LUNA TRANSPARENTE XY200GY-6 - MOXAL - CHINA</t>
  </si>
  <si>
    <t>GUIA DIRECCIONAL DELANTERO I/D LENTE POLARIZADO 25% RAPTOR 250 - MOXAL - CHINA</t>
  </si>
  <si>
    <t>GUIA DIRECCIONAL POSTERIOR LED I/D GD-02 - MOXAL - CHINA</t>
  </si>
  <si>
    <t>GD-02</t>
  </si>
  <si>
    <t>GUIA DIRECCIONAL I/D (LUNA TRANSPARENTE) P200NS - CR1 - CHINA</t>
  </si>
  <si>
    <t>GUIA DIRECCIONAL I/D FIBRA DE CARBONO GD-04 - MOXAL - CHINA</t>
  </si>
  <si>
    <t>GD-04</t>
  </si>
  <si>
    <t>GUIA DIRECCIONAL I/D SKR200S - CR1 - CHINA</t>
  </si>
  <si>
    <t>GUIA DIRECCIONAL I/D P135LS - CR1 - CHINA</t>
  </si>
  <si>
    <t>GUIA DIRECCIONAL I/D PASSION - MOXAL - CHINA</t>
  </si>
  <si>
    <t>PASSION</t>
  </si>
  <si>
    <t>GUIA DIRECCIONAL DELANTERO LED I/D GD-02 - MOXAL - CHINA</t>
  </si>
  <si>
    <t>GUIA DIRECCIONAL DELANTERO I/D GN125H - MOXAL - CHINA</t>
  </si>
  <si>
    <t>GN125H</t>
  </si>
  <si>
    <t>GUIA DIRECCIONAL TEL. I/D GD-11 - MOXAL - CHINA</t>
  </si>
  <si>
    <t>GD-11</t>
  </si>
  <si>
    <t>GUIA DIRECCIONAL PEQUEÑO I/D (LUNA TRANSPARENTE) AX100 - MOXAL - CHINA</t>
  </si>
  <si>
    <t>AX100</t>
  </si>
  <si>
    <t>GUIA DIRECCIONAL PEQUEÑO I/D (LUNA AZUL) AX100 - MOXAL - CHINA</t>
  </si>
  <si>
    <t>GUIA DIRECCIONAL I/D NINJA200-I - MOXAL - CHINA</t>
  </si>
  <si>
    <t>NINJA200-I</t>
  </si>
  <si>
    <t>GUIA DIRECCIONAL I/D (LUNA TOMATE 10mm) KLR  GD-08 - MOXAL - CHINA</t>
  </si>
  <si>
    <t>GD-08</t>
  </si>
  <si>
    <t>GUIA DIRECCIONAL POSTERIOR I/D BROS200 - MOXAL - CHINA</t>
  </si>
  <si>
    <t>BROS200</t>
  </si>
  <si>
    <t>GUIA DIRECCIONAL DELANTERO I/D BROS200 - MOXAL - CHINA</t>
  </si>
  <si>
    <t>GUIA DIRECCIONAL I/D (LUNA TRANSPARENTE, LUZ ROJO) KLR GD-08 - MOXAL - CHINA</t>
  </si>
  <si>
    <t>GUIA DIRECCIONAL I/D (LUNA TRANSPARENTE, LUZ AZUL) KLR GD-08 - MOXAL - CHINA</t>
  </si>
  <si>
    <t>GUIA DIRECCIONAL DELANTERO I/D TRAXX TX150GY-2 - MOXAL - CHINA</t>
  </si>
  <si>
    <t>TRAXX TX150GY-2</t>
  </si>
  <si>
    <t>GUIA DIRECCIONAL I/D (LUNA TOMATE) GN125H - MOXAL - CHINA</t>
  </si>
  <si>
    <t>GUIA DIRECCIONAL I/D (LUNA TOMATE) TS185 - MOXAL - CHINA</t>
  </si>
  <si>
    <t>TS185</t>
  </si>
  <si>
    <t>GUIA DIRECCIONAL I/D (LUNA TOMATE) GY200 - ENDURO200R - MOXAL - CHINA</t>
  </si>
  <si>
    <t>GY200 - ENDURO200R</t>
  </si>
  <si>
    <t>GUIA DIRECCIONAL MEDIANA I/D (LUNA TOMATE) AX100 - MOXAL - CHINA</t>
  </si>
  <si>
    <t>GUIA DIRECCIONAL DELANTERO I/D (LENTE TRANSPARENTE) GN125H - CR1 - CHINA</t>
  </si>
  <si>
    <t>GUIA DIRECCIONAL PEQUEÑO I/D (LUNA TOMATE) AX100 - CR1 - CHINA</t>
  </si>
  <si>
    <t>GUIA DIRECCIONAL I/D (CROMADA) GN125H - CR1 - CHINA</t>
  </si>
  <si>
    <t>GUIA DIRECCIONAL POSTERIOR I/D XY150 PANDILLERA - MOXAL - CHINA</t>
  </si>
  <si>
    <t>XY150 PANDILLERA</t>
  </si>
  <si>
    <t>GUIA DIRECCIONAL DELANTERO I/D XY150 PANDILLERA - MOXAL - CHINA</t>
  </si>
  <si>
    <t>GUIA DIRECCIONAL POSTERIOR I/D GD-01 - MOXAL - CHINA</t>
  </si>
  <si>
    <t>GD-01</t>
  </si>
  <si>
    <t>GUIA DIRECCIONAL DELANTERO I/D KTM GD-01 - MOXAL - CHINA</t>
  </si>
  <si>
    <t>GUIA DIRECCIONAL PEQUEÑO I/D (LUNA TOMATE) AX100 - MOXAL - CHINA</t>
  </si>
  <si>
    <t>GUIA DIRECCIONAL I/D (LUNA TOMATE) XY150 UTILITARIA - MOXAL - CHINA</t>
  </si>
  <si>
    <t>FOCO 12V 3W AZUL T85 - MOXAL - CHINA</t>
  </si>
  <si>
    <t>FOCOS</t>
  </si>
  <si>
    <t>T85</t>
  </si>
  <si>
    <t>FOCO 12V 3W ROJO T85 - MOXAL - CHINA</t>
  </si>
  <si>
    <t>HALOGENO 12v 35/35W H4 P43 - VARROC - INDIA</t>
  </si>
  <si>
    <t>FOCO S25 12V 21/5W ROJO (2 TERMINALES) S25 - MOXAL - CHINA</t>
  </si>
  <si>
    <t>FOCO S25 12V 21/5W TOMATE (2 TERMINALES) S25 - MOXAL - CHINA</t>
  </si>
  <si>
    <t>FOCO 12V 10W 1 PLUG TOMATE (GUIA DIRECCIONAL)  G8 - MOXAL - CHINA</t>
  </si>
  <si>
    <t>G8</t>
  </si>
  <si>
    <t>FOCO 12V 10W 1 PLUG ROJO (GUIA DIRECCIONAL) G8 - MOXAL - CHINA</t>
  </si>
  <si>
    <t>FOCO 12V 10W 1 PLUG AZUL (GUIA DIRECCIONAL) G8 - MOXAL - CHINA</t>
  </si>
  <si>
    <t>FOCO 12V 35/35W (FARO) B35 - MOXAL - CHINA</t>
  </si>
  <si>
    <t>B35</t>
  </si>
  <si>
    <t>FOCO 12V P7150158 P7 - MOXAL - CHINA</t>
  </si>
  <si>
    <t>P7</t>
  </si>
  <si>
    <t>LED (7 COLORES) MONSTER - MOXAL - CHINA</t>
  </si>
  <si>
    <t>MONSTER</t>
  </si>
  <si>
    <t>FOCO 514-2W TABLERO W2x4:6d - MOXAL - CHINA</t>
  </si>
  <si>
    <t>W2x4:6d</t>
  </si>
  <si>
    <t>FOCO 12V 1.7W BA7S  T6.5 - MOXAL - CHINA</t>
  </si>
  <si>
    <t>T6.5</t>
  </si>
  <si>
    <t>FOCO 6V 10W 1 PLUG TRANSPARENTE G8 - MOXAL - CHINA</t>
  </si>
  <si>
    <t>FOCO 12V 10W 1 PLUG TRANSPARENTE (GUIA DIRECCIONAL)  G8 - MOXAL - CHINA</t>
  </si>
  <si>
    <t>FOCO 6V 35/35W (VESPA / CROSS 200) B35 - CR1 - CHINA</t>
  </si>
  <si>
    <t>FOCO 6V 21/5W S25 - MOXAL - CHINA</t>
  </si>
  <si>
    <t>FOCO 12V 5W AZUL T10 - MOXAL - CHINA</t>
  </si>
  <si>
    <t>FOCO 12V 3W TOMATE T85 - MOXAL - CHINA</t>
  </si>
  <si>
    <t>FOCO 12V 35/35W (FARO) B35 - CR1 - CHINA</t>
  </si>
  <si>
    <t>FOCO 12V 21/5W (STOP) S25 - MOXAL - CHINA</t>
  </si>
  <si>
    <t>FOCO 12V 35/35W T19 - CR1 - CHINA</t>
  </si>
  <si>
    <t>T19</t>
  </si>
  <si>
    <t>FOCO 12V 3W LUZ MEDIA TRANSPARENTE T85 - MOXAL - CHINA</t>
  </si>
  <si>
    <t>FOCO 12V 5W UÑA.NORMAL TRANSPARENTE T10 - MOXAL - CHINA</t>
  </si>
  <si>
    <t>RELE DE LUCES  P180 - VARROC - INDIA</t>
  </si>
  <si>
    <t>FLASH</t>
  </si>
  <si>
    <t>P180</t>
  </si>
  <si>
    <t>FLASH 12V REDONDO (SIN PITO) UNIVERSAL - MOXAL - CHINA</t>
  </si>
  <si>
    <t>FLASH 12V (CON PITO) 6P XY150 PANDILLERA - MOXAL - CHINA</t>
  </si>
  <si>
    <t>FLASH 12V (CON PITO) UNIVERSAL - MOXAL - CHINA</t>
  </si>
  <si>
    <t>FLASH 12V (SIN PITO) UNIVERSAL - MOXAL - CHINA</t>
  </si>
  <si>
    <t>PROYECTOR LED / NEBLINERO TIPO BARRA 18 W / 1170LM / 6000K (10 – 30 VDC) LED-10 - MOXAL - CHINA</t>
  </si>
  <si>
    <t>LED</t>
  </si>
  <si>
    <t>LED-10</t>
  </si>
  <si>
    <t>PROYECTOR LED / NEBLINERO TIPO CAJA 18 W / 1260LM / 6000K (10 – 30 VDC) LED-09 - MOXAL - CHINA</t>
  </si>
  <si>
    <t>LED-09</t>
  </si>
  <si>
    <t>SISTEMA DE ILUMINACIÓN LED U7 (LUZ TIPO BLANCO/LUZ ANGEL BLANCO) 6000K UNIVERSAL - MOXAL - CHINA</t>
  </si>
  <si>
    <t>LED FARO UNIVERSAL (5 BASES) 12/80V 40W 6000K, 4500LM UNIVERSAL - MOXAL - CHINA</t>
  </si>
  <si>
    <t>LED 12V 3W 2COB (TIPO UÑA / LUZ MEDIA / TABLERO / AUTO) LUZ AZUL T10 - MOXAL - CHINA</t>
  </si>
  <si>
    <t>LED 12V 3W 2COB (TIPO UÑA / LUZ MEDIA / TABLERO / AUTO) LUZ ROJA T10 - MOXAL - CHINA</t>
  </si>
  <si>
    <t>LED 12V 3W 2COB (TIPO UÑA / LUZ MEDIA / TABLERO / AUTO) LUZ BLANCA T10 - MOXAL - CHINA</t>
  </si>
  <si>
    <t>SISTEMA DE ILUMINACIÓN LED U7 (LUZ TIPO INCANDESCENTE/LUZ ANGEL BLANCO) LED-08 - MOXAL - CHINA</t>
  </si>
  <si>
    <t>LED-08</t>
  </si>
  <si>
    <t>LED H4 P43 10W 3600LM 4300K H4-P43T - MOXAL - CHINA</t>
  </si>
  <si>
    <t>H4-P43T</t>
  </si>
  <si>
    <t>LED BA20D 10W 3600LM 4300K LED-06 - MOXAL - CHINA</t>
  </si>
  <si>
    <t>LED-06</t>
  </si>
  <si>
    <t>ILUMINACION LED 12V/12W L2 (M01) BA20D - MOXAL - CHINA</t>
  </si>
  <si>
    <t>ILUMINACION LED UNIVERSAL 12V-80V 30W LED-04 - MOXAL - CHINA</t>
  </si>
  <si>
    <t>LED-04</t>
  </si>
  <si>
    <t>ILUMINACION LED BA20D 12V 15W (M03) BA20D - MOXAL - CHINA</t>
  </si>
  <si>
    <t>FOCO LED 9W / 12V 3xLEDS (H4-P43T / M02) H4-P43T - MOXAL - CHINA</t>
  </si>
  <si>
    <t>ILUMINACION LED H4 P43 12V/12W L2 (M01) H4-P43T - MOXAL - CHINA</t>
  </si>
  <si>
    <t>INSTALACION ELECTRICA - ICS-150S - MOXAL - CHINA</t>
  </si>
  <si>
    <t>INSTALACION ELECTRICA</t>
  </si>
  <si>
    <t>LAMPARA SOLAR LED 40W PARA EXTERIOR + SOPORTE SIN DEFINIR - SD - CHINA</t>
  </si>
  <si>
    <t>SIN DEFINIR</t>
  </si>
  <si>
    <t>FERRETERIA</t>
  </si>
  <si>
    <t>LUMINARIAS</t>
  </si>
  <si>
    <t>SD</t>
  </si>
  <si>
    <t>LAMPARA SOLAR LED 50W LI(NICOMN) PARA EXTERIOR + SOPORTE SIN DEFINIR - SD - CHINA</t>
  </si>
  <si>
    <t>LAMPARA SOLAR LED 60W PARA EXTERIOR + SOPORTE SIN DEFINIR - SD - CHINA</t>
  </si>
  <si>
    <t>LAMPARA LED 60W PARA EXTERIOR SIN DEFINIR - SD - CHINA</t>
  </si>
  <si>
    <t>LAMPARA LED 75W PARA EXTERIOR SIN DEFINIR - SD - CHINA</t>
  </si>
  <si>
    <t>LAMPARA LED 90W PARA EXTERIOR SIN DEFINIR - SD - CHINA</t>
  </si>
  <si>
    <t>LAMPARA LED BAHIA ALTA 50W (90 GRADOS) PARA INTERIOR + PANTALLA SIN DEFINIR - SD - CHINA</t>
  </si>
  <si>
    <t>LAMPARA LED BAHIA ALTA 50W (120 GRADOS) PARA INTERIOR + PANTALLA SIN DEFINIR - SD - CHINA</t>
  </si>
  <si>
    <t>LAMPARA LED BAHIA ALTA 80W (90 GRADOS)  PARA INTERIOR + PANTALLA SIN DEFINIR - SD - CHINA</t>
  </si>
  <si>
    <t>LAMPARA LED BAHIA ALTA 80W (120 GRADOS) PARA INTERIOR + PANTALLA SIN DEFINIR - SD - CHINA</t>
  </si>
  <si>
    <t>LAMPARA LED BAHIA ALTA 120W (90 GRADOS) PARA INTERIOR + PANTALLA SIN DEFINIR - SD - CHINA</t>
  </si>
  <si>
    <t>LAMPARA LED BAHIA ALTA 120W (120 GRADOS) PARA INTERIOR + PANTALLA SIN DEFINIR - SD - CHINA</t>
  </si>
  <si>
    <t>LAMPARA LED BAHIA ALTA 100W (90 GRADOS) PARA INTERIOR + PANTALLA SIN DEFINIR - SD - CHINA</t>
  </si>
  <si>
    <t>LAMPARA LED BAHIA ALTA 100W (120 GRADOS) PARA INTERIOR + PANTALLA SIN DEFINIR - SD - CHINA</t>
  </si>
  <si>
    <t>LAMPARA LED BAHIA ALTA 150W (120 GRADOS) PARA INTERIOR + PANTALLA SIN DEFINIR - SD - CHINA</t>
  </si>
  <si>
    <t>KIT DE HERRAMIENTAS (DESARMADOR MIXTO, LLAVE 10, LLAVE 8, LLAVE DE BUJIA, PLAYO) SIN DEFINIR - MOXAL - CHINA</t>
  </si>
  <si>
    <t>HERRAMIENTAS</t>
  </si>
  <si>
    <t>JUEGO MOTOCHINA</t>
  </si>
  <si>
    <t>LLAVE Y 8-10-12 (LARGA) HY-02 - TAK - CHINA</t>
  </si>
  <si>
    <t>LLAVES - KIT HERRAMIENTA</t>
  </si>
  <si>
    <t>TAK</t>
  </si>
  <si>
    <t>HY-02</t>
  </si>
  <si>
    <t>LLAVE Y 8-10-12 (CORTA) HY-01 - TAK - CHINA</t>
  </si>
  <si>
    <t>HY-01</t>
  </si>
  <si>
    <t>EXTRACTOR DE MOTOR DE ARRANQUE PARA MOTOCICLETA SIN DEFINIR - SD -</t>
  </si>
  <si>
    <t>EXTRACTORES</t>
  </si>
  <si>
    <t>MULTIMETRO DIGITAL FY9805 MD-01 - MOXAL - CHINA</t>
  </si>
  <si>
    <t>COMPROBADORES</t>
  </si>
  <si>
    <t>MD-01</t>
  </si>
  <si>
    <t>CABLE CONECTOR DE BATERIA (POSITIVO - NEGATIVO) AX100 - CR1 - CHINA</t>
  </si>
  <si>
    <t>CABLE CONECTOR</t>
  </si>
  <si>
    <t>VENTILADOR  ATV - TAK - CHINA</t>
  </si>
  <si>
    <t>VENTILADOR</t>
  </si>
  <si>
    <t>ATV</t>
  </si>
  <si>
    <t>PORTA CARBON GY200 - ENDURO200R - MOXAL - CHINA</t>
  </si>
  <si>
    <t>PORTA CARBON</t>
  </si>
  <si>
    <t>RESISTENCIA 20W 8.5 AX100 - MOXAL - CHINA</t>
  </si>
  <si>
    <t>RESISTENCIA</t>
  </si>
  <si>
    <t>SWITCH DE ENCENDIDO CON BLOQUEO SKR200S - MOXAL - CHINA</t>
  </si>
  <si>
    <t>SWITCH DE ENCENDIDO</t>
  </si>
  <si>
    <t>SWITCH DE ENCENDIDO RAPTOR 250 - MOXAL - CHINA</t>
  </si>
  <si>
    <t>SWITCH DE ENCENDIDO 2P (SOCKET MACHO) XY200GY-6 - MOXAL - CHINA</t>
  </si>
  <si>
    <t>SWITCH DE ENCENDIDO (SOCKET MACHO - 3 CABLES) AX4 - MOXAL - CHINA</t>
  </si>
  <si>
    <t>SWITCH DE ENCENDIDO DY150-16 - MOXAL - CHINA</t>
  </si>
  <si>
    <t>DY150-16</t>
  </si>
  <si>
    <t>SWITCH DE ENCENDIDO GY200 - MOXAL - CHINA</t>
  </si>
  <si>
    <t>GY200</t>
  </si>
  <si>
    <t>SWITCH DE ENCENDIDO 4P EN125 - MOXAL - CHINA</t>
  </si>
  <si>
    <t>SWITCH DE ENCENDIDO STIFF150M - MOXAL - CHINA</t>
  </si>
  <si>
    <t>STIFF150M</t>
  </si>
  <si>
    <t>SWITCH DE ENCENDIDO 2P CB1 125 - MOXAL - CHINA</t>
  </si>
  <si>
    <t>SWITCH DE ENCENDIDO SKR200S - MOXAL - CHINA</t>
  </si>
  <si>
    <t>SWITCH DE ENCENDIDO 5PIN XY150 PANDILLERA - MOXAL - CHINA</t>
  </si>
  <si>
    <t>SWITCH DE ENCENDIDO XY125VB - MOXAL - CHINA</t>
  </si>
  <si>
    <t>XY125VB</t>
  </si>
  <si>
    <t>SWITCH DE ENCENDIDO 10PIN AX100 - MOXAL - CHINA</t>
  </si>
  <si>
    <t>SWITCH DE ENCENDIDO 4P PASOLA - MOXAL - CHINA</t>
  </si>
  <si>
    <t>PASOLA</t>
  </si>
  <si>
    <t>SWITCH DE ENCENDIDO 4P GN125H - MOXAL - CHINA</t>
  </si>
  <si>
    <t>SWITCH DE ENCENDIDO 4P NR200 - MOXAL - CHINA</t>
  </si>
  <si>
    <t>NR200</t>
  </si>
  <si>
    <t>SWITCH DE ENCENDIDO 4P WY125 - MOXAL - CHINA</t>
  </si>
  <si>
    <t>WY125</t>
  </si>
  <si>
    <t>SWITCH DE ENCENDIDO 4P JL110-8 - MOXAL - CHINA</t>
  </si>
  <si>
    <t>JL110-8</t>
  </si>
  <si>
    <t>SOCKET INDICADOR DE CAMBIOS 6P SKR200S - MOXAL - CHINA</t>
  </si>
  <si>
    <t>SOCKETS INDICADOR DE CAMBIOS</t>
  </si>
  <si>
    <t>SOCKET DE INDICADOR DE CAMBIO  GN125H - MOXAL - CHINA</t>
  </si>
  <si>
    <t>SOCKET DE INDICADOR DE CAMBIO CG125 - MOXAL - CHINA</t>
  </si>
  <si>
    <t>CG125</t>
  </si>
  <si>
    <t>SOCKET DE FARO SF-06 - MOXAL - CHINA</t>
  </si>
  <si>
    <t>SOCKET DE FARO</t>
  </si>
  <si>
    <t>SF-06</t>
  </si>
  <si>
    <t>SOCKET DE FARO SF-05 - MOXAL - CHINA</t>
  </si>
  <si>
    <t>SF-05</t>
  </si>
  <si>
    <t>SOCKET B35 SF-08 (B35) - MOXAL - CHINA</t>
  </si>
  <si>
    <t>SOCKETS DE FARO</t>
  </si>
  <si>
    <t>SF-08 (B35)</t>
  </si>
  <si>
    <t>SOCKET DE FARO (TERMICO) SF-03 - MOXAL - CHINA</t>
  </si>
  <si>
    <t>SF-03</t>
  </si>
  <si>
    <t>SOCKET P43 (CERAMICA) SF-07 (P43) - MOXAL - CHINA</t>
  </si>
  <si>
    <t>SF-07 (P43)</t>
  </si>
  <si>
    <t>SOCKET DE GUIA DIRECCIONAL SG-01 - MOXAL - CHINA</t>
  </si>
  <si>
    <t>SG-01</t>
  </si>
  <si>
    <t>SOCKET DE FARO (TERMICO) SF-02 - MOXAL - CHINA</t>
  </si>
  <si>
    <t>SF-02</t>
  </si>
  <si>
    <t>SOCKET DE FARO AX100 - MOXAL - CHINA</t>
  </si>
  <si>
    <t>SOCKET DE FARO SF-01 - MOXAL - CHINA</t>
  </si>
  <si>
    <t>SF-01</t>
  </si>
  <si>
    <t>RUN DE ACELERACION GY200 - ENDURO200R - MOXAL - CHINA</t>
  </si>
  <si>
    <t>KIT DE ENCENDIDO</t>
  </si>
  <si>
    <t>MANDO ENCENDIDO DERECHO (RUN) GY200 - ENDURO200R - MOXAL - CHINA</t>
  </si>
  <si>
    <t>RECTIFICADOR DE CORRIENTE 5P AX4 - MOXAL - CHINA</t>
  </si>
  <si>
    <t>RECTIFICADOR</t>
  </si>
  <si>
    <t>RECTIFICADOR DE CORRIENTE ICS-150S - MOXAL - CHINA</t>
  </si>
  <si>
    <t>REGULADOR RECTIFICADOR RE205 4S (14) - VARROC - INDIA</t>
  </si>
  <si>
    <t>RE205 4S (14)</t>
  </si>
  <si>
    <t>REGULADOR RECTIFICADOR P135LS - VARROC - INDIA</t>
  </si>
  <si>
    <t>RECTIFICADOR AC/DC 4 PIN HONDA CB1 125 - MOXAL - CHINA</t>
  </si>
  <si>
    <t>RECTIFICADOR AC/DC 4P (CABLES/SIN CONDENSADOR/UNIVERSAL)  M1R200 - MOXAL - CHINA</t>
  </si>
  <si>
    <t>M1R200</t>
  </si>
  <si>
    <t>REGULADOR RECTIFICADOR P180 - VARROC - INDIA</t>
  </si>
  <si>
    <t>RECTIFICADOR DE CORRIENTE AC/DC 5P (CABLES)  CG125D (ZS156FMI) - MOXAL - CHINA</t>
  </si>
  <si>
    <t>CG125D (ZS156FMI)</t>
  </si>
  <si>
    <t>RECTIFICADOR AC/DC  AX100 - MOXAL - CHINA</t>
  </si>
  <si>
    <t>RECTIFICADOR DE CORRIENTE AC/DC (CABLE) FX200-2-3 - MOXAL - CHINA</t>
  </si>
  <si>
    <t>RECTIFICADOR DE CORRIENTE AC/DC 5P (CABLE) GN125H - MOXAL - CHINA</t>
  </si>
  <si>
    <t>RECTIFICADOR DE CORRIENTE AC/DC 5P (CABLE) JH125 - MOXAL - CHINA</t>
  </si>
  <si>
    <t>JH125</t>
  </si>
  <si>
    <t>RECTIFICADOR DE CORRIENTE AC/DC 4P (CABLE/CONDENSADOR) GY200 - ENDURO200R - MOXAL - CHINA</t>
  </si>
  <si>
    <t>RECTIFICADOR DE CORRIENTE AC/DC 5P (CABLE)  GY200 - ENDURO200R - MOXAL - CHINA</t>
  </si>
  <si>
    <t>RECTIFICADOR DE CORRIENTE (ALUMINIO) AX100 - MOXAL - CHINA</t>
  </si>
  <si>
    <t>RECTIFICADOR DE CORRIENTE AC/DC 4P XY125VB - MOXAL - CHINA</t>
  </si>
  <si>
    <t>RECTIFICADOR DE CORRIENTE AC/DC 5P (DIRECTO) JH125 - MOXAL - CHINA</t>
  </si>
  <si>
    <t>PITO 12V 1.5A 105dB NEGRO UNIVERSAL - MOXAL - CHINA</t>
  </si>
  <si>
    <t>PITOS</t>
  </si>
  <si>
    <t>PITO 12V 1.5A 105dB CROMADO UNIVERSAL - MOXAL - CHINA</t>
  </si>
  <si>
    <t>PITO 628H 6V NEGRO UNIVERSAL - TAK - CHINA</t>
  </si>
  <si>
    <t>PITO 628H 12V NEGRO UNIVERSAL - MOXAL - CHINA</t>
  </si>
  <si>
    <t>PITO 628H 12V GRIS UNIVERSAL - TAK - CHINA</t>
  </si>
  <si>
    <t>CONECTOR BRONCE DE BATERIA CE01 - MOXAL - CHINA</t>
  </si>
  <si>
    <t>CONECTORES ELECTRICOS</t>
  </si>
  <si>
    <t>CE01</t>
  </si>
  <si>
    <t>PIPETA DE BUJIA TOMATE UNIVERSAL - MOXAL - CHINA</t>
  </si>
  <si>
    <t>PIPETA</t>
  </si>
  <si>
    <t>PIPETA DE BUJIA AZUL UNIVERSAL - MOXAL - CHINA</t>
  </si>
  <si>
    <t>PIPETA DE BUJIA ROJO UNIVERSAL - MOXAL - CHINA</t>
  </si>
  <si>
    <t>PIPETA DE BUJIA D125 - VARROC - INDIA</t>
  </si>
  <si>
    <t>D125</t>
  </si>
  <si>
    <t>PIPETA DE BUJIA NEGRO (P2) UNIVERSAL - MOXAL - CHINA</t>
  </si>
  <si>
    <t>PIPETA DE BUJIA NEGRA (P1) UNIVERSAL - MOXAL - CHINA</t>
  </si>
  <si>
    <t>PIPETA DE BUJIA NEGRO MTT110 - TAK - CHINA</t>
  </si>
  <si>
    <t>MTT110</t>
  </si>
  <si>
    <t>MOTOR DE ARRANQUE XL200 - MOXAL - CHINA</t>
  </si>
  <si>
    <t>MOTOR ARRANQUE</t>
  </si>
  <si>
    <t>XL200</t>
  </si>
  <si>
    <t>MOTOR DE ARRANQUE 11D XY200GY-6 - MOXAL - CHINA</t>
  </si>
  <si>
    <t>MOTOR DE ARRANQUE 11D M1R250 - MOXAL - CHINA</t>
  </si>
  <si>
    <t>M1R250</t>
  </si>
  <si>
    <t>MOTOR DE ARRANQUE 10D M1R200 - MOXAL - CHINA</t>
  </si>
  <si>
    <t>MOTOR DE ARRANQUE 9D GN125H - MOXAL - CHINA</t>
  </si>
  <si>
    <t>MOTOR DE ARRANQUE 9 DIENTES GY6-125 - MOXAL - CHINA</t>
  </si>
  <si>
    <t>GY6-125</t>
  </si>
  <si>
    <t>MOTOR DE ARRANQUE 9 DIENTES CG125 - MOXAL - CHINA</t>
  </si>
  <si>
    <t>MOTOR DE ARRANQUE 11 DIENTES GY200 - ENDURO200R - MOXAL - CHINA</t>
  </si>
  <si>
    <t>MANDO DE CONTROL IZQUIERDO AX4 - MOXAL - CHINA</t>
  </si>
  <si>
    <t>MANDOS ENCENDIDO Y LUCES</t>
  </si>
  <si>
    <t>MANDO DE CONTROL DERECHO AX4 - MOXAL - CHINA</t>
  </si>
  <si>
    <t>MANDO IZQUIERDO DE LUCES DY250 TEKKEN - MOXAL - CHINA</t>
  </si>
  <si>
    <t>DY250 TEKKEN</t>
  </si>
  <si>
    <t>MANDO DERECHO DE ENCENDIDO DY250 TEKKEN - MOXAL - CHINA</t>
  </si>
  <si>
    <t>MANDO DERECHO DE ENCENDIDO GN125H - MOXAL - CHINA</t>
  </si>
  <si>
    <t>MANDO IZQUIERDO FATTY150 - MOXAL - CHINA</t>
  </si>
  <si>
    <t>FATTY150</t>
  </si>
  <si>
    <t>MANDO DERECHO FATTY150 - MOXAL - CHINA</t>
  </si>
  <si>
    <t>MANDO DE LUCES RX250 - MOXAL - CHINA</t>
  </si>
  <si>
    <t>RX250</t>
  </si>
  <si>
    <t>BOTON ENCENDIDO UNIVERSAL - MOXAL - CHINA</t>
  </si>
  <si>
    <t>MANDO DE ENCENDIDO JOY150 - MOXAL - CHINA</t>
  </si>
  <si>
    <t>JOY150</t>
  </si>
  <si>
    <t>MANDO DE LUCES (CABALLITO) JL110-8 - MOXAL - CHINA</t>
  </si>
  <si>
    <t>MANDO DE LUCES DERECHO 9 PIN JH125 - MOXAL - CHINA</t>
  </si>
  <si>
    <t>BOTON DE ENCENDIDO SKR250 - MOXAL - CHINA</t>
  </si>
  <si>
    <t>SKR250</t>
  </si>
  <si>
    <t>MANDO DE LUCES IZQUIERDO GY200 - MOXAL - CHINA</t>
  </si>
  <si>
    <t>BOTON MANDO DE LUZ JOY150 - MOXAL - CHINA</t>
  </si>
  <si>
    <t>MANDO DE LUCES (MANIGUETA) GN125H - MOXAL - CHINA</t>
  </si>
  <si>
    <t>MANDO DE LUCES IZQUIERDO 9 PIN WY125 - MOXAL - CHINA</t>
  </si>
  <si>
    <t>KIT 5 BOTONES JOY150 - MOXAL - CHINA</t>
  </si>
  <si>
    <t>MANDO DE ENCENDIDO CB1 X - MOXAL - CHINA</t>
  </si>
  <si>
    <t>KIT DE RUN Y LUCES</t>
  </si>
  <si>
    <t>CB1 X</t>
  </si>
  <si>
    <t>MANDO DE ENCENDIDO DERECHO DY200GY5(I) - MOXAL - CHINA</t>
  </si>
  <si>
    <t>DY200GY5(I)</t>
  </si>
  <si>
    <t>KIT MANDO DE ENCENDIDO Y LUCES XY125-8X - MOXAL - CHINA</t>
  </si>
  <si>
    <t>XY125-8X</t>
  </si>
  <si>
    <t>KIT MANDO DE ENCENDIDO Y LUCES NR200 - TAK - CHINA</t>
  </si>
  <si>
    <t>KIT MANDO DE ENCENDIDO 9 PIN Y LUCES 8 PIN  JH125 - MOXAL - CHINA</t>
  </si>
  <si>
    <t>KIT MANDO DE ENCENDIDO Y LUCES XY150 PANDILLERA - MOXAL - CHINA</t>
  </si>
  <si>
    <t>KIT MANDO DE ENCENDIDO Y LUCES AX100 - MOXAL - CHINA</t>
  </si>
  <si>
    <t>KIT MANDO DE ENCENDIDO Y LUCES GY200 - MOXAL - CHINA</t>
  </si>
  <si>
    <t>INSTALACION ELECTRICA MATRIZ AX100 - MOXAL - CHINA</t>
  </si>
  <si>
    <t>INSTALACION ELECTRICA MATRIZ QMC150-9 - MOXAL - CHINA</t>
  </si>
  <si>
    <t>QMC150-9</t>
  </si>
  <si>
    <t>INSTALACION ELECTRICA MATRIZ SKR250 - MOXAL - CHINA</t>
  </si>
  <si>
    <t>INSTALACION ELECTRICA MATRIZ  (INC. TROMPO DE STOP) CABALLITOS XY125-8X - MOXAL - CHINA</t>
  </si>
  <si>
    <t>INSTALACION ELECTRICA MATRIZ FX200-2-3 - TAK - CHINA</t>
  </si>
  <si>
    <t>INSTALACION ELECTRICA MATRIZ (INC. TROMPO DE STOP) NR200 - MOXAL - CHINA</t>
  </si>
  <si>
    <t>INSTALACION ELECTRICA MATRIZ GY200 - ENDURO200R - MOXAL - CHINA</t>
  </si>
  <si>
    <t>CDI  D125 - VARROC - INDIA</t>
  </si>
  <si>
    <t>CDI</t>
  </si>
  <si>
    <t>CDI  BM150 - VARROC - INDIA</t>
  </si>
  <si>
    <t>BM150</t>
  </si>
  <si>
    <t>CDI  FZ16 - VARROC - INDIA</t>
  </si>
  <si>
    <t>CDI P200NS - VARROC - INDIA</t>
  </si>
  <si>
    <t>CDI P135LS - VARROC - INDIA</t>
  </si>
  <si>
    <t>CDI AC 10P (80x65x26) P135LS - MOXAL - CHINA</t>
  </si>
  <si>
    <t>CDI AC 6P (65x38x23) CG200 - MOXAL - CHINA</t>
  </si>
  <si>
    <t>CG200</t>
  </si>
  <si>
    <t>CDI AC 8P (56x92x30) GN125H - MOXAL - CHINA</t>
  </si>
  <si>
    <t>CDI AC L20 5P JL110-8 - MOXAL - CHINA</t>
  </si>
  <si>
    <t>CDI DC 48x80 (ELECTRONICO) CG200 - MOXAL - CHINA</t>
  </si>
  <si>
    <t>CDI DC 53x93 (ELECTRONICO) CG200 - MOXAL - CHINA</t>
  </si>
  <si>
    <t>CDI P180 - VARROC - INDIA</t>
  </si>
  <si>
    <t>CDI AC L29 (65x38x23) BROS200 - MOXAL - CHINA</t>
  </si>
  <si>
    <t>CDI DC 6P (56x78mm) XY200GY-6 - MOXAL - CHINA</t>
  </si>
  <si>
    <t>CDI AC L22 4P (41x74) JL110-8 - MOXAL - CHINA</t>
  </si>
  <si>
    <t>CARBON CG150 - TAK - CHINA</t>
  </si>
  <si>
    <t>CARBON</t>
  </si>
  <si>
    <t>CG150</t>
  </si>
  <si>
    <t>MAGNETO CON PLATINERA COMPLETO  AX100 - MOXAL - CHINA</t>
  </si>
  <si>
    <t>MOTOR</t>
  </si>
  <si>
    <t>MAGNETO</t>
  </si>
  <si>
    <t>MAGNETO (RODAMIENTO DE PALILLOS) M1R250 - TAK - CHINA</t>
  </si>
  <si>
    <t>SOCKET 2.8 6 CABLES + 2.8 6 CABLES SK-05 - MOXAL - CHINA</t>
  </si>
  <si>
    <t>SOCKET DE CABLES</t>
  </si>
  <si>
    <t>SK-05</t>
  </si>
  <si>
    <t>SOCKET CDI 2.8 4 CABLES SK-03 - MOXAL - CHINA</t>
  </si>
  <si>
    <t>SK-03</t>
  </si>
  <si>
    <t>SOCKET CDI 2.8 3 CABLES SK-02 - MOXAL - CHINA</t>
  </si>
  <si>
    <t>SK-02</t>
  </si>
  <si>
    <t>SOCKET CDI 2.3 4 CABLES + 2.3 2 CABLES (REDONDO) SK-04 - MOXAL - CHINA</t>
  </si>
  <si>
    <t>SK-04</t>
  </si>
  <si>
    <t>SOCKET CDI 2.8 4 CABLES + 2.8 3 CABLES (CUADRADO) SK-01 - MOXAL - CHINA</t>
  </si>
  <si>
    <t>SK-01</t>
  </si>
  <si>
    <t>BUJIA (IRIDIUM) RG6HCC - MOXAL PRO - CHINA</t>
  </si>
  <si>
    <t>BUJIAS</t>
  </si>
  <si>
    <t>MOXAL PRO</t>
  </si>
  <si>
    <t>RG6HCC</t>
  </si>
  <si>
    <t>BUJIA IRIDIUM</t>
  </si>
  <si>
    <t>VR5NE</t>
  </si>
  <si>
    <t>BUJIA (IRIDIUM) DPR8EA-9 - MOXAL PRO - CHINA</t>
  </si>
  <si>
    <t>DPR8EA-9</t>
  </si>
  <si>
    <t>BUJIA (IRIDIUM) CR9E - MOXAL PRO - CHINA</t>
  </si>
  <si>
    <t>CR9E</t>
  </si>
  <si>
    <t>BUJIA D8TC D8TC - TSUNAMI - CHINA</t>
  </si>
  <si>
    <t>TSUNAMI</t>
  </si>
  <si>
    <t>D8TC</t>
  </si>
  <si>
    <t>BUJIA C7HS C7HS - TSUNAMI - CHINA</t>
  </si>
  <si>
    <t>C7HS</t>
  </si>
  <si>
    <t>BUJIA CR8E CR8E - TSUNAMI - CHINA</t>
  </si>
  <si>
    <t>CR8E</t>
  </si>
  <si>
    <t>BUJIA BP5ES BP5ES - TSUNAMI - CHINA</t>
  </si>
  <si>
    <t>BP5ES</t>
  </si>
  <si>
    <t>BOBINA DE BUJIA AX4 - MOXAL - CHINA</t>
  </si>
  <si>
    <t>BOBINAS</t>
  </si>
  <si>
    <t>BOBINA CORONILLA 8 MODULOS 2 HUECOS AX4 - MOXAL - CHINA</t>
  </si>
  <si>
    <t>BOBINA CORONILLA 8 MODULOS 2 HUECOS SKR200S - MOXAL - CHINA</t>
  </si>
  <si>
    <t>BOBINA CORONILLA P180 - VARROC - INDIA</t>
  </si>
  <si>
    <t>BOBINA DE LUZ AX100 - MOXAL - CHINA</t>
  </si>
  <si>
    <t>BOBINA CORONILLA P200NS - VARROC - INDIA</t>
  </si>
  <si>
    <t>BOBINA DE BUJIA CON PIPETA GN125H - MOXAL - CHINA</t>
  </si>
  <si>
    <t>BOBINA CORONILLA BM150 - VARROC - INDIA</t>
  </si>
  <si>
    <t>BOBINA CORONILLA CB1 125 - MOXAL - CHINA</t>
  </si>
  <si>
    <t>BOBINA CORONILLA 8 MODULOS 3 HUECOS XY200GY-6 - MOXAL - CHINA</t>
  </si>
  <si>
    <t>BOBINA CORONILLA D125 - VARROC - INDIA</t>
  </si>
  <si>
    <t>BOBINA DE LUZ 110CC - MOXAL - CHINA</t>
  </si>
  <si>
    <t>110CC</t>
  </si>
  <si>
    <t>PLATINERA BOBINA DE ENCEDIDO Y LUCES AX100 - MOXAL - CHINA</t>
  </si>
  <si>
    <t>BOBINA DE ENCENDIDO 380 OHM  AX100 - MOXAL - CHINA</t>
  </si>
  <si>
    <t>BOBINA CORONILLA 6 MODULOS 2 HUECOS XY125-8X - MOXAL - CHINA</t>
  </si>
  <si>
    <t>BOBINA DE BUJIA CON PIPETA CB200 - MOXAL - CHINA</t>
  </si>
  <si>
    <t>CB200</t>
  </si>
  <si>
    <t>BOBINA CORONILLA 18 MODULOS 3 HUECOS GN125H - MOXAL - CHINA</t>
  </si>
  <si>
    <t>BOBINA CORONILLA 8 MODULOS 2 HUECOS TRAXX TX150GY-2 - MOXAL - CHINA</t>
  </si>
  <si>
    <t>BOBINA CORONILLA 4 MODULOS 3 HUECOS CG125 - MOXAL - CHINA</t>
  </si>
  <si>
    <t>BOBINA CORONILLA 6 MODULOS 2 HUECOS GY6-125 - MOXAL - CHINA</t>
  </si>
  <si>
    <t>BOBINA CORONILLA 8 MODULOS 2 HUECOS GY6-125 - MOXAL - CHINA</t>
  </si>
  <si>
    <t>BOBINA CORONILLA 8 MODULOS 3 HUECOS GY200 - ENDURO200R - MOXAL - CHINA</t>
  </si>
  <si>
    <t>BOBINA DE BUJIA CON PIPETA 110CC - MOXAL - CHINA</t>
  </si>
  <si>
    <t>BOBINA DE BUJIA CON PIPETA AX100 - MOXAL - CHINA</t>
  </si>
  <si>
    <t>BOBINA DE BUJIA CON PIPETA GY200 - ENDURO200R - MOXAL - CHINA</t>
  </si>
  <si>
    <t>EMBRAGUE UNIDIRECCIONAL P180 - VARROC - INDIA</t>
  </si>
  <si>
    <t>BENDIX</t>
  </si>
  <si>
    <t>BENDIX DE RODILLO CON PIÑON CB200 - MOXAL - CHINA</t>
  </si>
  <si>
    <t>BENDIX DE RODILLO CON ROSCA MTT110 - TAK - CHINA</t>
  </si>
  <si>
    <t>BENDIX DE CANASTILLA CON PIÑON (PALILLOS) CG150 - MOXAL - CHINA</t>
  </si>
  <si>
    <t>BENDIX DE RODILLO CON PIÑON (PALILLOS)  MT150 - TAK - CHINA</t>
  </si>
  <si>
    <t>MT150</t>
  </si>
  <si>
    <t>AUTOMATICO DE ARRANQUE  ICS-150S - MOXAL - CHINA</t>
  </si>
  <si>
    <t>AUTOMATICO MOTO CHINA/ENCHUFE</t>
  </si>
  <si>
    <t>AUTOMATICO DE ENCENDIDO P200NS - VARROC - INDIA</t>
  </si>
  <si>
    <t>AUTOMATICO DE ENCENDIDO P180 - VARROC - INDIA</t>
  </si>
  <si>
    <t>AUTOMATICO DE ARRANQUE GN125H - MOXAL - CHINA</t>
  </si>
  <si>
    <t>AUTOMATICO DE ARRANQUE BROS200 - MOXAL - CHINA</t>
  </si>
  <si>
    <t>AUTOMATICO DE ARRANQUE (IN. SOCKET) UNIVERSAL - MOXAL - CHINA</t>
  </si>
  <si>
    <t>ALARMA (ADAPTADOR MSD+MP3+RADIO FM+2 PARLANTES) AL-04 - CR1 - CHINA</t>
  </si>
  <si>
    <t>ACCESORIOS DE MOTOCICLETA</t>
  </si>
  <si>
    <t>ACCESORIOS</t>
  </si>
  <si>
    <t>ALARMA</t>
  </si>
  <si>
    <t>AL-04</t>
  </si>
  <si>
    <t>ALARMA DE MOTOCICLETA 12V MP3 (HI FI PLAYER, MEMORIA MICRO SD 1GB, RADIO FM, 2 CONTROLES) AL 02 - MOXAL - CHINA</t>
  </si>
  <si>
    <t>AL 02</t>
  </si>
  <si>
    <t>ALARMA DE MOTOCICLETA 12V AL 01 - MOXAL - CHINA</t>
  </si>
  <si>
    <t>AL 01</t>
  </si>
  <si>
    <t>BALANCEADORA LLANTA MOTOCICLETA (DIAM.:10" A 24" / ANCHO: 1.5" A 20") SIN DEFINIR - SD - TAIWAN</t>
  </si>
  <si>
    <t>BALANCEADORAS</t>
  </si>
  <si>
    <t>BALANCEADORA Y RECTIFICACIÓN ARO 10  A 21 SIN DEFINIR - SD - TAIWAN</t>
  </si>
  <si>
    <t>BALANCEADORA MULTIFUNCION  ARO 10  A 21 SIN DEFINIR - SD - TAIWAN</t>
  </si>
  <si>
    <t>CARGADOR DE BATERIA 12V / 4A / 2.3-120 Ah para convencionales y LM IC-A400012 - DYNAVOLT - CHINA</t>
  </si>
  <si>
    <t>CARGADORES BATERIA</t>
  </si>
  <si>
    <t>DYNAVOLT</t>
  </si>
  <si>
    <t>IC-A400012</t>
  </si>
  <si>
    <t>COMPRESOR DE MUELLE 370MM (RESORTES) SIN DEFINIR - SD - CHINA</t>
  </si>
  <si>
    <t>COMPRESORE</t>
  </si>
  <si>
    <t>HERRAMIENTA PARA COMPRESOR DE MUELLE DE VALVULAS  SIN DEFINIR - SD - CHINA</t>
  </si>
  <si>
    <t>MEDIDOR DE COMPRESION UNIVERSAL SIN DEFINIR - SD - TAIWAN</t>
  </si>
  <si>
    <t>ALICATE ESPECIAL PARA ANILLOS/SEGER CON 3 PUNTAS CAMBIABLES SIN DEFINIR - SD - CHINA</t>
  </si>
  <si>
    <t>ALICATE</t>
  </si>
  <si>
    <t>PINZA EXTERNA PARA RINES (TIPO PICO) SIN DEFINIR - SD - CHINA</t>
  </si>
  <si>
    <t>PINZA INTERNA PARA RINES (TIPO PICO) SIN DEFINIR - SD - CHINA</t>
  </si>
  <si>
    <t>PINZA EXTERNA PARA RINES (RECTA) SIN DEFINIR - SD - CHINA</t>
  </si>
  <si>
    <t>PLAYO DE PRESION CON CORTA CABLE SIN DEFINIR - SD - CHINA</t>
  </si>
  <si>
    <t>PLAYO NORMAL SIN DEFINIR - SD - CHINA</t>
  </si>
  <si>
    <t>PINZA SACARESORTE DE CADENA A-1215 SIN DEFINIR - SD - TAIWAN</t>
  </si>
  <si>
    <t>PINZA INTERNA PARA RINES (TIPO RECTA) SIN DEFINIR - SD - TAIWAN</t>
  </si>
  <si>
    <t>EXTRACTOR DE VALVULAS #1 SIN DEFINIR - TORKO -</t>
  </si>
  <si>
    <t>TORKO</t>
  </si>
  <si>
    <t>EXTRACTROR DE CADENA PARA FILTRO DE ACEITE SIN DEFINIR - SD - TAIWAN</t>
  </si>
  <si>
    <t>EXTRACTOR DE PASADOR DE PISTON SIN DEFINIR - SD - TAIWAN</t>
  </si>
  <si>
    <t>EXTRACTOR DE MAGNETO DE CADENILLA M16XP1.5R NO - SD - TAIWAN</t>
  </si>
  <si>
    <t>NO</t>
  </si>
  <si>
    <t>EXTRACTOR DE MAGNETO DE CADENILLA M26XP1.0 SIN DEFINIR - SD - TAIWAN</t>
  </si>
  <si>
    <t>EXTRACTOR DE MAGNETO DE CADENILLA M28XP1.0 SIN DEFINIR - SD - TAIWAN</t>
  </si>
  <si>
    <t>HERRAMIENTA EXTRACTORA  DE EMBRAGUE SIN DEFINIR - SD - TAIWAN</t>
  </si>
  <si>
    <t>EXTRACTOR DE SEGURO DE VALVULAS BAJO CILINDRAJE A-2910 SIN DEFINIR - SD - TAIWAN</t>
  </si>
  <si>
    <t>EXTRACTOR DE SEGURO DE VALVULAS ALTO CILINDRAJE  A-2920 SIN DEFINIR - SD - TAIWAN</t>
  </si>
  <si>
    <t>EXTRACTOR DE SEGURO DE VALVULAS DE RESORTE  A-3260 SIN DEFINIR - SD - TAIWAN</t>
  </si>
  <si>
    <t>LLAVE ARTICULADA AJUSTABLE (1.1/4" A 3") SIN DEFINIR - SD -</t>
  </si>
  <si>
    <t>LLAVE ARTICULADA AJUSTABLE (3/4" A 2") SIN DEFINIR - SD -</t>
  </si>
  <si>
    <t>LLAVE DE BOCA EN T 10MM SIN DEFINIR - SD -</t>
  </si>
  <si>
    <t>LLAVE DE BOCA EN T-10MM  T-10 - SD - CHINA</t>
  </si>
  <si>
    <t>T-10</t>
  </si>
  <si>
    <t>LLAVE DE CORREA DE SUJECION DE FILTRO DE ACEITE SIN DEFINIR - SD - CHINA</t>
  </si>
  <si>
    <t>LLAVE DE BUJIA T-21 SIN DEFINIR - SD - CHINA</t>
  </si>
  <si>
    <t>LLAVE DE CADENA DE SUJECION FILTRO DE ACEITE 12 SIN DEFINIR - SD - CHINA</t>
  </si>
  <si>
    <t>PALANCA DESMONTADORA DE RUEDA SET SIN DEFINIR - SD -</t>
  </si>
  <si>
    <t>PALANCA DESMONTADORA RUEDA</t>
  </si>
  <si>
    <t>PALANCA DESMONTADORA DE RUEDA CON MANGO ALUMINIO SIN DEFINIR - SD - TAIWAN</t>
  </si>
  <si>
    <t>PALANCA DESMONTADORA DE RUEDA SIN DEFINIR - SD - TAIWAN</t>
  </si>
  <si>
    <t>REMACHADOR SET 3 a 5mm SIN DEFINIR - SD -</t>
  </si>
  <si>
    <t>REMACHADORAS</t>
  </si>
  <si>
    <t>SEPARADOR DE MORDAZA PARA PASTILLAS DE FRENO  A-3735 SIN DEFINIR - SD - TAIWAN</t>
  </si>
  <si>
    <t>SEPARADOR</t>
  </si>
  <si>
    <t>MARTILLO DE GOMA 16OZ (340gm) 12" 300mm  SIN DEFINIR - SD - TAIWAN</t>
  </si>
  <si>
    <t>MARTILLO</t>
  </si>
  <si>
    <t>MARTILLO DE GOMA 32OZ / 17"  SIN DEFINIR - SD - TAIWAN</t>
  </si>
  <si>
    <t>MARTILLO DE GOMA 45OZ CON MANGO DE FIBRA DE VIDRIO SIN DEFINIR - SD - CHINA</t>
  </si>
  <si>
    <t>GANCHOS TEMPLONES 1-1/2" SIN DEFINIR - SD - TAIWAN</t>
  </si>
  <si>
    <t>TEMPLONE</t>
  </si>
  <si>
    <t>TORQUIMETRO CON DESGONCE 1/2 (22.20Kg 426x325x190) SIN DEFINIR - SD - CHINA</t>
  </si>
  <si>
    <t>TORQUIMETRO</t>
  </si>
  <si>
    <t>TORQUIMETRO CON DESGONCE 3/8 SIN DEFINIR - SD - CHINA</t>
  </si>
  <si>
    <t>08/12/2018</t>
  </si>
  <si>
    <t>13/05/2019</t>
  </si>
  <si>
    <t>14/05/2019</t>
  </si>
  <si>
    <t>15/05/2019</t>
  </si>
  <si>
    <t>16/05/2019</t>
  </si>
  <si>
    <t>17/05/2019</t>
  </si>
  <si>
    <t>20/05/2019</t>
  </si>
  <si>
    <t>21/05/2019</t>
  </si>
  <si>
    <t>22/05/2019</t>
  </si>
  <si>
    <t>23/05/2019</t>
  </si>
  <si>
    <t>24/05/2019</t>
  </si>
  <si>
    <t>27/05/2019</t>
  </si>
  <si>
    <t>28/05/2019</t>
  </si>
  <si>
    <t>29/05/2019</t>
  </si>
  <si>
    <t>30/05/2019</t>
  </si>
  <si>
    <t>31/05/2019</t>
  </si>
  <si>
    <t>03/06/2019</t>
  </si>
  <si>
    <t>04/06/2019</t>
  </si>
  <si>
    <t>05/06/2019</t>
  </si>
  <si>
    <t>06/06/2019</t>
  </si>
  <si>
    <t>07/06/2019</t>
  </si>
  <si>
    <t>10/06/2019</t>
  </si>
  <si>
    <t>11/06/2019</t>
  </si>
  <si>
    <t>12/06/2019</t>
  </si>
  <si>
    <t>13/06/2019</t>
  </si>
  <si>
    <t>14/06/2019</t>
  </si>
  <si>
    <t>17/06/2019</t>
  </si>
  <si>
    <t>18/06/2019</t>
  </si>
  <si>
    <t>19/06/2019</t>
  </si>
  <si>
    <t>20/06/2019</t>
  </si>
  <si>
    <t>21/06/2019</t>
  </si>
  <si>
    <t>ARO DE ALUMINIO NEGRO 2.50x17 2.50-17 - TAK - CHINA</t>
  </si>
  <si>
    <t>+</t>
  </si>
  <si>
    <t>GRIP I/D TITANIUM GR-01 - MOXAL - CHINA</t>
  </si>
  <si>
    <t>Clasificacion</t>
  </si>
  <si>
    <t>Cambio_Porcentual</t>
  </si>
  <si>
    <t>Redondeo</t>
  </si>
  <si>
    <t>Cambio Global</t>
  </si>
  <si>
    <t>Cambio Global Buffers</t>
  </si>
  <si>
    <t>SCMG</t>
  </si>
  <si>
    <t>ARO ALUMINIO</t>
  </si>
  <si>
    <t>2.50-17</t>
  </si>
  <si>
    <t>RRFA</t>
  </si>
  <si>
    <t>MANUBRIOS</t>
  </si>
  <si>
    <t>GR-01</t>
  </si>
  <si>
    <t>LIBRE-20</t>
  </si>
  <si>
    <t>LIBRE-89</t>
  </si>
  <si>
    <t>LIBRE-34</t>
  </si>
  <si>
    <t>Alertas a Restituir</t>
  </si>
  <si>
    <t>AA8</t>
  </si>
  <si>
    <t>AA7</t>
  </si>
  <si>
    <t>AA9</t>
  </si>
  <si>
    <t>AA10</t>
  </si>
  <si>
    <t>AA11</t>
  </si>
  <si>
    <t>24/06/2019</t>
  </si>
  <si>
    <t>25/06/2019</t>
  </si>
  <si>
    <t>26/06/2019</t>
  </si>
  <si>
    <t>27/06/2019</t>
  </si>
  <si>
    <t>28/06/2019</t>
  </si>
  <si>
    <t>01/07/2019</t>
  </si>
  <si>
    <t>02/07/2019</t>
  </si>
  <si>
    <t>03/07/2019</t>
  </si>
  <si>
    <t>04/07/2019</t>
  </si>
  <si>
    <t>05/07/2019</t>
  </si>
  <si>
    <t>08/07/2019</t>
  </si>
  <si>
    <t>09/07/2019</t>
  </si>
  <si>
    <t>10/07/2019</t>
  </si>
  <si>
    <t>11/07/2019</t>
  </si>
  <si>
    <t>12/07/2019</t>
  </si>
  <si>
    <t>15/07/2019</t>
  </si>
  <si>
    <t>16/07/2019</t>
  </si>
  <si>
    <t>17/07/2019</t>
  </si>
  <si>
    <t>18/07/2019</t>
  </si>
  <si>
    <t>19/07/2019</t>
  </si>
  <si>
    <t>22/07/2019</t>
  </si>
  <si>
    <t>23/07/2019</t>
  </si>
  <si>
    <t>24/07/2019</t>
  </si>
  <si>
    <t>25/07/2019</t>
  </si>
  <si>
    <t>26/07/2019</t>
  </si>
  <si>
    <t>29/07/2019</t>
  </si>
  <si>
    <t>30/07/2019</t>
  </si>
  <si>
    <t>31/07/2019</t>
  </si>
  <si>
    <t>01/08/2019</t>
  </si>
  <si>
    <t>02/08/2019</t>
  </si>
  <si>
    <t>SUSP-112</t>
  </si>
  <si>
    <t>SUSP-108</t>
  </si>
  <si>
    <t>LIBRE-192</t>
  </si>
  <si>
    <t>LIBRE-119</t>
  </si>
  <si>
    <t>LIBRE-125</t>
  </si>
  <si>
    <t>LIBRE-171</t>
  </si>
  <si>
    <t>LIBRE-360</t>
  </si>
  <si>
    <t>LIBRE-353</t>
  </si>
  <si>
    <t>LIBRE-53</t>
  </si>
  <si>
    <t>LIBRE-46</t>
  </si>
  <si>
    <t>LIBRE-87</t>
  </si>
  <si>
    <t>LIBRE-26</t>
  </si>
  <si>
    <t>LIBRE-1391</t>
  </si>
  <si>
    <t>SUSP-7</t>
  </si>
  <si>
    <t>SUSP-133</t>
  </si>
  <si>
    <t>LIBRE-189</t>
  </si>
  <si>
    <t>LIBRE-865</t>
  </si>
  <si>
    <t>LIBRE-649</t>
  </si>
  <si>
    <t>SUSP-126</t>
  </si>
  <si>
    <t>LIBRE-103</t>
  </si>
  <si>
    <t>LIBRE-118</t>
  </si>
  <si>
    <t>LIBRE-872</t>
  </si>
  <si>
    <t>LIBRE-81</t>
  </si>
  <si>
    <t>LIBRE-265</t>
  </si>
  <si>
    <t>LIBRE-191</t>
  </si>
  <si>
    <t>LIBRE-6841</t>
  </si>
  <si>
    <t>LIBRE-522</t>
  </si>
  <si>
    <t>LIBRE-402</t>
  </si>
  <si>
    <t>LIBRE-33</t>
  </si>
  <si>
    <t>LIBRE-290</t>
  </si>
  <si>
    <t>LIBRE-48</t>
  </si>
  <si>
    <t>LIBRE-1221</t>
  </si>
  <si>
    <t>LIBRE-219</t>
  </si>
  <si>
    <t>LIBRE-1091</t>
  </si>
  <si>
    <t>LIBRE-6869</t>
  </si>
  <si>
    <t>LIBRE-159</t>
  </si>
  <si>
    <t>LIBRE-181</t>
  </si>
  <si>
    <t>SUSP-135</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</si>
</sst>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quot;$&quot;#,##0.00_);\(&quot;$&quot;#,##0.00\)"/>
    <numFmt numFmtId="165" formatCode="_(&quot;$&quot;* #,##0.00_);_(&quot;$&quot;* \(#,##0.00\);_(&quot;$&quot;* &quot;-&quot;??_);_(@_)"/>
    <numFmt numFmtId="166" formatCode="&quot;$&quot;\ #,##0"/>
    <numFmt numFmtId="167" formatCode="0.0"/>
    <numFmt numFmtId="168" formatCode="yyyy\-mm\-dd;@"/>
    <numFmt numFmtId="169" formatCode="dd/mm/yyyy;@"/>
    <numFmt numFmtId="170" formatCode="&quot;$&quot;\ #,##0.00"/>
    <numFmt numFmtId="171" formatCode="m/d/yyyy"/>
    <numFmt numFmtId="172" formatCode="m/d/yyyy\ h:mm"/>
    <numFmt numFmtId="173" formatCode="dd/mmm\ h:mm"/>
    <numFmt numFmtId="174" formatCode="mm\ /\ yyyy"/>
    <numFmt numFmtId="175" formatCode="\A\c\t\ \a\:\ \ dd/mm/yyyy"/>
    <numFmt numFmtId="176" formatCode="dd/mmm/yyyy"/>
    <numFmt numFmtId="177" formatCode="dd/mmm/yy"/>
  </numFmts>
  <fonts count="6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
      <sz val="11"/>
      <color rgb="FF000000"/>
      <name val="Calibri"/>
      <family val="2"/>
    </font>
    <font>
      <sz val="8"/>
      <color rgb="FFFF0000"/>
      <name val="Arial"/>
      <family val="2"/>
    </font>
  </fonts>
  <fills count="42">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8" tint="-0.499984740745262"/>
        <bgColor indexed="64"/>
      </patternFill>
    </fill>
    <fill>
      <patternFill patternType="solid">
        <fgColor rgb="FF000000"/>
        <bgColor indexed="64"/>
      </patternFill>
    </fill>
    <fill>
      <patternFill patternType="solid">
        <fgColor rgb="FFC00000"/>
        <bgColor indexed="64"/>
      </patternFill>
    </fill>
    <fill>
      <patternFill patternType="solid">
        <fgColor rgb="FF92D050"/>
        <bgColor indexed="64"/>
      </patternFill>
    </fill>
    <fill>
      <patternFill patternType="solid">
        <fgColor rgb="FFFF0000"/>
        <bgColor theme="0" tint="-0.14999847407452621"/>
      </patternFill>
    </fill>
    <fill>
      <patternFill patternType="solid">
        <fgColor rgb="FF000000"/>
        <bgColor theme="0" tint="-0.14999847407452621"/>
      </patternFill>
    </fill>
    <fill>
      <patternFill patternType="solid">
        <fgColor rgb="FFFFFF00"/>
        <bgColor theme="0" tint="-0.14999847407452621"/>
      </patternFill>
    </fill>
    <fill>
      <patternFill patternType="solid">
        <fgColor rgb="FF7030A0"/>
        <bgColor theme="0" tint="-0.14999847407452621"/>
      </patternFill>
    </fill>
    <fill>
      <patternFill patternType="solid">
        <fgColor rgb="FF006600"/>
        <bgColor theme="0" tint="-0.14999847407452621"/>
      </patternFill>
    </fill>
    <fill>
      <patternFill patternType="solid">
        <fgColor rgb="FFFFFFCC"/>
        <bgColor theme="0" tint="-0.14999847407452621"/>
      </patternFill>
    </fill>
    <fill>
      <patternFill patternType="solid">
        <fgColor rgb="FFFFFFCC"/>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s>
  <cellStyleXfs count="14">
    <xf numFmtId="0" fontId="0" fillId="0" borderId="0"/>
    <xf numFmtId="0" fontId="7" fillId="0" borderId="0"/>
    <xf numFmtId="0" fontId="5" fillId="0" borderId="0"/>
    <xf numFmtId="0" fontId="6" fillId="0" borderId="0"/>
    <xf numFmtId="0" fontId="32" fillId="0" borderId="0" applyNumberFormat="0" applyFill="0" applyBorder="0" applyAlignment="0" applyProtection="0">
      <alignment vertical="top"/>
      <protection locked="0"/>
    </xf>
    <xf numFmtId="0" fontId="6" fillId="0" borderId="0"/>
    <xf numFmtId="0" fontId="4" fillId="0" borderId="0"/>
    <xf numFmtId="0" fontId="6" fillId="0" borderId="0"/>
    <xf numFmtId="0" fontId="6" fillId="0" borderId="0"/>
    <xf numFmtId="0" fontId="3" fillId="0" borderId="0"/>
    <xf numFmtId="165" fontId="40" fillId="0" borderId="0" applyFont="0" applyFill="0" applyBorder="0" applyAlignment="0" applyProtection="0"/>
    <xf numFmtId="0" fontId="51" fillId="0" borderId="0" applyNumberFormat="0" applyFill="0" applyBorder="0" applyAlignment="0" applyProtection="0"/>
    <xf numFmtId="0" fontId="2" fillId="0" borderId="0"/>
    <xf numFmtId="0" fontId="1" fillId="0" borderId="0"/>
  </cellStyleXfs>
  <cellXfs count="304">
    <xf numFmtId="0" fontId="0" fillId="0" borderId="0" xfId="0"/>
    <xf numFmtId="0" fontId="6" fillId="0" borderId="0" xfId="0" applyFont="1"/>
    <xf numFmtId="0" fontId="0" fillId="0" borderId="0" xfId="0" applyAlignment="1">
      <alignment horizontal="left"/>
    </xf>
    <xf numFmtId="0" fontId="0" fillId="0" borderId="0" xfId="0" applyBorder="1"/>
    <xf numFmtId="0" fontId="6" fillId="4" borderId="2" xfId="0" applyFont="1" applyFill="1" applyBorder="1"/>
    <xf numFmtId="0" fontId="0" fillId="4" borderId="3" xfId="0" applyFill="1" applyBorder="1"/>
    <xf numFmtId="0" fontId="6"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2"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3" fillId="0" borderId="0" xfId="0" applyFont="1"/>
    <xf numFmtId="0" fontId="0" fillId="4" borderId="0" xfId="0" applyFill="1"/>
    <xf numFmtId="168" fontId="0" fillId="0" borderId="0" xfId="0" applyNumberFormat="1"/>
    <xf numFmtId="0" fontId="25" fillId="9" borderId="7" xfId="0" applyFont="1" applyFill="1" applyBorder="1"/>
    <xf numFmtId="0" fontId="25"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8"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29" fillId="13" borderId="0" xfId="0" applyFont="1" applyFill="1" applyAlignment="1">
      <alignment horizontal="center" vertical="center" wrapText="1"/>
    </xf>
    <xf numFmtId="0" fontId="6" fillId="2" borderId="0" xfId="0" applyFont="1" applyFill="1" applyAlignment="1">
      <alignment horizontal="center" vertical="center" wrapText="1"/>
    </xf>
    <xf numFmtId="0" fontId="0" fillId="14" borderId="0" xfId="0" applyFill="1" applyAlignment="1">
      <alignment horizontal="center" vertical="center" wrapText="1"/>
    </xf>
    <xf numFmtId="0" fontId="24" fillId="12" borderId="0" xfId="0" applyFont="1" applyFill="1" applyAlignment="1">
      <alignment horizontal="center" vertical="center" wrapText="1"/>
    </xf>
    <xf numFmtId="0" fontId="30" fillId="0" borderId="0" xfId="0" applyFont="1"/>
    <xf numFmtId="0" fontId="15" fillId="3" borderId="0" xfId="0" applyFont="1" applyFill="1" applyAlignment="1" applyProtection="1">
      <alignment horizontal="center" vertical="center" wrapText="1"/>
    </xf>
    <xf numFmtId="0" fontId="14" fillId="5" borderId="0" xfId="0" applyFont="1" applyFill="1" applyAlignment="1" applyProtection="1">
      <alignment horizontal="center" vertical="center"/>
    </xf>
    <xf numFmtId="0" fontId="16" fillId="3" borderId="0" xfId="0" applyFont="1" applyFill="1" applyAlignment="1" applyProtection="1">
      <alignment horizontal="center" vertical="center"/>
    </xf>
    <xf numFmtId="0" fontId="17" fillId="4" borderId="0" xfId="0" applyFont="1" applyFill="1" applyAlignment="1" applyProtection="1">
      <alignment horizontal="center" vertical="center"/>
    </xf>
    <xf numFmtId="0" fontId="18" fillId="8" borderId="0" xfId="0" applyFont="1" applyFill="1" applyAlignment="1" applyProtection="1">
      <alignment horizontal="center" vertical="center"/>
    </xf>
    <xf numFmtId="0" fontId="23" fillId="2" borderId="0" xfId="0" applyFont="1" applyFill="1" applyAlignment="1" applyProtection="1">
      <alignment horizontal="center" vertical="center"/>
    </xf>
    <xf numFmtId="0" fontId="32" fillId="0" borderId="0" xfId="4" applyAlignment="1" applyProtection="1"/>
    <xf numFmtId="0" fontId="6" fillId="0" borderId="0" xfId="0" quotePrefix="1" applyFont="1"/>
    <xf numFmtId="0" fontId="33" fillId="15" borderId="0" xfId="0" applyFont="1" applyFill="1" applyAlignment="1" applyProtection="1">
      <alignment horizontal="center" vertical="center" wrapText="1"/>
    </xf>
    <xf numFmtId="14" fontId="6" fillId="0" borderId="0" xfId="0" applyNumberFormat="1" applyFont="1" applyAlignment="1">
      <alignment wrapText="1"/>
    </xf>
    <xf numFmtId="0" fontId="0" fillId="0" borderId="0" xfId="0" applyAlignment="1">
      <alignment wrapText="1"/>
    </xf>
    <xf numFmtId="0" fontId="6" fillId="16" borderId="0" xfId="0" applyFont="1" applyFill="1" applyAlignment="1" applyProtection="1">
      <alignment horizontal="center" vertical="center" wrapText="1"/>
    </xf>
    <xf numFmtId="14" fontId="6" fillId="16" borderId="0" xfId="0" applyNumberFormat="1" applyFont="1" applyFill="1" applyAlignment="1" applyProtection="1">
      <alignment horizontal="center" vertical="center" wrapText="1"/>
    </xf>
    <xf numFmtId="0" fontId="0" fillId="0" borderId="0" xfId="0" quotePrefix="1"/>
    <xf numFmtId="0" fontId="26" fillId="17" borderId="0" xfId="0" applyFont="1" applyFill="1"/>
    <xf numFmtId="0" fontId="27" fillId="17" borderId="0" xfId="0" applyFont="1" applyFill="1" applyAlignment="1">
      <alignment horizontal="left"/>
    </xf>
    <xf numFmtId="0" fontId="20" fillId="17" borderId="0" xfId="0" applyFont="1" applyFill="1" applyAlignment="1">
      <alignment horizontal="center"/>
    </xf>
    <xf numFmtId="0" fontId="21" fillId="17" borderId="0" xfId="0" applyFont="1" applyFill="1"/>
    <xf numFmtId="0" fontId="26" fillId="17" borderId="0" xfId="0" applyFont="1" applyFill="1" applyAlignment="1">
      <alignment horizontal="left"/>
    </xf>
    <xf numFmtId="0" fontId="19" fillId="17" borderId="0" xfId="0" applyFont="1" applyFill="1" applyAlignment="1">
      <alignment horizontal="center"/>
    </xf>
    <xf numFmtId="0" fontId="22" fillId="17" borderId="0" xfId="0" applyFont="1" applyFill="1" applyAlignment="1">
      <alignment horizontal="center"/>
    </xf>
    <xf numFmtId="169" fontId="31" fillId="17" borderId="0" xfId="0" applyNumberFormat="1" applyFont="1" applyFill="1" applyAlignment="1">
      <alignment horizontal="left"/>
    </xf>
    <xf numFmtId="0" fontId="0" fillId="17" borderId="0" xfId="0" applyFill="1"/>
    <xf numFmtId="0" fontId="6" fillId="0" borderId="0" xfId="0" applyFont="1" applyBorder="1"/>
    <xf numFmtId="0" fontId="34"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4" fillId="19" borderId="0" xfId="0" applyFont="1" applyFill="1" applyAlignment="1" applyProtection="1">
      <alignment horizontal="center" vertical="center" wrapText="1"/>
    </xf>
    <xf numFmtId="0" fontId="24"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6" fillId="0" borderId="0" xfId="0" applyNumberFormat="1" applyFont="1"/>
    <xf numFmtId="0" fontId="36" fillId="0" borderId="0" xfId="0" applyFont="1" applyFill="1"/>
    <xf numFmtId="0" fontId="21" fillId="0" borderId="0" xfId="0" applyFont="1" applyFill="1"/>
    <xf numFmtId="166" fontId="31" fillId="17" borderId="0" xfId="0" applyNumberFormat="1" applyFont="1" applyFill="1"/>
    <xf numFmtId="14" fontId="35" fillId="0" borderId="0" xfId="8" applyNumberFormat="1" applyFont="1" applyAlignment="1" applyProtection="1">
      <alignment horizontal="left" vertical="center" textRotation="180"/>
    </xf>
    <xf numFmtId="0" fontId="24" fillId="23" borderId="0" xfId="0" applyFont="1" applyFill="1" applyAlignment="1" applyProtection="1">
      <alignment horizontal="center" vertical="center" wrapText="1"/>
    </xf>
    <xf numFmtId="0" fontId="0" fillId="0" borderId="9" xfId="0" applyNumberFormat="1" applyBorder="1"/>
    <xf numFmtId="0" fontId="6" fillId="0" borderId="0" xfId="0" applyNumberFormat="1" applyFont="1"/>
    <xf numFmtId="14" fontId="0" fillId="0" borderId="0" xfId="0" applyNumberFormat="1"/>
    <xf numFmtId="0" fontId="37" fillId="0" borderId="0" xfId="0" applyFont="1" applyBorder="1"/>
    <xf numFmtId="14" fontId="0" fillId="0" borderId="0" xfId="0" applyNumberFormat="1"/>
    <xf numFmtId="0" fontId="38"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6" fillId="0" borderId="3" xfId="0" applyFont="1" applyBorder="1"/>
    <xf numFmtId="171" fontId="0" fillId="0" borderId="0" xfId="0" applyNumberFormat="1"/>
    <xf numFmtId="0" fontId="0" fillId="0" borderId="1" xfId="0" applyBorder="1"/>
    <xf numFmtId="0" fontId="24"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6" fillId="0" borderId="1" xfId="0" applyFont="1" applyBorder="1" applyAlignment="1">
      <alignment horizontal="center"/>
    </xf>
    <xf numFmtId="170" fontId="41" fillId="0" borderId="1" xfId="10" applyNumberFormat="1" applyFont="1" applyFill="1" applyBorder="1" applyAlignment="1">
      <alignment horizontal="center"/>
    </xf>
    <xf numFmtId="0" fontId="24" fillId="24" borderId="13" xfId="0" applyFont="1" applyFill="1" applyBorder="1"/>
    <xf numFmtId="166" fontId="0" fillId="0" borderId="1" xfId="0" applyNumberFormat="1" applyBorder="1" applyAlignment="1">
      <alignment horizontal="center"/>
    </xf>
    <xf numFmtId="0" fontId="43" fillId="0" borderId="1" xfId="0" applyFont="1" applyBorder="1" applyAlignment="1">
      <alignment horizontal="center"/>
    </xf>
    <xf numFmtId="0" fontId="0" fillId="0" borderId="6" xfId="0" applyBorder="1"/>
    <xf numFmtId="0" fontId="0" fillId="0" borderId="0" xfId="0" applyAlignment="1">
      <alignment horizontal="right"/>
    </xf>
    <xf numFmtId="0" fontId="6" fillId="0" borderId="0" xfId="0" applyFont="1" applyAlignment="1">
      <alignment horizontal="right"/>
    </xf>
    <xf numFmtId="0" fontId="6" fillId="0" borderId="0" xfId="0" applyFont="1" applyProtection="1"/>
    <xf numFmtId="172" fontId="0" fillId="0" borderId="0" xfId="0" applyNumberFormat="1"/>
    <xf numFmtId="173" fontId="44" fillId="17" borderId="0" xfId="0" applyNumberFormat="1" applyFont="1" applyFill="1"/>
    <xf numFmtId="0" fontId="0" fillId="0" borderId="0" xfId="0" pivotButton="1"/>
    <xf numFmtId="174" fontId="0" fillId="0" borderId="0" xfId="0" applyNumberFormat="1" applyAlignment="1">
      <alignment horizontal="center"/>
    </xf>
    <xf numFmtId="175" fontId="24" fillId="25" borderId="0" xfId="0" applyNumberFormat="1" applyFont="1" applyFill="1" applyAlignment="1">
      <alignment horizontal="left"/>
    </xf>
    <xf numFmtId="0" fontId="0" fillId="26" borderId="0" xfId="0" applyFill="1" applyAlignment="1">
      <alignment horizontal="right"/>
    </xf>
    <xf numFmtId="0" fontId="47" fillId="29" borderId="0" xfId="0" applyFont="1" applyFill="1" applyAlignment="1">
      <alignment vertical="center" wrapText="1"/>
    </xf>
    <xf numFmtId="0" fontId="49" fillId="0" borderId="0" xfId="0" applyFont="1" applyFill="1"/>
    <xf numFmtId="0" fontId="24" fillId="0" borderId="0" xfId="0" applyFont="1"/>
    <xf numFmtId="0" fontId="51" fillId="0" borderId="0" xfId="11"/>
    <xf numFmtId="0" fontId="6" fillId="0" borderId="0" xfId="0" applyFont="1" applyAlignment="1">
      <alignment horizontal="center" vertical="center" wrapText="1"/>
    </xf>
    <xf numFmtId="0" fontId="52" fillId="0" borderId="0" xfId="0" applyFont="1" applyFill="1"/>
    <xf numFmtId="0" fontId="0" fillId="0" borderId="0" xfId="0" applyFont="1" applyAlignment="1">
      <alignment horizontal="center" vertical="center" wrapText="1"/>
    </xf>
    <xf numFmtId="0" fontId="53" fillId="0" borderId="0" xfId="0" applyFont="1" applyFill="1"/>
    <xf numFmtId="0" fontId="6" fillId="0" borderId="0" xfId="0" applyFont="1" applyAlignment="1">
      <alignment horizontal="center"/>
    </xf>
    <xf numFmtId="0" fontId="54" fillId="0" borderId="0" xfId="0" applyNumberFormat="1" applyFont="1" applyFill="1" applyAlignment="1" applyProtection="1">
      <alignment horizontal="center"/>
    </xf>
    <xf numFmtId="167" fontId="54" fillId="0" borderId="0" xfId="0" applyNumberFormat="1" applyFont="1" applyFill="1" applyAlignment="1" applyProtection="1">
      <alignment horizontal="center"/>
    </xf>
    <xf numFmtId="0" fontId="56" fillId="6" borderId="0" xfId="0" applyNumberFormat="1" applyFont="1" applyFill="1" applyBorder="1" applyAlignment="1" applyProtection="1">
      <alignment horizontal="center"/>
      <protection locked="0"/>
    </xf>
    <xf numFmtId="0" fontId="56" fillId="6" borderId="0" xfId="0" applyNumberFormat="1" applyFont="1" applyFill="1" applyAlignment="1" applyProtection="1">
      <alignment horizontal="center"/>
      <protection locked="0"/>
    </xf>
    <xf numFmtId="0" fontId="42" fillId="6" borderId="0" xfId="0" applyNumberFormat="1" applyFont="1" applyFill="1" applyAlignment="1" applyProtection="1">
      <alignment horizontal="center"/>
      <protection locked="0"/>
    </xf>
    <xf numFmtId="9" fontId="56" fillId="6" borderId="0" xfId="0" applyNumberFormat="1" applyFont="1" applyFill="1" applyAlignment="1" applyProtection="1">
      <alignment horizontal="center"/>
      <protection locked="0"/>
    </xf>
    <xf numFmtId="0" fontId="57" fillId="0" borderId="0" xfId="0" applyNumberFormat="1" applyFont="1" applyFill="1" applyBorder="1" applyAlignment="1" applyProtection="1">
      <alignment horizontal="center"/>
    </xf>
    <xf numFmtId="0" fontId="54" fillId="6" borderId="0" xfId="0" applyNumberFormat="1" applyFont="1" applyFill="1" applyAlignment="1" applyProtection="1">
      <alignment horizontal="center"/>
      <protection locked="0"/>
    </xf>
    <xf numFmtId="0" fontId="54" fillId="6" borderId="0" xfId="0" applyNumberFormat="1" applyFont="1" applyFill="1" applyBorder="1" applyAlignment="1" applyProtection="1">
      <alignment horizontal="center"/>
      <protection locked="0"/>
    </xf>
    <xf numFmtId="0" fontId="54" fillId="0" borderId="0" xfId="0" applyNumberFormat="1" applyFont="1" applyAlignment="1" applyProtection="1">
      <alignment horizontal="center"/>
    </xf>
    <xf numFmtId="9" fontId="54" fillId="0" borderId="0" xfId="0" applyNumberFormat="1" applyFont="1" applyAlignment="1" applyProtection="1">
      <alignment horizontal="center"/>
    </xf>
    <xf numFmtId="0" fontId="54" fillId="27" borderId="0" xfId="0" applyNumberFormat="1" applyFont="1" applyFill="1" applyAlignment="1" applyProtection="1">
      <alignment horizontal="center"/>
    </xf>
    <xf numFmtId="0" fontId="57" fillId="0" borderId="0" xfId="0" applyNumberFormat="1" applyFont="1" applyAlignment="1" applyProtection="1">
      <alignment horizontal="center"/>
    </xf>
    <xf numFmtId="1" fontId="54" fillId="0" borderId="0" xfId="0" applyNumberFormat="1" applyFont="1" applyAlignment="1" applyProtection="1">
      <alignment horizontal="center"/>
    </xf>
    <xf numFmtId="167" fontId="54" fillId="0" borderId="0" xfId="0" applyNumberFormat="1" applyFont="1" applyAlignment="1" applyProtection="1">
      <alignment horizontal="center"/>
    </xf>
    <xf numFmtId="9" fontId="54" fillId="0" borderId="9" xfId="0" applyNumberFormat="1" applyFont="1" applyBorder="1" applyAlignment="1" applyProtection="1">
      <alignment horizontal="center"/>
    </xf>
    <xf numFmtId="0" fontId="2" fillId="0" borderId="0" xfId="12"/>
    <xf numFmtId="14" fontId="2" fillId="0" borderId="0" xfId="12" applyNumberFormat="1"/>
    <xf numFmtId="0" fontId="2" fillId="0" borderId="0" xfId="12" applyNumberFormat="1"/>
    <xf numFmtId="0" fontId="2" fillId="0" borderId="0" xfId="12" applyAlignment="1">
      <alignment horizontal="center"/>
    </xf>
    <xf numFmtId="0" fontId="58" fillId="0" borderId="0" xfId="12" applyFont="1"/>
    <xf numFmtId="0" fontId="47" fillId="31" borderId="0" xfId="0" applyFont="1" applyFill="1" applyAlignment="1">
      <alignment vertical="center" wrapText="1"/>
    </xf>
    <xf numFmtId="0" fontId="2" fillId="0" borderId="0" xfId="12" applyFill="1"/>
    <xf numFmtId="0" fontId="59" fillId="0" borderId="0" xfId="0" applyFont="1"/>
    <xf numFmtId="0" fontId="60" fillId="7" borderId="1" xfId="0" applyFont="1" applyFill="1" applyBorder="1" applyAlignment="1">
      <alignment horizontal="left" vertical="center" wrapText="1"/>
    </xf>
    <xf numFmtId="0" fontId="60" fillId="16" borderId="1" xfId="0" applyFont="1" applyFill="1" applyBorder="1" applyAlignment="1">
      <alignment horizontal="left" vertical="center" wrapText="1"/>
    </xf>
    <xf numFmtId="0" fontId="24" fillId="23" borderId="15" xfId="0" applyFont="1" applyFill="1" applyBorder="1"/>
    <xf numFmtId="0" fontId="24" fillId="15" borderId="1" xfId="0" applyFont="1" applyFill="1" applyBorder="1" applyAlignment="1">
      <alignment horizontal="left" vertical="center" wrapText="1"/>
    </xf>
    <xf numFmtId="0" fontId="42" fillId="22" borderId="20" xfId="0" applyNumberFormat="1" applyFont="1" applyFill="1" applyBorder="1" applyAlignment="1">
      <alignment horizontal="center"/>
    </xf>
    <xf numFmtId="0" fontId="39" fillId="0" borderId="6" xfId="0" applyFont="1" applyBorder="1" applyAlignment="1">
      <alignment horizontal="center"/>
    </xf>
    <xf numFmtId="0" fontId="6" fillId="0" borderId="6" xfId="0" applyFont="1" applyBorder="1" applyAlignment="1">
      <alignment horizontal="center"/>
    </xf>
    <xf numFmtId="0" fontId="60" fillId="6" borderId="1" xfId="0" applyFont="1" applyFill="1" applyBorder="1" applyAlignment="1">
      <alignment horizontal="center" vertical="center" wrapText="1"/>
    </xf>
    <xf numFmtId="0" fontId="60" fillId="6" borderId="1" xfId="0" applyFont="1" applyFill="1" applyBorder="1" applyAlignment="1">
      <alignment horizontal="left" vertical="center" wrapText="1"/>
    </xf>
    <xf numFmtId="0" fontId="0" fillId="16" borderId="1" xfId="0" applyFill="1" applyBorder="1" applyAlignment="1">
      <alignment horizontal="center"/>
    </xf>
    <xf numFmtId="0" fontId="46" fillId="5" borderId="1" xfId="0" applyFont="1" applyFill="1" applyBorder="1" applyAlignment="1">
      <alignment horizontal="left" vertical="center" wrapText="1"/>
    </xf>
    <xf numFmtId="0" fontId="24" fillId="19" borderId="1" xfId="0" applyFont="1" applyFill="1" applyBorder="1" applyAlignment="1">
      <alignment horizontal="left" vertical="center" wrapText="1"/>
    </xf>
    <xf numFmtId="0" fontId="24" fillId="23" borderId="1" xfId="0" applyFont="1" applyFill="1" applyBorder="1" applyAlignment="1">
      <alignment horizontal="left" vertical="center" wrapText="1"/>
    </xf>
    <xf numFmtId="176" fontId="0" fillId="0" borderId="1" xfId="0" applyNumberFormat="1" applyBorder="1" applyAlignment="1">
      <alignment horizontal="center"/>
    </xf>
    <xf numFmtId="0" fontId="24" fillId="15" borderId="15" xfId="0" applyFont="1" applyFill="1" applyBorder="1" applyAlignment="1">
      <alignment horizontal="left" vertical="center" wrapText="1"/>
    </xf>
    <xf numFmtId="0" fontId="24" fillId="20" borderId="1" xfId="0" applyFont="1" applyFill="1" applyBorder="1" applyAlignment="1">
      <alignment horizontal="left" vertical="center" wrapText="1"/>
    </xf>
    <xf numFmtId="0" fontId="41" fillId="0" borderId="1" xfId="10" applyNumberFormat="1" applyFont="1" applyFill="1" applyBorder="1" applyAlignment="1">
      <alignment horizontal="center"/>
    </xf>
    <xf numFmtId="0" fontId="60"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6"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6" fontId="54" fillId="0" borderId="0" xfId="0" applyNumberFormat="1" applyFont="1" applyAlignment="1" applyProtection="1">
      <alignment horizontal="center" vertical="center"/>
    </xf>
    <xf numFmtId="0" fontId="6" fillId="0" borderId="0" xfId="0" applyNumberFormat="1" applyFont="1" applyAlignment="1" applyProtection="1">
      <alignment horizontal="center"/>
    </xf>
    <xf numFmtId="0" fontId="47" fillId="33" borderId="0" xfId="0" applyFont="1" applyFill="1" applyAlignment="1">
      <alignment vertical="center" wrapText="1"/>
    </xf>
    <xf numFmtId="0" fontId="62" fillId="0" borderId="9" xfId="0" applyNumberFormat="1" applyFont="1" applyBorder="1" applyAlignment="1">
      <alignment horizontal="center"/>
    </xf>
    <xf numFmtId="177" fontId="54" fillId="0" borderId="0" xfId="0" applyNumberFormat="1" applyFont="1" applyFill="1" applyAlignment="1" applyProtection="1">
      <alignment horizontal="center"/>
    </xf>
    <xf numFmtId="177" fontId="54" fillId="0" borderId="0" xfId="0" applyNumberFormat="1" applyFont="1" applyAlignment="1" applyProtection="1">
      <alignment horizontal="center" vertical="center"/>
    </xf>
    <xf numFmtId="177" fontId="54" fillId="0" borderId="0" xfId="0" applyNumberFormat="1" applyFont="1" applyAlignment="1" applyProtection="1">
      <alignment horizontal="center" vertical="center"/>
      <protection locked="0"/>
    </xf>
    <xf numFmtId="177" fontId="54" fillId="0" borderId="0" xfId="0" applyNumberFormat="1" applyFont="1" applyAlignment="1" applyProtection="1">
      <alignment horizontal="center"/>
    </xf>
    <xf numFmtId="0" fontId="24" fillId="21" borderId="0" xfId="0" applyFont="1" applyFill="1" applyAlignment="1">
      <alignment horizontal="center" vertical="center" wrapText="1"/>
    </xf>
    <xf numFmtId="0" fontId="24" fillId="0" borderId="0" xfId="0" pivotButton="1" applyFont="1"/>
    <xf numFmtId="0" fontId="24" fillId="0" borderId="0" xfId="0" applyFont="1" applyAlignment="1">
      <alignment horizontal="left"/>
    </xf>
    <xf numFmtId="0" fontId="24" fillId="0" borderId="0" xfId="0" applyNumberFormat="1" applyFont="1"/>
    <xf numFmtId="0" fontId="24" fillId="0" borderId="0" xfId="0" applyFont="1" applyAlignment="1">
      <alignment horizontal="left" indent="1"/>
    </xf>
    <xf numFmtId="14" fontId="24" fillId="0" borderId="0" xfId="0" applyNumberFormat="1" applyFont="1" applyAlignment="1">
      <alignment horizontal="left" indent="2"/>
    </xf>
    <xf numFmtId="0" fontId="63" fillId="33" borderId="0" xfId="0" applyFont="1" applyFill="1" applyBorder="1"/>
    <xf numFmtId="0" fontId="64" fillId="0" borderId="1" xfId="0" applyFont="1" applyBorder="1" applyAlignment="1">
      <alignment horizontal="center"/>
    </xf>
    <xf numFmtId="0" fontId="56" fillId="0" borderId="0" xfId="0" applyNumberFormat="1" applyFont="1" applyFill="1" applyAlignment="1" applyProtection="1">
      <alignment horizontal="center"/>
      <protection locked="0"/>
    </xf>
    <xf numFmtId="0" fontId="57" fillId="0" borderId="0" xfId="0" applyNumberFormat="1" applyFont="1" applyFill="1" applyAlignment="1" applyProtection="1">
      <alignment horizontal="center"/>
    </xf>
    <xf numFmtId="0" fontId="6" fillId="0" borderId="9" xfId="0" applyNumberFormat="1" applyFont="1" applyBorder="1"/>
    <xf numFmtId="0" fontId="54" fillId="0" borderId="0" xfId="0" applyNumberFormat="1" applyFont="1" applyAlignment="1" applyProtection="1">
      <alignment horizontal="center" vertical="center"/>
    </xf>
    <xf numFmtId="0" fontId="65" fillId="0" borderId="0" xfId="0" applyFont="1"/>
    <xf numFmtId="0" fontId="45" fillId="30" borderId="12" xfId="0" applyNumberFormat="1" applyFont="1" applyFill="1" applyBorder="1" applyAlignment="1">
      <alignment horizontal="center" vertical="center"/>
    </xf>
    <xf numFmtId="0" fontId="48" fillId="0" borderId="12" xfId="0" applyNumberFormat="1" applyFont="1" applyBorder="1" applyAlignment="1">
      <alignment horizontal="center" vertical="center"/>
    </xf>
    <xf numFmtId="0" fontId="45" fillId="28" borderId="12" xfId="0" applyNumberFormat="1" applyFont="1" applyFill="1" applyBorder="1" applyAlignment="1">
      <alignment horizontal="center" vertical="center"/>
    </xf>
    <xf numFmtId="0" fontId="48" fillId="22" borderId="12" xfId="0" applyNumberFormat="1" applyFont="1" applyFill="1" applyBorder="1" applyAlignment="1">
      <alignment horizontal="center" vertical="center"/>
    </xf>
    <xf numFmtId="0" fontId="61" fillId="32" borderId="12" xfId="0" applyNumberFormat="1" applyFont="1" applyFill="1" applyBorder="1" applyAlignment="1">
      <alignment horizontal="center" vertical="center"/>
    </xf>
    <xf numFmtId="0" fontId="0" fillId="0" borderId="3"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6" fillId="0" borderId="5" xfId="0" applyFont="1" applyBorder="1" applyAlignment="1">
      <alignment horizontal="centerContinuous"/>
    </xf>
    <xf numFmtId="0" fontId="24" fillId="12" borderId="4" xfId="0" applyFont="1" applyFill="1" applyBorder="1"/>
    <xf numFmtId="0" fontId="24" fillId="12" borderId="13" xfId="0" applyFont="1" applyFill="1" applyBorder="1"/>
    <xf numFmtId="0" fontId="24" fillId="12" borderId="15" xfId="0" applyFont="1" applyFill="1" applyBorder="1"/>
    <xf numFmtId="0" fontId="24" fillId="12" borderId="4" xfId="0" applyFont="1" applyFill="1" applyBorder="1" applyAlignment="1">
      <alignment horizontal="center"/>
    </xf>
    <xf numFmtId="0" fontId="47" fillId="34" borderId="0" xfId="0" applyFont="1" applyFill="1" applyAlignment="1">
      <alignment vertical="center" wrapText="1"/>
    </xf>
    <xf numFmtId="14" fontId="24" fillId="23" borderId="0" xfId="0" applyNumberFormat="1" applyFont="1" applyFill="1" applyAlignment="1" applyProtection="1">
      <alignment horizontal="center" vertical="center" wrapText="1"/>
    </xf>
    <xf numFmtId="14" fontId="0" fillId="0" borderId="0" xfId="0" applyNumberFormat="1" applyAlignment="1">
      <alignment horizontal="center" vertical="center" wrapText="1"/>
    </xf>
    <xf numFmtId="14" fontId="6" fillId="7" borderId="0" xfId="0" applyNumberFormat="1" applyFont="1" applyFill="1" applyBorder="1" applyAlignment="1" applyProtection="1">
      <alignment horizontal="center" vertical="center" wrapText="1"/>
    </xf>
    <xf numFmtId="14" fontId="6" fillId="7" borderId="0" xfId="0" applyNumberFormat="1" applyFont="1" applyFill="1" applyAlignment="1" applyProtection="1">
      <alignment horizontal="center" vertical="center" wrapText="1"/>
    </xf>
    <xf numFmtId="14" fontId="24" fillId="18" borderId="0" xfId="0" applyNumberFormat="1" applyFont="1" applyFill="1" applyAlignment="1" applyProtection="1">
      <alignment horizontal="center" vertical="center" wrapText="1"/>
    </xf>
    <xf numFmtId="14" fontId="46" fillId="5" borderId="0" xfId="0" applyNumberFormat="1" applyFont="1" applyFill="1" applyAlignment="1" applyProtection="1">
      <alignment horizontal="center" vertical="center" wrapText="1"/>
    </xf>
    <xf numFmtId="14" fontId="6" fillId="0" borderId="0" xfId="0" applyNumberFormat="1" applyFont="1" applyFill="1" applyAlignment="1" applyProtection="1">
      <alignment horizontal="center" vertical="center" wrapText="1"/>
    </xf>
    <xf numFmtId="14" fontId="6" fillId="6" borderId="0" xfId="0" applyNumberFormat="1" applyFont="1" applyFill="1" applyAlignment="1" applyProtection="1">
      <alignment horizontal="center" vertical="center" wrapText="1"/>
    </xf>
    <xf numFmtId="14" fontId="24" fillId="19" borderId="0" xfId="0" applyNumberFormat="1" applyFont="1" applyFill="1" applyAlignment="1" applyProtection="1">
      <alignment horizontal="center" vertical="center" wrapText="1"/>
    </xf>
    <xf numFmtId="14" fontId="24" fillId="20" borderId="0" xfId="0" applyNumberFormat="1" applyFont="1" applyFill="1" applyAlignment="1" applyProtection="1">
      <alignment horizontal="center" vertical="center" wrapText="1"/>
    </xf>
    <xf numFmtId="14" fontId="15" fillId="3" borderId="0" xfId="0" applyNumberFormat="1" applyFont="1" applyFill="1" applyAlignment="1" applyProtection="1">
      <alignment horizontal="center" vertical="center" wrapText="1"/>
    </xf>
    <xf numFmtId="14" fontId="14" fillId="5" borderId="0" xfId="0" applyNumberFormat="1" applyFont="1" applyFill="1" applyAlignment="1" applyProtection="1">
      <alignment horizontal="center" vertical="center"/>
    </xf>
    <xf numFmtId="14" fontId="24" fillId="15" borderId="0" xfId="0" applyNumberFormat="1" applyFont="1" applyFill="1" applyAlignment="1" applyProtection="1">
      <alignment horizontal="center" vertical="center" wrapText="1"/>
    </xf>
    <xf numFmtId="0" fontId="54" fillId="0" borderId="0" xfId="0" applyNumberFormat="1" applyFont="1" applyFill="1" applyBorder="1" applyAlignment="1" applyProtection="1">
      <alignment horizontal="center"/>
      <protection locked="0"/>
    </xf>
    <xf numFmtId="14" fontId="2" fillId="0" borderId="0" xfId="12" applyNumberFormat="1" applyFill="1"/>
    <xf numFmtId="177" fontId="54" fillId="0" borderId="0" xfId="0" applyNumberFormat="1" applyFont="1" applyFill="1" applyAlignment="1" applyProtection="1">
      <alignment horizontal="center"/>
      <protection hidden="1"/>
    </xf>
    <xf numFmtId="49" fontId="54" fillId="0" borderId="0" xfId="0" applyNumberFormat="1" applyFont="1" applyFill="1" applyAlignment="1" applyProtection="1">
      <alignment horizontal="center" vertical="center"/>
    </xf>
    <xf numFmtId="49" fontId="54" fillId="0" borderId="0" xfId="0" applyNumberFormat="1" applyFont="1" applyFill="1" applyProtection="1"/>
    <xf numFmtId="0" fontId="6" fillId="25" borderId="0" xfId="0" applyFont="1" applyFill="1" applyAlignment="1" applyProtection="1">
      <alignment horizontal="center" vertical="center" wrapText="1"/>
    </xf>
    <xf numFmtId="14" fontId="6" fillId="25" borderId="0" xfId="0" applyNumberFormat="1" applyFont="1" applyFill="1" applyAlignment="1" applyProtection="1">
      <alignment horizontal="center" vertical="center" wrapText="1"/>
    </xf>
    <xf numFmtId="0" fontId="54" fillId="0" borderId="0" xfId="0" applyNumberFormat="1" applyFont="1" applyAlignment="1" applyProtection="1">
      <alignment horizontal="center"/>
      <protection locked="0"/>
    </xf>
    <xf numFmtId="49" fontId="54" fillId="0" borderId="0" xfId="0" applyNumberFormat="1" applyFont="1" applyFill="1" applyAlignment="1" applyProtection="1">
      <alignment horizontal="left" vertical="center"/>
      <protection locked="0"/>
    </xf>
    <xf numFmtId="49" fontId="54" fillId="0" borderId="0" xfId="0" applyNumberFormat="1" applyFont="1" applyFill="1" applyAlignment="1" applyProtection="1">
      <alignment horizontal="center" vertical="center"/>
      <protection locked="0"/>
    </xf>
    <xf numFmtId="49" fontId="54" fillId="0" borderId="0" xfId="0" applyNumberFormat="1" applyFont="1" applyFill="1" applyProtection="1">
      <protection hidden="1"/>
    </xf>
    <xf numFmtId="0" fontId="54" fillId="0" borderId="0" xfId="0" applyNumberFormat="1" applyFont="1" applyAlignment="1" applyProtection="1">
      <alignment horizontal="left"/>
    </xf>
    <xf numFmtId="177" fontId="0" fillId="0" borderId="0" xfId="0" applyNumberFormat="1" applyProtection="1"/>
    <xf numFmtId="164" fontId="54" fillId="0" borderId="0" xfId="0" applyNumberFormat="1" applyFont="1" applyFill="1" applyProtection="1">
      <protection hidden="1"/>
    </xf>
    <xf numFmtId="0" fontId="6" fillId="0" borderId="0" xfId="0" applyNumberFormat="1" applyFont="1" applyFill="1" applyAlignment="1" applyProtection="1">
      <alignment horizontal="center"/>
    </xf>
    <xf numFmtId="0" fontId="54" fillId="0" borderId="0" xfId="0" applyNumberFormat="1" applyFont="1" applyFill="1" applyProtection="1"/>
    <xf numFmtId="0" fontId="54" fillId="0" borderId="0" xfId="0" applyNumberFormat="1" applyFont="1" applyFill="1" applyProtection="1">
      <protection hidden="1"/>
    </xf>
    <xf numFmtId="0" fontId="55" fillId="6" borderId="0" xfId="0" applyNumberFormat="1" applyFont="1" applyFill="1" applyAlignment="1" applyProtection="1">
      <alignment horizontal="center"/>
      <protection locked="0"/>
    </xf>
    <xf numFmtId="0" fontId="56" fillId="6" borderId="0" xfId="0" applyNumberFormat="1" applyFont="1" applyFill="1" applyAlignment="1" applyProtection="1">
      <alignment horizontal="center" vertical="center"/>
      <protection locked="0"/>
    </xf>
    <xf numFmtId="0" fontId="56" fillId="0" borderId="0" xfId="0" applyNumberFormat="1" applyFont="1" applyFill="1" applyAlignment="1" applyProtection="1">
      <alignment horizontal="left"/>
      <protection locked="0"/>
    </xf>
    <xf numFmtId="0" fontId="61" fillId="35" borderId="12" xfId="0" applyNumberFormat="1" applyFont="1" applyFill="1" applyBorder="1" applyAlignment="1">
      <alignment horizontal="center" vertical="center"/>
    </xf>
    <xf numFmtId="0" fontId="61" fillId="36" borderId="12" xfId="0" applyNumberFormat="1" applyFont="1" applyFill="1" applyBorder="1" applyAlignment="1">
      <alignment horizontal="center" vertical="center"/>
    </xf>
    <xf numFmtId="0" fontId="45" fillId="37" borderId="12" xfId="0" applyNumberFormat="1" applyFont="1" applyFill="1" applyBorder="1" applyAlignment="1">
      <alignment horizontal="center" vertical="center"/>
    </xf>
    <xf numFmtId="0" fontId="61" fillId="3" borderId="12" xfId="0" applyNumberFormat="1" applyFont="1" applyFill="1" applyBorder="1" applyAlignment="1">
      <alignment horizontal="center" vertical="center"/>
    </xf>
    <xf numFmtId="0" fontId="61" fillId="2" borderId="12" xfId="0" applyNumberFormat="1" applyFont="1" applyFill="1" applyBorder="1" applyAlignment="1">
      <alignment horizontal="center" vertical="center"/>
    </xf>
    <xf numFmtId="0" fontId="61" fillId="38" borderId="12" xfId="0" applyNumberFormat="1" applyFont="1" applyFill="1" applyBorder="1" applyAlignment="1">
      <alignment horizontal="center" vertical="center"/>
    </xf>
    <xf numFmtId="0" fontId="61" fillId="39" borderId="12" xfId="0" applyNumberFormat="1" applyFont="1" applyFill="1" applyBorder="1" applyAlignment="1">
      <alignment horizontal="center" vertical="center"/>
    </xf>
    <xf numFmtId="0" fontId="61" fillId="8" borderId="12" xfId="0" applyNumberFormat="1" applyFont="1" applyFill="1" applyBorder="1" applyAlignment="1">
      <alignment horizontal="center" vertical="center"/>
    </xf>
    <xf numFmtId="0" fontId="45" fillId="4" borderId="12" xfId="0" applyNumberFormat="1" applyFont="1" applyFill="1" applyBorder="1" applyAlignment="1">
      <alignment horizontal="center" vertical="center"/>
    </xf>
    <xf numFmtId="0" fontId="66" fillId="40" borderId="12" xfId="0" applyNumberFormat="1" applyFont="1" applyFill="1" applyBorder="1" applyAlignment="1">
      <alignment horizontal="center" vertical="center"/>
    </xf>
    <xf numFmtId="0" fontId="66" fillId="41" borderId="12" xfId="0" applyNumberFormat="1" applyFont="1" applyFill="1" applyBorder="1" applyAlignment="1">
      <alignment horizontal="center" vertical="center"/>
    </xf>
    <xf numFmtId="171" fontId="42" fillId="0" borderId="10" xfId="0" applyNumberFormat="1" applyFont="1" applyBorder="1" applyAlignment="1">
      <alignment horizontal="center" vertical="top" textRotation="180"/>
    </xf>
    <xf numFmtId="171" fontId="42" fillId="0" borderId="9" xfId="0" applyNumberFormat="1" applyFont="1" applyBorder="1" applyAlignment="1">
      <alignment horizontal="center" vertical="top" textRotation="180"/>
    </xf>
    <xf numFmtId="171" fontId="42" fillId="0" borderId="11" xfId="0" applyNumberFormat="1" applyFont="1" applyBorder="1" applyAlignment="1">
      <alignment horizontal="center" vertical="top" textRotation="180"/>
    </xf>
    <xf numFmtId="0" fontId="48" fillId="0" borderId="21" xfId="0" applyNumberFormat="1" applyFont="1" applyBorder="1" applyAlignment="1">
      <alignment horizontal="center" vertical="center"/>
    </xf>
    <xf numFmtId="0" fontId="45" fillId="30" borderId="21" xfId="0" applyNumberFormat="1" applyFont="1" applyFill="1" applyBorder="1" applyAlignment="1">
      <alignment horizontal="center" vertical="center"/>
    </xf>
    <xf numFmtId="0" fontId="45" fillId="28" borderId="21" xfId="0" applyNumberFormat="1" applyFont="1" applyFill="1" applyBorder="1" applyAlignment="1">
      <alignment horizontal="center" vertical="center"/>
    </xf>
    <xf numFmtId="0" fontId="48" fillId="22" borderId="21" xfId="0" applyNumberFormat="1" applyFont="1" applyFill="1" applyBorder="1" applyAlignment="1">
      <alignment horizontal="center" vertical="center"/>
    </xf>
    <xf numFmtId="0" fontId="48" fillId="0" borderId="21" xfId="0" applyNumberFormat="1" applyFont="1" applyBorder="1" applyAlignment="1" applyProtection="1">
      <alignment horizontal="center" vertical="center"/>
      <protection locked="0"/>
    </xf>
    <xf numFmtId="0" fontId="48" fillId="0" borderId="12" xfId="0" applyNumberFormat="1" applyFont="1" applyFill="1" applyBorder="1" applyAlignment="1">
      <alignment horizontal="center" vertical="center"/>
    </xf>
    <xf numFmtId="0" fontId="48" fillId="0" borderId="21" xfId="0" applyNumberFormat="1" applyFont="1" applyFill="1" applyBorder="1" applyAlignment="1">
      <alignment horizontal="center" vertical="center"/>
    </xf>
    <xf numFmtId="49" fontId="54" fillId="0" borderId="0" xfId="0" applyNumberFormat="1" applyFont="1" applyFill="1" applyBorder="1" applyAlignment="1" applyProtection="1">
      <alignment horizontal="left" vertical="center"/>
      <protection locked="0"/>
    </xf>
    <xf numFmtId="49" fontId="54" fillId="0" borderId="0" xfId="0" applyNumberFormat="1" applyFont="1" applyFill="1" applyBorder="1" applyAlignment="1" applyProtection="1">
      <alignment horizontal="center" vertical="center"/>
      <protection locked="0"/>
    </xf>
    <xf numFmtId="49" fontId="54" fillId="0" borderId="0" xfId="0" applyNumberFormat="1" applyFont="1" applyFill="1" applyBorder="1" applyAlignment="1" applyProtection="1">
      <alignment horizontal="center" vertical="center"/>
    </xf>
    <xf numFmtId="49" fontId="54" fillId="0" borderId="0" xfId="0" applyNumberFormat="1" applyFont="1" applyFill="1" applyBorder="1" applyProtection="1"/>
    <xf numFmtId="0" fontId="54" fillId="0" borderId="0" xfId="0" applyNumberFormat="1" applyFont="1" applyFill="1" applyBorder="1" applyProtection="1"/>
    <xf numFmtId="0" fontId="54" fillId="0" borderId="0" xfId="0" applyNumberFormat="1" applyFont="1" applyFill="1" applyBorder="1" applyProtection="1">
      <protection hidden="1"/>
    </xf>
    <xf numFmtId="49" fontId="54" fillId="0" borderId="0" xfId="0" applyNumberFormat="1" applyFont="1" applyFill="1" applyBorder="1" applyProtection="1">
      <protection hidden="1"/>
    </xf>
    <xf numFmtId="164" fontId="54" fillId="0" borderId="0" xfId="0" applyNumberFormat="1" applyFont="1" applyFill="1" applyBorder="1" applyProtection="1">
      <protection hidden="1"/>
    </xf>
    <xf numFmtId="177" fontId="54" fillId="0" borderId="0" xfId="0" applyNumberFormat="1" applyFont="1" applyFill="1" applyBorder="1" applyAlignment="1" applyProtection="1">
      <alignment horizontal="center"/>
      <protection hidden="1"/>
    </xf>
    <xf numFmtId="0" fontId="54" fillId="0" borderId="0" xfId="0" applyNumberFormat="1" applyFont="1" applyFill="1" applyBorder="1" applyAlignment="1" applyProtection="1">
      <alignment horizontal="center"/>
    </xf>
    <xf numFmtId="0" fontId="6" fillId="0" borderId="0" xfId="0" applyNumberFormat="1" applyFont="1" applyFill="1" applyBorder="1" applyAlignment="1" applyProtection="1">
      <alignment horizontal="center"/>
    </xf>
    <xf numFmtId="0" fontId="6" fillId="0" borderId="0" xfId="0" applyNumberFormat="1" applyFont="1" applyBorder="1" applyAlignment="1" applyProtection="1">
      <alignment horizontal="center"/>
    </xf>
    <xf numFmtId="0" fontId="0" fillId="0" borderId="0" xfId="0" applyNumberFormat="1" applyBorder="1" applyAlignment="1">
      <alignment horizontal="center"/>
    </xf>
    <xf numFmtId="167" fontId="54" fillId="0" borderId="0" xfId="0" applyNumberFormat="1" applyFont="1" applyFill="1" applyBorder="1" applyAlignment="1" applyProtection="1">
      <alignment horizontal="center"/>
    </xf>
    <xf numFmtId="177" fontId="54" fillId="0" borderId="0" xfId="0" applyNumberFormat="1" applyFont="1" applyFill="1" applyBorder="1" applyAlignment="1" applyProtection="1">
      <alignment horizontal="center"/>
    </xf>
    <xf numFmtId="0" fontId="55" fillId="6" borderId="0" xfId="0" applyNumberFormat="1" applyFont="1" applyFill="1" applyBorder="1" applyAlignment="1" applyProtection="1">
      <alignment horizontal="center"/>
      <protection locked="0"/>
    </xf>
    <xf numFmtId="0" fontId="42" fillId="6" borderId="0" xfId="0" applyNumberFormat="1" applyFont="1" applyFill="1" applyBorder="1" applyAlignment="1" applyProtection="1">
      <alignment horizontal="center"/>
      <protection locked="0"/>
    </xf>
    <xf numFmtId="9" fontId="56" fillId="6" borderId="0" xfId="0" applyNumberFormat="1" applyFont="1" applyFill="1" applyBorder="1" applyAlignment="1" applyProtection="1">
      <alignment horizontal="center"/>
      <protection locked="0"/>
    </xf>
    <xf numFmtId="0" fontId="56" fillId="6" borderId="0" xfId="0" applyNumberFormat="1" applyFont="1" applyFill="1" applyBorder="1" applyAlignment="1" applyProtection="1">
      <alignment horizontal="center" vertical="center"/>
      <protection locked="0"/>
    </xf>
    <xf numFmtId="0" fontId="56" fillId="0" borderId="0" xfId="0" applyNumberFormat="1" applyFont="1" applyFill="1" applyBorder="1" applyAlignment="1" applyProtection="1">
      <alignment horizontal="left"/>
      <protection locked="0"/>
    </xf>
    <xf numFmtId="0" fontId="56" fillId="0" borderId="0" xfId="0" applyNumberFormat="1" applyFont="1" applyFill="1" applyBorder="1" applyAlignment="1" applyProtection="1">
      <alignment horizontal="center"/>
      <protection locked="0"/>
    </xf>
    <xf numFmtId="0" fontId="54" fillId="0" borderId="0" xfId="0" applyNumberFormat="1" applyFont="1" applyBorder="1" applyAlignment="1" applyProtection="1">
      <alignment horizontal="center"/>
      <protection locked="0"/>
    </xf>
    <xf numFmtId="0" fontId="54" fillId="0" borderId="0" xfId="0" applyNumberFormat="1" applyFont="1" applyBorder="1" applyAlignment="1" applyProtection="1">
      <alignment horizontal="center"/>
    </xf>
    <xf numFmtId="9" fontId="54" fillId="0" borderId="0" xfId="0" applyNumberFormat="1" applyFont="1" applyBorder="1" applyAlignment="1" applyProtection="1">
      <alignment horizontal="center"/>
    </xf>
    <xf numFmtId="0" fontId="54" fillId="27" borderId="0" xfId="0" applyNumberFormat="1" applyFont="1" applyFill="1" applyBorder="1" applyAlignment="1" applyProtection="1">
      <alignment horizontal="center"/>
    </xf>
    <xf numFmtId="0" fontId="57" fillId="0" borderId="0" xfId="0" applyNumberFormat="1" applyFont="1" applyBorder="1" applyAlignment="1" applyProtection="1">
      <alignment horizontal="center"/>
    </xf>
    <xf numFmtId="0" fontId="54" fillId="0" borderId="0" xfId="0" applyNumberFormat="1" applyFont="1" applyBorder="1" applyAlignment="1" applyProtection="1">
      <alignment horizontal="left"/>
    </xf>
    <xf numFmtId="1" fontId="54" fillId="0" borderId="0" xfId="0" applyNumberFormat="1" applyFont="1" applyBorder="1" applyAlignment="1" applyProtection="1">
      <alignment horizontal="center"/>
    </xf>
    <xf numFmtId="167" fontId="54" fillId="0" borderId="0" xfId="0" applyNumberFormat="1" applyFont="1" applyBorder="1" applyAlignment="1" applyProtection="1">
      <alignment horizontal="center"/>
    </xf>
    <xf numFmtId="177" fontId="54" fillId="0" borderId="0" xfId="0" applyNumberFormat="1" applyFont="1" applyBorder="1" applyAlignment="1" applyProtection="1">
      <alignment horizontal="center" vertical="center"/>
    </xf>
    <xf numFmtId="177" fontId="54" fillId="0" borderId="0" xfId="0" applyNumberFormat="1" applyFont="1" applyBorder="1" applyAlignment="1" applyProtection="1">
      <alignment horizontal="center" vertical="center"/>
      <protection locked="0"/>
    </xf>
    <xf numFmtId="177" fontId="54" fillId="0" borderId="0" xfId="0" applyNumberFormat="1" applyFont="1" applyBorder="1" applyAlignment="1" applyProtection="1">
      <alignment horizontal="center"/>
    </xf>
    <xf numFmtId="176" fontId="54" fillId="0" borderId="0" xfId="0" applyNumberFormat="1" applyFont="1" applyBorder="1" applyAlignment="1" applyProtection="1">
      <alignment horizontal="center" vertical="center"/>
    </xf>
    <xf numFmtId="0" fontId="54" fillId="0" borderId="0" xfId="0" applyNumberFormat="1" applyFont="1" applyBorder="1" applyAlignment="1" applyProtection="1">
      <alignment horizontal="center" vertical="center"/>
    </xf>
    <xf numFmtId="0" fontId="45" fillId="28" borderId="21" xfId="0" applyNumberFormat="1" applyFont="1" applyFill="1" applyBorder="1" applyAlignment="1" applyProtection="1">
      <alignment horizontal="center" vertical="center"/>
      <protection locked="0"/>
    </xf>
    <xf numFmtId="0" fontId="45" fillId="30" borderId="21" xfId="0" applyNumberFormat="1" applyFont="1" applyFill="1" applyBorder="1" applyAlignment="1" applyProtection="1">
      <alignment horizontal="center" vertical="center"/>
      <protection locked="0"/>
    </xf>
    <xf numFmtId="0" fontId="48" fillId="0" borderId="22" xfId="0" applyNumberFormat="1" applyFont="1" applyBorder="1" applyAlignment="1" applyProtection="1">
      <alignment horizontal="center" vertical="center"/>
      <protection locked="0"/>
    </xf>
    <xf numFmtId="0" fontId="48" fillId="0" borderId="22" xfId="0" applyNumberFormat="1" applyFont="1" applyFill="1" applyBorder="1" applyAlignment="1" applyProtection="1">
      <alignment horizontal="center" vertical="center"/>
      <protection locked="0"/>
    </xf>
    <xf numFmtId="0" fontId="48" fillId="0" borderId="23" xfId="0" applyNumberFormat="1" applyFont="1" applyFill="1" applyBorder="1" applyAlignment="1" applyProtection="1">
      <alignment horizontal="center" vertical="center"/>
      <protection locked="0"/>
    </xf>
    <xf numFmtId="0" fontId="48" fillId="0" borderId="24" xfId="0" applyNumberFormat="1" applyFont="1" applyFill="1" applyBorder="1" applyAlignment="1" applyProtection="1">
      <alignment horizontal="center" vertical="center"/>
      <protection locked="0"/>
    </xf>
    <xf numFmtId="0" fontId="61" fillId="32" borderId="21" xfId="0" applyNumberFormat="1" applyFont="1" applyFill="1" applyBorder="1" applyAlignment="1" applyProtection="1">
      <alignment horizontal="center" vertical="center"/>
      <protection locked="0"/>
    </xf>
  </cellXfs>
  <cellStyles count="14">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 5" xfId="13"/>
    <cellStyle name="Normal_Bodega" xfId="8"/>
    <cellStyle name="Título" xfId="11" builtinId="15"/>
  </cellStyles>
  <dxfs count="1289">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fill>
        <patternFill>
          <bgColor theme="1"/>
        </patternFill>
      </fill>
    </dxf>
    <dxf>
      <fill>
        <patternFill>
          <bgColor rgb="FFFFC000"/>
        </patternFill>
      </fill>
    </dxf>
    <dxf>
      <fill>
        <patternFill>
          <bgColor rgb="FFFF0000"/>
        </patternFill>
      </fill>
    </dxf>
    <dxf>
      <font>
        <color theme="0" tint="-4.9989318521683403E-2"/>
      </font>
      <fill>
        <patternFill>
          <bgColor rgb="FFFF0000"/>
        </patternFill>
      </fill>
    </dxf>
    <dxf>
      <font>
        <color rgb="FFFFFF00"/>
      </font>
      <fill>
        <patternFill>
          <fgColor rgb="FFFF0000"/>
          <bgColor rgb="FFFF0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auto="1"/>
      </font>
      <fill>
        <patternFill patternType="lightDown">
          <fgColor theme="9"/>
        </patternFill>
      </fill>
    </dxf>
    <dxf>
      <fill>
        <patternFill patternType="lightUp">
          <fgColor theme="9"/>
        </patternFill>
      </fill>
    </dxf>
    <dxf>
      <fill>
        <patternFill>
          <fgColor indexed="64"/>
          <bgColor theme="0"/>
        </patternFill>
      </fill>
    </dxf>
    <dxf>
      <font>
        <b val="0"/>
        <i val="0"/>
        <strike val="0"/>
        <color theme="0"/>
      </font>
      <fill>
        <patternFill patternType="solid">
          <fgColor auto="1"/>
          <bgColor rgb="FF996600"/>
        </patternFill>
      </fill>
      <border>
        <left style="thin">
          <color auto="1"/>
        </left>
        <right style="thin">
          <color auto="1"/>
        </right>
        <top style="thin">
          <color auto="1"/>
        </top>
        <bottom style="thin">
          <color auto="1"/>
        </bottom>
        <vertical/>
        <horizontal/>
      </border>
    </dxf>
    <dxf>
      <font>
        <color theme="0"/>
      </font>
      <fill>
        <patternFill>
          <bgColor rgb="FFFF0000"/>
        </patternFill>
      </fill>
    </dxf>
    <dxf>
      <font>
        <b/>
        <i val="0"/>
        <color rgb="FFFF0000"/>
      </font>
    </dxf>
    <dxf>
      <font>
        <b/>
        <i val="0"/>
        <color rgb="FF006600"/>
      </font>
    </dxf>
    <dxf>
      <font>
        <b/>
        <i val="0"/>
        <color rgb="FFFF0000"/>
      </font>
    </dxf>
    <dxf>
      <font>
        <b/>
        <i val="0"/>
        <color rgb="FF006600"/>
      </font>
    </dxf>
    <dxf>
      <font>
        <b/>
        <i val="0"/>
        <color rgb="FF0000FF"/>
      </font>
    </dxf>
    <dxf>
      <font>
        <b/>
        <i val="0"/>
        <color rgb="FF008000"/>
      </font>
      <fill>
        <patternFill>
          <bgColor theme="1"/>
        </patternFill>
      </fill>
    </dxf>
    <dxf>
      <font>
        <b/>
        <i val="0"/>
        <color rgb="FFFF0000"/>
      </font>
      <fill>
        <patternFill>
          <bgColor theme="1" tint="4.9989318521683403E-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style="thin">
          <color theme="1"/>
        </right>
        <top style="thin">
          <color theme="1"/>
        </top>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border>
      <protection locked="0" hidden="0"/>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border>
      <protection locked="0" hidden="0"/>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border diagonalUp="0" diagonalDown="0">
        <left/>
        <right style="thin">
          <color theme="1"/>
        </right>
        <top/>
        <bottom/>
      </border>
    </dxf>
    <dxf>
      <font>
        <strike val="0"/>
        <outline val="0"/>
        <shadow val="0"/>
        <u val="none"/>
        <vertAlign val="baseline"/>
        <sz val="10"/>
        <color auto="1"/>
        <name val="Arial"/>
        <scheme val="none"/>
      </font>
    </dxf>
    <dxf>
      <numFmt numFmtId="0" formatCode="General"/>
    </dxf>
    <dxf>
      <numFmt numFmtId="0" formatCode="General"/>
    </dxf>
    <dxf>
      <numFmt numFmtId="171" formatCode="m/d/yyyy"/>
    </dxf>
    <dxf>
      <font>
        <strike val="0"/>
        <outline val="0"/>
        <shadow val="0"/>
        <u val="none"/>
        <vertAlign val="baseline"/>
        <sz val="10"/>
        <color auto="1"/>
        <name val="Arial"/>
        <scheme val="none"/>
      </font>
    </dxf>
    <dxf>
      <numFmt numFmtId="171" formatCode="m/d/yyyy"/>
    </dxf>
    <dxf>
      <numFmt numFmtId="0" formatCode="General"/>
    </dxf>
    <dxf>
      <numFmt numFmtId="171" formatCode="m/d/yyyy"/>
    </dxf>
    <dxf>
      <numFmt numFmtId="171"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alignment horizontal="center" readingOrder="0"/>
    </dxf>
    <dxf>
      <alignment horizontal="center" readingOrder="0"/>
    </dxf>
    <dxf>
      <numFmt numFmtId="174" formatCode="mm\ /\ yyyy"/>
    </dxf>
    <dxf>
      <alignment horizontal="center" readingOrder="0"/>
    </dxf>
    <dxf>
      <alignment horizontal="center" readingOrder="0"/>
    </dxf>
    <dxf>
      <numFmt numFmtId="178" formatCode="mm/yyyy"/>
    </dxf>
    <dxf>
      <font>
        <color theme="0"/>
      </font>
    </dxf>
    <dxf>
      <numFmt numFmtId="171" formatCode="m/d/yyyy"/>
      <alignment horizontal="center" vertical="bottom" textRotation="0" wrapText="0" relativeIndent="0" justifyLastLine="0" shrinkToFit="0" readingOrder="0"/>
    </dxf>
    <dxf>
      <numFmt numFmtId="171" formatCode="m/d/yyyy"/>
      <alignment horizontal="center" vertical="bottom" textRotation="0" wrapText="0" 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1"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1"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2" formatCode="m/d/yyyy\ h:mm"/>
    </dxf>
    <dxf>
      <numFmt numFmtId="172" formatCode="m/d/yyyy\ h:mm"/>
    </dxf>
    <dxf>
      <numFmt numFmtId="0" formatCode="General"/>
    </dxf>
    <dxf>
      <numFmt numFmtId="0" formatCode="General"/>
    </dxf>
    <dxf>
      <numFmt numFmtId="0" formatCode="General"/>
    </dxf>
    <dxf>
      <numFmt numFmtId="171"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numFmt numFmtId="171" formatCode="m/d/yyyy"/>
    </dxf>
    <dxf>
      <numFmt numFmtId="171" formatCode="m/d/yyyy"/>
    </dxf>
    <dxf>
      <numFmt numFmtId="171"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8" formatCode="yyyy\-mm\-dd;@"/>
    </dxf>
    <dxf>
      <numFmt numFmtId="168"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6" formatCode="dd/mmm/yyyy"/>
      <alignment horizontal="center" vertical="bottom" textRotation="0" wrapText="0" indent="0" justifyLastLine="0" shrinkToFit="0" readingOrder="0"/>
    </dxf>
    <dxf>
      <numFmt numFmtId="176"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6" formatCode="dd/mmm/yyyy"/>
      <alignment horizontal="center" vertical="bottom" textRotation="0" wrapText="0" indent="0" justifyLastLine="0" shrinkToFit="0" readingOrder="0"/>
    </dxf>
    <dxf>
      <numFmt numFmtId="176"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numFmt numFmtId="0" formatCode="General"/>
    </dxf>
    <dxf>
      <numFmt numFmtId="0" formatCode="General"/>
    </dxf>
    <dxf>
      <alignment horizontal="center" vertical="center" textRotation="0" wrapText="1" indent="0" justifyLastLine="0" shrinkToFit="0" readingOrder="0"/>
    </dxf>
    <dxf>
      <font>
        <b val="0"/>
        <i val="0"/>
        <strike val="0"/>
        <condense val="0"/>
        <extend val="0"/>
        <outline val="0"/>
        <shadow val="0"/>
        <u val="none"/>
        <vertAlign val="baseline"/>
        <sz val="10"/>
        <color auto="1"/>
        <name val="Arial"/>
        <scheme val="none"/>
      </font>
    </dxf>
    <dxf>
      <border diagonalUp="0" diagonalDown="0">
        <left/>
        <right style="thin">
          <color theme="1"/>
        </right>
        <top/>
        <bottom/>
      </border>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1"/>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6"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7"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7"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7"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8"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8"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8"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7" formatCode="0.0"/>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1"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8"/>
        <color auto="1"/>
        <name val="Arial"/>
        <scheme val="none"/>
      </font>
      <numFmt numFmtId="171"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7" formatCode="dd/mmm/yy"/>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8"/>
        <color auto="1"/>
        <name val="Arial"/>
        <scheme val="none"/>
      </font>
      <numFmt numFmtId="170"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4" formatCode="&quot;$&quot;#,##0.00_);\(&quot;$&quot;#,##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4" formatCode="&quot;$&quot;#,##0.00_);\(&quot;$&quot;#,##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4" formatCode="&quot;$&quot;#,##0.00_);\(&quot;$&quot;#,##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s>
  <tableStyles count="0" defaultTableStyle="TableStyleMedium9" defaultPivotStyle="PivotStyleLight16"/>
  <colors>
    <mruColors>
      <color rgb="FFCBCBCB"/>
      <color rgb="FF008000"/>
      <color rgb="FF996600"/>
      <color rgb="FF0000FF"/>
      <color rgb="FF000000"/>
      <color rgb="FFFF3300"/>
      <color rgb="FF006600"/>
      <color rgb="FFCC0066"/>
      <color rgb="FF9966FF"/>
      <color rgb="FF33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5.xml"/><Relationship Id="rId68"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4.xml"/><Relationship Id="rId66" Type="http://schemas.microsoft.com/office/2007/relationships/slicerCache" Target="slicerCaches/slicerCache8.xml"/><Relationship Id="rId74" Type="http://schemas.openxmlformats.org/officeDocument/2006/relationships/customXml" Target="../customXml/item3.xml"/><Relationship Id="rId5" Type="http://schemas.openxmlformats.org/officeDocument/2006/relationships/worksheet" Target="worksheets/sheet5.xml"/><Relationship Id="rId61" Type="http://schemas.microsoft.com/office/2007/relationships/slicerCache" Target="slicerCaches/slicerCache3.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2.xml"/><Relationship Id="rId64" Type="http://schemas.microsoft.com/office/2007/relationships/slicerCache" Target="slicerCaches/slicerCache6.xml"/><Relationship Id="rId69"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1.xml"/><Relationship Id="rId67"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1.xml"/><Relationship Id="rId62" Type="http://schemas.microsoft.com/office/2007/relationships/slicerCache" Target="slicerCaches/slicerCache4.xml"/><Relationship Id="rId70" Type="http://schemas.openxmlformats.org/officeDocument/2006/relationships/sharedStrings" Target="sharedStrings.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07/relationships/slicerCache" Target="slicerCaches/slicerCache2.xml"/><Relationship Id="rId65" Type="http://schemas.microsoft.com/office/2007/relationships/slicerCache" Target="slicerCaches/slicerCache7.xml"/><Relationship Id="rId73"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1.xml"/><Relationship Id="rId7" Type="http://schemas.openxmlformats.org/officeDocument/2006/relationships/worksheet" Target="worksheets/sheet7.xml"/><Relationship Id="rId71"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8BD21D10-EC42-11CE-9E0D-00AA006002F3}"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1499470368"/>
        <c:axId val="1499470928"/>
      </c:areaChart>
      <c:lineChart>
        <c:grouping val="standard"/>
        <c:varyColors val="0"/>
        <c:dLbls>
          <c:showLegendKey val="0"/>
          <c:showVal val="0"/>
          <c:showCatName val="0"/>
          <c:showSerName val="0"/>
          <c:showPercent val="0"/>
          <c:showBubbleSize val="0"/>
        </c:dLbls>
        <c:marker val="1"/>
        <c:smooth val="0"/>
        <c:axId val="1499470368"/>
        <c:axId val="1499470928"/>
      </c:lineChart>
      <c:catAx>
        <c:axId val="149947036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99470928"/>
        <c:crosses val="autoZero"/>
        <c:auto val="1"/>
        <c:lblAlgn val="ctr"/>
        <c:lblOffset val="80"/>
        <c:noMultiLvlLbl val="0"/>
      </c:catAx>
      <c:valAx>
        <c:axId val="14994709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99470368"/>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06.210.0014   KIT DE TRACCION P180UG4 - BAJAJ - INDIA P180UG4 - BAJAJ - INDIA</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1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GráficoDin!$AF$6:$AF$88</c:f>
              <c:multiLvlStrCache>
                <c:ptCount val="77"/>
                <c:lvl>
                  <c:pt idx="0">
                    <c:v>14-jul</c:v>
                  </c:pt>
                  <c:pt idx="1">
                    <c:v>15-jul</c:v>
                  </c:pt>
                  <c:pt idx="2">
                    <c:v>16-jul</c:v>
                  </c:pt>
                  <c:pt idx="3">
                    <c:v>17-jul</c:v>
                  </c:pt>
                  <c:pt idx="4">
                    <c:v>18-jul</c:v>
                  </c:pt>
                  <c:pt idx="5">
                    <c:v>19-jul</c:v>
                  </c:pt>
                  <c:pt idx="6">
                    <c:v>20-jul</c:v>
                  </c:pt>
                  <c:pt idx="7">
                    <c:v>21-jul</c:v>
                  </c:pt>
                  <c:pt idx="8">
                    <c:v>22-jul</c:v>
                  </c:pt>
                  <c:pt idx="9">
                    <c:v>23-jul</c:v>
                  </c:pt>
                  <c:pt idx="10">
                    <c:v>24-jul</c:v>
                  </c:pt>
                  <c:pt idx="11">
                    <c:v>25-jul</c:v>
                  </c:pt>
                  <c:pt idx="12">
                    <c:v>26-jul</c:v>
                  </c:pt>
                  <c:pt idx="13">
                    <c:v>27-jul</c:v>
                  </c:pt>
                  <c:pt idx="14">
                    <c:v>28-jul</c:v>
                  </c:pt>
                  <c:pt idx="15">
                    <c:v>29-jul</c:v>
                  </c:pt>
                  <c:pt idx="16">
                    <c:v>30-jul</c:v>
                  </c:pt>
                  <c:pt idx="17">
                    <c:v>31-jul</c:v>
                  </c:pt>
                  <c:pt idx="18">
                    <c:v>01-ago</c:v>
                  </c:pt>
                  <c:pt idx="19">
                    <c:v>02-ago</c:v>
                  </c:pt>
                  <c:pt idx="20">
                    <c:v>06-ago</c:v>
                  </c:pt>
                  <c:pt idx="21">
                    <c:v>07-ago</c:v>
                  </c:pt>
                  <c:pt idx="22">
                    <c:v>09-ago</c:v>
                  </c:pt>
                  <c:pt idx="23">
                    <c:v>10-ago</c:v>
                  </c:pt>
                  <c:pt idx="24">
                    <c:v>13-ago</c:v>
                  </c:pt>
                  <c:pt idx="25">
                    <c:v>14-ago</c:v>
                  </c:pt>
                  <c:pt idx="26">
                    <c:v>15-ago</c:v>
                  </c:pt>
                  <c:pt idx="27">
                    <c:v>16-ago</c:v>
                  </c:pt>
                  <c:pt idx="28">
                    <c:v>17-ago</c:v>
                  </c:pt>
                  <c:pt idx="29">
                    <c:v>18-ago</c:v>
                  </c:pt>
                  <c:pt idx="30">
                    <c:v>19-ago</c:v>
                  </c:pt>
                  <c:pt idx="31">
                    <c:v>20-ago</c:v>
                  </c:pt>
                  <c:pt idx="32">
                    <c:v>21-ago</c:v>
                  </c:pt>
                  <c:pt idx="33">
                    <c:v>23-ago</c:v>
                  </c:pt>
                  <c:pt idx="34">
                    <c:v>24-ago</c:v>
                  </c:pt>
                  <c:pt idx="35">
                    <c:v>25-ago</c:v>
                  </c:pt>
                  <c:pt idx="36">
                    <c:v>26-ago</c:v>
                  </c:pt>
                  <c:pt idx="37">
                    <c:v>27-ago</c:v>
                  </c:pt>
                  <c:pt idx="38">
                    <c:v>28-ago</c:v>
                  </c:pt>
                  <c:pt idx="39">
                    <c:v>29-ago</c:v>
                  </c:pt>
                  <c:pt idx="40">
                    <c:v>30-ago</c:v>
                  </c:pt>
                  <c:pt idx="41">
                    <c:v>31-ago</c:v>
                  </c:pt>
                  <c:pt idx="42">
                    <c:v>01-sep</c:v>
                  </c:pt>
                  <c:pt idx="43">
                    <c:v>02-sep</c:v>
                  </c:pt>
                  <c:pt idx="44">
                    <c:v>03-sep</c:v>
                  </c:pt>
                  <c:pt idx="45">
                    <c:v>04-sep</c:v>
                  </c:pt>
                  <c:pt idx="46">
                    <c:v>05-sep</c:v>
                  </c:pt>
                  <c:pt idx="47">
                    <c:v>06-sep</c:v>
                  </c:pt>
                  <c:pt idx="48">
                    <c:v>07-sep</c:v>
                  </c:pt>
                  <c:pt idx="49">
                    <c:v>08-sep</c:v>
                  </c:pt>
                  <c:pt idx="50">
                    <c:v>09-sep</c:v>
                  </c:pt>
                  <c:pt idx="51">
                    <c:v>10-sep</c:v>
                  </c:pt>
                  <c:pt idx="52">
                    <c:v>11-sep</c:v>
                  </c:pt>
                  <c:pt idx="53">
                    <c:v>12-sep</c:v>
                  </c:pt>
                  <c:pt idx="54">
                    <c:v>13-sep</c:v>
                  </c:pt>
                  <c:pt idx="55">
                    <c:v>14-sep</c:v>
                  </c:pt>
                  <c:pt idx="56">
                    <c:v>15-sep</c:v>
                  </c:pt>
                  <c:pt idx="57">
                    <c:v>16-sep</c:v>
                  </c:pt>
                  <c:pt idx="58">
                    <c:v>17-sep</c:v>
                  </c:pt>
                  <c:pt idx="59">
                    <c:v>18-sep</c:v>
                  </c:pt>
                  <c:pt idx="60">
                    <c:v>19-sep</c:v>
                  </c:pt>
                  <c:pt idx="61">
                    <c:v>20-sep</c:v>
                  </c:pt>
                  <c:pt idx="62">
                    <c:v>22-sep</c:v>
                  </c:pt>
                  <c:pt idx="63">
                    <c:v>23-sep</c:v>
                  </c:pt>
                  <c:pt idx="64">
                    <c:v>24-sep</c:v>
                  </c:pt>
                  <c:pt idx="65">
                    <c:v>25-sep</c:v>
                  </c:pt>
                  <c:pt idx="66">
                    <c:v>26-sep</c:v>
                  </c:pt>
                  <c:pt idx="67">
                    <c:v>27-sep</c:v>
                  </c:pt>
                  <c:pt idx="68">
                    <c:v>28-sep</c:v>
                  </c:pt>
                  <c:pt idx="69">
                    <c:v>29-sep</c:v>
                  </c:pt>
                  <c:pt idx="70">
                    <c:v>30-sep</c:v>
                  </c:pt>
                  <c:pt idx="71">
                    <c:v>01-oct</c:v>
                  </c:pt>
                  <c:pt idx="72">
                    <c:v>04-oct</c:v>
                  </c:pt>
                  <c:pt idx="73">
                    <c:v>05-oct</c:v>
                  </c:pt>
                  <c:pt idx="74">
                    <c:v>10-oct</c:v>
                  </c:pt>
                  <c:pt idx="75">
                    <c:v>11-oct</c:v>
                  </c:pt>
                  <c:pt idx="76">
                    <c:v>12-oct</c:v>
                  </c:pt>
                </c:lvl>
                <c:lvl>
                  <c:pt idx="0">
                    <c:v>jul</c:v>
                  </c:pt>
                  <c:pt idx="18">
                    <c:v>ago</c:v>
                  </c:pt>
                  <c:pt idx="42">
                    <c:v>sep</c:v>
                  </c:pt>
                  <c:pt idx="71">
                    <c:v>oct</c:v>
                  </c:pt>
                </c:lvl>
                <c:lvl>
                  <c:pt idx="0">
                    <c:v>2018</c:v>
                  </c:pt>
                </c:lvl>
              </c:multiLvlStrCache>
            </c:multiLvlStrRef>
          </c:cat>
          <c:val>
            <c:numRef>
              <c:f>GráficoDin!$AG$6:$AG$88</c:f>
              <c:numCache>
                <c:formatCode>General</c:formatCode>
                <c:ptCount val="77"/>
                <c:pt idx="0">
                  <c:v>36</c:v>
                </c:pt>
                <c:pt idx="1">
                  <c:v>36</c:v>
                </c:pt>
                <c:pt idx="2">
                  <c:v>36</c:v>
                </c:pt>
                <c:pt idx="3">
                  <c:v>36</c:v>
                </c:pt>
                <c:pt idx="4">
                  <c:v>36</c:v>
                </c:pt>
                <c:pt idx="5">
                  <c:v>36</c:v>
                </c:pt>
                <c:pt idx="6">
                  <c:v>36</c:v>
                </c:pt>
                <c:pt idx="7">
                  <c:v>36</c:v>
                </c:pt>
                <c:pt idx="8">
                  <c:v>36</c:v>
                </c:pt>
                <c:pt idx="9">
                  <c:v>36</c:v>
                </c:pt>
                <c:pt idx="10">
                  <c:v>36</c:v>
                </c:pt>
                <c:pt idx="11">
                  <c:v>36</c:v>
                </c:pt>
                <c:pt idx="12">
                  <c:v>36</c:v>
                </c:pt>
                <c:pt idx="13">
                  <c:v>36</c:v>
                </c:pt>
                <c:pt idx="14">
                  <c:v>36</c:v>
                </c:pt>
                <c:pt idx="15">
                  <c:v>36</c:v>
                </c:pt>
                <c:pt idx="16">
                  <c:v>36</c:v>
                </c:pt>
                <c:pt idx="17">
                  <c:v>36</c:v>
                </c:pt>
                <c:pt idx="18">
                  <c:v>36</c:v>
                </c:pt>
                <c:pt idx="19">
                  <c:v>36</c:v>
                </c:pt>
                <c:pt idx="20">
                  <c:v>36</c:v>
                </c:pt>
                <c:pt idx="21">
                  <c:v>36</c:v>
                </c:pt>
                <c:pt idx="22">
                  <c:v>36</c:v>
                </c:pt>
                <c:pt idx="23">
                  <c:v>36</c:v>
                </c:pt>
                <c:pt idx="24">
                  <c:v>36</c:v>
                </c:pt>
                <c:pt idx="25">
                  <c:v>36</c:v>
                </c:pt>
                <c:pt idx="26">
                  <c:v>36</c:v>
                </c:pt>
                <c:pt idx="27">
                  <c:v>36</c:v>
                </c:pt>
                <c:pt idx="28">
                  <c:v>36</c:v>
                </c:pt>
                <c:pt idx="29">
                  <c:v>36</c:v>
                </c:pt>
                <c:pt idx="30">
                  <c:v>36</c:v>
                </c:pt>
                <c:pt idx="31">
                  <c:v>36</c:v>
                </c:pt>
                <c:pt idx="32">
                  <c:v>36</c:v>
                </c:pt>
                <c:pt idx="33">
                  <c:v>36</c:v>
                </c:pt>
                <c:pt idx="34">
                  <c:v>36</c:v>
                </c:pt>
                <c:pt idx="35">
                  <c:v>36</c:v>
                </c:pt>
                <c:pt idx="36">
                  <c:v>36</c:v>
                </c:pt>
                <c:pt idx="37">
                  <c:v>36</c:v>
                </c:pt>
                <c:pt idx="38">
                  <c:v>36</c:v>
                </c:pt>
                <c:pt idx="39">
                  <c:v>36</c:v>
                </c:pt>
                <c:pt idx="40">
                  <c:v>36</c:v>
                </c:pt>
                <c:pt idx="41">
                  <c:v>36</c:v>
                </c:pt>
                <c:pt idx="42">
                  <c:v>36</c:v>
                </c:pt>
                <c:pt idx="43">
                  <c:v>36</c:v>
                </c:pt>
                <c:pt idx="44">
                  <c:v>36</c:v>
                </c:pt>
                <c:pt idx="45">
                  <c:v>36</c:v>
                </c:pt>
                <c:pt idx="46">
                  <c:v>36</c:v>
                </c:pt>
                <c:pt idx="47">
                  <c:v>36</c:v>
                </c:pt>
                <c:pt idx="48">
                  <c:v>36</c:v>
                </c:pt>
                <c:pt idx="49">
                  <c:v>36</c:v>
                </c:pt>
                <c:pt idx="50">
                  <c:v>36</c:v>
                </c:pt>
                <c:pt idx="51">
                  <c:v>36</c:v>
                </c:pt>
                <c:pt idx="52">
                  <c:v>36</c:v>
                </c:pt>
                <c:pt idx="53">
                  <c:v>36</c:v>
                </c:pt>
                <c:pt idx="54">
                  <c:v>36</c:v>
                </c:pt>
                <c:pt idx="55">
                  <c:v>36</c:v>
                </c:pt>
                <c:pt idx="56">
                  <c:v>36</c:v>
                </c:pt>
                <c:pt idx="57">
                  <c:v>36</c:v>
                </c:pt>
                <c:pt idx="58">
                  <c:v>36</c:v>
                </c:pt>
                <c:pt idx="59">
                  <c:v>36</c:v>
                </c:pt>
                <c:pt idx="60">
                  <c:v>36</c:v>
                </c:pt>
                <c:pt idx="61">
                  <c:v>36</c:v>
                </c:pt>
                <c:pt idx="62">
                  <c:v>36</c:v>
                </c:pt>
                <c:pt idx="63">
                  <c:v>36</c:v>
                </c:pt>
                <c:pt idx="64">
                  <c:v>36</c:v>
                </c:pt>
                <c:pt idx="65">
                  <c:v>36</c:v>
                </c:pt>
                <c:pt idx="66">
                  <c:v>36</c:v>
                </c:pt>
                <c:pt idx="67">
                  <c:v>36</c:v>
                </c:pt>
                <c:pt idx="68">
                  <c:v>36</c:v>
                </c:pt>
                <c:pt idx="69">
                  <c:v>36</c:v>
                </c:pt>
                <c:pt idx="70">
                  <c:v>36</c:v>
                </c:pt>
                <c:pt idx="71">
                  <c:v>36</c:v>
                </c:pt>
                <c:pt idx="72">
                  <c:v>36</c:v>
                </c:pt>
                <c:pt idx="73">
                  <c:v>36</c:v>
                </c:pt>
                <c:pt idx="74">
                  <c:v>36</c:v>
                </c:pt>
                <c:pt idx="75">
                  <c:v>36</c:v>
                </c:pt>
                <c:pt idx="76">
                  <c:v>36</c:v>
                </c:pt>
              </c:numCache>
            </c:numRef>
          </c:val>
        </c:ser>
        <c:ser>
          <c:idx val="0"/>
          <c:order val="1"/>
          <c:tx>
            <c:strRef>
              <c:f>GráficoDin!$AH$4:$AH$5</c:f>
              <c:strCache>
                <c:ptCount val="1"/>
                <c:pt idx="0">
                  <c:v>Amarillo</c:v>
                </c:pt>
              </c:strCache>
            </c:strRef>
          </c:tx>
          <c:spPr>
            <a:solidFill>
              <a:srgbClr val="FFFF00"/>
            </a:solidFill>
          </c:spPr>
          <c:cat>
            <c:multiLvlStrRef>
              <c:f>GráficoDin!$AF$6:$AF$88</c:f>
              <c:multiLvlStrCache>
                <c:ptCount val="77"/>
                <c:lvl>
                  <c:pt idx="0">
                    <c:v>14-jul</c:v>
                  </c:pt>
                  <c:pt idx="1">
                    <c:v>15-jul</c:v>
                  </c:pt>
                  <c:pt idx="2">
                    <c:v>16-jul</c:v>
                  </c:pt>
                  <c:pt idx="3">
                    <c:v>17-jul</c:v>
                  </c:pt>
                  <c:pt idx="4">
                    <c:v>18-jul</c:v>
                  </c:pt>
                  <c:pt idx="5">
                    <c:v>19-jul</c:v>
                  </c:pt>
                  <c:pt idx="6">
                    <c:v>20-jul</c:v>
                  </c:pt>
                  <c:pt idx="7">
                    <c:v>21-jul</c:v>
                  </c:pt>
                  <c:pt idx="8">
                    <c:v>22-jul</c:v>
                  </c:pt>
                  <c:pt idx="9">
                    <c:v>23-jul</c:v>
                  </c:pt>
                  <c:pt idx="10">
                    <c:v>24-jul</c:v>
                  </c:pt>
                  <c:pt idx="11">
                    <c:v>25-jul</c:v>
                  </c:pt>
                  <c:pt idx="12">
                    <c:v>26-jul</c:v>
                  </c:pt>
                  <c:pt idx="13">
                    <c:v>27-jul</c:v>
                  </c:pt>
                  <c:pt idx="14">
                    <c:v>28-jul</c:v>
                  </c:pt>
                  <c:pt idx="15">
                    <c:v>29-jul</c:v>
                  </c:pt>
                  <c:pt idx="16">
                    <c:v>30-jul</c:v>
                  </c:pt>
                  <c:pt idx="17">
                    <c:v>31-jul</c:v>
                  </c:pt>
                  <c:pt idx="18">
                    <c:v>01-ago</c:v>
                  </c:pt>
                  <c:pt idx="19">
                    <c:v>02-ago</c:v>
                  </c:pt>
                  <c:pt idx="20">
                    <c:v>06-ago</c:v>
                  </c:pt>
                  <c:pt idx="21">
                    <c:v>07-ago</c:v>
                  </c:pt>
                  <c:pt idx="22">
                    <c:v>09-ago</c:v>
                  </c:pt>
                  <c:pt idx="23">
                    <c:v>10-ago</c:v>
                  </c:pt>
                  <c:pt idx="24">
                    <c:v>13-ago</c:v>
                  </c:pt>
                  <c:pt idx="25">
                    <c:v>14-ago</c:v>
                  </c:pt>
                  <c:pt idx="26">
                    <c:v>15-ago</c:v>
                  </c:pt>
                  <c:pt idx="27">
                    <c:v>16-ago</c:v>
                  </c:pt>
                  <c:pt idx="28">
                    <c:v>17-ago</c:v>
                  </c:pt>
                  <c:pt idx="29">
                    <c:v>18-ago</c:v>
                  </c:pt>
                  <c:pt idx="30">
                    <c:v>19-ago</c:v>
                  </c:pt>
                  <c:pt idx="31">
                    <c:v>20-ago</c:v>
                  </c:pt>
                  <c:pt idx="32">
                    <c:v>21-ago</c:v>
                  </c:pt>
                  <c:pt idx="33">
                    <c:v>23-ago</c:v>
                  </c:pt>
                  <c:pt idx="34">
                    <c:v>24-ago</c:v>
                  </c:pt>
                  <c:pt idx="35">
                    <c:v>25-ago</c:v>
                  </c:pt>
                  <c:pt idx="36">
                    <c:v>26-ago</c:v>
                  </c:pt>
                  <c:pt idx="37">
                    <c:v>27-ago</c:v>
                  </c:pt>
                  <c:pt idx="38">
                    <c:v>28-ago</c:v>
                  </c:pt>
                  <c:pt idx="39">
                    <c:v>29-ago</c:v>
                  </c:pt>
                  <c:pt idx="40">
                    <c:v>30-ago</c:v>
                  </c:pt>
                  <c:pt idx="41">
                    <c:v>31-ago</c:v>
                  </c:pt>
                  <c:pt idx="42">
                    <c:v>01-sep</c:v>
                  </c:pt>
                  <c:pt idx="43">
                    <c:v>02-sep</c:v>
                  </c:pt>
                  <c:pt idx="44">
                    <c:v>03-sep</c:v>
                  </c:pt>
                  <c:pt idx="45">
                    <c:v>04-sep</c:v>
                  </c:pt>
                  <c:pt idx="46">
                    <c:v>05-sep</c:v>
                  </c:pt>
                  <c:pt idx="47">
                    <c:v>06-sep</c:v>
                  </c:pt>
                  <c:pt idx="48">
                    <c:v>07-sep</c:v>
                  </c:pt>
                  <c:pt idx="49">
                    <c:v>08-sep</c:v>
                  </c:pt>
                  <c:pt idx="50">
                    <c:v>09-sep</c:v>
                  </c:pt>
                  <c:pt idx="51">
                    <c:v>10-sep</c:v>
                  </c:pt>
                  <c:pt idx="52">
                    <c:v>11-sep</c:v>
                  </c:pt>
                  <c:pt idx="53">
                    <c:v>12-sep</c:v>
                  </c:pt>
                  <c:pt idx="54">
                    <c:v>13-sep</c:v>
                  </c:pt>
                  <c:pt idx="55">
                    <c:v>14-sep</c:v>
                  </c:pt>
                  <c:pt idx="56">
                    <c:v>15-sep</c:v>
                  </c:pt>
                  <c:pt idx="57">
                    <c:v>16-sep</c:v>
                  </c:pt>
                  <c:pt idx="58">
                    <c:v>17-sep</c:v>
                  </c:pt>
                  <c:pt idx="59">
                    <c:v>18-sep</c:v>
                  </c:pt>
                  <c:pt idx="60">
                    <c:v>19-sep</c:v>
                  </c:pt>
                  <c:pt idx="61">
                    <c:v>20-sep</c:v>
                  </c:pt>
                  <c:pt idx="62">
                    <c:v>22-sep</c:v>
                  </c:pt>
                  <c:pt idx="63">
                    <c:v>23-sep</c:v>
                  </c:pt>
                  <c:pt idx="64">
                    <c:v>24-sep</c:v>
                  </c:pt>
                  <c:pt idx="65">
                    <c:v>25-sep</c:v>
                  </c:pt>
                  <c:pt idx="66">
                    <c:v>26-sep</c:v>
                  </c:pt>
                  <c:pt idx="67">
                    <c:v>27-sep</c:v>
                  </c:pt>
                  <c:pt idx="68">
                    <c:v>28-sep</c:v>
                  </c:pt>
                  <c:pt idx="69">
                    <c:v>29-sep</c:v>
                  </c:pt>
                  <c:pt idx="70">
                    <c:v>30-sep</c:v>
                  </c:pt>
                  <c:pt idx="71">
                    <c:v>01-oct</c:v>
                  </c:pt>
                  <c:pt idx="72">
                    <c:v>04-oct</c:v>
                  </c:pt>
                  <c:pt idx="73">
                    <c:v>05-oct</c:v>
                  </c:pt>
                  <c:pt idx="74">
                    <c:v>10-oct</c:v>
                  </c:pt>
                  <c:pt idx="75">
                    <c:v>11-oct</c:v>
                  </c:pt>
                  <c:pt idx="76">
                    <c:v>12-oct</c:v>
                  </c:pt>
                </c:lvl>
                <c:lvl>
                  <c:pt idx="0">
                    <c:v>jul</c:v>
                  </c:pt>
                  <c:pt idx="18">
                    <c:v>ago</c:v>
                  </c:pt>
                  <c:pt idx="42">
                    <c:v>sep</c:v>
                  </c:pt>
                  <c:pt idx="71">
                    <c:v>oct</c:v>
                  </c:pt>
                </c:lvl>
                <c:lvl>
                  <c:pt idx="0">
                    <c:v>2018</c:v>
                  </c:pt>
                </c:lvl>
              </c:multiLvlStrCache>
            </c:multiLvlStrRef>
          </c:cat>
          <c:val>
            <c:numRef>
              <c:f>GráficoDin!$AH$6:$AH$88</c:f>
              <c:numCache>
                <c:formatCode>General</c:formatCode>
                <c:ptCount val="77"/>
                <c:pt idx="0">
                  <c:v>24</c:v>
                </c:pt>
                <c:pt idx="1">
                  <c:v>24</c:v>
                </c:pt>
                <c:pt idx="2">
                  <c:v>24</c:v>
                </c:pt>
                <c:pt idx="3">
                  <c:v>24</c:v>
                </c:pt>
                <c:pt idx="4">
                  <c:v>24</c:v>
                </c:pt>
                <c:pt idx="5">
                  <c:v>24</c:v>
                </c:pt>
                <c:pt idx="6">
                  <c:v>24</c:v>
                </c:pt>
                <c:pt idx="7">
                  <c:v>24</c:v>
                </c:pt>
                <c:pt idx="8">
                  <c:v>24</c:v>
                </c:pt>
                <c:pt idx="9">
                  <c:v>24</c:v>
                </c:pt>
                <c:pt idx="10">
                  <c:v>24</c:v>
                </c:pt>
                <c:pt idx="11">
                  <c:v>24</c:v>
                </c:pt>
                <c:pt idx="12">
                  <c:v>24</c:v>
                </c:pt>
                <c:pt idx="13">
                  <c:v>24</c:v>
                </c:pt>
                <c:pt idx="14">
                  <c:v>24</c:v>
                </c:pt>
                <c:pt idx="15">
                  <c:v>24</c:v>
                </c:pt>
                <c:pt idx="16">
                  <c:v>24</c:v>
                </c:pt>
                <c:pt idx="17">
                  <c:v>24</c:v>
                </c:pt>
                <c:pt idx="18">
                  <c:v>24</c:v>
                </c:pt>
                <c:pt idx="19">
                  <c:v>24</c:v>
                </c:pt>
                <c:pt idx="20">
                  <c:v>24</c:v>
                </c:pt>
                <c:pt idx="21">
                  <c:v>24</c:v>
                </c:pt>
                <c:pt idx="22">
                  <c:v>24</c:v>
                </c:pt>
                <c:pt idx="23">
                  <c:v>24</c:v>
                </c:pt>
                <c:pt idx="24">
                  <c:v>24</c:v>
                </c:pt>
                <c:pt idx="25">
                  <c:v>24</c:v>
                </c:pt>
                <c:pt idx="26">
                  <c:v>24</c:v>
                </c:pt>
                <c:pt idx="27">
                  <c:v>24</c:v>
                </c:pt>
                <c:pt idx="28">
                  <c:v>24</c:v>
                </c:pt>
                <c:pt idx="29">
                  <c:v>24</c:v>
                </c:pt>
                <c:pt idx="30">
                  <c:v>24</c:v>
                </c:pt>
                <c:pt idx="31">
                  <c:v>24</c:v>
                </c:pt>
                <c:pt idx="32">
                  <c:v>24</c:v>
                </c:pt>
                <c:pt idx="33">
                  <c:v>24</c:v>
                </c:pt>
                <c:pt idx="34">
                  <c:v>24</c:v>
                </c:pt>
                <c:pt idx="35">
                  <c:v>24</c:v>
                </c:pt>
                <c:pt idx="36">
                  <c:v>24</c:v>
                </c:pt>
                <c:pt idx="37">
                  <c:v>24</c:v>
                </c:pt>
                <c:pt idx="38">
                  <c:v>24</c:v>
                </c:pt>
                <c:pt idx="39">
                  <c:v>24</c:v>
                </c:pt>
                <c:pt idx="40">
                  <c:v>24</c:v>
                </c:pt>
                <c:pt idx="41">
                  <c:v>24</c:v>
                </c:pt>
                <c:pt idx="42">
                  <c:v>24</c:v>
                </c:pt>
                <c:pt idx="43">
                  <c:v>24</c:v>
                </c:pt>
                <c:pt idx="44">
                  <c:v>24</c:v>
                </c:pt>
                <c:pt idx="45">
                  <c:v>24</c:v>
                </c:pt>
                <c:pt idx="46">
                  <c:v>24</c:v>
                </c:pt>
                <c:pt idx="47">
                  <c:v>24</c:v>
                </c:pt>
                <c:pt idx="48">
                  <c:v>24</c:v>
                </c:pt>
                <c:pt idx="49">
                  <c:v>24</c:v>
                </c:pt>
                <c:pt idx="50">
                  <c:v>24</c:v>
                </c:pt>
                <c:pt idx="51">
                  <c:v>24</c:v>
                </c:pt>
                <c:pt idx="52">
                  <c:v>24</c:v>
                </c:pt>
                <c:pt idx="53">
                  <c:v>24</c:v>
                </c:pt>
                <c:pt idx="54">
                  <c:v>24</c:v>
                </c:pt>
                <c:pt idx="55">
                  <c:v>24</c:v>
                </c:pt>
                <c:pt idx="56">
                  <c:v>24</c:v>
                </c:pt>
                <c:pt idx="57">
                  <c:v>24</c:v>
                </c:pt>
                <c:pt idx="58">
                  <c:v>24</c:v>
                </c:pt>
                <c:pt idx="59">
                  <c:v>24</c:v>
                </c:pt>
                <c:pt idx="60">
                  <c:v>24</c:v>
                </c:pt>
                <c:pt idx="61">
                  <c:v>24</c:v>
                </c:pt>
                <c:pt idx="62">
                  <c:v>24</c:v>
                </c:pt>
                <c:pt idx="63">
                  <c:v>24</c:v>
                </c:pt>
                <c:pt idx="64">
                  <c:v>24</c:v>
                </c:pt>
                <c:pt idx="65">
                  <c:v>24</c:v>
                </c:pt>
                <c:pt idx="66">
                  <c:v>24</c:v>
                </c:pt>
                <c:pt idx="67">
                  <c:v>24</c:v>
                </c:pt>
                <c:pt idx="68">
                  <c:v>24</c:v>
                </c:pt>
                <c:pt idx="69">
                  <c:v>24</c:v>
                </c:pt>
                <c:pt idx="70">
                  <c:v>24</c:v>
                </c:pt>
                <c:pt idx="71">
                  <c:v>24</c:v>
                </c:pt>
                <c:pt idx="73">
                  <c:v>24</c:v>
                </c:pt>
                <c:pt idx="74">
                  <c:v>24</c:v>
                </c:pt>
                <c:pt idx="75">
                  <c:v>24</c:v>
                </c:pt>
                <c:pt idx="76">
                  <c:v>24</c:v>
                </c:pt>
              </c:numCache>
            </c:numRef>
          </c:val>
        </c:ser>
        <c:ser>
          <c:idx val="1"/>
          <c:order val="2"/>
          <c:tx>
            <c:strRef>
              <c:f>GráficoDin!$AI$4:$AI$5</c:f>
              <c:strCache>
                <c:ptCount val="1"/>
                <c:pt idx="0">
                  <c:v>Rojo</c:v>
                </c:pt>
              </c:strCache>
            </c:strRef>
          </c:tx>
          <c:spPr>
            <a:solidFill>
              <a:srgbClr val="FF0000"/>
            </a:solidFill>
          </c:spPr>
          <c:cat>
            <c:multiLvlStrRef>
              <c:f>GráficoDin!$AF$6:$AF$88</c:f>
              <c:multiLvlStrCache>
                <c:ptCount val="77"/>
                <c:lvl>
                  <c:pt idx="0">
                    <c:v>14-jul</c:v>
                  </c:pt>
                  <c:pt idx="1">
                    <c:v>15-jul</c:v>
                  </c:pt>
                  <c:pt idx="2">
                    <c:v>16-jul</c:v>
                  </c:pt>
                  <c:pt idx="3">
                    <c:v>17-jul</c:v>
                  </c:pt>
                  <c:pt idx="4">
                    <c:v>18-jul</c:v>
                  </c:pt>
                  <c:pt idx="5">
                    <c:v>19-jul</c:v>
                  </c:pt>
                  <c:pt idx="6">
                    <c:v>20-jul</c:v>
                  </c:pt>
                  <c:pt idx="7">
                    <c:v>21-jul</c:v>
                  </c:pt>
                  <c:pt idx="8">
                    <c:v>22-jul</c:v>
                  </c:pt>
                  <c:pt idx="9">
                    <c:v>23-jul</c:v>
                  </c:pt>
                  <c:pt idx="10">
                    <c:v>24-jul</c:v>
                  </c:pt>
                  <c:pt idx="11">
                    <c:v>25-jul</c:v>
                  </c:pt>
                  <c:pt idx="12">
                    <c:v>26-jul</c:v>
                  </c:pt>
                  <c:pt idx="13">
                    <c:v>27-jul</c:v>
                  </c:pt>
                  <c:pt idx="14">
                    <c:v>28-jul</c:v>
                  </c:pt>
                  <c:pt idx="15">
                    <c:v>29-jul</c:v>
                  </c:pt>
                  <c:pt idx="16">
                    <c:v>30-jul</c:v>
                  </c:pt>
                  <c:pt idx="17">
                    <c:v>31-jul</c:v>
                  </c:pt>
                  <c:pt idx="18">
                    <c:v>01-ago</c:v>
                  </c:pt>
                  <c:pt idx="19">
                    <c:v>02-ago</c:v>
                  </c:pt>
                  <c:pt idx="20">
                    <c:v>06-ago</c:v>
                  </c:pt>
                  <c:pt idx="21">
                    <c:v>07-ago</c:v>
                  </c:pt>
                  <c:pt idx="22">
                    <c:v>09-ago</c:v>
                  </c:pt>
                  <c:pt idx="23">
                    <c:v>10-ago</c:v>
                  </c:pt>
                  <c:pt idx="24">
                    <c:v>13-ago</c:v>
                  </c:pt>
                  <c:pt idx="25">
                    <c:v>14-ago</c:v>
                  </c:pt>
                  <c:pt idx="26">
                    <c:v>15-ago</c:v>
                  </c:pt>
                  <c:pt idx="27">
                    <c:v>16-ago</c:v>
                  </c:pt>
                  <c:pt idx="28">
                    <c:v>17-ago</c:v>
                  </c:pt>
                  <c:pt idx="29">
                    <c:v>18-ago</c:v>
                  </c:pt>
                  <c:pt idx="30">
                    <c:v>19-ago</c:v>
                  </c:pt>
                  <c:pt idx="31">
                    <c:v>20-ago</c:v>
                  </c:pt>
                  <c:pt idx="32">
                    <c:v>21-ago</c:v>
                  </c:pt>
                  <c:pt idx="33">
                    <c:v>23-ago</c:v>
                  </c:pt>
                  <c:pt idx="34">
                    <c:v>24-ago</c:v>
                  </c:pt>
                  <c:pt idx="35">
                    <c:v>25-ago</c:v>
                  </c:pt>
                  <c:pt idx="36">
                    <c:v>26-ago</c:v>
                  </c:pt>
                  <c:pt idx="37">
                    <c:v>27-ago</c:v>
                  </c:pt>
                  <c:pt idx="38">
                    <c:v>28-ago</c:v>
                  </c:pt>
                  <c:pt idx="39">
                    <c:v>29-ago</c:v>
                  </c:pt>
                  <c:pt idx="40">
                    <c:v>30-ago</c:v>
                  </c:pt>
                  <c:pt idx="41">
                    <c:v>31-ago</c:v>
                  </c:pt>
                  <c:pt idx="42">
                    <c:v>01-sep</c:v>
                  </c:pt>
                  <c:pt idx="43">
                    <c:v>02-sep</c:v>
                  </c:pt>
                  <c:pt idx="44">
                    <c:v>03-sep</c:v>
                  </c:pt>
                  <c:pt idx="45">
                    <c:v>04-sep</c:v>
                  </c:pt>
                  <c:pt idx="46">
                    <c:v>05-sep</c:v>
                  </c:pt>
                  <c:pt idx="47">
                    <c:v>06-sep</c:v>
                  </c:pt>
                  <c:pt idx="48">
                    <c:v>07-sep</c:v>
                  </c:pt>
                  <c:pt idx="49">
                    <c:v>08-sep</c:v>
                  </c:pt>
                  <c:pt idx="50">
                    <c:v>09-sep</c:v>
                  </c:pt>
                  <c:pt idx="51">
                    <c:v>10-sep</c:v>
                  </c:pt>
                  <c:pt idx="52">
                    <c:v>11-sep</c:v>
                  </c:pt>
                  <c:pt idx="53">
                    <c:v>12-sep</c:v>
                  </c:pt>
                  <c:pt idx="54">
                    <c:v>13-sep</c:v>
                  </c:pt>
                  <c:pt idx="55">
                    <c:v>14-sep</c:v>
                  </c:pt>
                  <c:pt idx="56">
                    <c:v>15-sep</c:v>
                  </c:pt>
                  <c:pt idx="57">
                    <c:v>16-sep</c:v>
                  </c:pt>
                  <c:pt idx="58">
                    <c:v>17-sep</c:v>
                  </c:pt>
                  <c:pt idx="59">
                    <c:v>18-sep</c:v>
                  </c:pt>
                  <c:pt idx="60">
                    <c:v>19-sep</c:v>
                  </c:pt>
                  <c:pt idx="61">
                    <c:v>20-sep</c:v>
                  </c:pt>
                  <c:pt idx="62">
                    <c:v>22-sep</c:v>
                  </c:pt>
                  <c:pt idx="63">
                    <c:v>23-sep</c:v>
                  </c:pt>
                  <c:pt idx="64">
                    <c:v>24-sep</c:v>
                  </c:pt>
                  <c:pt idx="65">
                    <c:v>25-sep</c:v>
                  </c:pt>
                  <c:pt idx="66">
                    <c:v>26-sep</c:v>
                  </c:pt>
                  <c:pt idx="67">
                    <c:v>27-sep</c:v>
                  </c:pt>
                  <c:pt idx="68">
                    <c:v>28-sep</c:v>
                  </c:pt>
                  <c:pt idx="69">
                    <c:v>29-sep</c:v>
                  </c:pt>
                  <c:pt idx="70">
                    <c:v>30-sep</c:v>
                  </c:pt>
                  <c:pt idx="71">
                    <c:v>01-oct</c:v>
                  </c:pt>
                  <c:pt idx="72">
                    <c:v>04-oct</c:v>
                  </c:pt>
                  <c:pt idx="73">
                    <c:v>05-oct</c:v>
                  </c:pt>
                  <c:pt idx="74">
                    <c:v>10-oct</c:v>
                  </c:pt>
                  <c:pt idx="75">
                    <c:v>11-oct</c:v>
                  </c:pt>
                  <c:pt idx="76">
                    <c:v>12-oct</c:v>
                  </c:pt>
                </c:lvl>
                <c:lvl>
                  <c:pt idx="0">
                    <c:v>jul</c:v>
                  </c:pt>
                  <c:pt idx="18">
                    <c:v>ago</c:v>
                  </c:pt>
                  <c:pt idx="42">
                    <c:v>sep</c:v>
                  </c:pt>
                  <c:pt idx="71">
                    <c:v>oct</c:v>
                  </c:pt>
                </c:lvl>
                <c:lvl>
                  <c:pt idx="0">
                    <c:v>2018</c:v>
                  </c:pt>
                </c:lvl>
              </c:multiLvlStrCache>
            </c:multiLvlStrRef>
          </c:cat>
          <c:val>
            <c:numRef>
              <c:f>GráficoDin!$AI$6:$AI$88</c:f>
              <c:numCache>
                <c:formatCode>General</c:formatCode>
                <c:ptCount val="77"/>
                <c:pt idx="0">
                  <c:v>12</c:v>
                </c:pt>
                <c:pt idx="1">
                  <c:v>12</c:v>
                </c:pt>
                <c:pt idx="2">
                  <c:v>12</c:v>
                </c:pt>
                <c:pt idx="3">
                  <c:v>12</c:v>
                </c:pt>
                <c:pt idx="4">
                  <c:v>12</c:v>
                </c:pt>
                <c:pt idx="5">
                  <c:v>12</c:v>
                </c:pt>
                <c:pt idx="6">
                  <c:v>12</c:v>
                </c:pt>
                <c:pt idx="7">
                  <c:v>12</c:v>
                </c:pt>
                <c:pt idx="8">
                  <c:v>12</c:v>
                </c:pt>
                <c:pt idx="9">
                  <c:v>12</c:v>
                </c:pt>
                <c:pt idx="10">
                  <c:v>12</c:v>
                </c:pt>
                <c:pt idx="11">
                  <c:v>12</c:v>
                </c:pt>
                <c:pt idx="12">
                  <c:v>12</c:v>
                </c:pt>
                <c:pt idx="13">
                  <c:v>12</c:v>
                </c:pt>
                <c:pt idx="14">
                  <c:v>12</c:v>
                </c:pt>
                <c:pt idx="15">
                  <c:v>12</c:v>
                </c:pt>
                <c:pt idx="16">
                  <c:v>12</c:v>
                </c:pt>
                <c:pt idx="17">
                  <c:v>12</c:v>
                </c:pt>
                <c:pt idx="18">
                  <c:v>12</c:v>
                </c:pt>
                <c:pt idx="19">
                  <c:v>12</c:v>
                </c:pt>
                <c:pt idx="20">
                  <c:v>12</c:v>
                </c:pt>
                <c:pt idx="21">
                  <c:v>12</c:v>
                </c:pt>
                <c:pt idx="22">
                  <c:v>12</c:v>
                </c:pt>
                <c:pt idx="23">
                  <c:v>12</c:v>
                </c:pt>
                <c:pt idx="24">
                  <c:v>12</c:v>
                </c:pt>
                <c:pt idx="25">
                  <c:v>12</c:v>
                </c:pt>
                <c:pt idx="26">
                  <c:v>12</c:v>
                </c:pt>
                <c:pt idx="27">
                  <c:v>12</c:v>
                </c:pt>
                <c:pt idx="28">
                  <c:v>12</c:v>
                </c:pt>
                <c:pt idx="29">
                  <c:v>12</c:v>
                </c:pt>
                <c:pt idx="30">
                  <c:v>12</c:v>
                </c:pt>
                <c:pt idx="31">
                  <c:v>12</c:v>
                </c:pt>
                <c:pt idx="32">
                  <c:v>12</c:v>
                </c:pt>
                <c:pt idx="33">
                  <c:v>12</c:v>
                </c:pt>
                <c:pt idx="34">
                  <c:v>12</c:v>
                </c:pt>
                <c:pt idx="35">
                  <c:v>12</c:v>
                </c:pt>
                <c:pt idx="36">
                  <c:v>12</c:v>
                </c:pt>
                <c:pt idx="37">
                  <c:v>12</c:v>
                </c:pt>
                <c:pt idx="38">
                  <c:v>12</c:v>
                </c:pt>
                <c:pt idx="39">
                  <c:v>12</c:v>
                </c:pt>
                <c:pt idx="40">
                  <c:v>12</c:v>
                </c:pt>
                <c:pt idx="41">
                  <c:v>12</c:v>
                </c:pt>
                <c:pt idx="42">
                  <c:v>12</c:v>
                </c:pt>
                <c:pt idx="43">
                  <c:v>12</c:v>
                </c:pt>
                <c:pt idx="44">
                  <c:v>12</c:v>
                </c:pt>
                <c:pt idx="45">
                  <c:v>12</c:v>
                </c:pt>
                <c:pt idx="46">
                  <c:v>12</c:v>
                </c:pt>
                <c:pt idx="47">
                  <c:v>12</c:v>
                </c:pt>
                <c:pt idx="48">
                  <c:v>12</c:v>
                </c:pt>
                <c:pt idx="49">
                  <c:v>12</c:v>
                </c:pt>
                <c:pt idx="50">
                  <c:v>12</c:v>
                </c:pt>
                <c:pt idx="51">
                  <c:v>12</c:v>
                </c:pt>
                <c:pt idx="52">
                  <c:v>12</c:v>
                </c:pt>
                <c:pt idx="53">
                  <c:v>12</c:v>
                </c:pt>
                <c:pt idx="54">
                  <c:v>12</c:v>
                </c:pt>
                <c:pt idx="55">
                  <c:v>12</c:v>
                </c:pt>
                <c:pt idx="56">
                  <c:v>12</c:v>
                </c:pt>
                <c:pt idx="57">
                  <c:v>12</c:v>
                </c:pt>
                <c:pt idx="58">
                  <c:v>12</c:v>
                </c:pt>
                <c:pt idx="59">
                  <c:v>12</c:v>
                </c:pt>
                <c:pt idx="60">
                  <c:v>12</c:v>
                </c:pt>
                <c:pt idx="61">
                  <c:v>12</c:v>
                </c:pt>
                <c:pt idx="62">
                  <c:v>12</c:v>
                </c:pt>
                <c:pt idx="63">
                  <c:v>12</c:v>
                </c:pt>
                <c:pt idx="64">
                  <c:v>12</c:v>
                </c:pt>
                <c:pt idx="65">
                  <c:v>12</c:v>
                </c:pt>
                <c:pt idx="66">
                  <c:v>12</c:v>
                </c:pt>
                <c:pt idx="67">
                  <c:v>12</c:v>
                </c:pt>
                <c:pt idx="68">
                  <c:v>12</c:v>
                </c:pt>
                <c:pt idx="69">
                  <c:v>12</c:v>
                </c:pt>
                <c:pt idx="70">
                  <c:v>12</c:v>
                </c:pt>
                <c:pt idx="71">
                  <c:v>12</c:v>
                </c:pt>
                <c:pt idx="73">
                  <c:v>12</c:v>
                </c:pt>
                <c:pt idx="74">
                  <c:v>12</c:v>
                </c:pt>
                <c:pt idx="75">
                  <c:v>12</c:v>
                </c:pt>
                <c:pt idx="76">
                  <c:v>12</c:v>
                </c:pt>
              </c:numCache>
            </c:numRef>
          </c:val>
        </c:ser>
        <c:dLbls>
          <c:showLegendKey val="0"/>
          <c:showVal val="0"/>
          <c:showCatName val="0"/>
          <c:showSerName val="0"/>
          <c:showPercent val="0"/>
          <c:showBubbleSize val="0"/>
        </c:dLbls>
        <c:axId val="1508044208"/>
        <c:axId val="1508044768"/>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GráficoDin!$AF$6:$AF$88</c:f>
              <c:multiLvlStrCache>
                <c:ptCount val="77"/>
                <c:lvl>
                  <c:pt idx="0">
                    <c:v>14-jul</c:v>
                  </c:pt>
                  <c:pt idx="1">
                    <c:v>15-jul</c:v>
                  </c:pt>
                  <c:pt idx="2">
                    <c:v>16-jul</c:v>
                  </c:pt>
                  <c:pt idx="3">
                    <c:v>17-jul</c:v>
                  </c:pt>
                  <c:pt idx="4">
                    <c:v>18-jul</c:v>
                  </c:pt>
                  <c:pt idx="5">
                    <c:v>19-jul</c:v>
                  </c:pt>
                  <c:pt idx="6">
                    <c:v>20-jul</c:v>
                  </c:pt>
                  <c:pt idx="7">
                    <c:v>21-jul</c:v>
                  </c:pt>
                  <c:pt idx="8">
                    <c:v>22-jul</c:v>
                  </c:pt>
                  <c:pt idx="9">
                    <c:v>23-jul</c:v>
                  </c:pt>
                  <c:pt idx="10">
                    <c:v>24-jul</c:v>
                  </c:pt>
                  <c:pt idx="11">
                    <c:v>25-jul</c:v>
                  </c:pt>
                  <c:pt idx="12">
                    <c:v>26-jul</c:v>
                  </c:pt>
                  <c:pt idx="13">
                    <c:v>27-jul</c:v>
                  </c:pt>
                  <c:pt idx="14">
                    <c:v>28-jul</c:v>
                  </c:pt>
                  <c:pt idx="15">
                    <c:v>29-jul</c:v>
                  </c:pt>
                  <c:pt idx="16">
                    <c:v>30-jul</c:v>
                  </c:pt>
                  <c:pt idx="17">
                    <c:v>31-jul</c:v>
                  </c:pt>
                  <c:pt idx="18">
                    <c:v>01-ago</c:v>
                  </c:pt>
                  <c:pt idx="19">
                    <c:v>02-ago</c:v>
                  </c:pt>
                  <c:pt idx="20">
                    <c:v>06-ago</c:v>
                  </c:pt>
                  <c:pt idx="21">
                    <c:v>07-ago</c:v>
                  </c:pt>
                  <c:pt idx="22">
                    <c:v>09-ago</c:v>
                  </c:pt>
                  <c:pt idx="23">
                    <c:v>10-ago</c:v>
                  </c:pt>
                  <c:pt idx="24">
                    <c:v>13-ago</c:v>
                  </c:pt>
                  <c:pt idx="25">
                    <c:v>14-ago</c:v>
                  </c:pt>
                  <c:pt idx="26">
                    <c:v>15-ago</c:v>
                  </c:pt>
                  <c:pt idx="27">
                    <c:v>16-ago</c:v>
                  </c:pt>
                  <c:pt idx="28">
                    <c:v>17-ago</c:v>
                  </c:pt>
                  <c:pt idx="29">
                    <c:v>18-ago</c:v>
                  </c:pt>
                  <c:pt idx="30">
                    <c:v>19-ago</c:v>
                  </c:pt>
                  <c:pt idx="31">
                    <c:v>20-ago</c:v>
                  </c:pt>
                  <c:pt idx="32">
                    <c:v>21-ago</c:v>
                  </c:pt>
                  <c:pt idx="33">
                    <c:v>23-ago</c:v>
                  </c:pt>
                  <c:pt idx="34">
                    <c:v>24-ago</c:v>
                  </c:pt>
                  <c:pt idx="35">
                    <c:v>25-ago</c:v>
                  </c:pt>
                  <c:pt idx="36">
                    <c:v>26-ago</c:v>
                  </c:pt>
                  <c:pt idx="37">
                    <c:v>27-ago</c:v>
                  </c:pt>
                  <c:pt idx="38">
                    <c:v>28-ago</c:v>
                  </c:pt>
                  <c:pt idx="39">
                    <c:v>29-ago</c:v>
                  </c:pt>
                  <c:pt idx="40">
                    <c:v>30-ago</c:v>
                  </c:pt>
                  <c:pt idx="41">
                    <c:v>31-ago</c:v>
                  </c:pt>
                  <c:pt idx="42">
                    <c:v>01-sep</c:v>
                  </c:pt>
                  <c:pt idx="43">
                    <c:v>02-sep</c:v>
                  </c:pt>
                  <c:pt idx="44">
                    <c:v>03-sep</c:v>
                  </c:pt>
                  <c:pt idx="45">
                    <c:v>04-sep</c:v>
                  </c:pt>
                  <c:pt idx="46">
                    <c:v>05-sep</c:v>
                  </c:pt>
                  <c:pt idx="47">
                    <c:v>06-sep</c:v>
                  </c:pt>
                  <c:pt idx="48">
                    <c:v>07-sep</c:v>
                  </c:pt>
                  <c:pt idx="49">
                    <c:v>08-sep</c:v>
                  </c:pt>
                  <c:pt idx="50">
                    <c:v>09-sep</c:v>
                  </c:pt>
                  <c:pt idx="51">
                    <c:v>10-sep</c:v>
                  </c:pt>
                  <c:pt idx="52">
                    <c:v>11-sep</c:v>
                  </c:pt>
                  <c:pt idx="53">
                    <c:v>12-sep</c:v>
                  </c:pt>
                  <c:pt idx="54">
                    <c:v>13-sep</c:v>
                  </c:pt>
                  <c:pt idx="55">
                    <c:v>14-sep</c:v>
                  </c:pt>
                  <c:pt idx="56">
                    <c:v>15-sep</c:v>
                  </c:pt>
                  <c:pt idx="57">
                    <c:v>16-sep</c:v>
                  </c:pt>
                  <c:pt idx="58">
                    <c:v>17-sep</c:v>
                  </c:pt>
                  <c:pt idx="59">
                    <c:v>18-sep</c:v>
                  </c:pt>
                  <c:pt idx="60">
                    <c:v>19-sep</c:v>
                  </c:pt>
                  <c:pt idx="61">
                    <c:v>20-sep</c:v>
                  </c:pt>
                  <c:pt idx="62">
                    <c:v>22-sep</c:v>
                  </c:pt>
                  <c:pt idx="63">
                    <c:v>23-sep</c:v>
                  </c:pt>
                  <c:pt idx="64">
                    <c:v>24-sep</c:v>
                  </c:pt>
                  <c:pt idx="65">
                    <c:v>25-sep</c:v>
                  </c:pt>
                  <c:pt idx="66">
                    <c:v>26-sep</c:v>
                  </c:pt>
                  <c:pt idx="67">
                    <c:v>27-sep</c:v>
                  </c:pt>
                  <c:pt idx="68">
                    <c:v>28-sep</c:v>
                  </c:pt>
                  <c:pt idx="69">
                    <c:v>29-sep</c:v>
                  </c:pt>
                  <c:pt idx="70">
                    <c:v>30-sep</c:v>
                  </c:pt>
                  <c:pt idx="71">
                    <c:v>01-oct</c:v>
                  </c:pt>
                  <c:pt idx="72">
                    <c:v>04-oct</c:v>
                  </c:pt>
                  <c:pt idx="73">
                    <c:v>05-oct</c:v>
                  </c:pt>
                  <c:pt idx="74">
                    <c:v>10-oct</c:v>
                  </c:pt>
                  <c:pt idx="75">
                    <c:v>11-oct</c:v>
                  </c:pt>
                  <c:pt idx="76">
                    <c:v>12-oct</c:v>
                  </c:pt>
                </c:lvl>
                <c:lvl>
                  <c:pt idx="0">
                    <c:v>jul</c:v>
                  </c:pt>
                  <c:pt idx="18">
                    <c:v>ago</c:v>
                  </c:pt>
                  <c:pt idx="42">
                    <c:v>sep</c:v>
                  </c:pt>
                  <c:pt idx="71">
                    <c:v>oct</c:v>
                  </c:pt>
                </c:lvl>
                <c:lvl>
                  <c:pt idx="0">
                    <c:v>2018</c:v>
                  </c:pt>
                </c:lvl>
              </c:multiLvlStrCache>
            </c:multiLvlStrRef>
          </c:cat>
          <c:val>
            <c:numRef>
              <c:f>GráficoDin!$AJ$6:$AJ$88</c:f>
              <c:numCache>
                <c:formatCode>General</c:formatCode>
                <c:ptCount val="77"/>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GráficoDin!$AF$6:$AF$88</c:f>
              <c:multiLvlStrCache>
                <c:ptCount val="77"/>
                <c:lvl>
                  <c:pt idx="0">
                    <c:v>14-jul</c:v>
                  </c:pt>
                  <c:pt idx="1">
                    <c:v>15-jul</c:v>
                  </c:pt>
                  <c:pt idx="2">
                    <c:v>16-jul</c:v>
                  </c:pt>
                  <c:pt idx="3">
                    <c:v>17-jul</c:v>
                  </c:pt>
                  <c:pt idx="4">
                    <c:v>18-jul</c:v>
                  </c:pt>
                  <c:pt idx="5">
                    <c:v>19-jul</c:v>
                  </c:pt>
                  <c:pt idx="6">
                    <c:v>20-jul</c:v>
                  </c:pt>
                  <c:pt idx="7">
                    <c:v>21-jul</c:v>
                  </c:pt>
                  <c:pt idx="8">
                    <c:v>22-jul</c:v>
                  </c:pt>
                  <c:pt idx="9">
                    <c:v>23-jul</c:v>
                  </c:pt>
                  <c:pt idx="10">
                    <c:v>24-jul</c:v>
                  </c:pt>
                  <c:pt idx="11">
                    <c:v>25-jul</c:v>
                  </c:pt>
                  <c:pt idx="12">
                    <c:v>26-jul</c:v>
                  </c:pt>
                  <c:pt idx="13">
                    <c:v>27-jul</c:v>
                  </c:pt>
                  <c:pt idx="14">
                    <c:v>28-jul</c:v>
                  </c:pt>
                  <c:pt idx="15">
                    <c:v>29-jul</c:v>
                  </c:pt>
                  <c:pt idx="16">
                    <c:v>30-jul</c:v>
                  </c:pt>
                  <c:pt idx="17">
                    <c:v>31-jul</c:v>
                  </c:pt>
                  <c:pt idx="18">
                    <c:v>01-ago</c:v>
                  </c:pt>
                  <c:pt idx="19">
                    <c:v>02-ago</c:v>
                  </c:pt>
                  <c:pt idx="20">
                    <c:v>06-ago</c:v>
                  </c:pt>
                  <c:pt idx="21">
                    <c:v>07-ago</c:v>
                  </c:pt>
                  <c:pt idx="22">
                    <c:v>09-ago</c:v>
                  </c:pt>
                  <c:pt idx="23">
                    <c:v>10-ago</c:v>
                  </c:pt>
                  <c:pt idx="24">
                    <c:v>13-ago</c:v>
                  </c:pt>
                  <c:pt idx="25">
                    <c:v>14-ago</c:v>
                  </c:pt>
                  <c:pt idx="26">
                    <c:v>15-ago</c:v>
                  </c:pt>
                  <c:pt idx="27">
                    <c:v>16-ago</c:v>
                  </c:pt>
                  <c:pt idx="28">
                    <c:v>17-ago</c:v>
                  </c:pt>
                  <c:pt idx="29">
                    <c:v>18-ago</c:v>
                  </c:pt>
                  <c:pt idx="30">
                    <c:v>19-ago</c:v>
                  </c:pt>
                  <c:pt idx="31">
                    <c:v>20-ago</c:v>
                  </c:pt>
                  <c:pt idx="32">
                    <c:v>21-ago</c:v>
                  </c:pt>
                  <c:pt idx="33">
                    <c:v>23-ago</c:v>
                  </c:pt>
                  <c:pt idx="34">
                    <c:v>24-ago</c:v>
                  </c:pt>
                  <c:pt idx="35">
                    <c:v>25-ago</c:v>
                  </c:pt>
                  <c:pt idx="36">
                    <c:v>26-ago</c:v>
                  </c:pt>
                  <c:pt idx="37">
                    <c:v>27-ago</c:v>
                  </c:pt>
                  <c:pt idx="38">
                    <c:v>28-ago</c:v>
                  </c:pt>
                  <c:pt idx="39">
                    <c:v>29-ago</c:v>
                  </c:pt>
                  <c:pt idx="40">
                    <c:v>30-ago</c:v>
                  </c:pt>
                  <c:pt idx="41">
                    <c:v>31-ago</c:v>
                  </c:pt>
                  <c:pt idx="42">
                    <c:v>01-sep</c:v>
                  </c:pt>
                  <c:pt idx="43">
                    <c:v>02-sep</c:v>
                  </c:pt>
                  <c:pt idx="44">
                    <c:v>03-sep</c:v>
                  </c:pt>
                  <c:pt idx="45">
                    <c:v>04-sep</c:v>
                  </c:pt>
                  <c:pt idx="46">
                    <c:v>05-sep</c:v>
                  </c:pt>
                  <c:pt idx="47">
                    <c:v>06-sep</c:v>
                  </c:pt>
                  <c:pt idx="48">
                    <c:v>07-sep</c:v>
                  </c:pt>
                  <c:pt idx="49">
                    <c:v>08-sep</c:v>
                  </c:pt>
                  <c:pt idx="50">
                    <c:v>09-sep</c:v>
                  </c:pt>
                  <c:pt idx="51">
                    <c:v>10-sep</c:v>
                  </c:pt>
                  <c:pt idx="52">
                    <c:v>11-sep</c:v>
                  </c:pt>
                  <c:pt idx="53">
                    <c:v>12-sep</c:v>
                  </c:pt>
                  <c:pt idx="54">
                    <c:v>13-sep</c:v>
                  </c:pt>
                  <c:pt idx="55">
                    <c:v>14-sep</c:v>
                  </c:pt>
                  <c:pt idx="56">
                    <c:v>15-sep</c:v>
                  </c:pt>
                  <c:pt idx="57">
                    <c:v>16-sep</c:v>
                  </c:pt>
                  <c:pt idx="58">
                    <c:v>17-sep</c:v>
                  </c:pt>
                  <c:pt idx="59">
                    <c:v>18-sep</c:v>
                  </c:pt>
                  <c:pt idx="60">
                    <c:v>19-sep</c:v>
                  </c:pt>
                  <c:pt idx="61">
                    <c:v>20-sep</c:v>
                  </c:pt>
                  <c:pt idx="62">
                    <c:v>22-sep</c:v>
                  </c:pt>
                  <c:pt idx="63">
                    <c:v>23-sep</c:v>
                  </c:pt>
                  <c:pt idx="64">
                    <c:v>24-sep</c:v>
                  </c:pt>
                  <c:pt idx="65">
                    <c:v>25-sep</c:v>
                  </c:pt>
                  <c:pt idx="66">
                    <c:v>26-sep</c:v>
                  </c:pt>
                  <c:pt idx="67">
                    <c:v>27-sep</c:v>
                  </c:pt>
                  <c:pt idx="68">
                    <c:v>28-sep</c:v>
                  </c:pt>
                  <c:pt idx="69">
                    <c:v>29-sep</c:v>
                  </c:pt>
                  <c:pt idx="70">
                    <c:v>30-sep</c:v>
                  </c:pt>
                  <c:pt idx="71">
                    <c:v>01-oct</c:v>
                  </c:pt>
                  <c:pt idx="72">
                    <c:v>04-oct</c:v>
                  </c:pt>
                  <c:pt idx="73">
                    <c:v>05-oct</c:v>
                  </c:pt>
                  <c:pt idx="74">
                    <c:v>10-oct</c:v>
                  </c:pt>
                  <c:pt idx="75">
                    <c:v>11-oct</c:v>
                  </c:pt>
                  <c:pt idx="76">
                    <c:v>12-oct</c:v>
                  </c:pt>
                </c:lvl>
                <c:lvl>
                  <c:pt idx="0">
                    <c:v>jul</c:v>
                  </c:pt>
                  <c:pt idx="18">
                    <c:v>ago</c:v>
                  </c:pt>
                  <c:pt idx="42">
                    <c:v>sep</c:v>
                  </c:pt>
                  <c:pt idx="71">
                    <c:v>oct</c:v>
                  </c:pt>
                </c:lvl>
                <c:lvl>
                  <c:pt idx="0">
                    <c:v>2018</c:v>
                  </c:pt>
                </c:lvl>
              </c:multiLvlStrCache>
            </c:multiLvlStrRef>
          </c:cat>
          <c:val>
            <c:numRef>
              <c:f>GráficoDin!$AK$6:$AK$88</c:f>
              <c:numCache>
                <c:formatCode>General</c:formatCode>
                <c:ptCount val="77"/>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GráficoDin!$AF$6:$AF$88</c:f>
              <c:multiLvlStrCache>
                <c:ptCount val="77"/>
                <c:lvl>
                  <c:pt idx="0">
                    <c:v>14-jul</c:v>
                  </c:pt>
                  <c:pt idx="1">
                    <c:v>15-jul</c:v>
                  </c:pt>
                  <c:pt idx="2">
                    <c:v>16-jul</c:v>
                  </c:pt>
                  <c:pt idx="3">
                    <c:v>17-jul</c:v>
                  </c:pt>
                  <c:pt idx="4">
                    <c:v>18-jul</c:v>
                  </c:pt>
                  <c:pt idx="5">
                    <c:v>19-jul</c:v>
                  </c:pt>
                  <c:pt idx="6">
                    <c:v>20-jul</c:v>
                  </c:pt>
                  <c:pt idx="7">
                    <c:v>21-jul</c:v>
                  </c:pt>
                  <c:pt idx="8">
                    <c:v>22-jul</c:v>
                  </c:pt>
                  <c:pt idx="9">
                    <c:v>23-jul</c:v>
                  </c:pt>
                  <c:pt idx="10">
                    <c:v>24-jul</c:v>
                  </c:pt>
                  <c:pt idx="11">
                    <c:v>25-jul</c:v>
                  </c:pt>
                  <c:pt idx="12">
                    <c:v>26-jul</c:v>
                  </c:pt>
                  <c:pt idx="13">
                    <c:v>27-jul</c:v>
                  </c:pt>
                  <c:pt idx="14">
                    <c:v>28-jul</c:v>
                  </c:pt>
                  <c:pt idx="15">
                    <c:v>29-jul</c:v>
                  </c:pt>
                  <c:pt idx="16">
                    <c:v>30-jul</c:v>
                  </c:pt>
                  <c:pt idx="17">
                    <c:v>31-jul</c:v>
                  </c:pt>
                  <c:pt idx="18">
                    <c:v>01-ago</c:v>
                  </c:pt>
                  <c:pt idx="19">
                    <c:v>02-ago</c:v>
                  </c:pt>
                  <c:pt idx="20">
                    <c:v>06-ago</c:v>
                  </c:pt>
                  <c:pt idx="21">
                    <c:v>07-ago</c:v>
                  </c:pt>
                  <c:pt idx="22">
                    <c:v>09-ago</c:v>
                  </c:pt>
                  <c:pt idx="23">
                    <c:v>10-ago</c:v>
                  </c:pt>
                  <c:pt idx="24">
                    <c:v>13-ago</c:v>
                  </c:pt>
                  <c:pt idx="25">
                    <c:v>14-ago</c:v>
                  </c:pt>
                  <c:pt idx="26">
                    <c:v>15-ago</c:v>
                  </c:pt>
                  <c:pt idx="27">
                    <c:v>16-ago</c:v>
                  </c:pt>
                  <c:pt idx="28">
                    <c:v>17-ago</c:v>
                  </c:pt>
                  <c:pt idx="29">
                    <c:v>18-ago</c:v>
                  </c:pt>
                  <c:pt idx="30">
                    <c:v>19-ago</c:v>
                  </c:pt>
                  <c:pt idx="31">
                    <c:v>20-ago</c:v>
                  </c:pt>
                  <c:pt idx="32">
                    <c:v>21-ago</c:v>
                  </c:pt>
                  <c:pt idx="33">
                    <c:v>23-ago</c:v>
                  </c:pt>
                  <c:pt idx="34">
                    <c:v>24-ago</c:v>
                  </c:pt>
                  <c:pt idx="35">
                    <c:v>25-ago</c:v>
                  </c:pt>
                  <c:pt idx="36">
                    <c:v>26-ago</c:v>
                  </c:pt>
                  <c:pt idx="37">
                    <c:v>27-ago</c:v>
                  </c:pt>
                  <c:pt idx="38">
                    <c:v>28-ago</c:v>
                  </c:pt>
                  <c:pt idx="39">
                    <c:v>29-ago</c:v>
                  </c:pt>
                  <c:pt idx="40">
                    <c:v>30-ago</c:v>
                  </c:pt>
                  <c:pt idx="41">
                    <c:v>31-ago</c:v>
                  </c:pt>
                  <c:pt idx="42">
                    <c:v>01-sep</c:v>
                  </c:pt>
                  <c:pt idx="43">
                    <c:v>02-sep</c:v>
                  </c:pt>
                  <c:pt idx="44">
                    <c:v>03-sep</c:v>
                  </c:pt>
                  <c:pt idx="45">
                    <c:v>04-sep</c:v>
                  </c:pt>
                  <c:pt idx="46">
                    <c:v>05-sep</c:v>
                  </c:pt>
                  <c:pt idx="47">
                    <c:v>06-sep</c:v>
                  </c:pt>
                  <c:pt idx="48">
                    <c:v>07-sep</c:v>
                  </c:pt>
                  <c:pt idx="49">
                    <c:v>08-sep</c:v>
                  </c:pt>
                  <c:pt idx="50">
                    <c:v>09-sep</c:v>
                  </c:pt>
                  <c:pt idx="51">
                    <c:v>10-sep</c:v>
                  </c:pt>
                  <c:pt idx="52">
                    <c:v>11-sep</c:v>
                  </c:pt>
                  <c:pt idx="53">
                    <c:v>12-sep</c:v>
                  </c:pt>
                  <c:pt idx="54">
                    <c:v>13-sep</c:v>
                  </c:pt>
                  <c:pt idx="55">
                    <c:v>14-sep</c:v>
                  </c:pt>
                  <c:pt idx="56">
                    <c:v>15-sep</c:v>
                  </c:pt>
                  <c:pt idx="57">
                    <c:v>16-sep</c:v>
                  </c:pt>
                  <c:pt idx="58">
                    <c:v>17-sep</c:v>
                  </c:pt>
                  <c:pt idx="59">
                    <c:v>18-sep</c:v>
                  </c:pt>
                  <c:pt idx="60">
                    <c:v>19-sep</c:v>
                  </c:pt>
                  <c:pt idx="61">
                    <c:v>20-sep</c:v>
                  </c:pt>
                  <c:pt idx="62">
                    <c:v>22-sep</c:v>
                  </c:pt>
                  <c:pt idx="63">
                    <c:v>23-sep</c:v>
                  </c:pt>
                  <c:pt idx="64">
                    <c:v>24-sep</c:v>
                  </c:pt>
                  <c:pt idx="65">
                    <c:v>25-sep</c:v>
                  </c:pt>
                  <c:pt idx="66">
                    <c:v>26-sep</c:v>
                  </c:pt>
                  <c:pt idx="67">
                    <c:v>27-sep</c:v>
                  </c:pt>
                  <c:pt idx="68">
                    <c:v>28-sep</c:v>
                  </c:pt>
                  <c:pt idx="69">
                    <c:v>29-sep</c:v>
                  </c:pt>
                  <c:pt idx="70">
                    <c:v>30-sep</c:v>
                  </c:pt>
                  <c:pt idx="71">
                    <c:v>01-oct</c:v>
                  </c:pt>
                  <c:pt idx="72">
                    <c:v>04-oct</c:v>
                  </c:pt>
                  <c:pt idx="73">
                    <c:v>05-oct</c:v>
                  </c:pt>
                  <c:pt idx="74">
                    <c:v>10-oct</c:v>
                  </c:pt>
                  <c:pt idx="75">
                    <c:v>11-oct</c:v>
                  </c:pt>
                  <c:pt idx="76">
                    <c:v>12-oct</c:v>
                  </c:pt>
                </c:lvl>
                <c:lvl>
                  <c:pt idx="0">
                    <c:v>jul</c:v>
                  </c:pt>
                  <c:pt idx="18">
                    <c:v>ago</c:v>
                  </c:pt>
                  <c:pt idx="42">
                    <c:v>sep</c:v>
                  </c:pt>
                  <c:pt idx="71">
                    <c:v>oct</c:v>
                  </c:pt>
                </c:lvl>
                <c:lvl>
                  <c:pt idx="0">
                    <c:v>2018</c:v>
                  </c:pt>
                </c:lvl>
              </c:multiLvlStrCache>
            </c:multiLvlStrRef>
          </c:cat>
          <c:val>
            <c:numRef>
              <c:f>GráficoDin!$AL$6:$AL$88</c:f>
              <c:numCache>
                <c:formatCode>General</c:formatCode>
                <c:ptCount val="77"/>
                <c:pt idx="0">
                  <c:v>30</c:v>
                </c:pt>
                <c:pt idx="1">
                  <c:v>30</c:v>
                </c:pt>
                <c:pt idx="2">
                  <c:v>30</c:v>
                </c:pt>
                <c:pt idx="3">
                  <c:v>30</c:v>
                </c:pt>
                <c:pt idx="4">
                  <c:v>30</c:v>
                </c:pt>
                <c:pt idx="5">
                  <c:v>30</c:v>
                </c:pt>
                <c:pt idx="6">
                  <c:v>30</c:v>
                </c:pt>
                <c:pt idx="7">
                  <c:v>30</c:v>
                </c:pt>
                <c:pt idx="8">
                  <c:v>30</c:v>
                </c:pt>
                <c:pt idx="9">
                  <c:v>30</c:v>
                </c:pt>
                <c:pt idx="10">
                  <c:v>30</c:v>
                </c:pt>
                <c:pt idx="11">
                  <c:v>30</c:v>
                </c:pt>
                <c:pt idx="12">
                  <c:v>30</c:v>
                </c:pt>
                <c:pt idx="13">
                  <c:v>30</c:v>
                </c:pt>
                <c:pt idx="14">
                  <c:v>30</c:v>
                </c:pt>
                <c:pt idx="15">
                  <c:v>30</c:v>
                </c:pt>
                <c:pt idx="16">
                  <c:v>30</c:v>
                </c:pt>
                <c:pt idx="17">
                  <c:v>30</c:v>
                </c:pt>
                <c:pt idx="18">
                  <c:v>30</c:v>
                </c:pt>
                <c:pt idx="19">
                  <c:v>30</c:v>
                </c:pt>
                <c:pt idx="20">
                  <c:v>30</c:v>
                </c:pt>
                <c:pt idx="21">
                  <c:v>30</c:v>
                </c:pt>
                <c:pt idx="22">
                  <c:v>30</c:v>
                </c:pt>
                <c:pt idx="23">
                  <c:v>30</c:v>
                </c:pt>
                <c:pt idx="24">
                  <c:v>28</c:v>
                </c:pt>
                <c:pt idx="25">
                  <c:v>28</c:v>
                </c:pt>
                <c:pt idx="26">
                  <c:v>30</c:v>
                </c:pt>
                <c:pt idx="27">
                  <c:v>28</c:v>
                </c:pt>
                <c:pt idx="28">
                  <c:v>28</c:v>
                </c:pt>
                <c:pt idx="29">
                  <c:v>23</c:v>
                </c:pt>
                <c:pt idx="30">
                  <c:v>23</c:v>
                </c:pt>
                <c:pt idx="31">
                  <c:v>23</c:v>
                </c:pt>
                <c:pt idx="32">
                  <c:v>23</c:v>
                </c:pt>
                <c:pt idx="33">
                  <c:v>23</c:v>
                </c:pt>
                <c:pt idx="34">
                  <c:v>20</c:v>
                </c:pt>
                <c:pt idx="35">
                  <c:v>15</c:v>
                </c:pt>
                <c:pt idx="36">
                  <c:v>15</c:v>
                </c:pt>
                <c:pt idx="37">
                  <c:v>15</c:v>
                </c:pt>
                <c:pt idx="38">
                  <c:v>15</c:v>
                </c:pt>
                <c:pt idx="39">
                  <c:v>15</c:v>
                </c:pt>
                <c:pt idx="40">
                  <c:v>15</c:v>
                </c:pt>
                <c:pt idx="41">
                  <c:v>15</c:v>
                </c:pt>
                <c:pt idx="42">
                  <c:v>15</c:v>
                </c:pt>
                <c:pt idx="43">
                  <c:v>15</c:v>
                </c:pt>
                <c:pt idx="44">
                  <c:v>15</c:v>
                </c:pt>
                <c:pt idx="45">
                  <c:v>15</c:v>
                </c:pt>
                <c:pt idx="46">
                  <c:v>15</c:v>
                </c:pt>
                <c:pt idx="47">
                  <c:v>15</c:v>
                </c:pt>
                <c:pt idx="48">
                  <c:v>15</c:v>
                </c:pt>
                <c:pt idx="49">
                  <c:v>15</c:v>
                </c:pt>
                <c:pt idx="50">
                  <c:v>15</c:v>
                </c:pt>
                <c:pt idx="51">
                  <c:v>15</c:v>
                </c:pt>
                <c:pt idx="52">
                  <c:v>15</c:v>
                </c:pt>
                <c:pt idx="53">
                  <c:v>15</c:v>
                </c:pt>
                <c:pt idx="54">
                  <c:v>15</c:v>
                </c:pt>
                <c:pt idx="55">
                  <c:v>15</c:v>
                </c:pt>
                <c:pt idx="56">
                  <c:v>15</c:v>
                </c:pt>
                <c:pt idx="57">
                  <c:v>15</c:v>
                </c:pt>
                <c:pt idx="58">
                  <c:v>15</c:v>
                </c:pt>
                <c:pt idx="59">
                  <c:v>15</c:v>
                </c:pt>
                <c:pt idx="60">
                  <c:v>15</c:v>
                </c:pt>
                <c:pt idx="61">
                  <c:v>13</c:v>
                </c:pt>
                <c:pt idx="62">
                  <c:v>13</c:v>
                </c:pt>
                <c:pt idx="63">
                  <c:v>13</c:v>
                </c:pt>
                <c:pt idx="64">
                  <c:v>13</c:v>
                </c:pt>
                <c:pt idx="65">
                  <c:v>13</c:v>
                </c:pt>
                <c:pt idx="66">
                  <c:v>13</c:v>
                </c:pt>
                <c:pt idx="67">
                  <c:v>13</c:v>
                </c:pt>
                <c:pt idx="68">
                  <c:v>13</c:v>
                </c:pt>
                <c:pt idx="69">
                  <c:v>13</c:v>
                </c:pt>
                <c:pt idx="70">
                  <c:v>13</c:v>
                </c:pt>
                <c:pt idx="71">
                  <c:v>13</c:v>
                </c:pt>
                <c:pt idx="72">
                  <c:v>0</c:v>
                </c:pt>
                <c:pt idx="73">
                  <c:v>13</c:v>
                </c:pt>
                <c:pt idx="74">
                  <c:v>13</c:v>
                </c:pt>
                <c:pt idx="75">
                  <c:v>13</c:v>
                </c:pt>
                <c:pt idx="76">
                  <c:v>13</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GráficoDin!$AF$6:$AF$88</c:f>
              <c:multiLvlStrCache>
                <c:ptCount val="77"/>
                <c:lvl>
                  <c:pt idx="0">
                    <c:v>14-jul</c:v>
                  </c:pt>
                  <c:pt idx="1">
                    <c:v>15-jul</c:v>
                  </c:pt>
                  <c:pt idx="2">
                    <c:v>16-jul</c:v>
                  </c:pt>
                  <c:pt idx="3">
                    <c:v>17-jul</c:v>
                  </c:pt>
                  <c:pt idx="4">
                    <c:v>18-jul</c:v>
                  </c:pt>
                  <c:pt idx="5">
                    <c:v>19-jul</c:v>
                  </c:pt>
                  <c:pt idx="6">
                    <c:v>20-jul</c:v>
                  </c:pt>
                  <c:pt idx="7">
                    <c:v>21-jul</c:v>
                  </c:pt>
                  <c:pt idx="8">
                    <c:v>22-jul</c:v>
                  </c:pt>
                  <c:pt idx="9">
                    <c:v>23-jul</c:v>
                  </c:pt>
                  <c:pt idx="10">
                    <c:v>24-jul</c:v>
                  </c:pt>
                  <c:pt idx="11">
                    <c:v>25-jul</c:v>
                  </c:pt>
                  <c:pt idx="12">
                    <c:v>26-jul</c:v>
                  </c:pt>
                  <c:pt idx="13">
                    <c:v>27-jul</c:v>
                  </c:pt>
                  <c:pt idx="14">
                    <c:v>28-jul</c:v>
                  </c:pt>
                  <c:pt idx="15">
                    <c:v>29-jul</c:v>
                  </c:pt>
                  <c:pt idx="16">
                    <c:v>30-jul</c:v>
                  </c:pt>
                  <c:pt idx="17">
                    <c:v>31-jul</c:v>
                  </c:pt>
                  <c:pt idx="18">
                    <c:v>01-ago</c:v>
                  </c:pt>
                  <c:pt idx="19">
                    <c:v>02-ago</c:v>
                  </c:pt>
                  <c:pt idx="20">
                    <c:v>06-ago</c:v>
                  </c:pt>
                  <c:pt idx="21">
                    <c:v>07-ago</c:v>
                  </c:pt>
                  <c:pt idx="22">
                    <c:v>09-ago</c:v>
                  </c:pt>
                  <c:pt idx="23">
                    <c:v>10-ago</c:v>
                  </c:pt>
                  <c:pt idx="24">
                    <c:v>13-ago</c:v>
                  </c:pt>
                  <c:pt idx="25">
                    <c:v>14-ago</c:v>
                  </c:pt>
                  <c:pt idx="26">
                    <c:v>15-ago</c:v>
                  </c:pt>
                  <c:pt idx="27">
                    <c:v>16-ago</c:v>
                  </c:pt>
                  <c:pt idx="28">
                    <c:v>17-ago</c:v>
                  </c:pt>
                  <c:pt idx="29">
                    <c:v>18-ago</c:v>
                  </c:pt>
                  <c:pt idx="30">
                    <c:v>19-ago</c:v>
                  </c:pt>
                  <c:pt idx="31">
                    <c:v>20-ago</c:v>
                  </c:pt>
                  <c:pt idx="32">
                    <c:v>21-ago</c:v>
                  </c:pt>
                  <c:pt idx="33">
                    <c:v>23-ago</c:v>
                  </c:pt>
                  <c:pt idx="34">
                    <c:v>24-ago</c:v>
                  </c:pt>
                  <c:pt idx="35">
                    <c:v>25-ago</c:v>
                  </c:pt>
                  <c:pt idx="36">
                    <c:v>26-ago</c:v>
                  </c:pt>
                  <c:pt idx="37">
                    <c:v>27-ago</c:v>
                  </c:pt>
                  <c:pt idx="38">
                    <c:v>28-ago</c:v>
                  </c:pt>
                  <c:pt idx="39">
                    <c:v>29-ago</c:v>
                  </c:pt>
                  <c:pt idx="40">
                    <c:v>30-ago</c:v>
                  </c:pt>
                  <c:pt idx="41">
                    <c:v>31-ago</c:v>
                  </c:pt>
                  <c:pt idx="42">
                    <c:v>01-sep</c:v>
                  </c:pt>
                  <c:pt idx="43">
                    <c:v>02-sep</c:v>
                  </c:pt>
                  <c:pt idx="44">
                    <c:v>03-sep</c:v>
                  </c:pt>
                  <c:pt idx="45">
                    <c:v>04-sep</c:v>
                  </c:pt>
                  <c:pt idx="46">
                    <c:v>05-sep</c:v>
                  </c:pt>
                  <c:pt idx="47">
                    <c:v>06-sep</c:v>
                  </c:pt>
                  <c:pt idx="48">
                    <c:v>07-sep</c:v>
                  </c:pt>
                  <c:pt idx="49">
                    <c:v>08-sep</c:v>
                  </c:pt>
                  <c:pt idx="50">
                    <c:v>09-sep</c:v>
                  </c:pt>
                  <c:pt idx="51">
                    <c:v>10-sep</c:v>
                  </c:pt>
                  <c:pt idx="52">
                    <c:v>11-sep</c:v>
                  </c:pt>
                  <c:pt idx="53">
                    <c:v>12-sep</c:v>
                  </c:pt>
                  <c:pt idx="54">
                    <c:v>13-sep</c:v>
                  </c:pt>
                  <c:pt idx="55">
                    <c:v>14-sep</c:v>
                  </c:pt>
                  <c:pt idx="56">
                    <c:v>15-sep</c:v>
                  </c:pt>
                  <c:pt idx="57">
                    <c:v>16-sep</c:v>
                  </c:pt>
                  <c:pt idx="58">
                    <c:v>17-sep</c:v>
                  </c:pt>
                  <c:pt idx="59">
                    <c:v>18-sep</c:v>
                  </c:pt>
                  <c:pt idx="60">
                    <c:v>19-sep</c:v>
                  </c:pt>
                  <c:pt idx="61">
                    <c:v>20-sep</c:v>
                  </c:pt>
                  <c:pt idx="62">
                    <c:v>22-sep</c:v>
                  </c:pt>
                  <c:pt idx="63">
                    <c:v>23-sep</c:v>
                  </c:pt>
                  <c:pt idx="64">
                    <c:v>24-sep</c:v>
                  </c:pt>
                  <c:pt idx="65">
                    <c:v>25-sep</c:v>
                  </c:pt>
                  <c:pt idx="66">
                    <c:v>26-sep</c:v>
                  </c:pt>
                  <c:pt idx="67">
                    <c:v>27-sep</c:v>
                  </c:pt>
                  <c:pt idx="68">
                    <c:v>28-sep</c:v>
                  </c:pt>
                  <c:pt idx="69">
                    <c:v>29-sep</c:v>
                  </c:pt>
                  <c:pt idx="70">
                    <c:v>30-sep</c:v>
                  </c:pt>
                  <c:pt idx="71">
                    <c:v>01-oct</c:v>
                  </c:pt>
                  <c:pt idx="72">
                    <c:v>04-oct</c:v>
                  </c:pt>
                  <c:pt idx="73">
                    <c:v>05-oct</c:v>
                  </c:pt>
                  <c:pt idx="74">
                    <c:v>10-oct</c:v>
                  </c:pt>
                  <c:pt idx="75">
                    <c:v>11-oct</c:v>
                  </c:pt>
                  <c:pt idx="76">
                    <c:v>12-oct</c:v>
                  </c:pt>
                </c:lvl>
                <c:lvl>
                  <c:pt idx="0">
                    <c:v>jul</c:v>
                  </c:pt>
                  <c:pt idx="18">
                    <c:v>ago</c:v>
                  </c:pt>
                  <c:pt idx="42">
                    <c:v>sep</c:v>
                  </c:pt>
                  <c:pt idx="71">
                    <c:v>oct</c:v>
                  </c:pt>
                </c:lvl>
                <c:lvl>
                  <c:pt idx="0">
                    <c:v>2018</c:v>
                  </c:pt>
                </c:lvl>
              </c:multiLvlStrCache>
            </c:multiLvlStrRef>
          </c:cat>
          <c:val>
            <c:numRef>
              <c:f>GráficoDin!$AM$6:$AM$88</c:f>
              <c:numCache>
                <c:formatCode>General</c:formatCode>
                <c:ptCount val="7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28</c:v>
                </c:pt>
                <c:pt idx="25">
                  <c:v>28</c:v>
                </c:pt>
                <c:pt idx="26">
                  <c:v>0</c:v>
                </c:pt>
                <c:pt idx="27">
                  <c:v>28</c:v>
                </c:pt>
                <c:pt idx="28">
                  <c:v>28</c:v>
                </c:pt>
                <c:pt idx="29">
                  <c:v>23</c:v>
                </c:pt>
                <c:pt idx="30">
                  <c:v>23</c:v>
                </c:pt>
                <c:pt idx="31">
                  <c:v>23</c:v>
                </c:pt>
                <c:pt idx="32">
                  <c:v>23</c:v>
                </c:pt>
                <c:pt idx="33">
                  <c:v>23</c:v>
                </c:pt>
                <c:pt idx="34">
                  <c:v>20</c:v>
                </c:pt>
                <c:pt idx="35">
                  <c:v>15</c:v>
                </c:pt>
                <c:pt idx="36">
                  <c:v>15</c:v>
                </c:pt>
                <c:pt idx="37">
                  <c:v>15</c:v>
                </c:pt>
                <c:pt idx="38">
                  <c:v>15</c:v>
                </c:pt>
                <c:pt idx="39">
                  <c:v>15</c:v>
                </c:pt>
                <c:pt idx="40">
                  <c:v>15</c:v>
                </c:pt>
                <c:pt idx="41">
                  <c:v>15</c:v>
                </c:pt>
                <c:pt idx="42">
                  <c:v>15</c:v>
                </c:pt>
                <c:pt idx="43">
                  <c:v>15</c:v>
                </c:pt>
                <c:pt idx="44">
                  <c:v>15</c:v>
                </c:pt>
                <c:pt idx="45">
                  <c:v>15</c:v>
                </c:pt>
                <c:pt idx="46">
                  <c:v>15</c:v>
                </c:pt>
                <c:pt idx="47">
                  <c:v>15</c:v>
                </c:pt>
                <c:pt idx="48">
                  <c:v>15</c:v>
                </c:pt>
                <c:pt idx="49">
                  <c:v>15</c:v>
                </c:pt>
                <c:pt idx="50">
                  <c:v>15</c:v>
                </c:pt>
                <c:pt idx="51">
                  <c:v>15</c:v>
                </c:pt>
                <c:pt idx="52">
                  <c:v>15</c:v>
                </c:pt>
                <c:pt idx="53">
                  <c:v>15</c:v>
                </c:pt>
                <c:pt idx="54">
                  <c:v>15</c:v>
                </c:pt>
                <c:pt idx="55">
                  <c:v>15</c:v>
                </c:pt>
                <c:pt idx="56">
                  <c:v>15</c:v>
                </c:pt>
                <c:pt idx="57">
                  <c:v>15</c:v>
                </c:pt>
                <c:pt idx="58">
                  <c:v>15</c:v>
                </c:pt>
                <c:pt idx="59">
                  <c:v>15</c:v>
                </c:pt>
                <c:pt idx="60">
                  <c:v>15</c:v>
                </c:pt>
                <c:pt idx="61">
                  <c:v>13</c:v>
                </c:pt>
                <c:pt idx="62">
                  <c:v>13</c:v>
                </c:pt>
                <c:pt idx="63">
                  <c:v>13</c:v>
                </c:pt>
                <c:pt idx="64">
                  <c:v>13</c:v>
                </c:pt>
                <c:pt idx="65">
                  <c:v>13</c:v>
                </c:pt>
                <c:pt idx="66">
                  <c:v>13</c:v>
                </c:pt>
                <c:pt idx="67">
                  <c:v>13</c:v>
                </c:pt>
                <c:pt idx="68">
                  <c:v>13</c:v>
                </c:pt>
                <c:pt idx="69">
                  <c:v>13</c:v>
                </c:pt>
                <c:pt idx="70">
                  <c:v>13</c:v>
                </c:pt>
                <c:pt idx="71">
                  <c:v>13</c:v>
                </c:pt>
                <c:pt idx="72">
                  <c:v>0</c:v>
                </c:pt>
                <c:pt idx="73">
                  <c:v>13</c:v>
                </c:pt>
                <c:pt idx="74">
                  <c:v>13</c:v>
                </c:pt>
                <c:pt idx="75">
                  <c:v>13</c:v>
                </c:pt>
                <c:pt idx="76">
                  <c:v>13</c:v>
                </c:pt>
              </c:numCache>
            </c:numRef>
          </c:val>
          <c:smooth val="0"/>
        </c:ser>
        <c:dLbls>
          <c:showLegendKey val="0"/>
          <c:showVal val="0"/>
          <c:showCatName val="0"/>
          <c:showSerName val="0"/>
          <c:showPercent val="0"/>
          <c:showBubbleSize val="0"/>
        </c:dLbls>
        <c:marker val="1"/>
        <c:smooth val="0"/>
        <c:axId val="1508044208"/>
        <c:axId val="1508044768"/>
      </c:lineChart>
      <c:catAx>
        <c:axId val="1508044208"/>
        <c:scaling>
          <c:orientation val="minMax"/>
        </c:scaling>
        <c:delete val="0"/>
        <c:axPos val="b"/>
        <c:numFmt formatCode="General" sourceLinked="0"/>
        <c:majorTickMark val="none"/>
        <c:minorTickMark val="none"/>
        <c:tickLblPos val="nextTo"/>
        <c:txPr>
          <a:bodyPr/>
          <a:lstStyle/>
          <a:p>
            <a:pPr>
              <a:defRPr lang="en-US"/>
            </a:pPr>
            <a:endParaRPr lang="en-US"/>
          </a:p>
        </c:txPr>
        <c:crossAx val="1508044768"/>
        <c:crosses val="autoZero"/>
        <c:auto val="1"/>
        <c:lblAlgn val="ctr"/>
        <c:lblOffset val="100"/>
        <c:noMultiLvlLbl val="0"/>
      </c:catAx>
      <c:valAx>
        <c:axId val="1508044768"/>
        <c:scaling>
          <c:orientation val="minMax"/>
        </c:scaling>
        <c:delete val="0"/>
        <c:axPos val="l"/>
        <c:majorGridlines/>
        <c:numFmt formatCode="General" sourceLinked="1"/>
        <c:majorTickMark val="none"/>
        <c:minorTickMark val="none"/>
        <c:tickLblPos val="nextTo"/>
        <c:txPr>
          <a:bodyPr/>
          <a:lstStyle/>
          <a:p>
            <a:pPr>
              <a:defRPr lang="en-US"/>
            </a:pPr>
            <a:endParaRPr lang="en-US"/>
          </a:p>
        </c:txPr>
        <c:crossAx val="1508044208"/>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39.emf"/><Relationship Id="rId1" Type="http://schemas.openxmlformats.org/officeDocument/2006/relationships/image" Target="../media/image38.emf"/></Relationships>
</file>

<file path=xl/drawings/_rels/drawing6.xml.rels><?xml version="1.0" encoding="UTF-8" standalone="yes"?>
<Relationships xmlns="http://schemas.openxmlformats.org/package/2006/relationships"><Relationship Id="rId8" Type="http://schemas.openxmlformats.org/officeDocument/2006/relationships/image" Target="../media/image55.png"/><Relationship Id="rId13" Type="http://schemas.openxmlformats.org/officeDocument/2006/relationships/image" Target="../media/image60.png"/><Relationship Id="rId18" Type="http://schemas.openxmlformats.org/officeDocument/2006/relationships/image" Target="../media/image65.png"/><Relationship Id="rId3" Type="http://schemas.openxmlformats.org/officeDocument/2006/relationships/image" Target="../media/image50.png"/><Relationship Id="rId21" Type="http://schemas.openxmlformats.org/officeDocument/2006/relationships/image" Target="../media/image68.png"/><Relationship Id="rId7" Type="http://schemas.openxmlformats.org/officeDocument/2006/relationships/image" Target="../media/image54.png"/><Relationship Id="rId12" Type="http://schemas.openxmlformats.org/officeDocument/2006/relationships/image" Target="../media/image59.png"/><Relationship Id="rId17" Type="http://schemas.openxmlformats.org/officeDocument/2006/relationships/image" Target="../media/image64.png"/><Relationship Id="rId2" Type="http://schemas.openxmlformats.org/officeDocument/2006/relationships/image" Target="../media/image49.png"/><Relationship Id="rId16" Type="http://schemas.openxmlformats.org/officeDocument/2006/relationships/image" Target="../media/image63.png"/><Relationship Id="rId20" Type="http://schemas.openxmlformats.org/officeDocument/2006/relationships/image" Target="../media/image67.png"/><Relationship Id="rId1" Type="http://schemas.openxmlformats.org/officeDocument/2006/relationships/image" Target="../media/image48.emf"/><Relationship Id="rId6" Type="http://schemas.openxmlformats.org/officeDocument/2006/relationships/image" Target="../media/image53.png"/><Relationship Id="rId11" Type="http://schemas.openxmlformats.org/officeDocument/2006/relationships/image" Target="../media/image58.png"/><Relationship Id="rId5" Type="http://schemas.openxmlformats.org/officeDocument/2006/relationships/image" Target="../media/image52.png"/><Relationship Id="rId15" Type="http://schemas.openxmlformats.org/officeDocument/2006/relationships/image" Target="../media/image62.png"/><Relationship Id="rId10" Type="http://schemas.openxmlformats.org/officeDocument/2006/relationships/image" Target="../media/image57.png"/><Relationship Id="rId19" Type="http://schemas.openxmlformats.org/officeDocument/2006/relationships/image" Target="../media/image66.png"/><Relationship Id="rId4" Type="http://schemas.openxmlformats.org/officeDocument/2006/relationships/image" Target="../media/image51.png"/><Relationship Id="rId9" Type="http://schemas.openxmlformats.org/officeDocument/2006/relationships/image" Target="../media/image56.png"/><Relationship Id="rId14" Type="http://schemas.openxmlformats.org/officeDocument/2006/relationships/image" Target="../media/image61.png"/><Relationship Id="rId22" Type="http://schemas.openxmlformats.org/officeDocument/2006/relationships/image" Target="../media/image69.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11.emf"/><Relationship Id="rId18" Type="http://schemas.openxmlformats.org/officeDocument/2006/relationships/image" Target="../media/image9.emf"/><Relationship Id="rId26" Type="http://schemas.openxmlformats.org/officeDocument/2006/relationships/image" Target="../media/image31.emf"/><Relationship Id="rId39" Type="http://schemas.openxmlformats.org/officeDocument/2006/relationships/image" Target="../media/image42.emf"/><Relationship Id="rId21" Type="http://schemas.openxmlformats.org/officeDocument/2006/relationships/image" Target="../media/image28.emf"/><Relationship Id="rId34" Type="http://schemas.openxmlformats.org/officeDocument/2006/relationships/image" Target="../media/image36.emf"/><Relationship Id="rId7" Type="http://schemas.openxmlformats.org/officeDocument/2006/relationships/image" Target="../media/image20.emf"/><Relationship Id="rId12" Type="http://schemas.openxmlformats.org/officeDocument/2006/relationships/image" Target="../media/image12.emf"/><Relationship Id="rId17" Type="http://schemas.openxmlformats.org/officeDocument/2006/relationships/image" Target="../media/image26.emf"/><Relationship Id="rId25" Type="http://schemas.openxmlformats.org/officeDocument/2006/relationships/image" Target="../media/image30.emf"/><Relationship Id="rId33" Type="http://schemas.openxmlformats.org/officeDocument/2006/relationships/image" Target="../media/image3.emf"/><Relationship Id="rId38" Type="http://schemas.openxmlformats.org/officeDocument/2006/relationships/image" Target="../media/image41.emf"/><Relationship Id="rId2" Type="http://schemas.openxmlformats.org/officeDocument/2006/relationships/image" Target="../media/image18.emf"/><Relationship Id="rId16" Type="http://schemas.openxmlformats.org/officeDocument/2006/relationships/image" Target="../media/image25.emf"/><Relationship Id="rId20" Type="http://schemas.openxmlformats.org/officeDocument/2006/relationships/image" Target="../media/image27.emf"/><Relationship Id="rId29" Type="http://schemas.openxmlformats.org/officeDocument/2006/relationships/image" Target="../media/image34.emf"/><Relationship Id="rId1" Type="http://schemas.openxmlformats.org/officeDocument/2006/relationships/image" Target="../media/image19.emf"/><Relationship Id="rId6" Type="http://schemas.openxmlformats.org/officeDocument/2006/relationships/image" Target="../media/image14.emf"/><Relationship Id="rId11" Type="http://schemas.openxmlformats.org/officeDocument/2006/relationships/image" Target="../media/image23.emf"/><Relationship Id="rId24" Type="http://schemas.openxmlformats.org/officeDocument/2006/relationships/image" Target="../media/image29.emf"/><Relationship Id="rId32" Type="http://schemas.openxmlformats.org/officeDocument/2006/relationships/image" Target="../media/image4.emf"/><Relationship Id="rId37" Type="http://schemas.openxmlformats.org/officeDocument/2006/relationships/image" Target="../media/image37.emf"/><Relationship Id="rId40" Type="http://schemas.openxmlformats.org/officeDocument/2006/relationships/image" Target="../media/image43.emf"/><Relationship Id="rId5" Type="http://schemas.openxmlformats.org/officeDocument/2006/relationships/image" Target="../media/image15.emf"/><Relationship Id="rId15" Type="http://schemas.openxmlformats.org/officeDocument/2006/relationships/image" Target="../media/image24.emf"/><Relationship Id="rId23" Type="http://schemas.openxmlformats.org/officeDocument/2006/relationships/image" Target="../media/image6.emf"/><Relationship Id="rId28" Type="http://schemas.openxmlformats.org/officeDocument/2006/relationships/image" Target="../media/image33.emf"/><Relationship Id="rId36" Type="http://schemas.openxmlformats.org/officeDocument/2006/relationships/image" Target="../media/image1.emf"/><Relationship Id="rId10" Type="http://schemas.openxmlformats.org/officeDocument/2006/relationships/image" Target="../media/image13.emf"/><Relationship Id="rId19" Type="http://schemas.openxmlformats.org/officeDocument/2006/relationships/image" Target="../media/image8.emf"/><Relationship Id="rId31" Type="http://schemas.openxmlformats.org/officeDocument/2006/relationships/image" Target="../media/image5.emf"/><Relationship Id="rId4" Type="http://schemas.openxmlformats.org/officeDocument/2006/relationships/image" Target="../media/image16.emf"/><Relationship Id="rId9" Type="http://schemas.openxmlformats.org/officeDocument/2006/relationships/image" Target="../media/image22.emf"/><Relationship Id="rId14" Type="http://schemas.openxmlformats.org/officeDocument/2006/relationships/image" Target="../media/image10.emf"/><Relationship Id="rId22" Type="http://schemas.openxmlformats.org/officeDocument/2006/relationships/image" Target="../media/image7.emf"/><Relationship Id="rId27" Type="http://schemas.openxmlformats.org/officeDocument/2006/relationships/image" Target="../media/image32.emf"/><Relationship Id="rId30" Type="http://schemas.openxmlformats.org/officeDocument/2006/relationships/image" Target="../media/image35.emf"/><Relationship Id="rId35" Type="http://schemas.openxmlformats.org/officeDocument/2006/relationships/image" Target="../media/image2.emf"/><Relationship Id="rId8" Type="http://schemas.openxmlformats.org/officeDocument/2006/relationships/image" Target="../media/image21.emf"/><Relationship Id="rId3" Type="http://schemas.openxmlformats.org/officeDocument/2006/relationships/image" Target="../media/image1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4.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70.emf"/><Relationship Id="rId1" Type="http://schemas.openxmlformats.org/officeDocument/2006/relationships/image" Target="../media/image47.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72.emf"/><Relationship Id="rId1" Type="http://schemas.openxmlformats.org/officeDocument/2006/relationships/image" Target="../media/image7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1179410"/>
                </a:ext>
              </a:extLst>
            </xdr:cNvPicPr>
          </xdr:nvPicPr>
          <xdr:blipFill>
            <a:blip xmlns:r="http://schemas.openxmlformats.org/officeDocument/2006/relationships" r:embed="rId1"/>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983456</xdr:colOff>
          <xdr:row>0</xdr:row>
          <xdr:rowOff>0</xdr:rowOff>
        </xdr:from>
        <xdr:to>
          <xdr:col>4</xdr:col>
          <xdr:colOff>964406</xdr:colOff>
          <xdr:row>0</xdr:row>
          <xdr:rowOff>1345406</xdr:rowOff>
        </xdr:to>
        <xdr:pic>
          <xdr:nvPicPr>
            <xdr:cNvPr id="1341" name="fotAlertas"/>
            <xdr:cNvPicPr>
              <a:picLocks noChangeAspect="1" noChangeArrowheads="1"/>
              <a:extLst>
                <a:ext uri="{84589F7E-364E-4C9E-8A38-B11213B215E9}">
                  <a14:cameraTool cellRange="NoBorrar!$V$1:$V$10" spid="_x0000_s1179411"/>
                </a:ext>
              </a:extLst>
            </xdr:cNvPicPr>
          </xdr:nvPicPr>
          <xdr:blipFill>
            <a:blip xmlns:r="http://schemas.openxmlformats.org/officeDocument/2006/relationships" r:embed="rId2"/>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3</xdr:col>
          <xdr:colOff>988218</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1179412"/>
                </a:ext>
              </a:extLst>
            </xdr:cNvPicPr>
          </xdr:nvPicPr>
          <xdr:blipFill>
            <a:blip xmlns:r="http://schemas.openxmlformats.org/officeDocument/2006/relationships" r:embed="rId3"/>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142875</xdr:colOff>
          <xdr:row>0</xdr:row>
          <xdr:rowOff>647700</xdr:rowOff>
        </xdr:from>
        <xdr:to>
          <xdr:col>1</xdr:col>
          <xdr:colOff>438150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0</xdr:row>
          <xdr:rowOff>647700</xdr:rowOff>
        </xdr:from>
        <xdr:to>
          <xdr:col>2</xdr:col>
          <xdr:colOff>352425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581025</xdr:colOff>
          <xdr:row>0</xdr:row>
          <xdr:rowOff>647700</xdr:rowOff>
        </xdr:from>
        <xdr:to>
          <xdr:col>2</xdr:col>
          <xdr:colOff>800100</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342900</xdr:colOff>
          <xdr:row>0</xdr:row>
          <xdr:rowOff>647700</xdr:rowOff>
        </xdr:from>
        <xdr:to>
          <xdr:col>2</xdr:col>
          <xdr:colOff>590550</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1009650</xdr:colOff>
          <xdr:row>0</xdr:row>
          <xdr:rowOff>647700</xdr:rowOff>
        </xdr:from>
        <xdr:to>
          <xdr:col>3</xdr:col>
          <xdr:colOff>47625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952500</xdr:colOff>
          <xdr:row>0</xdr:row>
          <xdr:rowOff>647700</xdr:rowOff>
        </xdr:from>
        <xdr:to>
          <xdr:col>2</xdr:col>
          <xdr:colOff>9525</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438150</xdr:colOff>
          <xdr:row>0</xdr:row>
          <xdr:rowOff>647700</xdr:rowOff>
        </xdr:from>
        <xdr:to>
          <xdr:col>1</xdr:col>
          <xdr:colOff>695325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504825</xdr:colOff>
          <xdr:row>0</xdr:row>
          <xdr:rowOff>885825</xdr:rowOff>
        </xdr:from>
        <xdr:to>
          <xdr:col>3</xdr:col>
          <xdr:colOff>666750</xdr:colOff>
          <xdr:row>0</xdr:row>
          <xdr:rowOff>1104900</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0</xdr:row>
          <xdr:rowOff>885825</xdr:rowOff>
        </xdr:from>
        <xdr:to>
          <xdr:col>2</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2</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771525</xdr:colOff>
          <xdr:row>0</xdr:row>
          <xdr:rowOff>647700</xdr:rowOff>
        </xdr:from>
        <xdr:to>
          <xdr:col>2</xdr:col>
          <xdr:colOff>1000125</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504825</xdr:colOff>
          <xdr:row>0</xdr:row>
          <xdr:rowOff>1095375</xdr:rowOff>
        </xdr:from>
        <xdr:to>
          <xdr:col>3</xdr:col>
          <xdr:colOff>876300</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638175</xdr:colOff>
          <xdr:row>0</xdr:row>
          <xdr:rowOff>647700</xdr:rowOff>
        </xdr:from>
        <xdr:to>
          <xdr:col>3</xdr:col>
          <xdr:colOff>885825</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76200</xdr:colOff>
          <xdr:row>0</xdr:row>
          <xdr:rowOff>647700</xdr:rowOff>
        </xdr:from>
        <xdr:to>
          <xdr:col>3</xdr:col>
          <xdr:colOff>523875</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695325</xdr:colOff>
          <xdr:row>0</xdr:row>
          <xdr:rowOff>904875</xdr:rowOff>
        </xdr:from>
        <xdr:to>
          <xdr:col>3</xdr:col>
          <xdr:colOff>885825</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5</xdr:col>
      <xdr:colOff>47624</xdr:colOff>
      <xdr:row>0</xdr:row>
      <xdr:rowOff>23811</xdr:rowOff>
    </xdr:from>
    <xdr:to>
      <xdr:col>5</xdr:col>
      <xdr:colOff>1476375</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191249" y="23811"/>
              <a:ext cx="1428751"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xdr:col>
      <xdr:colOff>333375</xdr:colOff>
      <xdr:row>0</xdr:row>
      <xdr:rowOff>23811</xdr:rowOff>
    </xdr:from>
    <xdr:to>
      <xdr:col>6</xdr:col>
      <xdr:colOff>1416839</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9786938" y="23811"/>
              <a:ext cx="108346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xdr:col>
      <xdr:colOff>1404938</xdr:colOff>
      <xdr:row>0</xdr:row>
      <xdr:rowOff>23811</xdr:rowOff>
    </xdr:from>
    <xdr:to>
      <xdr:col>7</xdr:col>
      <xdr:colOff>1107281</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0858501" y="23811"/>
              <a:ext cx="115490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xdr:col>
      <xdr:colOff>1488398</xdr:colOff>
      <xdr:row>0</xdr:row>
      <xdr:rowOff>23811</xdr:rowOff>
    </xdr:from>
    <xdr:to>
      <xdr:col>5</xdr:col>
      <xdr:colOff>2631281</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7632023" y="23811"/>
              <a:ext cx="1142883"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xdr:col>
      <xdr:colOff>1107281</xdr:colOff>
      <xdr:row>0</xdr:row>
      <xdr:rowOff>23811</xdr:rowOff>
    </xdr:from>
    <xdr:to>
      <xdr:col>8</xdr:col>
      <xdr:colOff>1131093</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013406" y="23811"/>
              <a:ext cx="153590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8</xdr:col>
      <xdr:colOff>1119187</xdr:colOff>
      <xdr:row>0</xdr:row>
      <xdr:rowOff>23811</xdr:rowOff>
    </xdr:from>
    <xdr:to>
      <xdr:col>9</xdr:col>
      <xdr:colOff>1131092</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3549311" y="23811"/>
              <a:ext cx="15120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xdr:col>
      <xdr:colOff>2631281</xdr:colOff>
      <xdr:row>0</xdr:row>
      <xdr:rowOff>23811</xdr:rowOff>
    </xdr:from>
    <xdr:to>
      <xdr:col>6</xdr:col>
      <xdr:colOff>333375</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8774906" y="23811"/>
              <a:ext cx="101203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9</xdr:col>
      <xdr:colOff>1119188</xdr:colOff>
      <xdr:row>0</xdr:row>
      <xdr:rowOff>23812</xdr:rowOff>
    </xdr:from>
    <xdr:to>
      <xdr:col>10</xdr:col>
      <xdr:colOff>952501</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049501" y="23812"/>
              <a:ext cx="134540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2</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0</xdr:row>
          <xdr:rowOff>352425</xdr:rowOff>
        </xdr:to>
        <xdr:sp macro="" textlink="">
          <xdr:nvSpPr>
            <xdr:cNvPr id="1025880" name="TempCombo" hidden="1">
              <a:extLst>
                <a:ext uri="{63B3BB69-23CF-44E3-9099-C40C66FF867C}">
                  <a14:compatExt spid="_x0000_s10258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685800</xdr:colOff>
          <xdr:row>0</xdr:row>
          <xdr:rowOff>647700</xdr:rowOff>
        </xdr:from>
        <xdr:to>
          <xdr:col>1</xdr:col>
          <xdr:colOff>942975</xdr:colOff>
          <xdr:row>0</xdr:row>
          <xdr:rowOff>885825</xdr:rowOff>
        </xdr:to>
        <xdr:sp macro="" textlink="">
          <xdr:nvSpPr>
            <xdr:cNvPr id="1179056" name="cmdBaseDeDatos" hidden="1">
              <a:extLst>
                <a:ext uri="{63B3BB69-23CF-44E3-9099-C40C66FF867C}">
                  <a14:compatExt spid="_x0000_s1179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180975</xdr:colOff>
          <xdr:row>0</xdr:row>
          <xdr:rowOff>1104900</xdr:rowOff>
        </xdr:from>
        <xdr:to>
          <xdr:col>2</xdr:col>
          <xdr:colOff>495300</xdr:colOff>
          <xdr:row>0</xdr:row>
          <xdr:rowOff>1343025</xdr:rowOff>
        </xdr:to>
        <xdr:sp macro="" textlink="">
          <xdr:nvSpPr>
            <xdr:cNvPr id="1179327" name="cmd_Gestiona_Item" hidden="1">
              <a:extLst>
                <a:ext uri="{63B3BB69-23CF-44E3-9099-C40C66FF867C}">
                  <a14:compatExt spid="_x0000_s11793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200025</xdr:colOff>
          <xdr:row>0</xdr:row>
          <xdr:rowOff>142875</xdr:rowOff>
        </xdr:from>
        <xdr:to>
          <xdr:col>3</xdr:col>
          <xdr:colOff>247650</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2</xdr:row>
          <xdr:rowOff>19050</xdr:rowOff>
        </xdr:from>
        <xdr:to>
          <xdr:col>3</xdr:col>
          <xdr:colOff>238125</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1079039"/>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25</xdr:row>
      <xdr:rowOff>35117</xdr:rowOff>
    </xdr:from>
    <xdr:to>
      <xdr:col>0</xdr:col>
      <xdr:colOff>1125170</xdr:colOff>
      <xdr:row>26</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26</xdr:row>
      <xdr:rowOff>33193</xdr:rowOff>
    </xdr:from>
    <xdr:to>
      <xdr:col>0</xdr:col>
      <xdr:colOff>1114290</xdr:colOff>
      <xdr:row>27</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27</xdr:row>
      <xdr:rowOff>31269</xdr:rowOff>
    </xdr:from>
    <xdr:to>
      <xdr:col>0</xdr:col>
      <xdr:colOff>1114290</xdr:colOff>
      <xdr:row>27</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28</xdr:row>
      <xdr:rowOff>19822</xdr:rowOff>
    </xdr:from>
    <xdr:to>
      <xdr:col>0</xdr:col>
      <xdr:colOff>1114290</xdr:colOff>
      <xdr:row>28</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29</xdr:row>
      <xdr:rowOff>17898</xdr:rowOff>
    </xdr:from>
    <xdr:to>
      <xdr:col>0</xdr:col>
      <xdr:colOff>1114290</xdr:colOff>
      <xdr:row>29</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30</xdr:row>
      <xdr:rowOff>15974</xdr:rowOff>
    </xdr:from>
    <xdr:to>
      <xdr:col>0</xdr:col>
      <xdr:colOff>1114290</xdr:colOff>
      <xdr:row>30</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31</xdr:row>
      <xdr:rowOff>23574</xdr:rowOff>
    </xdr:from>
    <xdr:to>
      <xdr:col>0</xdr:col>
      <xdr:colOff>1114290</xdr:colOff>
      <xdr:row>32</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32</xdr:row>
      <xdr:rowOff>40695</xdr:rowOff>
    </xdr:from>
    <xdr:to>
      <xdr:col>0</xdr:col>
      <xdr:colOff>1114290</xdr:colOff>
      <xdr:row>33</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33</xdr:row>
      <xdr:rowOff>58879</xdr:rowOff>
    </xdr:from>
    <xdr:to>
      <xdr:col>0</xdr:col>
      <xdr:colOff>1114290</xdr:colOff>
      <xdr:row>34</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34</xdr:row>
      <xdr:rowOff>38967</xdr:rowOff>
    </xdr:from>
    <xdr:to>
      <xdr:col>0</xdr:col>
      <xdr:colOff>1114290</xdr:colOff>
      <xdr:row>35</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36</xdr:row>
      <xdr:rowOff>28575</xdr:rowOff>
    </xdr:from>
    <xdr:to>
      <xdr:col>0</xdr:col>
      <xdr:colOff>1114290</xdr:colOff>
      <xdr:row>37</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42</xdr:row>
      <xdr:rowOff>57150</xdr:rowOff>
    </xdr:from>
    <xdr:to>
      <xdr:col>0</xdr:col>
      <xdr:colOff>1114290</xdr:colOff>
      <xdr:row>43</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43</xdr:row>
      <xdr:rowOff>19050</xdr:rowOff>
    </xdr:from>
    <xdr:to>
      <xdr:col>0</xdr:col>
      <xdr:colOff>1114290</xdr:colOff>
      <xdr:row>43</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44</xdr:row>
      <xdr:rowOff>47623</xdr:rowOff>
    </xdr:from>
    <xdr:to>
      <xdr:col>0</xdr:col>
      <xdr:colOff>1114290</xdr:colOff>
      <xdr:row>45</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45</xdr:row>
      <xdr:rowOff>57150</xdr:rowOff>
    </xdr:from>
    <xdr:to>
      <xdr:col>0</xdr:col>
      <xdr:colOff>1114290</xdr:colOff>
      <xdr:row>46</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35</xdr:row>
      <xdr:rowOff>28575</xdr:rowOff>
    </xdr:from>
    <xdr:to>
      <xdr:col>0</xdr:col>
      <xdr:colOff>1114290</xdr:colOff>
      <xdr:row>35</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46</xdr:row>
      <xdr:rowOff>28575</xdr:rowOff>
    </xdr:from>
    <xdr:to>
      <xdr:col>0</xdr:col>
      <xdr:colOff>1114290</xdr:colOff>
      <xdr:row>46</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914400</xdr:colOff>
      <xdr:row>47</xdr:row>
      <xdr:rowOff>9510</xdr:rowOff>
    </xdr:from>
    <xdr:to>
      <xdr:col>0</xdr:col>
      <xdr:colOff>1133475</xdr:colOff>
      <xdr:row>47</xdr:row>
      <xdr:rowOff>209535</xdr:rowOff>
    </xdr:to>
    <xdr:pic>
      <xdr:nvPicPr>
        <xdr:cNvPr id="3" name="Imagen 2"/>
        <xdr:cNvPicPr>
          <a:picLocks noChangeAspect="1"/>
        </xdr:cNvPicPr>
      </xdr:nvPicPr>
      <xdr:blipFill rotWithShape="1">
        <a:blip xmlns:r="http://schemas.openxmlformats.org/officeDocument/2006/relationships" r:embed="rId20"/>
        <a:srcRect r="66172" b="-5013"/>
        <a:stretch/>
      </xdr:blipFill>
      <xdr:spPr>
        <a:xfrm>
          <a:off x="914400" y="8439135"/>
          <a:ext cx="219075" cy="200025"/>
        </a:xfrm>
        <a:prstGeom prst="rect">
          <a:avLst/>
        </a:prstGeom>
      </xdr:spPr>
    </xdr:pic>
    <xdr:clientData/>
  </xdr:twoCellAnchor>
  <xdr:twoCellAnchor editAs="oneCell">
    <xdr:from>
      <xdr:col>0</xdr:col>
      <xdr:colOff>904875</xdr:colOff>
      <xdr:row>48</xdr:row>
      <xdr:rowOff>9518</xdr:rowOff>
    </xdr:from>
    <xdr:to>
      <xdr:col>0</xdr:col>
      <xdr:colOff>1104900</xdr:colOff>
      <xdr:row>48</xdr:row>
      <xdr:rowOff>161918</xdr:rowOff>
    </xdr:to>
    <xdr:pic>
      <xdr:nvPicPr>
        <xdr:cNvPr id="33" name="Imagen 32"/>
        <xdr:cNvPicPr>
          <a:picLocks noChangeAspect="1"/>
        </xdr:cNvPicPr>
      </xdr:nvPicPr>
      <xdr:blipFill rotWithShape="1">
        <a:blip xmlns:r="http://schemas.openxmlformats.org/officeDocument/2006/relationships" r:embed="rId20"/>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48</xdr:row>
      <xdr:rowOff>171450</xdr:rowOff>
    </xdr:from>
    <xdr:to>
      <xdr:col>0</xdr:col>
      <xdr:colOff>1104819</xdr:colOff>
      <xdr:row>49</xdr:row>
      <xdr:rowOff>152376</xdr:rowOff>
    </xdr:to>
    <xdr:pic>
      <xdr:nvPicPr>
        <xdr:cNvPr id="34" name="Imagen 33"/>
        <xdr:cNvPicPr>
          <a:picLocks noChangeAspect="1"/>
        </xdr:cNvPicPr>
      </xdr:nvPicPr>
      <xdr:blipFill rotWithShape="1">
        <a:blip xmlns:r="http://schemas.openxmlformats.org/officeDocument/2006/relationships" r:embed="rId20"/>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editAs="oneCell">
    <xdr:from>
      <xdr:col>0</xdr:col>
      <xdr:colOff>933450</xdr:colOff>
      <xdr:row>23</xdr:row>
      <xdr:rowOff>19050</xdr:rowOff>
    </xdr:from>
    <xdr:to>
      <xdr:col>0</xdr:col>
      <xdr:colOff>1123950</xdr:colOff>
      <xdr:row>24</xdr:row>
      <xdr:rowOff>9525</xdr:rowOff>
    </xdr:to>
    <xdr:pic>
      <xdr:nvPicPr>
        <xdr:cNvPr id="37" name="Imagen 36"/>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xdr:blipFill>
      <xdr:spPr>
        <a:xfrm>
          <a:off x="933450" y="3790950"/>
          <a:ext cx="190500" cy="200025"/>
        </a:xfrm>
        <a:prstGeom prst="rect">
          <a:avLst/>
        </a:prstGeom>
      </xdr:spPr>
    </xdr:pic>
    <xdr:clientData/>
  </xdr:twoCellAnchor>
  <xdr:twoCellAnchor editAs="oneCell">
    <xdr:from>
      <xdr:col>0</xdr:col>
      <xdr:colOff>933450</xdr:colOff>
      <xdr:row>24</xdr:row>
      <xdr:rowOff>28575</xdr:rowOff>
    </xdr:from>
    <xdr:to>
      <xdr:col>0</xdr:col>
      <xdr:colOff>1133450</xdr:colOff>
      <xdr:row>25</xdr:row>
      <xdr:rowOff>9501</xdr:rowOff>
    </xdr:to>
    <xdr:pic>
      <xdr:nvPicPr>
        <xdr:cNvPr id="2" name="Imagen 1"/>
        <xdr:cNvPicPr>
          <a:picLocks noChangeAspect="1"/>
        </xdr:cNvPicPr>
      </xdr:nvPicPr>
      <xdr:blipFill>
        <a:blip xmlns:r="http://schemas.openxmlformats.org/officeDocument/2006/relationships" r:embed="rId22"/>
        <a:stretch>
          <a:fillRect/>
        </a:stretch>
      </xdr:blipFill>
      <xdr:spPr>
        <a:xfrm>
          <a:off x="933450" y="4010025"/>
          <a:ext cx="200000" cy="19047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DatosHojaCB"/>
      <sheetName val="INICIO"/>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 val="CENTRAL CONTROL BUFFER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efreshError="1"/>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3280.878952314815" createdVersion="5" refreshedVersion="5" minRefreshableVersion="3" recordCount="2">
  <cacheSource type="worksheet">
    <worksheetSource name="Tabla_Transito_Detallado"/>
  </cacheSource>
  <cacheFields count="14">
    <cacheField name="CODTRANSFER" numFmtId="0">
      <sharedItems containsSemiMixedTypes="0" containsString="0" containsNumber="1" containsInteger="1" minValue="32" maxValue="374" count="13">
        <n v="353"/>
        <n v="374"/>
        <n v="46" u="1"/>
        <n v="48" u="1"/>
        <n v="50" u="1"/>
        <n v="33" u="1"/>
        <n v="35" u="1"/>
        <n v="234" u="1"/>
        <n v="237" u="1"/>
        <n v="47" u="1"/>
        <n v="49" u="1"/>
        <n v="51" u="1"/>
        <n v="32" u="1"/>
      </sharedItems>
    </cacheField>
    <cacheField name="CODIGO" numFmtId="0">
      <sharedItems containsBlank="1" count="20">
        <s v="160915100423256"/>
        <s v="10410" u="1"/>
        <m u="1"/>
        <s v="24231" u="1"/>
        <s v="140311175512493" u="1"/>
        <s v="6934BP" u="1"/>
        <s v="24603" u="1"/>
        <s v="25024" u="1"/>
        <s v="20928" u="1"/>
        <s v="10105" u="1"/>
        <s v="135100" u="1"/>
        <s v="20836" u="1"/>
        <s v="10119" u="1"/>
        <s v="100913130112920" u="1"/>
        <s v="MMB90" u="1"/>
        <s v="10000000972" u="1"/>
        <s v="10000000973" u="1"/>
        <s v="20833" u="1"/>
        <s v="89070" u="1"/>
        <s v="MMB60" u="1"/>
      </sharedItems>
    </cacheField>
    <cacheField name="DESCRIPCION" numFmtId="0">
      <sharedItems containsBlank="1" count="20">
        <s v="NEBULIZADORA MB-580LA"/>
        <m u="1"/>
        <s v="DESMALEZADORA B450R (B450EMC)" u="1"/>
        <s v="ALFOMBRA BACTERICIDA MULTIMAT" u="1"/>
        <s v="RESERVORIO DE SILICON DE 200ML" u="1"/>
        <s v="SOPLADORA PB755" u="1"/>
        <s v="Catéter Torácco Silicón recto CH 33 / 11" u="1"/>
        <s v="SISTEMA DE LIMPIEZA Y SUCCION BUCALES" u="1"/>
        <s v="CAVIWIPES 1" u="1"/>
        <s v="Kardial Spiral DREN SIN TROCAR DE 24 FR/" u="1"/>
        <s v="ALFOMBRA BACTERICIDAD MULTIMAT 90 X 115C" u="1"/>
        <s v="CAMPO PARA ARTROSCOPIA DE HOMBRO KC200" u="1"/>
        <s v="Catéter Torácco Silicón recto CH 36 / 12" u="1"/>
        <s v="SPIRAL DREN CON TROCAR 15FR/CH" u="1"/>
        <s v="BOMBA DE FUMIGACION A MOTOR ES726" u="1"/>
        <s v="DESMALEZADORA B530" u="1"/>
        <s v="DREN REDONDO DE SILICON TIPO JACKSON PRA" u="1"/>
        <s v="COMPACT - Chest drain three chambers Rec" u="1"/>
        <s v="&quot;Catéter Torácico Angulado PVC CH 28 / 9,&quot;" u="1"/>
        <s v="VARIANT CAMPANA DE 4 CAMARAS EN SECO DOS" u="1"/>
      </sharedItems>
    </cacheField>
    <cacheField name="GRUPO" numFmtId="0">
      <sharedItems containsBlank="1" count="6">
        <s v="NEBULIZADORA 2T"/>
        <m u="1"/>
        <s v="DESMALEZADORAS 2T" u="1"/>
        <s v="MOTOGUADAÑA SHINDAIWA" u="1"/>
        <s v="PULVERIZADORA 2T" u="1"/>
        <s v="SOPLADORAS 2T" u="1"/>
      </sharedItems>
    </cacheField>
    <cacheField name="LINEA" numFmtId="0">
      <sharedItems containsBlank="1" count="2">
        <s v="AGROFORESTAL"/>
        <m u="1"/>
      </sharedItems>
    </cacheField>
    <cacheField name="TRANSITO" numFmtId="0">
      <sharedItems containsSemiMixedTypes="0" containsString="0" containsNumber="1" containsInteger="1" minValue="3" maxValue="92" count="16">
        <n v="20"/>
        <n v="92"/>
        <n v="34" u="1"/>
        <n v="75" u="1"/>
        <n v="40" u="1"/>
        <n v="74" u="1"/>
        <n v="6" u="1"/>
        <n v="52" u="1"/>
        <n v="60" u="1"/>
        <n v="3" u="1"/>
        <n v="24" u="1"/>
        <n v="68" u="1"/>
        <n v="45" u="1"/>
        <n v="10" u="1"/>
        <n v="80" u="1"/>
        <n v="4" u="1"/>
      </sharedItems>
    </cacheField>
    <cacheField name="ORIGEN" numFmtId="0">
      <sharedItems containsBlank="1" count="7">
        <s v="Echo"/>
        <m u="1"/>
        <s v="SAGE" u="1"/>
        <s v="REDAX" u="1"/>
        <s v="METREX" u="1"/>
        <s v="STERYLAB" u="1"/>
        <s v="HALYARD" u="1"/>
      </sharedItems>
    </cacheField>
    <cacheField name="DESTINO" numFmtId="0">
      <sharedItems containsBlank="1" count="3">
        <s v="Bodega Central Agrota"/>
        <m u="1"/>
        <s v="Bodega ECU" u="1"/>
      </sharedItems>
    </cacheField>
    <cacheField name="REFERENCIA" numFmtId="0">
      <sharedItems containsBlank="1" count="4">
        <s v="ECHO 164"/>
        <s v="ECHO 165"/>
        <m u="1"/>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BUFFER" refreshedDate="43385.495442361113" createdVersion="3" refreshedVersion="5" minRefreshableVersion="3" recordCount="77">
  <cacheSource type="worksheet">
    <worksheetSource name="Tabla_Buffers_Historicos"/>
  </cacheSource>
  <cacheFields count="13">
    <cacheField name="Bodega" numFmtId="0">
      <sharedItems containsBlank="1" count="5">
        <s v="BP-MATRIZ"/>
        <m u="1"/>
        <s v="BDG. DE PRODUCTO TERMI PLANTA" u="1"/>
        <s v="Bodega Central Agrota" u="1"/>
        <s v="Bodega ECU" u="1"/>
      </sharedItems>
    </cacheField>
    <cacheField name="Codigo" numFmtId="0">
      <sharedItems containsBlank="1" count="7799">
        <s v="06.210.0014"/>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10000000974"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PAL60"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150220102453393"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6.186.0006"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24221"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24231"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68230"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SV100F"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89706"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20828"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6.219.0001"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36" maxValue="36"/>
    </cacheField>
    <cacheField name="Fecha" numFmtId="14">
      <sharedItems containsSemiMixedTypes="0" containsNonDate="0" containsDate="1" containsString="0" minDate="2018-07-14T00:00:00" maxDate="2018-10-13T00:00:00" count="77">
        <d v="2018-07-14T00:00:00"/>
        <d v="2018-07-15T00:00:00"/>
        <d v="2018-07-16T00:00:00"/>
        <d v="2018-07-17T00:00:00"/>
        <d v="2018-07-18T00:00:00"/>
        <d v="2018-07-19T00:00:00"/>
        <d v="2018-07-20T00:00:00"/>
        <d v="2018-07-21T00:00:00"/>
        <d v="2018-07-22T00:00:00"/>
        <d v="2018-07-23T00:00:00"/>
        <d v="2018-07-24T00:00:00"/>
        <d v="2018-07-25T00:00:00"/>
        <d v="2018-07-26T00:00:00"/>
        <d v="2018-07-27T00:00:00"/>
        <d v="2018-07-28T00:00:00"/>
        <d v="2018-07-29T00:00:00"/>
        <d v="2018-07-30T00:00:00"/>
        <d v="2018-07-31T00:00:00"/>
        <d v="2018-08-01T00:00:00"/>
        <d v="2018-08-02T00:00:00"/>
        <d v="2018-08-06T00:00:00"/>
        <d v="2018-08-07T00:00:00"/>
        <d v="2018-08-09T00:00:00"/>
        <d v="2018-08-10T00:00:00"/>
        <d v="2018-08-13T00:00:00"/>
        <d v="2018-08-14T00:00:00"/>
        <d v="2018-08-15T00:00:00"/>
        <d v="2018-08-16T00:00:00"/>
        <d v="2018-08-17T00:00:00"/>
        <d v="2018-08-18T00:00:00"/>
        <d v="2018-08-19T00:00:00"/>
        <d v="2018-08-20T00:00:00"/>
        <d v="2018-08-21T00:00:00"/>
        <d v="2018-08-23T00:00:00"/>
        <d v="2018-08-24T00:00:00"/>
        <d v="2018-08-25T00:00:00"/>
        <d v="2018-08-26T00:00:00"/>
        <d v="2018-08-27T00:00:00"/>
        <d v="2018-08-28T00:00:00"/>
        <d v="2018-08-29T00:00:00"/>
        <d v="2018-08-30T00:00:00"/>
        <d v="2018-08-31T00:00:00"/>
        <d v="2018-09-01T00:00:00"/>
        <d v="2018-09-02T00:00:00"/>
        <d v="2018-09-03T00:00:00"/>
        <d v="2018-09-04T00:00:00"/>
        <d v="2018-09-05T00:00:00"/>
        <d v="2018-09-06T00:00:00"/>
        <d v="2018-09-07T00:00:00"/>
        <d v="2018-09-08T00:00:00"/>
        <d v="2018-09-09T00:00:00"/>
        <d v="2018-09-10T00:00:00"/>
        <d v="2018-09-11T00:00:00"/>
        <d v="2018-09-12T00:00:00"/>
        <d v="2018-09-13T00:00:00"/>
        <d v="2018-09-14T00:00:00"/>
        <d v="2018-09-15T00:00:00"/>
        <d v="2018-09-16T00:00:00"/>
        <d v="2018-09-17T00:00:00"/>
        <d v="2018-09-18T00:00:00"/>
        <d v="2018-09-19T00:00:00"/>
        <d v="2018-09-20T00:00:00"/>
        <d v="2018-09-22T00:00:00"/>
        <d v="2018-09-23T00:00:00"/>
        <d v="2018-09-24T00:00:00"/>
        <d v="2018-09-25T00:00:00"/>
        <d v="2018-09-26T00:00:00"/>
        <d v="2018-09-27T00:00:00"/>
        <d v="2018-09-28T00:00:00"/>
        <d v="2018-09-29T00:00:00"/>
        <d v="2018-09-30T00:00:00"/>
        <d v="2018-10-01T00:00:00"/>
        <d v="2018-10-04T00:00:00"/>
        <d v="2018-10-05T00:00:00"/>
        <d v="2018-10-10T00:00:00"/>
        <d v="2018-10-11T00:00:00"/>
        <d v="2018-10-12T00:00:00"/>
      </sharedItems>
      <fieldGroup par="12" base="3">
        <rangePr groupBy="days" startDate="2018-07-14T00:00:00" endDate="2018-10-13T00:00:00"/>
        <groupItems count="368">
          <s v="&lt;14/07/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3/10/2018"/>
        </groupItems>
      </fieldGroup>
    </cacheField>
    <cacheField name="InvFis" numFmtId="0">
      <sharedItems containsSemiMixedTypes="0" containsString="0" containsNumber="1" containsInteger="1" minValue="0" maxValue="28"/>
    </cacheField>
    <cacheField name="InvProyAct" numFmtId="0">
      <sharedItems containsSemiMixedTypes="0" containsString="0" containsNumber="1" containsInteger="1" minValue="0" maxValue="30"/>
    </cacheField>
    <cacheField name="Zona Amar" numFmtId="0">
      <sharedItems containsString="0" containsBlank="1" containsNumber="1" containsInteger="1" minValue="24" maxValue="24"/>
    </cacheField>
    <cacheField name="Zona Roj" numFmtId="0">
      <sharedItems containsString="0" containsBlank="1" containsNumber="1" containsInteger="1" minValue="12" maxValue="12"/>
    </cacheField>
    <cacheField name="Entradas" numFmtId="0">
      <sharedItems containsNonDate="0" containsString="0" containsBlank="1"/>
    </cacheField>
    <cacheField name="Salidas" numFmtId="0">
      <sharedItems containsNonDate="0" containsString="0" containsBlank="1"/>
    </cacheField>
    <cacheField name="Causa" numFmtId="0">
      <sharedItems containsNonDate="0" containsString="0" containsBlank="1"/>
    </cacheField>
    <cacheField name="Meses" numFmtId="0" databaseField="0">
      <fieldGroup base="3">
        <rangePr groupBy="months" startDate="2018-07-14T00:00:00" endDate="2018-10-13T00:00:00"/>
        <groupItems count="14">
          <s v="&lt;14/07/2018"/>
          <s v="ene"/>
          <s v="feb"/>
          <s v="mar"/>
          <s v="abr"/>
          <s v="may"/>
          <s v="jun"/>
          <s v="jul"/>
          <s v="ago"/>
          <s v="sep"/>
          <s v="oct"/>
          <s v="nov"/>
          <s v="dic"/>
          <s v="&gt;13/10/2018"/>
        </groupItems>
      </fieldGroup>
    </cacheField>
    <cacheField name="Años" numFmtId="0" databaseField="0">
      <fieldGroup base="3">
        <rangePr groupBy="years" startDate="2018-07-14T00:00:00" endDate="2018-10-13T00:00:00"/>
        <groupItems count="3">
          <s v="&lt;14/07/2018"/>
          <s v="2018"/>
          <s v="&gt;13/10/2018"/>
        </groupItems>
      </fieldGroup>
    </cacheField>
  </cacheFields>
  <extLst>
    <ext xmlns:x14="http://schemas.microsoft.com/office/spreadsheetml/2009/9/main" uri="{725AE2AE-9491-48be-B2B4-4EB974FC3084}">
      <x14:pivotCacheDefinition pivotCacheId="2"/>
    </ext>
  </extLst>
</pivotCacheDefinition>
</file>

<file path=xl/pivotCache/pivotCacheDefinition4.xml><?xml version="1.0" encoding="utf-8"?>
<pivotCacheDefinition xmlns="http://schemas.openxmlformats.org/spreadsheetml/2006/main" xmlns:r="http://schemas.openxmlformats.org/officeDocument/2006/relationships" r:id="rId1" refreshedBy="BUFFER" refreshedDate="43385.495504398146" createdVersion="5" refreshedVersion="5" minRefreshableVersion="3" recordCount="12">
  <cacheSource type="worksheet">
    <worksheetSource name="ConsHist"/>
  </cacheSource>
  <cacheFields count="6">
    <cacheField name="BODEGA" numFmtId="0">
      <sharedItems containsBlank="1" count="7">
        <s v="BP-MATRIZ"/>
        <m u="1"/>
        <s v="BDG. DE PRODUCTO TERMI PLANTA" u="1"/>
        <s v="Bodega Central Agrota" u="1"/>
        <s v="Bodega ECU" u="1"/>
        <s v="MCS - Bodega Macas" u="1"/>
        <s v="BOD - Centro Distribuciones" u="1"/>
      </sharedItems>
    </cacheField>
    <cacheField name="CODIGO" numFmtId="0">
      <sharedItems containsBlank="1" count="8000">
        <s v="06.210.0014"/>
        <s v="20951322" u="1"/>
        <s v="H281A000" u="1"/>
        <m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0000000974"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50220102453393"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SV100F"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208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haredItems>
    </cacheField>
    <cacheField name="MES" numFmtId="14">
      <sharedItems containsSemiMixedTypes="0" containsNonDate="0" containsDate="1" containsString="0" minDate="2014-01-01T00:00:00" maxDate="2018-12-02T00:00:00" count="56">
        <d v="2018-01-01T00:00:00"/>
        <d v="2018-02-01T00:00:00"/>
        <d v="2018-03-01T00:00:00"/>
        <d v="2018-04-01T00:00:00"/>
        <d v="2018-05-01T00:00:00"/>
        <d v="2018-06-01T00:00:00"/>
        <d v="2018-07-01T00:00:00"/>
        <d v="2018-08-01T00:00:00"/>
        <d v="2018-09-01T00:00:00"/>
        <d v="2018-10-01T00:00:00"/>
        <d v="2018-11-01T00:00:00"/>
        <d v="2018-12-01T00:00:00"/>
        <d v="2014-08-01T00:00:00" u="1"/>
        <d v="2015-08-01T00:00:00" u="1"/>
        <d v="2016-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7-12-01T00:00:00" u="1"/>
        <d v="2014-01-01T00:00:00" u="1"/>
        <d v="2014-11-01T00:00:00" u="1"/>
        <d v="2015-01-01T00:00:00" u="1"/>
        <d v="2015-11-01T00:00:00" u="1"/>
        <d v="2016-01-01T00:00:00" u="1"/>
        <d v="2016-11-01T00:00:00" u="1"/>
        <d v="2017-01-01T00:00:00" u="1"/>
        <d v="2017-11-01T00:00:00" u="1"/>
        <d v="2014-10-01T00:00:00" u="1"/>
        <d v="2015-10-01T00:00:00" u="1"/>
        <d v="2016-10-01T00:00:00" u="1"/>
        <d v="2017-10-01T00:00:00" u="1"/>
        <d v="2014-09-01T00:00:00" u="1"/>
        <d v="2015-09-01T00:00:00" u="1"/>
        <d v="2016-09-01T00:00:00" u="1"/>
      </sharedItems>
    </cacheField>
    <cacheField name="EGRESOS" numFmtId="0">
      <sharedItems containsSemiMixedTypes="0" containsString="0" containsNumber="1" containsInteger="1" minValue="0" maxValue="15"/>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3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
  <r>
    <x v="0"/>
    <x v="0"/>
    <x v="0"/>
    <x v="0"/>
    <x v="0"/>
    <x v="0"/>
    <x v="0"/>
    <x v="0"/>
    <x v="0"/>
    <x v="0"/>
    <m/>
    <x v="0"/>
    <m/>
    <x v="0"/>
  </r>
  <r>
    <x v="1"/>
    <x v="0"/>
    <x v="0"/>
    <x v="0"/>
    <x v="0"/>
    <x v="1"/>
    <x v="0"/>
    <x v="0"/>
    <x v="1"/>
    <x v="0"/>
    <m/>
    <x v="0"/>
    <m/>
    <x v="0"/>
  </r>
</pivotCacheRecords>
</file>

<file path=xl/pivotCache/pivotCacheRecords2.xml><?xml version="1.0" encoding="utf-8"?>
<pivotCacheRecords xmlns="http://schemas.openxmlformats.org/spreadsheetml/2006/main" xmlns:r="http://schemas.openxmlformats.org/officeDocument/2006/relationships" count="77">
  <r>
    <x v="0"/>
    <x v="0"/>
    <n v="36"/>
    <x v="0"/>
    <n v="0"/>
    <n v="30"/>
    <n v="24"/>
    <n v="12"/>
    <m/>
    <m/>
    <m/>
  </r>
  <r>
    <x v="0"/>
    <x v="0"/>
    <n v="36"/>
    <x v="1"/>
    <n v="0"/>
    <n v="30"/>
    <n v="24"/>
    <n v="12"/>
    <m/>
    <m/>
    <m/>
  </r>
  <r>
    <x v="0"/>
    <x v="0"/>
    <n v="36"/>
    <x v="2"/>
    <n v="0"/>
    <n v="30"/>
    <n v="24"/>
    <n v="12"/>
    <m/>
    <m/>
    <m/>
  </r>
  <r>
    <x v="0"/>
    <x v="0"/>
    <n v="36"/>
    <x v="3"/>
    <n v="0"/>
    <n v="30"/>
    <n v="24"/>
    <n v="12"/>
    <m/>
    <m/>
    <m/>
  </r>
  <r>
    <x v="0"/>
    <x v="0"/>
    <n v="36"/>
    <x v="4"/>
    <n v="0"/>
    <n v="30"/>
    <n v="24"/>
    <n v="12"/>
    <m/>
    <m/>
    <m/>
  </r>
  <r>
    <x v="0"/>
    <x v="0"/>
    <n v="36"/>
    <x v="5"/>
    <n v="0"/>
    <n v="30"/>
    <n v="24"/>
    <n v="12"/>
    <m/>
    <m/>
    <m/>
  </r>
  <r>
    <x v="0"/>
    <x v="0"/>
    <n v="36"/>
    <x v="6"/>
    <n v="0"/>
    <n v="30"/>
    <n v="24"/>
    <n v="12"/>
    <m/>
    <m/>
    <m/>
  </r>
  <r>
    <x v="0"/>
    <x v="0"/>
    <n v="36"/>
    <x v="7"/>
    <n v="0"/>
    <n v="30"/>
    <n v="24"/>
    <n v="12"/>
    <m/>
    <m/>
    <m/>
  </r>
  <r>
    <x v="0"/>
    <x v="0"/>
    <n v="36"/>
    <x v="8"/>
    <n v="0"/>
    <n v="30"/>
    <n v="24"/>
    <n v="12"/>
    <m/>
    <m/>
    <m/>
  </r>
  <r>
    <x v="0"/>
    <x v="0"/>
    <n v="36"/>
    <x v="9"/>
    <n v="0"/>
    <n v="30"/>
    <n v="24"/>
    <n v="12"/>
    <m/>
    <m/>
    <m/>
  </r>
  <r>
    <x v="0"/>
    <x v="0"/>
    <n v="36"/>
    <x v="10"/>
    <n v="0"/>
    <n v="30"/>
    <n v="24"/>
    <n v="12"/>
    <m/>
    <m/>
    <m/>
  </r>
  <r>
    <x v="0"/>
    <x v="0"/>
    <n v="36"/>
    <x v="11"/>
    <n v="0"/>
    <n v="30"/>
    <n v="24"/>
    <n v="12"/>
    <m/>
    <m/>
    <m/>
  </r>
  <r>
    <x v="0"/>
    <x v="0"/>
    <n v="36"/>
    <x v="12"/>
    <n v="0"/>
    <n v="30"/>
    <n v="24"/>
    <n v="12"/>
    <m/>
    <m/>
    <m/>
  </r>
  <r>
    <x v="0"/>
    <x v="0"/>
    <n v="36"/>
    <x v="13"/>
    <n v="0"/>
    <n v="30"/>
    <n v="24"/>
    <n v="12"/>
    <m/>
    <m/>
    <m/>
  </r>
  <r>
    <x v="0"/>
    <x v="0"/>
    <n v="36"/>
    <x v="14"/>
    <n v="0"/>
    <n v="30"/>
    <n v="24"/>
    <n v="12"/>
    <m/>
    <m/>
    <m/>
  </r>
  <r>
    <x v="0"/>
    <x v="0"/>
    <n v="36"/>
    <x v="15"/>
    <n v="0"/>
    <n v="30"/>
    <n v="24"/>
    <n v="12"/>
    <m/>
    <m/>
    <m/>
  </r>
  <r>
    <x v="0"/>
    <x v="0"/>
    <n v="36"/>
    <x v="16"/>
    <n v="0"/>
    <n v="30"/>
    <n v="24"/>
    <n v="12"/>
    <m/>
    <m/>
    <m/>
  </r>
  <r>
    <x v="0"/>
    <x v="0"/>
    <n v="36"/>
    <x v="17"/>
    <n v="0"/>
    <n v="30"/>
    <n v="24"/>
    <n v="12"/>
    <m/>
    <m/>
    <m/>
  </r>
  <r>
    <x v="0"/>
    <x v="0"/>
    <n v="36"/>
    <x v="18"/>
    <n v="0"/>
    <n v="30"/>
    <n v="24"/>
    <n v="12"/>
    <m/>
    <m/>
    <m/>
  </r>
  <r>
    <x v="0"/>
    <x v="0"/>
    <n v="36"/>
    <x v="19"/>
    <n v="0"/>
    <n v="30"/>
    <n v="24"/>
    <n v="12"/>
    <m/>
    <m/>
    <m/>
  </r>
  <r>
    <x v="0"/>
    <x v="0"/>
    <n v="36"/>
    <x v="20"/>
    <n v="0"/>
    <n v="30"/>
    <n v="24"/>
    <n v="12"/>
    <m/>
    <m/>
    <m/>
  </r>
  <r>
    <x v="0"/>
    <x v="0"/>
    <n v="36"/>
    <x v="21"/>
    <n v="0"/>
    <n v="30"/>
    <n v="24"/>
    <n v="12"/>
    <m/>
    <m/>
    <m/>
  </r>
  <r>
    <x v="0"/>
    <x v="0"/>
    <n v="36"/>
    <x v="22"/>
    <n v="0"/>
    <n v="30"/>
    <n v="24"/>
    <n v="12"/>
    <m/>
    <m/>
    <m/>
  </r>
  <r>
    <x v="0"/>
    <x v="0"/>
    <n v="36"/>
    <x v="23"/>
    <n v="0"/>
    <n v="30"/>
    <n v="24"/>
    <n v="12"/>
    <m/>
    <m/>
    <m/>
  </r>
  <r>
    <x v="0"/>
    <x v="0"/>
    <n v="36"/>
    <x v="24"/>
    <n v="28"/>
    <n v="28"/>
    <n v="24"/>
    <n v="12"/>
    <m/>
    <m/>
    <m/>
  </r>
  <r>
    <x v="0"/>
    <x v="0"/>
    <n v="36"/>
    <x v="25"/>
    <n v="28"/>
    <n v="28"/>
    <n v="24"/>
    <n v="12"/>
    <m/>
    <m/>
    <m/>
  </r>
  <r>
    <x v="0"/>
    <x v="0"/>
    <n v="36"/>
    <x v="26"/>
    <n v="0"/>
    <n v="30"/>
    <n v="24"/>
    <n v="12"/>
    <m/>
    <m/>
    <m/>
  </r>
  <r>
    <x v="0"/>
    <x v="0"/>
    <n v="36"/>
    <x v="27"/>
    <n v="28"/>
    <n v="28"/>
    <n v="24"/>
    <n v="12"/>
    <m/>
    <m/>
    <m/>
  </r>
  <r>
    <x v="0"/>
    <x v="0"/>
    <n v="36"/>
    <x v="28"/>
    <n v="28"/>
    <n v="28"/>
    <n v="24"/>
    <n v="12"/>
    <m/>
    <m/>
    <m/>
  </r>
  <r>
    <x v="0"/>
    <x v="0"/>
    <n v="36"/>
    <x v="29"/>
    <n v="23"/>
    <n v="23"/>
    <n v="24"/>
    <n v="12"/>
    <m/>
    <m/>
    <m/>
  </r>
  <r>
    <x v="0"/>
    <x v="0"/>
    <n v="36"/>
    <x v="30"/>
    <n v="23"/>
    <n v="23"/>
    <n v="24"/>
    <n v="12"/>
    <m/>
    <m/>
    <m/>
  </r>
  <r>
    <x v="0"/>
    <x v="0"/>
    <n v="36"/>
    <x v="31"/>
    <n v="23"/>
    <n v="23"/>
    <n v="24"/>
    <n v="12"/>
    <m/>
    <m/>
    <m/>
  </r>
  <r>
    <x v="0"/>
    <x v="0"/>
    <n v="36"/>
    <x v="32"/>
    <n v="23"/>
    <n v="23"/>
    <n v="24"/>
    <n v="12"/>
    <m/>
    <m/>
    <m/>
  </r>
  <r>
    <x v="0"/>
    <x v="0"/>
    <n v="36"/>
    <x v="33"/>
    <n v="23"/>
    <n v="23"/>
    <n v="24"/>
    <n v="12"/>
    <m/>
    <m/>
    <m/>
  </r>
  <r>
    <x v="0"/>
    <x v="0"/>
    <n v="36"/>
    <x v="34"/>
    <n v="20"/>
    <n v="20"/>
    <n v="24"/>
    <n v="12"/>
    <m/>
    <m/>
    <m/>
  </r>
  <r>
    <x v="0"/>
    <x v="0"/>
    <n v="36"/>
    <x v="35"/>
    <n v="15"/>
    <n v="15"/>
    <n v="24"/>
    <n v="12"/>
    <m/>
    <m/>
    <m/>
  </r>
  <r>
    <x v="0"/>
    <x v="0"/>
    <n v="36"/>
    <x v="36"/>
    <n v="15"/>
    <n v="15"/>
    <n v="24"/>
    <n v="12"/>
    <m/>
    <m/>
    <m/>
  </r>
  <r>
    <x v="0"/>
    <x v="0"/>
    <n v="36"/>
    <x v="37"/>
    <n v="15"/>
    <n v="15"/>
    <n v="24"/>
    <n v="12"/>
    <m/>
    <m/>
    <m/>
  </r>
  <r>
    <x v="0"/>
    <x v="0"/>
    <n v="36"/>
    <x v="38"/>
    <n v="15"/>
    <n v="15"/>
    <n v="24"/>
    <n v="12"/>
    <m/>
    <m/>
    <m/>
  </r>
  <r>
    <x v="0"/>
    <x v="0"/>
    <n v="36"/>
    <x v="39"/>
    <n v="15"/>
    <n v="15"/>
    <n v="24"/>
    <n v="12"/>
    <m/>
    <m/>
    <m/>
  </r>
  <r>
    <x v="0"/>
    <x v="0"/>
    <n v="36"/>
    <x v="40"/>
    <n v="15"/>
    <n v="15"/>
    <n v="24"/>
    <n v="12"/>
    <m/>
    <m/>
    <m/>
  </r>
  <r>
    <x v="0"/>
    <x v="0"/>
    <n v="36"/>
    <x v="41"/>
    <n v="15"/>
    <n v="15"/>
    <n v="24"/>
    <n v="12"/>
    <m/>
    <m/>
    <m/>
  </r>
  <r>
    <x v="0"/>
    <x v="0"/>
    <n v="36"/>
    <x v="42"/>
    <n v="15"/>
    <n v="15"/>
    <n v="24"/>
    <n v="12"/>
    <m/>
    <m/>
    <m/>
  </r>
  <r>
    <x v="0"/>
    <x v="0"/>
    <n v="36"/>
    <x v="43"/>
    <n v="15"/>
    <n v="15"/>
    <n v="24"/>
    <n v="12"/>
    <m/>
    <m/>
    <m/>
  </r>
  <r>
    <x v="0"/>
    <x v="0"/>
    <n v="36"/>
    <x v="44"/>
    <n v="15"/>
    <n v="15"/>
    <n v="24"/>
    <n v="12"/>
    <m/>
    <m/>
    <m/>
  </r>
  <r>
    <x v="0"/>
    <x v="0"/>
    <n v="36"/>
    <x v="45"/>
    <n v="15"/>
    <n v="15"/>
    <n v="24"/>
    <n v="12"/>
    <m/>
    <m/>
    <m/>
  </r>
  <r>
    <x v="0"/>
    <x v="0"/>
    <n v="36"/>
    <x v="46"/>
    <n v="15"/>
    <n v="15"/>
    <n v="24"/>
    <n v="12"/>
    <m/>
    <m/>
    <m/>
  </r>
  <r>
    <x v="0"/>
    <x v="0"/>
    <n v="36"/>
    <x v="47"/>
    <n v="15"/>
    <n v="15"/>
    <n v="24"/>
    <n v="12"/>
    <m/>
    <m/>
    <m/>
  </r>
  <r>
    <x v="0"/>
    <x v="0"/>
    <n v="36"/>
    <x v="48"/>
    <n v="15"/>
    <n v="15"/>
    <n v="24"/>
    <n v="12"/>
    <m/>
    <m/>
    <m/>
  </r>
  <r>
    <x v="0"/>
    <x v="0"/>
    <n v="36"/>
    <x v="49"/>
    <n v="15"/>
    <n v="15"/>
    <n v="24"/>
    <n v="12"/>
    <m/>
    <m/>
    <m/>
  </r>
  <r>
    <x v="0"/>
    <x v="0"/>
    <n v="36"/>
    <x v="50"/>
    <n v="15"/>
    <n v="15"/>
    <n v="24"/>
    <n v="12"/>
    <m/>
    <m/>
    <m/>
  </r>
  <r>
    <x v="0"/>
    <x v="0"/>
    <n v="36"/>
    <x v="51"/>
    <n v="15"/>
    <n v="15"/>
    <n v="24"/>
    <n v="12"/>
    <m/>
    <m/>
    <m/>
  </r>
  <r>
    <x v="0"/>
    <x v="0"/>
    <n v="36"/>
    <x v="52"/>
    <n v="15"/>
    <n v="15"/>
    <n v="24"/>
    <n v="12"/>
    <m/>
    <m/>
    <m/>
  </r>
  <r>
    <x v="0"/>
    <x v="0"/>
    <n v="36"/>
    <x v="53"/>
    <n v="15"/>
    <n v="15"/>
    <n v="24"/>
    <n v="12"/>
    <m/>
    <m/>
    <m/>
  </r>
  <r>
    <x v="0"/>
    <x v="0"/>
    <n v="36"/>
    <x v="54"/>
    <n v="15"/>
    <n v="15"/>
    <n v="24"/>
    <n v="12"/>
    <m/>
    <m/>
    <m/>
  </r>
  <r>
    <x v="0"/>
    <x v="0"/>
    <n v="36"/>
    <x v="55"/>
    <n v="15"/>
    <n v="15"/>
    <n v="24"/>
    <n v="12"/>
    <m/>
    <m/>
    <m/>
  </r>
  <r>
    <x v="0"/>
    <x v="0"/>
    <n v="36"/>
    <x v="56"/>
    <n v="15"/>
    <n v="15"/>
    <n v="24"/>
    <n v="12"/>
    <m/>
    <m/>
    <m/>
  </r>
  <r>
    <x v="0"/>
    <x v="0"/>
    <n v="36"/>
    <x v="57"/>
    <n v="15"/>
    <n v="15"/>
    <n v="24"/>
    <n v="12"/>
    <m/>
    <m/>
    <m/>
  </r>
  <r>
    <x v="0"/>
    <x v="0"/>
    <n v="36"/>
    <x v="58"/>
    <n v="15"/>
    <n v="15"/>
    <n v="24"/>
    <n v="12"/>
    <m/>
    <m/>
    <m/>
  </r>
  <r>
    <x v="0"/>
    <x v="0"/>
    <n v="36"/>
    <x v="59"/>
    <n v="15"/>
    <n v="15"/>
    <n v="24"/>
    <n v="12"/>
    <m/>
    <m/>
    <m/>
  </r>
  <r>
    <x v="0"/>
    <x v="0"/>
    <n v="36"/>
    <x v="60"/>
    <n v="15"/>
    <n v="15"/>
    <n v="24"/>
    <n v="12"/>
    <m/>
    <m/>
    <m/>
  </r>
  <r>
    <x v="0"/>
    <x v="0"/>
    <n v="36"/>
    <x v="61"/>
    <n v="13"/>
    <n v="13"/>
    <n v="24"/>
    <n v="12"/>
    <m/>
    <m/>
    <m/>
  </r>
  <r>
    <x v="0"/>
    <x v="0"/>
    <n v="36"/>
    <x v="62"/>
    <n v="13"/>
    <n v="13"/>
    <n v="24"/>
    <n v="12"/>
    <m/>
    <m/>
    <m/>
  </r>
  <r>
    <x v="0"/>
    <x v="0"/>
    <n v="36"/>
    <x v="63"/>
    <n v="13"/>
    <n v="13"/>
    <n v="24"/>
    <n v="12"/>
    <m/>
    <m/>
    <m/>
  </r>
  <r>
    <x v="0"/>
    <x v="0"/>
    <n v="36"/>
    <x v="64"/>
    <n v="13"/>
    <n v="13"/>
    <n v="24"/>
    <n v="12"/>
    <m/>
    <m/>
    <m/>
  </r>
  <r>
    <x v="0"/>
    <x v="0"/>
    <n v="36"/>
    <x v="65"/>
    <n v="13"/>
    <n v="13"/>
    <n v="24"/>
    <n v="12"/>
    <m/>
    <m/>
    <m/>
  </r>
  <r>
    <x v="0"/>
    <x v="0"/>
    <n v="36"/>
    <x v="66"/>
    <n v="13"/>
    <n v="13"/>
    <n v="24"/>
    <n v="12"/>
    <m/>
    <m/>
    <m/>
  </r>
  <r>
    <x v="0"/>
    <x v="0"/>
    <n v="36"/>
    <x v="67"/>
    <n v="13"/>
    <n v="13"/>
    <n v="24"/>
    <n v="12"/>
    <m/>
    <m/>
    <m/>
  </r>
  <r>
    <x v="0"/>
    <x v="0"/>
    <n v="36"/>
    <x v="68"/>
    <n v="13"/>
    <n v="13"/>
    <n v="24"/>
    <n v="12"/>
    <m/>
    <m/>
    <m/>
  </r>
  <r>
    <x v="0"/>
    <x v="0"/>
    <n v="36"/>
    <x v="69"/>
    <n v="13"/>
    <n v="13"/>
    <n v="24"/>
    <n v="12"/>
    <m/>
    <m/>
    <m/>
  </r>
  <r>
    <x v="0"/>
    <x v="0"/>
    <n v="36"/>
    <x v="70"/>
    <n v="13"/>
    <n v="13"/>
    <n v="24"/>
    <n v="12"/>
    <m/>
    <m/>
    <m/>
  </r>
  <r>
    <x v="0"/>
    <x v="0"/>
    <n v="36"/>
    <x v="71"/>
    <n v="13"/>
    <n v="13"/>
    <n v="24"/>
    <n v="12"/>
    <m/>
    <m/>
    <m/>
  </r>
  <r>
    <x v="0"/>
    <x v="0"/>
    <n v="36"/>
    <x v="72"/>
    <n v="0"/>
    <n v="0"/>
    <m/>
    <m/>
    <m/>
    <m/>
    <m/>
  </r>
  <r>
    <x v="0"/>
    <x v="0"/>
    <n v="36"/>
    <x v="73"/>
    <n v="13"/>
    <n v="13"/>
    <n v="24"/>
    <n v="12"/>
    <m/>
    <m/>
    <m/>
  </r>
  <r>
    <x v="0"/>
    <x v="0"/>
    <n v="36"/>
    <x v="74"/>
    <n v="13"/>
    <n v="13"/>
    <n v="24"/>
    <n v="12"/>
    <m/>
    <m/>
    <m/>
  </r>
  <r>
    <x v="0"/>
    <x v="0"/>
    <n v="36"/>
    <x v="75"/>
    <n v="13"/>
    <n v="13"/>
    <n v="24"/>
    <n v="12"/>
    <m/>
    <m/>
    <m/>
  </r>
  <r>
    <x v="0"/>
    <x v="0"/>
    <n v="36"/>
    <x v="76"/>
    <n v="13"/>
    <n v="13"/>
    <n v="24"/>
    <n v="12"/>
    <m/>
    <m/>
    <m/>
  </r>
</pivotCacheRecords>
</file>

<file path=xl/pivotCache/pivotCacheRecords3.xml><?xml version="1.0" encoding="utf-8"?>
<pivotCacheRecords xmlns="http://schemas.openxmlformats.org/spreadsheetml/2006/main" xmlns:r="http://schemas.openxmlformats.org/officeDocument/2006/relationships" count="12">
  <r>
    <x v="0"/>
    <x v="0"/>
    <x v="0"/>
    <n v="0"/>
    <n v="0"/>
    <n v="0"/>
  </r>
  <r>
    <x v="0"/>
    <x v="0"/>
    <x v="1"/>
    <n v="0"/>
    <n v="0"/>
    <n v="0"/>
  </r>
  <r>
    <x v="0"/>
    <x v="0"/>
    <x v="2"/>
    <n v="0"/>
    <n v="0"/>
    <n v="0"/>
  </r>
  <r>
    <x v="0"/>
    <x v="0"/>
    <x v="3"/>
    <n v="0"/>
    <n v="0"/>
    <n v="30"/>
  </r>
  <r>
    <x v="0"/>
    <x v="0"/>
    <x v="4"/>
    <n v="0"/>
    <n v="0"/>
    <n v="0"/>
  </r>
  <r>
    <x v="0"/>
    <x v="0"/>
    <x v="5"/>
    <n v="0"/>
    <n v="0"/>
    <n v="0"/>
  </r>
  <r>
    <x v="0"/>
    <x v="0"/>
    <x v="6"/>
    <n v="0"/>
    <n v="0"/>
    <n v="0"/>
  </r>
  <r>
    <x v="0"/>
    <x v="0"/>
    <x v="7"/>
    <n v="15"/>
    <n v="0"/>
    <n v="0"/>
  </r>
  <r>
    <x v="0"/>
    <x v="0"/>
    <x v="8"/>
    <n v="2"/>
    <n v="0"/>
    <n v="0"/>
  </r>
  <r>
    <x v="0"/>
    <x v="0"/>
    <x v="9"/>
    <n v="0"/>
    <n v="0"/>
    <n v="0"/>
  </r>
  <r>
    <x v="0"/>
    <x v="0"/>
    <x v="10"/>
    <n v="0"/>
    <n v="0"/>
    <n v="0"/>
  </r>
  <r>
    <x v="0"/>
    <x v="0"/>
    <x v="11"/>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TD_ReporteTransitoDetallado" cacheId="1" applyNumberFormats="0" applyBorderFormats="0" applyFontFormats="0" applyPatternFormats="0" applyAlignmentFormats="0" applyWidthHeightFormats="1" dataCaption="Valores" updatedVersion="5" minRefreshableVersion="3" showCalcMbrs="0" showDrill="0" useAutoFormatting="1" rowGrandTotals="0" itemPrintTitles="1" createdVersion="3" indent="0" compact="0" compactData="0" multipleFieldFilters="0">
  <location ref="A6:G10" firstHeaderRow="1" firstDataRow="4" firstDataCol="4" rowPageCount="2" colPageCount="1"/>
  <pivotFields count="14">
    <pivotField axis="axisCol" compact="0" outline="0" showAll="0" defaultSubtotal="0">
      <items count="13">
        <item m="1" x="12"/>
        <item m="1" x="7"/>
        <item m="1" x="8"/>
        <item m="1" x="6"/>
        <item m="1" x="2"/>
        <item m="1" x="3"/>
        <item m="1" x="9"/>
        <item m="1" x="10"/>
        <item m="1" x="4"/>
        <item m="1" x="11"/>
        <item m="1" x="5"/>
        <item x="1"/>
        <item x="0"/>
      </items>
    </pivotField>
    <pivotField axis="axisRow" compact="0" outline="0" showAll="0" sortType="ascending" defaultSubtotal="0">
      <items count="20">
        <item m="1" x="15"/>
        <item m="1" x="16"/>
        <item m="1" x="13"/>
        <item m="1" x="9"/>
        <item m="1" x="12"/>
        <item m="1" x="1"/>
        <item m="1" x="10"/>
        <item m="1" x="4"/>
        <item x="0"/>
        <item m="1" x="17"/>
        <item m="1" x="11"/>
        <item m="1" x="8"/>
        <item m="1" x="3"/>
        <item m="1" x="6"/>
        <item m="1" x="7"/>
        <item m="1" x="5"/>
        <item m="1" x="18"/>
        <item m="1" x="19"/>
        <item m="1" x="14"/>
        <item m="1" x="2"/>
      </items>
      <extLst>
        <ext xmlns:x14="http://schemas.microsoft.com/office/spreadsheetml/2009/9/main" uri="{2946ED86-A175-432a-8AC1-64E0C546D7DE}">
          <x14:pivotField fillDownLabels="1"/>
        </ext>
      </extLst>
    </pivotField>
    <pivotField axis="axisRow" compact="0" outline="0" showAll="0" defaultSubtotal="0">
      <items count="20">
        <item m="1" x="10"/>
        <item m="1" x="3"/>
        <item m="1" x="1"/>
        <item m="1" x="2"/>
        <item m="1" x="15"/>
        <item m="1" x="12"/>
        <item m="1" x="16"/>
        <item m="1" x="13"/>
        <item m="1" x="19"/>
        <item m="1" x="4"/>
        <item m="1" x="17"/>
        <item m="1" x="18"/>
        <item m="1" x="9"/>
        <item m="1" x="7"/>
        <item m="1" x="8"/>
        <item m="1" x="6"/>
        <item m="1" x="11"/>
        <item m="1" x="14"/>
        <item m="1" x="5"/>
        <item x="0"/>
      </items>
      <extLst>
        <ext xmlns:x14="http://schemas.microsoft.com/office/spreadsheetml/2009/9/main" uri="{2946ED86-A175-432a-8AC1-64E0C546D7DE}">
          <x14:pivotField fillDownLabels="1"/>
        </ext>
      </extLst>
    </pivotField>
    <pivotField axis="axisRow" compact="0" outline="0" showAll="0" defaultSubtotal="0">
      <items count="6">
        <item m="1" x="1"/>
        <item m="1" x="3"/>
        <item m="1" x="4"/>
        <item m="1" x="2"/>
        <item m="1" x="5"/>
        <item x="0"/>
      </items>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dataField="1" compact="0" outline="0" showAll="0" defaultSubtotal="0">
      <items count="16">
        <item m="1" x="3"/>
        <item m="1" x="14"/>
        <item m="1" x="13"/>
        <item m="1" x="11"/>
        <item m="1" x="5"/>
        <item m="1" x="6"/>
        <item x="0"/>
        <item m="1" x="15"/>
        <item m="1" x="8"/>
        <item m="1" x="7"/>
        <item m="1" x="10"/>
        <item m="1" x="4"/>
        <item m="1" x="12"/>
        <item m="1" x="2"/>
        <item m="1" x="9"/>
        <item x="1"/>
      </items>
    </pivotField>
    <pivotField axis="axisPage" compact="0" outline="0" showAll="0" defaultSubtotal="0">
      <items count="7">
        <item m="1" x="5"/>
        <item m="1" x="1"/>
        <item x="0"/>
        <item m="1" x="3"/>
        <item m="1" x="2"/>
        <item m="1" x="4"/>
        <item m="1" x="6"/>
      </items>
    </pivotField>
    <pivotField axis="axisPage" compact="0" outline="0" showAll="0" defaultSubtotal="0">
      <items count="3">
        <item m="1" x="2"/>
        <item m="1" x="1"/>
        <item x="0"/>
      </items>
    </pivotField>
    <pivotField axis="axisCol" compact="0" outline="0" showAll="0" defaultSubtotal="0">
      <items count="4">
        <item m="1" x="2"/>
        <item m="1" x="3"/>
        <item x="1"/>
        <item x="0"/>
      </items>
    </pivotField>
    <pivotField axis="axisCol" compact="0" numFmtId="14" outline="0" showAll="0" defaultSubtotal="0">
      <items count="1">
        <item x="0"/>
      </items>
    </pivotField>
    <pivotField compact="0" outline="0" showAll="0" defaultSubtotal="0"/>
    <pivotField compact="0" outline="0" showAll="0" defaultSubtotal="0">
      <items count="2">
        <item m="1" x="1"/>
        <item x="0"/>
      </items>
    </pivotField>
    <pivotField compact="0" outline="0" showAll="0" defaultSubtotal="0"/>
    <pivotField compact="0" outline="0" showAll="0" defaultSubtotal="0">
      <items count="2">
        <item m="1" x="1"/>
        <item x="0"/>
      </items>
    </pivotField>
  </pivotFields>
  <rowFields count="4">
    <field x="1"/>
    <field x="2"/>
    <field x="3"/>
    <field x="4"/>
  </rowFields>
  <rowItems count="1">
    <i>
      <x v="8"/>
      <x v="19"/>
      <x v="5"/>
      <x v="1"/>
    </i>
  </rowItems>
  <colFields count="3">
    <field x="8"/>
    <field x="0"/>
    <field x="9"/>
  </colFields>
  <colItems count="3">
    <i>
      <x v="2"/>
      <x v="11"/>
      <x/>
    </i>
    <i>
      <x v="3"/>
      <x v="12"/>
      <x/>
    </i>
    <i t="grand">
      <x/>
    </i>
  </colItems>
  <pageFields count="2">
    <pageField fld="6" hier="-1"/>
    <pageField fld="7" hier="-1"/>
  </pageFields>
  <dataFields count="1">
    <dataField name="Suma de TRANSITO" fld="5" baseField="0" baseItem="0"/>
  </dataFields>
  <formats count="8">
    <format dxfId="344">
      <pivotArea dataOnly="0" labelOnly="1" outline="0" fieldPosition="0">
        <references count="1">
          <reference field="8" count="0"/>
        </references>
      </pivotArea>
    </format>
    <format dxfId="343">
      <pivotArea dataOnly="0" labelOnly="1" outline="0" fieldPosition="0">
        <references count="1">
          <reference field="0" count="0"/>
        </references>
      </pivotArea>
    </format>
    <format dxfId="342">
      <pivotArea dataOnly="0" labelOnly="1" outline="0" fieldPosition="0">
        <references count="1">
          <reference field="9" count="0"/>
        </references>
      </pivotArea>
    </format>
    <format dxfId="341">
      <pivotArea outline="0" collapsedLevelsAreSubtotals="1" fieldPosition="0"/>
    </format>
    <format dxfId="340">
      <pivotArea field="11" type="button" dataOnly="0" labelOnly="1" outline="0"/>
    </format>
    <format dxfId="339">
      <pivotArea field="5" type="button" dataOnly="0" labelOnly="1" outline="0"/>
    </format>
    <format dxfId="338">
      <pivotArea field="13" type="button" dataOnly="0" labelOnly="1" outline="0"/>
    </format>
    <format dxfId="337">
      <pivotArea dataOnly="0" labelOnly="1" outline="0" fieldPosition="0">
        <references count="4">
          <reference field="1" count="0" selected="0"/>
          <reference field="2" count="0" selected="0"/>
          <reference field="3" count="0" selected="0"/>
          <reference field="4" count="0"/>
        </references>
      </pivotArea>
    </format>
  </formats>
  <pivotTableStyleInfo name="PivotStyleMedium13" showRowHeaders="1" showColHeaders="1" showRowStripes="1" showColStripes="1" showLastColumn="1"/>
</pivotTableDefinition>
</file>

<file path=xl/pivotTables/pivotTable2.xml><?xml version="1.0" encoding="utf-8"?>
<pivotTableDefinition xmlns="http://schemas.openxmlformats.org/spreadsheetml/2006/main" name="TD_Consumo" cacheId="3"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46" firstHeaderRow="0" firstDataRow="1" firstDataCol="1" rowPageCount="2" colPageCount="1"/>
  <pivotFields count="6">
    <pivotField axis="axisPage" showAll="0">
      <items count="8">
        <item m="1" x="2"/>
        <item x="0"/>
        <item m="1" x="1"/>
        <item m="1" x="6"/>
        <item m="1" x="5"/>
        <item m="1" x="4"/>
        <item m="1" x="3"/>
        <item t="default"/>
      </items>
    </pivotField>
    <pivotField axis="axisPage" showAll="0">
      <items count="8001">
        <item m="1" x="203"/>
        <item m="1" x="103"/>
        <item m="1" x="193"/>
        <item m="1" x="201"/>
        <item m="1" x="4"/>
        <item m="1" x="14"/>
        <item m="1" x="31"/>
        <item m="1" x="217"/>
        <item m="1" x="230"/>
        <item m="1" x="18"/>
        <item m="1" x="121"/>
        <item m="1" x="122"/>
        <item m="1" x="151"/>
        <item m="1" x="132"/>
        <item m="1" x="20"/>
        <item m="1" x="126"/>
        <item m="1" x="51"/>
        <item m="1" x="152"/>
        <item m="1" x="127"/>
        <item m="1" x="189"/>
        <item m="1" x="95"/>
        <item m="1" x="183"/>
        <item m="1" x="188"/>
        <item m="1" x="16"/>
        <item m="1" x="205"/>
        <item m="1" x="218"/>
        <item m="1" x="2"/>
        <item m="1" x="108"/>
        <item m="1" x="110"/>
        <item m="1" x="133"/>
        <item m="1" x="115"/>
        <item m="1" x="6"/>
        <item m="1" x="113"/>
        <item m="1" x="39"/>
        <item m="1" x="141"/>
        <item m="1" x="114"/>
        <item m="1" x="7"/>
        <item m="1" x="25"/>
        <item m="1" x="42"/>
        <item m="1" x="57"/>
        <item m="1" x="128"/>
        <item m="1" x="144"/>
        <item m="1" x="155"/>
        <item m="1" x="165"/>
        <item m="1" x="175"/>
        <item m="1" x="184"/>
        <item m="1" x="196"/>
        <item m="1" x="209"/>
        <item m="1" x="129"/>
        <item m="1" x="145"/>
        <item m="1" x="156"/>
        <item m="1" x="148"/>
        <item m="1" x="212"/>
        <item m="1" x="226"/>
        <item m="1" x="8"/>
        <item m="1" x="26"/>
        <item m="1" x="43"/>
        <item m="1" x="58"/>
        <item m="1" x="130"/>
        <item m="1" x="146"/>
        <item m="1" x="157"/>
        <item m="1" x="166"/>
        <item m="1" x="176"/>
        <item m="1" x="185"/>
        <item m="1" x="197"/>
        <item m="1" x="210"/>
        <item m="1" x="224"/>
        <item m="1" x="177"/>
        <item m="1" x="149"/>
        <item m="1" x="178"/>
        <item m="1" x="186"/>
        <item m="1" x="125"/>
        <item m="1" x="142"/>
        <item m="1" x="153"/>
        <item m="1" x="163"/>
        <item m="1" x="173"/>
        <item m="1" x="181"/>
        <item m="1" x="192"/>
        <item m="1" x="208"/>
        <item m="1" x="223"/>
        <item m="1" x="74"/>
        <item m="1" x="86"/>
        <item m="1" x="96"/>
        <item m="1" x="105"/>
        <item m="1" x="187"/>
        <item m="1" x="200"/>
        <item m="1" x="213"/>
        <item m="1" x="227"/>
        <item m="1" x="9"/>
        <item m="1" x="27"/>
        <item m="1" x="44"/>
        <item m="1" x="59"/>
        <item m="1" x="75"/>
        <item m="1" x="87"/>
        <item m="1" x="97"/>
        <item m="1" x="234"/>
        <item m="1" x="3"/>
        <item m="1" x="3585"/>
        <item m="1" x="460"/>
        <item m="1" x="6239"/>
        <item m="1" x="5730"/>
        <item m="1" x="1667"/>
        <item m="1" x="6780"/>
        <item m="1" x="5970"/>
        <item m="1" x="4466"/>
        <item m="1" x="3927"/>
        <item m="1" x="3427"/>
        <item m="1" x="2925"/>
        <item m="1" x="2434"/>
        <item m="1" x="1887"/>
        <item m="1" x="1355"/>
        <item m="1" x="813"/>
        <item m="1" x="7431"/>
        <item m="1" x="6963"/>
        <item m="1" x="6523"/>
        <item m="1" x="6060"/>
        <item m="1" x="5568"/>
        <item m="1" x="5092"/>
        <item m="1" x="4598"/>
        <item m="1" x="4056"/>
        <item m="1" x="3548"/>
        <item m="1" x="3058"/>
        <item m="1" x="7552"/>
        <item m="1" x="7081"/>
        <item m="1" x="6639"/>
        <item m="1" x="6206"/>
        <item m="1" x="5688"/>
        <item m="1" x="5218"/>
        <item m="1" x="219"/>
        <item m="1" x="1534"/>
        <item m="1" x="1019"/>
        <item m="1" x="3596"/>
        <item m="1" x="3119"/>
        <item m="1" x="6366"/>
        <item m="1" x="826"/>
        <item m="1" x="4069"/>
        <item m="1" x="4188"/>
        <item m="1" x="6792"/>
        <item m="1" x="4985"/>
        <item m="1" x="4194"/>
        <item m="1" x="4966"/>
        <item m="1" x="2096"/>
        <item m="1" x="1546"/>
        <item m="1" x="4380"/>
        <item m="1" x="3349"/>
        <item m="1" x="2350"/>
        <item m="1" x="1810"/>
        <item m="1" x="1265"/>
        <item m="1" x="1812"/>
        <item m="1" x="1267"/>
        <item m="1" x="746"/>
        <item m="1" x="161"/>
        <item m="1" x="6611"/>
        <item m="1" x="4152"/>
        <item m="1" x="2514"/>
        <item m="1" x="380"/>
        <item m="1" x="3776"/>
        <item m="1" x="1760"/>
        <item m="1" x="6973"/>
        <item m="1" x="5101"/>
        <item m="1" x="783"/>
        <item m="1" x="2128"/>
        <item m="1" x="7405"/>
        <item m="1" x="174"/>
        <item m="1" x="7497"/>
        <item m="1" x="5419"/>
        <item m="1" x="4421"/>
        <item m="1" x="512"/>
        <item m="1" x="4652"/>
        <item m="1" x="3159"/>
        <item m="1" x="5282"/>
        <item m="1" x="2172"/>
        <item m="1" x="2447"/>
        <item m="1" x="2227"/>
        <item m="1" x="1026"/>
        <item m="1" x="7749"/>
        <item m="1" x="2033"/>
        <item m="1" x="563"/>
        <item m="1" x="1399"/>
        <item m="1" x="2344"/>
        <item m="1" x="1258"/>
        <item m="1" x="770"/>
        <item m="1" x="3976"/>
        <item m="1" x="2986"/>
        <item m="1" x="883"/>
        <item m="1" x="7727"/>
        <item m="1" x="6089"/>
        <item m="1" x="3327"/>
        <item m="1" x="4179"/>
        <item m="1" x="6946"/>
        <item m="1" x="6514"/>
        <item m="1" x="6048"/>
        <item m="1" x="5556"/>
        <item m="1" x="5078"/>
        <item m="1" x="4582"/>
        <item m="1" x="5296"/>
        <item m="1" x="4806"/>
        <item m="1" x="3733"/>
        <item m="1" x="2062"/>
        <item m="1" x="436"/>
        <item m="1" x="7732"/>
        <item m="1" x="1485"/>
        <item m="1" x="949"/>
        <item m="1" x="7547"/>
        <item m="1" x="6260"/>
        <item m="1" x="5752"/>
        <item m="1" x="7207"/>
        <item m="1" x="4045"/>
        <item m="1" x="5750"/>
        <item m="1" x="4922"/>
        <item m="1" x="4636"/>
        <item m="1" x="6806"/>
        <item m="1" x="5886"/>
        <item m="1" x="4936"/>
        <item m="1" x="1841"/>
        <item m="1" x="5926"/>
        <item m="1" x="5432"/>
        <item m="1" x="4954"/>
        <item m="1" x="4444"/>
        <item m="1" x="3915"/>
        <item m="1" x="3412"/>
        <item m="1" x="2910"/>
        <item m="1" x="3135"/>
        <item m="1" x="2413"/>
        <item m="1" x="2614"/>
        <item m="1" x="1874"/>
        <item m="1" x="2241"/>
        <item m="1" x="2106"/>
        <item m="1" x="7417"/>
        <item m="1" x="6949"/>
        <item m="1" x="6516"/>
        <item m="1" x="6051"/>
        <item m="1" x="5559"/>
        <item m="1" x="5082"/>
        <item m="1" x="4586"/>
        <item m="1" x="4047"/>
        <item m="1" x="7540"/>
        <item m="1" x="7063"/>
        <item m="1" x="6188"/>
        <item m="1" x="6379"/>
        <item m="1" x="1295"/>
        <item m="1" x="761"/>
        <item m="1" x="191"/>
        <item m="1" x="2759"/>
        <item m="1" x="2247"/>
        <item m="1" x="7719"/>
        <item m="1" x="7253"/>
        <item m="1" x="4704"/>
        <item m="1" x="3170"/>
        <item m="1" x="2153"/>
        <item m="1" x="624"/>
        <item m="1" x="4173"/>
        <item m="1" x="6714"/>
        <item m="1" x="4841"/>
        <item m="1" x="4308"/>
        <item m="1" x="3786"/>
        <item m="1" x="4178"/>
        <item m="1" x="4716"/>
        <item m="1" x="4180"/>
        <item m="1" x="2165"/>
        <item m="1" x="7672"/>
        <item m="1" x="6726"/>
        <item m="1" x="5332"/>
        <item m="1" x="4313"/>
        <item m="1" x="3793"/>
        <item m="1" x="3292"/>
        <item m="1" x="5214"/>
        <item m="1" x="4722"/>
        <item m="1" x="4189"/>
        <item m="1" x="3647"/>
        <item m="1" x="3181"/>
        <item m="1" x="2663"/>
        <item m="1" x="2170"/>
        <item m="1" x="1622"/>
        <item m="1" x="1078"/>
        <item m="1" x="7676"/>
        <item m="1" x="7193"/>
        <item m="1" x="6730"/>
        <item m="1" x="5335"/>
        <item m="1" x="4317"/>
        <item m="1" x="3794"/>
        <item m="1" x="3293"/>
        <item m="1" x="7302"/>
        <item m="1" x="6838"/>
        <item m="1" x="6425"/>
        <item m="1" x="5435"/>
        <item m="1" x="494"/>
        <item m="1" x="5216"/>
        <item m="1" x="4727"/>
        <item m="1" x="3648"/>
        <item m="1" x="3183"/>
        <item m="1" x="2404"/>
        <item m="1" x="1872"/>
        <item m="1" x="1333"/>
        <item m="1" x="800"/>
        <item m="1" x="251"/>
        <item m="1" x="6944"/>
        <item m="1" x="6512"/>
        <item m="1" x="6044"/>
        <item m="1" x="4037"/>
        <item m="1" x="1958"/>
        <item m="1" x="1423"/>
        <item m="1" x="903"/>
        <item m="1" x="4118"/>
        <item m="1" x="3605"/>
        <item m="1" x="3130"/>
        <item m="1" x="1554"/>
        <item m="1" x="5292"/>
        <item m="1" x="4798"/>
        <item m="1" x="3714"/>
        <item m="1" x="3251"/>
        <item m="1" x="2730"/>
        <item m="1" x="7730"/>
        <item m="1" x="6376"/>
        <item m="1" x="4384"/>
        <item m="1" x="2993"/>
        <item m="1" x="2479"/>
        <item m="1" x="1939"/>
        <item m="1" x="1410"/>
        <item m="1" x="6557"/>
        <item m="1" x="6103"/>
        <item m="1" x="5613"/>
        <item m="1" x="5157"/>
        <item m="1" x="4651"/>
        <item m="1" x="4102"/>
        <item m="1" x="3588"/>
        <item m="1" x="3113"/>
        <item m="1" x="2597"/>
        <item m="1" x="7601"/>
        <item m="1" x="7134"/>
        <item m="1" x="6671"/>
        <item m="1" x="6243"/>
        <item m="1" x="5735"/>
        <item m="1" x="5279"/>
        <item m="1" x="4787"/>
        <item m="1" x="5573"/>
        <item m="1" x="5097"/>
        <item m="1" x="37"/>
        <item m="1" x="7083"/>
        <item m="1" x="2388"/>
        <item m="1" x="1854"/>
        <item m="1" x="1312"/>
        <item m="1" x="780"/>
        <item m="1" x="222"/>
        <item m="1" x="6596"/>
        <item m="1" x="6155"/>
        <item m="1" x="5660"/>
        <item m="1" x="5194"/>
        <item m="1" x="4682"/>
        <item m="1" x="4146"/>
        <item m="1" x="3630"/>
        <item m="1" x="3156"/>
        <item m="1" x="2625"/>
        <item m="1" x="7168"/>
        <item m="1" x="6696"/>
        <item m="1" x="6288"/>
        <item m="1" x="5784"/>
        <item m="1" x="5307"/>
        <item m="1" x="4818"/>
        <item m="1" x="4275"/>
        <item m="1" x="5406"/>
        <item m="1" x="4928"/>
        <item m="1" x="4401"/>
        <item m="1" x="3874"/>
        <item m="1" x="2874"/>
        <item m="1" x="7385"/>
        <item m="1" x="6918"/>
        <item m="1" x="5997"/>
        <item m="1" x="3499"/>
        <item m="1" x="3013"/>
        <item m="1" x="7507"/>
        <item m="1" x="7038"/>
        <item m="1" x="6575"/>
        <item m="1" x="6128"/>
        <item m="1" x="6771"/>
        <item m="1" x="4887"/>
        <item m="1" x="7791"/>
        <item m="1" x="7350"/>
        <item m="1" x="6876"/>
        <item m="1" x="1616"/>
        <item m="1" x="1074"/>
        <item m="1" x="535"/>
        <item m="1" x="6215"/>
        <item m="1" x="5699"/>
        <item m="1" x="5232"/>
        <item m="1" x="235"/>
        <item m="1" x="2007"/>
        <item m="1" x="1474"/>
        <item m="1" x="941"/>
        <item m="1" x="375"/>
        <item m="1" x="2635"/>
        <item m="1" x="6501"/>
        <item m="1" x="1677"/>
        <item m="1" x="1142"/>
        <item m="1" x="618"/>
        <item m="1" x="5051"/>
        <item m="1" x="4543"/>
        <item m="1" x="4013"/>
        <item m="1" x="3557"/>
        <item m="1" x="7688"/>
        <item m="1" x="517"/>
        <item m="1" x="1370"/>
        <item m="1" x="4824"/>
        <item m="1" x="1328"/>
        <item m="1" x="5671"/>
        <item m="1" x="2725"/>
        <item m="1" x="3509"/>
        <item m="1" x="3022"/>
        <item m="1" x="2495"/>
        <item m="1" x="1976"/>
        <item m="1" x="1440"/>
        <item m="1" x="917"/>
        <item m="1" x="7516"/>
        <item m="1" x="7045"/>
        <item m="1" x="6583"/>
        <item m="1" x="6146"/>
        <item m="1" x="5185"/>
        <item m="1" x="4674"/>
        <item m="1" x="4133"/>
        <item m="1" x="3620"/>
        <item m="1" x="3145"/>
        <item m="1" x="7312"/>
        <item m="1" x="1022"/>
        <item m="1" x="2469"/>
        <item m="1" x="6662"/>
        <item m="1" x="2852"/>
        <item m="1" x="7004"/>
        <item m="1" x="2589"/>
        <item m="1" x="6778"/>
        <item m="1" x="5019"/>
        <item m="1" x="2992"/>
        <item m="1" x="7133"/>
        <item m="1" x="6591"/>
        <item m="1" x="801"/>
        <item m="1" x="2235"/>
        <item m="1" x="7694"/>
        <item m="1" x="3966"/>
        <item m="1" x="2698"/>
        <item m="1" x="6873"/>
        <item m="1" x="4048"/>
        <item m="1" x="1044"/>
        <item m="1" x="5404"/>
        <item m="1" x="1439"/>
        <item m="1" x="5767"/>
        <item m="1" x="848"/>
        <item m="1" x="1605"/>
        <item m="1" x="319"/>
        <item m="1" x="294"/>
        <item m="1" x="431"/>
        <item m="1" x="5249"/>
        <item m="1" x="2280"/>
        <item m="1" x="7728"/>
        <item m="1" x="4113"/>
        <item m="1" x="4257"/>
        <item m="1" x="4673"/>
        <item m="1" x="1662"/>
        <item m="1" x="5965"/>
        <item m="1" x="1886"/>
        <item m="1" x="6204"/>
        <item m="1" x="2305"/>
        <item m="1" x="6529"/>
        <item m="1" x="3633"/>
        <item m="1" x="7754"/>
        <item m="1" x="2630"/>
        <item m="1" x="6820"/>
        <item m="1" x="1653"/>
        <item m="1" x="5955"/>
        <item m="1" x="3044"/>
        <item m="1" x="7182"/>
        <item m="1" x="4395"/>
        <item m="1" x="1384"/>
        <item m="1" x="5711"/>
        <item m="1" x="1798"/>
        <item m="1" x="6091"/>
        <item m="1" x="3180"/>
        <item m="1" x="7301"/>
        <item m="1" x="13"/>
        <item m="1" x="4539"/>
        <item m="1" x="4414"/>
        <item m="1" x="7323"/>
        <item m="1" x="779"/>
        <item m="1" x="4328"/>
        <item m="1" x="1207"/>
        <item m="1" x="5193"/>
        <item m="1" x="1309"/>
        <item m="1" x="5657"/>
        <item m="1" x="1728"/>
        <item m="1" x="2605"/>
        <item m="1" x="6032"/>
        <item m="1" x="3031"/>
        <item m="1" x="7172"/>
        <item m="1" x="3118"/>
        <item m="1" x="1454"/>
        <item m="1" x="5782"/>
        <item m="1" x="4878"/>
        <item m="1" x="1867"/>
        <item m="1" x="6176"/>
        <item m="1" x="3248"/>
        <item m="1" x="7376"/>
        <item m="1" x="1335"/>
        <item m="1" x="2735"/>
        <item m="1" x="6913"/>
        <item m="1" x="1651"/>
        <item m="1" x="5952"/>
        <item m="1" x="3040"/>
        <item m="1" x="1965"/>
        <item m="1" x="7125"/>
        <item m="1" x="4320"/>
        <item m="1" x="401"/>
        <item m="1" x="159"/>
        <item m="1" x="1092"/>
        <item m="1" x="549"/>
        <item m="1" x="980"/>
        <item m="1" x="5906"/>
        <item m="1" x="4950"/>
        <item m="1" x="4431"/>
        <item m="1" x="2108"/>
        <item m="1" x="5554"/>
        <item m="1" x="1880"/>
        <item m="1" x="6195"/>
        <item m="1" x="4191"/>
        <item m="1" x="3710"/>
        <item m="1" x="3166"/>
        <item m="1" x="7287"/>
        <item m="1" x="706"/>
        <item m="1" x="1996"/>
        <item m="1" x="7317"/>
        <item m="1" x="6290"/>
        <item m="1" x="4279"/>
        <item m="1" x="35"/>
        <item m="1" x="4557"/>
        <item m="1" x="3357"/>
        <item m="1" x="1270"/>
        <item m="1" x="7459"/>
        <item m="1" x="3567"/>
        <item m="1" x="2406"/>
        <item m="1" x="253"/>
        <item m="1" x="7692"/>
        <item m="1" x="6618"/>
        <item m="1" x="4703"/>
        <item m="1" x="527"/>
        <item m="1" x="4953"/>
        <item m="1" x="2818"/>
        <item m="1" x="4150"/>
        <item m="1" x="2999"/>
        <item m="1" x="5497"/>
        <item m="1" x="3473"/>
        <item m="1" x="7607"/>
        <item m="1" x="2550"/>
        <item m="1" x="421"/>
        <item m="1" x="2952"/>
        <item m="1" x="842"/>
        <item m="1" x="4708"/>
        <item m="1" x="6083"/>
        <item m="1" x="4108"/>
        <item m="1" x="5224"/>
        <item m="1" x="7315"/>
        <item m="1" x="34"/>
        <item m="1" x="2931"/>
        <item m="1" x="6120"/>
        <item m="1" x="1406"/>
        <item m="1" x="5727"/>
        <item m="1" x="4838"/>
        <item m="1" x="4128"/>
        <item m="1" x="7200"/>
        <item m="1" x="4969"/>
        <item m="1" x="6951"/>
        <item m="1" x="4124"/>
        <item m="1" x="1114"/>
        <item m="1" x="6965"/>
        <item m="1" x="7337"/>
        <item m="1" x="67"/>
        <item m="1" x="4575"/>
        <item m="1" x="1552"/>
        <item m="1" x="5866"/>
        <item m="1" x="2273"/>
        <item m="1" x="6506"/>
        <item m="1" x="4267"/>
        <item m="1" x="1260"/>
        <item m="1" x="2671"/>
        <item m="1" x="6843"/>
        <item m="1" x="4422"/>
        <item m="1" x="1412"/>
        <item m="1" x="5737"/>
        <item m="1" x="3466"/>
        <item m="1" x="1994"/>
        <item m="1" x="6289"/>
        <item m="1" x="6610"/>
        <item m="1" x="3706"/>
        <item m="1" x="3859"/>
        <item m="1" x="854"/>
        <item m="1" x="2278"/>
        <item m="1" x="6510"/>
        <item m="1" x="6832"/>
        <item m="1" x="4003"/>
        <item m="1" x="4134"/>
        <item m="1" x="5877"/>
        <item m="1" x="270"/>
        <item m="1" x="4723"/>
        <item m="1" x="1703"/>
        <item m="1" x="6007"/>
        <item m="1" x="6393"/>
        <item m="1" x="5118"/>
        <item m="1" x="2146"/>
        <item m="1" x="6412"/>
        <item m="1" x="6515"/>
        <item m="1" x="7090"/>
        <item m="1" x="6855"/>
        <item m="1" x="1419"/>
        <item m="1" x="2824"/>
        <item m="1" x="6981"/>
        <item m="1" x="6135"/>
        <item m="1" x="3221"/>
        <item m="1" x="7355"/>
        <item m="1" x="88"/>
        <item m="1" x="4591"/>
        <item m="1" x="1565"/>
        <item m="1" x="5880"/>
        <item m="1" x="6274"/>
        <item m="1" x="6013"/>
        <item m="1" x="7602"/>
        <item m="1" x="415"/>
        <item m="1" x="4860"/>
        <item m="1" x="3600"/>
        <item m="1" x="562"/>
        <item m="1" x="4987"/>
        <item m="1" x="2010"/>
        <item m="1" x="6415"/>
        <item m="1" x="6717"/>
        <item m="1" x="3876"/>
        <item m="1" x="6841"/>
        <item m="1" x="4014"/>
        <item m="1" x="2425"/>
        <item m="1" x="6634"/>
        <item m="1" x="6969"/>
        <item m="1" x="4145"/>
        <item m="1" x="2686"/>
        <item m="1" x="6859"/>
        <item m="1" x="4437"/>
        <item m="1" x="2829"/>
        <item m="1" x="6986"/>
        <item m="1" x="6145"/>
        <item m="1" x="1570"/>
        <item m="1" x="6281"/>
        <item m="1" x="284"/>
        <item m="1" x="1720"/>
        <item m="1" x="6024"/>
        <item m="1" x="6407"/>
        <item m="1" x="2014"/>
        <item m="1" x="6304"/>
        <item m="1" x="3721"/>
        <item m="1" x="721"/>
        <item m="1" x="5131"/>
        <item m="1" x="1018"/>
        <item m="1" x="6638"/>
        <item m="1" x="6978"/>
        <item m="1" x="4149"/>
        <item m="1" x="1140"/>
        <item m="1" x="5496"/>
        <item m="1" x="4443"/>
        <item m="1" x="5753"/>
        <item m="1" x="6151"/>
        <item m="1" x="7361"/>
        <item m="1" x="98"/>
        <item m="1" x="1578"/>
        <item m="1" x="6291"/>
        <item m="1" x="3360"/>
        <item m="1" x="7489"/>
        <item m="1" x="293"/>
        <item m="1" x="430"/>
        <item m="1" x="4872"/>
        <item m="1" x="1863"/>
        <item m="1" x="6168"/>
        <item m="1" x="575"/>
        <item m="1" x="6307"/>
        <item m="1" x="6627"/>
        <item m="1" x="3727"/>
        <item m="1" x="730"/>
        <item m="1" x="5137"/>
        <item m="1" x="2160"/>
        <item m="1" x="6420"/>
        <item m="1" x="3886"/>
        <item m="1" x="881"/>
        <item m="1" x="5272"/>
        <item m="1" x="6517"/>
        <item m="1" x="1285"/>
        <item m="1" x="5625"/>
        <item m="1" x="2839"/>
        <item m="1" x="6995"/>
        <item m="1" x="6153"/>
        <item m="1" x="1585"/>
        <item m="1" x="6299"/>
        <item m="1" x="3369"/>
        <item m="1" x="5413"/>
        <item m="1" x="6829"/>
        <item m="1" x="2473"/>
        <item m="1" x="4001"/>
        <item m="1" x="2861"/>
        <item m="1" x="7062"/>
        <item m="1" x="6152"/>
        <item m="1" x="7014"/>
        <item m="1" x="4256"/>
        <item m="1" x="6033"/>
        <item m="1" x="6414"/>
        <item m="1" x="1179"/>
        <item m="1" x="1599"/>
        <item m="1" x="5913"/>
        <item m="1" x="6042"/>
        <item m="1" x="7669"/>
        <item m="1" x="487"/>
        <item m="1" x="3125"/>
        <item m="1" x="4932"/>
        <item m="1" x="923"/>
        <item m="1" x="3498"/>
        <item m="1" x="5300"/>
        <item m="1" x="7633"/>
        <item m="1" x="7733"/>
        <item m="1" x="5004"/>
        <item m="1" x="2022"/>
        <item m="1" x="6312"/>
        <item m="1" x="3731"/>
        <item m="1" x="734"/>
        <item m="1" x="5142"/>
        <item m="1" x="2167"/>
        <item m="1" x="6424"/>
        <item m="1" x="3487"/>
        <item m="1" x="2364"/>
        <item m="1" x="3317"/>
        <item m="1" x="3869"/>
        <item m="1" x="1619"/>
        <item m="1" x="6925"/>
        <item m="1" x="60"/>
        <item m="1" x="6670"/>
        <item m="1" x="4571"/>
        <item m="1" x="3809"/>
        <item m="1" x="1548"/>
        <item m="1" x="5434"/>
        <item m="1" x="5864"/>
        <item m="1" x="781"/>
        <item m="1" x="4388"/>
        <item m="1" x="5458"/>
        <item m="1" x="4030"/>
        <item m="1" x="6984"/>
        <item m="1" x="4158"/>
        <item m="1" x="5506"/>
        <item m="1" x="2555"/>
        <item m="1" x="6755"/>
        <item m="1" x="7109"/>
        <item m="1" x="4301"/>
        <item m="1" x="1290"/>
        <item m="1" x="2694"/>
        <item m="1" x="6867"/>
        <item m="1" x="4450"/>
        <item m="1" x="1435"/>
        <item m="1" x="5760"/>
        <item m="1" x="2843"/>
        <item m="1" x="6159"/>
        <item m="1" x="3238"/>
        <item m="1" x="7366"/>
        <item m="1" x="1589"/>
        <item m="1" x="3373"/>
        <item m="1" x="304"/>
        <item m="1" x="4754"/>
        <item m="1" x="1733"/>
        <item m="1" x="6040"/>
        <item m="1" x="7627"/>
        <item m="1" x="4882"/>
        <item m="1" x="3529"/>
        <item m="1" x="7660"/>
        <item m="1" x="3616"/>
        <item m="1" x="7738"/>
        <item m="1" x="591"/>
        <item m="1" x="5010"/>
        <item m="1" x="2030"/>
        <item m="1" x="6317"/>
        <item m="1" x="3914"/>
        <item m="1" x="6049"/>
        <item m="1" x="5079"/>
        <item m="1" x="4583"/>
        <item m="1" x="4043"/>
        <item m="1" x="3539"/>
        <item m="1" x="3042"/>
        <item m="1" x="5675"/>
        <item m="1" x="1959"/>
        <item m="1" x="1427"/>
        <item m="1" x="907"/>
        <item m="1" x="349"/>
        <item m="1" x="4120"/>
        <item m="1" x="3609"/>
        <item m="1" x="3134"/>
        <item m="1" x="2613"/>
        <item m="1" x="5991"/>
        <item m="1" x="1111"/>
        <item m="1" x="581"/>
        <item m="1" x="395"/>
        <item m="1" x="7068"/>
        <item m="1" x="6630"/>
        <item m="1" x="6191"/>
        <item m="1" x="5680"/>
        <item m="1" x="5213"/>
        <item m="1" x="4719"/>
        <item m="1" x="4185"/>
        <item m="1" x="3644"/>
        <item m="1" x="3177"/>
        <item m="1" x="2657"/>
        <item m="1" x="7670"/>
        <item m="1" x="7190"/>
        <item m="1" x="6723"/>
        <item m="1" x="6319"/>
        <item m="1" x="5814"/>
        <item m="1" x="3569"/>
        <item m="1" x="1212"/>
        <item m="1" x="6939"/>
        <item m="1" x="4282"/>
        <item m="1" x="3657"/>
        <item m="1" x="7665"/>
        <item m="1" x="1115"/>
        <item m="1" x="482"/>
        <item m="1" x="5470"/>
        <item m="1" x="2523"/>
        <item m="1" x="1915"/>
        <item m="1" x="6716"/>
        <item m="1" x="2252"/>
        <item m="1" x="2667"/>
        <item m="1" x="6839"/>
        <item m="1" x="3580"/>
        <item m="1" x="4012"/>
        <item m="1" x="3419"/>
        <item m="1" x="7346"/>
        <item m="1" x="5468"/>
        <item m="1" x="79"/>
        <item m="1" x="2696"/>
        <item m="1" x="4585"/>
        <item m="1" x="2521"/>
        <item m="1" x="6869"/>
        <item m="1" x="6710"/>
        <item m="1" x="1562"/>
        <item m="1" x="4040"/>
        <item m="1" x="7072"/>
        <item m="1" x="1970"/>
        <item m="1" x="4453"/>
        <item m="1" x="6266"/>
        <item m="1" x="3336"/>
        <item m="1" x="2743"/>
        <item m="1" x="1567"/>
        <item m="1" x="7055"/>
        <item m="1" x="6405"/>
        <item m="1" x="3474"/>
        <item m="1" x="2893"/>
        <item m="1" x="2408"/>
        <item m="1" x="6620"/>
        <item m="1" x="5545"/>
        <item m="1" x="1718"/>
        <item m="1" x="1082"/>
        <item m="1" x="2595"/>
        <item m="1" x="6020"/>
        <item m="1" x="6782"/>
        <item m="1" x="3112"/>
        <item m="1" x="2497"/>
        <item m="1" x="3929"/>
        <item m="1" x="7245"/>
        <item m="1" x="4465"/>
        <item m="1" x="3847"/>
        <item m="1" x="1081"/>
        <item m="1" x="7745"/>
        <item m="1" x="7118"/>
        <item m="1" x="1569"/>
        <item m="1" x="1387"/>
        <item m="1" x="5714"/>
        <item m="1" x="2431"/>
        <item m="1" x="1804"/>
        <item m="1" x="3531"/>
        <item m="1" x="7661"/>
        <item m="1" x="475"/>
        <item m="1" x="4917"/>
        <item m="1" x="1284"/>
        <item m="1" x="5622"/>
        <item m="1" x="3285"/>
        <item m="1" x="6650"/>
        <item m="1" x="2835"/>
        <item m="1" x="3642"/>
        <item m="1" x="7765"/>
        <item m="1" x="1138"/>
        <item m="1" x="2047"/>
        <item m="1" x="5495"/>
        <item m="1" x="6331"/>
        <item m="1" x="2546"/>
        <item m="1" x="3399"/>
        <item m="1" x="3475"/>
        <item m="1" x="3895"/>
        <item m="1" x="7608"/>
        <item m="1" x="422"/>
        <item m="1" x="894"/>
        <item m="1" x="4866"/>
        <item m="1" x="5281"/>
        <item m="1" x="843"/>
        <item m="1" x="1281"/>
        <item m="1" x="5241"/>
        <item m="1" x="5620"/>
        <item m="1" x="5860"/>
        <item m="1" x="3283"/>
        <item m="1" x="7407"/>
        <item m="1" x="6505"/>
        <item m="1" x="2945"/>
        <item m="1" x="179"/>
        <item m="1" x="7098"/>
        <item m="1" x="566"/>
        <item m="1" x="4990"/>
        <item m="1" x="1902"/>
        <item m="1" x="999"/>
        <item m="1" x="5366"/>
        <item m="1" x="2329"/>
        <item m="1" x="3084"/>
        <item m="1" x="6469"/>
        <item m="1" x="7226"/>
        <item m="1" x="3563"/>
        <item m="1" x="4440"/>
        <item m="1" x="7691"/>
        <item m="1" x="2877"/>
        <item m="1" x="7041"/>
        <item m="1" x="1672"/>
        <item m="1" x="5973"/>
        <item m="1" x="892"/>
        <item m="1" x="965"/>
        <item m="1" x="5344"/>
        <item m="1" x="4578"/>
        <item m="1" x="1556"/>
        <item m="1" x="5872"/>
        <item m="1" x="2417"/>
        <item m="1" x="1343"/>
        <item m="1" x="4667"/>
        <item m="1" x="7276"/>
        <item m="1" x="7675"/>
        <item m="1" x="493"/>
        <item m="1" x="1493"/>
        <item m="1" x="1931"/>
        <item m="1" x="4269"/>
        <item m="1" x="4684"/>
        <item m="1" x="4171"/>
        <item m="1" x="3568"/>
        <item m="1" x="1834"/>
        <item m="1" x="5329"/>
        <item m="1" x="6136"/>
        <item m="1" x="2370"/>
        <item m="1" x="6235"/>
        <item m="1" x="4235"/>
        <item m="1" x="2351"/>
        <item m="1" x="160"/>
        <item m="1" x="6554"/>
        <item m="1" x="4650"/>
        <item m="1" x="3656"/>
        <item m="1" x="1628"/>
        <item m="1" x="7776"/>
        <item m="1" x="5942"/>
        <item m="1" x="644"/>
        <item m="1" x="2175"/>
        <item m="1" x="5058"/>
        <item m="1" x="6429"/>
        <item m="1" x="2087"/>
        <item m="1" x="3512"/>
        <item m="1" x="6355"/>
        <item m="1" x="7650"/>
        <item m="1" x="2483"/>
        <item m="1" x="3898"/>
        <item m="1" x="5898"/>
        <item m="1" x="580"/>
        <item m="1" x="5002"/>
        <item m="1" x="2018"/>
        <item m="1" x="3103"/>
        <item m="1" x="7238"/>
        <item m="1" x="5976"/>
        <item m="1" x="570"/>
        <item m="1" x="5169"/>
        <item m="1" x="1158"/>
        <item m="1" x="1005"/>
        <item m="1" x="5519"/>
        <item m="1" x="6348"/>
        <item m="1" x="2574"/>
        <item m="1" x="3416"/>
        <item m="1" x="3253"/>
        <item m="1" x="2645"/>
        <item m="1" x="6827"/>
        <item m="1" x="3992"/>
        <item m="1" x="995"/>
        <item m="1" x="2797"/>
        <item m="1" x="6957"/>
        <item m="1" x="4139"/>
        <item m="1" x="36"/>
        <item m="1" x="4558"/>
        <item m="1" x="6295"/>
        <item m="1" x="6644"/>
        <item m="1" x="3364"/>
        <item m="1" x="3754"/>
        <item m="1" x="4769"/>
        <item m="1" x="1170"/>
        <item m="1" x="5532"/>
        <item m="1" x="2583"/>
        <item m="1" x="6774"/>
        <item m="1" x="3511"/>
        <item m="1" x="7647"/>
        <item m="1" x="5220"/>
        <item m="1" x="4552"/>
        <item m="1" x="7772"/>
        <item m="1" x="6560"/>
        <item m="1" x="2919"/>
        <item m="1" x="3742"/>
        <item m="1" x="738"/>
        <item m="1" x="4195"/>
        <item m="1" x="2461"/>
        <item m="1" x="7046"/>
        <item m="1" x="4141"/>
        <item m="1" x="3546"/>
        <item m="1" x="6948"/>
        <item m="1" x="7401"/>
        <item m="1" x="4563"/>
        <item m="1" x="1276"/>
        <item m="1" x="169"/>
        <item m="1" x="3658"/>
        <item m="1" x="7778"/>
        <item m="1" x="2729"/>
        <item m="1" x="6908"/>
        <item m="1" x="7139"/>
        <item m="1" x="7525"/>
        <item m="1" x="2626"/>
        <item m="1" x="6815"/>
        <item m="1" x="4338"/>
        <item m="1" x="2500"/>
        <item m="1" x="6693"/>
        <item m="1" x="5164"/>
        <item m="1" x="7170"/>
        <item m="1" x="2194"/>
        <item m="1" x="6446"/>
        <item m="1" x="4375"/>
        <item m="1" x="3527"/>
        <item m="1" x="1364"/>
        <item m="1" x="7657"/>
        <item m="1" x="5695"/>
        <item m="1" x="471"/>
        <item m="1" x="4545"/>
        <item m="1" x="2865"/>
        <item m="1" x="7017"/>
        <item m="1" x="1530"/>
        <item m="1" x="2551"/>
        <item m="1" x="6751"/>
        <item m="1" x="5040"/>
        <item m="1" x="1051"/>
        <item m="1" x="4593"/>
        <item m="1" x="7792"/>
        <item m="1" x="5410"/>
        <item m="1" x="672"/>
        <item m="1" x="5085"/>
        <item m="1" x="3481"/>
        <item m="1" x="5254"/>
        <item m="1" x="3862"/>
        <item m="1" x="4965"/>
        <item m="1" x="7559"/>
        <item m="1" x="369"/>
        <item m="1" x="1975"/>
        <item m="1" x="4822"/>
        <item m="1" x="6214"/>
        <item m="1" x="1607"/>
        <item m="1" x="5924"/>
        <item m="1" x="3280"/>
        <item m="1" x="3340"/>
        <item m="1" x="3371"/>
        <item m="1" x="3758"/>
        <item m="1" x="7494"/>
        <item m="1" x="3711"/>
        <item m="1" x="3558"/>
        <item m="1" x="7689"/>
        <item m="1" x="2323"/>
        <item m="1" x="1679"/>
        <item m="1" x="6538"/>
        <item m="1" x="5983"/>
        <item m="1" x="3079"/>
        <item m="1" x="3907"/>
        <item m="1" x="7224"/>
        <item m="1" x="4307"/>
        <item m="1" x="7580"/>
        <item m="1" x="383"/>
        <item m="1" x="1294"/>
        <item m="1" x="5077"/>
        <item m="1" x="2101"/>
        <item m="1" x="6375"/>
        <item m="1" x="4046"/>
        <item m="1" x="2019"/>
        <item m="1" x="6311"/>
        <item m="1" x="4454"/>
        <item m="1" x="2419"/>
        <item m="1" x="6629"/>
        <item m="1" x="1437"/>
        <item m="1" x="2423"/>
        <item m="1" x="2846"/>
        <item m="1" x="6632"/>
        <item m="1" x="7002"/>
        <item m="1" x="4186"/>
        <item m="1" x="2534"/>
        <item m="1" x="3972"/>
        <item m="1" x="6736"/>
        <item m="1" x="958"/>
        <item m="1" x="3889"/>
        <item m="1" x="5342"/>
        <item m="1" x="887"/>
        <item m="1" x="2380"/>
        <item m="1" x="6585"/>
        <item m="1" x="3691"/>
        <item m="1" x="5809"/>
        <item m="1" x="2785"/>
        <item m="1" x="7110"/>
        <item m="1" x="6947"/>
        <item m="1" x="2872"/>
        <item m="1" x="4304"/>
        <item m="1" x="7033"/>
        <item m="1" x="4122"/>
        <item m="1" x="1291"/>
        <item m="1" x="6224"/>
        <item m="1" x="4226"/>
        <item m="1" x="5633"/>
        <item m="1" x="5074"/>
        <item m="1" x="3290"/>
        <item m="1" x="1193"/>
        <item m="1" x="2697"/>
        <item m="1" x="2098"/>
        <item m="1" x="7416"/>
        <item m="1" x="5558"/>
        <item m="1" x="6870"/>
        <item m="1" x="6372"/>
        <item m="1" x="3646"/>
        <item m="1" x="1621"/>
        <item m="1" x="3100"/>
        <item m="1" x="2487"/>
        <item m="1" x="7768"/>
        <item m="1" x="5934"/>
        <item m="1" x="7235"/>
        <item m="1" x="6681"/>
        <item m="1" x="6192"/>
        <item m="1" x="3838"/>
        <item m="1" x="3258"/>
        <item m="1" x="7387"/>
        <item m="1" x="804"/>
        <item m="1" x="150"/>
        <item m="1" x="5209"/>
        <item m="1" x="4640"/>
        <item m="1" x="6735"/>
        <item m="1" x="1132"/>
        <item m="1" x="1576"/>
        <item m="1" x="5491"/>
        <item m="1" x="5888"/>
        <item m="1" x="3888"/>
        <item m="1" x="2987"/>
        <item m="1" x="6390"/>
        <item m="1" x="7126"/>
        <item m="1" x="3358"/>
        <item m="1" x="6695"/>
        <item m="1" x="7487"/>
        <item m="1" x="289"/>
        <item m="1" x="3852"/>
        <item m="1" x="4741"/>
        <item m="1" x="2354"/>
        <item m="1" x="6559"/>
        <item m="1" x="3664"/>
        <item m="1" x="7528"/>
        <item m="1" x="341"/>
        <item m="1" x="1219"/>
        <item m="1" x="4794"/>
        <item m="1" x="5582"/>
        <item m="1" x="1778"/>
        <item m="1" x="2633"/>
        <item m="1" x="2293"/>
        <item m="1" x="5722"/>
        <item m="1" x="6612"/>
        <item m="1" x="7377"/>
        <item m="1" x="119"/>
        <item m="1" x="1338"/>
        <item m="1" x="5678"/>
        <item m="1" x="7128"/>
        <item m="1" x="1128"/>
        <item m="1" x="1032"/>
        <item m="1" x="5486"/>
        <item m="1" x="3467"/>
        <item m="1" x="5395"/>
        <item m="1" x="4322"/>
        <item m="1" x="7595"/>
        <item m="1" x="7713"/>
        <item m="1" x="1950"/>
        <item m="1" x="7144"/>
        <item m="1" x="6250"/>
        <item m="1" x="2966"/>
        <item m="1" x="3707"/>
        <item m="1" x="7114"/>
        <item m="1" x="3165"/>
        <item m="1" x="7285"/>
        <item m="1" x="4309"/>
        <item m="1" x="4999"/>
        <item m="1" x="6309"/>
        <item m="1" x="6709"/>
        <item m="1" x="7503"/>
        <item m="1" x="312"/>
        <item m="1" x="3860"/>
        <item m="1" x="7582"/>
        <item m="1" x="7410"/>
        <item m="1" x="384"/>
        <item m="1" x="855"/>
        <item m="1" x="180"/>
        <item m="1" x="7766"/>
        <item m="1" x="1240"/>
        <item m="1" x="629"/>
        <item m="1" x="5212"/>
        <item m="1" x="5598"/>
        <item m="1" x="6833"/>
        <item m="1" x="6346"/>
        <item m="1" x="351"/>
        <item m="1" x="763"/>
        <item m="1" x="5724"/>
        <item m="1" x="2210"/>
        <item m="1" x="6455"/>
        <item m="1" x="3545"/>
        <item m="1" x="7674"/>
        <item m="1" x="492"/>
        <item m="1" x="927"/>
        <item m="1" x="5853"/>
        <item m="1" x="2929"/>
        <item m="1" x="1991"/>
        <item m="1" x="6286"/>
        <item m="1" x="4167"/>
        <item m="1" x="1148"/>
        <item m="1" x="5514"/>
        <item m="1" x="2562"/>
        <item m="1" x="1445"/>
        <item m="1" x="5775"/>
        <item m="1" x="2851"/>
        <item m="1" x="2624"/>
        <item m="1" x="6812"/>
        <item m="1" x="2885"/>
        <item m="1" x="4751"/>
        <item m="1" x="6107"/>
        <item m="1" x="4827"/>
        <item m="1" x="1730"/>
        <item m="1" x="6036"/>
        <item m="1" x="1818"/>
        <item m="1" x="6109"/>
        <item m="1" x="3123"/>
        <item m="1" x="2769"/>
        <item m="1" x="4212"/>
        <item m="1" x="6934"/>
        <item m="1" x="1188"/>
        <item m="1" x="50"/>
        <item m="1" x="4104"/>
        <item m="1" x="4095"/>
        <item m="1" x="4100"/>
        <item m="1" x="353"/>
        <item m="1" x="4514"/>
        <item m="1" x="4521"/>
        <item m="1" x="3795"/>
        <item m="1" x="3224"/>
        <item m="1" x="7356"/>
        <item m="1" x="2291"/>
        <item m="1" x="4462"/>
        <item m="1" x="2556"/>
        <item m="1" x="1452"/>
        <item m="1" x="6756"/>
        <item m="1" x="5779"/>
        <item m="1" x="3584"/>
        <item m="1" x="3703"/>
        <item m="1" x="2718"/>
        <item m="1" x="6895"/>
        <item m="1" x="6804"/>
        <item m="1" x="40"/>
        <item m="1" x="4560"/>
        <item m="1" x="1460"/>
        <item m="1" x="5221"/>
        <item m="1" x="1353"/>
        <item m="1" x="2258"/>
        <item m="1" x="5687"/>
        <item m="1" x="6489"/>
        <item m="1" x="3350"/>
        <item m="1" x="3196"/>
        <item m="1" x="7482"/>
        <item m="1" x="7318"/>
        <item m="1" x="285"/>
        <item m="1" x="4609"/>
        <item m="1" x="5902"/>
        <item m="1" x="3127"/>
        <item m="1" x="7260"/>
        <item m="1" x="258"/>
        <item m="1" x="1788"/>
        <item m="1" x="4711"/>
        <item m="1" x="6087"/>
        <item m="1" x="7295"/>
        <item m="1" x="3232"/>
        <item m="1" x="2037"/>
        <item m="1" x="2042"/>
        <item m="1" x="6325"/>
        <item m="1" x="3394"/>
        <item m="1" x="3049"/>
        <item m="1" x="7189"/>
        <item m="1" x="6141"/>
        <item m="1" x="5148"/>
        <item m="1" x="3272"/>
        <item m="1" x="7651"/>
        <item m="1" x="461"/>
        <item m="1" x="7729"/>
        <item m="1" x="576"/>
        <item m="1" x="5862"/>
        <item m="1" x="4908"/>
        <item m="1" x="6572"/>
        <item m="1" x="4126"/>
        <item m="1" x="1925"/>
        <item m="1" x="4469"/>
        <item m="1" x="2442"/>
        <item m="1" x="6641"/>
        <item m="1" x="265"/>
        <item m="1" x="1087"/>
        <item m="1" x="4714"/>
        <item m="1" x="3640"/>
        <item m="1" x="5447"/>
        <item m="1" x="3661"/>
        <item m="1" x="109"/>
        <item m="1" x="2552"/>
        <item m="1" x="1580"/>
        <item m="1" x="959"/>
        <item m="1" x="2234"/>
        <item m="1" x="5571"/>
        <item m="1" x="2771"/>
        <item m="1" x="1797"/>
        <item m="1" x="3676"/>
        <item m="1" x="1085"/>
        <item m="1" x="1373"/>
        <item m="1" x="2906"/>
        <item m="1" x="1658"/>
        <item m="1" x="3047"/>
        <item m="1" x="7186"/>
        <item m="1" x="7548"/>
        <item m="1" x="1807"/>
        <item m="1" x="6095"/>
        <item m="1" x="7682"/>
        <item m="1" x="508"/>
        <item m="1" x="1938"/>
        <item m="1" x="2100"/>
        <item m="1" x="6374"/>
        <item m="1" x="6683"/>
        <item m="1" x="5210"/>
        <item m="1" x="4245"/>
        <item m="1" x="1220"/>
        <item m="1" x="5583"/>
        <item m="1" x="6821"/>
        <item m="1" x="7178"/>
        <item m="1" x="2778"/>
        <item m="1" x="6942"/>
        <item m="1" x="1516"/>
        <item m="1" x="2911"/>
        <item m="1" x="363"/>
        <item m="1" x="963"/>
        <item m="1" x="4248"/>
        <item m="1" x="1226"/>
        <item m="1" x="5585"/>
        <item m="1" x="4387"/>
        <item m="1" x="1382"/>
        <item m="1" x="5710"/>
        <item m="1" x="2782"/>
        <item m="1" x="7428"/>
        <item m="1" x="7555"/>
        <item m="1" x="367"/>
        <item m="1" x="4820"/>
        <item m="1" x="1813"/>
        <item m="1" x="6102"/>
        <item m="1" x="4251"/>
        <item m="1" x="4398"/>
        <item m="1" x="241"/>
        <item m="1" x="6580"/>
        <item m="1" x="675"/>
        <item m="1" x="4111"/>
        <item m="1" x="1102"/>
        <item m="1" x="5460"/>
        <item m="1" x="4255"/>
        <item m="1" x="1820"/>
        <item m="1" x="6112"/>
        <item m="1" x="6697"/>
        <item m="1" x="6823"/>
        <item m="1" x="7442"/>
        <item m="1" x="4686"/>
        <item m="1" x="4832"/>
        <item m="1" x="6117"/>
        <item m="1" x="7335"/>
        <item m="1" x="63"/>
        <item m="1" x="7698"/>
        <item m="1" x="2117"/>
        <item m="1" x="6392"/>
        <item m="1" x="6700"/>
        <item m="1" x="3853"/>
        <item m="1" x="825"/>
        <item m="1" x="5229"/>
        <item m="1" x="2266"/>
        <item m="1" x="6496"/>
        <item m="1" x="2397"/>
        <item m="1" x="6945"/>
        <item m="1" x="1248"/>
        <item m="1" x="5600"/>
        <item m="1" x="4413"/>
        <item m="1" x="1404"/>
        <item m="1" x="5726"/>
        <item m="1" x="2798"/>
        <item m="1" x="6958"/>
        <item m="1" x="7322"/>
        <item m="1" x="41"/>
        <item m="1" x="5857"/>
        <item m="1" x="2936"/>
        <item m="1" x="7446"/>
        <item m="1" x="4691"/>
        <item m="1" x="3075"/>
        <item m="1" x="1826"/>
        <item m="1" x="7340"/>
        <item m="1" x="71"/>
        <item m="1" x="7701"/>
        <item m="1" x="536"/>
        <item m="1" x="4959"/>
        <item m="1" x="1964"/>
        <item m="1" x="6261"/>
        <item m="1" x="3330"/>
        <item m="1" x="7464"/>
        <item m="1" x="263"/>
        <item m="1" x="6599"/>
        <item m="1" x="5099"/>
        <item m="1" x="6398"/>
        <item m="1" x="6702"/>
        <item m="1" x="3855"/>
        <item m="1" x="830"/>
        <item m="1" x="5235"/>
        <item m="1" x="6826"/>
        <item m="1" x="3991"/>
        <item m="1" x="2402"/>
        <item m="1" x="6615"/>
        <item m="1" x="6952"/>
        <item m="1" x="1407"/>
        <item m="1" x="7095"/>
        <item m="1" x="7450"/>
        <item m="1" x="4697"/>
        <item m="1" x="7468"/>
        <item m="1" x="1001"/>
        <item m="1" x="5368"/>
        <item m="1" x="2409"/>
        <item m="1" x="6622"/>
        <item m="1" x="4130"/>
        <item m="1" x="1121"/>
        <item m="1" x="5479"/>
        <item m="1" x="2528"/>
        <item m="1" x="7077"/>
        <item m="1" x="4268"/>
        <item m="1" x="1261"/>
        <item m="1" x="5609"/>
        <item m="1" x="6844"/>
        <item m="1" x="7213"/>
        <item m="1" x="4423"/>
        <item m="1" x="1413"/>
        <item m="1" x="5738"/>
        <item m="1" x="7332"/>
        <item m="1" x="55"/>
        <item m="1" x="4570"/>
        <item m="1" x="1547"/>
        <item m="1" x="5863"/>
        <item m="1" x="7099"/>
        <item m="1" x="7458"/>
        <item m="1" x="252"/>
        <item m="1" x="4702"/>
        <item m="1" x="1682"/>
        <item m="1" x="5988"/>
        <item m="1" x="3086"/>
        <item m="1" x="7228"/>
        <item m="1" x="7591"/>
        <item m="1" x="392"/>
        <item m="1" x="4846"/>
        <item m="1" x="7352"/>
        <item m="1" x="85"/>
        <item m="1" x="7706"/>
        <item m="1" x="541"/>
        <item m="1" x="4968"/>
        <item m="1" x="1979"/>
        <item m="1" x="6271"/>
        <item m="1" x="3341"/>
        <item m="1" x="7472"/>
        <item m="1" x="274"/>
        <item m="1" x="6113"/>
        <item m="1" x="3203"/>
        <item m="1" x="7330"/>
        <item m="1" x="53"/>
        <item m="1" x="4569"/>
        <item m="1" x="1544"/>
        <item m="1" x="5861"/>
        <item m="1" x="6254"/>
        <item m="1" x="3318"/>
        <item m="1" x="7455"/>
        <item m="1" x="249"/>
        <item m="1" x="4700"/>
        <item m="1" x="1680"/>
        <item m="1" x="5986"/>
        <item m="1" x="6383"/>
        <item m="1" x="3454"/>
        <item m="1" x="7589"/>
        <item m="1" x="391"/>
        <item m="1" x="4845"/>
        <item m="1" x="6129"/>
        <item m="1" x="3578"/>
        <item m="1" x="7704"/>
        <item m="1" x="539"/>
        <item m="1" x="4967"/>
        <item m="1" x="1977"/>
        <item m="1" x="6269"/>
        <item m="1" x="6593"/>
        <item m="1" x="3698"/>
        <item m="1" x="684"/>
        <item m="1" x="5096"/>
        <item m="1" x="2121"/>
        <item m="1" x="6396"/>
        <item m="1" x="1572"/>
        <item m="1" x="2070"/>
        <item m="1" x="6345"/>
        <item m="1" x="2982"/>
        <item m="1" x="3411"/>
        <item m="1" x="7123"/>
        <item m="1" x="7538"/>
        <item m="1" x="350"/>
        <item m="1" x="302"/>
        <item m="1" x="4750"/>
        <item m="1" x="3577"/>
        <item m="1" x="3979"/>
        <item m="1" x="2148"/>
        <item m="1" x="6720"/>
        <item m="1" x="3544"/>
        <item m="1" x="7671"/>
        <item m="1" x="3878"/>
        <item m="1" x="490"/>
        <item m="1" x="4933"/>
        <item m="1" x="870"/>
        <item m="1" x="5262"/>
        <item m="1" x="2603"/>
        <item m="1" x="3050"/>
        <item m="1" x="3003"/>
        <item m="1" x="3425"/>
        <item m="1" x="7145"/>
        <item m="1" x="7550"/>
        <item m="1" x="362"/>
        <item m="1" x="4351"/>
        <item m="1" x="2099"/>
        <item m="1" x="5469"/>
        <item m="1" x="2522"/>
        <item m="1" x="6713"/>
        <item m="1" x="1252"/>
        <item m="1" x="5603"/>
        <item m="1" x="2660"/>
        <item m="1" x="7203"/>
        <item m="1" x="4417"/>
        <item m="1" x="5728"/>
        <item m="1" x="2803"/>
        <item m="1" x="6961"/>
        <item m="1" x="6118"/>
        <item m="1" x="3209"/>
        <item m="1" x="7336"/>
        <item m="1" x="64"/>
        <item m="1" x="4573"/>
        <item m="1" x="6259"/>
        <item m="1" x="7462"/>
        <item m="1" x="256"/>
        <item m="1" x="4709"/>
        <item m="1" x="1691"/>
        <item m="1" x="5993"/>
        <item m="1" x="6385"/>
        <item m="1" x="3461"/>
        <item m="1" x="399"/>
        <item m="1" x="4850"/>
        <item m="1" x="1836"/>
        <item m="1" x="6139"/>
        <item m="1" x="6485"/>
        <item m="1" x="3583"/>
        <item m="1" x="7707"/>
        <item m="1" x="543"/>
        <item m="1" x="4971"/>
        <item m="1" x="1984"/>
        <item m="1" x="6276"/>
        <item m="1" x="6602"/>
        <item m="1" x="690"/>
        <item m="1" x="5105"/>
        <item m="1" x="2135"/>
        <item m="1" x="6403"/>
        <item m="1" x="6703"/>
        <item m="1" x="3857"/>
        <item m="1" x="837"/>
        <item m="1" x="5239"/>
        <item m="1" x="2272"/>
        <item m="1" x="6503"/>
        <item m="1" x="6828"/>
        <item m="1" x="3997"/>
        <item m="1" x="996"/>
        <item m="1" x="2405"/>
        <item m="1" x="6617"/>
        <item m="1" x="1117"/>
        <item m="1" x="5473"/>
        <item m="1" x="2524"/>
        <item m="1" x="6718"/>
        <item m="1" x="7076"/>
        <item m="1" x="4265"/>
        <item m="1" x="1257"/>
        <item m="1" x="5607"/>
        <item m="1" x="2668"/>
        <item m="1" x="6842"/>
        <item m="1" x="7209"/>
        <item m="1" x="4419"/>
        <item m="1" x="1409"/>
        <item m="1" x="5734"/>
        <item m="1" x="2811"/>
        <item m="1" x="6971"/>
        <item m="1" x="6121"/>
        <item m="1" x="3212"/>
        <item m="1" x="7341"/>
        <item m="1" x="72"/>
        <item m="1" x="4577"/>
        <item m="1" x="1553"/>
        <item m="1" x="5869"/>
        <item m="1" x="6262"/>
        <item m="1" x="3331"/>
        <item m="1" x="7465"/>
        <item m="1" x="264"/>
        <item m="1" x="5998"/>
        <item m="1" x="6389"/>
        <item m="1" x="1842"/>
        <item m="1" x="6147"/>
        <item m="1" x="6492"/>
        <item m="1" x="3587"/>
        <item m="1" x="7711"/>
        <item m="1" x="547"/>
        <item m="1" x="4977"/>
        <item m="1" x="1989"/>
        <item m="1" x="6285"/>
        <item m="1" x="6608"/>
        <item m="1" x="3705"/>
        <item m="1" x="697"/>
        <item m="1" x="5113"/>
        <item m="1" x="2140"/>
        <item m="1" x="3858"/>
        <item m="1" x="850"/>
        <item m="1" x="5246"/>
        <item m="1" x="2275"/>
        <item m="1" x="6507"/>
        <item m="1" x="6830"/>
        <item m="1" x="4002"/>
        <item m="1" x="1003"/>
        <item m="1" x="5372"/>
        <item m="1" x="2414"/>
        <item m="1" x="6624"/>
        <item m="1" x="6955"/>
        <item m="1" x="4132"/>
        <item m="1" x="1122"/>
        <item m="1" x="5482"/>
        <item m="1" x="2531"/>
        <item m="1" x="6728"/>
        <item m="1" x="7079"/>
        <item m="1" x="4271"/>
        <item m="1" x="1264"/>
        <item m="1" x="5610"/>
        <item m="1" x="2675"/>
        <item m="1" x="7217"/>
        <item m="1" x="4425"/>
        <item m="1" x="1416"/>
        <item m="1" x="5741"/>
        <item m="1" x="2816"/>
        <item m="1" x="3138"/>
        <item m="1" x="2616"/>
        <item m="1" x="4393"/>
        <item m="1" x="3870"/>
        <item m="1" x="6915"/>
        <item m="1" x="6475"/>
        <item m="1" x="5995"/>
        <item m="1" x="1113"/>
        <item m="1" x="5022"/>
        <item m="1" x="4524"/>
        <item m="1" x="3983"/>
        <item m="1" x="3478"/>
        <item m="1" x="6789"/>
        <item m="1" x="2050"/>
        <item m="1" x="1502"/>
        <item m="1" x="977"/>
        <item m="1" x="425"/>
        <item m="1" x="5816"/>
        <item m="1" x="4349"/>
        <item m="1" x="3824"/>
        <item m="1" x="3316"/>
        <item m="1" x="2828"/>
        <item m="1" x="6536"/>
        <item m="1" x="6080"/>
        <item m="1" x="5586"/>
        <item m="1" x="5117"/>
        <item m="1" x="4618"/>
        <item m="1" x="4075"/>
        <item m="1" x="5219"/>
        <item m="1" x="4734"/>
        <item m="1" x="4200"/>
        <item m="1" x="3653"/>
        <item m="1" x="3188"/>
        <item m="1" x="2674"/>
        <item m="1" x="2176"/>
        <item m="1" x="1626"/>
        <item m="1" x="1086"/>
        <item m="1" x="544"/>
        <item m="1" x="7204"/>
        <item m="1" x="6740"/>
        <item m="1" x="6322"/>
        <item m="1" x="5821"/>
        <item m="1" x="5345"/>
        <item m="1" x="4854"/>
        <item m="1" x="4323"/>
        <item m="1" x="3799"/>
        <item m="1" x="3298"/>
        <item m="1" x="2801"/>
        <item m="1" x="7773"/>
        <item m="1" x="7307"/>
        <item m="1" x="6846"/>
        <item m="1" x="5938"/>
        <item m="1" x="5444"/>
        <item m="1" x="4972"/>
        <item m="1" x="7430"/>
        <item m="1" x="6959"/>
        <item m="1" x="2255"/>
        <item m="1" x="1716"/>
        <item m="1" x="1178"/>
        <item m="1" x="641"/>
        <item m="1" x="30"/>
        <item m="1" x="3891"/>
        <item m="1" x="2384"/>
        <item m="1" x="5541"/>
        <item m="1" x="4549"/>
        <item m="1" x="5401"/>
        <item m="1" x="4923"/>
        <item m="1" x="4391"/>
        <item m="1" x="3866"/>
        <item m="1" x="3377"/>
        <item m="1" x="2871"/>
        <item m="1" x="7563"/>
        <item m="1" x="6404"/>
        <item m="1" x="1542"/>
        <item m="1" x="1024"/>
        <item m="1" x="469"/>
        <item m="1" x="7357"/>
        <item m="1" x="2450"/>
        <item m="1" x="5549"/>
        <item m="1" x="4983"/>
        <item m="1" x="2602"/>
        <item m="1" x="2001"/>
        <item m="1" x="6790"/>
        <item m="1" x="6292"/>
        <item m="1" x="3935"/>
        <item m="1" x="3361"/>
        <item m="1" x="7490"/>
        <item m="1" x="938"/>
        <item m="1" x="295"/>
        <item m="1" x="7154"/>
        <item m="1" x="6621"/>
        <item m="1" x="5302"/>
        <item m="1" x="1574"/>
        <item m="1" x="1392"/>
        <item m="1" x="5887"/>
        <item m="1" x="5720"/>
        <item m="1" x="2984"/>
        <item m="1" x="2790"/>
        <item m="1" x="7124"/>
        <item m="1" x="6954"/>
        <item m="1" x="3356"/>
        <item m="1" x="3749"/>
        <item m="1" x="7484"/>
        <item m="1" x="287"/>
        <item m="1" x="744"/>
        <item m="1" x="4739"/>
        <item m="1" x="5149"/>
        <item m="1" x="1723"/>
        <item m="1" x="2179"/>
        <item m="1" x="1992"/>
        <item m="1" x="6287"/>
        <item m="1" x="3353"/>
        <item m="1" x="699"/>
        <item m="1" x="5114"/>
        <item m="1" x="5975"/>
        <item m="1" x="3065"/>
        <item m="1" x="7214"/>
        <item m="1" x="2105"/>
        <item m="1" x="3449"/>
        <item m="1" x="7583"/>
        <item m="1" x="385"/>
        <item m="1" x="5008"/>
        <item m="1" x="7267"/>
        <item m="1" x="2028"/>
        <item m="1" x="4499"/>
        <item m="1" x="6315"/>
        <item m="1" x="2427"/>
        <item m="1" x="4897"/>
        <item m="1" x="6635"/>
        <item m="1" x="1879"/>
        <item m="1" x="6194"/>
        <item m="1" x="3260"/>
        <item m="1" x="5145"/>
        <item m="1" x="5533"/>
        <item m="1" x="2173"/>
        <item m="1" x="2584"/>
        <item m="1" x="6428"/>
        <item m="1" x="6775"/>
        <item m="1" x="2542"/>
        <item m="1" x="2991"/>
        <item m="1" x="6744"/>
        <item m="1" x="7130"/>
        <item m="1" x="6887"/>
        <item m="1" x="2990"/>
        <item m="1" x="3116"/>
        <item m="1" x="7251"/>
        <item m="1" x="3362"/>
        <item m="1" x="4476"/>
        <item m="1" x="1467"/>
        <item m="1" x="1727"/>
        <item m="1" x="6030"/>
        <item m="1" x="7012"/>
        <item m="1" x="3115"/>
        <item m="1" x="3245"/>
        <item m="1" x="2637"/>
        <item m="1" x="4528"/>
        <item m="1" x="1509"/>
        <item m="1" x="1292"/>
        <item m="1" x="5634"/>
        <item m="1" x="6871"/>
        <item m="1" x="6438"/>
        <item m="1" x="3989"/>
        <item m="1" x="1154"/>
        <item m="1" x="993"/>
        <item m="1" x="5518"/>
        <item m="1" x="5358"/>
        <item m="1" x="2565"/>
        <item m="1" x="2399"/>
        <item m="1" x="6763"/>
        <item m="1" x="6613"/>
        <item m="1" x="2974"/>
        <item m="1" x="2786"/>
        <item m="1" x="4230"/>
        <item m="1" x="2466"/>
        <item m="1" x="1198"/>
        <item m="1" x="6661"/>
        <item m="1" x="5561"/>
        <item m="1" x="3792"/>
        <item m="1" x="2620"/>
        <item m="1" x="6096"/>
        <item m="1" x="3108"/>
        <item m="1" x="2221"/>
        <item m="1" x="6461"/>
        <item m="1" x="3471"/>
        <item m="1" x="7600"/>
        <item m="1" x="3552"/>
        <item m="1" x="410"/>
        <item m="1" x="589"/>
        <item m="1" x="2043"/>
        <item m="1" x="5009"/>
        <item m="1" x="6326"/>
        <item m="1" x="2029"/>
        <item m="1" x="3395"/>
        <item m="1" x="6316"/>
        <item m="1" x="7522"/>
        <item m="1" x="4031"/>
        <item m="1" x="7326"/>
        <item m="1" x="46"/>
        <item m="1" x="1025"/>
        <item m="1" x="4564"/>
        <item m="1" x="5390"/>
        <item m="1" x="1541"/>
        <item m="1" x="7375"/>
        <item m="1" x="1870"/>
        <item m="1" x="116"/>
        <item m="1" x="6179"/>
        <item m="1" x="4621"/>
        <item m="1" x="3250"/>
        <item m="1" x="1600"/>
        <item m="1" x="4976"/>
        <item m="1" x="6519"/>
        <item m="1" x="3621"/>
        <item m="1" x="3460"/>
        <item m="1" x="7593"/>
        <item m="1" x="603"/>
        <item m="1" x="397"/>
        <item m="1" x="4849"/>
        <item m="1" x="2433"/>
        <item m="1" x="3747"/>
        <item m="1" x="4101"/>
        <item m="1" x="4522"/>
        <item m="1" x="1501"/>
        <item m="1" x="7685"/>
        <item m="1" x="514"/>
        <item m="1" x="4946"/>
        <item m="1" x="1942"/>
        <item m="1" x="2358"/>
        <item m="1" x="6564"/>
        <item m="1" x="2196"/>
        <item m="1" x="6447"/>
        <item m="1" x="3528"/>
        <item m="1" x="7658"/>
        <item m="1" x="3913"/>
        <item m="1" x="902"/>
        <item m="1" x="5291"/>
        <item m="1" x="2770"/>
        <item m="1" x="6935"/>
        <item m="1" x="4105"/>
        <item m="1" x="1988"/>
        <item m="1" x="6282"/>
        <item m="1" x="2393"/>
        <item m="1" x="6606"/>
        <item m="1" x="3704"/>
        <item m="1" x="1320"/>
        <item m="1" x="696"/>
        <item m="1" x="5669"/>
        <item m="1" x="5111"/>
        <item m="1" x="2722"/>
        <item m="1" x="2139"/>
        <item m="1" x="1481"/>
        <item m="1" x="849"/>
        <item m="1" x="5804"/>
        <item m="1" x="5245"/>
        <item m="1" x="2868"/>
        <item m="1" x="2274"/>
        <item m="1" x="4114"/>
        <item m="1" x="1518"/>
        <item m="1" x="5843"/>
        <item m="1" x="1615"/>
        <item m="1" x="1002"/>
        <item m="1" x="5929"/>
        <item m="1" x="2914"/>
        <item m="1" x="5371"/>
        <item m="1" x="7064"/>
        <item m="1" x="3017"/>
        <item m="1" x="2412"/>
        <item m="1" x="7156"/>
        <item m="1" x="3388"/>
        <item m="1" x="7515"/>
        <item m="1" x="329"/>
        <item m="1" x="4780"/>
        <item m="1" x="1761"/>
        <item m="1" x="6057"/>
        <item m="1" x="6810"/>
        <item m="1" x="7194"/>
        <item m="1" x="3974"/>
        <item m="1" x="4407"/>
        <item m="1" x="364"/>
        <item m="1" x="4374"/>
        <item m="1" x="4816"/>
        <item m="1" x="2596"/>
        <item m="1" x="1361"/>
        <item m="1" x="6783"/>
        <item m="1" x="5693"/>
        <item m="1" x="3930"/>
        <item m="1" x="2763"/>
        <item m="1" x="6932"/>
        <item m="1" x="929"/>
        <item m="1" x="2859"/>
        <item m="1" x="7008"/>
        <item m="1" x="6845"/>
        <item m="1" x="3240"/>
        <item m="1" x="3066"/>
        <item m="1" x="7369"/>
        <item m="1" x="7215"/>
        <item m="1" x="111"/>
        <item m="1" x="4612"/>
        <item m="1" x="4424"/>
        <item m="1" x="4770"/>
        <item m="1" x="4581"/>
        <item m="1" x="1754"/>
        <item m="1" x="1561"/>
        <item m="1" x="6053"/>
        <item m="1" x="5873"/>
        <item m="1" x="3141"/>
        <item m="1" x="2958"/>
        <item m="1" x="4400"/>
        <item m="1" x="7111"/>
        <item m="1" x="357"/>
        <item m="1" x="3334"/>
        <item m="1" x="4808"/>
        <item m="1" x="7467"/>
        <item m="1" x="267"/>
        <item m="1" x="3845"/>
        <item m="1" x="4718"/>
        <item m="1" x="6093"/>
        <item m="1" x="2840"/>
        <item m="1" x="6619"/>
        <item m="1" x="6997"/>
        <item m="1" x="3717"/>
        <item m="1" x="4177"/>
        <item m="1" x="716"/>
        <item m="1" x="6100"/>
        <item m="1" x="3194"/>
        <item m="1" x="7313"/>
        <item m="1" x="32"/>
        <item m="1" x="4556"/>
        <item m="1" x="7756"/>
        <item m="1" x="617"/>
        <item m="1" x="5026"/>
        <item m="1" x="7278"/>
        <item m="1" x="2591"/>
        <item m="1" x="2085"/>
        <item m="1" x="1532"/>
        <item m="1" x="5672"/>
        <item m="1" x="2727"/>
        <item m="1" x="6906"/>
        <item m="1" x="5426"/>
        <item m="1" x="5560"/>
        <item m="1" x="900"/>
        <item m="1" x="242"/>
        <item m="1" x="5290"/>
        <item m="1" x="3249"/>
        <item m="1" x="4696"/>
        <item m="1" x="7378"/>
        <item m="1" x="5642"/>
        <item m="1" x="3611"/>
        <item m="1" x="5081"/>
        <item m="1" x="7736"/>
        <item m="1" x="588"/>
        <item m="1" x="2109"/>
        <item m="1" x="6875"/>
        <item m="1" x="5006"/>
        <item m="1" x="6380"/>
        <item m="1" x="7492"/>
        <item m="1" x="4480"/>
        <item m="1" x="298"/>
        <item m="1" x="4747"/>
        <item m="1" x="1339"/>
        <item m="1" x="2228"/>
        <item m="1" x="4198"/>
        <item m="1" x="1177"/>
        <item m="1" x="5538"/>
        <item m="1" x="5897"/>
        <item m="1" x="2995"/>
        <item m="1" x="7137"/>
        <item m="1" x="4333"/>
        <item m="1" x="1313"/>
        <item m="1" x="3822"/>
        <item m="1" x="7504"/>
        <item m="1" x="313"/>
        <item m="1" x="6998"/>
        <item m="1" x="3325"/>
        <item m="1" x="6811"/>
        <item m="1" x="3146"/>
        <item m="1" x="7274"/>
        <item m="1" x="7652"/>
        <item m="1" x="462"/>
        <item m="1" x="3667"/>
        <item m="1" x="1023"/>
        <item m="1" x="5389"/>
        <item m="1" x="7009"/>
        <item m="1" x="7712"/>
        <item m="1" x="1182"/>
        <item m="1" x="3961"/>
        <item m="1" x="7441"/>
        <item m="1" x="3674"/>
        <item m="1" x="7784"/>
        <item m="1" x="656"/>
        <item m="1" x="5072"/>
        <item m="1" x="3187"/>
        <item m="1" x="2588"/>
        <item m="1" x="3767"/>
        <item m="1" x="753"/>
        <item m="1" x="5165"/>
        <item m="1" x="4664"/>
        <item m="1" x="1655"/>
        <item m="1" x="2742"/>
        <item m="1" x="5819"/>
        <item m="1" x="93"/>
        <item m="1" x="4974"/>
        <item m="1" x="930"/>
        <item m="1" x="5667"/>
        <item m="1" x="2720"/>
        <item m="1" x="6899"/>
        <item m="1" x="4071"/>
        <item m="1" x="1378"/>
        <item m="1" x="5708"/>
        <item m="1" x="2781"/>
        <item m="1" x="3547"/>
        <item m="1" x="7678"/>
        <item m="1" x="1337"/>
        <item m="1" x="717"/>
        <item m="1" x="5677"/>
        <item m="1" x="5127"/>
        <item m="1" x="5476"/>
        <item m="1" x="2526"/>
        <item m="1" x="7273"/>
        <item m="1" x="6721"/>
        <item m="1" x="4505"/>
        <item m="1" x="3879"/>
        <item m="1" x="1491"/>
        <item m="1" x="871"/>
        <item m="1" x="5817"/>
        <item m="1" x="5263"/>
        <item m="1" x="1371"/>
        <item m="1" x="4284"/>
        <item m="1" x="5701"/>
        <item m="1" x="4828"/>
        <item m="1" x="653"/>
        <item m="1" x="5069"/>
        <item m="1" x="1819"/>
        <item m="1" x="6110"/>
        <item m="1" x="2094"/>
        <item m="1" x="3833"/>
        <item m="1" x="4028"/>
        <item m="1" x="802"/>
        <item m="1" x="4434"/>
        <item m="1" x="2061"/>
        <item m="1" x="1420"/>
        <item m="1" x="6339"/>
        <item m="1" x="5748"/>
        <item m="1" x="3408"/>
        <item m="1" x="2826"/>
        <item m="1" x="7531"/>
        <item m="1" x="6983"/>
        <item m="1" x="343"/>
        <item m="1" x="4795"/>
        <item m="1" x="4156"/>
        <item m="1" x="5179"/>
        <item m="1" x="4579"/>
        <item m="1" x="7108"/>
        <item m="1" x="4041"/>
        <item m="1" x="4300"/>
        <item m="1" x="1042"/>
        <item m="1" x="4715"/>
        <item m="1" x="1436"/>
        <item m="1" x="5762"/>
        <item m="1" x="1696"/>
        <item m="1" x="6001"/>
        <item m="1" x="2845"/>
        <item m="1" x="7001"/>
        <item m="1" x="3097"/>
        <item m="1" x="1606"/>
        <item m="1" x="2064"/>
        <item m="1" x="5921"/>
        <item m="1" x="6340"/>
        <item m="1" x="5780"/>
        <item m="1" x="2593"/>
        <item m="1" x="2855"/>
        <item m="1" x="7007"/>
        <item m="1" x="4199"/>
        <item m="1" x="1482"/>
        <item m="1" x="7663"/>
        <item m="1" x="5805"/>
        <item m="1" x="2869"/>
        <item m="1" x="5128"/>
        <item m="1" x="1119"/>
        <item m="1" x="6577"/>
        <item m="1" x="5477"/>
        <item m="1" x="3686"/>
        <item m="1" x="2527"/>
        <item m="1" x="6722"/>
        <item m="1" x="673"/>
        <item m="1" x="4457"/>
        <item m="1" x="2505"/>
        <item m="1" x="6701"/>
        <item m="1" x="7056"/>
        <item m="1" x="4252"/>
        <item m="1" x="4370"/>
        <item m="1" x="3346"/>
        <item m="1" x="7006"/>
        <item m="1" x="7102"/>
        <item m="1" x="4170"/>
        <item m="1" x="4315"/>
        <item m="1" x="4460"/>
        <item m="1" x="4321"/>
        <item m="1" x="5985"/>
        <item m="1" x="6382"/>
        <item m="1" x="6115"/>
        <item m="1" x="4439"/>
        <item m="1" x="4588"/>
        <item m="1" x="4725"/>
        <item m="1" x="4856"/>
        <item m="1" x="3601"/>
        <item m="1" x="3723"/>
        <item m="1" x="1849"/>
        <item m="1" x="2003"/>
        <item m="1" x="2145"/>
        <item m="1" x="2286"/>
        <item m="1" x="2418"/>
        <item m="1" x="3772"/>
        <item m="1" x="4051"/>
        <item m="1" x="4332"/>
        <item m="1" x="2980"/>
        <item m="1" x="3239"/>
        <item m="1" x="3495"/>
        <item m="1" x="4502"/>
        <item m="1" x="4649"/>
        <item m="1" x="4788"/>
        <item m="1" x="3538"/>
        <item m="1" x="3798"/>
        <item m="1" x="3677"/>
        <item m="1" x="3835"/>
        <item m="1" x="3970"/>
        <item m="1" x="4099"/>
        <item m="1" x="4243"/>
        <item m="1" x="4379"/>
        <item m="1" x="3438"/>
        <item m="1" x="3564"/>
        <item m="1" x="3680"/>
        <item m="1" x="2632"/>
        <item m="1" x="1906"/>
        <item m="1" x="2071"/>
        <item m="1" x="2209"/>
        <item m="1" x="2348"/>
        <item m="1" x="2481"/>
        <item m="1" x="2734"/>
        <item m="1" x="5882"/>
        <item m="1" x="6015"/>
        <item m="1" x="6158"/>
        <item m="1" x="6025"/>
        <item m="1" x="5544"/>
        <item m="1" x="6164"/>
        <item m="1" x="5665"/>
        <item m="1" x="5005"/>
        <item m="1" x="4498"/>
        <item m="1" x="4643"/>
        <item m="1" x="7750"/>
        <item m="1" x="5280"/>
        <item m="1" x="1230"/>
        <item m="1" x="1529"/>
        <item m="1" x="1668"/>
        <item m="1" x="5796"/>
        <item m="1" x="5915"/>
        <item m="1" x="4776"/>
        <item m="1" x="4905"/>
        <item m="1" x="5798"/>
        <item m="1" x="5920"/>
        <item m="1" x="4781"/>
        <item m="1" x="4910"/>
        <item m="1" x="5655"/>
        <item m="1" x="5787"/>
        <item m="1" x="5908"/>
        <item m="1" x="6046"/>
        <item m="1" x="6190"/>
        <item m="1" x="4475"/>
        <item m="1" x="3938"/>
        <item m="1" x="4079"/>
        <item m="1" x="4225"/>
        <item m="1" x="4362"/>
        <item m="1" x="2347"/>
        <item m="1" x="5663"/>
        <item m="1" x="2480"/>
        <item m="1" x="4495"/>
        <item m="1" x="4635"/>
        <item m="1" x="1341"/>
        <item m="1" x="3939"/>
        <item m="1" x="3666"/>
        <item m="1" x="3999"/>
        <item m="1" x="4331"/>
        <item m="1" x="4394"/>
        <item m="1" x="3310"/>
        <item m="1" x="3690"/>
        <item m="1" x="3982"/>
        <item m="1" x="3448"/>
        <item m="1" x="5840"/>
        <item m="1" x="6211"/>
        <item m="1" x="5039"/>
        <item m="1" x="5813"/>
        <item m="1" x="5937"/>
        <item m="1" x="6067"/>
        <item m="1" x="6563"/>
        <item m="1" x="5707"/>
        <item m="1" x="6989"/>
        <item m="1" x="3501"/>
        <item m="1" x="2352"/>
        <item m="1" x="823"/>
        <item m="1" x="561"/>
        <item m="1" x="292"/>
        <item m="1" x="574"/>
        <item m="1" x="728"/>
        <item m="1" x="4730"/>
        <item m="1" x="1504"/>
        <item m="1" x="419"/>
        <item m="1" x="7289"/>
        <item m="1" x="5189"/>
        <item m="1" x="1083"/>
        <item m="1" x="4367"/>
        <item m="1" x="4247"/>
        <item m="1" x="4948"/>
        <item m="1" x="5452"/>
        <item m="1" x="4397"/>
        <item m="1" x="7259"/>
        <item m="1" x="6360"/>
        <item m="1" x="6123"/>
        <item m="1" x="4986"/>
        <item m="1" x="5489"/>
        <item m="1" x="953"/>
        <item m="1" x="960"/>
        <item m="1" x="4867"/>
        <item m="1" x="750"/>
        <item m="1" x="4157"/>
        <item m="1" x="3614"/>
        <item m="1" x="4034"/>
        <item m="1" x="3746"/>
        <item m="1" x="2791"/>
        <item m="1" x="2544"/>
        <item m="1" x="5063"/>
        <item m="1" x="5564"/>
        <item m="1" x="4428"/>
        <item m="1" x="5907"/>
        <item m="1" x="1701"/>
        <item m="1" x="606"/>
        <item m="1" x="1519"/>
        <item m="1" x="1670"/>
        <item m="1" x="4378"/>
        <item m="1" x="4661"/>
        <item m="1" x="2472"/>
        <item m="1" x="3264"/>
        <item m="1" x="2888"/>
        <item m="1" x="1927"/>
        <item m="1" x="2223"/>
        <item m="1" x="2357"/>
        <item m="1" x="2892"/>
        <item m="1" x="3035"/>
        <item m="1" x="3169"/>
        <item m="1" x="1782"/>
        <item m="1" x="2079"/>
        <item m="1" x="2222"/>
        <item m="1" x="2356"/>
        <item m="1" x="1147"/>
        <item m="1" x="7116"/>
        <item m="1" x="7735"/>
        <item m="1" x="7120"/>
        <item m="1" x="7644"/>
        <item m="1" x="4519"/>
        <item m="1" x="4676"/>
        <item m="1" x="3566"/>
        <item m="1" x="3684"/>
        <item m="1" x="4249"/>
        <item m="1" x="3061"/>
        <item m="1" x="3854"/>
        <item m="1" x="3988"/>
        <item m="1" x="4121"/>
        <item m="1" x="3069"/>
        <item m="1" x="3701"/>
        <item m="1" x="3856"/>
        <item m="1" x="3591"/>
        <item m="1" x="4005"/>
        <item m="1" x="3631"/>
        <item m="1" x="3386"/>
        <item m="1" x="3515"/>
        <item m="1" x="29"/>
        <item m="1" x="3641"/>
        <item m="1" x="3142"/>
        <item m="1" x="135"/>
        <item m="1" x="6333"/>
        <item m="1" x="1646"/>
        <item m="1" x="1793"/>
        <item m="1" x="1929"/>
        <item m="1" x="2225"/>
        <item m="1" x="4137"/>
        <item m="1" x="4506"/>
        <item m="1" x="6478"/>
        <item m="1" x="6584"/>
        <item m="1" x="414"/>
        <item m="1" x="6070"/>
        <item m="1" x="6198"/>
        <item m="1" x="5215"/>
        <item m="1" x="4192"/>
        <item m="1" x="1079"/>
        <item m="1" x="700"/>
        <item m="1" x="2570"/>
        <item m="1" x="2996"/>
        <item m="1" x="2709"/>
        <item m="1" x="2581"/>
        <item m="1" x="3132"/>
        <item m="1" x="2343"/>
        <item m="1" x="2873"/>
        <item m="1" x="3151"/>
        <item m="1" x="2482"/>
        <item m="1" x="3161"/>
        <item m="1" x="1490"/>
        <item m="1" x="1928"/>
        <item m="1" x="2224"/>
        <item m="1" x="5151"/>
        <item m="1" x="754"/>
        <item m="1" x="901"/>
        <item m="1" x="327"/>
        <item m="1" x="616"/>
        <item m="1" x="3246"/>
        <item m="1" x="6990"/>
        <item m="1" x="6754"/>
        <item m="1" x="6525"/>
        <item m="1" x="5691"/>
        <item m="1" x="7331"/>
        <item m="1" x="1853"/>
        <item m="1" x="893"/>
        <item m="1" x="1146"/>
        <item m="1" x="3589"/>
        <item m="1" x="4288"/>
        <item m="1" x="3883"/>
        <item m="1" x="3603"/>
        <item m="1" x="4594"/>
        <item m="1" x="3014"/>
        <item m="1" x="2112"/>
        <item m="1" x="5781"/>
        <item m="1" x="5917"/>
        <item m="1" x="2619"/>
        <item m="1" x="2753"/>
        <item m="1" x="3665"/>
        <item m="1" x="3507"/>
        <item m="1" x="5958"/>
        <item m="1" x="6819"/>
        <item m="1" x="2930"/>
        <item m="1" x="7057"/>
        <item m="1" x="5574"/>
        <item m="1" x="5703"/>
        <item m="1" x="5836"/>
        <item m="1" x="4768"/>
        <item m="1" x="5170"/>
        <item m="1" x="5412"/>
        <item m="1" x="5547"/>
        <item m="1" x="5668"/>
        <item m="1" x="4647"/>
        <item m="1" x="7610"/>
        <item m="1" x="7721"/>
        <item m="1" x="7491"/>
        <item m="1" x="7022"/>
        <item m="1" x="2218"/>
        <item m="1" x="818"/>
        <item m="1" x="352"/>
        <item m="1" x="7179"/>
        <item m="1" x="6065"/>
        <item m="1" x="4797"/>
        <item m="1" x="4930"/>
        <item m="1" x="3818"/>
        <item m="1" x="4376"/>
        <item m="1" x="3954"/>
        <item m="1" x="3184"/>
        <item m="1" x="1038"/>
        <item m="1" x="1329"/>
        <item m="1" x="1"/>
        <item m="1" x="5446"/>
        <item m="1" x="5933"/>
        <item m="1" x="5946"/>
        <item m="1" x="4931"/>
        <item m="1" x="6329"/>
        <item m="1" x="1742"/>
        <item m="1" x="1876"/>
        <item m="1" x="7026"/>
        <item m="1" x="7414"/>
        <item m="1" x="6463"/>
        <item m="1" x="2740"/>
        <item m="1" x="1783"/>
        <item m="1" x="1921"/>
        <item m="1" x="7546"/>
        <item m="1" x="5824"/>
        <item m="1" x="6090"/>
        <item m="1" x="2114"/>
        <item m="1" x="5333"/>
        <item m="1" x="1243"/>
        <item m="1" x="5200"/>
        <item m="1" x="5436"/>
        <item m="1" x="5567"/>
        <item m="1" x="4668"/>
        <item m="1" x="4812"/>
        <item m="1" x="4945"/>
        <item m="1" x="5071"/>
        <item m="1" x="5206"/>
        <item m="1" x="5330"/>
        <item m="1" x="5841"/>
        <item m="1" x="4572"/>
        <item m="1" x="5234"/>
        <item m="1" x="5361"/>
        <item m="1" x="4746"/>
        <item m="1" x="4875"/>
        <item m="1" x="3744"/>
        <item m="1" x="4035"/>
        <item m="1" x="4174"/>
        <item m="1" x="4463"/>
        <item m="1" x="4606"/>
        <item m="1" x="4755"/>
        <item m="1" x="7400"/>
        <item m="1" x="6251"/>
        <item m="1" x="6840"/>
        <item m="1" x="7097"/>
        <item m="1" x="247"/>
        <item m="1" x="390"/>
        <item m="1" x="682"/>
        <item m="1" x="828"/>
        <item m="1" x="991"/>
        <item m="1" x="54"/>
        <item m="1" x="259"/>
        <item m="1" x="6166"/>
        <item m="1" x="4639"/>
        <item m="1" x="4644"/>
        <item m="1" x="3261"/>
        <item m="1" x="1492"/>
        <item m="1" x="7649"/>
        <item m="1" x="6467"/>
        <item m="1" x="5031"/>
        <item m="1" x="5035"/>
        <item m="1" x="5038"/>
        <item m="1" x="4504"/>
        <item m="1" x="4511"/>
        <item m="1" x="4526"/>
        <item m="1" x="4530"/>
        <item m="1" x="7469"/>
        <item m="1" x="6857"/>
        <item m="1" x="4886"/>
        <item m="1" x="5645"/>
        <item m="1" x="4815"/>
        <item m="1" x="6458"/>
        <item m="1" x="7594"/>
        <item m="1" x="1033"/>
        <item m="1" x="7597"/>
        <item m="1" x="7609"/>
        <item m="1" x="7618"/>
        <item m="1" x="5963"/>
        <item m="1" x="7632"/>
        <item m="1" x="5972"/>
        <item m="1" x="7638"/>
        <item m="1" x="2948"/>
        <item m="1" x="2956"/>
        <item m="1" x="2961"/>
        <item m="1" x="1884"/>
        <item m="1" x="1888"/>
        <item m="1" x="1895"/>
        <item m="1" x="1899"/>
        <item m="1" x="1901"/>
        <item m="1" x="1905"/>
        <item m="1" x="808"/>
        <item m="1" x="814"/>
        <item m="1" x="822"/>
        <item m="1" x="827"/>
        <item m="1" x="833"/>
        <item m="1" x="1192"/>
        <item m="1" x="275"/>
        <item m="1" x="288"/>
        <item m="1" x="300"/>
        <item m="1" x="5226"/>
        <item m="1" x="5087"/>
        <item m="1" x="5089"/>
        <item m="1" x="3462"/>
        <item m="1" x="5094"/>
        <item m="1" x="5103"/>
        <item m="1" x="5109"/>
        <item m="1" x="6535"/>
        <item m="1" x="6542"/>
        <item m="1" x="5562"/>
        <item m="1" x="5084"/>
        <item m="1" x="4080"/>
        <item m="1" x="7432"/>
        <item m="1" x="7567"/>
        <item m="1" x="7690"/>
        <item m="1" x="7788"/>
        <item m="1" x="7220"/>
        <item m="1" x="6762"/>
        <item m="1" x="913"/>
        <item m="1" x="918"/>
        <item m="1" x="925"/>
        <item m="1" x="928"/>
        <item m="1" x="1062"/>
        <item m="1" x="6302"/>
        <item m="1" x="5297"/>
        <item m="1" x="2736"/>
        <item m="1" x="1732"/>
        <item m="1" x="6401"/>
        <item m="1" x="6410"/>
        <item m="1" x="5996"/>
        <item m="1" x="7049"/>
        <item m="1" x="7052"/>
        <item m="1" x="7748"/>
        <item m="1" x="7293"/>
        <item m="1" x="5049"/>
        <item m="1" x="2080"/>
        <item m="1" x="776"/>
        <item m="1" x="5557"/>
        <item m="1" x="4663"/>
        <item m="1" x="4672"/>
        <item m="1" x="4679"/>
        <item m="1" x="5757"/>
        <item m="1" x="7265"/>
        <item m="1" x="4992"/>
        <item m="1" x="2802"/>
        <item m="1" x="5909"/>
        <item m="1" x="7406"/>
        <item m="1" x="6941"/>
        <item m="1" x="6504"/>
        <item m="1" x="1145"/>
        <item m="1" x="1823"/>
        <item m="1" x="756"/>
        <item m="1" x="6972"/>
        <item m="1" x="5225"/>
        <item m="1" x="4738"/>
        <item m="1" x="4202"/>
        <item m="1" x="7314"/>
        <item m="1" x="6432"/>
        <item m="1" x="507"/>
        <item m="1" x="2761"/>
        <item m="1" x="646"/>
        <item m="1" x="6953"/>
        <item m="1" x="4589"/>
        <item m="1" x="3046"/>
        <item m="1" x="3613"/>
        <item m="1" x="3140"/>
        <item m="1" x="2618"/>
        <item m="1" x="3329"/>
        <item m="1" x="2841"/>
        <item m="1" x="2335"/>
        <item m="1" x="727"/>
        <item m="1" x="7018"/>
        <item m="1" x="5618"/>
        <item m="1" x="5161"/>
        <item m="1" x="4655"/>
        <item m="1" x="4107"/>
        <item m="1" x="3598"/>
        <item m="1" x="3122"/>
        <item m="1" x="2604"/>
        <item m="1" x="7615"/>
        <item m="1" x="7141"/>
        <item m="1" x="6673"/>
        <item m="1" x="6246"/>
        <item m="1" x="5743"/>
        <item m="1" x="5287"/>
        <item m="1" x="7720"/>
        <item m="1" x="7255"/>
        <item m="1" x="6791"/>
        <item m="1" x="2051"/>
        <item m="1" x="1503"/>
        <item m="1" x="981"/>
        <item m="1" x="427"/>
        <item m="1" x="4211"/>
        <item m="1" x="3668"/>
        <item m="1" x="3201"/>
        <item m="1" x="2688"/>
        <item m="1" x="2193"/>
        <item m="1" x="1638"/>
        <item m="1" x="1098"/>
        <item m="1" x="557"/>
        <item m="1" x="6334"/>
        <item m="1" x="5352"/>
        <item m="1" x="4869"/>
        <item m="1" x="3309"/>
        <item m="1" x="2820"/>
        <item m="1" x="2313"/>
        <item m="1" x="1772"/>
        <item m="1" x="7781"/>
        <item m="1" x="7329"/>
        <item m="1" x="4485"/>
        <item m="1" x="3940"/>
        <item m="1" x="7195"/>
        <item m="1" x="6731"/>
        <item m="1" x="5818"/>
        <item m="1" x="5338"/>
        <item m="1" x="4851"/>
        <item m="1" x="5150"/>
        <item m="1" x="5158"/>
        <item m="1" x="49"/>
        <item m="1" x="62"/>
        <item m="1" x="68"/>
        <item m="1" x="77"/>
        <item m="1" x="83"/>
        <item m="1" x="89"/>
        <item m="1" x="94"/>
        <item m="1" x="99"/>
        <item m="1" x="102"/>
        <item m="1" x="106"/>
        <item m="1" x="2334"/>
        <item m="1" x="1795"/>
        <item m="1" x="1237"/>
        <item m="1" x="724"/>
        <item m="1" x="136"/>
        <item m="1" x="3964"/>
        <item m="1" x="3452"/>
        <item m="1" x="2964"/>
        <item m="1" x="2463"/>
        <item m="1" x="1917"/>
        <item m="1" x="1385"/>
        <item m="1" x="862"/>
        <item m="1" x="316"/>
        <item m="1" x="6544"/>
        <item m="1" x="6088"/>
        <item m="1" x="5596"/>
        <item m="1" x="5134"/>
        <item m="1" x="4630"/>
        <item m="1" x="4089"/>
        <item m="1" x="3571"/>
        <item m="1" x="3094"/>
        <item m="1" x="2575"/>
        <item m="1" x="2072"/>
        <item m="1" x="7588"/>
        <item m="1" x="7113"/>
        <item m="1" x="6657"/>
        <item m="1" x="6225"/>
        <item m="1" x="5712"/>
        <item m="1" x="5820"/>
        <item m="1" x="5826"/>
        <item m="1" x="5832"/>
        <item m="1" x="5315"/>
        <item m="1" x="5318"/>
        <item m="1" x="5322"/>
        <item m="1" x="5324"/>
        <item m="1" x="5326"/>
        <item m="1" x="5331"/>
        <item m="1" x="5339"/>
        <item m="1" x="5343"/>
        <item m="1" x="6770"/>
        <item m="1" x="6347"/>
        <item m="1" x="3643"/>
        <item m="1" x="3174"/>
        <item m="1" x="2652"/>
        <item m="1" x="2157"/>
        <item m="1" x="1610"/>
        <item m="1" x="1070"/>
        <item m="1" x="532"/>
        <item m="1" x="5580"/>
        <item m="1" x="7565"/>
        <item m="1" x="7093"/>
        <item m="1" x="2394"/>
        <item m="1" x="1861"/>
        <item m="1" x="1316"/>
        <item m="1" x="788"/>
        <item m="1" x="231"/>
        <item m="1" x="4032"/>
        <item m="1" x="3032"/>
        <item m="1" x="2005"/>
        <item m="1" x="1470"/>
        <item m="1" x="939"/>
        <item m="1" x="373"/>
        <item m="1" x="6607"/>
        <item m="1" x="6165"/>
        <item m="1" x="5196"/>
        <item m="1" x="4687"/>
        <item m="1" x="3163"/>
        <item m="1" x="2631"/>
        <item m="1" x="2136"/>
        <item m="1" x="7655"/>
        <item m="1" x="7173"/>
        <item m="1" x="6297"/>
        <item m="1" x="5794"/>
        <item m="1" x="5314"/>
        <item m="1" x="4287"/>
        <item m="1" x="971"/>
        <item m="1" x="3332"/>
        <item m="1" x="3404"/>
        <item m="1" x="2985"/>
        <item m="1" x="2475"/>
        <item m="1" x="882"/>
        <item m="1" x="330"/>
        <item m="1" x="7726"/>
        <item m="1" x="7261"/>
        <item m="1" x="6800"/>
        <item m="1" x="6373"/>
        <item m="1" x="5868"/>
        <item m="1" x="5397"/>
        <item m="1" x="4918"/>
        <item m="1" x="7381"/>
        <item m="1" x="6907"/>
        <item m="1" x="2201"/>
        <item m="1" x="1648"/>
        <item m="1" x="1108"/>
        <item m="1" x="573"/>
        <item m="1" x="4353"/>
        <item m="1" x="3830"/>
        <item m="1" x="3320"/>
        <item m="1" x="2832"/>
        <item m="1" x="2326"/>
        <item m="1" x="1785"/>
        <item m="1" x="1231"/>
        <item m="1" x="715"/>
        <item m="1" x="123"/>
        <item m="1" x="6450"/>
        <item m="1" x="5951"/>
        <item m="1" x="5465"/>
        <item m="1" x="4996"/>
        <item m="1" x="3959"/>
        <item m="1" x="1910"/>
        <item m="1" x="7456"/>
        <item m="1" x="6084"/>
        <item m="1" x="5124"/>
        <item m="1" x="4625"/>
        <item m="1" x="4083"/>
        <item m="1" x="7579"/>
        <item m="1" x="7106"/>
        <item m="1" x="6221"/>
        <item m="1" x="3535"/>
        <item m="1" x="3038"/>
        <item m="1" x="2515"/>
        <item m="1" x="2016"/>
        <item m="1" x="1483"/>
        <item m="1" x="946"/>
        <item m="1" x="381"/>
        <item m="1" x="7210"/>
        <item m="1" x="6746"/>
        <item m="1" x="6328"/>
        <item m="1" x="5828"/>
        <item m="1" x="5350"/>
        <item m="1" x="4858"/>
        <item m="1" x="4330"/>
        <item m="1" x="3804"/>
        <item m="1" x="3303"/>
        <item m="1" x="2809"/>
        <item m="1" x="7779"/>
        <item m="1" x="7319"/>
        <item m="1" x="6851"/>
        <item m="1" x="6434"/>
        <item m="1" x="5945"/>
        <item m="1" x="4978"/>
        <item m="1" x="7435"/>
        <item m="1" x="6970"/>
        <item m="1" x="7010"/>
        <item m="1" x="6558"/>
        <item m="1" x="6106"/>
        <item m="1" x="5615"/>
        <item m="1" x="3827"/>
        <item m="1" x="6666"/>
        <item m="1" x="5269"/>
        <item m="1" x="521"/>
        <item m="1" x="2776"/>
        <item m="1" x="6940"/>
        <item m="1" x="6483"/>
        <item m="1" x="6010"/>
        <item m="1" x="1127"/>
        <item m="1" x="605"/>
        <item m="1" x="2853"/>
        <item m="1" x="2345"/>
        <item m="1" x="1808"/>
        <item m="1" x="1259"/>
        <item m="1" x="737"/>
        <item m="1" x="154"/>
        <item m="1" x="7028"/>
        <item m="1" x="5627"/>
        <item m="1" x="4116"/>
        <item m="1" x="3602"/>
        <item m="1" x="3128"/>
        <item m="1" x="2611"/>
        <item m="1" x="3805"/>
        <item m="1" x="3304"/>
        <item m="1" x="2810"/>
        <item m="1" x="2299"/>
        <item m="1" x="5725"/>
        <item m="1" x="6964"/>
        <item m="1" x="6061"/>
        <item m="1" x="5569"/>
        <item m="1" x="5093"/>
        <item m="1" x="4599"/>
        <item m="1" x="4057"/>
        <item m="1" x="3549"/>
        <item m="1" x="3059"/>
        <item m="1" x="2539"/>
        <item m="1" x="6865"/>
        <item m="1" x="661"/>
        <item m="1" x="7709"/>
        <item m="1" x="6163"/>
        <item m="1" x="1829"/>
        <item m="1" x="1972"/>
        <item m="1" x="1549"/>
        <item m="1" x="1688"/>
        <item m="1" x="1980"/>
        <item m="1" x="2125"/>
        <item m="1" x="2400"/>
        <item m="1" x="2665"/>
        <item m="1" x="1881"/>
        <item m="1" x="2805"/>
        <item m="1" x="6240"/>
        <item m="1" x="4785"/>
        <item m="1" x="3696"/>
        <item m="1" x="6459"/>
        <item m="1" x="281"/>
        <item m="1" x="966"/>
        <item m="1" x="404"/>
        <item m="1" x="5689"/>
        <item m="1" x="5222"/>
        <item m="1" x="4737"/>
        <item m="1" x="4201"/>
        <item m="1" x="3655"/>
        <item m="1" x="3190"/>
        <item m="1" x="2676"/>
        <item m="1" x="2178"/>
        <item m="1" x="1627"/>
        <item m="1" x="1088"/>
        <item m="1" x="7681"/>
        <item m="1" x="7206"/>
        <item m="1" x="6742"/>
        <item m="1" x="6324"/>
        <item m="1" x="5823"/>
        <item m="1" x="5347"/>
        <item m="1" x="4855"/>
        <item m="1" x="4324"/>
        <item m="1" x="3800"/>
        <item m="1" x="3299"/>
        <item m="1" x="7775"/>
        <item m="1" x="7309"/>
        <item m="1" x="6848"/>
        <item m="1" x="6430"/>
        <item m="1" x="5941"/>
        <item m="1" x="5448"/>
        <item m="1" x="504"/>
        <item m="1" x="4912"/>
        <item m="1" x="2307"/>
        <item m="1" x="1770"/>
        <item m="1" x="1216"/>
        <item m="1" x="5608"/>
        <item m="1" x="5122"/>
        <item m="1" x="2560"/>
        <item m="1" x="3322"/>
        <item m="1" x="3457"/>
        <item m="1" x="869"/>
        <item m="1" x="4259"/>
        <item m="1" x="6540"/>
        <item m="1" x="6660"/>
        <item m="1" x="6777"/>
        <item m="1" x="6889"/>
        <item m="1" x="7015"/>
        <item m="1" x="7264"/>
        <item m="1" x="7389"/>
        <item m="1" x="7520"/>
        <item m="1" x="6543"/>
        <item m="1" x="6664"/>
        <item m="1" x="6893"/>
        <item m="1" x="7021"/>
        <item m="1" x="7148"/>
        <item m="1" x="7269"/>
        <item m="1" x="7392"/>
        <item m="1" x="7523"/>
        <item m="1" x="6449"/>
        <item m="1" x="6545"/>
        <item m="1" x="6667"/>
        <item m="1" x="6781"/>
        <item m="1" x="6897"/>
        <item m="1" x="7025"/>
        <item m="1" x="7153"/>
        <item m="1" x="7272"/>
        <item m="1" x="7396"/>
        <item m="1" x="7526"/>
        <item m="1" x="6105"/>
        <item m="1" x="4657"/>
        <item m="1" x="5682"/>
        <item m="1" x="4835"/>
        <item m="1" x="4957"/>
        <item m="1" x="7564"/>
        <item m="1" x="1366"/>
        <item m="1" x="7639"/>
        <item m="1" x="4831"/>
        <item m="1" x="5112"/>
        <item m="1" x="5277"/>
        <item m="1" x="5511"/>
        <item m="1" x="533"/>
        <item m="1" x="676"/>
        <item m="1" x="1104"/>
        <item m="1" x="254"/>
        <item m="1" x="396"/>
        <item m="1" x="6814"/>
        <item m="1" x="5700"/>
        <item m="1" x="2421"/>
        <item m="1" x="2197"/>
        <item m="1" x="2332"/>
        <item m="1" x="2470"/>
        <item m="1" x="1184"/>
        <item m="1" x="658"/>
        <item m="1" x="7078"/>
        <item m="1" x="3484"/>
        <item m="1" x="3608"/>
        <item m="1" x="3821"/>
        <item m="1" x="3685"/>
        <item m="1" x="3193"/>
        <item m="1" x="3354"/>
        <item m="1" x="1596"/>
        <item m="1" x="1744"/>
        <item m="1" x="5555"/>
        <item m="1" x="7483"/>
        <item m="1" x="5612"/>
        <item m="1" x="2038"/>
        <item m="1" x="2185"/>
        <item m="1" x="2314"/>
        <item m="1" x="1330"/>
        <item m="1" x="2478"/>
        <item m="1" x="2069"/>
        <item m="1" x="1641"/>
        <item m="1" x="1784"/>
        <item m="1" x="1922"/>
        <item m="1" x="1075"/>
        <item m="1" x="1203"/>
        <item m="1" x="797"/>
        <item m="1" x="1215"/>
        <item m="1" x="666"/>
        <item m="1" x="411"/>
        <item m="1" x="872"/>
        <item m="1" x="1030"/>
        <item m="1" x="112"/>
        <item m="1" x="445"/>
        <item m="1" x="897"/>
        <item m="1" x="1036"/>
        <item m="1" x="6603"/>
        <item m="1" x="5810"/>
        <item m="1" x="6062"/>
        <item m="1" x="6337"/>
        <item m="1" x="5676"/>
        <item m="1" x="5577"/>
        <item m="1" x="5455"/>
        <item m="1" x="5110"/>
        <item m="1" x="5243"/>
        <item m="1" x="4491"/>
        <item m="1" x="3025"/>
        <item m="1" x="838"/>
        <item m="1" x="7163"/>
        <item m="1" x="2268"/>
        <item m="1" x="3080"/>
        <item m="1" x="435"/>
        <item m="1" x="6808"/>
        <item m="1" x="1983"/>
        <item m="1" x="5838"/>
        <item m="1" x="5956"/>
        <item m="1" x="5083"/>
        <item m="1" x="4963"/>
        <item m="1" x="5858"/>
        <item m="1" x="5237"/>
        <item m="1" x="3892"/>
        <item m="1" x="7351"/>
        <item m="1" x="6872"/>
        <item m="1" x="1537"/>
        <item m="1" x="1726"/>
        <item m="1" x="2297"/>
        <item m="1" x="2443"/>
        <item m="1" x="791"/>
        <item m="1" x="236"/>
        <item m="1" x="4234"/>
        <item m="1" x="5325"/>
        <item m="1" x="2784"/>
        <item m="1" x="5388"/>
        <item m="1" x="5529"/>
        <item m="1" x="5653"/>
        <item m="1" x="4312"/>
        <item m="1" x="3381"/>
        <item m="1" x="6628"/>
        <item m="1" x="6451"/>
        <item m="1" x="3536"/>
        <item m="1" x="3039"/>
        <item m="1" x="2516"/>
        <item m="1" x="5257"/>
        <item m="1" x="1934"/>
        <item m="1" x="6353"/>
        <item m="1" x="5848"/>
        <item m="1" x="5381"/>
        <item m="1" x="4901"/>
        <item m="1" x="4368"/>
        <item m="1" x="1762"/>
        <item m="1" x="677"/>
        <item m="1" x="5936"/>
        <item m="1" x="7152"/>
        <item m="1" x="4801"/>
        <item m="1" x="5369"/>
        <item m="1" x="4884"/>
        <item m="1" x="4356"/>
        <item m="1" x="3834"/>
        <item m="1" x="3324"/>
        <item m="1" x="2836"/>
        <item m="1" x="2330"/>
        <item m="1" x="1790"/>
        <item m="1" x="1233"/>
        <item m="1" x="718"/>
        <item m="1" x="7605"/>
        <item m="1" x="1367"/>
        <item m="1" x="297"/>
        <item m="1" x="4066"/>
        <item m="1" x="3555"/>
        <item m="1" x="3068"/>
        <item m="1" x="2549"/>
        <item m="1" x="2048"/>
        <item m="1" x="1500"/>
        <item m="1" x="973"/>
        <item m="1" x="418"/>
        <item m="1" x="6210"/>
        <item m="1" x="5698"/>
        <item m="1" x="5228"/>
        <item m="1" x="4745"/>
        <item m="1" x="4207"/>
        <item m="1" x="3663"/>
        <item m="1" x="3198"/>
        <item m="1" x="2684"/>
        <item m="1" x="2191"/>
        <item m="1" x="1635"/>
        <item m="1" x="7684"/>
        <item m="1" x="7216"/>
        <item m="1" x="6750"/>
        <item m="1" x="6332"/>
        <item m="1" x="5833"/>
        <item m="1" x="5351"/>
        <item m="1" x="4865"/>
        <item m="1" x="4335"/>
        <item m="1" x="3813"/>
        <item m="1" x="6052"/>
        <item m="1" x="7636"/>
        <item m="1" x="444"/>
        <item m="1" x="3011"/>
        <item m="1" x="1962"/>
        <item m="1" x="2700"/>
        <item m="1" x="7266"/>
        <item m="1" x="1875"/>
        <item m="1" x="2838"/>
        <item m="1" x="7612"/>
        <item m="1" x="978"/>
        <item m="1" x="3279"/>
        <item m="1" x="3401"/>
        <item m="1" x="787"/>
        <item m="1" x="1568"/>
        <item m="1" x="3259"/>
        <item m="1" x="6005"/>
        <item m="1" x="2848"/>
        <item m="1" x="1799"/>
        <item m="1" x="6323"/>
        <item m="1" x="5822"/>
        <item m="1" x="5346"/>
        <item m="1" x="7774"/>
        <item m="1" x="2118"/>
        <item m="1" x="1583"/>
        <item m="1" x="503"/>
        <item m="1" x="4273"/>
        <item m="1" x="3748"/>
        <item m="1" x="3268"/>
        <item m="1" x="7420"/>
        <item m="1" x="7640"/>
        <item m="1" x="7065"/>
        <item m="1" x="446"/>
        <item m="1" x="2702"/>
        <item m="1" x="5644"/>
        <item m="1" x="4890"/>
        <item m="1" x="6878"/>
        <item m="1" x="5233"/>
        <item m="1" x="1479"/>
        <item m="1" x="1850"/>
        <item m="1" x="137"/>
        <item m="1" x="7444"/>
        <item m="1" x="2899"/>
        <item m="1" x="1396"/>
        <item m="1" x="1623"/>
        <item m="1" x="2217"/>
        <item m="1" x="4903"/>
        <item m="1" x="1433"/>
        <item m="1" x="449"/>
        <item m="1" x="4358"/>
        <item m="1" x="3839"/>
        <item m="1" x="835"/>
        <item m="1" x="3559"/>
        <item m="1" x="3076"/>
        <item m="1" x="2553"/>
        <item m="1" x="2055"/>
        <item m="1" x="983"/>
        <item m="1" x="428"/>
        <item m="1" x="3670"/>
        <item m="1" x="2689"/>
        <item m="1" x="2195"/>
        <item m="1" x="6336"/>
        <item m="1" x="3819"/>
        <item m="1" x="6862"/>
        <item m="1" x="1065"/>
        <item m="1" x="2775"/>
        <item m="1" x="2271"/>
        <item m="1" x="1190"/>
        <item m="1" x="655"/>
        <item m="1" x="4951"/>
        <item m="1" x="4432"/>
        <item m="1" x="3903"/>
        <item m="1" x="3405"/>
        <item m="1" x="2902"/>
        <item m="1" x="1321"/>
        <item m="1" x="6200"/>
        <item m="1" x="5685"/>
        <item m="1" x="5217"/>
        <item m="1" x="4728"/>
        <item m="1" x="7677"/>
        <item m="1" x="7198"/>
        <item m="1" x="6734"/>
        <item m="1" x="1447"/>
        <item m="1" x="361"/>
        <item m="1" x="4140"/>
        <item m="1" x="3623"/>
        <item m="1" x="3148"/>
        <item m="1" x="2622"/>
        <item m="1" x="499"/>
        <item m="1" x="6273"/>
        <item m="1" x="5776"/>
        <item m="1" x="5301"/>
        <item m="1" x="4810"/>
        <item m="1" x="4266"/>
        <item m="1" x="7320"/>
        <item m="1" x="6852"/>
        <item m="1" x="2130"/>
        <item m="1" x="1587"/>
        <item m="1" x="1058"/>
        <item m="1" x="509"/>
        <item m="1" x="4280"/>
        <item m="1" x="3751"/>
        <item m="1" x="3275"/>
        <item m="1" x="2765"/>
        <item m="1" x="2261"/>
        <item m="1" x="1724"/>
        <item m="1" x="1181"/>
        <item m="1" x="38"/>
        <item m="1" x="5895"/>
        <item m="1" x="5417"/>
        <item m="1" x="4941"/>
        <item m="1" x="3894"/>
        <item m="1" x="3397"/>
        <item m="1" x="2891"/>
        <item m="1" x="2389"/>
        <item m="1" x="1855"/>
        <item m="1" x="7399"/>
        <item m="1" x="6933"/>
        <item m="1" x="6495"/>
        <item m="1" x="6027"/>
        <item m="1" x="5546"/>
        <item m="1" x="5060"/>
        <item m="1" x="4559"/>
        <item m="1" x="4024"/>
        <item m="1" x="7524"/>
        <item m="1" x="7051"/>
        <item m="1" x="6597"/>
        <item m="1" x="1271"/>
        <item m="1" x="749"/>
        <item m="1" x="164"/>
        <item m="1" x="7422"/>
        <item m="1" x="3732"/>
        <item m="1" x="6387"/>
        <item m="1" x="600"/>
        <item m="1" x="5379"/>
        <item m="1" x="4898"/>
        <item m="1" x="4366"/>
        <item m="1" x="3844"/>
        <item m="1" x="3339"/>
        <item m="1" x="2849"/>
        <item m="1" x="1800"/>
        <item m="1" x="3945"/>
        <item m="1" x="7180"/>
        <item m="1" x="1558"/>
        <item m="1" x="2236"/>
        <item m="1" x="6570"/>
        <item m="1" x="7364"/>
        <item m="1" x="6891"/>
        <item m="1" x="1633"/>
        <item m="1" x="1095"/>
        <item m="1" x="4125"/>
        <item m="1" x="3139"/>
        <item m="1" x="2110"/>
        <item m="1" x="1045"/>
        <item m="1" x="6238"/>
        <item m="1" x="5276"/>
        <item m="1" x="4237"/>
        <item m="1" x="1840"/>
        <item m="1" x="7044"/>
        <item m="1" x="5340"/>
        <item m="1" x="3295"/>
        <item m="1" x="2292"/>
        <item m="1" x="7479"/>
        <item m="1" x="7311"/>
        <item m="1" x="5453"/>
        <item m="1" x="1944"/>
        <item m="1" x="961"/>
        <item m="1" x="1940"/>
        <item m="1" x="7534"/>
        <item m="1" x="6614"/>
        <item m="1" x="4998"/>
        <item m="1" x="5198"/>
        <item m="1" x="4151"/>
        <item m="1" x="78"/>
        <item m="1" x="5251"/>
        <item m="1" x="6513"/>
        <item m="1" x="6045"/>
        <item m="1" x="5806"/>
        <item m="1" x="4299"/>
        <item m="1" x="7294"/>
        <item m="1" x="5919"/>
        <item m="1" x="478"/>
        <item m="1" x="7666"/>
        <item m="1" x="5742"/>
        <item m="1" x="7074"/>
        <item m="1" x="6631"/>
        <item m="1" x="6388"/>
        <item m="1" x="4404"/>
        <item m="1" x="6797"/>
        <item m="1" x="7373"/>
        <item m="1" x="4350"/>
        <item m="1" x="3825"/>
        <item m="1" x="3444"/>
        <item m="1" x="2451"/>
        <item m="1" x="6081"/>
        <item m="1" x="7576"/>
        <item m="1" x="1476"/>
        <item m="1" x="7679"/>
        <item m="1" x="6741"/>
        <item m="1" x="7258"/>
        <item m="1" x="6148"/>
        <item m="1" x="6509"/>
        <item m="1" x="5875"/>
        <item m="1" x="5883"/>
        <item m="1" x="6161"/>
        <item m="1" x="5135"/>
        <item m="1" x="5144"/>
        <item m="1" x="5637"/>
        <item m="1" x="5764"/>
        <item m="1" x="5774"/>
        <item m="1" x="6318"/>
        <item m="1" x="5403"/>
        <item m="1" x="5797"/>
        <item m="1" x="5918"/>
        <item m="1" x="5542"/>
        <item m="1" x="5664"/>
        <item m="1" x="5800"/>
        <item m="1" x="6236"/>
        <item m="1" x="6555"/>
        <item m="1" x="6465"/>
        <item m="1" x="6798"/>
        <item m="1" x="6917"/>
        <item m="1" x="5572"/>
        <item m="1" x="202"/>
        <item m="1" x="5718"/>
        <item m="1" x="3651"/>
        <item m="1" x="6816"/>
        <item m="1" x="3811"/>
        <item m="1" x="4943"/>
        <item m="1" x="1941"/>
        <item m="1" x="6162"/>
        <item m="1" x="6183"/>
        <item m="1" x="6436"/>
        <item m="1" x="6441"/>
        <item m="1" x="6444"/>
        <item m="1" x="5656"/>
        <item m="1" x="6479"/>
        <item m="1" x="5994"/>
        <item m="1" x="6531"/>
        <item m="1" x="6071"/>
        <item m="1" x="5578"/>
        <item m="1" x="5106"/>
        <item m="1" x="4065"/>
        <item m="1" x="5889"/>
        <item m="1" x="6169"/>
        <item m="1" x="5769"/>
        <item m="1" x="5891"/>
        <item m="1" x="6034"/>
        <item m="1" x="6175"/>
        <item m="1" x="6649"/>
        <item m="1" x="6220"/>
        <item m="1" x="4944"/>
        <item m="1" x="2894"/>
        <item m="1" x="6767"/>
        <item m="1" x="6880"/>
        <item m="1" x="7005"/>
        <item m="1" x="3191"/>
        <item m="1" x="2677"/>
        <item m="1" x="3300"/>
        <item m="1" x="1208"/>
        <item m="1" x="5449"/>
        <item m="1" x="4467"/>
        <item m="1" x="7082"/>
        <item m="1" x="2386"/>
        <item m="1" x="1986"/>
        <item m="1" x="3627"/>
        <item m="1" x="3254"/>
        <item m="1" x="1692"/>
        <item m="1" x="630"/>
        <item m="1" x="2366"/>
        <item m="1" x="5520"/>
        <item m="1" x="5041"/>
        <item m="1" x="7034"/>
        <item m="1" x="6126"/>
        <item m="1" x="5638"/>
        <item m="1" x="863"/>
        <item m="1" x="4631"/>
        <item m="1" x="6226"/>
        <item m="1" x="4766"/>
        <item m="1" x="5977"/>
        <item m="1" x="2819"/>
        <item m="1" x="1218"/>
        <item m="1" x="693"/>
        <item m="1" x="3435"/>
        <item m="1" x="1368"/>
        <item m="1" x="7445"/>
        <item m="1" x="3070"/>
        <item m="1" x="6646"/>
        <item m="1" x="6212"/>
        <item m="1" x="232"/>
        <item m="1" x="7686"/>
        <item m="1" x="7218"/>
        <item m="1" x="2504"/>
        <item m="1" x="1471"/>
        <item m="1" x="940"/>
        <item m="1" x="2137"/>
        <item m="1" x="1061"/>
        <item m="1" x="515"/>
        <item m="1" x="6298"/>
        <item m="1" x="5795"/>
        <item m="1" x="3759"/>
        <item m="1" x="1171"/>
        <item m="1" x="2880"/>
        <item m="1" x="2375"/>
        <item m="1" x="764"/>
        <item m="1" x="204"/>
        <item m="1" x="5534"/>
        <item m="1" x="4010"/>
        <item m="1" x="3505"/>
        <item m="1" x="2492"/>
        <item m="1" x="1971"/>
        <item m="1" x="7042"/>
        <item m="1" x="6581"/>
        <item m="1" x="4670"/>
        <item m="1" x="7645"/>
        <item m="1" x="6267"/>
        <item m="1" x="5765"/>
        <item m="1" x="5295"/>
        <item m="1" x="325"/>
        <item m="1" x="2077"/>
        <item m="1" x="454"/>
        <item m="1" x="4774"/>
        <item m="1" x="2211"/>
        <item m="1" x="65"/>
        <item m="1" x="73"/>
        <item m="1" x="80"/>
        <item m="1" x="6776"/>
        <item m="1" x="6352"/>
        <item m="1" x="5847"/>
        <item m="1" x="5378"/>
        <item m="1" x="4896"/>
        <item m="1" x="4364"/>
        <item m="1" x="3843"/>
        <item m="1" x="3337"/>
        <item m="1" x="2847"/>
        <item m="1" x="2340"/>
        <item m="1" x="7499"/>
        <item m="1" x="7023"/>
        <item m="1" x="6565"/>
        <item m="1" x="6116"/>
        <item m="1" x="1228"/>
        <item m="1" x="708"/>
        <item m="1" x="117"/>
        <item m="1" x="3445"/>
        <item m="1" x="2953"/>
        <item m="1" x="2455"/>
        <item m="1" x="1904"/>
        <item m="1" x="1376"/>
        <item m="1" x="845"/>
        <item m="1" x="305"/>
        <item m="1" x="5588"/>
        <item m="1" x="5120"/>
        <item m="1" x="4622"/>
        <item m="1" x="4076"/>
        <item m="1" x="3562"/>
        <item m="1" x="3082"/>
        <item m="1" x="2060"/>
        <item m="1" x="1508"/>
        <item m="1" x="990"/>
        <item m="1" x="7578"/>
        <item m="1" x="7103"/>
        <item m="1" x="5705"/>
        <item m="1" x="5242"/>
        <item m="1" x="4756"/>
        <item m="1" x="3197"/>
        <item m="1" x="1630"/>
        <item m="1" x="3806"/>
        <item m="1" x="3305"/>
        <item m="1" x="2300"/>
        <item m="1" x="1767"/>
        <item m="1" x="7321"/>
        <item m="1" x="4979"/>
        <item m="1" x="1993"/>
        <item m="1" x="931"/>
        <item m="1" x="365"/>
        <item m="1" x="6598"/>
        <item m="1" x="6156"/>
        <item m="1" x="5195"/>
        <item m="1" x="4683"/>
        <item m="1" x="6785"/>
        <item m="1" x="5856"/>
        <item m="1" x="4561"/>
        <item m="1" x="6601"/>
        <item m="1" x="4402"/>
        <item m="1" x="2875"/>
        <item m="1" x="1297"/>
        <item m="1" x="6921"/>
        <item m="1" x="5043"/>
        <item m="1" x="4533"/>
        <item m="1" x="3018"/>
        <item m="1" x="7509"/>
        <item m="1" x="7039"/>
        <item m="1" x="6132"/>
        <item m="1" x="5646"/>
        <item m="1" x="7157"/>
        <item m="1" x="1388"/>
        <item m="1" x="867"/>
        <item m="1" x="321"/>
        <item m="1" x="4637"/>
        <item m="1" x="4093"/>
        <item m="1" x="3574"/>
        <item m="1" x="2578"/>
        <item m="1" x="2073"/>
        <item m="1" x="1521"/>
        <item m="1" x="1008"/>
        <item m="1" x="447"/>
        <item m="1" x="6663"/>
        <item m="1" x="6232"/>
        <item m="1" x="5715"/>
        <item m="1" x="5260"/>
        <item m="1" x="4771"/>
        <item m="1" x="3218"/>
        <item m="1" x="2703"/>
        <item m="1" x="7370"/>
        <item m="1" x="6900"/>
        <item m="1" x="6466"/>
        <item m="1" x="5980"/>
        <item m="1" x="1100"/>
        <item m="1" x="3312"/>
        <item m="1" x="2822"/>
        <item m="1" x="2317"/>
        <item m="1" x="1775"/>
        <item m="1" x="1222"/>
        <item m="1" x="702"/>
        <item m="1" x="5459"/>
        <item m="1" x="4988"/>
        <item m="1" x="3946"/>
        <item m="1" x="3441"/>
        <item m="1" x="2947"/>
        <item m="1" x="6787"/>
        <item m="1" x="2685"/>
        <item m="1" x="1636"/>
        <item m="1" x="3815"/>
        <item m="1" x="47"/>
        <item m="1" x="937"/>
        <item m="1" x="6836"/>
        <item m="1" x="635"/>
        <item m="1" x="1299"/>
        <item m="1" x="7388"/>
        <item m="1" x="6480"/>
        <item m="1" x="3503"/>
        <item m="1" x="3019"/>
        <item m="1" x="6579"/>
        <item m="1" x="6137"/>
        <item m="1" x="874"/>
        <item m="1" x="2075"/>
        <item m="1" x="5265"/>
        <item m="1" x="2208"/>
        <item m="1" x="2827"/>
        <item m="1" x="2321"/>
        <item m="1" x="1779"/>
        <item m="1" x="1227"/>
        <item m="1" x="6985"/>
        <item m="1" x="7575"/>
        <item m="1" x="5240"/>
        <item m="1" x="377"/>
        <item m="1" x="522"/>
        <item m="1" x="6704"/>
        <item m="1" x="639"/>
        <item m="1" x="3392"/>
        <item m="1" x="1846"/>
        <item m="1" x="1307"/>
        <item m="1" x="5539"/>
        <item m="1" x="5055"/>
        <item m="1" x="4546"/>
        <item m="1" x="4018"/>
        <item m="1" x="3024"/>
        <item m="1" x="1982"/>
        <item m="1" x="1449"/>
        <item m="1" x="924"/>
        <item m="1" x="5654"/>
        <item m="1" x="5188"/>
        <item m="1" x="4680"/>
        <item m="1" x="3149"/>
        <item m="1" x="7648"/>
        <item m="1" x="7166"/>
        <item m="1" x="6692"/>
        <item m="1" x="6275"/>
        <item m="1" x="5303"/>
        <item m="1" x="4783"/>
        <item m="1" x="4239"/>
        <item m="1" x="3695"/>
        <item m="1" x="3231"/>
        <item m="1" x="1129"/>
        <item m="1" x="6779"/>
        <item m="1" x="5850"/>
        <item m="1" x="5383"/>
        <item m="1" x="4371"/>
        <item m="1" x="3347"/>
        <item m="1" x="719"/>
        <item m="1" x="131"/>
        <item m="1" x="3450"/>
        <item m="1" x="2959"/>
        <item m="1" x="2460"/>
        <item m="1" x="1913"/>
        <item m="1" x="860"/>
        <item m="1" x="314"/>
        <item m="1" x="5594"/>
        <item m="1" x="5129"/>
        <item m="1" x="4087"/>
        <item m="1" x="3090"/>
        <item m="1" x="2566"/>
        <item m="1" x="2068"/>
        <item m="1" x="1513"/>
        <item m="1" x="997"/>
        <item m="1" x="7584"/>
        <item m="1" x="7112"/>
        <item m="1" x="6655"/>
        <item m="1" x="6223"/>
        <item m="1" x="3678"/>
        <item m="1" x="7696"/>
        <item m="1" x="7231"/>
        <item m="1" x="6764"/>
        <item m="1" x="6344"/>
        <item m="1" x="5839"/>
        <item m="1" x="5364"/>
        <item m="1" x="386"/>
        <item m="1" x="7786"/>
        <item m="1" x="7342"/>
        <item m="1" x="2647"/>
        <item m="1" x="2154"/>
        <item m="1" x="1608"/>
        <item m="1" x="1068"/>
        <item m="1" x="529"/>
        <item m="1" x="4840"/>
        <item m="1" x="4305"/>
        <item m="1" x="3288"/>
        <item m="1" x="2783"/>
        <item m="1" x="2283"/>
        <item m="1" x="1746"/>
        <item m="1" x="6417"/>
        <item m="1" x="5925"/>
        <item m="1" x="5429"/>
        <item m="1" x="2407"/>
        <item m="1" x="4342"/>
        <item m="1" x="694"/>
        <item m="1" x="6858"/>
        <item m="1" x="5949"/>
        <item m="1" x="4481"/>
        <item m="1" x="3936"/>
        <item m="1" x="3436"/>
        <item m="1" x="6533"/>
        <item m="1" x="6073"/>
        <item m="1" x="5108"/>
        <item m="1" x="7094"/>
        <item m="1" x="2395"/>
        <item m="1" x="1862"/>
        <item m="1" x="789"/>
        <item m="1" x="233"/>
        <item m="1" x="7256"/>
        <item m="1" x="4343"/>
        <item m="1" x="1773"/>
        <item m="1" x="6861"/>
        <item m="1" x="3439"/>
        <item m="1" x="6979"/>
        <item m="1" x="5584"/>
        <item m="1" x="1319"/>
        <item m="1" x="2008"/>
        <item m="1" x="6609"/>
        <item m="1" x="6167"/>
        <item m="1" x="6427"/>
        <item m="1" x="1053"/>
        <item m="1" x="1706"/>
        <item m="1" x="4937"/>
        <item m="1" x="3885"/>
        <item m="1" x="2325"/>
        <item m="1" x="4490"/>
        <item m="1" x="3957"/>
        <item m="1" x="7453"/>
        <item m="1" x="6082"/>
        <item m="1" x="248"/>
        <item m="1" x="1480"/>
        <item m="1" x="945"/>
        <item m="1" x="2644"/>
        <item m="1" x="6708"/>
        <item m="1" x="7433"/>
        <item m="1" x="1180"/>
        <item m="1" x="1851"/>
        <item m="1" x="221"/>
        <item m="1" x="5059"/>
        <item m="1" x="3518"/>
        <item m="1" x="5191"/>
        <item m="1" x="7167"/>
        <item m="1" x="6283"/>
        <item m="1" x="2089"/>
        <item m="1" x="1535"/>
        <item m="1" x="4242"/>
        <item m="1" x="3235"/>
        <item m="1" x="2713"/>
        <item m="1" x="2220"/>
        <item m="1" x="1669"/>
        <item m="1" x="610"/>
        <item m="1" x="6784"/>
        <item m="1" x="5854"/>
        <item m="1" x="3849"/>
        <item m="1" x="3351"/>
        <item m="1" x="2858"/>
        <item m="1" x="7506"/>
        <item m="1" x="7035"/>
        <item m="1" x="6574"/>
        <item m="1" x="6127"/>
        <item m="1" x="139"/>
        <item m="1" x="2967"/>
        <item m="1" x="1919"/>
        <item m="1" x="317"/>
        <item m="1" x="5597"/>
        <item m="1" x="1517"/>
        <item m="1" x="6658"/>
        <item m="1" x="6227"/>
        <item m="1" x="5255"/>
        <item m="1" x="4767"/>
        <item m="1" x="4227"/>
        <item m="1" x="3681"/>
        <item m="1" x="7790"/>
        <item m="1" x="7347"/>
        <item m="1" x="2653"/>
        <item m="1" x="2158"/>
        <item m="1" x="1612"/>
        <item m="1" x="1072"/>
        <item m="1" x="534"/>
        <item m="1" x="4844"/>
        <item m="1" x="4310"/>
        <item m="1" x="3790"/>
        <item m="1" x="2787"/>
        <item m="1" x="2289"/>
        <item m="1" x="1751"/>
        <item m="1" x="5927"/>
        <item m="1" x="5433"/>
        <item m="1" x="4955"/>
        <item m="1" x="4448"/>
        <item m="1" x="3413"/>
        <item m="1" x="2912"/>
        <item m="1" x="2415"/>
        <item m="1" x="3315"/>
        <item m="1" x="3950"/>
        <item m="1" x="3443"/>
        <item m="1" x="2951"/>
        <item m="1" x="2928"/>
        <item m="1" x="2436"/>
        <item m="1" x="7710"/>
        <item m="1" x="6354"/>
        <item m="1" x="1090"/>
        <item m="1" x="5450"/>
        <item m="1" x="2926"/>
        <item m="1" x="1455"/>
        <item m="1" x="4142"/>
        <item m="1" x="3628"/>
        <item m="1" x="3150"/>
        <item m="1" x="2311"/>
        <item m="1" x="1771"/>
        <item m="1" x="4482"/>
        <item m="1" x="3937"/>
        <item m="1" x="3437"/>
        <item m="1" x="6074"/>
        <item m="1" x="5581"/>
        <item m="1" x="7566"/>
        <item m="1" x="7363"/>
        <item m="1" x="2681"/>
        <item m="1" x="2184"/>
        <item m="1" x="1631"/>
        <item m="1" x="1093"/>
        <item m="1" x="550"/>
        <item m="1" x="7365"/>
        <item m="1" x="2682"/>
        <item m="1" x="2189"/>
        <item m="1" x="1634"/>
        <item m="1" x="1096"/>
        <item m="1" x="552"/>
        <item m="1" x="4863"/>
        <item m="1" x="4334"/>
        <item m="1" x="3810"/>
        <item m="1" x="3307"/>
        <item m="1" x="2813"/>
        <item m="1" x="2302"/>
        <item m="1" x="1768"/>
        <item m="1" x="1213"/>
        <item m="1" x="689"/>
        <item m="1" x="104"/>
        <item m="1" x="6854"/>
        <item m="1" x="6439"/>
        <item m="1" x="5947"/>
        <item m="1" x="5454"/>
        <item m="1" x="4981"/>
        <item m="1" x="4473"/>
        <item m="1" x="3932"/>
        <item m="1" x="3430"/>
        <item m="1" x="2935"/>
        <item m="1" x="2444"/>
        <item m="1" x="7439"/>
        <item m="1" x="6974"/>
        <item m="1" x="6527"/>
        <item m="1" x="6068"/>
        <item m="1" x="5575"/>
        <item m="1" x="5102"/>
        <item m="1" x="4604"/>
        <item m="1" x="7557"/>
        <item m="1" x="7086"/>
        <item m="1" x="6642"/>
        <item m="1" x="1857"/>
        <item m="1" x="1314"/>
        <item m="1" x="784"/>
        <item m="1" x="225"/>
        <item m="1" x="4025"/>
        <item m="1" x="3523"/>
        <item m="1" x="3028"/>
        <item m="1" x="2502"/>
        <item m="1" x="1997"/>
        <item m="1" x="1462"/>
        <item m="1" x="934"/>
        <item m="1" x="368"/>
        <item m="1" x="3301"/>
        <item m="1" x="2298"/>
        <item m="1" x="100"/>
        <item m="1" x="5451"/>
        <item m="1" x="4975"/>
        <item m="1" x="4468"/>
        <item m="1" x="3928"/>
        <item m="1" x="7481"/>
        <item m="1" x="6097"/>
        <item m="1" x="775"/>
        <item m="1" x="2617"/>
        <item m="1" x="4924"/>
        <item m="1" x="722"/>
        <item m="1" x="134"/>
        <item m="1" x="2452"/>
        <item m="1" x="943"/>
        <item m="1" x="5445"/>
        <item m="1" x="4973"/>
        <item m="1" x="4461"/>
        <item m="1" x="3924"/>
        <item m="1" x="6960"/>
        <item m="1" x="4550"/>
        <item m="1" x="6473"/>
        <item m="1" x="5037"/>
        <item m="1" x="7030"/>
        <item m="1" x="6571"/>
        <item m="1" x="1000"/>
        <item m="1" x="7586"/>
        <item m="1" x="6768"/>
        <item m="1" x="5367"/>
        <item m="1" x="7345"/>
        <item m="1" x="2649"/>
        <item m="1" x="2155"/>
        <item m="1" x="1069"/>
        <item m="1" x="530"/>
        <item m="1" x="2287"/>
        <item m="1" x="1748"/>
        <item m="1" x="786"/>
        <item m="1" x="229"/>
        <item m="1" x="3162"/>
        <item m="1" x="2629"/>
        <item m="1" x="1060"/>
        <item m="1" x="5789"/>
        <item m="1" x="5310"/>
        <item m="1" x="3756"/>
        <item m="1" x="2716"/>
        <item m="1" x="1674"/>
        <item m="1" x="614"/>
        <item m="1" x="4913"/>
        <item m="1" x="3363"/>
        <item m="1" x="1816"/>
        <item m="1" x="1274"/>
        <item m="1" x="167"/>
        <item m="1" x="6138"/>
        <item m="1" x="5648"/>
        <item m="1" x="4129"/>
        <item m="1" x="7643"/>
        <item m="1" x="7160"/>
        <item m="1" x="6685"/>
        <item m="1" x="6265"/>
        <item m="1" x="1393"/>
        <item m="1" x="323"/>
        <item m="1" x="3576"/>
        <item m="1" x="3101"/>
        <item m="1" x="2580"/>
        <item m="1" x="2076"/>
        <item m="1" x="1526"/>
        <item m="1" x="1010"/>
        <item m="1" x="451"/>
        <item m="1" x="5721"/>
        <item m="1" x="5266"/>
        <item m="1" x="4772"/>
        <item m="1" x="4233"/>
        <item m="1" x="3688"/>
        <item m="1" x="3225"/>
        <item m="1" x="2705"/>
        <item m="1" x="1661"/>
        <item m="1" x="1120"/>
        <item m="1" x="7703"/>
        <item m="1" x="7236"/>
        <item m="1" x="6773"/>
        <item m="1" x="6351"/>
        <item m="1" x="5846"/>
        <item m="1" x="5377"/>
        <item m="1" x="4894"/>
        <item m="1" x="4361"/>
        <item m="1" x="3842"/>
        <item m="1" x="3335"/>
        <item m="1" x="7358"/>
        <item m="1" x="6881"/>
        <item m="1" x="6454"/>
        <item m="1" x="5962"/>
        <item m="1" x="5478"/>
        <item m="1" x="537"/>
        <item m="1" x="7599"/>
        <item m="1" x="6745"/>
        <item m="1" x="5827"/>
        <item m="1" x="5349"/>
        <item m="1" x="290"/>
        <item m="1" x="1632"/>
        <item m="1" x="5616"/>
        <item m="1" x="5160"/>
        <item m="1" x="4653"/>
        <item m="1" x="4103"/>
        <item m="1" x="3593"/>
        <item m="1" x="7606"/>
        <item m="1" x="7138"/>
        <item m="1" x="6672"/>
        <item m="1" x="5740"/>
        <item m="1" x="7087"/>
        <item m="1" x="6149"/>
        <item m="1" x="1592"/>
        <item m="1" x="3606"/>
        <item m="1" x="2102"/>
        <item m="1" x="904"/>
        <item m="1" x="346"/>
        <item m="1" x="5870"/>
        <item m="1" x="5466"/>
        <item m="1" x="4492"/>
        <item m="1" x="1911"/>
        <item m="1" x="6244"/>
        <item m="1" x="1498"/>
        <item m="1" x="972"/>
        <item m="1" x="5227"/>
        <item m="1" x="551"/>
        <item m="1" x="7212"/>
        <item m="1" x="6748"/>
        <item m="1" x="6330"/>
        <item m="1" x="5829"/>
        <item m="1" x="4004"/>
        <item m="1" x="1006"/>
        <item m="1" x="4135"/>
        <item m="1" x="7537"/>
        <item m="1" x="1811"/>
        <item m="1" x="2373"/>
        <item m="1" x="2498"/>
        <item m="1" x="5430"/>
        <item m="1" x="2144"/>
        <item m="1" x="6411"/>
        <item m="1" x="7541"/>
        <item m="1" x="6623"/>
        <item m="1" x="6626"/>
        <item m="1" x="840"/>
        <item m="1" x="198"/>
        <item m="1" x="1967"/>
        <item m="1" x="1434"/>
        <item m="1" x="911"/>
        <item m="1" x="354"/>
        <item m="1" x="4805"/>
        <item m="1" x="4258"/>
        <item m="1" x="3729"/>
        <item m="1" x="7739"/>
        <item m="1" x="7270"/>
        <item m="1" x="593"/>
        <item m="1" x="5960"/>
        <item m="1" x="5474"/>
        <item m="1" x="5011"/>
        <item m="1" x="4500"/>
        <item m="1" x="3967"/>
        <item m="1" x="3455"/>
        <item m="1" x="2970"/>
        <item m="1" x="2467"/>
        <item m="1" x="1924"/>
        <item m="1" x="7061"/>
        <item m="1" x="1442"/>
        <item m="1" x="920"/>
        <item m="1" x="358"/>
        <item m="1" x="4675"/>
        <item m="1" x="4136"/>
        <item m="1" x="3147"/>
        <item m="1" x="1573"/>
        <item m="1" x="1052"/>
        <item m="1" x="7164"/>
        <item m="1" x="6270"/>
        <item m="1" x="5773"/>
        <item m="1" x="5298"/>
        <item m="1" x="4262"/>
        <item m="1" x="7390"/>
        <item m="1" x="6927"/>
        <item m="1" x="2213"/>
        <item m="1" x="1663"/>
        <item m="1" x="5966"/>
        <item m="1" x="5483"/>
        <item m="1" x="5017"/>
        <item m="1" x="4508"/>
        <item m="1" x="3465"/>
        <item m="1" x="2983"/>
        <item m="1" x="2474"/>
        <item m="1" x="1933"/>
        <item m="1" x="7623"/>
        <item m="1" x="7146"/>
        <item m="1" x="6676"/>
        <item m="1" x="6253"/>
        <item m="1" x="5751"/>
        <item m="1" x="853"/>
        <item m="1" x="309"/>
        <item m="1" x="2559"/>
        <item m="1" x="2065"/>
        <item m="1" x="6761"/>
        <item m="1" x="5835"/>
        <item m="1" x="5360"/>
        <item m="1" x="5462"/>
        <item m="1" x="4994"/>
        <item m="1" x="6988"/>
        <item m="1" x="1740"/>
        <item m="1" x="663"/>
        <item m="1" x="3910"/>
        <item m="1" x="2905"/>
        <item m="1" x="1868"/>
        <item m="1" x="796"/>
        <item m="1" x="6327"/>
        <item m="1" x="3157"/>
        <item m="1" x="2123"/>
        <item m="1" x="6201"/>
        <item m="1" x="5686"/>
        <item m="1" x="6205"/>
        <item m="1" x="7629"/>
        <item m="1" x="7151"/>
        <item m="1" x="6258"/>
        <item m="1" x="762"/>
        <item m="1" x="194"/>
        <item m="1" x="5428"/>
        <item m="1" x="7616"/>
        <item m="1" x="271"/>
        <item m="1" x="7530"/>
        <item m="1" x="2916"/>
        <item m="1" x="2353"/>
        <item m="1" x="2981"/>
        <item m="1" x="4592"/>
        <item m="1" x="2525"/>
        <item m="1" x="7354"/>
        <item m="1" x="6689"/>
        <item m="1" x="861"/>
        <item m="1" x="4161"/>
        <item m="1" x="5274"/>
        <item m="1" x="4223"/>
        <item m="1" x="3543"/>
        <item m="1" x="3650"/>
        <item m="1" x="4084"/>
        <item m="1" x="4229"/>
        <item m="1" x="3020"/>
        <item m="1" x="3906"/>
        <item m="1" x="4044"/>
        <item m="1" x="4669"/>
        <item m="1" x="4250"/>
        <item m="1" x="2582"/>
        <item m="1" x="4470"/>
        <item m="1" x="4611"/>
        <item m="1" x="4757"/>
        <item m="1" x="4888"/>
        <item m="1" x="5015"/>
        <item m="1" x="5152"/>
        <item m="1" x="4325"/>
        <item m="1" x="4340"/>
        <item m="1" x="1735"/>
        <item m="1" x="2564"/>
        <item m="1" x="1225"/>
        <item m="1" x="1381"/>
        <item m="1" x="1524"/>
        <item m="1" x="2242"/>
        <item m="1" x="1693"/>
        <item m="1" x="1159"/>
        <item m="1" x="631"/>
        <item m="1" x="4925"/>
        <item m="1" x="4396"/>
        <item m="1" x="3872"/>
        <item m="1" x="3380"/>
        <item m="1" x="5521"/>
        <item m="1" x="5639"/>
        <item m="1" x="15"/>
        <item m="1" x="2881"/>
        <item m="1" x="2376"/>
        <item m="1" x="1838"/>
        <item m="1" x="4758"/>
        <item m="1" x="3137"/>
        <item m="1" x="6050"/>
        <item m="1" x="5931"/>
        <item m="1" x="1164"/>
        <item m="1" x="633"/>
        <item m="1" x="5525"/>
        <item m="1" x="5044"/>
        <item m="1" x="4534"/>
        <item m="1" x="4006"/>
        <item m="1" x="3500"/>
        <item m="1" x="1522"/>
        <item m="1" x="4231"/>
        <item m="1" x="2207"/>
        <item m="1" x="1656"/>
        <item m="1" x="5503"/>
        <item m="1" x="7495"/>
        <item m="1" x="2823"/>
        <item m="1" x="5308"/>
        <item m="1" x="4819"/>
        <item m="1" x="4278"/>
        <item m="1" x="5045"/>
        <item m="1" x="4537"/>
        <item m="1" x="7161"/>
        <item m="1" x="6686"/>
        <item m="1" x="1926"/>
        <item m="1" x="1394"/>
        <item m="1" x="324"/>
        <item m="1" x="7303"/>
        <item m="1" x="497"/>
        <item m="1" x="7425"/>
        <item m="1" x="2752"/>
        <item m="1" x="1707"/>
        <item m="1" x="1174"/>
        <item m="1" x="1303"/>
        <item m="1" x="768"/>
        <item m="1" x="206"/>
        <item m="1" x="3510"/>
        <item m="1" x="7517"/>
        <item m="1" x="6690"/>
        <item m="1" x="1398"/>
        <item m="1" x="3579"/>
        <item m="1" x="457"/>
        <item m="1" x="7379"/>
        <item m="1" x="6905"/>
        <item m="1" x="6470"/>
        <item m="1" x="5510"/>
        <item m="1" x="572"/>
        <item m="1" x="1229"/>
        <item m="1" x="4995"/>
        <item m="1" x="1377"/>
        <item m="1" x="5121"/>
        <item m="1" x="6760"/>
        <item m="1" x="1067"/>
        <item m="1" x="525"/>
        <item m="1" x="5802"/>
        <item m="1" x="2780"/>
        <item m="1" x="2276"/>
        <item m="1" x="1737"/>
        <item m="1" x="7434"/>
        <item m="1" x="6967"/>
        <item m="1" x="6524"/>
        <item m="1" x="6064"/>
        <item m="1" x="5570"/>
        <item m="1" x="647"/>
        <item m="1" x="33"/>
        <item m="1" x="7554"/>
        <item m="1" x="2889"/>
        <item m="1" x="2387"/>
        <item m="1" x="1852"/>
        <item m="1" x="1311"/>
        <item m="1" x="777"/>
        <item m="1" x="1457"/>
        <item m="1" x="7050"/>
        <item m="1" x="6594"/>
        <item m="1" x="6154"/>
        <item m="1" x="5658"/>
        <item m="1" x="5192"/>
        <item m="1" x="4681"/>
        <item m="1" x="4144"/>
        <item m="1" x="3629"/>
        <item m="1" x="3155"/>
        <item m="1" x="6284"/>
        <item m="1" x="5783"/>
        <item m="1" x="5306"/>
        <item m="1" x="4817"/>
        <item m="1" x="6813"/>
        <item m="1" x="1536"/>
        <item m="1" x="1020"/>
        <item m="1" x="3700"/>
        <item m="1" x="611"/>
        <item m="1" x="6357"/>
        <item m="1" x="5855"/>
        <item m="1" x="4373"/>
        <item m="1" x="3850"/>
        <item m="1" x="3352"/>
        <item m="1" x="7036"/>
        <item m="1" x="5640"/>
        <item m="1" x="140"/>
        <item m="1" x="7634"/>
        <item m="1" x="2968"/>
        <item m="1" x="2465"/>
        <item m="1" x="1920"/>
        <item m="1" x="1386"/>
        <item m="1" x="318"/>
        <item m="1" x="5136"/>
        <item m="1" x="4633"/>
        <item m="1" x="4090"/>
        <item m="1" x="3572"/>
        <item m="1" x="3095"/>
        <item m="1" x="2576"/>
        <item m="1" x="1004"/>
        <item m="1" x="7115"/>
        <item m="1" x="6659"/>
        <item m="1" x="6228"/>
        <item m="1" x="5256"/>
        <item m="1" x="4228"/>
        <item m="1" x="3682"/>
        <item m="1" x="3216"/>
        <item m="1" x="2699"/>
        <item m="1" x="7699"/>
        <item m="1" x="5373"/>
        <item m="1" x="7348"/>
        <item m="1" x="6874"/>
        <item m="1" x="2159"/>
        <item m="1" x="1613"/>
        <item m="1" x="1073"/>
        <item m="1" x="4311"/>
        <item m="1" x="3791"/>
        <item m="1" x="3291"/>
        <item m="1" x="2788"/>
        <item m="1" x="2290"/>
        <item m="1" x="1752"/>
        <item m="1" x="1195"/>
        <item m="1" x="669"/>
        <item m="1" x="6419"/>
        <item m="1" x="5928"/>
        <item m="1" x="4956"/>
        <item m="1" x="4449"/>
        <item m="1" x="3916"/>
        <item m="1" x="3414"/>
        <item m="1" x="2913"/>
        <item m="1" x="7568"/>
        <item m="1" x="7096"/>
        <item m="1" x="6648"/>
        <item m="1" x="6213"/>
        <item m="1" x="790"/>
        <item m="1" x="5197"/>
        <item m="1" x="171"/>
        <item m="1" x="2437"/>
        <item m="1" x="1889"/>
        <item m="1" x="1357"/>
        <item m="1" x="817"/>
        <item m="1" x="282"/>
        <item m="1" x="6937"/>
        <item m="1" x="6497"/>
        <item m="1" x="3368"/>
        <item m="1" x="2863"/>
        <item m="1" x="2355"/>
        <item m="1" x="1817"/>
        <item m="1" x="1277"/>
        <item m="1" x="752"/>
        <item m="1" x="170"/>
        <item m="1" x="5440"/>
        <item m="1" x="500"/>
        <item m="1" x="2253"/>
        <item m="1" x="1175"/>
        <item m="1" x="21"/>
        <item m="1" x="3390"/>
        <item m="1" x="2883"/>
        <item m="1" x="1304"/>
        <item m="1" x="771"/>
        <item m="1" x="1715"/>
        <item m="1" x="640"/>
        <item m="1" x="28"/>
        <item m="1" x="3890"/>
        <item m="1" x="2886"/>
        <item m="1" x="2383"/>
        <item m="1" x="1847"/>
        <item m="1" x="774"/>
        <item m="1" x="214"/>
        <item m="1" x="6930"/>
        <item m="1" x="6486"/>
        <item m="1" x="6018"/>
        <item m="1" x="5540"/>
        <item m="1" x="4784"/>
        <item m="1" x="4240"/>
        <item m="1" x="7384"/>
        <item m="1" x="6911"/>
        <item m="1" x="6472"/>
        <item m="1" x="582"/>
        <item m="1" x="2331"/>
        <item m="1" x="720"/>
        <item m="1" x="3451"/>
        <item m="1" x="315"/>
        <item m="1" x="6993"/>
        <item m="1" x="2567"/>
        <item m="1" x="4763"/>
        <item m="1" x="7697"/>
        <item m="1" x="6765"/>
        <item m="1" x="2020"/>
        <item m="1" x="1484"/>
        <item m="1" x="947"/>
        <item m="1" x="4169"/>
        <item m="1" x="3171"/>
        <item m="1" x="3785"/>
        <item m="1" x="2284"/>
        <item m="1" x="1747"/>
        <item m="1" x="6530"/>
        <item m="1" x="7561"/>
        <item m="1" x="2897"/>
        <item m="1" x="2391"/>
        <item m="1" x="1858"/>
        <item m="1" x="1315"/>
        <item m="1" x="785"/>
        <item m="1" x="228"/>
        <item m="1" x="5062"/>
        <item m="1" x="4565"/>
        <item m="1" x="4029"/>
        <item m="1" x="6698"/>
        <item m="1" x="6293"/>
        <item m="1" x="5786"/>
        <item m="1" x="6753"/>
        <item m="1" x="5834"/>
        <item m="1" x="5354"/>
        <item m="1" x="4871"/>
        <item m="1" x="4344"/>
        <item m="1" x="3820"/>
        <item m="1" x="3311"/>
        <item m="1" x="7447"/>
        <item m="1" x="657"/>
        <item m="1" x="1581"/>
        <item m="1" x="5414"/>
        <item m="1" x="4263"/>
        <item m="1" x="601"/>
        <item m="1" x="3846"/>
        <item m="1" x="3431"/>
        <item m="1" x="5021"/>
        <item m="1" x="299"/>
        <item m="1" x="1263"/>
        <item m="1" x="742"/>
        <item m="1" x="4515"/>
        <item m="1" x="2572"/>
        <item m="1" x="1515"/>
        <item m="1" x="2944"/>
        <item m="1" x="308"/>
        <item m="1" x="6207"/>
        <item m="1" x="7635"/>
        <item m="1" x="3415"/>
        <item m="1" x="516"/>
        <item m="1" x="3479"/>
        <item m="1" x="896"/>
        <item m="1" x="3120"/>
        <item m="1" x="5411"/>
        <item m="1" x="5553"/>
        <item m="1" x="2246"/>
        <item m="1" x="1698"/>
        <item m="1" x="1298"/>
        <item m="1" x="2488"/>
        <item m="1" x="5261"/>
        <item m="1" x="3219"/>
        <item m="1" x="6468"/>
        <item m="1" x="2057"/>
        <item m="1" x="5535"/>
        <item m="1" x="5047"/>
        <item m="1" x="877"/>
        <item m="1" x="1527"/>
        <item m="1" x="3226"/>
        <item m="1" x="5030"/>
        <item m="1" x="4217"/>
        <item m="1" x="3881"/>
        <item m="1" x="3617"/>
        <item m="1" x="528"/>
        <item m="1" x="1956"/>
        <item m="1" x="6255"/>
        <item m="1" x="1684"/>
        <item m="1" x="4442"/>
        <item m="1" x="4166"/>
        <item m="1" x="3901"/>
        <item m="1" x="3636"/>
        <item m="1" x="4445"/>
        <item m="1" x="4176"/>
        <item m="1" x="3905"/>
        <item m="1" x="3638"/>
        <item m="1" x="4038"/>
        <item m="1" x="3781"/>
        <item m="1" x="4183"/>
        <item m="1" x="3920"/>
        <item m="1" x="1845"/>
        <item m="1" x="6150"/>
        <item m="1" x="4472"/>
        <item m="1" x="4204"/>
        <item m="1" x="4749"/>
        <item m="1" x="4479"/>
        <item m="1" x="4209"/>
        <item m="1" x="4620"/>
        <item m="1" x="4348"/>
        <item m="1" x="584"/>
        <item m="1" x="4489"/>
        <item m="1" x="4215"/>
        <item m="1" x="3777"/>
        <item m="1" x="3532"/>
        <item m="1" x="4341"/>
        <item m="1" x="4070"/>
        <item m="1" x="4503"/>
        <item m="1" x="3639"/>
        <item m="1" x="4486"/>
        <item m="1" x="4210"/>
        <item m="1" x="3788"/>
        <item m="1" x="3540"/>
        <item m="1" x="6173"/>
        <item m="1" x="4617"/>
        <item m="1" x="4067"/>
        <item m="1" x="3816"/>
        <item m="1" x="4778"/>
        <item m="1" x="4507"/>
        <item m="1" x="4236"/>
        <item m="1" x="4222"/>
        <item m="1" x="4782"/>
        <item m="1" x="4513"/>
        <item m="1" x="4238"/>
        <item m="1" x="3944"/>
        <item m="1" x="3669"/>
        <item m="1" x="921"/>
        <item m="1" x="4060"/>
        <item m="1" x="3802"/>
        <item m="1" x="3551"/>
        <item m="1" x="3652"/>
        <item m="1" x="3426"/>
        <item m="1" x="5028"/>
        <item m="1" x="3033"/>
        <item m="1" x="2772"/>
        <item m="1" x="2757"/>
        <item m="1" x="2499"/>
        <item m="1" x="5181"/>
        <item m="1" x="3541"/>
        <item m="1" x="4082"/>
        <item m="1" x="3828"/>
        <item m="1" x="3565"/>
        <item m="1" x="3168"/>
        <item m="1" x="2904"/>
        <item m="1" x="2643"/>
        <item m="1" x="3434"/>
        <item m="1" x="3199"/>
        <item m="1" x="5341"/>
        <item m="1" x="5964"/>
        <item m="1" x="3053"/>
        <item m="1" x="5323"/>
        <item m="1" x="662"/>
        <item m="1" x="3453"/>
        <item m="1" x="3217"/>
        <item m="1" x="2265"/>
        <item m="1" x="7716"/>
        <item m="1" x="3041"/>
        <item m="1" x="4389"/>
        <item m="1" x="5467"/>
        <item m="1" x="2518"/>
        <item m="1" x="2282"/>
        <item m="1" x="4677"/>
        <item m="1" x="3055"/>
        <item m="1" x="3328"/>
        <item m="1" x="3096"/>
        <item m="1" x="2269"/>
        <item m="1" x="2006"/>
        <item m="1" x="2664"/>
        <item m="1" x="2422"/>
        <item m="1" x="3468"/>
        <item m="1" x="2569"/>
        <item m="1" x="2670"/>
        <item m="1" x="2429"/>
        <item m="1" x="2812"/>
        <item m="1" x="2545"/>
        <item m="1" x="3348"/>
        <item m="1" x="3111"/>
        <item m="1" x="1690"/>
        <item m="1" x="1426"/>
        <item m="1" x="2115"/>
        <item m="1" x="1833"/>
        <item m="1" x="1566"/>
        <item m="1" x="3200"/>
        <item m="1" x="2942"/>
        <item m="1" x="2687"/>
        <item m="1" x="1695"/>
        <item m="1" x="1430"/>
        <item m="1" x="2673"/>
        <item m="1" x="2432"/>
        <item m="1" x="2416"/>
        <item m="1" x="2161"/>
        <item m="1" x="4409"/>
        <item m="1" x="2795"/>
        <item m="1" x="2932"/>
        <item m="1" x="2679"/>
        <item m="1" x="2439"/>
        <item m="1" x="3699"/>
        <item m="1" x="2122"/>
        <item m="1" x="7362"/>
        <item m="1" x="1990"/>
        <item m="1" x="1721"/>
        <item m="1" x="1458"/>
        <item m="1" x="2510"/>
        <item m="1" x="1736"/>
        <item m="1" x="3594"/>
        <item m="1" x="7717"/>
        <item m="1" x="7249"/>
        <item m="1" x="4712"/>
        <item m="1" x="2454"/>
        <item m="1" x="2571"/>
        <item m="1" x="2706"/>
        <item m="1" x="2471"/>
        <item m="1" x="3713"/>
        <item m="1" x="2152"/>
        <item m="1" x="7383"/>
        <item m="1" x="2027"/>
        <item m="1" x="1753"/>
        <item m="1" x="1883"/>
        <item m="1" x="3228"/>
        <item m="1" x="7360"/>
        <item m="1" x="1571"/>
        <item m="1" x="6883"/>
        <item m="1" x="1167"/>
        <item m="1" x="914"/>
        <item m="1" x="1595"/>
        <item m="1" x="1323"/>
        <item m="1" x="2440"/>
        <item m="1" x="2182"/>
        <item m="1" x="1891"/>
        <item m="1" x="1441"/>
        <item m="1" x="1173"/>
        <item m="1" x="919"/>
        <item m="1" x="1586"/>
        <item m="1" x="1310"/>
        <item m="1" x="1056"/>
        <item m="1" x="1729"/>
        <item m="1" x="1472"/>
        <item m="1" x="1185"/>
        <item m="1" x="1866"/>
        <item m="1" x="1601"/>
        <item m="1" x="1327"/>
        <item m="1" x="2023"/>
        <item m="1" x="1749"/>
        <item m="1" x="1486"/>
        <item m="1" x="2320"/>
        <item m="1" x="2059"/>
        <item m="1" x="3376"/>
        <item m="1" x="7502"/>
        <item m="1" x="1745"/>
        <item m="1" x="7029"/>
        <item m="1" x="2206"/>
        <item m="1" x="1914"/>
        <item m="1" x="1873"/>
        <item m="1" x="2586"/>
        <item m="1" x="2341"/>
        <item m="1" x="2081"/>
        <item m="1" x="3126"/>
        <item m="1" x="6799"/>
        <item m="1" x="3762"/>
        <item m="1" x="2192"/>
        <item m="1" x="7402"/>
        <item m="1" x="767"/>
        <item m="1" x="496"/>
        <item m="1" x="2579"/>
        <item m="1" x="6772"/>
        <item m="1" x="6350"/>
        <item m="1" x="773"/>
        <item m="1" x="501"/>
        <item m="1" x="3002"/>
        <item m="1" x="7142"/>
        <item m="1" x="1324"/>
        <item m="1" x="6675"/>
        <item m="1" x="3256"/>
        <item m="1" x="7386"/>
        <item m="1" x="1617"/>
        <item m="1" x="6920"/>
        <item m="1" x="3389"/>
        <item m="1" x="7518"/>
        <item m="1" x="2864"/>
        <item m="1" x="7016"/>
        <item m="1" x="1186"/>
        <item m="1" x="6562"/>
        <item m="1" x="4363"/>
        <item m="1" x="1344"/>
        <item m="1" x="6924"/>
        <item m="1" x="1077"/>
        <item m="1" x="3782"/>
        <item m="1" x="2205"/>
        <item m="1" x="7413"/>
        <item m="1" x="3402"/>
        <item m="1" x="3160"/>
        <item m="1" x="7281"/>
        <item m="1" x="1211"/>
        <item m="1" x="6817"/>
        <item m="1" x="970"/>
        <item m="1" x="1089"/>
        <item m="1" x="816"/>
        <item m="1" x="1217"/>
        <item m="1" x="975"/>
        <item m="1" x="1644"/>
        <item m="1" x="1375"/>
        <item m="1" x="1105"/>
        <item m="1" x="7764"/>
        <item m="1" x="1789"/>
        <item m="1" x="199"/>
        <item m="1" x="799"/>
        <item m="1" x="526"/>
        <item m="1" x="1197"/>
        <item m="1" x="950"/>
        <item m="1" x="670"/>
        <item m="1" x="1080"/>
        <item m="1" x="810"/>
        <item m="1" x="1209"/>
        <item m="1" x="967"/>
        <item m="1" x="3428"/>
        <item m="1" x="6098"/>
        <item m="1" x="3556"/>
        <item m="1" x="6245"/>
        <item m="1" x="660"/>
        <item m="1" x="378"/>
        <item m="1" x="3836"/>
        <item m="1" x="6474"/>
        <item m="1" x="1660"/>
        <item m="1" x="3048"/>
        <item m="1" x="2878"/>
        <item m="1" x="7188"/>
        <item m="1" x="6140"/>
        <item m="1" x="1199"/>
        <item m="1" x="91"/>
        <item m="1" x="952"/>
        <item m="1" x="1301"/>
        <item m="1" x="674"/>
        <item m="1" x="211"/>
        <item m="1" x="523"/>
        <item m="1" x="243"/>
        <item m="1" x="668"/>
        <item m="1" x="387"/>
        <item m="1" x="531"/>
        <item m="1" x="260"/>
        <item m="1" x="1103"/>
        <item m="1" x="841"/>
        <item m="1" x="1390"/>
        <item m="1" x="1118"/>
        <item m="1" x="7562"/>
        <item m="1" x="1360"/>
        <item m="1" x="2762"/>
        <item m="1" x="831"/>
        <item m="1" x="559"/>
        <item m="1" x="994"/>
        <item m="1" x="713"/>
        <item m="1" x="3338"/>
        <item m="1" x="7470"/>
        <item m="1" x="1253"/>
        <item m="1" x="1013"/>
        <item m="1" x="6488"/>
        <item m="1" x="545"/>
        <item m="1" x="6280"/>
        <item m="1" x="280"/>
        <item m="1" x="976"/>
        <item m="1" x="692"/>
        <item m="1" x="423"/>
        <item m="1" x="844"/>
        <item m="1" x="567"/>
        <item m="1" x="2908"/>
        <item m="1" x="1262"/>
        <item m="1" x="1017"/>
        <item m="1" x="1415"/>
        <item m="1" x="24"/>
        <item m="1" x="968"/>
        <item m="1" x="685"/>
        <item m="1" x="408"/>
        <item m="1" x="6938"/>
        <item m="1" x="5231"/>
        <item m="1" x="556"/>
        <item m="1" x="803"/>
        <item m="1" x="257"/>
        <item m="1" x="691"/>
        <item m="1" x="417"/>
        <item m="1" x="839"/>
        <item m="1" x="565"/>
        <item m="1" x="1946"/>
        <item m="1" x="6249"/>
        <item m="1" x="5746"/>
        <item m="1" x="819"/>
        <item m="1" x="548"/>
        <item m="1" x="286"/>
        <item m="1" x="2634"/>
        <item m="1" x="6822"/>
        <item m="1" x="979"/>
        <item m="1" x="698"/>
        <item m="1" x="6408"/>
        <item m="1" x="426"/>
        <item m="1" x="1106"/>
        <item m="1" x="851"/>
        <item m="1" x="569"/>
        <item m="1" x="5749"/>
        <item m="1" x="1110"/>
        <item m="1" x="859"/>
        <item m="1" x="579"/>
        <item m="1" x="2960"/>
        <item m="1" x="864"/>
        <item m="1" x="587"/>
        <item m="1" x="1824"/>
        <item m="1" x="6119"/>
        <item m="1" x="3724"/>
        <item m="1" x="726"/>
        <item m="1" x="6418"/>
        <item m="1" x="443"/>
        <item m="1" x="2658"/>
        <item m="1" x="6834"/>
        <item m="1" x="1009"/>
        <item m="1" x="6421"/>
        <item m="1" x="1545"/>
        <item m="1" x="1830"/>
        <item m="1" x="6130"/>
        <item m="1" x="84"/>
        <item m="1" x="5643"/>
        <item m="1" x="2977"/>
        <item m="1" x="1279"/>
        <item m="1" x="1139"/>
        <item m="1" x="5020"/>
        <item m="1" x="7621"/>
        <item m="1" x="5811"/>
        <item m="1" x="7037"/>
        <item m="1" x="4068"/>
        <item m="1" x="158"/>
        <item m="1" x="481"/>
        <item m="1" x="190"/>
        <item m="1" x="2336"/>
        <item m="1" x="2594"/>
        <item m="1" x="1774"/>
        <item m="1" x="1909"/>
        <item m="1" x="1194"/>
        <item m="1" x="1346"/>
        <item m="1" x="1495"/>
        <item m="1" x="1781"/>
        <item m="1" x="1923"/>
        <item m="1" x="1645"/>
        <item m="1" x="1792"/>
        <item m="1" x="1205"/>
        <item m="1" x="1362"/>
        <item m="1" x="1506"/>
        <item m="1" x="215"/>
        <item m="1" x="370"/>
        <item m="1" x="520"/>
        <item m="1" x="1221"/>
        <item m="1" x="538"/>
        <item m="1" x="992"/>
        <item m="1" x="680"/>
        <item m="1" x="824"/>
        <item m="1" x="261"/>
        <item m="1" x="6835"/>
        <item m="1" x="413"/>
        <item m="1" x="560"/>
        <item m="1" x="714"/>
        <item m="1" x="865"/>
        <item m="1" x="2256"/>
        <item m="1" x="7480"/>
        <item m="1" x="2392"/>
        <item m="1" x="7611"/>
        <item m="1" x="2508"/>
        <item m="1" x="7722"/>
        <item m="1" x="2648"/>
        <item m="1" x="2789"/>
        <item m="1" x="2923"/>
        <item m="1" x="7070"/>
        <item m="1" x="1251"/>
        <item m="1" x="7201"/>
        <item m="1" x="1405"/>
        <item m="1" x="7324"/>
        <item m="1" x="1539"/>
        <item m="1" x="2712"/>
        <item m="1" x="6669"/>
        <item m="1" x="6457"/>
        <item m="1" x="6237"/>
        <item m="1" x="2728"/>
        <item m="1" x="2600"/>
        <item m="1" x="6104"/>
        <item m="1" x="5745"/>
        <item m="1" x="4731"/>
        <item m="1" x="3021"/>
        <item m="1" x="6687"/>
        <item m="1" x="6481"/>
        <item m="1" x="3278"/>
        <item m="1" x="6699"/>
        <item m="1" x="7777"/>
        <item m="1" x="5852"/>
        <item m="1" x="246"/>
        <item m="1" x="1777"/>
        <item m="1" x="2215"/>
        <item m="1" x="6248"/>
        <item m="1" x="5979"/>
        <item m="1" x="250"/>
        <item m="1" x="1801"/>
        <item m="1" x="5605"/>
        <item m="1" x="1815"/>
        <item m="1" x="5387"/>
        <item m="1" x="5174"/>
        <item m="1" x="7705"/>
        <item m="1" x="5770"/>
        <item m="1" x="5601"/>
        <item m="1" x="5901"/>
        <item m="1" x="4900"/>
        <item m="1" x="1125"/>
        <item m="1" x="6733"/>
        <item m="1" x="5271"/>
        <item m="1" x="7746"/>
        <item m="1" x="4779"/>
        <item m="1" x="1266"/>
        <item m="1" x="6850"/>
        <item m="1" x="5023"/>
        <item m="1" x="172"/>
        <item m="1" x="643"/>
        <item m="1" x="795"/>
        <item m="1" x="671"/>
        <item m="1" x="244"/>
        <item m="1" x="388"/>
        <item m="1" x="56"/>
        <item m="1" x="393"/>
        <item m="1" x="687"/>
        <item m="1" x="402"/>
        <item m="1" x="81"/>
        <item m="1" x="987"/>
        <item m="1" x="3483"/>
        <item m="1" x="70"/>
        <item m="1" x="1681"/>
        <item m="1" x="92"/>
        <item m="1" x="278"/>
        <item m="1" x="3424"/>
        <item m="1" x="3297"/>
        <item m="1" x="7292"/>
        <item m="1" x="3057"/>
        <item m="1" x="651"/>
        <item m="1" x="2257"/>
        <item m="1" x="4244"/>
        <item m="1" x="1969"/>
        <item m="1" x="1974"/>
        <item m="1" x="374"/>
        <item m="1" x="2943"/>
        <item m="1" x="4596"/>
        <item m="1" x="4410"/>
        <item m="1" x="2796"/>
        <item m="1" x="2533"/>
        <item m="1" x="3887"/>
        <item m="1" x="2295"/>
        <item m="1" x="3195"/>
        <item m="1" x="3519"/>
        <item m="1" x="2680"/>
        <item m="1" x="2441"/>
        <item m="1" x="1473"/>
        <item m="1" x="1137"/>
        <item m="1" x="5494"/>
        <item m="1" x="7752"/>
        <item m="1" x="272"/>
        <item m="1" x="4726"/>
        <item m="1" x="3107"/>
        <item m="1" x="2850"/>
        <item m="1" x="4193"/>
        <item m="1" x="2587"/>
        <item m="1" x="1143"/>
        <item m="1" x="2316"/>
        <item m="1" x="7758"/>
        <item m="1" x="303"/>
        <item m="1" x="4484"/>
        <item m="1" x="1713"/>
        <item m="1" x="926"/>
        <item m="1" x="7159"/>
        <item m="1" x="1342"/>
        <item m="1" x="2989"/>
        <item m="1" x="1464"/>
        <item m="1" x="1743"/>
        <item m="1" x="2183"/>
        <item m="1" x="3520"/>
        <item m="1" x="464"/>
        <item m="1" x="4906"/>
        <item m="1" x="1878"/>
        <item m="1" x="650"/>
        <item m="1" x="6363"/>
        <item m="1" x="371"/>
        <item m="1" x="4512"/>
        <item m="1" x="6809"/>
        <item m="1" x="1893"/>
        <item m="1" x="162"/>
        <item m="1" x="7169"/>
        <item m="1" x="2053"/>
        <item m="1" x="336"/>
        <item m="1" x="7286"/>
        <item m="1" x="2199"/>
        <item m="1" x="476"/>
        <item m="1" x="7412"/>
        <item m="1" x="1334"/>
        <item m="1" x="6471"/>
        <item m="1" x="638"/>
        <item m="1" x="5054"/>
        <item m="1" x="1348"/>
        <item m="1" x="7071"/>
        <item m="1" x="7202"/>
        <item m="1" x="7325"/>
        <item m="1" x="1540"/>
        <item m="1" x="1908"/>
        <item m="1" x="1345"/>
        <item m="1" x="4094"/>
        <item m="1" x="1351"/>
        <item m="1" x="4098"/>
        <item m="1" x="969"/>
        <item m="1" x="6595"/>
        <item m="1" x="688"/>
        <item m="1" x="1918"/>
        <item m="1" x="6950"/>
        <item m="1" x="2088"/>
        <item m="1" x="6356"/>
        <item m="1" x="6099"/>
        <item m="1" x="5717"/>
        <item m="1" x="2915"/>
        <item m="1" x="3051"/>
        <item m="1" x="1666"/>
        <item m="1" x="4415"/>
        <item m="1" x="6739"/>
        <item m="1" x="7091"/>
        <item m="1" x="10"/>
        <item m="1" x="2918"/>
        <item m="1" x="5376"/>
        <item m="1" x="1814"/>
        <item m="1" x="1947"/>
        <item m="1" x="2779"/>
        <item m="1" x="5247"/>
        <item m="1" x="220"/>
        <item m="1" x="5732"/>
        <item m="1" x="5859"/>
        <item m="1" x="1957"/>
        <item m="1" x="6256"/>
        <item m="1" x="5713"/>
        <item m="1" x="389"/>
        <item m="1" x="5876"/>
        <item m="1" x="1254"/>
        <item m="1" x="1700"/>
        <item m="1" x="6003"/>
        <item m="1" x="4319"/>
        <item m="1" x="1417"/>
        <item m="1" x="5285"/>
        <item m="1" x="5119"/>
        <item m="1" x="5252"/>
        <item m="1" x="1130"/>
        <item m="1" x="6521"/>
        <item m="1" x="607"/>
        <item m="1" x="5522"/>
        <item m="1" x="6306"/>
        <item m="1" x="4011"/>
        <item m="1" x="5500"/>
        <item m="1" x="5755"/>
        <item m="1" x="7760"/>
        <item m="1" x="7290"/>
        <item m="1" x="1507"/>
        <item m="1" x="5182"/>
        <item m="1" x="5935"/>
        <item m="1" x="5171"/>
        <item m="1" x="5184"/>
        <item m="1" x="5803"/>
        <item m="1" x="4889"/>
        <item m="1" x="5016"/>
        <item m="1" x="5155"/>
        <item m="1" x="5286"/>
        <item m="1" x="4049"/>
        <item m="1" x="4190"/>
        <item m="1" x="4327"/>
        <item m="1" x="5316"/>
        <item m="1" x="5024"/>
        <item m="1" x="4916"/>
        <item m="1" x="3780"/>
        <item m="1" x="5415"/>
        <item m="1" x="147"/>
        <item m="1" x="4638"/>
        <item m="1" x="5679"/>
        <item m="1" x="4927"/>
        <item m="1" x="5050"/>
        <item m="1" x="5190"/>
        <item m="1" x="7680"/>
        <item m="1" x="5313"/>
        <item m="1" x="477"/>
        <item m="1" x="5420"/>
        <item m="1" x="6568"/>
        <item m="1" x="1637"/>
        <item m="1" x="4106"/>
        <item m="1" x="5424"/>
        <item m="1" x="3803"/>
        <item m="1" x="778"/>
        <item m="1" x="3941"/>
        <item m="1" x="4081"/>
        <item m="1" x="7284"/>
        <item m="1" x="7409"/>
        <item m="1" x="4803"/>
        <item m="1" x="7673"/>
        <item m="1" x="4934"/>
        <item m="1" x="7426"/>
        <item m="1" x="4688"/>
        <item m="1" x="3034"/>
        <item m="1" x="3289"/>
        <item m="1" x="3420"/>
        <item m="1" x="7177"/>
        <item m="1" x="4964"/>
        <item m="1" x="4241"/>
        <item m="1" x="3037"/>
        <item m="1" x="3173"/>
        <item m="1" x="4390"/>
        <item m="1" x="4536"/>
        <item m="1" x="4678"/>
        <item m="1" x="7556"/>
        <item m="1" x="4821"/>
        <item m="1" x="7785"/>
        <item m="1" x="7700"/>
        <item m="1" x="3586"/>
        <item m="1" x="4399"/>
        <item m="1" x="4540"/>
        <item m="1" x="3841"/>
        <item m="1" x="7298"/>
        <item m="1" x="4720"/>
        <item m="1" x="4873"/>
        <item m="1" x="2396"/>
        <item m="1" x="3345"/>
        <item m="1" x="2133"/>
        <item m="1" x="2270"/>
        <item m="1" x="2403"/>
        <item m="1" x="3604"/>
        <item m="1" x="3728"/>
        <item m="1" x="4294"/>
        <item m="1" x="4446"/>
        <item m="1" x="4595"/>
        <item m="1" x="3370"/>
        <item m="1" x="4205"/>
        <item m="1" x="4346"/>
        <item m="1" x="4302"/>
        <item m="1" x="4451"/>
        <item m="1" x="3740"/>
        <item m="1" x="3766"/>
        <item m="1" x="3634"/>
        <item m="1" x="1579"/>
        <item m="1" x="1999"/>
        <item m="1" x="986"/>
        <item m="1" x="6170"/>
        <item m="1" x="6308"/>
        <item m="1" x="540"/>
        <item m="1" x="5771"/>
        <item m="1" x="852"/>
        <item m="1" x="1949"/>
        <item m="1" x="6055"/>
        <item m="1" x="7040"/>
        <item m="1" x="6202"/>
        <item m="1" x="7165"/>
        <item m="1" x="7282"/>
        <item m="1" x="6445"/>
        <item m="1" x="7403"/>
        <item m="1" x="5807"/>
        <item m="1" x="4221"/>
        <item m="1" x="6898"/>
        <item m="1" x="2226"/>
        <item m="1" x="1063"/>
        <item m="1" x="5421"/>
        <item m="1" x="3154"/>
        <item m="1" x="4518"/>
        <item m="1" x="7048"/>
        <item m="1" x="7545"/>
        <item m="1" x="1183"/>
        <item m="1" x="1643"/>
        <item m="1" x="6079"/>
        <item m="1" x="6349"/>
        <item m="1" x="5437"/>
        <item m="1" x="4382"/>
        <item m="1" x="4551"/>
        <item m="1" x="4272"/>
        <item m="1" x="4685"/>
        <item m="1" x="5319"/>
        <item m="1" x="3673"/>
        <item m="1" x="6229"/>
        <item m="1" x="1654"/>
        <item m="1" x="4807"/>
        <item m="1" x="1802"/>
        <item m="1" x="4261"/>
        <item m="1" x="5327"/>
        <item m="1" x="4110"/>
        <item m="1" x="4015"/>
        <item m="1" x="4418"/>
        <item m="1" x="1953"/>
        <item m="1" x="956"/>
        <item m="1" x="4713"/>
        <item m="1" x="5844"/>
        <item m="1" x="5967"/>
        <item m="1" x="4411"/>
        <item m="1" x="1400"/>
        <item m="1" x="4138"/>
        <item m="1" x="2933"/>
        <item m="1" x="4277"/>
        <item m="1" x="6247"/>
        <item m="1" x="4689"/>
        <item m="1" x="6371"/>
        <item m="1" x="4834"/>
        <item m="1" x="1487"/>
        <item m="1" x="2615"/>
        <item m="1" x="1620"/>
        <item m="1" x="2746"/>
        <item m="1" x="1764"/>
        <item m="1" x="2887"/>
        <item m="1" x="1898"/>
        <item m="1" x="3030"/>
        <item m="1" x="4694"/>
        <item m="1" x="4436"/>
        <item m="1" x="4160"/>
        <item m="1" x="4839"/>
        <item m="1" x="4580"/>
        <item m="1" x="4303"/>
        <item m="1" x="4961"/>
        <item m="1" x="4717"/>
        <item m="1" x="4452"/>
        <item m="1" x="4290"/>
        <item m="1" x="4456"/>
        <item m="1" x="1123"/>
        <item m="1" x="2129"/>
        <item m="1" x="5719"/>
        <item m="1" x="4131"/>
        <item m="1" x="3575"/>
        <item m="1" x="7702"/>
        <item m="1" x="4962"/>
        <item m="1" x="3099"/>
        <item m="1" x="5091"/>
        <item m="1" x="5978"/>
        <item m="1" x="4429"/>
        <item m="1" x="3899"/>
        <item m="1" x="2965"/>
        <item m="1" x="3105"/>
        <item m="1" x="3233"/>
        <item m="1" x="3366"/>
        <item m="1" x="3486"/>
        <item m="1" x="3868"/>
        <item m="1" x="3379"/>
        <item m="1" x="4008"/>
        <item m="1" x="3504"/>
        <item m="1" x="4416"/>
        <item m="1" x="3625"/>
        <item m="1" x="3755"/>
        <item m="1" x="3904"/>
        <item m="1" x="7368"/>
        <item m="1" x="5481"/>
        <item m="1" x="875"/>
        <item m="1" x="3385"/>
        <item m="1" x="3897"/>
        <item m="1" x="1551"/>
        <item m="1" x="4707"/>
        <item m="1" x="6184"/>
        <item m="1" x="3089"/>
        <item m="1" x="3592"/>
        <item m="1" x="7715"/>
        <item m="1" x="5156"/>
        <item m="1" x="2000"/>
        <item m="1" x="3375"/>
        <item m="1" x="3129"/>
        <item m="1" x="5374"/>
        <item m="1" x="5899"/>
        <item m="1" x="1039"/>
        <item m="1" x="4039"/>
        <item m="1" x="3783"/>
        <item m="1" x="1162"/>
        <item m="1" x="4184"/>
        <item m="1" x="5528"/>
        <item m="1" x="3921"/>
        <item m="1" x="4864"/>
        <item m="1" x="2997"/>
        <item m="1" x="2715"/>
        <item m="1" x="5259"/>
        <item m="1" x="3382"/>
        <item m="1" x="5878"/>
        <item m="1" x="4050"/>
        <item m="1" x="3789"/>
        <item m="1" x="1014"/>
        <item m="1" x="5380"/>
        <item m="1" x="2424"/>
        <item m="1" x="1135"/>
        <item m="1" x="5493"/>
        <item m="1" x="2541"/>
        <item m="1" x="7104"/>
        <item m="1" x="4295"/>
        <item m="1" x="1286"/>
        <item m="1" x="7234"/>
        <item m="1" x="4447"/>
        <item m="1" x="1429"/>
        <item m="1" x="2856"/>
        <item m="1" x="2592"/>
        <item m="1" x="2998"/>
        <item m="1" x="2717"/>
        <item m="1" x="1675"/>
        <item m="1" x="7723"/>
        <item m="1" x="4991"/>
        <item m="1" x="2013"/>
        <item m="1" x="4497"/>
        <item m="1" x="1930"/>
        <item m="1" x="3517"/>
        <item m="1" x="5944"/>
        <item m="1" x="2760"/>
        <item m="1" x="3635"/>
        <item m="1" x="5025"/>
        <item m="1" x="6076"/>
        <item m="1" x="3164"/>
        <item m="1" x="1952"/>
        <item m="1" x="2491"/>
        <item m="1" x="340"/>
        <item m="1" x="3812"/>
        <item m="1" x="3182"/>
        <item m="1" x="2922"/>
        <item m="1" x="1374"/>
        <item m="1" x="1101"/>
        <item m="1" x="3410"/>
        <item m="1" x="7536"/>
        <item m="1" x="1787"/>
        <item m="1" x="3542"/>
        <item m="1" x="7668"/>
        <item m="1" x="7187"/>
        <item m="1" x="3649"/>
        <item m="1" x="7771"/>
        <item m="1" x="7305"/>
        <item m="1" x="3808"/>
        <item m="1" x="7436"/>
        <item m="1" x="3943"/>
        <item m="1" x="7570"/>
        <item m="1" x="5202"/>
        <item m="1" x="2111"/>
        <item m="1" x="2494"/>
        <item m="1" x="2251"/>
        <item m="1" x="3286"/>
        <item m="1" x="7411"/>
        <item m="1" x="4383"/>
        <item m="1" x="3817"/>
        <item m="1" x="7299"/>
        <item m="1" x="1525"/>
        <item m="1" x="1246"/>
        <item m="1" x="5080"/>
        <item m="1" x="2107"/>
        <item m="1" x="6922"/>
        <item m="1" x="1076"/>
        <item m="1" x="1206"/>
        <item m="1" x="7171"/>
        <item m="1" x="6462"/>
        <item m="1" x="511"/>
        <item m="1" x="2638"/>
        <item m="1" x="3986"/>
        <item m="1" x="7066"/>
        <item m="1" x="1242"/>
        <item m="1" x="7197"/>
        <item m="1" x="1401"/>
        <item m="1" x="7316"/>
        <item m="1" x="1538"/>
        <item m="1" x="240"/>
        <item m="1" x="7581"/>
        <item m="1" x="7085"/>
        <item m="1" x="7463"/>
        <item m="1" x="7535"/>
        <item m="1" x="7060"/>
        <item m="1" x="6616"/>
        <item m="1" x="6185"/>
        <item m="1" x="5673"/>
        <item m="1" x="5205"/>
        <item m="1" x="4701"/>
        <item m="1" x="2103"/>
        <item m="1" x="1040"/>
        <item m="1" x="6909"/>
        <item m="1" x="7135"/>
        <item m="1" x="1094"/>
        <item m="1" x="5830"/>
        <item m="1" x="4859"/>
        <item m="1" x="69"/>
        <item m="1" x="262"/>
        <item m="1" x="90"/>
        <item m="1" x="2517"/>
        <item m="1" x="2655"/>
        <item m="1" x="2934"/>
        <item m="1" x="3210"/>
        <item m="1" x="3326"/>
        <item m="1" x="3464"/>
        <item m="1" x="3015"/>
        <item m="1" x="2738"/>
        <item m="1" x="743"/>
        <item m="1" x="1300"/>
        <item m="1" x="1450"/>
        <item m="1" x="4710"/>
        <item m="1" x="7708"/>
        <item m="1" x="3117"/>
        <item m="1" x="7252"/>
        <item m="1" x="4477"/>
        <item m="1" x="1468"/>
        <item m="1" x="5791"/>
        <item m="1" x="2507"/>
        <item m="1" x="2921"/>
        <item m="1" x="3319"/>
        <item m="1" x="2511"/>
        <item m="1" x="2710"/>
        <item m="1" x="2721"/>
        <item m="1" x="916"/>
        <item m="1" x="406"/>
        <item m="1" x="3192"/>
        <item m="1" x="2678"/>
        <item m="1" x="2180"/>
        <item m="1" x="1629"/>
        <item m="1" x="1091"/>
        <item m="1" x="546"/>
        <item m="1" x="5348"/>
        <item m="1" x="4857"/>
        <item m="1" x="4329"/>
        <item m="1" x="3801"/>
        <item m="1" x="3302"/>
        <item m="1" x="2804"/>
        <item m="1" x="681"/>
        <item m="1" x="6431"/>
        <item m="1" x="5943"/>
        <item m="1" x="2927"/>
        <item m="1" x="4023"/>
        <item m="1" x="3516"/>
        <item m="1" x="6592"/>
        <item m="1" x="2367"/>
        <item m="1" x="5407"/>
        <item m="1" x="7598"/>
        <item m="1" x="4601"/>
        <item m="1" x="5223"/>
        <item m="1" x="7310"/>
        <item m="1" x="2120"/>
        <item m="1" x="1584"/>
        <item m="1" x="505"/>
        <item m="1" x="4274"/>
        <item m="1" x="3270"/>
        <item m="1" x="2259"/>
        <item m="1" x="6395"/>
        <item m="1" x="7397"/>
        <item m="1" x="6491"/>
        <item m="1" x="6023"/>
        <item m="1" x="5543"/>
        <item m="1" x="5057"/>
        <item m="1" x="4553"/>
        <item m="1" x="4020"/>
        <item m="1" x="7667"/>
        <item m="1" x="3012"/>
        <item m="1" x="1963"/>
        <item m="1" x="1428"/>
        <item m="1" x="908"/>
        <item m="1" x="4292"/>
        <item m="1" x="4296"/>
        <item m="1" x="4306"/>
        <item m="1" x="3737"/>
        <item m="1" x="3773"/>
        <item m="1" x="3262"/>
        <item m="1" x="3282"/>
        <item m="1" x="2750"/>
        <item m="1" x="2277"/>
        <item m="1" x="2285"/>
        <item m="1" x="1172"/>
        <item m="1" x="1191"/>
        <item m="1" x="645"/>
        <item m="1" x="17"/>
        <item m="1" x="5778"/>
        <item m="1" x="3393"/>
        <item m="1" x="7521"/>
        <item m="1" x="1935"/>
        <item m="1" x="1865"/>
        <item m="1" x="2163"/>
        <item m="1" x="1451"/>
        <item m="1" x="1590"/>
        <item m="1" x="1591"/>
        <item m="1" x="4705"/>
        <item m="1" x="5098"/>
        <item m="1" x="5362"/>
        <item m="1" x="4285"/>
        <item m="1" x="1832"/>
        <item m="1" x="2126"/>
        <item m="1" x="2401"/>
        <item m="1" x="1131"/>
        <item m="1" x="1275"/>
        <item m="1" x="2017"/>
        <item m="1" x="4168"/>
        <item m="1" x="649"/>
        <item m="1" x="66"/>
        <item m="1" x="5392"/>
        <item m="1" x="885"/>
        <item m="1" x="6520"/>
        <item m="1" x="2361"/>
        <item m="1" x="2445"/>
        <item m="1" x="6643"/>
        <item m="1" x="1973"/>
        <item m="1" x="2119"/>
        <item m="1" x="2267"/>
        <item m="1" x="2398"/>
        <item m="1" x="2520"/>
        <item m="1" x="2659"/>
        <item m="1" x="2799"/>
        <item m="1" x="2937"/>
        <item m="1" x="3078"/>
        <item m="1" x="1981"/>
        <item m="1" x="2132"/>
        <item m="1" x="2808"/>
        <item m="1" x="3083"/>
        <item m="1" x="3215"/>
        <item m="1" x="1987"/>
        <item m="1" x="2138"/>
        <item m="1" x="2410"/>
        <item m="1" x="2530"/>
        <item m="1" x="2672"/>
        <item m="1" x="2815"/>
        <item m="1" x="2950"/>
        <item m="1" x="3088"/>
        <item m="1" x="1448"/>
        <item m="1" x="2041"/>
        <item m="1" x="1625"/>
        <item m="1" x="273"/>
        <item m="1" x="710"/>
        <item m="1" x="420"/>
        <item m="1" x="4427"/>
        <item m="1" x="3753"/>
        <item m="1" x="3760"/>
        <item m="1" x="3769"/>
        <item m="1" x="3774"/>
        <item m="1" x="3778"/>
        <item m="1" x="3787"/>
        <item m="1" x="3400"/>
        <item m="1" x="3418"/>
        <item m="1" x="3422"/>
        <item m="1" x="3429"/>
        <item m="1" x="7089"/>
        <item m="1" x="2909"/>
        <item m="1" x="2792"/>
        <item m="1" x="2924"/>
        <item m="1" x="3206"/>
        <item m="1" x="3459"/>
        <item m="1" x="2263"/>
        <item m="1" x="2411"/>
        <item m="1" x="2142"/>
        <item m="1" x="1717"/>
        <item m="1" x="1326"/>
        <item m="1" x="1332"/>
        <item m="1" x="1336"/>
        <item m="1" x="1350"/>
        <item m="1" x="1359"/>
        <item m="1" x="659"/>
        <item m="1" x="255"/>
        <item m="1" x="7277"/>
        <item m="1" x="4786"/>
        <item m="1" x="3709"/>
        <item m="1" x="3716"/>
        <item m="1" x="3734"/>
        <item m="1" x="1618"/>
        <item m="1" x="6174"/>
        <item m="1" x="6182"/>
        <item m="1" x="6187"/>
        <item m="1" x="6199"/>
        <item m="1" x="3497"/>
        <item m="1" x="3010"/>
        <item m="1" x="6092"/>
        <item m="1" x="437"/>
        <item m="1" x="2692"/>
        <item m="1" x="4877"/>
        <item m="1" x="6864"/>
        <item m="1" x="2758"/>
        <item m="1" x="2477"/>
        <item m="1" x="7131"/>
        <item m="1" x="585"/>
        <item m="1" x="2837"/>
        <item m="1" x="5003"/>
        <item m="1" x="6994"/>
        <item m="1" x="4172"/>
        <item m="1" x="7767"/>
        <item m="1" x="2898"/>
        <item m="1" x="5066"/>
        <item m="1" x="7054"/>
        <item m="1" x="2093"/>
        <item m="1" x="2978"/>
        <item m="1" x="5141"/>
        <item m="1" x="7121"/>
        <item m="1" x="2166"/>
        <item m="1" x="4316"/>
        <item m="1" x="1340"/>
        <item m="1" x="3036"/>
        <item m="1" x="5199"/>
        <item m="1" x="1827"/>
        <item m="1" x="3599"/>
        <item m="1" x="1968"/>
        <item m="1" x="2513"/>
        <item m="1" x="2654"/>
        <item m="1" x="2793"/>
        <item m="1" x="2025"/>
        <item m="1" x="652"/>
        <item m="1" x="667"/>
        <item m="1" x="2900"/>
        <item m="1" x="5067"/>
        <item m="1" x="1765"/>
        <item m="1" x="4608"/>
        <item m="1" x="6647"/>
        <item m="1" x="2623"/>
        <item m="1" x="4811"/>
        <item m="1" x="3975"/>
        <item m="1" x="1766"/>
        <item m="1" x="3175"/>
        <item m="1" x="7297"/>
        <item m="1" x="2368"/>
        <item m="1" x="4531"/>
        <item m="1" x="6576"/>
        <item m="1" x="4813"/>
        <item m="1" x="3978"/>
        <item m="1" x="442"/>
        <item m="1" x="2032"/>
        <item m="1" x="1165"/>
        <item m="1" x="3384"/>
        <item m="1" x="5526"/>
        <item m="1" x="7510"/>
        <item m="1" x="2097"/>
        <item m="1" x="4246"/>
        <item m="1" x="1223"/>
        <item m="1" x="3442"/>
        <item m="1" x="7573"/>
        <item m="1" x="1456"/>
        <item m="1" x="5905"/>
        <item m="1" x="2994"/>
        <item m="1" x="1657"/>
        <item m="1" x="3993"/>
        <item m="1" x="5959"/>
        <item m="1" x="806"/>
        <item m="1" x="3054"/>
        <item m="1" x="5211"/>
        <item m="1" x="7185"/>
        <item m="1" x="4314"/>
        <item m="1" x="4061"/>
        <item m="1" x="6422"/>
        <item m="1" x="3865"/>
        <item m="1" x="5992"/>
        <item m="1" x="3091"/>
        <item m="1" x="2568"/>
        <item m="1" x="2938"/>
        <item m="1" x="5104"/>
        <item m="1" x="2134"/>
        <item m="1" x="4283"/>
        <item m="1" x="6402"/>
        <item m="1" x="1497"/>
        <item m="1" x="648"/>
        <item m="1" x="2890"/>
        <item m="1" x="5423"/>
        <item m="1" x="1564"/>
        <item m="1" x="3725"/>
        <item m="1" x="1520"/>
        <item m="1" x="474"/>
        <item m="1" x="3045"/>
        <item m="1" x="5207"/>
        <item m="1" x="7183"/>
        <item m="1" x="3121"/>
        <item m="1" x="7254"/>
        <item m="1" x="2312"/>
        <item m="1" x="4483"/>
        <item m="1" x="954"/>
        <item m="1" x="5336"/>
        <item m="1" x="2378"/>
        <item m="1" x="1034"/>
        <item m="1" x="6652"/>
        <item m="1" x="519"/>
        <item m="1" x="604"/>
        <item m="1" x="665"/>
        <item m="1" x="7058"/>
        <item m="1" x="748"/>
        <item m="1" x="805"/>
        <item m="1" x="7184"/>
        <item m="1" x="2186"/>
        <item m="1" x="6435"/>
        <item m="1" x="6443"/>
        <item m="1" x="4381"/>
        <item m="1" x="4408"/>
        <item m="1" x="3561"/>
        <item m="1" x="3573"/>
        <item m="1" x="3073"/>
        <item m="1" x="7222"/>
        <item m="1" x="3626"/>
        <item m="1" x="1825"/>
        <item m="1" x="2577"/>
        <item m="1" x="6888"/>
        <item m="1" x="3702"/>
        <item m="1" x="3237"/>
        <item m="1" x="1055"/>
        <item m="1" x="3271"/>
        <item m="1" x="1559"/>
        <item m="1" x="1041"/>
        <item m="1" x="479"/>
        <item m="1" x="3718"/>
        <item m="1" x="3252"/>
        <item m="1" x="2732"/>
        <item m="1" x="2237"/>
        <item m="1" x="1685"/>
        <item m="1" x="1149"/>
        <item m="1" x="625"/>
        <item m="1" x="4385"/>
        <item m="1" x="627"/>
        <item m="1" x="1289"/>
        <item m="1" x="760"/>
        <item m="1" x="3998"/>
        <item m="1" x="3493"/>
        <item m="1" x="3007"/>
        <item m="1" x="2485"/>
        <item m="1" x="1424"/>
        <item m="1" x="905"/>
        <item m="1" x="6125"/>
        <item m="1" x="5631"/>
        <item m="1" x="5177"/>
        <item m="1" x="4660"/>
        <item m="1" x="4119"/>
        <item m="1" x="3607"/>
        <item m="1" x="3131"/>
        <item m="1" x="2612"/>
        <item m="1" x="2104"/>
        <item m="1" x="1555"/>
        <item m="1" x="7628"/>
        <item m="1" x="7150"/>
        <item m="1" x="5293"/>
        <item m="1" x="4799"/>
        <item m="1" x="4254"/>
        <item m="1" x="3715"/>
        <item m="1" x="7731"/>
        <item m="1" x="7262"/>
        <item m="1" x="6801"/>
        <item m="1" x="6377"/>
        <item m="1" x="5871"/>
        <item m="1" x="998"/>
        <item m="1" x="440"/>
        <item m="1" x="3214"/>
        <item m="1" x="1652"/>
        <item m="1" x="577"/>
        <item m="1" x="5365"/>
        <item m="1" x="4883"/>
        <item m="1" x="4355"/>
        <item m="1" x="3832"/>
        <item m="1" x="3321"/>
        <item m="1" x="2833"/>
        <item m="1" x="1786"/>
        <item m="1" x="1232"/>
        <item m="1" x="7343"/>
        <item m="1" x="6866"/>
        <item m="1" x="5953"/>
        <item m="1" x="4997"/>
        <item m="1" x="4493"/>
        <item m="1" x="3446"/>
        <item m="1" x="7460"/>
        <item m="1" x="6992"/>
        <item m="1" x="6541"/>
        <item m="1" x="6085"/>
        <item m="1" x="5592"/>
        <item m="1" x="1896"/>
        <item m="1" x="1365"/>
        <item m="1" x="291"/>
        <item m="1" x="4063"/>
        <item m="1" x="3553"/>
        <item m="1" x="3064"/>
        <item m="1" x="2044"/>
        <item m="1" x="1499"/>
        <item m="1" x="2733"/>
        <item m="1" x="2238"/>
        <item m="1" x="1686"/>
        <item m="1" x="1150"/>
        <item m="1" x="626"/>
        <item m="1" x="5398"/>
        <item m="1" x="1046"/>
        <item m="1" x="1049"/>
        <item m="1" x="488"/>
        <item m="1" x="974"/>
        <item m="1" x="6936"/>
        <item m="1" x="7421"/>
        <item m="1" x="6054"/>
        <item m="1" x="1864"/>
        <item m="1" x="793"/>
        <item m="1" x="5670"/>
        <item m="1" x="4153"/>
        <item m="1" x="7659"/>
        <item m="1" x="5317"/>
        <item m="1" x="4291"/>
        <item m="1" x="3768"/>
        <item m="1" x="7759"/>
        <item m="1" x="7288"/>
        <item m="1" x="6824"/>
        <item m="1" x="6409"/>
        <item m="1" x="5903"/>
        <item m="1" x="1029"/>
        <item m="1" x="472"/>
        <item m="1" x="3242"/>
        <item m="1" x="359"/>
        <item m="1" x="506"/>
        <item m="1" x="5801"/>
        <item m="1" x="1035"/>
        <item m="1" x="5385"/>
        <item m="1" x="4904"/>
        <item m="1" x="4372"/>
        <item m="1" x="3848"/>
        <item m="1" x="912"/>
        <item m="1" x="5183"/>
        <item m="1" x="1048"/>
        <item m="1" x="7642"/>
        <item m="1" x="7740"/>
        <item m="1" x="6384"/>
        <item m="1" x="5879"/>
        <item m="1" x="5408"/>
        <item m="1" x="450"/>
        <item m="1" x="1659"/>
        <item m="1" x="594"/>
        <item m="1" x="4893"/>
        <item m="1" x="4359"/>
        <item m="1" x="3840"/>
        <item m="1" x="3333"/>
        <item m="1" x="2842"/>
        <item m="1" x="2337"/>
        <item m="1" x="1796"/>
        <item m="1" x="1245"/>
        <item m="1" x="731"/>
        <item m="1" x="143"/>
        <item m="1" x="6879"/>
        <item m="1" x="6453"/>
        <item m="1" x="5961"/>
        <item m="1" x="5475"/>
        <item m="1" x="5012"/>
        <item m="1" x="4501"/>
        <item m="1" x="3968"/>
        <item m="1" x="3456"/>
        <item m="1" x="2971"/>
        <item m="1" x="2468"/>
        <item m="1" x="7466"/>
        <item m="1" x="6999"/>
        <item m="1" x="6547"/>
        <item m="1" x="5599"/>
        <item m="1" x="5139"/>
        <item m="1" x="4634"/>
        <item m="1" x="1372"/>
        <item m="1" x="836"/>
        <item m="1" x="3560"/>
        <item m="1" x="3077"/>
        <item m="1" x="2554"/>
        <item m="1" x="2056"/>
        <item m="1" x="984"/>
        <item m="1" x="429"/>
        <item m="1" x="5704"/>
        <item m="1" x="5238"/>
        <item m="1" x="4753"/>
        <item m="1" x="4216"/>
        <item m="1" x="3671"/>
        <item m="1" x="3204"/>
        <item m="1" x="2690"/>
        <item m="1" x="207"/>
        <item m="1" x="216"/>
        <item m="1" x="2239"/>
        <item m="1" x="1687"/>
        <item m="1" x="1151"/>
        <item m="1" x="4921"/>
        <item m="1" x="4386"/>
        <item m="1" x="3863"/>
        <item m="1" x="2360"/>
        <item m="1" x="182"/>
        <item m="1" x="5989"/>
        <item m="1" x="5515"/>
        <item m="1" x="5036"/>
        <item m="1" x="4529"/>
        <item m="1" x="3996"/>
        <item m="1" x="3491"/>
        <item m="1" x="3005"/>
        <item m="1" x="2484"/>
        <item m="1" x="6122"/>
        <item m="1" x="5628"/>
        <item m="1" x="5173"/>
        <item m="1" x="4659"/>
        <item m="1" x="7625"/>
        <item m="1" x="7147"/>
        <item m="1" x="6677"/>
        <item m="1" x="1912"/>
        <item m="1" x="311"/>
        <item m="1" x="4086"/>
        <item m="1" x="3087"/>
        <item m="1" x="2563"/>
        <item m="1" x="2067"/>
        <item m="1" x="1512"/>
        <item m="1" x="438"/>
        <item m="1" x="6222"/>
        <item m="1" x="5709"/>
        <item m="1" x="5250"/>
        <item m="1" x="4762"/>
        <item m="1" x="4220"/>
        <item m="1" x="3213"/>
        <item m="1" x="2693"/>
        <item m="1" x="2202"/>
        <item m="1" x="1649"/>
        <item m="1" x="7230"/>
        <item m="1" x="6342"/>
        <item m="1" x="4881"/>
        <item m="1" x="4354"/>
        <item m="1" x="3831"/>
        <item m="1" x="553"/>
        <item m="1" x="7485"/>
        <item m="1" x="2814"/>
        <item m="1" x="1769"/>
        <item m="1" x="1214"/>
        <item m="1" x="4982"/>
        <item m="1" x="4474"/>
        <item m="1" x="3933"/>
        <item m="1" x="3432"/>
        <item m="1" x="1894"/>
        <item m="1" x="821"/>
        <item m="1" x="6975"/>
        <item m="1" x="5576"/>
        <item m="1" x="3062"/>
        <item m="1" x="2543"/>
        <item m="1" x="7558"/>
        <item m="1" x="7088"/>
        <item m="1" x="5694"/>
        <item m="1" x="4740"/>
        <item m="1" x="7683"/>
        <item m="1" x="6747"/>
        <item m="1" x="1998"/>
        <item m="1" x="1463"/>
        <item m="1" x="935"/>
        <item m="1" x="4148"/>
        <item m="1" x="2628"/>
        <item m="1" x="2131"/>
        <item m="1" x="1588"/>
        <item m="1" x="1059"/>
        <item m="1" x="510"/>
        <item m="1" x="3752"/>
        <item m="1" x="3276"/>
        <item m="1" x="2766"/>
        <item m="1" x="2262"/>
        <item m="1" x="1725"/>
        <item m="1" x="7753"/>
        <item m="1" x="7283"/>
        <item m="1" x="6818"/>
        <item m="1" x="5418"/>
        <item m="1" x="4942"/>
        <item m="1" x="4420"/>
        <item m="1" x="634"/>
        <item m="1" x="5"/>
        <item m="1" x="7544"/>
        <item m="1" x="195"/>
        <item m="1" x="4535"/>
        <item m="1" x="4007"/>
        <item m="1" x="2489"/>
        <item m="1" x="1966"/>
        <item m="1" x="909"/>
        <item m="1" x="6578"/>
        <item m="1" x="6133"/>
        <item m="1" x="5180"/>
        <item m="1" x="4666"/>
        <item m="1" x="4127"/>
        <item m="1" x="7158"/>
        <item m="1" x="6684"/>
        <item m="1" x="7268"/>
        <item m="1" x="6803"/>
        <item m="1" x="2074"/>
        <item m="1" x="1523"/>
        <item m="1" x="448"/>
        <item m="1" x="3687"/>
        <item m="1" x="3220"/>
        <item m="1" x="2704"/>
        <item m="1" x="590"/>
        <item m="1" x="4891"/>
        <item m="1" x="5957"/>
        <item m="1" x="7617"/>
        <item m="1" x="832"/>
        <item m="1" x="4613"/>
        <item m="1" x="4073"/>
        <item m="1" x="3074"/>
        <item m="1" x="1505"/>
        <item m="1" x="982"/>
        <item m="1" x="5236"/>
        <item m="1" x="7223"/>
        <item m="1" x="6335"/>
        <item m="1" x="5353"/>
        <item m="1" x="4870"/>
        <item m="1" x="1594"/>
        <item m="1" x="1064"/>
        <item m="1" x="518"/>
        <item m="1" x="2774"/>
        <item m="1" x="1189"/>
        <item m="1" x="654"/>
        <item m="1" x="52"/>
        <item m="1" x="5904"/>
        <item m="1" x="5422"/>
        <item m="1" x="3902"/>
        <item m="1" x="3403"/>
        <item m="1" x="2901"/>
        <item m="1" x="7404"/>
        <item m="1" x="6502"/>
        <item m="1" x="6039"/>
        <item m="1" x="5550"/>
        <item m="1" x="5070"/>
        <item m="1" x="922"/>
        <item m="1" x="360"/>
        <item m="1" x="2342"/>
        <item m="1" x="1806"/>
        <item m="1" x="1256"/>
        <item m="1" x="6456"/>
        <item m="1" x="5968"/>
        <item m="1" x="5018"/>
        <item m="1" x="4510"/>
        <item m="1" x="3973"/>
        <item m="1" x="7473"/>
        <item m="1" x="6094"/>
        <item m="1" x="5146"/>
        <item m="1" x="4760"/>
        <item m="1" x="3211"/>
        <item m="1" x="2200"/>
        <item m="1" x="1647"/>
        <item m="1" x="7227"/>
        <item m="1" x="6341"/>
        <item m="1" x="5837"/>
        <item m="1" x="5363"/>
        <item m="1" x="4880"/>
        <item m="1" x="4352"/>
        <item m="1" x="2831"/>
        <item m="1" x="5463"/>
        <item m="1" x="2279"/>
        <item m="1" x="664"/>
        <item m="1" x="1871"/>
        <item m="1" x="1331"/>
        <item m="1" x="798"/>
        <item m="1" x="6511"/>
        <item m="1" x="5076"/>
        <item m="1" x="4576"/>
        <item m="1" x="4036"/>
        <item m="1" x="3533"/>
        <item m="1" x="2512"/>
        <item m="1" x="5203"/>
        <item m="1" x="4699"/>
        <item m="1" x="4164"/>
        <item m="1" x="933"/>
        <item m="1" x="366"/>
        <item m="1" x="3158"/>
        <item m="1" x="2627"/>
        <item m="1" x="2124"/>
        <item m="1" x="1057"/>
        <item m="1" x="5309"/>
        <item m="1" x="3274"/>
        <item m="1" x="2260"/>
        <item m="1" x="1722"/>
        <item m="1" x="6397"/>
        <item m="1" x="5892"/>
        <item m="1" x="5416"/>
        <item m="1" x="7398"/>
        <item m="1" x="6493"/>
        <item m="1" x="6026"/>
        <item m="1" x="1156"/>
        <item m="1" x="628"/>
        <item m="1" x="4392"/>
        <item m="1" x="3867"/>
        <item m="1" x="3378"/>
        <item m="1" x="2363"/>
        <item m="1" x="1293"/>
        <item m="1" x="7418"/>
        <item m="1" x="2739"/>
        <item m="1" x="2243"/>
        <item m="1" x="632"/>
        <item m="1" x="4929"/>
        <item m="1" x="3875"/>
        <item m="1" x="3383"/>
        <item m="1" x="2876"/>
        <item m="1" x="7641"/>
        <item m="1" x="3098"/>
        <item m="1" x="5845"/>
        <item m="1" x="5375"/>
        <item m="1" x="4892"/>
        <item m="1" x="564"/>
        <item m="1" x="7496"/>
        <item m="1" x="703"/>
        <item m="1" x="4989"/>
        <item m="1" x="6980"/>
        <item m="1" x="2744"/>
        <item m="1" x="2248"/>
        <item m="1" x="1168"/>
        <item m="1" x="636"/>
        <item m="1" x="11"/>
        <item m="1" x="7423"/>
        <item m="1" x="2748"/>
        <item m="1" x="2250"/>
        <item m="1" x="1702"/>
        <item m="1" x="4935"/>
        <item m="1" x="4406"/>
        <item m="1" x="3884"/>
        <item m="1" x="3387"/>
        <item m="1" x="2882"/>
        <item m="1" x="2377"/>
        <item m="1" x="1839"/>
        <item m="1" x="1302"/>
        <item m="1" x="765"/>
        <item m="1" x="6926"/>
        <item m="1" x="6482"/>
        <item m="1" x="6006"/>
        <item m="1" x="5536"/>
        <item m="1" x="3506"/>
        <item m="1" x="2493"/>
        <item m="1" x="7513"/>
        <item m="1" x="7043"/>
        <item m="1" x="6582"/>
        <item m="1" x="6143"/>
        <item m="1" x="7646"/>
        <item m="1" x="7162"/>
        <item m="1" x="6688"/>
        <item m="1" x="1932"/>
        <item m="1" x="1397"/>
        <item m="1" x="878"/>
        <item m="1" x="326"/>
        <item m="1" x="4097"/>
        <item m="1" x="3104"/>
        <item m="1" x="2585"/>
        <item m="1" x="2078"/>
        <item m="1" x="1528"/>
        <item m="1" x="1011"/>
        <item m="1" x="455"/>
        <item m="1" x="6234"/>
        <item m="1" x="5723"/>
        <item m="1" x="4775"/>
        <item m="1" x="3689"/>
        <item m="1" x="7240"/>
        <item m="1" x="4365"/>
        <item m="1" x="7500"/>
        <item m="1" x="4993"/>
        <item m="1" x="3953"/>
        <item m="1" x="846"/>
        <item m="1" x="306"/>
        <item m="1" x="5589"/>
        <item m="1" x="4623"/>
        <item m="1" x="4077"/>
        <item m="1" x="6651"/>
        <item m="1" x="6219"/>
        <item m="1" x="5706"/>
        <item m="1" x="2015"/>
        <item m="1" x="1478"/>
        <item m="1" x="4163"/>
        <item m="1" x="3167"/>
        <item m="1" x="2641"/>
        <item m="1" x="2149"/>
        <item m="1" x="1066"/>
        <item m="1" x="6305"/>
        <item m="1" x="5321"/>
        <item m="1" x="4833"/>
        <item m="1" x="4293"/>
        <item m="1" x="3284"/>
        <item m="1" x="2777"/>
        <item m="1" x="4952"/>
        <item m="1" x="5480"/>
        <item m="1" x="7596"/>
        <item m="1" x="7127"/>
        <item m="1" x="1354"/>
        <item m="1" x="812"/>
        <item m="1" x="279"/>
        <item m="1" x="4054"/>
        <item m="1" x="3056"/>
        <item m="1" x="2538"/>
        <item m="1" x="2040"/>
        <item m="1" x="1494"/>
        <item m="1" x="962"/>
        <item m="1" x="7427"/>
        <item m="1" x="2755"/>
        <item m="1" x="2254"/>
        <item m="1" x="1710"/>
        <item m="1" x="1176"/>
        <item m="1" x="637"/>
        <item m="1" x="22"/>
        <item m="1" x="4938"/>
        <item m="1" x="4412"/>
        <item m="1" x="3391"/>
        <item m="1" x="2884"/>
        <item m="1" x="2381"/>
        <item m="1" x="1843"/>
        <item m="1" x="772"/>
        <item m="1" x="6929"/>
        <item m="1" x="6484"/>
        <item m="1" x="6012"/>
        <item m="1" x="5537"/>
        <item m="1" x="4017"/>
        <item m="1" x="7519"/>
        <item m="1" x="6587"/>
        <item m="1" x="5651"/>
        <item m="1" x="1937"/>
        <item m="1" x="884"/>
        <item m="1" x="332"/>
        <item m="1" x="2082"/>
        <item m="1" x="458"/>
        <item m="1" x="5275"/>
        <item m="1" x="3693"/>
        <item m="1" x="7243"/>
        <item m="1" x="5849"/>
        <item m="1" x="578"/>
        <item m="1" x="2328"/>
        <item m="1" x="6391"/>
        <item m="1" x="4729"/>
        <item m="1" x="4735"/>
        <item m="1" x="4752"/>
        <item m="1" x="4196"/>
        <item m="1" x="5007"/>
        <item m="1" x="3965"/>
        <item m="1" x="4403"/>
        <item m="1" x="1389"/>
        <item m="1" x="5716"/>
        <item m="1" x="3186"/>
        <item m="1" x="7306"/>
        <item m="1" x="23"/>
        <item m="1" x="1531"/>
        <item m="1" x="3306"/>
        <item m="1" x="7438"/>
        <item m="1" x="1673"/>
        <item m="1" x="5974"/>
        <item m="1" x="3063"/>
        <item m="1" x="7211"/>
        <item m="1" x="3440"/>
        <item m="1" x="7572"/>
        <item m="1" x="7191"/>
        <item m="1" x="3694"/>
        <item m="1" x="679"/>
        <item m="1" x="5090"/>
        <item m="1" x="6943"/>
        <item m="1" x="4115"/>
        <item m="1" x="1107"/>
        <item m="1" x="5464"/>
        <item m="1" x="1676"/>
        <item m="1" x="6370"/>
        <item m="1" x="2385"/>
        <item m="1" x="6590"/>
        <item m="1" x="3697"/>
        <item m="1" x="683"/>
        <item m="1" x="5095"/>
        <item m="1" x="1112"/>
        <item m="1" x="7069"/>
        <item m="1" x="4260"/>
        <item m="1" x="1250"/>
        <item m="1" x="45"/>
        <item m="1" x="4562"/>
        <item m="1" x="3313"/>
        <item m="1" x="239"/>
        <item m="1" x="4692"/>
        <item m="1" x="3447"/>
        <item m="1" x="382"/>
        <item m="1" x="4837"/>
        <item m="1" x="6124"/>
        <item m="1" x="5456"/>
        <item m="1" x="834"/>
        <item m="1" x="3994"/>
        <item m="1" x="1255"/>
        <item m="1" x="5606"/>
        <item m="1" x="5971"/>
        <item m="1" x="3060"/>
        <item m="1" x="1408"/>
        <item m="1" x="5733"/>
        <item m="1" x="7328"/>
        <item m="1" x="48"/>
        <item m="1" x="1543"/>
        <item m="1" x="6252"/>
        <item m="1" x="7451"/>
        <item m="1" x="245"/>
        <item m="1" x="4698"/>
        <item m="1" x="6381"/>
        <item m="1" x="4842"/>
        <item m="1" x="6605"/>
        <item m="1" x="695"/>
        <item m="1" x="5461"/>
        <item m="1" x="2509"/>
        <item m="1" x="6706"/>
        <item m="1" x="847"/>
        <item m="1" x="5244"/>
        <item m="1" x="5595"/>
        <item m="1" x="1550"/>
        <item m="1" x="5865"/>
        <item m="1" x="705"/>
        <item m="1" x="858"/>
        <item m="1" x="5248"/>
        <item m="1" x="5485"/>
        <item m="1" x="7084"/>
        <item m="1" x="4276"/>
        <item m="1" x="1268"/>
        <item m="1" x="3072"/>
        <item m="1" x="7221"/>
        <item m="1" x="4430"/>
        <item m="1" x="7338"/>
        <item m="1" x="5867"/>
        <item m="1" x="1694"/>
        <item m="1" x="3463"/>
        <item m="1" x="400"/>
        <item m="1" x="1985"/>
        <item m="1" x="5253"/>
        <item m="1" x="2661"/>
        <item m="1" x="6837"/>
        <item m="1" x="5729"/>
        <item m="1" x="6962"/>
        <item m="1" x="5490"/>
        <item m="1" x="2939"/>
        <item m="1" x="7092"/>
        <item m="1" x="3081"/>
        <item m="1" x="7344"/>
        <item m="1" x="76"/>
        <item m="1" x="1560"/>
        <item m="1" x="266"/>
        <item m="1" x="4853"/>
        <item m="1" x="1844"/>
        <item m="1" x="3590"/>
        <item m="1" x="6719"/>
        <item m="1" x="5258"/>
        <item m="1" x="4016"/>
        <item m="1" x="4289"/>
        <item m="1" x="1280"/>
        <item m="1" x="5619"/>
        <item m="1" x="4438"/>
        <item m="1" x="7349"/>
        <item m="1" x="82"/>
        <item m="1" x="4587"/>
        <item m="1" x="7471"/>
        <item m="1" x="4724"/>
        <item m="1" x="1704"/>
        <item m="1" x="6008"/>
        <item m="1" x="6394"/>
        <item m="1" x="3470"/>
        <item m="1" x="405"/>
        <item m="1" x="6498"/>
        <item m="1" x="7718"/>
        <item m="1" x="554"/>
        <item m="1" x="4984"/>
        <item m="1" x="6625"/>
        <item m="1" x="3722"/>
        <item m="1" x="5133"/>
        <item m="1" x="2532"/>
        <item m="1" x="6729"/>
        <item m="1" x="876"/>
        <item m="1" x="5268"/>
        <item m="1" x="6847"/>
        <item m="1" x="2817"/>
        <item m="1" x="3092"/>
        <item m="1" x="1425"/>
        <item m="1" x="5754"/>
        <item m="1" x="3222"/>
        <item m="1" x="7476"/>
        <item m="1" x="277"/>
        <item m="1" x="4733"/>
        <item m="1" x="1712"/>
        <item m="1" x="6014"/>
        <item m="1" x="7603"/>
        <item m="1" x="4861"/>
        <item m="1" x="6300"/>
        <item m="1" x="7353"/>
        <item m="1" x="4970"/>
        <item m="1" x="3342"/>
        <item m="1" x="7475"/>
        <item m="1" x="276"/>
        <item m="1" x="4732"/>
        <item m="1" x="5100"/>
        <item m="1" x="2127"/>
        <item m="1" x="6399"/>
        <item m="1" x="412"/>
        <item m="1" x="3712"/>
        <item m="1" x="711"/>
        <item m="1" x="1012"/>
        <item m="1" x="5731"/>
        <item m="1" x="2806"/>
        <item m="1" x="6966"/>
        <item m="1" x="4143"/>
        <item m="1" x="1134"/>
        <item m="1" x="5492"/>
        <item m="1" x="2941"/>
        <item m="1" x="5617"/>
        <item m="1" x="3227"/>
        <item m="1" x="7359"/>
        <item m="1" x="6279"/>
        <item m="1" x="7478"/>
        <item m="1" x="4736"/>
        <item m="1" x="5107"/>
        <item m="1" x="6406"/>
        <item m="1" x="4868"/>
        <item m="1" x="2529"/>
        <item m="1" x="6725"/>
        <item m="1" x="3880"/>
        <item m="1" x="873"/>
        <item m="1" x="5264"/>
        <item m="1" x="2949"/>
        <item m="1" x="7100"/>
        <item m="1" x="6849"/>
        <item m="1" x="2955"/>
        <item m="1" x="3365"/>
        <item m="1" x="7493"/>
        <item m="1" x="301"/>
        <item m="1" x="4748"/>
        <item m="1" x="2147"/>
        <item m="1" x="6413"/>
        <item m="1" x="3485"/>
        <item m="1" x="7620"/>
        <item m="1" x="4876"/>
        <item m="1" x="583"/>
        <item m="1" x="2420"/>
        <item m="1" x="5140"/>
        <item m="1" x="5488"/>
        <item m="1" x="2537"/>
        <item m="1" x="4026"/>
        <item m="1" x="5747"/>
        <item m="1" x="2825"/>
        <item m="1" x="6982"/>
        <item m="1" x="4154"/>
        <item m="1" x="1144"/>
        <item m="1" x="5504"/>
        <item m="1" x="5630"/>
        <item m="1" x="5999"/>
        <item m="1" x="1432"/>
        <item m="1" x="4862"/>
        <item m="1" x="1856"/>
        <item m="1" x="5125"/>
        <item m="1" x="2151"/>
        <item m="1" x="6860"/>
        <item m="1" x="4033"/>
        <item m="1" x="1027"/>
        <item m="1" x="5391"/>
        <item m="1" x="2830"/>
        <item m="1" x="6987"/>
        <item m="1" x="5509"/>
        <item m="1" x="5874"/>
        <item m="1" x="2962"/>
        <item m="1" x="3102"/>
        <item m="1" x="7237"/>
        <item m="1" x="4455"/>
        <item m="1" x="1438"/>
        <item m="1" x="5766"/>
        <item m="1" x="1860"/>
        <item m="1" x="307"/>
        <item m="1" x="5132"/>
        <item m="1" x="2156"/>
        <item m="1" x="4885"/>
        <item m="1" x="5267"/>
        <item m="1" x="3618"/>
        <item m="1" x="7743"/>
        <item m="1" x="597"/>
        <item m="1" x="5014"/>
        <item m="1" x="5384"/>
        <item m="1" x="741"/>
        <item m="1" x="2548"/>
        <item m="1" x="6749"/>
        <item m="1" x="5283"/>
        <item m="1" x="2691"/>
        <item m="1" x="1152"/>
        <item m="1" x="5516"/>
        <item m="1" x="2973"/>
        <item m="1" x="7117"/>
        <item m="1" x="5647"/>
        <item m="1" x="6011"/>
        <item m="1" x="3109"/>
        <item m="1" x="1446"/>
        <item m="1" x="4615"/>
        <item m="1" x="7501"/>
        <item m="1" x="4761"/>
        <item m="1" x="5138"/>
        <item m="1" x="5273"/>
        <item m="1" x="2294"/>
        <item m="1" x="6518"/>
        <item m="1" x="7747"/>
        <item m="1" x="602"/>
        <item m="1" x="747"/>
        <item m="1" x="5501"/>
        <item m="1" x="3900"/>
        <item m="1" x="5626"/>
        <item m="1" x="1037"/>
        <item m="1" x="5396"/>
        <item m="1" x="5756"/>
        <item m="1" x="6996"/>
        <item m="1" x="4175"/>
        <item m="1" x="1160"/>
        <item m="1" x="2979"/>
        <item m="1" x="7122"/>
        <item m="1" x="118"/>
        <item m="1" x="4624"/>
        <item m="1" x="4765"/>
        <item m="1" x="2168"/>
        <item m="1" x="452"/>
        <item m="1" x="4895"/>
        <item m="1" x="5761"/>
        <item m="1" x="2844"/>
        <item m="1" x="7000"/>
        <item m="1" x="4181"/>
        <item m="1" x="1166"/>
        <item m="1" x="4628"/>
        <item m="1" x="2031"/>
        <item m="1" x="6526"/>
        <item m="1" x="3632"/>
        <item m="1" x="7751"/>
        <item m="1" x="612"/>
        <item m="1" x="3765"/>
        <item m="1" x="5162"/>
        <item m="1" x="5512"/>
        <item m="1" x="899"/>
        <item m="1" x="5289"/>
        <item m="1" x="5641"/>
        <item m="1" x="4326"/>
        <item m="1" x="5792"/>
        <item m="1" x="7512"/>
        <item m="1" x="4773"/>
        <item m="1" x="2308"/>
        <item m="1" x="6766"/>
        <item m="1" x="5409"/>
        <item m="1" x="5777"/>
        <item m="1" x="2854"/>
        <item m="1" x="7136"/>
        <item m="1" x="4197"/>
        <item m="1" x="4603"/>
        <item m="1" x="5893"/>
        <item m="1" x="7132"/>
        <item m="1" x="1731"/>
        <item m="1" x="6038"/>
        <item m="1" x="4487"/>
        <item m="1" x="4879"/>
        <item m="1" x="1869"/>
        <item m="1" x="6178"/>
        <item m="1" x="7380"/>
        <item m="1" x="5143"/>
        <item m="1" x="6426"/>
        <item m="1" x="3508"/>
        <item m="1" x="456"/>
        <item m="1" x="4899"/>
        <item m="1" x="3761"/>
        <item m="1" x="5507"/>
        <item m="1" x="2557"/>
        <item m="1" x="6759"/>
        <item m="1" x="4318"/>
        <item m="1" x="5649"/>
        <item m="1" x="2707"/>
        <item m="1" x="6882"/>
        <item m="1" x="4053"/>
        <item m="1" x="4464"/>
        <item m="1" x="1453"/>
        <item m="1" x="4607"/>
        <item m="1" x="7140"/>
        <item m="1" x="4339"/>
        <item m="1" x="6041"/>
        <item m="1" x="3124"/>
        <item m="1" x="6186"/>
        <item m="1" x="5013"/>
        <item m="1" x="7511"/>
        <item m="1" x="2174"/>
        <item m="1" x="613"/>
        <item m="1" x="2449"/>
        <item m="1" x="3770"/>
        <item m="1" x="755"/>
        <item m="1" x="5166"/>
        <item m="1" x="3911"/>
        <item m="1" x="4203"/>
        <item m="1" x="3001"/>
        <item m="1" x="4759"/>
        <item m="1" x="6321"/>
        <item m="1" x="5284"/>
        <item m="1" x="6653"/>
        <item m="1" x="3775"/>
        <item m="1" x="2573"/>
        <item m="1" x="6769"/>
        <item m="1" x="4059"/>
        <item m="1" x="4478"/>
        <item m="1" x="1469"/>
        <item m="1" x="5793"/>
        <item m="1" x="2860"/>
        <item m="1" x="7013"/>
        <item m="1" x="4619"/>
        <item m="1" x="1598"/>
        <item m="1" x="5912"/>
        <item m="1" x="4347"/>
        <item m="1" x="4764"/>
        <item m="1" x="2190"/>
        <item m="1" x="3524"/>
        <item m="1" x="7653"/>
        <item m="1" x="468"/>
        <item m="1" x="4911"/>
        <item m="1" x="2318"/>
        <item m="1" x="6534"/>
        <item m="1" x="6654"/>
        <item m="1" x="3779"/>
        <item m="1" x="759"/>
        <item m="1" x="5175"/>
        <item m="1" x="5523"/>
        <item m="1" x="3917"/>
        <item m="1" x="5294"/>
        <item m="1" x="5662"/>
        <item m="1" x="6892"/>
        <item m="1" x="4062"/>
        <item m="1" x="4488"/>
        <item m="1" x="7019"/>
        <item m="1" x="4214"/>
        <item m="1" x="1882"/>
        <item m="1" x="6197"/>
        <item m="1" x="3263"/>
        <item m="1" x="7391"/>
        <item m="1" x="4646"/>
        <item m="1" x="6442"/>
        <item m="1" x="7656"/>
        <item m="1" x="470"/>
        <item m="1" x="7761"/>
        <item m="1" x="622"/>
        <item m="1" x="5034"/>
        <item m="1" x="5402"/>
        <item m="1" x="2462"/>
        <item m="1" x="6656"/>
        <item m="1" x="2719"/>
        <item m="1" x="3009"/>
        <item m="1" x="3267"/>
        <item m="1" x="7394"/>
        <item m="1" x="335"/>
        <item m="1" x="5167"/>
        <item m="1" x="7763"/>
        <item m="1" x="3923"/>
        <item m="1" x="4074"/>
        <item m="1" x="4509"/>
        <item m="1" x="1890"/>
        <item m="1" x="6208"/>
        <item m="1" x="7662"/>
        <item m="1" x="4078"/>
        <item m="1" x="4496"/>
        <item m="1" x="5808"/>
        <item m="1" x="7032"/>
        <item m="1" x="4224"/>
        <item m="1" x="168"/>
        <item m="1" x="2058"/>
        <item m="1" x="3406"/>
        <item m="1" x="339"/>
        <item m="1" x="4793"/>
        <item m="1" x="5178"/>
        <item m="1" x="2204"/>
        <item m="1" x="480"/>
        <item m="1" x="6548"/>
        <item m="1" x="2476"/>
        <item m="1" x="3797"/>
        <item m="1" x="5186"/>
        <item m="1" x="2599"/>
        <item m="1" x="5674"/>
        <item m="1" x="2731"/>
        <item m="1" x="6910"/>
        <item m="1" x="4085"/>
        <item m="1" x="6066"/>
        <item m="1" x="7533"/>
        <item m="1" x="5940"/>
        <item m="1" x="4520"/>
        <item m="1" x="4915"/>
        <item m="1" x="1903"/>
        <item m="1" x="6218"/>
        <item m="1" x="2346"/>
        <item m="1" x="6553"/>
        <item m="1" x="7770"/>
        <item m="1" x="3807"/>
        <item m="1" x="3942"/>
        <item m="1" x="3152"/>
        <item m="1" x="4516"/>
        <item m="1" x="5033"/>
        <item m="1" x="4542"/>
        <item m="1" x="6242"/>
        <item m="1" x="376"/>
        <item m="1" x="6114"/>
        <item m="1" x="5230"/>
        <item m="1" x="2666"/>
        <item m="1" x="6863"/>
        <item m="1" x="5593"/>
        <item m="1" x="2646"/>
        <item m="1" x="3265"/>
        <item m="1" x="3521"/>
        <item m="1" x="2339"/>
        <item m="1" x="3645"/>
        <item m="1" x="3934"/>
        <item m="1" x="2004"/>
        <item m="1" x="6296"/>
        <item m="1" x="1995"/>
        <item m="1" x="348"/>
        <item m="1" x="6314"/>
        <item m="1" x="3735"/>
        <item m="1" x="2446"/>
        <item m="1" x="7020"/>
        <item m="1" x="1489"/>
        <item m="1" x="5812"/>
        <item m="1" x="3750"/>
        <item m="1" x="1141"/>
        <item m="1" x="5499"/>
        <item m="1" x="1153"/>
        <item m="1" x="5517"/>
        <item m="1" x="7755"/>
        <item m="1" x="2333"/>
        <item m="1" x="2601"/>
        <item m="1" x="6786"/>
        <item m="1" x="6452"/>
        <item m="1" x="3287"/>
        <item m="1" x="769"/>
        <item m="1" x="4654"/>
        <item m="1" x="3294"/>
        <item m="1" x="7424"/>
        <item m="1" x="3654"/>
        <item m="1" x="642"/>
        <item m="1" x="5056"/>
        <item m="1" x="7408"/>
        <item m="1" x="4658"/>
        <item m="1" x="3236"/>
        <item m="1" x="7448"/>
        <item m="1" x="2794"/>
        <item m="1" x="5851"/>
        <item m="1" x="3223"/>
        <item m="1" x="891"/>
        <item m="1" x="1877"/>
        <item m="1" x="766"/>
        <item m="1" x="2212"/>
        <item m="1" x="6216"/>
        <item m="1" x="4458"/>
        <item m="1" x="1444"/>
        <item m="1" x="964"/>
        <item m="1" x="4590"/>
        <item m="1" x="5147"/>
        <item m="1" x="5153"/>
        <item m="1" x="7181"/>
        <item m="1" x="1960"/>
        <item m="1" x="3610"/>
        <item m="1" x="2240"/>
        <item m="1" x="3864"/>
        <item m="1" x="6912"/>
        <item m="1" x="3962"/>
        <item m="1" x="6711"/>
        <item m="1" x="6241"/>
        <item m="1" x="6367"/>
        <item m="1" x="5208"/>
        <item m="1" x="5159"/>
        <item m="1" x="5328"/>
        <item m="1" x="5438"/>
        <item m="1" x="4958"/>
        <item m="1" x="3374"/>
        <item m="1" x="3494"/>
        <item m="1" x="3741"/>
        <item m="1" x="3719"/>
        <item m="1" x="5399"/>
        <item m="1" x="2045"/>
        <item m="1" x="3008"/>
        <item m="1" x="5000"/>
        <item m="1" x="1272"/>
        <item m="1" x="5614"/>
        <item m="1" x="2683"/>
        <item m="1" x="4027"/>
        <item m="1" x="4665"/>
        <item m="1" x="4433"/>
        <item m="1" x="4155"/>
        <item m="1" x="416"/>
        <item m="1" x="6301"/>
        <item m="1" x="6368"/>
        <item m="1" x="4829"/>
        <item m="1" x="1821"/>
        <item m="1" x="1414"/>
        <item m="1" x="5739"/>
        <item m="1" x="6976"/>
        <item m="1" x="7101"/>
        <item m="1" x="1282"/>
        <item m="1" x="1683"/>
        <item m="1" x="7229"/>
        <item m="1" x="4441"/>
        <item m="1" x="1422"/>
        <item m="1" x="1831"/>
        <item m="1" x="6131"/>
        <item m="1" x="2303"/>
        <item m="1" x="7208"/>
        <item m="1" x="7569"/>
        <item m="1" x="4825"/>
        <item m="1" x="1805"/>
        <item m="1" x="4641"/>
        <item m="1" x="3513"/>
        <item m="1" x="3554"/>
        <item m="1" x="7529"/>
        <item m="1" x="7263"/>
        <item m="1" x="623"/>
        <item m="1" x="5299"/>
        <item m="1" x="524"/>
        <item m="1" x="2726"/>
        <item m="1" x="1347"/>
        <item m="1" x="5681"/>
        <item m="1" x="2749"/>
        <item m="1" x="3153"/>
        <item m="1" x="7280"/>
        <item m="1" x="4517"/>
        <item m="1" x="1496"/>
        <item m="1" x="5825"/>
        <item m="1" x="3971"/>
        <item m="1" x="955"/>
        <item m="1" x="5337"/>
        <item m="1" x="6588"/>
        <item m="1" x="4947"/>
        <item m="1" x="5604"/>
        <item m="1" x="2975"/>
        <item m="1" x="5116"/>
        <item m="1" x="1577"/>
        <item m="1" x="5400"/>
        <item m="1" x="6894"/>
        <item m="1" x="4042"/>
        <item m="1" x="5061"/>
        <item m="1" x="5042"/>
        <item m="1" x="898"/>
        <item m="1" x="2636"/>
        <item m="1" x="4980"/>
        <item m="1" x="4960"/>
        <item m="1" x="6264"/>
        <item m="1" x="2382"/>
        <item m="1" x="6825"/>
        <item m="1" x="3987"/>
        <item m="1" x="989"/>
        <item m="1" x="5356"/>
        <item m="1" x="1383"/>
        <item m="1" x="957"/>
        <item m="1" x="6508"/>
        <item m="1" x="6853"/>
        <item m="1" x="2540"/>
        <item m="1" x="2216"/>
        <item m="1" x="6230"/>
        <item m="1" x="6361"/>
        <item m="1" x="1358"/>
        <item m="1" x="5690"/>
        <item m="1" x="2903"/>
        <item m="1" x="7176"/>
        <item m="1" x="4800"/>
        <item m="1" x="5744"/>
        <item m="1" x="3269"/>
        <item m="1" x="1200"/>
        <item m="1" x="6490"/>
        <item m="1" x="6500"/>
        <item m="1" x="3344"/>
        <item m="1" x="3372"/>
        <item m="1" x="2438"/>
        <item m="1" x="7734"/>
        <item m="1" x="4159"/>
        <item m="1" x="4182"/>
        <item m="1" x="1734"/>
        <item m="1" x="592"/>
        <item m="1" x="2714"/>
        <item m="1" x="124"/>
        <item m="1" x="6914"/>
        <item m="1" x="3409"/>
        <item m="1" x="6086"/>
        <item m="1" x="6231"/>
        <item m="1" x="2231"/>
        <item m="1" x="3960"/>
        <item m="1" x="2095"/>
        <item m="1" x="238"/>
        <item m="1" x="2379"/>
        <item m="1" x="3851"/>
        <item m="1" x="2917"/>
        <item m="1" x="7067"/>
        <item m="1" x="7199"/>
        <item m="1" x="2113"/>
        <item m="1" x="4847"/>
        <item m="1" x="2642"/>
        <item m="1" x="5987"/>
        <item m="1" x="1421"/>
        <item m="1" x="407"/>
        <item m="1" x="3597"/>
        <item m="1" x="1157"/>
        <item m="1" x="4494"/>
        <item m="1" x="3257"/>
        <item m="1" x="331"/>
        <item m="1" x="5659"/>
        <item m="1" x="4648"/>
        <item m="1" x="1510"/>
        <item m="1" x="2963"/>
        <item m="1" x="906"/>
        <item m="1" x="5799"/>
        <item m="1" x="1614"/>
        <item m="1" x="3016"/>
        <item m="1" x="7514"/>
        <item m="1" x="328"/>
        <item m="1" x="4777"/>
        <item m="1" x="1759"/>
        <item m="1" x="6056"/>
        <item m="1" x="466"/>
        <item m="1" x="7693"/>
        <item m="1" x="7613"/>
        <item m="1" x="7622"/>
        <item m="1" x="6035"/>
        <item m="1" x="6063"/>
        <item m="1" x="6077"/>
        <item m="1" x="2821"/>
        <item m="1" x="889"/>
        <item m="1" x="6365"/>
        <item m="1" x="3679"/>
        <item m="1" x="7789"/>
        <item m="1" x="6142"/>
        <item m="1" x="1015"/>
        <item m="1" x="5382"/>
        <item m="1" x="2428"/>
        <item m="1" x="6636"/>
        <item m="1" x="3739"/>
        <item m="1" x="4147"/>
        <item m="1" x="1136"/>
        <item m="1" x="1116"/>
        <item m="1" x="4369"/>
        <item m="1" x="4656"/>
        <item m="1" x="1639"/>
        <item m="1" x="3421"/>
        <item m="1" x="2486"/>
        <item m="1" x="1296"/>
        <item m="1" x="2701"/>
        <item m="1" x="1047"/>
        <item m="1" x="2024"/>
        <item m="1" x="1750"/>
        <item m="1" x="2171"/>
        <item m="1" x="4337"/>
        <item m="1" x="5163"/>
        <item m="1" x="5524"/>
        <item m="1" x="3918"/>
        <item m="1" x="1459"/>
        <item m="1" x="1738"/>
        <item m="1" x="6043"/>
        <item m="1" x="138"/>
        <item m="1" x="4632"/>
        <item m="1" x="1611"/>
        <item m="1" x="2036"/>
        <item m="1" x="1758"/>
        <item m="1" x="2310"/>
        <item m="1" x="2049"/>
        <item m="1" x="2453"/>
        <item m="1" x="1169"/>
        <item m="1" x="5531"/>
        <item m="1" x="1308"/>
        <item m="1" x="4055"/>
        <item m="1" x="1054"/>
        <item m="1" x="1466"/>
        <item m="1" x="7011"/>
        <item m="1" x="4208"/>
        <item m="1" x="1597"/>
        <item m="1" x="5910"/>
        <item m="1" x="7143"/>
        <item m="1" x="6047"/>
        <item m="1" x="3133"/>
        <item m="1" x="2039"/>
        <item m="1" x="334"/>
        <item m="1" x="2188"/>
        <item m="1" x="6437"/>
        <item m="1" x="3522"/>
        <item m="1" x="467"/>
        <item m="1" x="4909"/>
        <item m="1" x="2315"/>
        <item m="1" x="3637"/>
        <item m="1" x="7757"/>
        <item m="1" x="619"/>
        <item m="1" x="5027"/>
        <item m="1" x="2054"/>
        <item m="1" x="2458"/>
        <item m="1" x="757"/>
        <item m="1" x="5172"/>
        <item m="1" x="2203"/>
        <item m="1" x="3537"/>
        <item m="1" x="4920"/>
        <item m="1" x="345"/>
        <item m="1" x="6550"/>
        <item m="1" x="4809"/>
        <item m="1" x="5842"/>
        <item m="1" x="7783"/>
        <item m="1" x="1665"/>
        <item m="1" x="3052"/>
        <item m="1" x="7196"/>
        <item m="1" x="7687"/>
        <item m="1" x="2754"/>
        <item m="1" x="120"/>
        <item m="1" x="3550"/>
        <item m="1" x="424"/>
        <item m="1" x="1604"/>
        <item m="1" x="5487"/>
        <item m="1" x="439"/>
        <item m="1" x="5890"/>
        <item m="1" x="3771"/>
        <item m="1" x="3837"/>
        <item m="1" x="586"/>
        <item m="1" x="599"/>
        <item m="1" x="609"/>
        <item m="1" x="2862"/>
        <item m="1" x="621"/>
        <item m="1" x="5916"/>
        <item m="1" x="2490"/>
        <item m="1" x="2535"/>
        <item m="1" x="1465"/>
        <item m="1" x="1907"/>
        <item m="1" x="6386"/>
        <item m="1" x="4112"/>
        <item m="1" x="2169"/>
        <item m="1" x="2177"/>
        <item m="1" x="7205"/>
        <item m="1" x="7233"/>
        <item m="1" x="7239"/>
        <item m="1" x="1809"/>
        <item m="1" x="6539"/>
        <item m="1" x="6727"/>
        <item m="1" x="6757"/>
        <item m="1" x="7553"/>
        <item m="1" x="5666"/>
        <item m="1" x="4671"/>
        <item m="1" x="2621"/>
        <item m="1" x="2640"/>
        <item m="1" x="2650"/>
        <item m="1" x="2662"/>
        <item m="1" x="5046"/>
        <item m="1" x="6017"/>
        <item m="1" x="7571"/>
        <item m="1" x="5702"/>
        <item m="1" x="2324"/>
        <item m="1" x="5621"/>
        <item m="1" x="6633"/>
        <item m="1" x="5894"/>
        <item m="1" x="3067"/>
        <item m="1" x="1352"/>
        <item m="1" x="4213"/>
        <item m="1" x="2150"/>
        <item m="1" x="1755"/>
        <item m="1" x="4940"/>
        <item m="1" x="5954"/>
        <item m="1" x="3829"/>
        <item m="1" x="4939"/>
        <item m="1" x="1803"/>
        <item m="1" x="2365"/>
        <item m="1" x="1642"/>
        <item m="1" x="2219"/>
        <item m="1" x="2747"/>
        <item m="1" x="1133"/>
        <item m="1" x="2281"/>
        <item m="1" x="7604"/>
        <item m="1" x="2011"/>
        <item m="1" x="866"/>
        <item m="1" x="2426"/>
        <item m="1" x="7724"/>
        <item m="1" x="7080"/>
        <item m="1" x="5696"/>
        <item m="1" x="2946"/>
        <item m="1" x="1859"/>
        <item m="1" x="782"/>
        <item m="1" x="7654"/>
        <item m="1" x="6668"/>
        <item m="1" x="6217"/>
        <item m="1" x="7664"/>
        <item m="1" x="6977"/>
        <item m="1" x="6522"/>
        <item m="1" x="4538"/>
        <item m="1" x="4022"/>
        <item m="1" x="3489"/>
        <item m="1" x="5684"/>
        <item m="1" x="2459"/>
        <item m="1" x="5911"/>
        <item m="1" x="2143"/>
        <item m="1" x="1948"/>
        <item m="1" x="2536"/>
        <item m="1" x="6738"/>
        <item m="1" x="5441"/>
        <item m="1" x="6691"/>
        <item m="1" x="2773"/>
        <item m="1" x="6310"/>
        <item m="1" x="707"/>
        <item m="1" x="1602"/>
        <item m="1" x="5115"/>
        <item m="1" x="6313"/>
        <item m="1" x="2519"/>
        <item m="1" x="701"/>
        <item m="1" x="807"/>
        <item m="1" x="7539"/>
        <item m="1" x="1126"/>
        <item m="1" x="1533"/>
        <item m="1" x="5304"/>
        <item m="1" x="2349"/>
        <item m="1" x="6378"/>
        <item m="1" x="5914"/>
        <item m="1" x="2296"/>
        <item m="1" x="598"/>
        <item m="1" x="4206"/>
        <item m="1" x="7225"/>
        <item m="1" x="7232"/>
        <item m="1" x="6715"/>
        <item m="1" x="6724"/>
        <item m="1" x="6732"/>
        <item m="1" x="6737"/>
        <item m="1" x="6743"/>
        <item m="1" x="820"/>
        <item m="1" x="1278"/>
        <item m="1" x="7787"/>
        <item m="1" x="5948"/>
        <item m="1" x="725"/>
        <item m="1" x="4527"/>
        <item m="1" x="6294"/>
        <item m="1" x="5130"/>
        <item m="1" x="5032"/>
        <item m="1" x="3458"/>
        <item m="1" x="3581"/>
        <item m="1" x="5932"/>
        <item m="1" x="3814"/>
        <item m="1" x="3417"/>
        <item m="1" x="3861"/>
        <item m="1" x="4009"/>
        <item m="1" x="4072"/>
        <item m="1" x="4218"/>
        <item m="1" x="7339"/>
        <item m="1" x="3624"/>
        <item m="1" x="459"/>
        <item m="1" x="7782"/>
        <item m="1" x="7105"/>
        <item m="1" x="5896"/>
        <item m="1" x="2034"/>
        <item m="1" x="1402"/>
        <item m="1" x="5922"/>
        <item m="1" x="2021"/>
        <item m="1" x="5661"/>
        <item m="1" x="3172"/>
        <item m="1" x="558"/>
        <item m="1" x="6968"/>
        <item m="1" x="6440"/>
        <item m="1" x="7631"/>
        <item m="1" x="320"/>
        <item m="1" x="6277"/>
        <item m="1" x="1269"/>
        <item m="1" x="6896"/>
        <item m="1" x="6901"/>
        <item m="1" x="6904"/>
        <item m="1" x="6476"/>
        <item m="1" x="4523"/>
        <item m="1" x="3980"/>
        <item m="1" x="3981"/>
        <item m="1" x="3985"/>
        <item m="1" x="3469"/>
        <item m="1" x="3472"/>
        <item m="1" x="3476"/>
        <item m="1" x="3480"/>
        <item m="1" x="3490"/>
        <item m="1" x="3496"/>
        <item m="1" x="7474"/>
        <item m="1" x="7477"/>
        <item m="1" x="7486"/>
        <item m="1" x="7505"/>
        <item m="1" x="7508"/>
        <item m="1" x="7003"/>
        <item m="1" x="7024"/>
        <item m="1" x="7027"/>
        <item m="1" x="7031"/>
        <item m="1" x="6549"/>
        <item m="1" x="6551"/>
        <item m="1" x="6556"/>
        <item m="1" x="6566"/>
        <item m="1" x="6569"/>
        <item m="1" x="6101"/>
        <item m="1" x="6111"/>
        <item m="1" x="5602"/>
        <item m="1" x="5636"/>
        <item m="1" x="3896"/>
        <item m="1" x="6460"/>
        <item m="1" x="7619"/>
        <item m="1" x="7624"/>
        <item m="1" x="2940"/>
        <item m="1" x="2954"/>
        <item m="1" x="2972"/>
        <item m="1" x="269"/>
        <item m="1" x="4597"/>
        <item m="1" x="453"/>
        <item m="1" x="1016"/>
        <item m="1" x="5692"/>
        <item m="1" x="5288"/>
        <item m="1" x="5623"/>
        <item m="1" x="3912"/>
        <item m="1" x="3931"/>
        <item m="1" x="3659"/>
        <item m="1" x="3230"/>
        <item m="1" x="2198"/>
        <item m="1" x="1837"/>
        <item m="1" x="7443"/>
        <item m="1" x="3908"/>
        <item m="1" x="3660"/>
        <item m="1" x="3367"/>
        <item m="1" x="2084"/>
        <item m="1" x="5001"/>
        <item m="1" x="3873"/>
        <item m="1" x="3683"/>
        <item m="1" x="2767"/>
        <item m="1" x="4281"/>
        <item m="1" x="6856"/>
        <item m="1" x="5068"/>
        <item m="1" x="3826"/>
        <item m="1" x="794"/>
        <item m="1" x="5201"/>
        <item m="1" x="6802"/>
        <item m="1" x="6600"/>
        <item m="1" x="4109"/>
        <item m="1" x="1099"/>
        <item m="1" x="5457"/>
        <item m="1" x="7059"/>
        <item m="1" x="4253"/>
        <item m="1" x="5591"/>
        <item m="1" x="7075"/>
        <item m="1" x="5950"/>
        <item m="1" x="6233"/>
        <item m="1" x="6464"/>
        <item m="1" x="6679"/>
        <item m="1" x="7174"/>
        <item m="1" x="7419"/>
        <item m="1" x="5204"/>
        <item m="1" x="5439"/>
        <item m="1" x="7452"/>
        <item m="1" x="5984"/>
        <item m="1" x="3314"/>
        <item m="1" x="4693"/>
        <item m="1" x="1678"/>
        <item m="1" x="5982"/>
        <item m="1" x="6586"/>
        <item m="1" x="3692"/>
        <item m="1" x="5088"/>
        <item m="1" x="1238"/>
        <item m="1" x="6257"/>
        <item m="1" x="3323"/>
        <item m="1" x="7461"/>
        <item m="1" x="4706"/>
        <item m="1" x="1689"/>
        <item m="1" x="5990"/>
        <item m="1" x="7592"/>
        <item m="1" x="394"/>
        <item m="1" x="4848"/>
        <item m="1" x="5881"/>
        <item m="1" x="5772"/>
        <item m="1" x="829"/>
        <item m="1" x="5508"/>
        <item m="1" x="736"/>
        <item m="1" x="3106"/>
        <item m="1" x="4096"/>
        <item m="1" x="4377"/>
        <item m="1" x="5427"/>
        <item m="1" x="107"/>
        <item m="1" x="6303"/>
        <item m="1" x="2035"/>
        <item m="1" x="6320"/>
        <item m="1" x="6637"/>
        <item m="1" x="895"/>
        <item m="1" x="2304"/>
        <item m="1" x="6528"/>
        <item m="1" x="5632"/>
        <item m="1" x="2695"/>
        <item m="1" x="6868"/>
        <item m="1" x="5527"/>
        <item m="1" x="1306"/>
        <item m="1" x="5652"/>
        <item m="1" x="6029"/>
        <item m="1" x="3114"/>
        <item m="1" x="4471"/>
        <item m="1" x="5785"/>
        <item m="1" x="745"/>
        <item m="1" x="5154"/>
        <item m="1" x="4843"/>
        <item m="1" x="2764"/>
        <item m="1" x="4088"/>
        <item m="1" x="7488"/>
        <item m="1" x="4548"/>
        <item m="1" x="4830"/>
        <item m="1" x="7047"/>
        <item m="1" x="6359"/>
        <item m="1" x="5815"/>
        <item m="1" x="6343"/>
        <item m="1" x="6552"/>
        <item m="1" x="4874"/>
        <item m="1" x="1202"/>
        <item m="1" x="5187"/>
        <item m="1" x="1050"/>
        <item m="1" x="4914"/>
        <item m="1" x="5505"/>
        <item m="1" x="6362"/>
        <item m="1" x="1705"/>
        <item m="1" x="6037"/>
        <item m="1" x="3396"/>
        <item m="1" x="5981"/>
        <item m="1" x="3995"/>
        <item m="1" x="6433"/>
        <item m="1" x="1640"/>
        <item m="1" x="6364"/>
        <item m="1" x="3407"/>
        <item m="1" x="5624"/>
        <item m="1" x="7119"/>
        <item m="1" x="7129"/>
        <item m="1" x="1671"/>
        <item m="1" x="5930"/>
        <item m="1" x="6884"/>
        <item m="1" x="3234"/>
        <item m="1" x="1236"/>
        <item m="1" x="6573"/>
        <item m="1" x="2457"/>
        <item m="1" x="2464"/>
        <item m="1" x="1349"/>
        <item m="1" x="1369"/>
        <item m="1" x="555"/>
        <item m="1" x="568"/>
        <item m="1" x="1739"/>
        <item m="1" x="5498"/>
        <item m="1" x="3871"/>
        <item m="1" x="3893"/>
        <item m="1" x="3909"/>
        <item m="1" x="6423"/>
        <item m="1" x="7574"/>
        <item m="1" x="5885"/>
        <item m="1" x="3595"/>
        <item m="1" x="1514"/>
        <item m="1" x="4616"/>
        <item m="1" x="3176"/>
        <item m="1" x="4264"/>
        <item m="1" x="2116"/>
        <item m="1" x="3990"/>
        <item m="1" x="6499"/>
        <item m="1" x="3273"/>
        <item m="1" x="1234"/>
        <item m="1" x="3926"/>
        <item m="1" x="5579"/>
        <item m="1" x="5587"/>
        <item m="1" x="4187"/>
        <item m="1" x="6021"/>
        <item m="1" x="7257"/>
        <item m="1" x="5831"/>
        <item m="1" x="1163"/>
        <item m="1" x="4789"/>
        <item m="1" x="4297"/>
        <item m="1" x="2141"/>
        <item m="1" x="5552"/>
        <item m="1" x="5590"/>
        <item m="1" x="4541"/>
        <item m="1" x="4555"/>
        <item m="1" x="4568"/>
        <item m="1" x="4574"/>
        <item m="1" x="1043"/>
        <item m="1" x="4360"/>
        <item m="1" x="7498"/>
        <item m="1" x="595"/>
        <item m="1" x="5969"/>
        <item m="1" x="6016"/>
        <item m="1" x="2957"/>
        <item m="1" x="2988"/>
        <item m="1" x="1936"/>
        <item m="1" x="7560"/>
        <item m="1" x="6589"/>
        <item m="1" x="6645"/>
        <item m="1" x="6400"/>
        <item m="1" x="2162"/>
        <item m="1" x="2751"/>
        <item m="1" x="2609"/>
        <item m="1" x="1563"/>
        <item m="1" x="3255"/>
        <item m="1" x="1201"/>
        <item m="1" x="101"/>
        <item m="1" x="2496"/>
        <item m="1" x="379"/>
        <item m="1" x="1557"/>
        <item m="1" x="61"/>
        <item m="1" x="1391"/>
        <item m="1" x="3882"/>
        <item m="1" x="2896"/>
        <item m="1" x="4836"/>
        <item m="1" x="3043"/>
        <item m="1" x="6886"/>
        <item m="1" x="6903"/>
        <item m="1" x="1885"/>
        <item m="1" x="733"/>
        <item m="1" x="6203"/>
        <item m="1" x="1244"/>
        <item m="1" x="19"/>
        <item m="1" x="4435"/>
        <item m="1" x="1709"/>
        <item m="1" x="5052"/>
        <item m="1" x="5176"/>
        <item m="1" x="1697"/>
        <item m="1" x="5502"/>
        <item m="1" x="5513"/>
        <item m="1" x="7725"/>
        <item m="1" x="6494"/>
        <item m="1" x="5683"/>
        <item m="1" x="5471"/>
        <item m="1" x="3877"/>
        <item m="1" x="4554"/>
        <item m="1" x="6072"/>
        <item m="1" x="1916"/>
        <item m="1" x="1161"/>
        <item m="1" x="2711"/>
        <item m="1" x="1835"/>
        <item m="1" x="7585"/>
        <item m="1" x="3570"/>
        <item m="1" x="3736"/>
        <item m="1" x="5884"/>
        <item m="1" x="2857"/>
        <item m="1" x="2867"/>
        <item m="1" x="2879"/>
        <item m="1" x="7614"/>
        <item m="1" x="723"/>
        <item m="1" x="3071"/>
        <item m="1" x="7192"/>
        <item m="1" x="7219"/>
        <item m="1" x="1897"/>
        <item m="1" x="6532"/>
        <item m="1" x="5611"/>
        <item m="1" x="4642"/>
        <item m="1" x="571"/>
        <item m="1" x="1714"/>
        <item m="1" x="5270"/>
        <item m="1" x="7241"/>
        <item m="1" x="890"/>
        <item m="1" x="7246"/>
        <item m="1" x="268"/>
        <item m="1" x="6477"/>
        <item m="1" x="7695"/>
        <item m="1" x="4743"/>
        <item m="1" x="792"/>
        <item m="1" x="2606"/>
        <item m="1" x="4790"/>
        <item m="1" x="2610"/>
        <item m="1" x="4796"/>
        <item m="1" x="7762"/>
        <item m="1" x="6358"/>
        <item m="1" x="6805"/>
        <item m="1" x="7296"/>
        <item m="1" x="7551"/>
        <item m="1" x="7073"/>
        <item m="1" x="7327"/>
        <item m="1" x="6831"/>
        <item m="1" x="7333"/>
        <item m="1" x="6448"/>
        <item m="1" x="2091"/>
        <item m="1" x="2651"/>
        <item m="1" x="1603"/>
        <item m="1" x="1317"/>
        <item m="1" x="1609"/>
        <item m="1" x="3000"/>
        <item m="1" x="3004"/>
        <item m="1" x="3784"/>
        <item m="1" x="1325"/>
        <item m="1" x="2288"/>
        <item m="1" x="12"/>
        <item m="1" x="372"/>
        <item m="1" x="398"/>
        <item m="1" x="433"/>
        <item m="1" x="441"/>
        <item m="1" x="739"/>
        <item m="1" x="7769"/>
        <item m="1" x="7542"/>
        <item m="1" x="5900"/>
        <item m="1" x="4902"/>
        <item m="1" x="6682"/>
        <item m="1" x="6694"/>
        <item m="1" x="5530"/>
        <item m="1" x="5788"/>
        <item m="1" x="3675"/>
        <item m="1" x="3969"/>
        <item m="1" x="3977"/>
        <item m="1" x="2639"/>
        <item m="1" x="4547"/>
        <item m="1" x="5086"/>
        <item m="1" x="3763"/>
        <item m="1" x="3743"/>
        <item m="1" x="3247"/>
        <item m="1" x="3823"/>
        <item m="1" x="4092"/>
        <item m="1" x="1007"/>
        <item m="1" x="5075"/>
        <item m="1" x="2708"/>
        <item m="1" x="3482"/>
        <item m="1" x="5359"/>
        <item m="1" x="7919"/>
        <item m="1" x="7920"/>
        <item m="1" x="7899"/>
        <item m="1" x="7878"/>
        <item m="1" x="7849"/>
        <item m="1" x="2229"/>
        <item m="1" x="409"/>
        <item m="1" x="5048"/>
        <item m="1" x="5053"/>
        <item m="1" x="5472"/>
        <item m="1" x="6537"/>
        <item m="1" x="5073"/>
        <item m="1" x="7850"/>
        <item m="1" x="7851"/>
        <item m="1" x="5029"/>
        <item m="1" x="1028"/>
        <item m="1" x="4219"/>
        <item m="1" x="4721"/>
        <item m="1" x="4336"/>
        <item m="1" x="7248"/>
        <item m="1" x="4695"/>
        <item m="1" x="7842"/>
        <item m="1" x="7844"/>
        <item m="1" x="7834"/>
        <item m="1" x="6028"/>
        <item m="1" x="1318"/>
        <item m="1" x="1488"/>
        <item m="1" x="1624"/>
        <item m="1" x="809"/>
        <item m="1" x="3947"/>
        <item m="1" x="5484"/>
        <item m="1" x="2807"/>
        <item m="1" x="608"/>
        <item m="1" x="620"/>
        <item m="1" x="4645"/>
        <item m="1" x="5357"/>
        <item m="1" x="5370"/>
        <item m="1" x="4584"/>
        <item m="1" x="1196"/>
        <item m="1" x="2012"/>
        <item m="1" x="7149"/>
        <item m="1" x="7817"/>
        <item m="1" x="2976"/>
        <item m="1" x="6416"/>
        <item m="1" x="7915"/>
        <item m="1" x="2866"/>
        <item m="1" x="1511"/>
        <item m="1" x="7868"/>
        <item m="1" x="4298"/>
        <item m="1" x="7959"/>
        <item m="1" x="6000"/>
        <item m="1" x="7893"/>
        <item m="1" x="3229"/>
        <item m="1" x="3355"/>
        <item m="1" x="1124"/>
        <item m="1" x="712"/>
        <item m="1" x="5123"/>
        <item m="1" x="7835"/>
        <item m="1" x="3488"/>
        <item m="1" x="3612"/>
        <item m="1" x="6885"/>
        <item m="1" x="7974"/>
        <item m="1" x="4162"/>
        <item m="1" x="740"/>
        <item m="1" x="7898"/>
        <item m="1" x="7823"/>
        <item m="1" x="6712"/>
        <item m="1" x="6157"/>
        <item m="1" x="6160"/>
        <item m="1" x="1943"/>
        <item m="1" x="1945"/>
        <item m="1" x="1951"/>
        <item m="1" x="1955"/>
        <item m="1" x="1961"/>
        <item m="1" x="1411"/>
        <item m="1" x="7856"/>
        <item m="1" x="4117"/>
        <item m="1" x="3136"/>
        <item m="1" x="2598"/>
        <item m="1" x="484"/>
        <item m="1" x="6674"/>
        <item m="1" x="6678"/>
        <item m="1" x="5736"/>
        <item m="1" x="5305"/>
        <item m="1" x="4802"/>
        <item m="1" x="4804"/>
        <item m="1" x="7837"/>
        <item m="1" x="7811"/>
        <item m="1" x="7812"/>
        <item m="1" x="5386"/>
        <item m="1" x="4907"/>
        <item m="1" x="7952"/>
        <item m="1" x="7906"/>
        <item m="1" x="7907"/>
        <item m="1" x="7859"/>
        <item m="1" x="7860"/>
        <item m="1" x="7861"/>
        <item m="1" x="7862"/>
        <item m="1" x="7863"/>
        <item m="1" x="7864"/>
        <item m="1" x="7825"/>
        <item m="1" x="7814"/>
        <item m="1" x="7367"/>
        <item m="1" x="7374"/>
        <item m="1" x="7382"/>
        <item m="1" x="7395"/>
        <item m="1" x="6890"/>
        <item m="1" x="6919"/>
        <item m="1" x="6928"/>
        <item m="1" x="6931"/>
        <item m="1" x="2214"/>
        <item m="1" x="2969"/>
        <item m="1" x="7796"/>
        <item m="1" x="7437"/>
        <item m="1" x="7449"/>
        <item m="1" x="7457"/>
        <item m="1" x="6546"/>
        <item m="1" x="4602"/>
        <item m="1" x="4605"/>
        <item m="1" x="4610"/>
        <item m="1" x="4626"/>
        <item m="1" x="4091"/>
        <item m="1" x="3179"/>
        <item m="1" x="3185"/>
        <item m="1" x="3189"/>
        <item m="1" x="3202"/>
        <item m="1" x="3208"/>
        <item m="1" x="7813"/>
        <item m="1" x="7973"/>
        <item m="1" x="7879"/>
        <item m="1" x="4405"/>
        <item m="1" x="4426"/>
        <item m="1" x="6487"/>
        <item m="1" x="5551"/>
        <item m="1" x="6180"/>
        <item m="1" x="4690"/>
        <item m="1" x="3720"/>
        <item m="1" x="3726"/>
        <item m="1" x="3730"/>
        <item m="1" x="3738"/>
        <item m="1" x="3745"/>
        <item m="1" x="2232"/>
        <item m="1" x="2233"/>
        <item m="1" x="2244"/>
        <item m="1" x="2249"/>
        <item m="1" x="4627"/>
        <item m="1" x="3085"/>
        <item m="1" x="3093"/>
        <item m="1" x="2052"/>
        <item m="1" x="2066"/>
        <item m="1" x="2086"/>
        <item m="1" x="2090"/>
        <item m="1" x="2092"/>
        <item m="1" x="7820"/>
        <item m="1" x="7803"/>
        <item m="1" x="7804"/>
        <item m="1" x="7577"/>
        <item m="1" x="7587"/>
        <item m="1" x="7590"/>
        <item m="1" x="7807"/>
        <item m="1" x="7809"/>
        <item m="1" x="7242"/>
        <item m="1" x="7244"/>
        <item m="1" x="7247"/>
        <item m="1" x="7250"/>
        <item m="1" x="6752"/>
        <item m="1" x="4357"/>
        <item m="1" x="1210"/>
        <item m="1" x="1239"/>
        <item m="1" x="686"/>
        <item m="1" x="7304"/>
        <item m="1" x="7308"/>
        <item m="1" x="7334"/>
        <item m="1" x="6877"/>
        <item m="1" x="5939"/>
        <item m="1" x="7830"/>
        <item m="1" x="7816"/>
        <item m="1" x="7795"/>
        <item m="1" x="7454"/>
        <item m="1" x="6956"/>
        <item m="1" x="4052"/>
        <item m="1" x="3514"/>
        <item m="1" x="3526"/>
        <item m="1" x="3530"/>
        <item m="1" x="3534"/>
        <item m="1" x="3026"/>
        <item m="1" x="2501"/>
        <item m="1" x="2506"/>
        <item m="1" x="1978"/>
        <item m="1" x="2009"/>
        <item m="1" x="2026"/>
        <item m="1" x="1443"/>
        <item m="1" x="1475"/>
        <item m="1" x="932"/>
        <item m="1" x="942"/>
        <item m="1" x="948"/>
        <item m="1" x="6181"/>
        <item m="1" x="6193"/>
        <item m="1" x="5650"/>
        <item m="1" x="7271"/>
        <item m="1" x="7275"/>
        <item m="1" x="7279"/>
        <item m="1" x="6788"/>
        <item m="1" x="6793"/>
        <item m="1" x="6796"/>
        <item m="1" x="6369"/>
        <item m="1" x="7630"/>
        <item m="1" x="7637"/>
        <item m="1" x="7155"/>
        <item m="1" x="1892"/>
        <item m="1" x="1900"/>
        <item m="1" x="6172"/>
        <item m="1" x="6177"/>
        <item m="1" x="6189"/>
        <item m="1" x="6196"/>
        <item m="1" x="7938"/>
        <item m="1" x="7854"/>
        <item m="1" x="483"/>
        <item m="1" x="2737"/>
        <item m="1" x="4926"/>
        <item m="1" x="6916"/>
        <item m="1" x="485"/>
        <item m="1" x="2741"/>
        <item m="1" x="489"/>
        <item m="1" x="491"/>
        <item m="1" x="2745"/>
        <item m="1" x="495"/>
        <item m="1" x="498"/>
        <item m="1" x="3343"/>
        <item m="1" x="5548"/>
        <item m="1" x="4566"/>
        <item m="1" x="3525"/>
        <item m="1" x="3029"/>
        <item m="1" x="2503"/>
        <item m="1" x="2002"/>
        <item m="1" x="6031"/>
        <item m="1" x="5064"/>
        <item m="1" x="7799"/>
        <item m="1" x="7053"/>
        <item m="1" x="5790"/>
        <item m="1" x="5311"/>
        <item m="1" x="5065"/>
        <item m="1" x="4567"/>
        <item m="1" x="5312"/>
        <item m="1" x="5320"/>
        <item m="1" x="4823"/>
        <item m="1" x="4826"/>
        <item m="1" x="4286"/>
        <item m="1" x="3757"/>
        <item m="1" x="3764"/>
        <item m="1" x="3277"/>
        <item m="1" x="3281"/>
        <item m="1" x="2768"/>
        <item m="1" x="2264"/>
        <item m="1" x="6022"/>
        <item m="1" x="6268"/>
        <item m="1" x="1187"/>
        <item m="1" x="7527"/>
        <item m="1" x="7845"/>
        <item m="1" x="337"/>
        <item m="1" x="7989"/>
        <item m="1" x="2607"/>
        <item m="1" x="4791"/>
        <item m="1" x="6794"/>
        <item m="1" x="7826"/>
        <item m="1" x="7964"/>
        <item m="1" x="7965"/>
        <item m="1" x="7853"/>
        <item m="1" x="403"/>
        <item m="1" x="342"/>
        <item m="1" x="7532"/>
        <item m="1" x="7846"/>
        <item m="1" x="344"/>
        <item m="1" x="347"/>
        <item m="1" x="7847"/>
        <item m="1" x="486"/>
        <item m="1" x="7543"/>
        <item m="1" x="338"/>
        <item m="1" x="2608"/>
        <item m="1" x="4792"/>
        <item m="1" x="6795"/>
        <item m="1" x="7827"/>
        <item m="1" x="2669"/>
        <item m="1" x="4852"/>
        <item m="1" x="7828"/>
        <item m="1" x="4919"/>
        <item m="1" x="7831"/>
        <item m="1" x="7833"/>
        <item m="1" x="4544"/>
        <item m="1" x="7990"/>
        <item m="1" x="7997"/>
        <item m="1" x="283"/>
        <item m="1" x="296"/>
        <item m="1" x="7984"/>
        <item m="1" x="7836"/>
        <item m="1" x="7808"/>
        <item m="1" x="7714"/>
        <item m="1" x="2547"/>
        <item m="1" x="2558"/>
        <item m="1" x="2046"/>
        <item m="1" x="2063"/>
        <item m="1" x="7902"/>
        <item m="1" x="7905"/>
        <item m="1" x="4744"/>
        <item m="1" x="3662"/>
        <item m="1" x="1097"/>
        <item m="1" x="7958"/>
        <item m="1" x="7909"/>
        <item m="1" x="7440"/>
        <item m="1" x="355"/>
        <item m="1" x="432"/>
        <item m="1" x="6567"/>
        <item m="1" x="6604"/>
        <item m="1" x="2435"/>
        <item m="1" x="4600"/>
        <item m="1" x="4058"/>
        <item m="1" x="6640"/>
        <item m="1" x="6665"/>
        <item m="1" x="7822"/>
        <item m="1" x="4662"/>
        <item m="1" x="4123"/>
        <item m="1" x="6680"/>
        <item m="1" x="6807"/>
        <item m="1" x="6705"/>
        <item m="1" x="7824"/>
        <item m="1" x="7913"/>
        <item m="1" x="7975"/>
        <item m="1" x="7916"/>
        <item m="1" x="7921"/>
        <item m="1" x="6758"/>
        <item m="1" x="6338"/>
        <item m="1" x="4814"/>
        <item m="1" x="513"/>
        <item m="1" x="596"/>
        <item m="1" x="7983"/>
        <item m="1" x="7988"/>
        <item m="1" x="7927"/>
        <item m="1" x="7932"/>
        <item m="1" x="7994"/>
        <item m="1" x="2301"/>
        <item m="1" x="2369"/>
        <item m="1" x="4532"/>
        <item m="1" x="7928"/>
        <item m="1" x="7934"/>
        <item m="1" x="7995"/>
        <item m="1" x="2306"/>
        <item m="1" x="2372"/>
        <item m="1" x="7930"/>
        <item m="1" x="7936"/>
        <item m="1" x="7996"/>
        <item m="1" x="2309"/>
        <item m="1" x="2374"/>
        <item m="1" x="7931"/>
        <item m="1" x="7939"/>
        <item m="1" x="2181"/>
        <item m="1" x="7933"/>
        <item m="1" x="7944"/>
        <item m="1" x="2187"/>
        <item m="1" x="7935"/>
        <item m="1" x="7940"/>
        <item m="1" x="2319"/>
        <item m="1" x="7937"/>
        <item m="1" x="7942"/>
        <item m="1" x="2322"/>
        <item m="1" x="7941"/>
        <item m="1" x="7945"/>
        <item m="1" x="7991"/>
        <item m="1" x="7993"/>
        <item m="1" x="7998"/>
        <item m="1" x="2327"/>
        <item m="1" x="2390"/>
        <item m="1" x="7979"/>
        <item m="1" x="7982"/>
        <item m="1" x="1954"/>
        <item m="1" x="7960"/>
        <item m="1" x="7961"/>
        <item m="1" x="1756"/>
        <item m="1" x="1757"/>
        <item m="1" x="3919"/>
        <item m="1" x="3922"/>
        <item m="1" x="7962"/>
        <item m="1" x="1204"/>
        <item m="1" x="678"/>
        <item m="1" x="3423"/>
        <item m="1" x="3433"/>
        <item m="1" x="2920"/>
        <item m="1" x="6058"/>
        <item m="1" x="6069"/>
        <item m="1" x="6075"/>
        <item m="1" x="5565"/>
        <item m="1" x="7800"/>
        <item m="1" x="7549"/>
        <item m="1" x="7968"/>
        <item m="1" x="1287"/>
        <item m="1" x="758"/>
        <item m="1" x="3492"/>
        <item m="1" x="3502"/>
        <item m="1" x="3006"/>
        <item m="1" x="6134"/>
        <item m="1" x="6144"/>
        <item m="1" x="5629"/>
        <item m="1" x="7806"/>
        <item m="1" x="7626"/>
        <item m="1" x="7891"/>
        <item m="1" x="7981"/>
        <item m="1" x="1431"/>
        <item m="1" x="910"/>
        <item m="1" x="3615"/>
        <item m="1" x="3622"/>
        <item m="1" x="3143"/>
        <item m="1" x="6263"/>
        <item m="1" x="6272"/>
        <item m="1" x="6278"/>
        <item m="1" x="5758"/>
        <item m="1" x="7810"/>
        <item m="1" x="7737"/>
        <item m="1" x="4270"/>
        <item m="1" x="7963"/>
        <item m="1" x="1763"/>
        <item m="1" x="3925"/>
        <item m="1" x="6059"/>
        <item m="1" x="5566"/>
        <item m="1" x="7969"/>
        <item m="1" x="1828"/>
        <item m="1" x="4000"/>
        <item m="1" x="5635"/>
        <item m="1" x="7976"/>
        <item m="1" x="4064"/>
        <item m="1" x="6209"/>
        <item m="1" x="5697"/>
        <item m="1" x="7894"/>
        <item m="1" x="7897"/>
        <item m="1" x="3708"/>
        <item m="1" x="3241"/>
        <item m="1" x="7900"/>
        <item m="1" x="7903"/>
        <item m="1" x="3796"/>
        <item m="1" x="3296"/>
        <item m="1" x="7970"/>
        <item m="1" x="7929"/>
        <item m="1" x="7946"/>
        <item m="1" x="473"/>
        <item m="1" x="2724"/>
        <item m="1" x="2756"/>
        <item m="1" x="5393"/>
        <item m="1" x="7948"/>
        <item m="1" x="7951"/>
        <item m="1" x="2800"/>
        <item m="1" x="2834"/>
        <item m="1" x="5442"/>
        <item m="1" x="7794"/>
        <item m="1" x="7953"/>
        <item m="1" x="7957"/>
        <item m="1" x="1155"/>
        <item m="1" x="2870"/>
        <item m="1" x="2895"/>
        <item m="1" x="7871"/>
        <item m="1" x="7872"/>
        <item m="1" x="7875"/>
        <item m="1" x="811"/>
        <item m="1" x="7873"/>
        <item m="1" x="7876"/>
        <item m="1" x="815"/>
        <item m="1" x="7924"/>
        <item m="1" x="7943"/>
        <item m="1" x="7950"/>
        <item m="1" x="7874"/>
        <item m="1" x="7914"/>
        <item m="1" x="7880"/>
        <item m="1" x="7923"/>
        <item m="1" x="7917"/>
        <item m="1" x="7918"/>
        <item m="1" x="7884"/>
        <item m="1" x="7911"/>
        <item m="1" x="7886"/>
        <item m="1" x="7887"/>
        <item m="1" x="7888"/>
        <item m="1" x="7889"/>
        <item m="1" x="7892"/>
        <item m="1" x="2656"/>
        <item m="1" x="2164"/>
        <item m="1" x="7815"/>
        <item m="1" x="7971"/>
        <item m="1" x="2371"/>
        <item m="1" x="7895"/>
        <item m="1" x="2723"/>
        <item m="1" x="2230"/>
        <item m="1" x="7818"/>
        <item m="1" x="7977"/>
        <item m="1" x="2448"/>
        <item m="1" x="7885"/>
        <item m="1" x="951"/>
        <item m="1" x="3178"/>
        <item m="1" x="5334"/>
        <item m="1" x="7300"/>
        <item m="1" x="7896"/>
        <item m="1" x="1031"/>
        <item m="1" x="3243"/>
        <item m="1" x="5394"/>
        <item m="1" x="7371"/>
        <item m="1" x="7901"/>
        <item m="1" x="1084"/>
        <item m="1" x="5443"/>
        <item m="1" x="7429"/>
        <item m="1" x="542"/>
        <item m="1" x="7852"/>
        <item m="1" x="7855"/>
        <item m="1" x="7858"/>
        <item m="1" x="7866"/>
        <item m="1" x="7869"/>
        <item m="1" x="7839"/>
        <item m="1" x="7867"/>
        <item m="1" x="7870"/>
        <item m="1" x="3244"/>
        <item m="1" x="7372"/>
        <item m="1" x="5126"/>
        <item m="1" x="7107"/>
        <item m="1" x="4525"/>
        <item m="1" x="3984"/>
        <item m="1" x="6561"/>
        <item m="1" x="6108"/>
        <item m="1" x="7821"/>
        <item m="1" x="7805"/>
        <item m="1" x="6923"/>
        <item m="1" x="5431"/>
        <item m="1" x="5563"/>
        <item m="1" x="7291"/>
        <item m="1" x="7415"/>
        <item m="1" x="2359"/>
        <item m="1" x="944"/>
        <item m="1" x="1071"/>
        <item m="1" x="1356"/>
        <item m="1" x="5405"/>
        <item m="1" x="3948"/>
        <item m="1" x="1699"/>
        <item m="1" x="6002"/>
        <item m="1" x="868"/>
        <item m="1" x="7954"/>
        <item m="1" x="6004"/>
        <item m="1" x="7797"/>
        <item m="1" x="7882"/>
        <item m="1" x="3951"/>
        <item m="1" x="3958"/>
        <item m="1" x="735"/>
        <item m="1" x="7955"/>
        <item m="1" x="7798"/>
        <item m="1" x="3955"/>
        <item m="1" x="4021"/>
        <item m="1" x="1708"/>
        <item m="1" x="6009"/>
        <item m="1" x="879"/>
        <item m="1" x="1711"/>
        <item m="1" x="6019"/>
        <item m="1" x="888"/>
        <item m="1" x="7956"/>
        <item m="1" x="1719"/>
        <item m="1" x="7966"/>
        <item m="1" x="1794"/>
        <item m="1" x="3963"/>
        <item m="1" x="5759"/>
        <item m="1" x="7741"/>
        <item m="1" x="5763"/>
        <item m="1" x="7742"/>
        <item m="1" x="3619"/>
        <item m="1" x="5768"/>
        <item m="1" x="7744"/>
        <item m="1" x="4459"/>
        <item m="1" x="1776"/>
        <item m="1" x="3949"/>
        <item m="1" x="6078"/>
        <item m="1" x="7802"/>
        <item m="1" x="1379"/>
        <item m="1" x="856"/>
        <item m="1" x="310"/>
        <item m="1" x="7985"/>
        <item m="1" x="7925"/>
        <item m="1" x="7890"/>
        <item m="1" x="1780"/>
        <item m="1" x="1791"/>
        <item m="1" x="3952"/>
        <item m="1" x="1848"/>
        <item m="1" x="4019"/>
        <item m="1" x="3672"/>
        <item m="1" x="1575"/>
        <item m="1" x="1650"/>
        <item m="1" x="1582"/>
        <item m="1" x="1224"/>
        <item m="1" x="1235"/>
        <item m="1" x="1305"/>
        <item m="1" x="1322"/>
        <item m="1" x="1380"/>
        <item m="1" x="1395"/>
        <item m="1" x="1461"/>
        <item m="1" x="1477"/>
        <item m="1" x="1593"/>
        <item m="1" x="1664"/>
        <item m="1" x="1741"/>
        <item m="1" x="985"/>
        <item m="1" x="3205"/>
        <item m="1" x="1109"/>
        <item m="1" x="1241"/>
        <item m="1" x="729"/>
        <item m="1" x="915"/>
        <item m="1" x="3144"/>
        <item m="1" x="988"/>
        <item m="1" x="434"/>
        <item m="1" x="7949"/>
        <item m="1" x="7904"/>
        <item m="1" x="3207"/>
        <item m="1" x="5355"/>
        <item m="1" x="502"/>
        <item m="1" x="3266"/>
        <item m="1" x="7393"/>
        <item m="1" x="3398"/>
        <item m="1" x="1247"/>
        <item m="1" x="732"/>
        <item m="1" x="1403"/>
        <item m="1" x="886"/>
        <item m="1" x="333"/>
        <item m="1" x="7987"/>
        <item m="1" x="3582"/>
        <item m="1" x="3110"/>
        <item m="1" x="2590"/>
        <item m="1" x="2083"/>
        <item m="1" x="704"/>
        <item m="1" x="709"/>
        <item m="1" x="3023"/>
        <item m="1" x="3027"/>
        <item m="1" x="857"/>
        <item m="1" x="2456"/>
        <item m="1" x="7999"/>
        <item m="1" x="237"/>
        <item m="1" x="880"/>
        <item m="1" x="1021"/>
        <item m="1" x="463"/>
        <item m="1" x="356"/>
        <item m="1" x="7978"/>
        <item m="1" x="7922"/>
        <item m="1" x="7881"/>
        <item m="1" x="4614"/>
        <item m="1" x="7883"/>
        <item m="1" x="7926"/>
        <item m="1" x="4629"/>
        <item m="1" x="7947"/>
        <item m="1" x="2338"/>
        <item m="1" x="2362"/>
        <item m="1" x="1273"/>
        <item m="1" x="7843"/>
        <item m="1" x="1283"/>
        <item m="1" x="751"/>
        <item m="1" x="3956"/>
        <item m="1" x="1249"/>
        <item m="1" x="7865"/>
        <item m="1" x="1288"/>
        <item m="1" x="7780"/>
        <item m="1" x="7992"/>
        <item m="1" x="4232"/>
        <item m="1" x="2561"/>
        <item m="1" x="7848"/>
        <item m="1" x="2907"/>
        <item m="1" x="322"/>
        <item m="1" x="7793"/>
        <item m="1" x="4742"/>
        <item m="1" x="7912"/>
        <item m="1" x="7980"/>
        <item m="1" x="5425"/>
        <item m="1" x="465"/>
        <item m="1" x="5168"/>
        <item m="1" x="4165"/>
        <item m="1" x="5923"/>
        <item m="1" x="1822"/>
        <item m="1" x="936"/>
        <item m="1" x="7910"/>
        <item m="1" x="4949"/>
        <item m="1" x="3308"/>
        <item m="1" x="2430"/>
        <item m="1" x="7877"/>
        <item m="1" x="2245"/>
        <item m="1" x="7840"/>
        <item m="1" x="7841"/>
        <item m="1" x="7819"/>
        <item m="1" x="1418"/>
        <item m="1" x="4345"/>
        <item m="1" x="615"/>
        <item m="1" x="7801"/>
        <item m="1" x="7967"/>
        <item m="1" x="6707"/>
        <item m="1" x="5278"/>
        <item m="1" x="7829"/>
        <item m="1" x="3477"/>
        <item m="1" x="6902"/>
        <item m="1" x="7972"/>
        <item m="1" x="6991"/>
        <item m="1" x="7986"/>
        <item m="1" x="7175"/>
        <item m="1" x="7838"/>
        <item m="1" x="6171"/>
        <item m="1" x="7832"/>
        <item m="1" x="7908"/>
        <item m="1" x="7857"/>
        <item m="1" x="3359"/>
        <item m="1" x="1363"/>
        <item x="0"/>
        <item t="default"/>
      </items>
    </pivotField>
    <pivotField axis="axisRow" showAll="0" sortType="ascending">
      <items count="57">
        <item m="1" x="41"/>
        <item m="1" x="33"/>
        <item m="1" x="29"/>
        <item m="1" x="25"/>
        <item m="1" x="21"/>
        <item m="1" x="18"/>
        <item m="1" x="15"/>
        <item m="1" x="12"/>
        <item m="1" x="53"/>
        <item m="1" x="49"/>
        <item m="1" x="42"/>
        <item m="1" x="34"/>
        <item m="1" x="43"/>
        <item m="1" x="35"/>
        <item m="1" x="30"/>
        <item m="1" x="26"/>
        <item m="1" x="22"/>
        <item m="1" x="19"/>
        <item m="1" x="16"/>
        <item m="1" x="13"/>
        <item m="1" x="54"/>
        <item m="1" x="50"/>
        <item m="1" x="44"/>
        <item m="1" x="36"/>
        <item m="1" x="45"/>
        <item m="1" x="37"/>
        <item m="1" x="31"/>
        <item m="1" x="27"/>
        <item m="1" x="23"/>
        <item m="1" x="20"/>
        <item m="1" x="17"/>
        <item m="1" x="14"/>
        <item m="1" x="55"/>
        <item m="1" x="51"/>
        <item m="1" x="46"/>
        <item m="1" x="38"/>
        <item m="1" x="47"/>
        <item m="1" x="39"/>
        <item m="1" x="32"/>
        <item m="1" x="28"/>
        <item m="1" x="24"/>
        <item m="1" x="52"/>
        <item m="1" x="48"/>
        <item m="1" x="40"/>
        <item x="0"/>
        <item x="1"/>
        <item x="2"/>
        <item x="3"/>
        <item x="4"/>
        <item x="5"/>
        <item x="6"/>
        <item x="7"/>
        <item x="8"/>
        <item x="9"/>
        <item x="10"/>
        <item x="11"/>
        <item t="default"/>
      </items>
    </pivotField>
    <pivotField dataField="1" showAll="0"/>
    <pivotField dataField="1" showAll="0"/>
    <pivotField dataField="1" showAll="0"/>
  </pivotFields>
  <rowFields count="1">
    <field x="2"/>
  </rowFields>
  <rowItems count="13">
    <i>
      <x v="44"/>
    </i>
    <i>
      <x v="45"/>
    </i>
    <i>
      <x v="46"/>
    </i>
    <i>
      <x v="47"/>
    </i>
    <i>
      <x v="48"/>
    </i>
    <i>
      <x v="49"/>
    </i>
    <i>
      <x v="50"/>
    </i>
    <i>
      <x v="51"/>
    </i>
    <i>
      <x v="52"/>
    </i>
    <i>
      <x v="53"/>
    </i>
    <i>
      <x v="54"/>
    </i>
    <i>
      <x v="55"/>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268">
      <pivotArea dataOnly="0" labelOnly="1" fieldPosition="0">
        <references count="1">
          <reference field="2" count="0"/>
        </references>
      </pivotArea>
    </format>
    <format dxfId="267">
      <pivotArea dataOnly="0" labelOnly="1" fieldPosition="0">
        <references count="1">
          <reference field="2" count="0"/>
        </references>
      </pivotArea>
    </format>
    <format dxfId="266">
      <pivotArea collapsedLevelsAreSubtotals="1" fieldPosition="0">
        <references count="1">
          <reference field="2" count="0"/>
        </references>
      </pivotArea>
    </format>
    <format dxfId="265">
      <pivotArea dataOnly="0" labelOnly="1" fieldPosition="0">
        <references count="1">
          <reference field="2" count="0"/>
        </references>
      </pivotArea>
    </format>
    <format dxfId="264">
      <pivotArea grandRow="1" outline="0" collapsedLevelsAreSubtotals="1" fieldPosition="0"/>
    </format>
    <format dxfId="263">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D_Evolucion_Buffers" cacheId="0"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D_Grafico_Dinamico" cacheId="2"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88" firstHeaderRow="1" firstDataRow="2" firstDataCol="1" rowPageCount="2" colPageCount="1"/>
  <pivotFields count="13">
    <pivotField axis="axisPage" showAll="0" defaultSubtotal="0">
      <items count="5">
        <item m="1" x="1"/>
        <item m="1" x="2"/>
        <item x="0"/>
        <item m="1" x="3"/>
        <item m="1" x="4"/>
      </items>
    </pivotField>
    <pivotField axis="axisPage" showAll="0">
      <items count="7800">
        <item m="1" x="7614"/>
        <item m="1" x="1676"/>
        <item m="1" x="3180"/>
        <item m="1" x="7369"/>
        <item m="1" x="7695"/>
        <item m="1" x="1376"/>
        <item m="1" x="1474"/>
        <item m="1" x="804"/>
        <item m="1" x="6658"/>
        <item m="1" x="6664"/>
        <item m="1" x="5853"/>
        <item m="1" x="3625"/>
        <item m="1" x="7782"/>
        <item m="1" x="34"/>
        <item m="1" x="1991"/>
        <item m="1" x="7311"/>
        <item m="1" x="6914"/>
        <item m="1" x="6970"/>
        <item m="1" x="6550"/>
        <item m="1" x="6283"/>
        <item m="1" x="5936"/>
        <item m="1" x="5674"/>
        <item m="1" x="5370"/>
        <item m="1" x="5126"/>
        <item m="1" x="4836"/>
        <item m="1" x="1820"/>
        <item m="1" x="1375"/>
        <item m="1" x="931"/>
        <item m="1" x="522"/>
        <item m="1" x="97"/>
        <item m="1" x="7442"/>
        <item m="1" x="6999"/>
        <item m="1" x="6641"/>
        <item m="1" x="2701"/>
        <item m="1" x="2359"/>
        <item m="1" x="1465"/>
        <item m="1" x="1051"/>
        <item m="1" x="209"/>
        <item m="1" x="7541"/>
        <item m="1" x="3962"/>
        <item m="1" x="2051"/>
        <item m="1" x="1575"/>
        <item m="1" x="5412"/>
        <item m="1" x="5157"/>
        <item m="1" x="4580"/>
        <item m="1" x="4024"/>
        <item m="1" x="3745"/>
        <item m="1" x="3457"/>
        <item m="1" x="3169"/>
        <item m="1" x="7065"/>
        <item m="1" x="6708"/>
        <item m="1" x="6377"/>
        <item m="1" x="6075"/>
        <item m="1" x="5775"/>
        <item m="1" x="5537"/>
        <item m="1" x="5227"/>
        <item m="1" x="4975"/>
        <item m="1" x="5590"/>
        <item m="1" x="2847"/>
        <item m="1" x="2511"/>
        <item m="1" x="2091"/>
        <item m="1" x="1210"/>
        <item m="1" x="7258"/>
        <item m="1" x="6869"/>
        <item m="1" x="3500"/>
        <item m="1" x="3212"/>
        <item m="1" x="2932"/>
        <item m="1" x="2582"/>
        <item m="1" x="2221"/>
        <item m="1" x="1753"/>
        <item m="1" x="1340"/>
        <item m="1" x="883"/>
        <item m="1" x="6251"/>
        <item m="1" x="6291"/>
        <item m="1" x="5900"/>
        <item m="1" x="5661"/>
        <item m="1" x="5345"/>
        <item m="1" x="5090"/>
        <item m="1" x="6307"/>
        <item m="1" x="5967"/>
        <item m="1" x="5408"/>
        <item m="1" x="5151"/>
        <item m="1" x="4860"/>
        <item m="1" x="1885"/>
        <item m="1" x="1419"/>
        <item m="1" x="1008"/>
        <item m="1" x="576"/>
        <item m="1" x="7498"/>
        <item m="1" x="7051"/>
        <item m="1" x="4544"/>
        <item m="1" x="3199"/>
        <item m="1" x="7120"/>
        <item m="1" x="766"/>
        <item m="1" x="347"/>
        <item m="1" x="7710"/>
        <item m="1" x="1413"/>
        <item m="1" x="5688"/>
        <item m="1" x="7591"/>
        <item m="1" x="7186"/>
        <item m="1" x="6461"/>
        <item m="1" x="5205"/>
        <item m="1" x="6484"/>
        <item m="1" x="1178"/>
        <item m="1" x="6177"/>
        <item m="1" x="6193"/>
        <item m="1" x="6195"/>
        <item m="1" x="6203"/>
        <item m="1" x="6207"/>
        <item m="1" x="5845"/>
        <item m="1" x="5859"/>
        <item m="1" x="5611"/>
        <item m="1" x="5297"/>
        <item m="1" x="5303"/>
        <item m="1" x="5308"/>
        <item m="1" x="4197"/>
        <item m="1" x="3919"/>
        <item m="1" x="6921"/>
        <item m="1" x="6930"/>
        <item m="1" x="7438"/>
        <item m="1" x="7010"/>
        <item m="1" x="3097"/>
        <item m="1" x="3100"/>
        <item m="1" x="773"/>
        <item m="1" x="780"/>
        <item m="1" x="4694"/>
        <item m="1" x="4707"/>
        <item m="1" x="7443"/>
        <item m="1" x="3078"/>
        <item m="1" x="341"/>
        <item m="1" x="4615"/>
        <item m="1" x="3039"/>
        <item m="1" x="2952"/>
        <item m="1" x="5617"/>
        <item m="1" x="4137"/>
        <item m="1" x="2171"/>
        <item m="1" x="7138"/>
        <item m="1" x="6407"/>
        <item m="1" x="6996"/>
        <item m="1" x="6734"/>
        <item m="1" x="6742"/>
        <item m="1" x="7129"/>
        <item m="1" x="5655"/>
        <item m="1" x="4030"/>
        <item m="1" x="3946"/>
        <item m="1" x="5347"/>
        <item m="1" x="4676"/>
        <item m="1" x="7722"/>
        <item m="1" x="7310"/>
        <item m="1" x="4529"/>
        <item m="1" x="2804"/>
        <item m="1" x="2506"/>
        <item m="1" x="4392"/>
        <item m="1" x="183"/>
        <item m="1" x="1546"/>
        <item m="1" x="5407"/>
        <item m="1" x="3718"/>
        <item m="1" x="2808"/>
        <item m="1" x="3723"/>
        <item m="1" x="3117"/>
        <item m="1" x="6966"/>
        <item m="1" x="5229"/>
        <item m="1" x="4949"/>
        <item m="1" x="5009"/>
        <item m="1" x="3955"/>
        <item m="1" x="5761"/>
        <item m="1" x="4814"/>
        <item m="1" x="3311"/>
        <item m="1" x="5663"/>
        <item m="1" x="7361"/>
        <item m="1" x="3692"/>
        <item m="1" x="1889"/>
        <item m="1" x="8"/>
        <item m="1" x="2750"/>
        <item m="1" x="7497"/>
        <item m="1" x="5284"/>
        <item m="1" x="2676"/>
        <item m="1" x="2850"/>
        <item m="1" x="4993"/>
        <item m="1" x="7757"/>
        <item m="1" x="3306"/>
        <item m="1" x="2579"/>
        <item m="1" x="2192"/>
        <item m="1" x="4072"/>
        <item m="1" x="4212"/>
        <item m="1" x="3539"/>
        <item m="1" x="5930"/>
        <item m="1" x="5784"/>
        <item m="1" x="3417"/>
        <item m="1" x="1489"/>
        <item m="1" x="6727"/>
        <item m="1" x="5349"/>
        <item m="1" x="6128"/>
        <item m="1" x="7343"/>
        <item m="1" x="7015"/>
        <item m="1" x="4614"/>
        <item m="1" x="1877"/>
        <item m="1" x="5166"/>
        <item m="1" x="5346"/>
        <item m="1" x="3951"/>
        <item m="1" x="3773"/>
        <item m="1" x="5532"/>
        <item m="1" x="2610"/>
        <item m="1" x="4287"/>
        <item m="1" x="2137"/>
        <item m="1" x="963"/>
        <item m="1" x="3701"/>
        <item m="1" x="6780"/>
        <item m="1" x="1009"/>
        <item m="1" x="1209"/>
        <item m="1" x="4446"/>
        <item m="1" x="587"/>
        <item m="1" x="120"/>
        <item m="1" x="2846"/>
        <item m="1" x="7573"/>
        <item m="1" x="4096"/>
        <item m="1" x="6385"/>
        <item m="1" x="1080"/>
        <item m="1" x="114"/>
        <item m="1" x="46"/>
        <item m="1" x="1168"/>
        <item m="1" x="6602"/>
        <item m="1" x="7032"/>
        <item m="1" x="5863"/>
        <item m="1" x="4575"/>
        <item m="1" x="3061"/>
        <item m="1" x="1187"/>
        <item m="1" x="2336"/>
        <item m="1" x="2253"/>
        <item m="1" x="3654"/>
        <item m="1" x="3349"/>
        <item m="1" x="4143"/>
        <item m="1" x="3614"/>
        <item m="1" x="4456"/>
        <item m="1" x="3935"/>
        <item m="1" x="7712"/>
        <item m="1" x="3686"/>
        <item m="1" x="4937"/>
        <item m="1" x="4318"/>
        <item m="1" x="5814"/>
        <item m="1" x="6372"/>
        <item m="1" x="4000"/>
        <item m="1" x="4646"/>
        <item m="1" x="3471"/>
        <item m="1" x="2195"/>
        <item m="1" x="6965"/>
        <item m="1" x="5678"/>
        <item m="1" x="3393"/>
        <item m="1" x="327"/>
        <item m="1" x="5777"/>
        <item m="1" x="4141"/>
        <item m="1" x="3552"/>
        <item m="1" x="3282"/>
        <item m="1" x="3065"/>
        <item m="1" x="3517"/>
        <item m="1" x="1960"/>
        <item m="1" x="4832"/>
        <item m="1" x="4052"/>
        <item m="1" x="2047"/>
        <item m="1" x="4078"/>
        <item m="1" x="3947"/>
        <item m="1" x="3249"/>
        <item m="1" x="2938"/>
        <item m="1" x="3568"/>
        <item m="1" x="4925"/>
        <item m="1" x="6850"/>
        <item m="1" x="124"/>
        <item m="1" x="5152"/>
        <item m="1" x="5045"/>
        <item m="1" x="1106"/>
        <item m="1" x="6309"/>
        <item m="1" x="6833"/>
        <item m="1" x="5717"/>
        <item m="1" x="822"/>
        <item m="1" x="5365"/>
        <item m="1" x="5606"/>
        <item m="1" x="2957"/>
        <item m="1" x="2942"/>
        <item m="1" x="2193"/>
        <item m="1" x="6125"/>
        <item m="1" x="6337"/>
        <item m="1" x="6380"/>
        <item m="1" x="5154"/>
        <item m="1" x="242"/>
        <item m="1" x="3884"/>
        <item m="1" x="3175"/>
        <item m="1" x="769"/>
        <item m="1" x="7080"/>
        <item m="1" x="298"/>
        <item m="1" x="1975"/>
        <item m="1" x="6155"/>
        <item m="1" x="6306"/>
        <item m="1" x="2183"/>
        <item m="1" x="7484"/>
        <item m="1" x="5033"/>
        <item m="1" x="7105"/>
        <item m="1" x="2400"/>
        <item m="1" x="6272"/>
        <item m="1" x="4038"/>
        <item m="1" x="6729"/>
        <item m="1" x="7761"/>
        <item m="1" x="1379"/>
        <item m="1" x="4219"/>
        <item m="1" x="3803"/>
        <item m="1" x="5147"/>
        <item m="1" x="1155"/>
        <item m="1" x="6288"/>
        <item m="1" x="5852"/>
        <item m="1" x="5216"/>
        <item m="1" x="4598"/>
        <item m="1" x="5525"/>
        <item m="1" x="5108"/>
        <item m="1" x="1347"/>
        <item m="1" x="1534"/>
        <item m="1" x="7106"/>
        <item m="1" x="7387"/>
        <item m="1" x="4320"/>
        <item m="1" x="5184"/>
        <item m="1" x="5652"/>
        <item m="1" x="5087"/>
        <item m="1" x="4930"/>
        <item m="1" x="5933"/>
        <item m="1" x="4166"/>
        <item m="1" x="5962"/>
        <item m="1" x="5247"/>
        <item m="1" x="4790"/>
        <item m="1" x="4795"/>
        <item m="1" x="4190"/>
        <item m="1" x="5004"/>
        <item m="1" x="3924"/>
        <item m="1" x="4510"/>
        <item m="1" x="2057"/>
        <item m="1" x="6378"/>
        <item m="1" x="6537"/>
        <item m="1" x="7367"/>
        <item m="1" x="7581"/>
        <item m="1" x="4019"/>
        <item m="1" x="3268"/>
        <item m="1" x="3562"/>
        <item m="1" x="3903"/>
        <item m="1" x="6650"/>
        <item m="1" x="1161"/>
        <item m="1" x="6064"/>
        <item m="1" x="1609"/>
        <item m="1" x="7198"/>
        <item m="1" x="7670"/>
        <item m="1" x="1024"/>
        <item m="1" x="7207"/>
        <item m="1" x="6153"/>
        <item m="1" x="7128"/>
        <item m="1" x="3871"/>
        <item m="1" x="1644"/>
        <item m="1" x="3990"/>
        <item m="1" x="4008"/>
        <item m="1" x="2946"/>
        <item m="1" x="2953"/>
        <item m="1" x="5899"/>
        <item m="1" x="3300"/>
        <item m="1" x="1535"/>
        <item m="1" x="2841"/>
        <item m="1" x="4527"/>
        <item m="1" x="5016"/>
        <item m="1" x="1752"/>
        <item m="1" x="2088"/>
        <item m="1" x="4397"/>
        <item m="1" x="4808"/>
        <item m="1" x="5848"/>
        <item m="1" x="5849"/>
        <item m="1" x="1983"/>
        <item m="1" x="1985"/>
        <item m="1" x="2391"/>
        <item m="1" x="223"/>
        <item m="1" x="226"/>
        <item m="1" x="6677"/>
        <item m="1" x="1955"/>
        <item m="1" x="2882"/>
        <item m="1" x="6367"/>
        <item m="1" x="6514"/>
        <item m="1" x="6381"/>
        <item m="1" x="5307"/>
        <item m="1" x="5638"/>
        <item m="1" x="5897"/>
        <item m="1" x="6070"/>
        <item m="1" x="4559"/>
        <item m="1" x="6771"/>
        <item m="1" x="4960"/>
        <item m="1" x="3291"/>
        <item m="1" x="3441"/>
        <item m="1" x="3772"/>
        <item m="1" x="4232"/>
        <item m="1" x="2404"/>
        <item m="1" x="2569"/>
        <item m="1" x="2214"/>
        <item m="1" x="7706"/>
        <item m="1" x="4025"/>
        <item m="1" x="1271"/>
        <item m="1" x="3118"/>
        <item m="1" x="512"/>
        <item m="1" x="1666"/>
        <item m="1" x="7397"/>
        <item m="1" x="5506"/>
        <item m="1" x="633"/>
        <item m="1" x="6473"/>
        <item m="1" x="6842"/>
        <item m="1" x="430"/>
        <item m="1" x="649"/>
        <item m="1" x="7055"/>
        <item m="1" x="6858"/>
        <item m="1" x="6237"/>
        <item m="1" x="5624"/>
        <item m="1" x="5891"/>
        <item m="1" x="6108"/>
        <item m="1" x="5946"/>
        <item m="1" x="6663"/>
        <item m="1" x="5343"/>
        <item m="1" x="5228"/>
        <item m="1" x="1525"/>
        <item m="1" x="2834"/>
        <item m="1" x="3003"/>
        <item m="1" x="855"/>
        <item m="1" x="1076"/>
        <item m="1" x="6667"/>
        <item m="1" x="7508"/>
        <item m="1" x="2463"/>
        <item m="1" x="427"/>
        <item m="1" x="6481"/>
        <item m="1" x="6851"/>
        <item m="1" x="1791"/>
        <item m="1" x="1088"/>
        <item m="1" x="1097"/>
        <item m="1" x="1829"/>
        <item m="1" x="1184"/>
        <item m="1" x="1640"/>
        <item m="1" x="3163"/>
        <item m="1" x="5413"/>
        <item m="1" x="3195"/>
        <item m="1" x="1479"/>
        <item m="1" x="3285"/>
        <item m="1" x="5721"/>
        <item m="1" x="566"/>
        <item m="1" x="5530"/>
        <item m="1" x="7690"/>
        <item m="1" x="3254"/>
        <item m="1" x="3345"/>
        <item m="1" x="2411"/>
        <item m="1" x="3483"/>
        <item m="1" x="2677"/>
        <item m="1" x="2861"/>
        <item m="1" x="7649"/>
        <item m="1" x="5281"/>
        <item m="1" x="5037"/>
        <item m="1" x="4723"/>
        <item m="1" x="3588"/>
        <item m="1" x="3320"/>
        <item m="1" x="3024"/>
        <item m="1" x="5046"/>
        <item m="1" x="5054"/>
        <item m="1" x="4458"/>
        <item m="1" x="3981"/>
        <item m="1" x="5078"/>
        <item m="1" x="4767"/>
        <item m="1" x="4480"/>
        <item m="1" x="4196"/>
        <item m="1" x="3939"/>
        <item m="1" x="3643"/>
        <item m="1" x="3348"/>
        <item m="1" x="3056"/>
        <item m="1" x="6937"/>
        <item m="1" x="6576"/>
        <item m="1" x="6294"/>
        <item m="1" x="5951"/>
        <item m="1" x="5681"/>
        <item m="1" x="5383"/>
        <item m="1" x="5139"/>
        <item m="1" x="4848"/>
        <item m="1" x="4543"/>
        <item m="1" x="4260"/>
        <item m="1" x="961"/>
        <item m="1" x="551"/>
        <item m="1" x="122"/>
        <item m="1" x="7470"/>
        <item m="1" x="7016"/>
        <item m="1" x="6665"/>
        <item m="1" x="6357"/>
        <item m="1" x="6034"/>
        <item m="1" x="5736"/>
        <item m="1" x="5483"/>
        <item m="1" x="2713"/>
        <item m="1" x="2384"/>
        <item m="1" x="1484"/>
        <item m="1" x="1064"/>
        <item m="1" x="641"/>
        <item m="1" x="7117"/>
        <item m="1" x="6753"/>
        <item m="1" x="3978"/>
        <item m="1" x="3693"/>
        <item m="1" x="1306"/>
        <item m="1" x="3468"/>
        <item m="1" x="7625"/>
        <item m="1" x="2118"/>
        <item m="1" x="1662"/>
        <item m="1" x="1232"/>
        <item m="1" x="792"/>
        <item m="1" x="374"/>
        <item m="1" x="7758"/>
        <item m="1" x="7286"/>
        <item m="1" x="6894"/>
        <item m="1" x="6712"/>
        <item m="1" x="2074"/>
        <item m="1" x="1596"/>
        <item m="1" x="5059"/>
        <item m="1" x="4751"/>
        <item m="1" x="4465"/>
        <item m="1" x="4176"/>
        <item m="1" x="3916"/>
        <item m="1" x="388"/>
        <item m="1" x="7770"/>
        <item m="1" x="7299"/>
        <item m="1" x="6905"/>
        <item m="1" x="6544"/>
        <item m="1" x="6276"/>
        <item m="1" x="5929"/>
        <item m="1" x="5671"/>
        <item m="1" x="5364"/>
        <item m="1" x="5115"/>
        <item m="1" x="2255"/>
        <item m="1" x="1804"/>
        <item m="1" x="1367"/>
        <item m="1" x="916"/>
        <item m="1" x="509"/>
        <item m="1" x="83"/>
        <item m="1" x="7429"/>
        <item m="1" x="6990"/>
        <item m="1" x="6634"/>
        <item m="1" x="6329"/>
        <item m="1" x="6174"/>
        <item m="1" x="6179"/>
        <item m="1" x="6191"/>
        <item m="1" x="4744"/>
        <item m="1" x="4750"/>
        <item m="1" x="5876"/>
        <item m="1" x="5935"/>
        <item m="1" x="5940"/>
        <item m="1" x="1742"/>
        <item m="1" x="582"/>
        <item m="1" x="5669"/>
        <item m="1" x="7146"/>
        <item m="1" x="6737"/>
        <item m="1" x="6434"/>
        <item m="1" x="2325"/>
        <item m="1" x="3877"/>
        <item m="1" x="765"/>
        <item m="1" x="4689"/>
        <item m="1" x="5926"/>
        <item m="1" x="7205"/>
        <item m="1" x="7404"/>
        <item m="1" x="2408"/>
        <item m="1" x="4449"/>
        <item m="1" x="929"/>
        <item m="1" x="3644"/>
        <item m="1" x="6696"/>
        <item m="1" x="6205"/>
        <item m="1" x="7791"/>
        <item m="1" x="2883"/>
        <item m="1" x="7118"/>
        <item m="1" x="221"/>
        <item m="1" x="6852"/>
        <item m="1" x="3622"/>
        <item m="1" x="5773"/>
        <item m="1" x="5690"/>
        <item m="1" x="5575"/>
        <item m="1" x="6416"/>
        <item m="1" x="5563"/>
        <item m="1" x="2050"/>
        <item m="1" x="2067"/>
        <item m="1" x="1101"/>
        <item m="1" x="3182"/>
        <item m="1" x="5742"/>
        <item m="1" x="2126"/>
        <item m="1" x="2138"/>
        <item m="1" x="1622"/>
        <item m="1" x="1958"/>
        <item m="1" x="5344"/>
        <item m="1" x="4450"/>
        <item m="1" x="4140"/>
        <item m="1" x="6375"/>
        <item m="1" x="3891"/>
        <item m="1" x="1060"/>
        <item m="1" x="3191"/>
        <item m="1" x="3549"/>
        <item m="1" x="4749"/>
        <item m="1" x="5416"/>
        <item m="1" x="4175"/>
        <item m="1" x="1486"/>
        <item m="1" x="1269"/>
        <item m="1" x="7330"/>
        <item m="1" x="5943"/>
        <item m="1" x="4843"/>
        <item m="1" x="923"/>
        <item m="1" x="924"/>
        <item m="1" x="3006"/>
        <item m="1" x="6763"/>
        <item m="1" x="2853"/>
        <item m="1" x="6024"/>
        <item m="1" x="4376"/>
        <item m="1" x="4673"/>
        <item m="1" x="5436"/>
        <item m="1" x="5857"/>
        <item m="1" x="2513"/>
        <item m="1" x="25"/>
        <item m="1" x="6429"/>
        <item m="1" x="915"/>
        <item m="1" x="6374"/>
        <item m="1" x="6308"/>
        <item m="1" x="696"/>
        <item m="1" x="5092"/>
        <item m="1" x="5528"/>
        <item m="1" x="1913"/>
        <item m="1" x="4363"/>
        <item m="1" x="6864"/>
        <item m="1" x="1831"/>
        <item m="1" x="927"/>
        <item m="1" x="928"/>
        <item m="1" x="4858"/>
        <item m="1" x="7333"/>
        <item m="1" x="2378"/>
        <item m="1" x="2550"/>
        <item m="1" x="6855"/>
        <item m="1" x="3526"/>
        <item m="1" x="5864"/>
        <item m="1" x="5348"/>
        <item m="1" x="4692"/>
        <item m="1" x="1490"/>
        <item m="1" x="6808"/>
        <item m="1" x="6256"/>
        <item m="1" x="2119"/>
        <item m="1" x="1107"/>
        <item m="1" x="7160"/>
        <item m="1" x="3863"/>
        <item m="1" x="5339"/>
        <item m="1" x="1709"/>
        <item m="1" x="2331"/>
        <item m="1" x="7562"/>
        <item m="1" x="5821"/>
        <item m="1" x="2684"/>
        <item m="1" x="7478"/>
        <item m="1" x="4171"/>
        <item m="1" x="4855"/>
        <item m="1" x="6132"/>
        <item m="1" x="603"/>
        <item m="1" x="3422"/>
        <item m="1" x="6735"/>
        <item m="1" x="4039"/>
        <item m="1" x="7516"/>
        <item m="1" x="563"/>
        <item m="1" x="1463"/>
        <item m="1" x="2499"/>
        <item m="1" x="6290"/>
        <item m="1" x="5018"/>
        <item m="1" x="4621"/>
        <item m="1" x="4779"/>
        <item m="1" x="6849"/>
        <item m="1" x="234"/>
        <item m="1" x="1521"/>
        <item m="1" x="729"/>
        <item m="1" x="1532"/>
        <item m="1" x="3106"/>
        <item m="1" x="37"/>
        <item m="1" x="4158"/>
        <item m="1" x="1156"/>
        <item m="1" x="753"/>
        <item m="1" x="7"/>
        <item m="1" x="5713"/>
        <item m="1" x="7111"/>
        <item m="1" x="1272"/>
        <item m="1" x="5057"/>
        <item m="1" x="4515"/>
        <item m="1" x="2840"/>
        <item m="1" x="4531"/>
        <item m="1" x="479"/>
        <item m="1" x="232"/>
        <item m="1" x="7352"/>
        <item m="1" x="5448"/>
        <item m="1" x="7386"/>
        <item m="1" x="3330"/>
        <item m="1" x="3864"/>
        <item m="1" x="1057"/>
        <item m="1" x="4964"/>
        <item m="1" x="7476"/>
        <item m="1" x="6837"/>
        <item m="1" x="5707"/>
        <item m="1" x="2690"/>
        <item m="1" x="2866"/>
        <item m="1" x="240"/>
        <item m="1" x="7213"/>
        <item m="1" x="4474"/>
        <item m="1" x="1259"/>
        <item m="1" x="6310"/>
        <item m="1" x="5222"/>
        <item m="1" x="5026"/>
        <item m="1" x="5963"/>
        <item m="1" x="5685"/>
        <item m="1" x="3948"/>
        <item m="1" x="6413"/>
        <item m="1" x="1399"/>
        <item m="1" x="7517"/>
        <item m="1" x="4840"/>
        <item m="1" x="3171"/>
        <item m="1" x="5019"/>
        <item m="1" x="3332"/>
        <item m="1" x="1119"/>
        <item m="1" x="7441"/>
        <item m="1" x="6543"/>
        <item m="1" x="6376"/>
        <item m="1" x="4547"/>
        <item m="1" x="1462"/>
        <item m="1" x="3353"/>
        <item m="1" x="2801"/>
        <item m="1" x="2700"/>
        <item m="1" x="510"/>
        <item m="1" x="1735"/>
        <item m="1" x="2945"/>
        <item m="1" x="4325"/>
        <item m="1" x="1607"/>
        <item m="1" x="3266"/>
        <item m="1" x="4698"/>
        <item m="1" x="6829"/>
        <item m="1" x="5745"/>
        <item m="1" x="7366"/>
        <item m="1" x="2580"/>
        <item m="1" x="2093"/>
        <item m="1" x="5564"/>
        <item m="1" x="2708"/>
        <item m="1" x="2963"/>
        <item m="1" x="598"/>
        <item m="1" x="6724"/>
        <item m="1" x="238"/>
        <item m="1" x="2515"/>
        <item m="1" x="5480"/>
        <item m="1" x="2964"/>
        <item m="1" x="539"/>
        <item m="1" x="731"/>
        <item m="1" x="4532"/>
        <item m="1" x="2484"/>
        <item m="1" x="6025"/>
        <item m="1" x="3255"/>
        <item m="1" x="5357"/>
        <item m="1" x="5937"/>
        <item m="1" x="3866"/>
        <item m="1" x="2661"/>
        <item m="1" x="4172"/>
        <item m="1" x="6264"/>
        <item m="1" x="7151"/>
        <item m="1" x="4224"/>
        <item m="1" x="4227"/>
        <item m="1" x="6026"/>
        <item m="1" x="4380"/>
        <item m="1" x="2683"/>
        <item m="1" x="6425"/>
        <item m="1" x="4762"/>
        <item m="1" x="3107"/>
        <item m="1" x="2514"/>
        <item m="1" x="5729"/>
        <item m="1" x="5873"/>
        <item m="1" x="6366"/>
        <item m="1" x="4683"/>
        <item m="1" x="6777"/>
        <item m="1" x="1246"/>
        <item m="1" x="3624"/>
        <item m="1" x="3789"/>
        <item m="1" x="6223"/>
        <item m="1" x="6507"/>
        <item m="1" x="3073"/>
        <item m="1" x="6249"/>
        <item m="1" x="5531"/>
        <item m="1" x="7694"/>
        <item m="1" x="7548"/>
        <item m="1" x="3949"/>
        <item m="1" x="473"/>
        <item m="1" x="5613"/>
        <item m="1" x="4539"/>
        <item m="1" x="23"/>
        <item m="1" x="4386"/>
        <item m="1" x="5272"/>
        <item m="1" x="791"/>
        <item m="1" x="5734"/>
        <item m="1" x="4774"/>
        <item m="1" x="4162"/>
        <item m="1" x="6426"/>
        <item m="1" x="7455"/>
        <item m="1" x="4844"/>
        <item m="1" x="5071"/>
        <item m="1" x="5145"/>
        <item m="1" x="2851"/>
        <item m="1" x="6027"/>
        <item m="1" x="5950"/>
        <item m="1" x="6949"/>
        <item m="1" x="4550"/>
        <item m="1" x="7076"/>
        <item m="1" x="24"/>
        <item m="1" x="3967"/>
        <item m="1" x="2797"/>
        <item m="1" x="6649"/>
        <item m="1" x="3430"/>
        <item m="1" x="4669"/>
        <item m="1" x="5074"/>
        <item m="1" x="2723"/>
        <item m="1" x="6303"/>
        <item m="1" x="3267"/>
        <item m="1" x="1483"/>
        <item m="1" x="2080"/>
        <item m="1" x="4959"/>
        <item m="1" x="6706"/>
        <item m="1" x="7575"/>
        <item m="1" x="4236"/>
        <item m="1" x="5906"/>
        <item m="1" x="3848"/>
        <item m="1" x="5826"/>
        <item m="1" x="3725"/>
        <item m="1" x="3283"/>
        <item m="1" x="3707"/>
        <item m="1" x="2393"/>
        <item m="1" x="5146"/>
        <item m="1" x="5596"/>
        <item m="1" x="3352"/>
        <item m="1" x="5350"/>
        <item m="1" x="3732"/>
        <item m="1" x="2602"/>
        <item m="1" x="3032"/>
        <item m="1" x="5358"/>
        <item m="1" x="3728"/>
        <item m="1" x="3192"/>
        <item m="1" x="1404"/>
        <item m="1" x="6744"/>
        <item m="1" x="5735"/>
        <item m="1" x="1313"/>
        <item m="1" x="4205"/>
        <item m="1" x="5102"/>
        <item m="1" x="5676"/>
        <item m="1" x="2225"/>
        <item m="1" x="5200"/>
        <item m="1" x="2727"/>
        <item m="1" x="4764"/>
        <item m="1" x="783"/>
        <item m="1" x="6304"/>
        <item m="1" x="4084"/>
        <item m="1" x="4780"/>
        <item m="1" x="575"/>
        <item m="1" x="6896"/>
        <item m="1" x="3499"/>
        <item m="1" x="4775"/>
        <item m="1" x="4245"/>
        <item m="1" x="4786"/>
        <item m="1" x="2425"/>
        <item m="1" x="2387"/>
        <item m="1" x="6074"/>
        <item m="1" x="3822"/>
        <item m="1" x="4874"/>
        <item m="1" x="3750"/>
        <item m="1" x="7624"/>
        <item m="1" x="6478"/>
        <item m="1" x="4187"/>
        <item m="1" x="3683"/>
        <item m="1" x="4285"/>
        <item m="1" x="2755"/>
        <item m="1" x="4771"/>
        <item m="1" x="4776"/>
        <item m="1" x="6436"/>
        <item m="1" x="4159"/>
        <item m="1" x="7495"/>
        <item m="1" x="7022"/>
        <item m="1" x="4348"/>
        <item m="1" x="5702"/>
        <item m="1" x="5277"/>
        <item m="1" x="3650"/>
        <item m="1" x="6906"/>
        <item m="1" x="5155"/>
        <item m="1" x="6739"/>
        <item m="1" x="5415"/>
        <item m="1" x="2095"/>
        <item m="1" x="2416"/>
        <item m="1" x="1605"/>
        <item m="1" x="3031"/>
        <item m="1" x="251"/>
        <item m="1" x="3664"/>
        <item m="1" x="6938"/>
        <item m="1" x="5459"/>
        <item m="1" x="3972"/>
        <item m="1" x="1932"/>
        <item m="1" x="3102"/>
        <item m="1" x="5085"/>
        <item m="1" x="154"/>
        <item m="1" x="3035"/>
        <item m="1" x="3440"/>
        <item m="1" x="7610"/>
        <item m="1" x="2032"/>
        <item m="1" x="3364"/>
        <item m="1" x="2802"/>
        <item m="1" x="7375"/>
        <item m="1" x="6961"/>
        <item m="1" x="5032"/>
        <item m="1" x="3504"/>
        <item m="1" x="1969"/>
        <item m="1" x="3145"/>
        <item m="1" x="1517"/>
        <item m="1" x="6846"/>
        <item m="1" x="3459"/>
        <item m="1" x="2038"/>
        <item m="1" x="7251"/>
        <item m="1" x="3858"/>
        <item m="1" x="4050"/>
        <item m="1" x="4178"/>
        <item m="1" x="4526"/>
        <item m="1" x="3259"/>
        <item m="1" x="1114"/>
        <item m="1" x="6015"/>
        <item m="1" x="4071"/>
        <item m="1" x="3950"/>
        <item m="1" x="6778"/>
        <item m="1" x="3399"/>
        <item m="1" x="6411"/>
        <item m="1" x="6105"/>
        <item m="1" x="5335"/>
        <item m="1" x="4398"/>
        <item m="1" x="2516"/>
        <item m="1" x="5944"/>
        <item m="1" x="3594"/>
        <item m="1" x="3586"/>
        <item m="1" x="6137"/>
        <item m="1" x="816"/>
        <item m="1" x="7793"/>
        <item m="1" x="5709"/>
        <item m="1" x="4075"/>
        <item m="1" x="5805"/>
        <item m="1" x="972"/>
        <item m="1" x="4972"/>
        <item m="1" x="3669"/>
        <item m="1" x="1624"/>
        <item m="1" x="7140"/>
        <item m="1" x="5249"/>
        <item m="1" x="7566"/>
        <item m="1" x="6801"/>
        <item m="1" x="5945"/>
        <item m="1" x="2806"/>
        <item m="1" x="3202"/>
        <item m="1" x="7604"/>
        <item m="1" x="5835"/>
        <item m="1" x="4666"/>
        <item m="1" x="4279"/>
        <item m="1" x="2162"/>
        <item m="1" x="2665"/>
        <item m="1" x="2695"/>
        <item m="1" x="908"/>
        <item m="1" x="2965"/>
        <item m="1" x="3565"/>
        <item m="1" x="7368"/>
        <item m="1" x="1307"/>
        <item m="1" x="1779"/>
        <item m="1" x="5495"/>
        <item m="1" x="3316"/>
        <item m="1" x="3532"/>
        <item m="1" x="1441"/>
        <item m="1" x="2833"/>
        <item m="1" x="5836"/>
        <item m="1" x="1449"/>
        <item m="1" x="7773"/>
        <item m="1" x="6317"/>
        <item m="1" x="3786"/>
        <item m="1" x="4295"/>
        <item m="1" x="1118"/>
        <item m="1" x="6123"/>
        <item m="1" x="5541"/>
        <item m="1" x="7685"/>
        <item m="1" x="1875"/>
        <item m="1" x="7099"/>
        <item m="1" x="2415"/>
        <item m="1" x="1604"/>
        <item m="1" x="5858"/>
        <item m="1" x="6243"/>
        <item m="1" x="5875"/>
        <item m="1" x="3733"/>
        <item m="1" x="3963"/>
        <item m="1" x="151"/>
        <item m="1" x="4931"/>
        <item m="1" x="4381"/>
        <item m="1" x="6230"/>
        <item m="1" x="4535"/>
        <item m="1" x="3642"/>
        <item m="1" x="6245"/>
        <item m="1" x="5296"/>
        <item m="1" x="3668"/>
        <item m="1" x="4924"/>
        <item m="1" x="2749"/>
        <item m="1" x="5209"/>
        <item m="1" x="2565"/>
        <item m="1" x="5213"/>
        <item m="1" x="3546"/>
        <item m="1" x="1468"/>
        <item m="1" x="7544"/>
        <item m="1" x="4759"/>
        <item m="1" x="4938"/>
        <item m="1" x="1032"/>
        <item m="1" x="4330"/>
        <item m="1" x="2615"/>
        <item m="1" x="4479"/>
        <item m="1" x="4181"/>
        <item m="1" x="7635"/>
        <item m="1" x="2561"/>
        <item m="1" x="2410"/>
        <item m="1" x="7682"/>
        <item m="1" x="137"/>
        <item m="1" x="5788"/>
        <item m="1" x="2947"/>
        <item m="1" x="5020"/>
        <item m="1" x="2216"/>
        <item m="1" x="7212"/>
        <item m="1" x="7569"/>
        <item m="1" x="5728"/>
        <item m="1" x="4098"/>
        <item m="1" x="5560"/>
        <item m="1" x="3897"/>
        <item m="1" x="30"/>
        <item m="1" x="5028"/>
        <item m="1" x="3977"/>
        <item m="1" x="2715"/>
        <item m="1" x="271"/>
        <item m="1" x="7240"/>
        <item m="1" x="7479"/>
        <item m="1" x="4311"/>
        <item m="1" x="1994"/>
        <item m="1" x="5802"/>
        <item m="1" x="4849"/>
        <item m="1" x="3178"/>
        <item m="1" x="1708"/>
        <item m="1" x="844"/>
        <item m="1" x="2927"/>
        <item m="1" x="5813"/>
        <item m="1" x="7059"/>
        <item m="1" x="4546"/>
        <item m="1" x="705"/>
        <item m="1" x="523"/>
        <item m="1" x="5034"/>
        <item m="1" x="2884"/>
        <item m="1" x="7090"/>
        <item m="1" x="7322"/>
        <item m="1" x="1323"/>
        <item m="1" x="7382"/>
        <item m="1" x="3961"/>
        <item m="1" x="4409"/>
        <item m="1" x="2226"/>
        <item m="1" x="6063"/>
        <item m="1" x="4407"/>
        <item m="1" x="4491"/>
        <item m="1" x="6685"/>
        <item m="1" x="1826"/>
        <item m="1" x="5359"/>
        <item m="1" x="5439"/>
        <item m="1" x="5557"/>
        <item m="1" x="6922"/>
        <item m="1" x="3351"/>
        <item m="1" x="1085"/>
        <item m="1" x="233"/>
        <item m="1" x="794"/>
        <item m="1" x="5219"/>
        <item m="1" x="33"/>
        <item m="1" x="2895"/>
        <item m="1" x="6067"/>
        <item m="1" x="6259"/>
        <item m="1" x="533"/>
        <item m="1" x="7000"/>
        <item m="1" x="4018"/>
        <item m="1" x="3488"/>
        <item m="1" x="3556"/>
        <item m="1" x="3201"/>
        <item m="1" x="1223"/>
        <item m="1" x="6399"/>
        <item m="1" x="345"/>
        <item m="1" x="5493"/>
        <item m="1" x="5035"/>
        <item m="1" x="954"/>
        <item m="1" x="7121"/>
        <item m="1" x="5438"/>
        <item m="1" x="1617"/>
        <item m="1" x="3922"/>
        <item m="1" x="6770"/>
        <item m="1" x="2243"/>
        <item m="1" x="6410"/>
        <item m="1" x="7133"/>
        <item m="1" x="5808"/>
        <item m="1" x="6595"/>
        <item m="1" x="2337"/>
        <item m="1" x="3609"/>
        <item m="1" x="647"/>
        <item m="1" x="6175"/>
        <item m="1" x="4516"/>
        <item m="1" x="869"/>
        <item m="1" x="7093"/>
        <item m="1" x="5077"/>
        <item m="1" x="5460"/>
        <item m="1" x="6635"/>
        <item m="1" x="5695"/>
        <item m="1" x="6420"/>
        <item m="1" x="4606"/>
        <item m="1" x="1311"/>
        <item m="1" x="749"/>
        <item m="1" x="6904"/>
        <item m="1" x="3473"/>
        <item m="1" x="3649"/>
        <item m="1" x="3631"/>
        <item m="1" x="3256"/>
        <item m="1" x="5769"/>
        <item m="1" x="285"/>
        <item m="1" x="6566"/>
        <item m="1" x="5608"/>
        <item m="1" x="3896"/>
        <item m="1" x="3645"/>
        <item m="1" x="1013"/>
        <item m="1" x="1841"/>
        <item m="1" x="7298"/>
        <item m="1" x="1470"/>
        <item m="1" x="7056"/>
        <item m="1" x="160"/>
        <item m="1" x="679"/>
        <item m="1" x="1794"/>
        <item m="1" x="332"/>
        <item m="1" x="4387"/>
        <item m="1" x="5226"/>
        <item m="1" x="4847"/>
        <item m="1" x="3721"/>
        <item m="1" x="6370"/>
        <item m="1" x="4688"/>
        <item m="1" x="414"/>
        <item m="1" x="5975"/>
        <item m="1" x="5248"/>
        <item m="1" x="5429"/>
        <item m="1" x="2608"/>
        <item m="1" x="726"/>
        <item m="1" x="2931"/>
        <item m="1" x="7512"/>
        <item m="1" x="4428"/>
        <item m="1" x="6471"/>
        <item m="1" x="997"/>
        <item m="1" x="1909"/>
        <item m="1" x="6401"/>
        <item m="1" x="5837"/>
        <item m="1" x="6351"/>
        <item m="1" x="3018"/>
        <item m="1" x="2315"/>
        <item m="1" x="5797"/>
        <item m="1" x="5618"/>
        <item m="1" x="3373"/>
        <item m="1" x="3336"/>
        <item m="1" x="4611"/>
        <item m="1" x="1726"/>
        <item m="1" x="5970"/>
        <item m="1" x="6738"/>
        <item m="1" x="7116"/>
        <item m="1" x="5881"/>
        <item m="1" x="982"/>
        <item m="1" x="6393"/>
        <item m="1" x="6312"/>
        <item m="1" x="3914"/>
        <item m="1" x="2716"/>
        <item m="1" x="2120"/>
        <item m="1" x="6843"/>
        <item m="1" x="4632"/>
        <item m="1" x="1351"/>
        <item m="1" x="3063"/>
        <item m="1" x="6482"/>
        <item m="1" x="7049"/>
        <item m="1" x="6280"/>
        <item m="1" x="1169"/>
        <item m="1" x="4732"/>
        <item m="1" x="1500"/>
        <item m="1" x="3680"/>
        <item m="1" x="6404"/>
        <item m="1" x="6113"/>
        <item m="1" x="7067"/>
        <item m="1" x="5144"/>
        <item m="1" x="4887"/>
        <item m="1" x="6356"/>
        <item m="1" x="5519"/>
        <item m="1" x="5958"/>
        <item m="1" x="5072"/>
        <item m="1" x="3314"/>
        <item m="1" x="4800"/>
        <item m="1" x="868"/>
        <item m="1" x="2821"/>
        <item m="1" x="7672"/>
        <item m="1" x="2581"/>
        <item m="1" x="2764"/>
        <item m="1" x="5700"/>
        <item m="1" x="5079"/>
        <item m="1" x="6055"/>
        <item m="1" x="6250"/>
        <item m="1" x="4312"/>
        <item m="1" x="6096"/>
        <item m="1" x="5779"/>
        <item m="1" x="5263"/>
        <item m="1" x="5524"/>
        <item m="1" x="5664"/>
        <item m="1" x="5708"/>
        <item m="1" x="5665"/>
        <item m="1" x="5552"/>
        <item m="1" x="5088"/>
        <item m="1" x="4956"/>
        <item m="1" x="5027"/>
        <item m="1" x="4419"/>
        <item m="1" x="4496"/>
        <item m="1" x="4586"/>
        <item m="1" x="4670"/>
        <item m="1" x="3952"/>
        <item m="1" x="4155"/>
        <item m="1" x="3811"/>
        <item m="1" x="5830"/>
        <item m="1" x="5331"/>
        <item m="1" x="1491"/>
        <item m="1" x="1599"/>
        <item m="1" x="2105"/>
        <item m="1" x="2523"/>
        <item m="1" x="2810"/>
        <item m="1" x="2975"/>
        <item m="1" x="3049"/>
        <item m="1" x="2258"/>
        <item m="1" x="6568"/>
        <item m="1" x="803"/>
        <item m="1" x="3019"/>
        <item m="1" x="3953"/>
        <item m="1" x="1613"/>
        <item m="1" x="1673"/>
        <item m="1" x="7533"/>
        <item m="1" x="4530"/>
        <item m="1" x="4677"/>
        <item m="1" x="3277"/>
        <item m="1" x="2227"/>
        <item m="1" x="3743"/>
        <item m="1" x="248"/>
        <item m="1" x="949"/>
        <item m="1" x="6749"/>
        <item m="1" x="7379"/>
        <item m="1" x="79"/>
        <item m="1" x="6421"/>
        <item m="1" x="6600"/>
        <item m="1" x="1444"/>
        <item m="1" x="2346"/>
        <item m="1" x="5008"/>
        <item m="1" x="5136"/>
        <item m="1" x="5399"/>
        <item m="1" x="3966"/>
        <item m="1" x="6545"/>
        <item m="1" x="4712"/>
        <item m="1" x="4985"/>
        <item m="1" x="5051"/>
        <item m="1" x="5116"/>
        <item m="1" x="5242"/>
        <item m="1" x="5319"/>
        <item m="1" x="4649"/>
        <item m="1" x="4715"/>
        <item m="1" x="4798"/>
        <item m="1" x="4879"/>
        <item m="1" x="4988"/>
        <item m="1" x="5118"/>
        <item m="1" x="5244"/>
        <item m="1" x="5322"/>
        <item m="1" x="4803"/>
        <item m="1" x="5060"/>
        <item m="1" x="5123"/>
        <item m="1" x="5246"/>
        <item m="1" x="5127"/>
        <item m="1" x="5189"/>
        <item m="1" x="5251"/>
        <item m="1" x="4901"/>
        <item m="1" x="5001"/>
        <item m="1" x="5067"/>
        <item m="1" x="5133"/>
        <item m="1" x="5195"/>
        <item m="1" x="5256"/>
        <item m="1" x="5257"/>
        <item m="1" x="4661"/>
        <item m="1" x="7178"/>
        <item m="1" x="3865"/>
        <item m="1" x="1165"/>
        <item m="1" x="6295"/>
        <item m="1" x="2320"/>
        <item m="1" x="5551"/>
        <item m="1" x="5230"/>
        <item m="1" x="2424"/>
        <item m="1" x="2021"/>
        <item m="1" x="1550"/>
        <item m="1" x="1117"/>
        <item m="1" x="687"/>
        <item m="1" x="268"/>
        <item m="1" x="5659"/>
        <item m="1" x="1734"/>
        <item m="1" x="1321"/>
        <item m="1" x="31"/>
        <item m="1" x="7380"/>
        <item m="1" x="6962"/>
        <item m="1" x="6601"/>
        <item m="1" x="6305"/>
        <item m="1" x="5965"/>
        <item m="1" x="3284"/>
        <item m="1" x="2990"/>
        <item m="1" x="4585"/>
        <item m="1" x="4299"/>
        <item m="1" x="5850"/>
        <item m="1" x="5934"/>
        <item m="1" x="1"/>
        <item m="1" x="4035"/>
        <item m="1" x="3421"/>
        <item m="1" x="6408"/>
        <item m="1" x="4492"/>
        <item m="1" x="5403"/>
        <item m="1" x="659"/>
        <item m="1" x="4629"/>
        <item m="1" x="2328"/>
        <item m="1" x="5338"/>
        <item m="1" x="5733"/>
        <item m="1" x="6816"/>
        <item m="1" x="2647"/>
        <item m="1" x="7374"/>
        <item m="1" x="6080"/>
        <item m="1" x="123"/>
        <item m="1" x="6890"/>
        <item m="1" x="5148"/>
        <item m="1" x="7577"/>
        <item m="1" x="2832"/>
        <item m="1" x="2102"/>
        <item m="1" x="7372"/>
        <item m="1" x="663"/>
        <item m="1" x="5705"/>
        <item m="1" x="3396"/>
        <item m="1" x="6504"/>
        <item m="1" x="7422"/>
        <item m="1" x="352"/>
        <item m="1" x="1048"/>
        <item m="1" x="3154"/>
        <item m="1" x="5542"/>
        <item m="1" x="5774"/>
        <item m="1" x="3782"/>
        <item m="1" x="4068"/>
        <item m="1" x="4827"/>
        <item m="1" x="3798"/>
        <item m="1" x="4085"/>
        <item m="1" x="4536"/>
        <item m="1" x="4852"/>
        <item m="1" x="4101"/>
        <item m="1" x="5082"/>
        <item m="1" x="5939"/>
        <item m="1" x="4601"/>
        <item m="1" x="4948"/>
        <item m="1" x="5352"/>
        <item m="1" x="4481"/>
        <item m="1" x="4463"/>
        <item m="1" x="5351"/>
        <item m="1" x="4772"/>
        <item m="1" x="4319"/>
        <item m="1" x="4789"/>
        <item m="1" x="4619"/>
        <item m="1" x="4643"/>
        <item m="1" x="3759"/>
        <item m="1" x="4340"/>
        <item m="1" x="4108"/>
        <item m="1" x="2711"/>
        <item m="1" x="4817"/>
        <item m="1" x="3765"/>
        <item m="1" x="4054"/>
        <item m="1" x="3770"/>
        <item m="1" x="4221"/>
        <item m="1" x="4525"/>
        <item m="1" x="3793"/>
        <item m="1" x="4083"/>
        <item m="1" x="4379"/>
        <item m="1" x="3931"/>
        <item m="1" x="87"/>
        <item m="1" x="304"/>
        <item m="1" x="7640"/>
        <item m="1" x="6945"/>
        <item m="1" x="7383"/>
        <item m="1" x="7594"/>
        <item m="1" x="58"/>
        <item m="1" x="280"/>
        <item m="1" x="6392"/>
        <item m="1" x="6758"/>
        <item m="1" x="7611"/>
        <item m="1" x="5691"/>
        <item m="1" x="5390"/>
        <item m="1" x="5577"/>
        <item m="1" x="5978"/>
        <item m="1" x="6164"/>
        <item m="1" x="6339"/>
        <item m="1" x="5841"/>
        <item m="1" x="6216"/>
        <item m="1" x="5268"/>
        <item m="1" x="4870"/>
        <item m="1" x="4135"/>
        <item m="1" x="4877"/>
        <item m="1" x="3849"/>
        <item m="1" x="5150"/>
        <item m="1" x="5605"/>
        <item m="1" x="4396"/>
        <item m="1" x="4541"/>
        <item m="1" x="294"/>
        <item m="1" x="1198"/>
        <item m="1" x="1951"/>
        <item m="1" x="2108"/>
        <item m="1" x="1488"/>
        <item m="1" x="7203"/>
        <item m="1" x="7709"/>
        <item m="1" x="1281"/>
        <item m="1" x="7211"/>
        <item m="1" x="610"/>
        <item m="1" x="815"/>
        <item m="1" x="1061"/>
        <item m="1" x="373"/>
        <item m="1" x="7681"/>
        <item m="1" x="7031"/>
        <item m="1" x="634"/>
        <item m="1" x="7756"/>
        <item m="1" x="349"/>
        <item m="1" x="377"/>
        <item m="1" x="2792"/>
        <item m="1" x="1084"/>
        <item m="1" x="1116"/>
        <item m="1" x="7320"/>
        <item m="1" x="7377"/>
        <item m="1" x="4148"/>
        <item m="1" x="4296"/>
        <item m="1" x="4015"/>
        <item m="1" x="3372"/>
        <item m="1" x="3679"/>
        <item m="1" x="4461"/>
        <item m="1" x="3555"/>
        <item m="1" x="4464"/>
        <item m="1" x="3416"/>
        <item m="1" x="3880"/>
        <item m="1" x="3236"/>
        <item m="1" x="3720"/>
        <item m="1" x="3876"/>
        <item m="1" x="4298"/>
        <item m="1" x="2956"/>
        <item m="1" x="3112"/>
        <item m="1" x="3270"/>
        <item m="1" x="5636"/>
        <item m="1" x="5172"/>
        <item m="1" x="5314"/>
        <item m="1" x="5052"/>
        <item m="1" x="5491"/>
        <item m="1" x="5187"/>
        <item m="1" x="5650"/>
        <item m="1" x="5763"/>
        <item m="1" x="6095"/>
        <item m="1" x="5073"/>
        <item m="1" x="4568"/>
        <item m="1" x="5654"/>
        <item m="1" x="4911"/>
        <item m="1" x="4584"/>
        <item m="1" x="5206"/>
        <item m="1" x="3775"/>
        <item m="1" x="4088"/>
        <item m="1" x="4393"/>
        <item m="1" x="4687"/>
        <item m="1" x="3479"/>
        <item m="1" x="3795"/>
        <item m="1" x="3023"/>
        <item m="1" x="2685"/>
        <item m="1" x="2891"/>
        <item m="1" x="4822"/>
        <item m="1" x="4590"/>
        <item m="1" x="5340"/>
        <item m="1" x="4486"/>
        <item m="1" x="3580"/>
        <item m="1" x="3870"/>
        <item m="1" x="5076"/>
        <item m="1" x="4900"/>
        <item m="1" x="4147"/>
        <item m="1" x="2220"/>
        <item m="1" x="5804"/>
        <item m="1" x="4824"/>
        <item m="1" x="5140"/>
        <item m="1" x="6204"/>
        <item m="1" x="4835"/>
        <item m="1" x="5696"/>
        <item m="1" x="4806"/>
        <item m="1" x="3976"/>
        <item m="1" x="5305"/>
        <item m="1" x="5174"/>
        <item m="1" x="3983"/>
        <item m="1" x="4112"/>
        <item m="1" x="4257"/>
        <item m="1" x="4414"/>
        <item m="1" x="4422"/>
        <item m="1" x="5325"/>
        <item m="1" x="4731"/>
        <item m="1" x="161"/>
        <item m="1" x="7154"/>
        <item m="1" x="7597"/>
        <item m="1" x="1728"/>
        <item m="1" x="4616"/>
        <item m="1" x="4834"/>
        <item m="1" x="4553"/>
        <item m="1" x="6371"/>
        <item m="1" x="5740"/>
        <item m="1" x="7123"/>
        <item m="1" x="7371"/>
        <item m="1" x="6261"/>
        <item m="1" x="5756"/>
        <item m="1" x="6082"/>
        <item m="1" x="6107"/>
        <item m="1" x="5562"/>
        <item m="1" x="5985"/>
        <item m="1" x="6252"/>
        <item m="1" x="5024"/>
        <item m="1" x="3543"/>
        <item m="1" x="2666"/>
        <item m="1" x="6470"/>
        <item m="1" x="7746"/>
        <item m="1" x="5977"/>
        <item m="1" x="7520"/>
        <item m="1" x="5631"/>
        <item m="1" x="6943"/>
        <item m="1" x="5494"/>
        <item m="1" x="6948"/>
        <item m="1" x="5910"/>
        <item m="1" x="6760"/>
        <item m="1" x="7143"/>
        <item m="1" x="6302"/>
        <item m="1" x="6431"/>
        <item m="1" x="5796"/>
        <item m="1" x="6131"/>
        <item m="1" x="4995"/>
        <item m="1" x="5828"/>
        <item m="1" x="4816"/>
        <item m="1" x="5015"/>
        <item m="1" x="3544"/>
        <item m="1" x="3717"/>
        <item m="1" x="4454"/>
        <item m="1" x="1440"/>
        <item m="1" x="2430"/>
        <item m="1" x="4785"/>
        <item m="1" x="6769"/>
        <item m="1" x="69"/>
        <item m="1" x="5679"/>
        <item m="1" x="7440"/>
        <item m="1" x="5280"/>
        <item m="1" x="5425"/>
        <item m="1" x="7689"/>
        <item m="1" x="771"/>
        <item m="1" x="1248"/>
        <item m="1" x="825"/>
        <item m="1" x="837"/>
        <item m="1" x="6824"/>
        <item m="1" x="7218"/>
        <item m="1" x="7492"/>
        <item m="1" x="613"/>
        <item m="1" x="6648"/>
        <item m="1" x="7239"/>
        <item m="1" x="6684"/>
        <item m="1" x="1472"/>
        <item m="1" x="3276"/>
        <item m="1" x="3119"/>
        <item m="1" x="1971"/>
        <item m="1" x="2208"/>
        <item m="1" x="1981"/>
        <item m="1" x="2449"/>
        <item m="1" x="7378"/>
        <item m="1" x="52"/>
        <item m="1" x="5966"/>
        <item m="1" x="6142"/>
        <item m="1" x="3561"/>
        <item m="1" x="3131"/>
        <item m="1" x="2324"/>
        <item m="1" x="2081"/>
        <item m="1" x="1890"/>
        <item m="1" x="1884"/>
        <item m="1" x="3974"/>
        <item m="1" x="2909"/>
        <item m="1" x="2202"/>
        <item m="1" x="3194"/>
        <item m="1" x="3821"/>
        <item m="1" x="1819"/>
        <item m="1" x="6779"/>
        <item m="1" x="1982"/>
        <item m="1" x="6781"/>
        <item m="1" x="6301"/>
        <item m="1" x="6789"/>
        <item m="1" x="5221"/>
        <item m="1" x="5427"/>
        <item m="1" x="4690"/>
        <item m="1" x="3237"/>
        <item m="1" x="3391"/>
        <item m="1" x="3867"/>
        <item m="1" x="4305"/>
        <item m="1" x="6215"/>
        <item m="1" x="5623"/>
        <item m="1" x="5886"/>
        <item m="1" x="6059"/>
        <item m="1" x="6750"/>
        <item m="1" x="5306"/>
        <item m="1" x="6369"/>
        <item m="1" x="6715"/>
        <item m="1" x="4341"/>
        <item m="1" x="4724"/>
        <item m="1" x="4891"/>
        <item m="1" x="5062"/>
        <item m="1" x="4271"/>
        <item m="1" x="3593"/>
        <item m="1" x="6510"/>
        <item m="1" x="6246"/>
        <item m="1" x="3489"/>
        <item m="1" x="3193"/>
        <item m="1" x="5583"/>
        <item m="1" x="4556"/>
        <item m="1" x="4597"/>
        <item m="1" x="4367"/>
        <item m="1" x="3243"/>
        <item m="1" x="5586"/>
        <item m="1" x="5031"/>
        <item m="1" x="5892"/>
        <item m="1" x="3572"/>
        <item m="1" x="3359"/>
        <item m="1" x="4736"/>
        <item m="1" x="1394"/>
        <item m="1" x="4951"/>
        <item m="1" x="7264"/>
        <item m="1" x="1234"/>
        <item m="1" x="2968"/>
        <item m="1" x="3553"/>
        <item m="1" x="2504"/>
        <item m="1" x="6986"/>
        <item m="1" x="3469"/>
        <item m="1" x="7561"/>
        <item m="1" x="7446"/>
        <item m="1" x="7671"/>
        <item m="1" x="5648"/>
        <item m="1" x="5720"/>
        <item m="1" x="596"/>
        <item m="1" x="3368"/>
        <item m="1" x="7666"/>
        <item m="1" x="3902"/>
        <item m="1" x="3467"/>
        <item m="1" x="2978"/>
        <item m="1" x="876"/>
        <item m="1" x="5588"/>
        <item m="1" x="7535"/>
        <item m="1" x="1314"/>
        <item m="1" x="1744"/>
        <item m="1" x="531"/>
        <item m="1" x="6028"/>
        <item m="1" x="5417"/>
        <item m="1" x="2509"/>
        <item m="1" x="3540"/>
        <item m="1" x="6586"/>
        <item m="1" x="5776"/>
        <item m="1" x="3757"/>
        <item m="1" x="1485"/>
        <item m="1" x="7723"/>
        <item m="1" x="2018"/>
        <item m="1" x="1547"/>
        <item m="1" x="6010"/>
        <item m="1" x="4757"/>
        <item m="1" x="7357"/>
        <item m="1" x="1236"/>
        <item m="1" x="6138"/>
        <item m="1" x="1284"/>
        <item m="1" x="2180"/>
        <item m="1" x="5842"/>
        <item m="1" x="1252"/>
        <item m="1" x="6183"/>
        <item m="1" x="458"/>
        <item m="1" x="6637"/>
        <item m="1" x="5510"/>
        <item m="1" x="6615"/>
        <item m="1" x="6050"/>
        <item m="1" x="7473"/>
        <item m="1" x="3490"/>
        <item m="1" x="3099"/>
        <item m="1" x="3122"/>
        <item m="1" x="5443"/>
        <item m="1" x="2567"/>
        <item m="1" x="2662"/>
        <item m="1" x="2658"/>
        <item m="1" x="1373"/>
        <item m="1" x="2076"/>
        <item m="1" x="5432"/>
        <item m="1" x="5465"/>
        <item m="1" x="4046"/>
        <item m="1" x="5997"/>
        <item m="1" x="1402"/>
        <item m="1" x="3801"/>
        <item m="1" x="6475"/>
        <item m="1" x="6494"/>
        <item m="1" x="3405"/>
        <item m="1" x="7283"/>
        <item m="1" x="5368"/>
        <item m="1" x="7435"/>
        <item m="1" x="6353"/>
        <item m="1" x="7409"/>
        <item m="1" x="1790"/>
        <item m="1" x="1816"/>
        <item m="1" x="1828"/>
        <item m="1" x="980"/>
        <item m="1" x="129"/>
        <item m="1" x="914"/>
        <item m="1" x="1803"/>
        <item m="1" x="1850"/>
        <item m="1" x="6248"/>
        <item m="1" x="4662"/>
        <item m="1" x="6501"/>
        <item m="1" x="6476"/>
        <item m="1" x="3904"/>
        <item m="1" x="5286"/>
        <item m="1" x="1595"/>
        <item m="1" x="1874"/>
        <item m="1" x="640"/>
        <item m="1" x="4630"/>
        <item m="1" x="6775"/>
        <item m="1" x="1329"/>
        <item m="1" x="1513"/>
        <item m="1" x="7145"/>
        <item m="1" x="4180"/>
        <item m="1" x="3623"/>
        <item m="1" x="5369"/>
        <item m="1" x="4833"/>
        <item m="1" x="7554"/>
        <item m="1" x="7592"/>
        <item m="1" x="169"/>
        <item m="1" x="7503"/>
        <item m="1" x="6071"/>
        <item m="1" x="5535"/>
        <item m="1" x="5223"/>
        <item m="1" x="1993"/>
        <item m="1" x="3429"/>
        <item m="1" x="2844"/>
        <item m="1" x="762"/>
        <item m="1" x="7217"/>
        <item m="1" x="6841"/>
        <item m="1" x="5083"/>
        <item m="1" x="246"/>
        <item m="1" x="4523"/>
        <item m="1" x="3066"/>
        <item m="1" x="4548"/>
        <item m="1" x="5741"/>
        <item m="1" x="3108"/>
        <item m="1" x="4591"/>
        <item m="1" x="5782"/>
        <item m="1" x="6923"/>
        <item m="1" x="7392"/>
        <item m="1" x="6929"/>
        <item m="1" x="6968"/>
        <item m="1" x="4347"/>
        <item m="1" x="3474"/>
        <item m="1" x="326"/>
        <item m="1" x="7493"/>
        <item m="1" x="7542"/>
        <item m="1" x="7096"/>
        <item m="1" x="7583"/>
        <item m="1" x="7659"/>
        <item m="1" x="1842"/>
        <item m="1" x="3328"/>
        <item m="1" x="43"/>
        <item m="1" x="7100"/>
        <item m="1" x="7586"/>
        <item m="1" x="7667"/>
        <item m="1" x="1849"/>
        <item m="1" x="7102"/>
        <item m="1" x="7588"/>
        <item m="1" x="7668"/>
        <item m="1" x="1851"/>
        <item m="1" x="47"/>
        <item m="1" x="7104"/>
        <item m="1" x="1625"/>
        <item m="1" x="7107"/>
        <item m="1" x="1626"/>
        <item m="1" x="7110"/>
        <item m="1" x="1761"/>
        <item m="1" x="7112"/>
        <item m="1" x="1762"/>
        <item m="1" x="7114"/>
        <item m="1" x="7557"/>
        <item m="1" x="7598"/>
        <item m="1" x="7686"/>
        <item m="1" x="1861"/>
        <item m="1" x="7454"/>
        <item m="1" x="1473"/>
        <item m="1" x="7684"/>
        <item m="1" x="7233"/>
        <item m="1" x="1318"/>
        <item m="1" x="2987"/>
        <item m="1" x="7243"/>
        <item m="1" x="482"/>
        <item m="1" x="2332"/>
        <item m="1" x="3941"/>
        <item m="1" x="5389"/>
        <item m="1" x="537"/>
        <item m="1" x="2369"/>
        <item m="1" x="3969"/>
        <item m="1" x="5418"/>
        <item m="1" x="7465"/>
        <item m="1" x="635"/>
        <item m="1" x="2462"/>
        <item m="1" x="4031"/>
        <item m="1" x="5547"/>
        <item m="1" x="7246"/>
        <item m="1" x="2997"/>
        <item m="1" x="3944"/>
        <item m="1" x="7331"/>
        <item m="1" x="1387"/>
        <item m="1" x="3030"/>
        <item m="1" x="3971"/>
        <item m="1" x="7393"/>
        <item m="1" x="1426"/>
        <item m="1" x="3070"/>
        <item m="1" x="4011"/>
        <item m="1" x="6746"/>
        <item m="1" x="2872"/>
        <item m="1" x="2519"/>
        <item m="1" x="6772"/>
        <item m="1" x="2923"/>
        <item m="1" x="2572"/>
        <item m="1" x="7334"/>
        <item m="1" x="7101"/>
        <item m="1" x="301"/>
        <item m="1" x="2156"/>
        <item m="1" x="2213"/>
        <item m="1" x="5330"/>
        <item m="1" x="7197"/>
        <item m="1" x="832"/>
        <item m="1" x="2290"/>
        <item m="1" x="6551"/>
        <item m="1" x="6558"/>
        <item m="1" x="578"/>
        <item m="1" x="6559"/>
        <item m="1" x="579"/>
        <item m="1" x="7063"/>
        <item m="1" x="7119"/>
        <item m="1" x="7153"/>
        <item m="1" x="6561"/>
        <item m="1" x="6924"/>
        <item m="1" x="6607"/>
        <item m="1" x="6931"/>
        <item m="1" x="6932"/>
        <item m="1" x="6698"/>
        <item m="1" x="1608"/>
        <item m="1" x="5626"/>
        <item m="1" x="3"/>
        <item m="1" x="1845"/>
        <item m="1" x="1686"/>
        <item m="1" x="5666"/>
        <item m="1" x="7400"/>
        <item m="1" x="1898"/>
        <item m="1" x="6139"/>
        <item m="1" x="6483"/>
        <item m="1" x="669"/>
        <item m="1" x="2512"/>
        <item m="1" x="896"/>
        <item m="1" x="498"/>
        <item m="1" x="2470"/>
        <item m="1" x="673"/>
        <item m="1" x="2646"/>
        <item m="1" x="903"/>
        <item m="1" x="1039"/>
        <item m="1" x="606"/>
        <item m="1" x="2783"/>
        <item m="1" x="1553"/>
        <item m="1" x="1902"/>
        <item m="1" x="7599"/>
        <item m="1" x="7738"/>
        <item m="1" x="16"/>
        <item m="1" x="62"/>
        <item m="1" x="141"/>
        <item m="1" x="602"/>
        <item m="1" x="698"/>
        <item m="1" x="284"/>
        <item m="1" x="220"/>
        <item m="1" x="7324"/>
        <item m="1" x="1610"/>
        <item m="1" x="4405"/>
        <item m="1" x="6936"/>
        <item m="1" x="2712"/>
        <item m="1" x="5165"/>
        <item m="1" x="261"/>
        <item m="1" x="3508"/>
        <item m="1" x="5894"/>
        <item m="1" x="1416"/>
        <item m="1" x="4258"/>
        <item m="1" x="1738"/>
        <item m="1" x="4483"/>
        <item m="1" x="7018"/>
        <item m="1" x="2809"/>
        <item m="1" x="5231"/>
        <item m="1" x="378"/>
        <item m="1" x="3576"/>
        <item m="1" x="5969"/>
        <item m="1" x="1506"/>
        <item m="1" x="4335"/>
        <item m="1" x="1893"/>
        <item m="1" x="4551"/>
        <item m="1" x="7122"/>
        <item m="1" x="2897"/>
        <item m="1" x="5298"/>
        <item m="1" x="513"/>
        <item m="1" x="3670"/>
        <item m="1" x="6068"/>
        <item m="1" x="1628"/>
        <item m="1" x="4415"/>
        <item m="1" x="1997"/>
        <item m="1" x="4625"/>
        <item m="1" x="7220"/>
        <item m="1" x="2973"/>
        <item m="1" x="5371"/>
        <item m="1" x="619"/>
        <item m="1" x="3746"/>
        <item m="1" x="6144"/>
        <item m="1" x="1756"/>
        <item m="1" x="4493"/>
        <item m="1" x="2097"/>
        <item m="1" x="4695"/>
        <item m="1" x="7370"/>
        <item m="1" x="3047"/>
        <item m="1" x="5469"/>
        <item m="1" x="711"/>
        <item m="1" x="3828"/>
        <item m="1" x="6260"/>
        <item m="1" x="1905"/>
        <item m="1" x="4558"/>
        <item m="1" x="2234"/>
        <item m="1" x="4783"/>
        <item m="1" x="7494"/>
        <item m="1" x="3136"/>
        <item m="1" x="5566"/>
        <item m="1" x="835"/>
        <item m="1" x="3908"/>
        <item m="1" x="6315"/>
        <item m="1" x="2011"/>
        <item m="1" x="4636"/>
        <item m="1" x="2345"/>
        <item m="1" x="4861"/>
        <item m="1" x="7582"/>
        <item m="1" x="3200"/>
        <item m="1" x="5632"/>
        <item m="1" x="962"/>
        <item m="1" x="3979"/>
        <item m="1" x="6383"/>
        <item m="1" x="2123"/>
        <item m="1" x="4705"/>
        <item m="1" x="2432"/>
        <item m="1" x="4968"/>
        <item m="1" x="7725"/>
        <item m="1" x="3287"/>
        <item m="1" x="5683"/>
        <item m="1" x="1066"/>
        <item m="1" x="4040"/>
        <item m="1" x="6453"/>
        <item m="1" x="2257"/>
        <item m="1" x="4791"/>
        <item m="1" x="2518"/>
        <item m="1" x="5036"/>
        <item m="1" x="42"/>
        <item m="1" x="3357"/>
        <item m="1" x="5746"/>
        <item m="1" x="1167"/>
        <item m="1" x="4109"/>
        <item m="1" x="6549"/>
        <item m="1" x="2357"/>
        <item m="1" x="4868"/>
        <item m="1" x="2617"/>
        <item m="1" x="5097"/>
        <item m="1" x="176"/>
        <item m="1" x="3434"/>
        <item m="1" x="5807"/>
        <item m="1" x="1308"/>
        <item m="1" x="4185"/>
        <item m="1" x="6647"/>
        <item m="1" x="2448"/>
        <item m="1" x="4979"/>
        <item m="1" x="1615"/>
        <item m="1" x="4408"/>
        <item m="1" x="6939"/>
        <item m="1" x="2714"/>
        <item m="1" x="5167"/>
        <item m="1" x="269"/>
        <item m="1" x="3511"/>
        <item m="1" x="5898"/>
        <item m="1" x="1417"/>
        <item m="1" x="4261"/>
        <item m="1" x="1743"/>
        <item m="1" x="4485"/>
        <item m="1" x="7023"/>
        <item m="1" x="2811"/>
        <item m="1" x="5233"/>
        <item m="1" x="389"/>
        <item m="1" x="3581"/>
        <item m="1" x="5971"/>
        <item m="1" x="1509"/>
        <item m="1" x="4336"/>
        <item m="1" x="1896"/>
        <item m="1" x="4552"/>
        <item m="1" x="7124"/>
        <item m="1" x="2902"/>
        <item m="1" x="5304"/>
        <item m="1" x="520"/>
        <item m="1" x="3673"/>
        <item m="1" x="6073"/>
        <item m="1" x="1632"/>
        <item m="1" x="4420"/>
        <item m="1" x="2001"/>
        <item m="1" x="4631"/>
        <item m="1" x="7225"/>
        <item m="1" x="2979"/>
        <item m="1" x="5375"/>
        <item m="1" x="624"/>
        <item m="1" x="3751"/>
        <item m="1" x="6147"/>
        <item m="1" x="1764"/>
        <item m="1" x="4497"/>
        <item m="1" x="2104"/>
        <item m="1" x="4699"/>
        <item m="1" x="7373"/>
        <item m="1" x="3051"/>
        <item m="1" x="5477"/>
        <item m="1" x="718"/>
        <item m="1" x="3835"/>
        <item m="1" x="6266"/>
        <item m="1" x="1911"/>
        <item m="1" x="4561"/>
        <item m="1" x="2242"/>
        <item m="1" x="4784"/>
        <item m="1" x="7496"/>
        <item m="1" x="3139"/>
        <item m="1" x="5568"/>
        <item m="1" x="843"/>
        <item m="1" x="3911"/>
        <item m="1" x="6322"/>
        <item m="1" x="2020"/>
        <item m="1" x="4641"/>
        <item m="1" x="2350"/>
        <item m="1" x="4864"/>
        <item m="1" x="7587"/>
        <item m="1" x="3206"/>
        <item m="1" x="5637"/>
        <item m="1" x="971"/>
        <item m="1" x="3984"/>
        <item m="1" x="6387"/>
        <item m="1" x="2132"/>
        <item m="1" x="4710"/>
        <item m="1" x="2439"/>
        <item m="1" x="4971"/>
        <item m="1" x="7728"/>
        <item m="1" x="3289"/>
        <item m="1" x="5686"/>
        <item m="1" x="1069"/>
        <item m="1" x="4044"/>
        <item m="1" x="6460"/>
        <item m="1" x="2267"/>
        <item m="1" x="4793"/>
        <item m="1" x="2521"/>
        <item m="1" x="5038"/>
        <item m="1" x="45"/>
        <item m="1" x="3360"/>
        <item m="1" x="5751"/>
        <item m="1" x="1174"/>
        <item m="1" x="4113"/>
        <item m="1" x="6557"/>
        <item m="1" x="2363"/>
        <item m="1" x="4871"/>
        <item m="1" x="2620"/>
        <item m="1" x="5099"/>
        <item m="1" x="180"/>
        <item m="1" x="3435"/>
        <item m="1" x="5809"/>
        <item m="1" x="1312"/>
        <item m="1" x="4188"/>
        <item m="1" x="6652"/>
        <item m="1" x="2453"/>
        <item m="1" x="4981"/>
        <item m="1" x="1618"/>
        <item m="1" x="4410"/>
        <item m="1" x="6942"/>
        <item m="1" x="2719"/>
        <item m="1" x="5171"/>
        <item m="1" x="276"/>
        <item m="1" x="3513"/>
        <item m="1" x="5902"/>
        <item m="1" x="1421"/>
        <item m="1" x="4265"/>
        <item m="1" x="1746"/>
        <item m="1" x="4488"/>
        <item m="1" x="7026"/>
        <item m="1" x="2813"/>
        <item m="1" x="5234"/>
        <item m="1" x="391"/>
        <item m="1" x="3582"/>
        <item m="1" x="5972"/>
        <item m="1" x="1510"/>
        <item m="1" x="4339"/>
        <item m="1" x="1899"/>
        <item m="1" x="4555"/>
        <item m="1" x="7125"/>
        <item m="1" x="2904"/>
        <item m="1" x="5309"/>
        <item m="1" x="524"/>
        <item m="1" x="3674"/>
        <item m="1" x="6076"/>
        <item m="1" x="1635"/>
        <item m="1" x="4423"/>
        <item m="1" x="2003"/>
        <item m="1" x="4633"/>
        <item m="1" x="7227"/>
        <item m="1" x="2981"/>
        <item m="1" x="5376"/>
        <item m="1" x="626"/>
        <item m="1" x="3752"/>
        <item m="1" x="6148"/>
        <item m="1" x="1767"/>
        <item m="1" x="4499"/>
        <item m="1" x="2109"/>
        <item m="1" x="4700"/>
        <item m="1" x="7376"/>
        <item m="1" x="3053"/>
        <item m="1" x="5478"/>
        <item m="1" x="720"/>
        <item m="1" x="3836"/>
        <item m="1" x="6267"/>
        <item m="1" x="1915"/>
        <item m="1" x="4563"/>
        <item m="1" x="2245"/>
        <item m="1" x="4787"/>
        <item m="1" x="7499"/>
        <item m="1" x="3140"/>
        <item m="1" x="5569"/>
        <item m="1" x="846"/>
        <item m="1" x="3912"/>
        <item m="1" x="6323"/>
        <item m="1" x="2024"/>
        <item m="1" x="4644"/>
        <item m="1" x="2352"/>
        <item m="1" x="4865"/>
        <item m="1" x="7589"/>
        <item m="1" x="3207"/>
        <item m="1" x="5639"/>
        <item m="1" x="974"/>
        <item m="1" x="3985"/>
        <item m="1" x="6388"/>
        <item m="1" x="2135"/>
        <item m="1" x="4713"/>
        <item m="1" x="2441"/>
        <item m="1" x="4974"/>
        <item m="1" x="7730"/>
        <item m="1" x="3290"/>
        <item m="1" x="5687"/>
        <item m="1" x="1070"/>
        <item m="1" x="4045"/>
        <item m="1" x="6462"/>
        <item m="1" x="2270"/>
        <item m="1" x="4796"/>
        <item m="1" x="2525"/>
        <item m="1" x="5040"/>
        <item m="1" x="49"/>
        <item m="1" x="3361"/>
        <item m="1" x="5752"/>
        <item m="1" x="1176"/>
        <item m="1" x="4115"/>
        <item m="1" x="6560"/>
        <item m="1" x="2366"/>
        <item m="1" x="4875"/>
        <item m="1" x="2625"/>
        <item m="1" x="5103"/>
        <item m="1" x="184"/>
        <item m="1" x="3439"/>
        <item m="1" x="5812"/>
        <item m="1" x="1315"/>
        <item m="1" x="4191"/>
        <item m="1" x="6657"/>
        <item m="1" x="2459"/>
        <item m="1" x="4986"/>
        <item m="1" x="1623"/>
        <item m="1" x="4413"/>
        <item m="1" x="6944"/>
        <item m="1" x="2720"/>
        <item m="1" x="5173"/>
        <item m="1" x="282"/>
        <item m="1" x="3516"/>
        <item m="1" x="5905"/>
        <item m="1" x="1422"/>
        <item m="1" x="4267"/>
        <item m="1" x="1751"/>
        <item m="1" x="4490"/>
        <item m="1" x="7030"/>
        <item m="1" x="2815"/>
        <item m="1" x="5237"/>
        <item m="1" x="401"/>
        <item m="1" x="3587"/>
        <item m="1" x="5973"/>
        <item m="1" x="1514"/>
        <item m="1" x="4342"/>
        <item m="1" x="1903"/>
        <item m="1" x="4557"/>
        <item m="1" x="7127"/>
        <item m="1" x="2908"/>
        <item m="1" x="5315"/>
        <item m="1" x="534"/>
        <item m="1" x="3681"/>
        <item m="1" x="6081"/>
        <item m="1" x="1639"/>
        <item m="1" x="4427"/>
        <item m="1" x="2009"/>
        <item m="1" x="4635"/>
        <item m="1" x="7230"/>
        <item m="1" x="2984"/>
        <item m="1" x="5379"/>
        <item m="1" x="631"/>
        <item m="1" x="3758"/>
        <item m="1" x="6154"/>
        <item m="1" x="1776"/>
        <item m="1" x="4503"/>
        <item m="1" x="2117"/>
        <item m="1" x="4704"/>
        <item m="1" x="7381"/>
        <item m="1" x="3057"/>
        <item m="1" x="5484"/>
        <item m="1" x="727"/>
        <item m="1" x="3841"/>
        <item m="1" x="6271"/>
        <item m="1" x="1921"/>
        <item m="1" x="4566"/>
        <item m="1" x="2254"/>
        <item m="1" x="4788"/>
        <item m="1" x="7500"/>
        <item m="1" x="3144"/>
        <item m="1" x="5571"/>
        <item m="1" x="852"/>
        <item m="1" x="3917"/>
        <item m="1" x="6330"/>
        <item m="1" x="2034"/>
        <item m="1" x="4651"/>
        <item m="1" x="2355"/>
        <item m="1" x="4867"/>
        <item m="1" x="7593"/>
        <item m="1" x="3210"/>
        <item m="1" x="5642"/>
        <item m="1" x="981"/>
        <item m="1" x="3988"/>
        <item m="1" x="6391"/>
        <item m="1" x="2142"/>
        <item m="1" x="4718"/>
        <item m="1" x="2446"/>
        <item m="1" x="4978"/>
        <item m="1" x="7733"/>
        <item m="1" x="3294"/>
        <item m="1" x="5692"/>
        <item m="1" x="1074"/>
        <item m="1" x="4049"/>
        <item m="1" x="6469"/>
        <item m="1" x="2279"/>
        <item m="1" x="4801"/>
        <item m="1" x="2529"/>
        <item m="1" x="5043"/>
        <item m="1" x="56"/>
        <item m="1" x="3366"/>
        <item m="1" x="5754"/>
        <item m="1" x="1180"/>
        <item m="1" x="4117"/>
        <item m="1" x="6565"/>
        <item m="1" x="2372"/>
        <item m="1" x="4884"/>
        <item m="1" x="2628"/>
        <item m="1" x="5105"/>
        <item m="1" x="188"/>
        <item m="1" x="3442"/>
        <item m="1" x="5815"/>
        <item m="1" x="1319"/>
        <item m="1" x="4193"/>
        <item m="1" x="6659"/>
        <item m="1" x="2465"/>
        <item m="1" x="4989"/>
        <item m="1" x="1629"/>
        <item m="1" x="4416"/>
        <item m="1" x="6950"/>
        <item m="1" x="2726"/>
        <item m="1" x="5178"/>
        <item m="1" x="289"/>
        <item m="1" x="3518"/>
        <item m="1" x="5907"/>
        <item m="1" x="1425"/>
        <item m="1" x="4273"/>
        <item m="1" x="1757"/>
        <item m="1" x="4495"/>
        <item m="1" x="7034"/>
        <item m="1" x="2817"/>
        <item m="1" x="5239"/>
        <item m="1" x="404"/>
        <item m="1" x="3589"/>
        <item m="1" x="5974"/>
        <item m="1" x="1518"/>
        <item m="1" x="4346"/>
        <item m="1" x="1906"/>
        <item m="1" x="4560"/>
        <item m="1" x="7131"/>
        <item m="1" x="2911"/>
        <item m="1" x="5316"/>
        <item m="1" x="538"/>
        <item m="1" x="3682"/>
        <item m="1" x="6084"/>
        <item m="1" x="1646"/>
        <item m="1" x="4431"/>
        <item m="1" x="2012"/>
        <item m="1" x="4637"/>
        <item m="1" x="7232"/>
        <item m="1" x="2986"/>
        <item m="1" x="5380"/>
        <item m="1" x="636"/>
        <item m="1" x="3760"/>
        <item m="1" x="6156"/>
        <item m="1" x="1782"/>
        <item m="1" x="4506"/>
        <item m="1" x="2124"/>
        <item m="1" x="4706"/>
        <item m="1" x="7385"/>
        <item m="1" x="3059"/>
        <item m="1" x="5485"/>
        <item m="1" x="730"/>
        <item m="1" x="3842"/>
        <item m="1" x="6273"/>
        <item m="1" x="1926"/>
        <item m="1" x="4570"/>
        <item m="1" x="2259"/>
        <item m="1" x="4792"/>
        <item m="1" x="7502"/>
        <item m="1" x="3146"/>
        <item m="1" x="5572"/>
        <item m="1" x="854"/>
        <item m="1" x="3918"/>
        <item m="1" x="6331"/>
        <item m="1" x="2040"/>
        <item m="1" x="4654"/>
        <item m="1" x="2358"/>
        <item m="1" x="4869"/>
        <item m="1" x="7596"/>
        <item m="1" x="3211"/>
        <item m="1" x="5643"/>
        <item m="1" x="985"/>
        <item m="1" x="3991"/>
        <item m="1" x="6394"/>
        <item m="1" x="2147"/>
        <item m="1" x="4721"/>
        <item m="1" x="2450"/>
        <item m="1" x="4980"/>
        <item m="1" x="7736"/>
        <item m="1" x="3295"/>
        <item m="1" x="5694"/>
        <item m="1" x="1075"/>
        <item m="1" x="4051"/>
        <item m="1" x="6472"/>
        <item m="1" x="2284"/>
        <item m="1" x="4805"/>
        <item m="1" x="2533"/>
        <item m="1" x="5047"/>
        <item m="1" x="60"/>
        <item m="1" x="3369"/>
        <item m="1" x="5755"/>
        <item m="1" x="1182"/>
        <item m="1" x="4119"/>
        <item m="1" x="6567"/>
        <item m="1" x="2375"/>
        <item m="1" x="4888"/>
        <item m="1" x="2632"/>
        <item m="1" x="5109"/>
        <item m="1" x="192"/>
        <item m="1" x="3446"/>
        <item m="1" x="5820"/>
        <item m="1" x="1322"/>
        <item m="1" x="4198"/>
        <item m="1" x="6666"/>
        <item m="1" x="2472"/>
        <item m="1" x="4994"/>
        <item m="1" x="1633"/>
        <item m="1" x="4421"/>
        <item m="1" x="6951"/>
        <item m="1" x="2728"/>
        <item m="1" x="5180"/>
        <item m="1" x="293"/>
        <item m="1" x="3521"/>
        <item m="1" x="5909"/>
        <item m="1" x="1429"/>
        <item m="1" x="4275"/>
        <item m="1" x="1765"/>
        <item m="1" x="4498"/>
        <item m="1" x="7038"/>
        <item m="1" x="2822"/>
        <item m="1" x="5243"/>
        <item m="1" x="416"/>
        <item m="1" x="3595"/>
        <item m="1" x="5976"/>
        <item m="1" x="1523"/>
        <item m="1" x="4349"/>
        <item m="1" x="1912"/>
        <item m="1" x="4562"/>
        <item m="1" x="7134"/>
        <item m="1" x="2914"/>
        <item m="1" x="5321"/>
        <item m="1" x="545"/>
        <item m="1" x="3687"/>
        <item m="1" x="6089"/>
        <item m="1" x="1652"/>
        <item m="1" x="4435"/>
        <item m="1" x="2022"/>
        <item m="1" x="4642"/>
        <item m="1" x="7238"/>
        <item m="1" x="2991"/>
        <item m="1" x="5384"/>
        <item m="1" x="642"/>
        <item m="1" x="3766"/>
        <item m="1" x="6163"/>
        <item m="1" x="1793"/>
        <item m="1" x="4511"/>
        <item m="1" x="2133"/>
        <item m="1" x="4711"/>
        <item m="1" x="7389"/>
        <item m="1" x="3064"/>
        <item m="1" x="5492"/>
        <item m="1" x="737"/>
        <item m="1" x="3847"/>
        <item m="1" x="6277"/>
        <item m="1" x="1934"/>
        <item m="1" x="4573"/>
        <item m="1" x="2268"/>
        <item m="1" x="4794"/>
        <item m="1" x="7505"/>
        <item m="1" x="3149"/>
        <item m="1" x="5574"/>
        <item m="1" x="861"/>
        <item m="1" x="3923"/>
        <item m="1" x="6338"/>
        <item m="1" x="2046"/>
        <item m="1" x="4657"/>
        <item m="1" x="2364"/>
        <item m="1" x="4873"/>
        <item m="1" x="7601"/>
        <item m="1" x="3218"/>
        <item m="1" x="5646"/>
        <item m="1" x="993"/>
        <item m="1" x="3995"/>
        <item m="1" x="6398"/>
        <item m="1" x="2158"/>
        <item m="1" x="4729"/>
        <item m="1" x="2457"/>
        <item m="1" x="4984"/>
        <item m="1" x="7744"/>
        <item m="1" x="3299"/>
        <item m="1" x="5697"/>
        <item m="1" x="1079"/>
        <item m="1" x="4057"/>
        <item m="1" x="6479"/>
        <item m="1" x="2292"/>
        <item m="1" x="4812"/>
        <item m="1" x="2537"/>
        <item m="1" x="5050"/>
        <item m="1" x="68"/>
        <item m="1" x="3374"/>
        <item m="1" x="5758"/>
        <item m="1" x="1188"/>
        <item m="1" x="4121"/>
        <item m="1" x="6574"/>
        <item m="1" x="2381"/>
        <item m="1" x="4896"/>
        <item m="1" x="2634"/>
        <item m="1" x="5112"/>
        <item m="1" x="197"/>
        <item m="1" x="3447"/>
        <item m="1" x="5822"/>
        <item m="1" x="1327"/>
        <item m="1" x="4201"/>
        <item m="1" x="6669"/>
        <item m="1" x="2476"/>
        <item m="1" x="4997"/>
        <item m="1" x="1636"/>
        <item m="1" x="4424"/>
        <item m="1" x="6955"/>
        <item m="1" x="2734"/>
        <item m="1" x="5185"/>
        <item m="1" x="299"/>
        <item m="1" x="3522"/>
        <item m="1" x="5911"/>
        <item m="1" x="1432"/>
        <item m="1" x="4278"/>
        <item m="1" x="1769"/>
        <item m="1" x="4500"/>
        <item m="1" x="7040"/>
        <item m="1" x="2824"/>
        <item m="1" x="5245"/>
        <item m="1" x="419"/>
        <item m="1" x="3598"/>
        <item m="1" x="5980"/>
        <item m="1" x="1526"/>
        <item m="1" x="4350"/>
        <item m="1" x="1916"/>
        <item m="1" x="4564"/>
        <item m="1" x="7136"/>
        <item m="1" x="2916"/>
        <item m="1" x="5323"/>
        <item m="1" x="547"/>
        <item m="1" x="3688"/>
        <item m="1" x="6091"/>
        <item m="1" x="1655"/>
        <item m="1" x="4437"/>
        <item m="1" x="2025"/>
        <item m="1" x="4645"/>
        <item m="1" x="7242"/>
        <item m="1" x="2993"/>
        <item m="1" x="5385"/>
        <item m="1" x="643"/>
        <item m="1" x="3767"/>
        <item m="1" x="6165"/>
        <item m="1" x="1797"/>
        <item m="1" x="4513"/>
        <item m="1" x="2136"/>
        <item m="1" x="4714"/>
        <item m="1" x="7391"/>
        <item m="1" x="3067"/>
        <item m="1" x="5496"/>
        <item m="1" x="738"/>
        <item m="1" x="3850"/>
        <item m="1" x="6278"/>
        <item m="1" x="1937"/>
        <item m="1" x="4576"/>
        <item m="1" x="2271"/>
        <item m="1" x="4797"/>
        <item m="1" x="7507"/>
        <item m="1" x="3150"/>
        <item m="1" x="5576"/>
        <item m="1" x="862"/>
        <item m="1" x="3926"/>
        <item m="1" x="6340"/>
        <item m="1" x="2052"/>
        <item m="1" x="4659"/>
        <item m="1" x="2367"/>
        <item m="1" x="4876"/>
        <item m="1" x="7603"/>
        <item m="1" x="3219"/>
        <item m="1" x="5647"/>
        <item m="1" x="995"/>
        <item m="1" x="3996"/>
        <item m="1" x="6400"/>
        <item m="1" x="2161"/>
        <item m="1" x="4733"/>
        <item m="1" x="2460"/>
        <item m="1" x="4987"/>
        <item m="1" x="7748"/>
        <item m="1" x="3301"/>
        <item m="1" x="5698"/>
        <item m="1" x="1081"/>
        <item m="1" x="4058"/>
        <item m="1" x="6480"/>
        <item m="1" x="2295"/>
        <item m="1" x="4815"/>
        <item m="1" x="2540"/>
        <item m="1" x="5053"/>
        <item m="1" x="74"/>
        <item m="1" x="3377"/>
        <item m="1" x="5762"/>
        <item m="1" x="1192"/>
        <item m="1" x="4125"/>
        <item m="1" x="6577"/>
        <item m="1" x="2385"/>
        <item m="1" x="4902"/>
        <item m="1" x="2639"/>
        <item m="1" x="5117"/>
        <item m="1" x="201"/>
        <item m="1" x="3452"/>
        <item m="1" x="5827"/>
        <item m="1" x="1331"/>
        <item m="1" x="4206"/>
        <item m="1" x="6674"/>
        <item m="1" x="2482"/>
        <item m="1" x="5002"/>
        <item m="1" x="1641"/>
        <item m="1" x="4429"/>
        <item m="1" x="6956"/>
        <item m="1" x="2736"/>
        <item m="1" x="5188"/>
        <item m="1" x="303"/>
        <item m="1" x="3527"/>
        <item m="1" x="5914"/>
        <item m="1" x="1434"/>
        <item m="1" x="4280"/>
        <item m="1" x="1777"/>
        <item m="1" x="4504"/>
        <item m="1" x="7043"/>
        <item m="1" x="2826"/>
        <item m="1" x="5250"/>
        <item m="1" x="429"/>
        <item m="1" x="3601"/>
        <item m="1" x="5984"/>
        <item m="1" x="1536"/>
        <item m="1" x="4354"/>
        <item m="1" x="1922"/>
        <item m="1" x="4567"/>
        <item m="1" x="7139"/>
        <item m="1" x="2920"/>
        <item m="1" x="5326"/>
        <item m="1" x="552"/>
        <item m="1" x="3694"/>
        <item m="1" x="6097"/>
        <item m="1" x="1663"/>
        <item m="1" x="4440"/>
        <item m="1" x="2035"/>
        <item m="1" x="4652"/>
        <item m="1" x="7248"/>
        <item m="1" x="2998"/>
        <item m="1" x="5391"/>
        <item m="1" x="648"/>
        <item m="1" x="3771"/>
        <item m="1" x="6176"/>
        <item m="1" x="1805"/>
        <item m="1" x="4517"/>
        <item m="1" x="2143"/>
        <item m="1" x="4719"/>
        <item m="1" x="7395"/>
        <item m="1" x="3071"/>
        <item m="1" x="5504"/>
        <item m="1" x="742"/>
        <item m="1" x="3855"/>
        <item m="1" x="6281"/>
        <item m="1" x="1941"/>
        <item m="1" x="4578"/>
        <item m="1" x="2280"/>
        <item m="1" x="4802"/>
        <item m="1" x="7510"/>
        <item m="1" x="3152"/>
        <item m="1" x="5578"/>
        <item m="1" x="870"/>
        <item m="1" x="3929"/>
        <item m="1" x="6343"/>
        <item m="1" x="2058"/>
        <item m="1" x="4663"/>
        <item m="1" x="2373"/>
        <item m="1" x="4886"/>
        <item m="1" x="7609"/>
        <item m="1" x="3226"/>
        <item m="1" x="5651"/>
        <item m="1" x="998"/>
        <item m="1" x="3999"/>
        <item m="1" x="6405"/>
        <item m="1" x="2168"/>
        <item m="1" x="4738"/>
        <item m="1" x="2469"/>
        <item m="1" x="4992"/>
        <item m="1" x="7754"/>
        <item m="1" x="3304"/>
        <item m="1" x="5699"/>
        <item m="1" x="1086"/>
        <item m="1" x="4061"/>
        <item m="1" x="6490"/>
        <item m="1" x="2299"/>
        <item m="1" x="4821"/>
        <item m="1" x="2544"/>
        <item m="1" x="5058"/>
        <item m="1" x="81"/>
        <item m="1" x="3381"/>
        <item m="1" x="5765"/>
        <item m="1" x="1195"/>
        <item m="1" x="4128"/>
        <item m="1" x="6584"/>
        <item m="1" x="2390"/>
        <item m="1" x="4909"/>
        <item m="1" x="2642"/>
        <item m="1" x="5120"/>
        <item m="1" x="205"/>
        <item m="1" x="3453"/>
        <item m="1" x="5829"/>
        <item m="1" x="1336"/>
        <item m="1" x="4210"/>
        <item m="1" x="6678"/>
        <item m="1" x="2486"/>
        <item m="1" x="5005"/>
        <item m="1" x="1647"/>
        <item m="1" x="4432"/>
        <item m="1" x="6959"/>
        <item m="1" x="2742"/>
        <item m="1" x="5193"/>
        <item m="1" x="309"/>
        <item m="1" x="3529"/>
        <item m="1" x="5919"/>
        <item m="1" x="1439"/>
        <item m="1" x="4283"/>
        <item m="1" x="1784"/>
        <item m="1" x="4508"/>
        <item m="1" x="7046"/>
        <item m="1" x="2829"/>
        <item m="1" x="5253"/>
        <item m="1" x="434"/>
        <item m="1" x="3606"/>
        <item m="1" x="5988"/>
        <item m="1" x="1539"/>
        <item m="1" x="4356"/>
        <item m="1" x="1927"/>
        <item m="1" x="4571"/>
        <item m="1" x="7144"/>
        <item m="1" x="2924"/>
        <item m="1" x="5328"/>
        <item m="1" x="555"/>
        <item m="1" x="3697"/>
        <item m="1" x="6100"/>
        <item m="1" x="1667"/>
        <item m="1" x="4442"/>
        <item m="1" x="2041"/>
        <item m="1" x="4655"/>
        <item m="1" x="7253"/>
        <item m="1" x="3000"/>
        <item m="1" x="5393"/>
        <item m="1" x="651"/>
        <item m="1" x="3776"/>
        <item m="1" x="6180"/>
        <item m="1" x="1808"/>
        <item m="1" x="4519"/>
        <item m="1" x="2148"/>
        <item m="1" x="4722"/>
        <item m="1" x="7399"/>
        <item m="1" x="3074"/>
        <item m="1" x="5507"/>
        <item m="1" x="744"/>
        <item m="1" x="3857"/>
        <item m="1" x="6284"/>
        <item m="1" x="1944"/>
        <item m="1" x="4581"/>
        <item m="1" x="2285"/>
        <item m="1" x="4807"/>
        <item m="1" x="7514"/>
        <item m="1" x="3155"/>
        <item m="1" x="5580"/>
        <item m="1" x="872"/>
        <item m="1" x="3932"/>
        <item m="1" x="6345"/>
        <item m="1" x="2061"/>
        <item m="1" x="4665"/>
        <item m="1" x="2376"/>
        <item m="1" x="4889"/>
        <item m="1" x="7613"/>
        <item m="1" x="3227"/>
        <item m="1" x="5653"/>
        <item m="1" x="1000"/>
        <item m="1" x="4001"/>
        <item m="1" x="6406"/>
        <item m="1" x="2170"/>
        <item m="1" x="4739"/>
        <item m="1" x="2473"/>
        <item m="1" x="4996"/>
        <item m="1" x="7760"/>
        <item m="1" x="3307"/>
        <item m="1" x="5701"/>
        <item m="1" x="1087"/>
        <item m="1" x="4062"/>
        <item m="1" x="6491"/>
        <item m="1" x="2301"/>
        <item m="1" x="4823"/>
        <item m="1" x="2548"/>
        <item m="1" x="5061"/>
        <item m="1" x="85"/>
        <item m="1" x="3384"/>
        <item m="1" x="5768"/>
        <item m="1" x="1200"/>
        <item m="1" x="4130"/>
        <item m="1" x="6585"/>
        <item m="1" x="2392"/>
        <item m="1" x="4912"/>
        <item m="1" x="2649"/>
        <item m="1" x="5124"/>
        <item m="1" x="208"/>
        <item m="1" x="3456"/>
        <item m="1" x="5832"/>
        <item m="1" x="1339"/>
        <item m="1" x="4213"/>
        <item m="1" x="6686"/>
        <item m="1" x="2491"/>
        <item m="1" x="5010"/>
        <item m="1" x="1653"/>
        <item m="1" x="4436"/>
        <item m="1" x="6960"/>
        <item m="1" x="2744"/>
        <item m="1" x="5196"/>
        <item m="1" x="314"/>
        <item m="1" x="3533"/>
        <item m="1" x="5921"/>
        <item m="1" x="1443"/>
        <item m="1" x="4286"/>
        <item m="1" x="1795"/>
        <item m="1" x="4512"/>
        <item m="1" x="7050"/>
        <item m="1" x="2835"/>
        <item m="1" x="5258"/>
        <item m="1" x="442"/>
        <item m="1" x="3610"/>
        <item m="1" x="5995"/>
        <item m="1" x="1551"/>
        <item m="1" x="4362"/>
        <item m="1" x="1935"/>
        <item m="1" x="4574"/>
        <item m="1" x="7147"/>
        <item m="1" x="2928"/>
        <item m="1" x="5332"/>
        <item m="1" x="560"/>
        <item m="1" x="3700"/>
        <item m="1" x="6106"/>
        <item m="1" x="1674"/>
        <item m="1" x="4445"/>
        <item m="1" x="2048"/>
        <item m="1" x="4658"/>
        <item m="1" x="7257"/>
        <item m="1" x="3004"/>
        <item m="1" x="5397"/>
        <item m="1" x="655"/>
        <item m="1" x="3780"/>
        <item m="1" x="6192"/>
        <item m="1" x="1817"/>
        <item m="1" x="4521"/>
        <item m="1" x="2159"/>
        <item m="1" x="4730"/>
        <item m="1" x="7403"/>
        <item m="1" x="3077"/>
        <item m="1" x="5515"/>
        <item m="1" x="748"/>
        <item m="1" x="3862"/>
        <item m="1" x="6287"/>
        <item m="1" x="1949"/>
        <item m="1" x="4583"/>
        <item m="1" x="2293"/>
        <item m="1" x="4813"/>
        <item m="1" x="7519"/>
        <item m="1" x="3158"/>
        <item m="1" x="5581"/>
        <item m="1" x="873"/>
        <item m="1" x="3936"/>
        <item m="1" x="6350"/>
        <item m="1" x="2065"/>
        <item m="1" x="4668"/>
        <item m="1" x="2383"/>
        <item m="1" x="4899"/>
        <item m="1" x="7623"/>
        <item m="1" x="3234"/>
        <item m="1" x="5658"/>
        <item m="1" x="1005"/>
        <item m="1" x="4004"/>
        <item m="1" x="6409"/>
        <item m="1" x="2176"/>
        <item m="1" x="4743"/>
        <item m="1" x="2481"/>
        <item m="1" x="5000"/>
        <item m="1" x="7768"/>
        <item m="1" x="3312"/>
        <item m="1" x="5704"/>
        <item m="1" x="1093"/>
        <item m="1" x="4066"/>
        <item m="1" x="6496"/>
        <item m="1" x="2306"/>
        <item m="1" x="4828"/>
        <item m="1" x="2553"/>
        <item m="1" x="5066"/>
        <item m="1" x="92"/>
        <item m="1" x="3388"/>
        <item m="1" x="5771"/>
        <item m="1" x="1204"/>
        <item m="1" x="4133"/>
        <item m="1" x="6590"/>
        <item m="1" x="2396"/>
        <item m="1" x="4916"/>
        <item m="1" x="2655"/>
        <item m="1" x="5130"/>
        <item m="1" x="213"/>
        <item m="1" x="3460"/>
        <item m="1" x="5834"/>
        <item m="1" x="1345"/>
        <item m="1" x="4217"/>
        <item m="1" x="6688"/>
        <item m="1" x="2493"/>
        <item m="1" x="5011"/>
        <item m="1" x="1189"/>
        <item m="1" x="4122"/>
        <item m="1" x="6575"/>
        <item m="1" x="2382"/>
        <item m="1" x="4897"/>
        <item m="1" x="7616"/>
        <item m="1" x="3228"/>
        <item m="1" x="5656"/>
        <item m="1" x="1004"/>
        <item m="1" x="4003"/>
        <item m="1" x="1737"/>
        <item m="1" x="1328"/>
        <item m="1" x="4202"/>
        <item m="1" x="6670"/>
        <item m="1" x="2477"/>
        <item m="1" x="4998"/>
        <item m="1" x="7762"/>
        <item m="1" x="3308"/>
        <item m="1" x="5703"/>
        <item m="1" x="1091"/>
        <item m="1" x="4064"/>
        <item m="1" x="1892"/>
        <item m="1" x="1424"/>
        <item m="1" x="4272"/>
        <item m="1" x="6757"/>
        <item m="1" x="2552"/>
        <item m="1" x="5064"/>
        <item m="1" x="88"/>
        <item m="1" x="3385"/>
        <item m="1" x="5770"/>
        <item m="1" x="1203"/>
        <item m="1" x="4131"/>
        <item m="1" x="1996"/>
        <item m="1" x="1516"/>
        <item m="1" x="4343"/>
        <item m="1" x="6844"/>
        <item m="1" x="2653"/>
        <item m="1" x="5128"/>
        <item m="1" x="210"/>
        <item m="1" x="3458"/>
        <item m="1" x="5833"/>
        <item m="1" x="1343"/>
        <item m="1" x="4214"/>
        <item m="1" x="2096"/>
        <item m="1" x="1643"/>
        <item m="1" x="4430"/>
        <item m="1" x="6957"/>
        <item m="1" x="2740"/>
        <item m="1" x="5190"/>
        <item m="1" x="305"/>
        <item m="1" x="3528"/>
        <item m="1" x="5915"/>
        <item m="1" x="1436"/>
        <item m="1" x="4281"/>
        <item m="1" x="2233"/>
        <item m="1" x="1780"/>
        <item m="1" x="4505"/>
        <item m="1" x="7044"/>
        <item m="1" x="2827"/>
        <item m="1" x="5252"/>
        <item m="1" x="431"/>
        <item m="1" x="3602"/>
        <item m="1" x="5986"/>
        <item m="1" x="1538"/>
        <item m="1" x="4355"/>
        <item m="1" x="2344"/>
        <item m="1" x="1924"/>
        <item m="1" x="4569"/>
        <item m="1" x="7141"/>
        <item m="1" x="2921"/>
        <item m="1" x="5327"/>
        <item m="1" x="553"/>
        <item m="1" x="3695"/>
        <item m="1" x="6098"/>
        <item m="1" x="1665"/>
        <item m="1" x="4441"/>
        <item m="1" x="2431"/>
        <item m="1" x="2037"/>
        <item m="1" x="4653"/>
        <item m="1" x="7250"/>
        <item m="1" x="2999"/>
        <item m="1" x="5392"/>
        <item m="1" x="650"/>
        <item m="1" x="3774"/>
        <item m="1" x="6178"/>
        <item m="1" x="1807"/>
        <item m="1" x="4518"/>
        <item m="1" x="2517"/>
        <item m="1" x="2145"/>
        <item m="1" x="4720"/>
        <item m="1" x="7396"/>
        <item m="1" x="3072"/>
        <item m="1" x="5505"/>
        <item m="1" x="743"/>
        <item m="1" x="3856"/>
        <item m="1" x="6282"/>
        <item m="1" x="1943"/>
        <item m="1" x="4579"/>
        <item m="1" x="2616"/>
        <item m="1" x="2282"/>
        <item m="1" x="4804"/>
        <item m="1" x="7511"/>
        <item m="1" x="3153"/>
        <item m="1" x="5579"/>
        <item m="1" x="871"/>
        <item m="1" x="3930"/>
        <item m="1" x="6344"/>
        <item m="1" x="2060"/>
        <item m="1" x="4664"/>
        <item m="1" x="1614"/>
        <item m="1" x="1193"/>
        <item m="1" x="4126"/>
        <item m="1" x="6578"/>
        <item m="1" x="2386"/>
        <item m="1" x="4903"/>
        <item m="1" x="7626"/>
        <item m="1" x="3235"/>
        <item m="1" x="5660"/>
        <item m="1" x="1006"/>
        <item m="1" x="4005"/>
        <item m="1" x="1741"/>
        <item m="1" x="1332"/>
        <item m="1" x="4207"/>
        <item m="1" x="6675"/>
        <item m="1" x="2483"/>
        <item m="1" x="5003"/>
        <item m="1" x="7771"/>
        <item m="1" x="3315"/>
        <item m="1" x="5706"/>
        <item m="1" x="1094"/>
        <item m="1" x="4067"/>
        <item m="1" x="1895"/>
        <item m="1" x="1428"/>
        <item m="1" x="4274"/>
        <item m="1" x="6761"/>
        <item m="1" x="2556"/>
        <item m="1" x="5068"/>
        <item m="1" x="95"/>
        <item m="1" x="3390"/>
        <item m="1" x="2000"/>
        <item m="1" x="2103"/>
        <item m="1" x="2241"/>
        <item m="1" x="2348"/>
        <item m="1" x="2433"/>
        <item m="1" x="2520"/>
        <item m="1" x="2618"/>
        <item m="1" x="1616"/>
        <item m="1" x="1745"/>
        <item m="1" x="1897"/>
        <item m="1" x="2002"/>
        <item m="1" x="2107"/>
        <item m="1" x="2244"/>
        <item m="1" x="2351"/>
        <item m="1" x="2440"/>
        <item m="1" x="2524"/>
        <item m="1" x="2624"/>
        <item m="1" x="1621"/>
        <item m="1" x="1750"/>
        <item m="1" x="1901"/>
        <item m="1" x="2008"/>
        <item m="1" x="2116"/>
        <item m="1" x="2252"/>
        <item m="1" x="2354"/>
        <item m="1" x="2442"/>
        <item m="1" x="2527"/>
        <item m="1" x="2626"/>
        <item m="1" x="1627"/>
        <item m="1" x="1755"/>
        <item m="1" x="1904"/>
        <item m="1" x="2010"/>
        <item m="1" x="2122"/>
        <item m="1" x="2256"/>
        <item m="1" x="2356"/>
        <item m="1" x="2447"/>
        <item m="1" x="2532"/>
        <item m="1" x="2631"/>
        <item m="1" x="1631"/>
        <item m="1" x="1763"/>
        <item m="1" x="1910"/>
        <item m="1" x="2019"/>
        <item m="1" x="2131"/>
        <item m="1" x="2266"/>
        <item m="1" x="2362"/>
        <item m="1" x="2452"/>
        <item m="1" x="2536"/>
        <item m="1" x="2633"/>
        <item m="1" x="1634"/>
        <item m="1" x="1766"/>
        <item m="1" x="1914"/>
        <item m="1" x="2023"/>
        <item m="1" x="2134"/>
        <item m="1" x="2269"/>
        <item m="1" x="2365"/>
        <item m="1" x="2458"/>
        <item m="1" x="2539"/>
        <item m="1" x="2638"/>
        <item m="1" x="1638"/>
        <item m="1" x="1775"/>
        <item m="1" x="1920"/>
        <item m="1" x="2033"/>
        <item m="1" x="2141"/>
        <item m="1" x="2278"/>
        <item m="1" x="2371"/>
        <item m="1" x="2464"/>
        <item m="1" x="2543"/>
        <item m="1" x="2640"/>
        <item m="1" x="1645"/>
        <item m="1" x="1781"/>
        <item m="1" x="1925"/>
        <item m="1" x="2039"/>
        <item m="1" x="2146"/>
        <item m="1" x="2283"/>
        <item m="1" x="2374"/>
        <item m="1" x="2471"/>
        <item m="1" x="2547"/>
        <item m="1" x="2648"/>
        <item m="1" x="1651"/>
        <item m="1" x="1792"/>
        <item m="1" x="1933"/>
        <item m="1" x="2045"/>
        <item m="1" x="2157"/>
        <item m="1" x="2291"/>
        <item m="1" x="2380"/>
        <item m="1" x="2475"/>
        <item m="1" x="2551"/>
        <item m="1" x="2652"/>
        <item m="1" x="1185"/>
        <item m="1" x="1325"/>
        <item m="1" x="1423"/>
        <item m="1" x="1515"/>
        <item m="1" x="1642"/>
        <item m="1" x="1778"/>
        <item m="1" x="1923"/>
        <item m="1" x="2036"/>
        <item m="1" x="2144"/>
        <item m="1" x="2281"/>
        <item m="1" x="1191"/>
        <item m="1" x="1330"/>
        <item m="1" x="1427"/>
        <item m="1" x="1522"/>
        <item m="1" x="1650"/>
        <item m="1" x="1789"/>
        <item m="1" x="1930"/>
        <item m="1" x="2042"/>
        <item m="1" x="2149"/>
        <item m="1" x="2286"/>
        <item m="1" x="1194"/>
        <item m="1" x="1334"/>
        <item m="1" x="1430"/>
        <item m="1" x="1524"/>
        <item m="1" x="1654"/>
        <item m="1" x="1796"/>
        <item m="1" x="1936"/>
        <item m="1" x="2049"/>
        <item m="1" x="2160"/>
        <item m="1" x="2294"/>
        <item m="1" x="1199"/>
        <item m="1" x="1338"/>
        <item m="1" x="1433"/>
        <item m="1" x="1533"/>
        <item m="1" x="1661"/>
        <item m="1" x="1802"/>
        <item m="1" x="1940"/>
        <item m="1" x="2054"/>
        <item m="1" x="2164"/>
        <item m="1" x="2296"/>
        <item m="1" x="1202"/>
        <item m="1" x="1342"/>
        <item m="1" x="1435"/>
        <item m="1" x="1537"/>
        <item m="1" x="1664"/>
        <item m="1" x="1806"/>
        <item m="1" x="1942"/>
        <item m="1" x="2059"/>
        <item m="1" x="2169"/>
        <item m="1" x="2300"/>
        <item m="1" x="1207"/>
        <item m="1" x="1348"/>
        <item m="1" x="1442"/>
        <item m="1" x="1549"/>
        <item m="1" x="1672"/>
        <item m="1" x="1815"/>
        <item m="1" x="1948"/>
        <item m="1" x="2062"/>
        <item m="1" x="2172"/>
        <item m="1" x="2302"/>
        <item m="1" x="1211"/>
        <item m="1" x="1349"/>
        <item m="1" x="1445"/>
        <item m="1" x="1552"/>
        <item m="1" x="1675"/>
        <item m="1" x="1818"/>
        <item m="1" x="1950"/>
        <item m="1" x="2066"/>
        <item m="1" x="2177"/>
        <item m="1" x="2307"/>
        <item m="1" x="1214"/>
        <item m="1" x="1354"/>
        <item m="1" x="1450"/>
        <item m="1" x="1562"/>
        <item m="1" x="1682"/>
        <item m="1" x="1827"/>
        <item m="1" x="1953"/>
        <item m="1" x="2068"/>
        <item m="1" x="2179"/>
        <item m="1" x="2308"/>
        <item m="1" x="1216"/>
        <item m="1" x="1356"/>
        <item m="1" x="1452"/>
        <item m="1" x="1564"/>
        <item m="1" x="1684"/>
        <item m="1" x="1832"/>
        <item m="1" x="1954"/>
        <item m="1" x="2071"/>
        <item m="1" x="2184"/>
        <item m="1" x="2312"/>
        <item m="1" x="1222"/>
        <item m="1" x="1361"/>
        <item m="1" x="1457"/>
        <item m="1" x="1573"/>
        <item m="1" x="1693"/>
        <item m="1" x="1838"/>
        <item m="1" x="1957"/>
        <item m="1" x="2072"/>
        <item m="1" x="2186"/>
        <item m="1" x="2316"/>
        <item m="1" x="752"/>
        <item m="1" x="877"/>
        <item m="1" x="1014"/>
        <item m="1" x="1098"/>
        <item m="1" x="1215"/>
        <item m="1" x="1355"/>
        <item m="1" x="1451"/>
        <item m="1" x="1563"/>
        <item m="1" x="1683"/>
        <item m="1" x="1830"/>
        <item m="1" x="756"/>
        <item m="1" x="879"/>
        <item m="1" x="1018"/>
        <item m="1" x="1100"/>
        <item m="1" x="1221"/>
        <item m="1" x="1360"/>
        <item m="1" x="1454"/>
        <item m="1" x="1565"/>
        <item m="1" x="1685"/>
        <item m="1" x="1833"/>
        <item m="1" x="757"/>
        <item m="1" x="880"/>
        <item m="1" x="1019"/>
        <item m="1" x="1102"/>
        <item m="1" x="1224"/>
        <item m="1" x="1362"/>
        <item m="1" x="1458"/>
        <item m="1" x="1574"/>
        <item m="1" x="1694"/>
        <item m="1" x="1840"/>
        <item m="1" x="760"/>
        <item m="1" x="882"/>
        <item m="1" x="1022"/>
        <item m="1" x="1105"/>
        <item m="1" x="1231"/>
        <item m="1" x="1366"/>
        <item m="1" x="1461"/>
        <item m="1" x="1576"/>
        <item m="1" x="1695"/>
        <item m="1" x="1843"/>
        <item m="1" x="761"/>
        <item m="1" x="884"/>
        <item m="1" x="1023"/>
        <item m="1" x="1108"/>
        <item m="1" x="1233"/>
        <item m="1" x="1368"/>
        <item m="1" x="1464"/>
        <item m="1" x="1579"/>
        <item m="1" x="1700"/>
        <item m="1" x="1852"/>
        <item m="1" x="764"/>
        <item m="1" x="886"/>
        <item m="1" x="1027"/>
        <item m="1" x="1115"/>
        <item m="1" x="1239"/>
        <item m="1" x="1372"/>
        <item m="1" x="1469"/>
        <item m="1" x="1580"/>
        <item m="1" x="1703"/>
        <item m="1" x="1853"/>
        <item m="1" x="767"/>
        <item m="1" x="887"/>
        <item m="1" x="1028"/>
        <item m="1" x="1120"/>
        <item m="1" x="1240"/>
        <item m="1" x="1374"/>
        <item m="1" x="1471"/>
        <item m="1" x="1584"/>
        <item m="1" x="1707"/>
        <item m="1" x="1860"/>
        <item m="1" x="770"/>
        <item m="1" x="893"/>
        <item m="1" x="1033"/>
        <item m="1" x="1127"/>
        <item m="1" x="1247"/>
        <item m="1" x="1380"/>
        <item m="1" x="1476"/>
        <item m="1" x="1585"/>
        <item m="1" x="1711"/>
        <item m="1" x="1862"/>
        <item m="1" x="774"/>
        <item m="1" x="895"/>
        <item m="1" x="1035"/>
        <item m="1" x="1129"/>
        <item m="1" x="1250"/>
        <item m="1" x="1382"/>
        <item m="1" x="1478"/>
        <item m="1" x="1590"/>
        <item m="1" x="1715"/>
        <item m="1" x="1868"/>
        <item m="1" x="781"/>
        <item m="1" x="906"/>
        <item m="1" x="1042"/>
        <item m="1" x="1136"/>
        <item m="1" x="1258"/>
        <item m="1" x="1386"/>
        <item m="1" x="1481"/>
        <item m="1" x="1591"/>
        <item m="1" x="1717"/>
        <item m="1" x="1870"/>
        <item m="1" x="335"/>
        <item m="1" x="481"/>
        <item m="1" x="580"/>
        <item m="1" x="668"/>
        <item m="1" x="772"/>
        <item m="1" x="894"/>
        <item m="1" x="1034"/>
        <item m="1" x="1128"/>
        <item m="1" x="1249"/>
        <item m="1" x="1381"/>
        <item m="1" x="338"/>
        <item m="1" x="484"/>
        <item m="1" x="583"/>
        <item m="1" x="672"/>
        <item m="1" x="779"/>
        <item m="1" x="902"/>
        <item m="1" x="1038"/>
        <item m="1" x="1131"/>
        <item m="1" x="1251"/>
        <item m="1" x="1383"/>
        <item m="1" x="339"/>
        <item m="1" x="486"/>
        <item m="1" x="584"/>
        <item m="1" x="674"/>
        <item m="1" x="782"/>
        <item m="1" x="907"/>
        <item m="1" x="1043"/>
        <item m="1" x="1137"/>
        <item m="1" x="1260"/>
        <item m="1" x="1388"/>
        <item m="1" x="340"/>
        <item m="1" x="488"/>
        <item m="1" x="586"/>
        <item m="1" x="678"/>
        <item m="1" x="790"/>
        <item m="1" x="913"/>
        <item m="1" x="1046"/>
        <item m="1" x="1138"/>
        <item m="1" x="1262"/>
        <item m="1" x="1389"/>
        <item m="1" x="342"/>
        <item m="1" x="490"/>
        <item m="1" x="588"/>
        <item m="1" x="680"/>
        <item m="1" x="793"/>
        <item m="1" x="917"/>
        <item m="1" x="1049"/>
        <item m="1" x="1142"/>
        <item m="1" x="1270"/>
        <item m="1" x="1393"/>
        <item m="1" x="346"/>
        <item m="1" x="491"/>
        <item m="1" x="592"/>
        <item m="1" x="686"/>
        <item m="1" x="801"/>
        <item m="1" x="925"/>
        <item m="1" x="1054"/>
        <item m="1" x="1143"/>
        <item m="1" x="1274"/>
        <item m="1" x="1395"/>
        <item m="1" x="348"/>
        <item m="1" x="492"/>
        <item m="1" x="593"/>
        <item m="1" x="688"/>
        <item m="1" x="802"/>
        <item m="1" x="930"/>
        <item m="1" x="1055"/>
        <item m="1" x="1148"/>
        <item m="1" x="1280"/>
        <item m="1" x="1398"/>
        <item m="1" x="351"/>
        <item m="1" x="495"/>
        <item m="1" x="599"/>
        <item m="1" x="694"/>
        <item m="1" x="811"/>
        <item m="1" x="938"/>
        <item m="1" x="1058"/>
        <item m="1" x="1149"/>
        <item m="1" x="1283"/>
        <item m="1" x="1400"/>
        <item m="1" x="354"/>
        <item m="1" x="497"/>
        <item m="1" x="601"/>
        <item m="1" x="697"/>
        <item m="1" x="813"/>
        <item m="1" x="941"/>
        <item m="1" x="1059"/>
        <item m="1" x="1154"/>
        <item m="1" x="1289"/>
        <item m="1" x="1403"/>
        <item m="1" x="362"/>
        <item m="1" x="504"/>
        <item m="1" x="611"/>
        <item m="1" x="703"/>
        <item m="1" x="821"/>
        <item m="1" x="950"/>
        <item m="1" x="1063"/>
        <item m="1" x="1157"/>
        <item m="1" x="1291"/>
        <item m="1" x="1406"/>
        <item m="1" x="7711"/>
        <item m="1" x="32"/>
        <item m="1" x="166"/>
        <item m="1" x="243"/>
        <item m="1" x="353"/>
        <item m="1" x="496"/>
        <item m="1" x="600"/>
        <item m="1" x="695"/>
        <item m="1" x="812"/>
        <item m="1" x="940"/>
        <item m="1" x="7717"/>
        <item m="1" x="38"/>
        <item m="1" x="170"/>
        <item m="1" x="247"/>
        <item m="1" x="361"/>
        <item m="1" x="502"/>
        <item m="1" x="605"/>
        <item m="1" x="699"/>
        <item m="1" x="814"/>
        <item m="1" x="942"/>
        <item m="1" x="7718"/>
        <item m="1" x="39"/>
        <item m="1" x="172"/>
        <item m="1" x="249"/>
        <item m="1" x="363"/>
        <item m="1" x="505"/>
        <item m="1" x="612"/>
        <item m="1" x="704"/>
        <item m="1" x="823"/>
        <item m="1" x="951"/>
        <item m="1" x="7724"/>
        <item m="1" x="41"/>
        <item m="1" x="175"/>
        <item m="1" x="256"/>
        <item m="1" x="372"/>
        <item m="1" x="507"/>
        <item m="1" x="615"/>
        <item m="1" x="706"/>
        <item m="1" x="824"/>
        <item m="1" x="952"/>
        <item m="1" x="7726"/>
        <item m="1" x="44"/>
        <item m="1" x="178"/>
        <item m="1" x="257"/>
        <item m="1" x="376"/>
        <item m="1" x="511"/>
        <item m="1" x="618"/>
        <item m="1" x="710"/>
        <item m="1" x="833"/>
        <item m="1" x="960"/>
        <item m="1" x="7729"/>
        <item m="1" x="48"/>
        <item m="1" x="182"/>
        <item m="1" x="267"/>
        <item m="1" x="387"/>
        <item m="1" x="516"/>
        <item m="1" x="621"/>
        <item m="1" x="712"/>
        <item m="1" x="836"/>
        <item m="1" x="964"/>
        <item m="1" x="7731"/>
        <item m="1" x="50"/>
        <item m="1" x="186"/>
        <item m="1" x="270"/>
        <item m="1" x="390"/>
        <item m="1" x="521"/>
        <item m="1" x="625"/>
        <item m="1" x="719"/>
        <item m="1" x="845"/>
        <item m="1" x="973"/>
        <item m="1" x="7734"/>
        <item m="1" x="57"/>
        <item m="1" x="190"/>
        <item m="1" x="279"/>
        <item m="1" x="398"/>
        <item m="1" x="528"/>
        <item m="1" x="628"/>
        <item m="1" x="721"/>
        <item m="1" x="847"/>
        <item m="1" x="975"/>
        <item m="1" x="7737"/>
        <item m="1" x="61"/>
        <item m="1" x="194"/>
        <item m="1" x="283"/>
        <item m="1" x="402"/>
        <item m="1" x="535"/>
        <item m="1" x="632"/>
        <item m="1" x="728"/>
        <item m="1" x="853"/>
        <item m="1" x="983"/>
        <item m="1" x="7745"/>
        <item m="1" x="72"/>
        <item m="1" x="199"/>
        <item m="1" x="291"/>
        <item m="1" x="413"/>
        <item m="1" x="540"/>
        <item m="1" x="638"/>
        <item m="1" x="732"/>
        <item m="1" x="856"/>
        <item m="1" x="986"/>
        <item m="1" x="7231"/>
        <item m="1" x="7384"/>
        <item m="1" x="7501"/>
        <item m="1" x="7595"/>
        <item m="1" x="7735"/>
        <item m="1" x="59"/>
        <item m="1" x="191"/>
        <item m="1" x="281"/>
        <item m="1" x="400"/>
        <item m="1" x="532"/>
        <item m="1" x="7237"/>
        <item m="1" x="7388"/>
        <item m="1" x="7504"/>
        <item m="1" x="7600"/>
        <item m="1" x="7743"/>
        <item m="1" x="67"/>
        <item m="1" x="196"/>
        <item m="1" x="287"/>
        <item m="1" x="403"/>
        <item m="1" x="536"/>
        <item m="1" x="7241"/>
        <item m="1" x="7390"/>
        <item m="1" x="7506"/>
        <item m="1" x="7602"/>
        <item m="1" x="7747"/>
        <item m="1" x="73"/>
        <item m="1" x="200"/>
        <item m="1" x="292"/>
        <item m="1" x="415"/>
        <item m="1" x="544"/>
        <item m="1" x="7247"/>
        <item m="1" x="7394"/>
        <item m="1" x="7509"/>
        <item m="1" x="7608"/>
        <item m="1" x="7753"/>
        <item m="1" x="80"/>
        <item m="1" x="204"/>
        <item m="1" x="296"/>
        <item m="1" x="418"/>
        <item m="1" x="546"/>
        <item m="1" x="7252"/>
        <item m="1" x="7398"/>
        <item m="1" x="7513"/>
        <item m="1" x="7612"/>
        <item m="1" x="7759"/>
        <item m="1" x="84"/>
        <item m="1" x="207"/>
        <item m="1" x="302"/>
        <item m="1" x="428"/>
        <item m="1" x="550"/>
        <item m="1" x="7256"/>
        <item m="1" x="7402"/>
        <item m="1" x="7518"/>
        <item m="1" x="7622"/>
        <item m="1" x="7767"/>
        <item m="1" x="91"/>
        <item m="1" x="212"/>
        <item m="1" x="306"/>
        <item m="1" x="433"/>
        <item m="1" x="554"/>
        <item m="1" x="7259"/>
        <item m="1" x="7405"/>
        <item m="1" x="7521"/>
        <item m="1" x="7627"/>
        <item m="1" x="7772"/>
        <item m="1" x="96"/>
        <item m="1" x="214"/>
        <item m="1" x="313"/>
        <item m="1" x="441"/>
        <item m="1" x="559"/>
        <item m="1" x="7262"/>
        <item m="1" x="7411"/>
        <item m="1" x="7524"/>
        <item m="1" x="7634"/>
        <item m="1" x="7778"/>
        <item m="1" x="101"/>
        <item m="1" x="216"/>
        <item m="1" x="315"/>
        <item m="1" x="444"/>
        <item m="1" x="561"/>
        <item m="1" x="7265"/>
        <item m="1" x="7413"/>
        <item m="1" x="7527"/>
        <item m="1" x="7637"/>
        <item m="1" x="7781"/>
        <item m="1" x="105"/>
        <item m="1" x="217"/>
        <item m="1" x="319"/>
        <item m="1" x="453"/>
        <item m="1" x="564"/>
        <item m="1" x="7274"/>
        <item m="1" x="7420"/>
        <item m="1" x="7532"/>
        <item m="1" x="7647"/>
        <item m="1" x="7788"/>
        <item m="1" x="110"/>
        <item m="1" x="219"/>
        <item m="1" x="320"/>
        <item m="1" x="455"/>
        <item m="1" x="567"/>
        <item m="1" x="6854"/>
        <item m="1" x="6963"/>
        <item m="1" x="7057"/>
        <item m="1" x="7149"/>
        <item m="1" x="7263"/>
        <item m="1" x="7412"/>
        <item m="1" x="7525"/>
        <item m="1" x="7636"/>
        <item m="1" x="7780"/>
        <item m="1" x="104"/>
        <item m="1" x="6857"/>
        <item m="1" x="6964"/>
        <item m="1" x="7062"/>
        <item m="1" x="7152"/>
        <item m="1" x="7273"/>
        <item m="1" x="7416"/>
        <item m="1" x="7529"/>
        <item m="1" x="7638"/>
        <item m="1" x="7783"/>
        <item m="1" x="106"/>
        <item m="1" x="6859"/>
        <item m="1" x="6967"/>
        <item m="1" x="7064"/>
        <item m="1" x="7155"/>
        <item m="1" x="7275"/>
        <item m="1" x="7421"/>
        <item m="1" x="7534"/>
        <item m="1" x="7648"/>
        <item m="1" x="7790"/>
        <item m="1" x="113"/>
        <item m="1" x="6863"/>
        <item m="1" x="6969"/>
        <item m="1" x="7070"/>
        <item m="1" x="7159"/>
        <item m="1" x="7285"/>
        <item m="1" x="7424"/>
        <item m="1" x="7537"/>
        <item m="1" x="7650"/>
        <item m="1" x="7792"/>
        <item m="1" x="115"/>
        <item m="1" x="6865"/>
        <item m="1" x="6971"/>
        <item m="1" x="7071"/>
        <item m="1" x="7161"/>
        <item m="1" x="7288"/>
        <item m="1" x="7430"/>
        <item m="1" x="7540"/>
        <item m="1" x="7658"/>
        <item m="1" x="7798"/>
        <item m="1" x="121"/>
        <item m="1" x="6868"/>
        <item m="1" x="6972"/>
        <item m="1" x="7074"/>
        <item m="1" x="7168"/>
        <item m="1" x="7297"/>
        <item m="1" x="7432"/>
        <item m="1" x="7545"/>
        <item m="1" x="7660"/>
        <item m="1" x="2"/>
        <item m="1" x="125"/>
        <item m="1" x="6870"/>
        <item m="1" x="6973"/>
        <item m="1" x="7075"/>
        <item m="1" x="7169"/>
        <item m="1" x="7300"/>
        <item m="1" x="7439"/>
        <item m="1" x="7549"/>
        <item m="1" x="7669"/>
        <item m="1" x="9"/>
        <item m="1" x="131"/>
        <item m="1" x="6874"/>
        <item m="1" x="6976"/>
        <item m="1" x="7081"/>
        <item m="1" x="7177"/>
        <item m="1" x="7307"/>
        <item m="1" x="7447"/>
        <item m="1" x="7551"/>
        <item m="1" x="7673"/>
        <item m="1" x="10"/>
        <item m="1" x="132"/>
        <item m="1" x="6876"/>
        <item m="1" x="6978"/>
        <item m="1" x="7083"/>
        <item m="1" x="7180"/>
        <item m="1" x="7309"/>
        <item m="1" x="7453"/>
        <item m="1" x="7555"/>
        <item m="1" x="7683"/>
        <item m="1" x="14"/>
        <item m="1" x="138"/>
        <item m="1" x="6884"/>
        <item m="1" x="6983"/>
        <item m="1" x="7087"/>
        <item m="1" x="7185"/>
        <item m="1" x="7319"/>
        <item m="1" x="7457"/>
        <item m="1" x="7558"/>
        <item m="1" x="7687"/>
        <item m="1" x="15"/>
        <item m="1" x="140"/>
        <item m="1" x="6511"/>
        <item m="1" x="6603"/>
        <item m="1" x="6703"/>
        <item m="1" x="6782"/>
        <item m="1" x="6875"/>
        <item m="1" x="6977"/>
        <item m="1" x="7082"/>
        <item m="1" x="7179"/>
        <item m="1" x="7308"/>
        <item m="1" x="7452"/>
        <item m="1" x="6515"/>
        <item m="1" x="6605"/>
        <item m="1" x="6705"/>
        <item m="1" x="6784"/>
        <item m="1" x="6881"/>
        <item m="1" x="6980"/>
        <item m="1" x="7084"/>
        <item m="1" x="7181"/>
        <item m="1" x="7312"/>
        <item m="1" x="7456"/>
        <item m="1" x="6517"/>
        <item m="1" x="6606"/>
        <item m="1" x="6707"/>
        <item m="1" x="6785"/>
        <item m="1" x="6885"/>
        <item m="1" x="6984"/>
        <item m="1" x="7088"/>
        <item m="1" x="7187"/>
        <item m="1" x="7321"/>
        <item m="1" x="7463"/>
        <item m="1" x="6519"/>
        <item m="1" x="6608"/>
        <item m="1" x="6711"/>
        <item m="1" x="6790"/>
        <item m="1" x="6891"/>
        <item m="1" x="6987"/>
        <item m="1" x="7091"/>
        <item m="1" x="7189"/>
        <item m="1" x="7323"/>
        <item m="1" x="7464"/>
        <item m="1" x="6521"/>
        <item m="1" x="6609"/>
        <item m="1" x="6713"/>
        <item m="1" x="6791"/>
        <item m="1" x="6895"/>
        <item m="1" x="6991"/>
        <item m="1" x="7094"/>
        <item m="1" x="7193"/>
        <item m="1" x="7332"/>
        <item m="1" x="7469"/>
        <item m="1" x="6523"/>
        <item m="1" x="6610"/>
        <item m="1" x="6719"/>
        <item m="1" x="6798"/>
        <item m="1" x="6901"/>
        <item m="1" x="6993"/>
        <item m="1" x="7097"/>
        <item m="1" x="7194"/>
        <item m="1" x="7335"/>
        <item m="1" x="7471"/>
        <item m="1" x="6524"/>
        <item m="1" x="6611"/>
        <item m="1" x="6720"/>
        <item m="1" x="6799"/>
        <item m="1" x="6907"/>
        <item m="1" x="6997"/>
        <item m="1" x="7103"/>
        <item m="1" x="7199"/>
        <item m="1" x="7344"/>
        <item m="1" x="7477"/>
        <item m="1" x="6526"/>
        <item m="1" x="6617"/>
        <item m="1" x="6726"/>
        <item m="1" x="6806"/>
        <item m="1" x="6911"/>
        <item m="1" x="7002"/>
        <item m="1" x="7108"/>
        <item m="1" x="7200"/>
        <item m="1" x="7345"/>
        <item m="1" x="7480"/>
        <item m="1" x="6527"/>
        <item m="1" x="6618"/>
        <item m="1" x="6728"/>
        <item m="1" x="6807"/>
        <item m="1" x="6913"/>
        <item m="1" x="7004"/>
        <item m="1" x="7113"/>
        <item m="1" x="7204"/>
        <item m="1" x="7354"/>
        <item m="1" x="7485"/>
        <item m="1" x="6533"/>
        <item m="1" x="6626"/>
        <item m="1" x="6736"/>
        <item m="1" x="6815"/>
        <item m="1" x="6919"/>
        <item m="1" x="7007"/>
        <item m="1" x="7115"/>
        <item m="1" x="7206"/>
        <item m="1" x="7355"/>
        <item m="1" x="7487"/>
        <item m="1" x="2031"/>
        <item m="1" x="1560"/>
        <item m="1" x="1571"/>
        <item m="1" x="1112"/>
        <item m="1" x="1126"/>
        <item m="1" x="1135"/>
        <item m="1" x="1141"/>
        <item m="1" x="1146"/>
        <item m="1" x="1152"/>
        <item m="1" x="1160"/>
        <item m="1" x="1166"/>
        <item m="1" x="254"/>
        <item m="1" x="330"/>
        <item m="1" x="7702"/>
        <item m="1" x="6167"/>
        <item m="1" x="6182"/>
        <item m="1" x="262"/>
        <item m="1" x="277"/>
        <item m="1" x="290"/>
        <item m="1" x="300"/>
        <item m="1" x="310"/>
        <item m="1" x="318"/>
        <item m="1" x="7617"/>
        <item m="1" x="7629"/>
        <item m="1" x="7641"/>
        <item m="1" x="7652"/>
        <item m="1" x="7662"/>
        <item m="1" x="7675"/>
        <item m="1" x="7696"/>
        <item m="1" x="6802"/>
        <item m="1" x="6810"/>
        <item m="1" x="6818"/>
        <item m="1" x="6847"/>
        <item m="1" x="6168"/>
        <item m="1" x="6196"/>
        <item m="1" x="6208"/>
        <item m="1" x="6225"/>
        <item m="1" x="6239"/>
        <item m="1" x="7165"/>
        <item m="1" x="7182"/>
        <item m="1" x="7190"/>
        <item m="1" x="7195"/>
        <item m="1" x="7201"/>
        <item m="1" x="7208"/>
        <item m="1" x="7214"/>
        <item m="1" x="7221"/>
        <item m="1" x="6438"/>
        <item m="1" x="6442"/>
        <item m="1" x="6448"/>
        <item m="1" x="6455"/>
        <item m="1" x="6464"/>
        <item m="1" x="6474"/>
        <item m="1" x="6485"/>
        <item m="1" x="6492"/>
        <item m="1" x="6498"/>
        <item m="1" x="6505"/>
        <item m="1" x="5838"/>
        <item m="1" x="5846"/>
        <item m="1" x="5854"/>
        <item m="1" x="5860"/>
        <item m="1" x="5865"/>
        <item m="1" x="5869"/>
        <item m="1" x="5877"/>
        <item m="1" x="5883"/>
        <item m="1" x="5285"/>
        <item m="1" x="6443"/>
        <item m="1" x="6449"/>
        <item m="1" x="6456"/>
        <item m="1" x="6465"/>
        <item m="1" x="6486"/>
        <item m="1" x="6493"/>
        <item m="1" x="6499"/>
        <item m="1" x="5839"/>
        <item m="1" x="5843"/>
        <item m="1" x="3734"/>
        <item m="1" x="3738"/>
        <item m="1" x="3744"/>
        <item m="1" x="3749"/>
        <item m="1" x="3764"/>
        <item m="1" x="3769"/>
        <item m="1" x="3779"/>
        <item m="1" x="3785"/>
        <item m="1" x="3157"/>
        <item m="1" x="3445"/>
        <item m="1" x="3451"/>
        <item m="1" x="3466"/>
        <item m="1" x="3472"/>
        <item m="1" x="3478"/>
        <item m="1" x="3484"/>
        <item m="1" x="2854"/>
        <item m="1" x="2858"/>
        <item m="1" x="2892"/>
        <item m="1" x="2900"/>
        <item m="1" x="2907"/>
        <item m="1" x="2100"/>
        <item m="1" x="2112"/>
        <item m="1" x="2127"/>
        <item m="1" x="2139"/>
        <item m="1" x="2150"/>
        <item m="1" x="2165"/>
        <item m="1" x="2173"/>
        <item m="1" x="2188"/>
        <item m="1" x="2197"/>
        <item m="1" x="1217"/>
        <item m="1" x="1225"/>
        <item m="1" x="1235"/>
        <item m="1" x="1241"/>
        <item m="1" x="1263"/>
        <item m="1" x="1275"/>
        <item m="1" x="1293"/>
        <item m="1" x="1300"/>
        <item m="1" x="355"/>
        <item m="1" x="364"/>
        <item m="1" x="379"/>
        <item m="1" x="392"/>
        <item m="1" x="405"/>
        <item m="1" x="420"/>
        <item m="1" x="435"/>
        <item m="1" x="445"/>
        <item m="1" x="457"/>
        <item m="1" x="466"/>
        <item m="1" x="7266"/>
        <item m="1" x="7276"/>
        <item m="1" x="7289"/>
        <item m="1" x="3162"/>
        <item m="1" x="3166"/>
        <item m="1" x="3168"/>
        <item m="1" x="2859"/>
        <item m="1" x="2864"/>
        <item m="1" x="2869"/>
        <item m="1" x="2875"/>
        <item m="1" x="2880"/>
        <item m="1" x="2887"/>
        <item m="1" x="2893"/>
        <item m="1" x="2901"/>
        <item m="1" x="2128"/>
        <item m="1" x="2140"/>
        <item m="1" x="2151"/>
        <item m="1" x="2166"/>
        <item m="1" x="2174"/>
        <item m="1" x="2181"/>
        <item m="1" x="2189"/>
        <item m="1" x="2198"/>
        <item m="1" x="1218"/>
        <item m="1" x="1294"/>
        <item m="1" x="1301"/>
        <item m="1" x="421"/>
        <item m="1" x="436"/>
        <item m="1" x="446"/>
        <item m="1" x="467"/>
        <item m="1" x="7301"/>
        <item m="1" x="7313"/>
        <item m="1" x="7325"/>
        <item m="1" x="7336"/>
        <item m="1" x="7346"/>
        <item m="1" x="7356"/>
        <item m="1" x="7362"/>
        <item m="1" x="6528"/>
        <item m="1" x="6534"/>
        <item m="1" x="6539"/>
        <item m="1" x="6546"/>
        <item m="1" x="6552"/>
        <item m="1" x="6562"/>
        <item m="1" x="6569"/>
        <item m="1" x="6579"/>
        <item m="1" x="6591"/>
        <item m="1" x="5916"/>
        <item m="1" x="5922"/>
        <item m="1" x="5941"/>
        <item m="1" x="5948"/>
        <item m="1" x="5952"/>
        <item m="1" x="5955"/>
        <item m="1" x="5959"/>
        <item m="1" x="5354"/>
        <item m="1" x="5372"/>
        <item m="1" x="5381"/>
        <item m="1" x="5386"/>
        <item m="1" x="5394"/>
        <item m="1" x="5400"/>
        <item m="1" x="4809"/>
        <item m="1" x="4818"/>
        <item m="1" x="4825"/>
        <item m="1" x="4829"/>
        <item m="1" x="4837"/>
        <item m="1" x="4841"/>
        <item m="1" x="4845"/>
        <item m="1" x="4850"/>
        <item m="1" x="4853"/>
        <item m="1" x="4856"/>
        <item m="1" x="4229"/>
        <item m="1" x="4233"/>
        <item m="1" x="4237"/>
        <item m="1" x="4241"/>
        <item m="1" x="4246"/>
        <item m="1" x="4251"/>
        <item m="1" x="4255"/>
        <item m="1" x="4263"/>
        <item m="1" x="4268"/>
        <item m="1" x="4276"/>
        <item m="1" x="5267"/>
        <item m="1" x="5270"/>
        <item m="1" x="5275"/>
        <item m="1" x="5278"/>
        <item m="1" x="5282"/>
        <item m="1" x="5288"/>
        <item m="1" x="5291"/>
        <item m="1" x="5294"/>
        <item m="1" x="5301"/>
        <item m="1" x="5312"/>
        <item m="1" x="2129"/>
        <item m="1" x="1656"/>
        <item m="1" x="1668"/>
        <item m="1" x="1677"/>
        <item m="1" x="1687"/>
        <item m="1" x="1696"/>
        <item m="1" x="1704"/>
        <item m="1" x="1712"/>
        <item m="1" x="1718"/>
        <item m="1" x="1723"/>
        <item m="1" x="775"/>
        <item m="1" x="784"/>
        <item m="1" x="795"/>
        <item m="1" x="805"/>
        <item m="1" x="848"/>
        <item m="1" x="857"/>
        <item m="1" x="863"/>
        <item m="1" x="7749"/>
        <item m="1" x="7763"/>
        <item m="1" x="7774"/>
        <item m="1" x="7784"/>
        <item m="1" x="7794"/>
        <item m="1" x="6877"/>
        <item m="1" x="6886"/>
        <item m="1" x="6897"/>
        <item m="1" x="6908"/>
        <item m="1" x="6915"/>
        <item m="1" x="6925"/>
        <item m="1" x="6933"/>
        <item m="1" x="6940"/>
        <item m="1" x="6946"/>
        <item m="1" x="6952"/>
        <item m="1" x="6262"/>
        <item m="1" x="6268"/>
        <item m="1" x="1226"/>
        <item m="1" x="1242"/>
        <item m="1" x="1264"/>
        <item m="1" x="1276"/>
        <item m="1" x="1285"/>
        <item m="1" x="1295"/>
        <item m="1" x="1302"/>
        <item m="1" x="356"/>
        <item m="1" x="365"/>
        <item m="1" x="380"/>
        <item m="1" x="393"/>
        <item m="1" x="406"/>
        <item m="1" x="422"/>
        <item m="1" x="437"/>
        <item m="1" x="447"/>
        <item m="1" x="459"/>
        <item m="1" x="468"/>
        <item m="1" x="7267"/>
        <item m="1" x="7277"/>
        <item m="1" x="7290"/>
        <item m="1" x="7302"/>
        <item m="1" x="7314"/>
        <item m="1" x="7326"/>
        <item m="1" x="7337"/>
        <item m="1" x="7347"/>
        <item m="1" x="7363"/>
        <item m="1" x="6529"/>
        <item m="1" x="6535"/>
        <item m="1" x="6540"/>
        <item m="1" x="6547"/>
        <item m="1" x="6553"/>
        <item m="1" x="6563"/>
        <item m="1" x="6570"/>
        <item m="1" x="6580"/>
        <item m="1" x="785"/>
        <item m="1" x="796"/>
        <item m="1" x="806"/>
        <item m="1" x="817"/>
        <item m="1" x="826"/>
        <item m="1" x="838"/>
        <item m="1" x="849"/>
        <item m="1" x="858"/>
        <item m="1" x="864"/>
        <item m="1" x="7739"/>
        <item m="1" x="7750"/>
        <item m="1" x="7764"/>
        <item m="1" x="7775"/>
        <item m="1" x="7785"/>
        <item m="1" x="7795"/>
        <item m="1" x="4"/>
        <item m="1" x="11"/>
        <item m="1" x="17"/>
        <item m="1" x="20"/>
        <item m="1" x="6878"/>
        <item m="1" x="6887"/>
        <item m="1" x="6898"/>
        <item m="1" x="6909"/>
        <item m="1" x="6916"/>
        <item m="1" x="6926"/>
        <item m="1" x="6934"/>
        <item m="1" x="6941"/>
        <item m="1" x="6947"/>
        <item m="1" x="6953"/>
        <item m="1" x="6263"/>
        <item m="1" x="6269"/>
        <item m="1" x="6274"/>
        <item m="1" x="6279"/>
        <item m="1" x="6285"/>
        <item m="1" x="6289"/>
        <item m="1" x="6292"/>
        <item m="1" x="6296"/>
        <item m="1" x="6298"/>
        <item m="1" x="6300"/>
        <item m="1" x="5667"/>
        <item m="1" x="5668"/>
        <item m="1" x="5670"/>
        <item m="1" x="5672"/>
        <item m="1" x="5675"/>
        <item m="1" x="5677"/>
        <item m="1" x="5680"/>
        <item m="1" x="5682"/>
        <item m="1" x="5684"/>
        <item m="1" x="5689"/>
        <item m="1" x="5098"/>
        <item m="1" x="5104"/>
        <item m="1" x="5111"/>
        <item m="1" x="5119"/>
        <item m="1" x="5129"/>
        <item m="1" x="5135"/>
        <item m="1" x="5138"/>
        <item m="1" x="5141"/>
        <item m="1" x="5142"/>
        <item m="1" x="5143"/>
        <item m="1" x="4524"/>
        <item m="1" x="4528"/>
        <item m="1" x="4533"/>
        <item m="1" x="4537"/>
        <item m="1" x="4538"/>
        <item m="1" x="4540"/>
        <item m="1" x="4542"/>
        <item m="1" x="4545"/>
        <item m="1" x="4549"/>
        <item m="1" x="4554"/>
        <item m="1" x="3968"/>
        <item m="1" x="3973"/>
        <item m="1" x="3980"/>
        <item m="1" x="3986"/>
        <item m="1" x="3992"/>
        <item m="1" x="3997"/>
        <item m="1" x="4002"/>
        <item m="1" x="4006"/>
        <item m="1" x="4009"/>
        <item m="1" x="4012"/>
        <item m="1" x="3397"/>
        <item m="1" x="3400"/>
        <item m="1" x="3402"/>
        <item m="1" x="3404"/>
        <item m="1" x="3409"/>
        <item m="1" x="3414"/>
        <item m="1" x="3418"/>
        <item m="1" x="3423"/>
        <item m="1" x="3426"/>
        <item m="1" x="3431"/>
        <item m="1" x="2798"/>
        <item m="1" x="2803"/>
        <item m="1" x="2807"/>
        <item m="1" x="2812"/>
        <item m="1" x="2816"/>
        <item m="1" x="2823"/>
        <item m="1" x="2828"/>
        <item m="1" x="2836"/>
        <item m="1" x="2842"/>
        <item m="1" x="2845"/>
        <item m="1" x="3881"/>
        <item m="1" x="3885"/>
        <item m="1" x="3888"/>
        <item m="1" x="3892"/>
        <item m="1" x="3898"/>
        <item m="1" x="3905"/>
        <item m="1" x="3910"/>
        <item m="1" x="3915"/>
        <item m="1" x="3921"/>
        <item m="1" x="3928"/>
        <item m="1" x="3296"/>
        <item m="1" x="3302"/>
        <item m="1" x="3309"/>
        <item m="1" x="3317"/>
        <item m="1" x="3321"/>
        <item m="1" x="3325"/>
        <item m="1" x="3329"/>
        <item m="1" x="3333"/>
        <item m="1" x="3337"/>
        <item m="1" x="3341"/>
        <item m="1" x="2678"/>
        <item m="1" x="2686"/>
        <item m="1" x="2692"/>
        <item m="1" x="2696"/>
        <item m="1" x="2702"/>
        <item m="1" x="2705"/>
        <item m="1" x="2709"/>
        <item m="1" x="2717"/>
        <item m="1" x="2724"/>
        <item m="1" x="2732"/>
        <item m="1" x="1907"/>
        <item m="1" x="1917"/>
        <item m="1" x="1928"/>
        <item m="1" x="1938"/>
        <item m="1" x="1945"/>
        <item m="1" x="1952"/>
        <item m="1" x="1956"/>
        <item m="1" x="1959"/>
        <item m="1" x="1963"/>
        <item m="1" x="1966"/>
        <item m="1" x="1025"/>
        <item m="1" x="1029"/>
        <item m="1" x="1036"/>
        <item m="1" x="1044"/>
        <item m="1" x="1052"/>
        <item m="1" x="1056"/>
        <item m="1" x="1062"/>
        <item m="1" x="1065"/>
        <item m="1" x="1067"/>
        <item m="1" x="1071"/>
        <item m="1" x="179"/>
        <item m="1" x="187"/>
        <item m="1" x="195"/>
        <item m="1" x="202"/>
        <item m="1" x="211"/>
        <item m="1" x="215"/>
        <item m="1" x="218"/>
        <item m="1" x="366"/>
        <item m="1" x="381"/>
        <item m="1" x="394"/>
        <item m="1" x="407"/>
        <item m="1" x="448"/>
        <item m="1" x="460"/>
        <item m="1" x="469"/>
        <item m="1" x="7268"/>
        <item m="1" x="7278"/>
        <item m="1" x="7291"/>
        <item m="1" x="7303"/>
        <item m="1" x="7315"/>
        <item m="1" x="7327"/>
        <item m="1" x="7338"/>
        <item m="1" x="7348"/>
        <item m="1" x="7358"/>
        <item m="1" x="7364"/>
        <item m="1" x="6530"/>
        <item m="1" x="6554"/>
        <item m="1" x="6571"/>
        <item m="1" x="6581"/>
        <item m="1" x="6587"/>
        <item m="1" x="6592"/>
        <item m="1" x="5917"/>
        <item m="1" x="5923"/>
        <item m="1" x="5927"/>
        <item m="1" x="5931"/>
        <item m="1" x="5953"/>
        <item m="1" x="5956"/>
        <item m="1" x="5960"/>
        <item m="1" x="5355"/>
        <item m="1" x="5360"/>
        <item m="1" x="5362"/>
        <item m="1" x="5366"/>
        <item m="1" x="5373"/>
        <item m="1" x="5377"/>
        <item m="1" x="5382"/>
        <item m="1" x="5387"/>
        <item m="1" x="5395"/>
        <item m="1" x="5401"/>
        <item m="1" x="4810"/>
        <item m="1" x="4819"/>
        <item m="1" x="4826"/>
        <item m="1" x="4830"/>
        <item m="1" x="4838"/>
        <item m="1" x="4846"/>
        <item m="1" x="4851"/>
        <item m="1" x="4854"/>
        <item m="1" x="4857"/>
        <item m="1" x="4230"/>
        <item m="1" x="4234"/>
        <item m="1" x="4238"/>
        <item m="1" x="4242"/>
        <item m="1" x="4247"/>
        <item m="1" x="4252"/>
        <item m="1" x="4256"/>
        <item m="1" x="4264"/>
        <item m="1" x="4269"/>
        <item m="1" x="3696"/>
        <item m="1" x="3702"/>
        <item m="1" x="3708"/>
        <item m="1" x="3714"/>
        <item m="1" x="3719"/>
        <item m="1" x="3722"/>
        <item m="1" x="3724"/>
        <item m="1" x="3101"/>
        <item m="1" x="3113"/>
        <item m="1" x="3120"/>
        <item m="1" x="3125"/>
        <item m="1" x="3132"/>
        <item m="1" x="3147"/>
        <item m="1" x="2451"/>
        <item m="1" x="2461"/>
        <item m="1" x="2474"/>
        <item m="1" x="2485"/>
        <item m="1" x="2492"/>
        <item m="1" x="2498"/>
        <item m="1" x="2500"/>
        <item m="1" x="2502"/>
        <item m="1" x="2507"/>
        <item m="1" x="2510"/>
        <item m="1" x="3570"/>
        <item m="1" x="3574"/>
        <item m="1" x="3577"/>
        <item m="1" x="3583"/>
        <item m="1" x="3590"/>
        <item m="1" x="3599"/>
        <item m="1" x="3607"/>
        <item m="1" x="3615"/>
        <item m="1" x="3620"/>
        <item m="1" x="3629"/>
        <item m="1" x="3009"/>
        <item m="1" x="3012"/>
        <item m="1" x="3015"/>
        <item m="1" x="3020"/>
        <item m="1" x="3025"/>
        <item m="1" x="3034"/>
        <item m="1" x="3037"/>
        <item m="1" x="3041"/>
        <item m="1" x="3044"/>
        <item m="1" x="2339"/>
        <item m="1" x="2341"/>
        <item m="1" x="2370"/>
        <item m="1" x="2379"/>
        <item m="1" x="2389"/>
        <item m="1" x="2395"/>
        <item m="1" x="2401"/>
        <item m="1" x="1437"/>
        <item m="1" x="1446"/>
        <item m="1" x="1453"/>
        <item m="1" x="1459"/>
        <item m="1" x="1466"/>
        <item m="1" x="1475"/>
        <item m="1" x="1480"/>
        <item m="1" x="1492"/>
        <item m="1" x="1496"/>
        <item m="1" x="589"/>
        <item m="1" x="594"/>
        <item m="1" x="604"/>
        <item m="1" x="614"/>
        <item m="1" x="620"/>
        <item m="1" x="627"/>
        <item m="1" x="637"/>
        <item m="1" x="644"/>
        <item m="1" x="652"/>
        <item m="1" x="656"/>
        <item m="1" x="7515"/>
        <item m="1" x="7522"/>
        <item m="1" x="7528"/>
        <item m="1" x="7536"/>
        <item m="1" x="7543"/>
        <item m="1" x="7550"/>
        <item m="1" x="7556"/>
        <item m="1" x="7563"/>
        <item m="1" x="7567"/>
        <item m="1" x="7570"/>
        <item m="1" x="6714"/>
        <item m="1" x="6721"/>
        <item m="1" x="6730"/>
        <item m="1" x="6740"/>
        <item m="1" x="6745"/>
        <item m="1" x="6751"/>
        <item m="1" x="6752"/>
        <item m="1" x="6754"/>
        <item m="1" x="6756"/>
        <item m="1" x="6762"/>
        <item m="1" x="6083"/>
        <item m="1" x="6090"/>
        <item m="1" x="6099"/>
        <item m="1" x="6109"/>
        <item m="1" x="6115"/>
        <item m="1" x="6119"/>
        <item m="1" x="6121"/>
        <item m="1" x="6124"/>
        <item m="1" x="6127"/>
        <item m="1" x="6129"/>
        <item m="1" x="5543"/>
        <item m="1" x="5553"/>
        <item m="1" x="5558"/>
        <item m="1" x="5559"/>
        <item m="1" x="5565"/>
        <item m="1" x="5567"/>
        <item m="1" x="5570"/>
        <item m="1" x="5573"/>
        <item m="1" x="4963"/>
        <item m="1" x="4967"/>
        <item m="1" x="4973"/>
        <item m="1" x="4353"/>
        <item m="1" x="4359"/>
        <item m="1" x="4365"/>
        <item m="1" x="4369"/>
        <item m="1" x="4373"/>
        <item m="1" x="4377"/>
        <item m="1" x="4384"/>
        <item m="1" x="4390"/>
        <item m="1" x="4395"/>
        <item m="1" x="4402"/>
        <item m="1" x="3805"/>
        <item m="1" x="3809"/>
        <item m="1" x="3813"/>
        <item m="1" x="3818"/>
        <item m="1" x="3824"/>
        <item m="1" x="3831"/>
        <item m="1" x="3839"/>
        <item m="1" x="3845"/>
        <item m="1" x="3853"/>
        <item m="1" x="3859"/>
        <item m="1" x="3221"/>
        <item m="1" x="4650"/>
        <item m="1" x="4360"/>
        <item m="1" x="3825"/>
        <item m="1" x="3832"/>
        <item m="1" x="3860"/>
        <item m="1" x="3222"/>
        <item m="1" x="3229"/>
        <item m="1" x="3238"/>
        <item m="1" x="3244"/>
        <item m="1" x="3250"/>
        <item m="1" x="3257"/>
        <item m="1" x="3261"/>
        <item m="1" x="3264"/>
        <item m="1" x="3271"/>
        <item m="1" x="3274"/>
        <item m="1" x="2629"/>
        <item m="1" x="2635"/>
        <item m="1" x="2643"/>
        <item m="1" x="1846"/>
        <item m="1" x="1855"/>
        <item m="1" x="1872"/>
        <item m="1" x="889"/>
        <item m="1" x="898"/>
        <item m="1" x="919"/>
        <item m="1" x="933"/>
        <item m="1" x="944"/>
        <item m="1" x="955"/>
        <item m="1" x="988"/>
        <item m="1" x="53"/>
        <item m="1" x="64"/>
        <item m="1" x="76"/>
        <item m="1" x="89"/>
        <item m="1" x="99"/>
        <item m="1" x="108"/>
        <item m="1" x="117"/>
        <item m="1" x="127"/>
        <item m="1" x="143"/>
        <item m="1" x="3509"/>
        <item m="1" x="3514"/>
        <item m="1" x="3519"/>
        <item m="1" x="3523"/>
        <item m="1" x="3534"/>
        <item m="1" x="2949"/>
        <item m="1" x="2966"/>
        <item m="1" x="2970"/>
        <item m="1" x="2229"/>
        <item m="1" x="2236"/>
        <item m="1" x="2247"/>
        <item m="1" x="2260"/>
        <item m="1" x="2303"/>
        <item m="1" x="2309"/>
        <item m="1" x="2317"/>
        <item m="1" x="1352"/>
        <item m="1" x="1358"/>
        <item m="1" x="1364"/>
        <item m="1" x="1369"/>
        <item m="1" x="1377"/>
        <item m="1" x="1384"/>
        <item m="1" x="1390"/>
        <item m="1" x="1396"/>
        <item m="1" x="1401"/>
        <item m="1" x="1407"/>
        <item m="1" x="493"/>
        <item m="1" x="500"/>
        <item m="1" x="514"/>
        <item m="1" x="525"/>
        <item m="1" x="568"/>
        <item m="1" x="7406"/>
        <item m="1" x="7414"/>
        <item m="1" x="7423"/>
        <item m="1" x="7431"/>
        <item m="1" x="7444"/>
        <item m="1" x="7488"/>
        <item m="1" x="6612"/>
        <item m="1" x="6619"/>
        <item m="1" x="6627"/>
        <item m="1" x="6636"/>
        <item m="1" x="6642"/>
        <item m="1" x="6651"/>
        <item m="1" x="6668"/>
        <item m="1" x="6676"/>
        <item m="1" x="6687"/>
        <item m="1" x="5979"/>
        <item m="1" x="5987"/>
        <item m="1" x="5996"/>
        <item m="1" x="6004"/>
        <item m="1" x="6016"/>
        <item m="1" x="6040"/>
        <item m="1" x="6047"/>
        <item m="1" x="5428"/>
        <item m="1" x="5440"/>
        <item m="1" x="5450"/>
        <item m="1" x="5461"/>
        <item m="1" x="5470"/>
        <item m="1" x="5479"/>
        <item m="1" x="5486"/>
        <item m="1" x="5497"/>
        <item m="1" x="5508"/>
        <item m="1" x="4878"/>
        <item m="1" x="4890"/>
        <item m="1" x="4904"/>
        <item m="1" x="4913"/>
        <item m="1" x="4918"/>
        <item m="1" x="4926"/>
        <item m="1" x="4932"/>
        <item m="1" x="4939"/>
        <item m="1" x="4944"/>
        <item m="1" x="4950"/>
        <item m="1" x="5889"/>
        <item m="1" x="5895"/>
        <item m="1" x="5903"/>
        <item m="1" x="5908"/>
        <item m="1" x="5912"/>
        <item m="1" x="5920"/>
        <item m="1" x="5925"/>
        <item m="1" x="5928"/>
        <item m="1" x="5932"/>
        <item m="1" x="5938"/>
        <item m="1" x="5341"/>
        <item m="1" x="2971"/>
        <item m="1" x="2976"/>
        <item m="1" x="2230"/>
        <item m="1" x="2237"/>
        <item m="1" x="2248"/>
        <item m="1" x="2261"/>
        <item m="1" x="2272"/>
        <item m="1" x="2592"/>
        <item m="1" x="2598"/>
        <item m="1" x="2604"/>
        <item m="1" x="2611"/>
        <item m="1" x="2621"/>
        <item m="1" x="2636"/>
        <item m="1" x="2644"/>
        <item m="1" x="2656"/>
        <item m="1" x="1770"/>
        <item m="1" x="1785"/>
        <item m="1" x="1799"/>
        <item m="1" x="1810"/>
        <item m="1" x="1821"/>
        <item m="1" x="1835"/>
        <item m="1" x="1847"/>
        <item m="1" x="1856"/>
        <item m="1" x="1864"/>
        <item m="1" x="899"/>
        <item m="1" x="910"/>
        <item m="1" x="920"/>
        <item m="1" x="934"/>
        <item m="1" x="945"/>
        <item m="1" x="956"/>
        <item m="1" x="966"/>
        <item m="1" x="977"/>
        <item m="1" x="989"/>
        <item m="1" x="54"/>
        <item m="1" x="65"/>
        <item m="1" x="77"/>
        <item m="1" x="2238"/>
        <item m="1" x="2249"/>
        <item m="1" x="2262"/>
        <item m="1" x="2273"/>
        <item m="1" x="2287"/>
        <item m="1" x="2297"/>
        <item m="1" x="6141"/>
        <item m="1" x="6146"/>
        <item m="1" x="5819"/>
        <item m="1" x="5825"/>
        <item m="1" x="5831"/>
        <item m="1" x="5582"/>
        <item m="1" x="5585"/>
        <item m="1" x="5589"/>
        <item m="1" x="5271"/>
        <item m="1" x="5276"/>
        <item m="1" x="5279"/>
        <item m="1" x="5283"/>
        <item m="1" x="5289"/>
        <item m="1" x="5292"/>
        <item m="1" x="5295"/>
        <item m="1" x="5302"/>
        <item m="1" x="5313"/>
        <item m="1" x="4696"/>
        <item m="1" x="4701"/>
        <item m="1" x="4708"/>
        <item m="1" x="4716"/>
        <item m="1" x="4726"/>
        <item m="1" x="4747"/>
        <item m="1" x="4754"/>
        <item m="1" x="4138"/>
        <item m="1" x="4144"/>
        <item m="1" x="4150"/>
        <item m="1" x="4152"/>
        <item m="1" x="4163"/>
        <item m="1" x="4702"/>
        <item m="1" x="4145"/>
        <item m="1" x="7716"/>
        <item m="1" x="7755"/>
        <item m="1" x="7769"/>
        <item m="1" x="7779"/>
        <item m="1" x="7789"/>
        <item m="1" x="6853"/>
        <item m="1" x="6862"/>
        <item m="1" x="6867"/>
        <item m="1" x="6872"/>
        <item m="1" x="6882"/>
        <item m="1" x="6892"/>
        <item m="1" x="6902"/>
        <item m="1" x="6912"/>
        <item m="1" x="6920"/>
        <item m="1" x="6244"/>
        <item m="1" x="6247"/>
        <item m="1" x="6254"/>
        <item m="1" x="6873"/>
        <item m="1" x="6883"/>
        <item m="1" x="6893"/>
        <item m="1" x="6903"/>
        <item m="1" x="6255"/>
        <item m="1" x="5896"/>
        <item m="1" x="5904"/>
        <item m="1" x="5657"/>
        <item m="1" x="5342"/>
        <item m="1" x="5089"/>
        <item m="1" x="5091"/>
        <item m="1" x="5093"/>
        <item m="1" x="5095"/>
        <item m="1" x="5100"/>
        <item m="1" x="5106"/>
        <item m="1" x="5113"/>
        <item m="1" x="5121"/>
        <item m="1" x="5131"/>
        <item m="1" x="4501"/>
        <item m="1" x="1839"/>
        <item m="1" x="1859"/>
        <item m="1" x="1867"/>
        <item m="1" x="892"/>
        <item m="1" x="904"/>
        <item m="1" x="926"/>
        <item m="1" x="939"/>
        <item m="1" x="970"/>
        <item m="1" x="991"/>
        <item m="1" x="70"/>
        <item m="1" x="135"/>
        <item m="1" x="146"/>
        <item m="1" x="6975"/>
        <item m="1" x="6981"/>
        <item m="1" x="6988"/>
        <item m="1" x="6994"/>
        <item m="1" x="7003"/>
        <item m="1" x="7008"/>
        <item m="1" x="7012"/>
        <item m="1" x="7019"/>
        <item m="1" x="7027"/>
        <item m="1" x="7035"/>
        <item m="1" x="6313"/>
        <item m="1" x="6318"/>
        <item m="1" x="6325"/>
        <item m="1" x="6333"/>
        <item m="1" x="517"/>
        <item m="1" x="905"/>
        <item m="1" x="1548"/>
        <item m="1" x="1561"/>
        <item m="1" x="1572"/>
        <item m="1" x="1583"/>
        <item m="1" x="1589"/>
        <item m="1" x="1603"/>
        <item m="1" x="683"/>
        <item m="1" x="692"/>
        <item m="1" x="715"/>
        <item m="1" x="723"/>
        <item m="1" x="734"/>
        <item m="1" x="740"/>
        <item m="1" x="7606"/>
        <item m="1" x="7618"/>
        <item m="1" x="7630"/>
        <item m="1" x="7642"/>
        <item m="1" x="7653"/>
        <item m="1" x="7663"/>
        <item m="1" x="7676"/>
        <item m="1" x="7691"/>
        <item m="1" x="7697"/>
        <item m="1" x="7703"/>
        <item m="1" x="6787"/>
        <item m="1" x="6793"/>
        <item m="1" x="6803"/>
        <item m="1" x="6811"/>
        <item m="1" x="6819"/>
        <item m="1" x="6826"/>
        <item m="1" x="6832"/>
        <item m="1" x="6834"/>
        <item m="1" x="6838"/>
        <item m="1" x="6848"/>
        <item m="1" x="6150"/>
        <item m="1" x="6158"/>
        <item m="1" x="6169"/>
        <item m="1" x="6184"/>
        <item m="1" x="6197"/>
        <item m="1" x="6209"/>
        <item m="1" x="6218"/>
        <item m="1" x="6226"/>
        <item m="1" x="6232"/>
        <item m="1" x="6240"/>
        <item m="1" x="5593"/>
        <item m="1" x="5599"/>
        <item m="1" x="5603"/>
        <item m="1" x="5609"/>
        <item m="1" x="5614"/>
        <item m="1" x="5620"/>
        <item m="1" x="5627"/>
        <item m="1" x="5634"/>
        <item m="1" x="1153"/>
        <item m="1" x="263"/>
        <item m="1" x="7174"/>
        <item m="1" x="5333"/>
        <item m="1" x="5336"/>
        <item m="1" x="4734"/>
        <item m="1" x="4740"/>
        <item m="1" x="4745"/>
        <item m="1" x="4752"/>
        <item m="1" x="4160"/>
        <item m="1" x="4167"/>
        <item m="1" x="3603"/>
        <item m="1" x="3611"/>
        <item m="1" x="3617"/>
        <item m="1" x="3626"/>
        <item m="1" x="3632"/>
        <item m="1" x="3637"/>
        <item m="1" x="3646"/>
        <item m="1" x="716"/>
        <item m="1" x="724"/>
        <item m="1" x="735"/>
        <item m="1" x="741"/>
        <item m="1" x="746"/>
        <item m="1" x="7607"/>
        <item m="1" x="7619"/>
        <item m="1" x="7631"/>
        <item m="1" x="7643"/>
        <item m="1" x="7654"/>
        <item m="1" x="7664"/>
        <item m="1" x="7677"/>
        <item m="1" x="6794"/>
        <item m="1" x="6804"/>
        <item m="1" x="6812"/>
        <item m="1" x="6820"/>
        <item m="1" x="6185"/>
        <item m="1" x="6210"/>
        <item m="1" x="7215"/>
        <item m="1" x="7222"/>
        <item m="1" x="6439"/>
        <item m="1" x="6444"/>
        <item m="1" x="6450"/>
        <item m="1" x="6457"/>
        <item m="1" x="6466"/>
        <item m="1" x="6487"/>
        <item m="1" x="6500"/>
        <item m="1" x="4199"/>
        <item m="1" x="4208"/>
        <item m="1" x="4215"/>
        <item m="1" x="3596"/>
        <item m="1" x="3604"/>
        <item m="1" x="3612"/>
        <item m="1" x="3618"/>
        <item m="1" x="3627"/>
        <item m="1" x="3633"/>
        <item m="1" x="3638"/>
        <item m="1" x="4466"/>
        <item m="1" x="4469"/>
        <item m="1" x="4475"/>
        <item m="1" x="3909"/>
        <item m="1" x="3913"/>
        <item m="1" x="3920"/>
        <item m="1" x="3927"/>
        <item m="1" x="3933"/>
        <item m="1" x="7166"/>
        <item m="1" x="7175"/>
        <item m="1" x="7183"/>
        <item m="1" x="6488"/>
        <item m="1" x="6795"/>
        <item m="1" x="6805"/>
        <item m="1" x="6813"/>
        <item m="1" x="6821"/>
        <item m="1" x="6827"/>
        <item m="1" x="6835"/>
        <item m="1" x="6839"/>
        <item m="1" x="6151"/>
        <item m="1" x="6159"/>
        <item m="1" x="6170"/>
        <item m="1" x="6186"/>
        <item m="1" x="6198"/>
        <item m="1" x="6211"/>
        <item m="1" x="6219"/>
        <item m="1" x="6233"/>
        <item m="1" x="6445"/>
        <item m="1" x="6451"/>
        <item m="1" x="6458"/>
        <item m="1" x="6467"/>
        <item m="1" x="6477"/>
        <item m="1" x="6489"/>
        <item m="1" x="6495"/>
        <item m="1" x="6502"/>
        <item m="1" x="6506"/>
        <item m="1" x="5840"/>
        <item m="1" x="5844"/>
        <item m="1" x="5847"/>
        <item m="1" x="5851"/>
        <item m="1" x="5855"/>
        <item m="1" x="5861"/>
        <item m="1" x="5866"/>
        <item m="1" x="5870"/>
        <item m="1" x="5878"/>
        <item m="1" x="5884"/>
        <item m="1" x="5287"/>
        <item m="1" x="5290"/>
        <item m="1" x="5293"/>
        <item m="1" x="5299"/>
        <item m="1" x="5310"/>
        <item m="1" x="5317"/>
        <item m="1" x="5324"/>
        <item m="1" x="5329"/>
        <item m="1" x="5334"/>
        <item m="1" x="5337"/>
        <item m="1" x="4735"/>
        <item m="1" x="4741"/>
        <item m="1" x="4746"/>
        <item m="1" x="4753"/>
        <item m="1" x="4756"/>
        <item m="1" x="4760"/>
        <item m="1" x="4763"/>
        <item m="1" x="4768"/>
        <item m="1" x="4773"/>
        <item m="1" x="4777"/>
        <item m="1" x="4161"/>
        <item m="1" x="4168"/>
        <item m="1" x="4173"/>
        <item m="1" x="4177"/>
        <item m="1" x="4183"/>
        <item m="1" x="4186"/>
        <item m="1" x="4192"/>
        <item m="1" x="4200"/>
        <item m="1" x="4209"/>
        <item m="1" x="4216"/>
        <item m="1" x="3597"/>
        <item m="1" x="3605"/>
        <item m="1" x="3613"/>
        <item m="1" x="3619"/>
        <item m="1" x="3628"/>
        <item m="1" x="3634"/>
        <item m="1" x="3639"/>
        <item m="1" x="3647"/>
        <item m="1" x="3651"/>
        <item m="1" x="3655"/>
        <item m="1" x="3028"/>
        <item m="1" x="3033"/>
        <item m="1" x="3036"/>
        <item m="1" x="3040"/>
        <item m="1" x="3043"/>
        <item m="1" x="3048"/>
        <item m="1" x="3054"/>
        <item m="1" x="3060"/>
        <item m="1" x="3068"/>
        <item m="1" x="3075"/>
        <item m="1" x="2368"/>
        <item m="1" x="2377"/>
        <item m="1" x="2388"/>
        <item m="1" x="2394"/>
        <item m="1" x="2399"/>
        <item m="1" x="2405"/>
        <item m="1" x="6160"/>
        <item m="1" x="6171"/>
        <item m="1" x="6187"/>
        <item m="1" x="6199"/>
        <item m="1" x="6212"/>
        <item m="1" x="6220"/>
        <item m="1" x="6227"/>
        <item m="1" x="6234"/>
        <item m="1" x="6241"/>
        <item m="1" x="5594"/>
        <item m="1" x="5600"/>
        <item m="1" x="5604"/>
        <item m="1" x="5610"/>
        <item m="1" x="5615"/>
        <item m="1" x="5621"/>
        <item m="1" x="5628"/>
        <item m="1" x="5635"/>
        <item m="1" x="5641"/>
        <item m="1" x="5645"/>
        <item m="1" x="5042"/>
        <item m="1" x="5049"/>
        <item m="1" x="5056"/>
        <item m="1" x="2545"/>
        <item m="1" x="2554"/>
        <item m="1" x="2559"/>
        <item m="1" x="1648"/>
        <item m="1" x="1657"/>
        <item m="1" x="1669"/>
        <item m="1" x="1678"/>
        <item m="1" x="1688"/>
        <item m="1" x="1719"/>
        <item m="1" x="1724"/>
        <item m="1" x="776"/>
        <item m="1" x="786"/>
        <item m="1" x="797"/>
        <item m="1" x="807"/>
        <item m="1" x="818"/>
        <item m="1" x="827"/>
        <item m="1" x="2860"/>
        <item m="1" x="2870"/>
        <item m="1" x="2881"/>
        <item m="1" x="2894"/>
        <item m="1" x="2113"/>
        <item m="1" x="2190"/>
        <item m="1" x="2199"/>
        <item m="1" x="1227"/>
        <item m="1" x="1237"/>
        <item m="1" x="1243"/>
        <item m="1" x="1253"/>
        <item m="1" x="1265"/>
        <item m="1" x="1277"/>
        <item m="1" x="1286"/>
        <item m="1" x="1296"/>
        <item m="1" x="1303"/>
        <item m="1" x="357"/>
        <item m="1" x="367"/>
        <item m="1" x="382"/>
        <item m="1" x="395"/>
        <item m="1" x="408"/>
        <item m="1" x="423"/>
        <item m="1" x="438"/>
        <item m="1" x="449"/>
        <item m="1" x="461"/>
        <item m="1" x="470"/>
        <item m="1" x="7269"/>
        <item m="1" x="7279"/>
        <item m="1" x="7292"/>
        <item m="1" x="7304"/>
        <item m="1" x="7316"/>
        <item m="1" x="7328"/>
        <item m="1" x="7339"/>
        <item m="1" x="7349"/>
        <item m="1" x="7359"/>
        <item m="1" x="2522"/>
        <item m="1" x="2530"/>
        <item m="1" x="1658"/>
        <item m="1" x="1679"/>
        <item m="1" x="1689"/>
        <item m="1" x="1697"/>
        <item m="1" x="1705"/>
        <item m="1" x="1713"/>
        <item m="1" x="1720"/>
        <item m="1" x="798"/>
        <item m="1" x="808"/>
        <item m="1" x="819"/>
        <item m="1" x="828"/>
        <item m="1" x="839"/>
        <item m="1" x="850"/>
        <item m="1" x="859"/>
        <item m="1" x="865"/>
        <item m="1" x="7740"/>
        <item m="1" x="7751"/>
        <item m="1" x="7765"/>
        <item m="1" x="7776"/>
        <item m="1" x="7786"/>
        <item m="1" x="7796"/>
        <item m="1" x="5"/>
        <item m="1" x="12"/>
        <item m="1" x="18"/>
        <item m="1" x="21"/>
        <item m="1" x="6879"/>
        <item m="1" x="6888"/>
        <item m="1" x="6899"/>
        <item m="1" x="2114"/>
        <item m="1" x="2152"/>
        <item m="1" x="1228"/>
        <item m="1" x="1254"/>
        <item m="1" x="1266"/>
        <item m="1" x="1304"/>
        <item m="1" x="358"/>
        <item m="1" x="368"/>
        <item m="1" x="383"/>
        <item m="1" x="396"/>
        <item m="1" x="409"/>
        <item m="1" x="424"/>
        <item m="1" x="439"/>
        <item m="1" x="450"/>
        <item m="1" x="462"/>
        <item m="1" x="471"/>
        <item m="1" x="7270"/>
        <item m="1" x="7280"/>
        <item m="1" x="7293"/>
        <item m="1" x="7305"/>
        <item m="1" x="7317"/>
        <item m="1" x="7329"/>
        <item m="1" x="7340"/>
        <item m="1" x="7350"/>
        <item m="1" x="7360"/>
        <item m="1" x="7365"/>
        <item m="1" x="6531"/>
        <item m="1" x="6536"/>
        <item m="1" x="6541"/>
        <item m="1" x="6548"/>
        <item m="1" x="6555"/>
        <item m="1" x="6564"/>
        <item m="1" x="6572"/>
        <item m="1" x="6582"/>
        <item m="1" x="6588"/>
        <item m="1" x="6593"/>
        <item m="1" x="5918"/>
        <item m="1" x="5924"/>
        <item m="1" x="1659"/>
        <item m="1" x="1670"/>
        <item m="1" x="1680"/>
        <item m="1" x="1690"/>
        <item m="1" x="1698"/>
        <item m="1" x="1706"/>
        <item m="1" x="1714"/>
        <item m="1" x="1721"/>
        <item m="1" x="1725"/>
        <item m="1" x="777"/>
        <item m="1" x="787"/>
        <item m="1" x="799"/>
        <item m="1" x="809"/>
        <item m="1" x="820"/>
        <item m="1" x="829"/>
        <item m="1" x="840"/>
        <item m="1" x="851"/>
        <item m="1" x="860"/>
        <item m="1" x="866"/>
        <item m="1" x="7741"/>
        <item m="1" x="1244"/>
        <item m="1" x="1255"/>
        <item m="1" x="1267"/>
        <item m="1" x="1278"/>
        <item m="1" x="1287"/>
        <item m="1" x="1297"/>
        <item m="1" x="1305"/>
        <item m="1" x="359"/>
        <item m="1" x="369"/>
        <item m="1" x="384"/>
        <item m="1" x="788"/>
        <item m="1" x="800"/>
        <item m="1" x="810"/>
        <item m="1" x="830"/>
        <item m="1" x="841"/>
        <item m="1" x="867"/>
        <item m="1" x="7777"/>
        <item m="1" x="6927"/>
        <item m="1" x="370"/>
        <item m="1" x="385"/>
        <item m="1" x="410"/>
        <item m="1" x="425"/>
        <item m="1" x="451"/>
        <item m="1" x="463"/>
        <item m="1" x="7294"/>
        <item m="1" x="7341"/>
        <item m="1" x="6542"/>
        <item m="1" x="4667"/>
        <item m="1" x="4672"/>
        <item m="1" x="4675"/>
        <item m="1" x="4680"/>
        <item m="1" x="4684"/>
        <item m="1" x="4077"/>
        <item m="1" x="4081"/>
        <item m="1" x="4089"/>
        <item m="1" x="4091"/>
        <item m="1" x="4094"/>
        <item m="1" x="4099"/>
        <item m="1" x="4361"/>
        <item m="1" x="4366"/>
        <item m="1" x="4370"/>
        <item m="1" x="4374"/>
        <item m="1" x="4378"/>
        <item m="1" x="4385"/>
        <item m="1" x="4391"/>
        <item m="1" x="4082"/>
        <item m="1" x="4090"/>
        <item m="1" x="4092"/>
        <item m="1" x="4095"/>
        <item m="1" x="4100"/>
        <item m="1" x="4103"/>
        <item m="1" x="4105"/>
        <item m="1" x="4107"/>
        <item m="1" x="4114"/>
        <item m="1" x="3506"/>
        <item m="1" x="3510"/>
        <item m="1" x="3515"/>
        <item m="1" x="3520"/>
        <item m="1" x="3524"/>
        <item m="1" x="3530"/>
        <item m="1" x="3535"/>
        <item m="1" x="3537"/>
        <item m="1" x="3541"/>
        <item m="1" x="3547"/>
        <item m="1" x="2939"/>
        <item m="1" x="2943"/>
        <item m="1" x="2950"/>
        <item m="1" x="2954"/>
        <item m="1" x="2958"/>
        <item m="1" x="2961"/>
        <item m="1" x="2962"/>
        <item m="1" x="2967"/>
        <item m="1" x="2972"/>
        <item m="1" x="2977"/>
        <item m="1" x="2231"/>
        <item m="1" x="2239"/>
        <item m="1" x="2250"/>
        <item m="1" x="2263"/>
        <item m="1" x="2274"/>
        <item m="1" x="2288"/>
        <item m="1" x="2298"/>
        <item m="1" x="2304"/>
        <item m="1" x="2310"/>
        <item m="1" x="2318"/>
        <item m="1" x="3810"/>
        <item m="1" x="3814"/>
        <item m="1" x="3819"/>
        <item m="1" x="3826"/>
        <item m="1" x="3833"/>
        <item m="1" x="3840"/>
        <item m="1" x="3846"/>
        <item m="1" x="3854"/>
        <item m="1" x="3861"/>
        <item m="1" x="3223"/>
        <item m="1" x="3230"/>
        <item m="1" x="3239"/>
        <item m="1" x="3245"/>
        <item m="1" x="3251"/>
        <item m="1" x="3258"/>
        <item m="1" x="3262"/>
        <item m="1" x="3265"/>
        <item m="1" x="3272"/>
        <item m="1" x="3275"/>
        <item m="1" x="2588"/>
        <item m="1" x="2593"/>
        <item m="1" x="2599"/>
        <item m="1" x="2605"/>
        <item m="1" x="2612"/>
        <item m="1" x="2622"/>
        <item m="1" x="2630"/>
        <item m="1" x="2637"/>
        <item m="1" x="2645"/>
        <item m="1" x="2657"/>
        <item m="1" x="1771"/>
        <item m="1" x="1786"/>
        <item m="1" x="1800"/>
        <item m="1" x="1811"/>
        <item m="1" x="1822"/>
        <item m="1" x="1836"/>
        <item m="1" x="1848"/>
        <item m="1" x="1857"/>
        <item m="1" x="1865"/>
        <item m="1" x="1873"/>
        <item m="1" x="890"/>
        <item m="1" x="900"/>
        <item m="1" x="911"/>
        <item m="1" x="921"/>
        <item m="1" x="935"/>
        <item m="1" x="946"/>
        <item m="1" x="957"/>
        <item m="1" x="967"/>
        <item m="1" x="978"/>
        <item m="1" x="990"/>
        <item m="1" x="55"/>
        <item m="1" x="66"/>
        <item m="1" x="78"/>
        <item m="1" x="90"/>
        <item m="1" x="100"/>
        <item m="1" x="109"/>
        <item m="1" x="118"/>
        <item m="1" x="128"/>
        <item m="1" x="134"/>
        <item m="1" x="144"/>
        <item m="1" x="6974"/>
        <item m="1" x="6979"/>
        <item m="1" x="6985"/>
        <item m="1" x="6992"/>
        <item m="1" x="7001"/>
        <item m="1" x="7006"/>
        <item m="1" x="7011"/>
        <item m="1" x="7017"/>
        <item m="1" x="7025"/>
        <item m="1" x="7033"/>
        <item m="1" x="6311"/>
        <item m="1" x="6316"/>
        <item m="1" x="6324"/>
        <item m="1" x="6332"/>
        <item m="1" x="6341"/>
        <item m="1" x="1392"/>
        <item m="1" x="1397"/>
        <item m="1" x="1409"/>
        <item m="1" x="494"/>
        <item m="1" x="503"/>
        <item m="1" x="529"/>
        <item m="1" x="541"/>
        <item m="1" x="548"/>
        <item m="1" x="556"/>
        <item m="1" x="569"/>
        <item m="1" x="7408"/>
        <item m="1" x="7417"/>
        <item m="1" x="7425"/>
        <item m="1" x="7433"/>
        <item m="1" x="7448"/>
        <item m="1" x="7458"/>
        <item m="1" x="7472"/>
        <item m="1" x="7481"/>
        <item m="1" x="6613"/>
        <item m="1" x="6620"/>
        <item m="1" x="6628"/>
        <item m="1" x="508"/>
        <item m="1" x="518"/>
        <item m="1" x="530"/>
        <item m="1" x="542"/>
        <item m="1" x="549"/>
        <item m="1" x="557"/>
        <item m="1" x="562"/>
        <item m="1" x="570"/>
        <item m="1" x="7418"/>
        <item m="1" x="7426"/>
        <item m="1" x="7434"/>
        <item m="1" x="7449"/>
        <item m="1" x="7459"/>
        <item m="1" x="7466"/>
        <item m="1" x="7482"/>
        <item m="1" x="6614"/>
        <item m="1" x="6621"/>
        <item m="1" x="6629"/>
        <item m="1" x="6653"/>
        <item m="1" x="6671"/>
        <item m="1" x="6679"/>
        <item m="1" x="6689"/>
        <item m="1" x="5989"/>
        <item m="1" x="6011"/>
        <item m="1" x="6017"/>
        <item m="1" x="6029"/>
        <item m="1" x="6035"/>
        <item m="1" x="6048"/>
        <item m="1" x="5419"/>
        <item m="1" x="5430"/>
        <item m="1" x="5441"/>
        <item m="1" x="5451"/>
        <item m="1" x="5462"/>
        <item m="1" x="5509"/>
        <item m="1" x="4880"/>
        <item m="1" x="4892"/>
        <item m="1" x="4927"/>
        <item m="1" x="4933"/>
        <item m="1" x="4940"/>
        <item m="1" x="4952"/>
        <item m="1" x="4300"/>
        <item m="1" x="4306"/>
        <item m="1" x="4313"/>
        <item m="1" x="4321"/>
        <item m="1" x="4326"/>
        <item m="1" x="4331"/>
        <item m="1" x="4334"/>
        <item m="1" x="4337"/>
        <item m="1" x="4344"/>
        <item m="1" x="3753"/>
        <item m="1" x="3761"/>
        <item m="1" x="3768"/>
        <item m="1" x="3781"/>
        <item m="1" x="3787"/>
        <item m="1" x="3790"/>
        <item m="1" x="3794"/>
        <item m="1" x="3797"/>
        <item m="1" x="3800"/>
        <item m="1" x="3172"/>
        <item m="1" x="3183"/>
        <item m="1" x="3184"/>
        <item m="1" x="3187"/>
        <item m="1" x="3208"/>
        <item m="1" x="3213"/>
        <item m="1" x="2534"/>
        <item m="1" x="2541"/>
        <item m="1" x="2549"/>
        <item m="1" x="2557"/>
        <item m="1" x="2562"/>
        <item m="1" x="2566"/>
        <item m="1" x="2570"/>
        <item m="1" x="2575"/>
        <item m="1" x="2583"/>
        <item m="1" x="3658"/>
        <item m="1" x="3661"/>
        <item m="1" x="3665"/>
        <item m="1" x="3671"/>
        <item m="1" x="3676"/>
        <item m="1" x="3684"/>
        <item m="1" x="3689"/>
        <item m="1" x="3698"/>
        <item m="1" x="3704"/>
        <item m="1" x="3710"/>
        <item m="1" x="3079"/>
        <item m="1" x="3084"/>
        <item m="1" x="3089"/>
        <item m="1" x="3094"/>
        <item m="1" x="3098"/>
        <item m="1" x="3103"/>
        <item m="1" x="3109"/>
        <item m="1" x="3114"/>
        <item m="1" x="3121"/>
        <item m="1" x="3126"/>
        <item m="1" x="2417"/>
        <item m="1" x="2420"/>
        <item m="1" x="2426"/>
        <item m="1" x="2434"/>
        <item m="1" x="2443"/>
        <item m="1" x="2454"/>
        <item m="1" x="2466"/>
        <item m="1" x="2478"/>
        <item m="1" x="2487"/>
        <item m="1" x="2494"/>
        <item m="1" x="1527"/>
        <item m="1" x="1540"/>
        <item m="1" x="1554"/>
        <item m="1" x="1566"/>
        <item m="1" x="1577"/>
        <item m="1" x="1581"/>
        <item m="1" x="1586"/>
        <item m="1" x="1592"/>
        <item m="1" x="1597"/>
        <item m="1" x="1600"/>
        <item m="1" x="675"/>
        <item m="1" x="681"/>
        <item m="1" x="689"/>
        <item m="1" x="700"/>
        <item m="1" x="707"/>
        <item m="1" x="713"/>
        <item m="1" x="93"/>
        <item m="1" x="102"/>
        <item m="1" x="7427"/>
        <item m="1" x="7460"/>
        <item m="1" x="7489"/>
        <item m="1" x="6622"/>
        <item m="1" x="6630"/>
        <item m="1" x="6638"/>
        <item m="1" x="6643"/>
        <item m="1" x="6672"/>
        <item m="1" x="6680"/>
        <item m="1" x="6690"/>
        <item m="1" x="5981"/>
        <item m="1" x="5990"/>
        <item m="1" x="5998"/>
        <item m="1" x="6005"/>
        <item m="1" x="6018"/>
        <item m="1" x="6036"/>
        <item m="1" x="6049"/>
        <item m="1" x="5420"/>
        <item m="1" x="5431"/>
        <item m="1" x="5442"/>
        <item m="1" x="5452"/>
        <item m="1" x="5463"/>
        <item m="1" x="5471"/>
        <item m="1" x="5487"/>
        <item m="1" x="5498"/>
        <item m="1" x="4881"/>
        <item m="1" x="4893"/>
        <item m="1" x="4905"/>
        <item m="1" x="4920"/>
        <item m="1" x="4928"/>
        <item m="1" x="4934"/>
        <item m="1" x="4941"/>
        <item m="1" x="4945"/>
        <item m="1" x="4953"/>
        <item m="1" x="4301"/>
        <item m="1" x="4307"/>
        <item m="1" x="4314"/>
        <item m="1" x="4322"/>
        <item m="1" x="4327"/>
        <item m="1" x="4332"/>
        <item m="1" x="4333"/>
        <item m="1" x="4338"/>
        <item m="1" x="4345"/>
        <item m="1" x="3754"/>
        <item m="1" x="3762"/>
        <item m="1" x="3777"/>
        <item m="1" x="3791"/>
        <item m="1" x="3173"/>
        <item m="1" x="3176"/>
        <item m="1" x="3179"/>
        <item m="1" x="3188"/>
        <item m="1" x="2526"/>
        <item m="1" x="2535"/>
        <item m="1" x="2542"/>
        <item m="1" x="2558"/>
        <item m="1" x="2563"/>
        <item m="1" x="2571"/>
        <item m="1" x="2576"/>
        <item m="1" x="2584"/>
        <item m="1" x="1701"/>
        <item m="1" x="1710"/>
        <item m="1" x="1716"/>
        <item m="1" x="1722"/>
        <item m="1" x="1727"/>
        <item m="1" x="1731"/>
        <item m="1" x="1736"/>
        <item m="1" x="1754"/>
        <item m="1" x="3080"/>
        <item m="1" x="3085"/>
        <item m="1" x="3090"/>
        <item m="1" x="3095"/>
        <item m="1" x="3104"/>
        <item m="1" x="3110"/>
        <item m="1" x="3115"/>
        <item m="1" x="3127"/>
        <item m="1" x="2418"/>
        <item m="1" x="2435"/>
        <item m="1" x="2444"/>
        <item m="1" x="2455"/>
        <item m="1" x="2467"/>
        <item m="1" x="2479"/>
        <item m="1" x="2488"/>
        <item m="1" x="2495"/>
        <item m="1" x="1528"/>
        <item m="1" x="1541"/>
        <item m="1" x="1555"/>
        <item m="1" x="1567"/>
        <item m="1" x="1582"/>
        <item m="1" x="1587"/>
        <item m="1" x="1593"/>
        <item m="1" x="1598"/>
        <item m="1" x="1601"/>
        <item m="1" x="676"/>
        <item m="1" x="682"/>
        <item m="1" x="690"/>
        <item m="1" x="701"/>
        <item m="1" x="708"/>
        <item m="1" x="714"/>
        <item m="1" x="722"/>
        <item m="1" x="733"/>
        <item m="1" x="739"/>
        <item m="1" x="745"/>
        <item m="1" x="7605"/>
        <item m="1" x="7615"/>
        <item m="1" x="7628"/>
        <item m="1" x="7639"/>
        <item m="1" x="7651"/>
        <item m="1" x="7661"/>
        <item m="1" x="7674"/>
        <item m="1" x="7688"/>
        <item m="1" x="7701"/>
        <item m="1" x="6786"/>
        <item m="1" x="6792"/>
        <item m="1" x="6800"/>
        <item m="1" x="6809"/>
        <item m="1" x="6817"/>
        <item m="1" x="6825"/>
        <item m="1" x="6831"/>
        <item m="1" x="6836"/>
        <item m="1" x="6845"/>
        <item m="1" x="6149"/>
        <item m="1" x="6157"/>
        <item m="1" x="6166"/>
        <item m="1" x="6181"/>
        <item m="1" x="6194"/>
        <item m="1" x="6206"/>
        <item m="1" x="6217"/>
        <item m="1" x="6224"/>
        <item m="1" x="6231"/>
        <item m="1" x="6238"/>
        <item m="1" x="5592"/>
        <item m="1" x="5598"/>
        <item m="1" x="5602"/>
        <item m="1" x="5607"/>
        <item m="1" x="5612"/>
        <item m="1" x="5619"/>
        <item m="1" x="5625"/>
        <item m="1" x="5633"/>
        <item m="1" x="5640"/>
        <item m="1" x="5644"/>
        <item m="1" x="5041"/>
        <item m="1" x="5048"/>
        <item m="1" x="5055"/>
        <item m="1" x="5063"/>
        <item m="1" x="5069"/>
        <item m="1" x="6982"/>
        <item m="1" x="6989"/>
        <item m="1" x="6995"/>
        <item m="1" x="7013"/>
        <item m="1" x="7020"/>
        <item m="1" x="7028"/>
        <item m="1" x="7036"/>
        <item m="1" x="6314"/>
        <item m="1" x="6319"/>
        <item m="1" x="6326"/>
        <item m="1" x="6334"/>
        <item m="1" x="6342"/>
        <item m="1" x="6346"/>
        <item m="1" x="6352"/>
        <item m="1" x="6358"/>
        <item m="1" x="6361"/>
        <item m="1" x="5710"/>
        <item m="1" x="5714"/>
        <item m="1" x="5718"/>
        <item m="1" x="5722"/>
        <item m="1" x="5725"/>
        <item m="1" x="5730"/>
        <item m="1" x="5737"/>
        <item m="1" x="5743"/>
        <item m="1" x="5747"/>
        <item m="1" x="5158"/>
        <item m="1" x="5162"/>
        <item m="1" x="5168"/>
        <item m="1" x="5175"/>
        <item m="1" x="5181"/>
        <item m="1" x="5191"/>
        <item m="1" x="5197"/>
        <item m="1" x="5202"/>
        <item m="1" x="6623"/>
        <item m="1" x="6631"/>
        <item m="1" x="6654"/>
        <item m="1" x="6660"/>
        <item m="1" x="6681"/>
        <item m="1" x="6691"/>
        <item m="1" x="5982"/>
        <item m="1" x="5991"/>
        <item m="1" x="5999"/>
        <item m="1" x="6006"/>
        <item m="1" x="6012"/>
        <item m="1" x="6019"/>
        <item m="1" x="6030"/>
        <item m="1" x="6037"/>
        <item m="1" x="6041"/>
        <item m="1" x="5421"/>
        <item m="1" x="5453"/>
        <item m="1" x="5464"/>
        <item m="1" x="5472"/>
        <item m="1" x="6320"/>
        <item m="1" x="6327"/>
        <item m="1" x="6335"/>
        <item m="1" x="6347"/>
        <item m="1" x="6359"/>
        <item m="1" x="6362"/>
        <item m="1" x="6364"/>
        <item m="1" x="5711"/>
        <item m="1" x="5715"/>
        <item m="1" x="5719"/>
        <item m="1" x="5723"/>
        <item m="1" x="5726"/>
        <item m="1" x="5731"/>
        <item m="1" x="5738"/>
        <item m="1" x="5744"/>
        <item m="1" x="5748"/>
        <item m="1" x="5159"/>
        <item m="1" x="5163"/>
        <item m="1" x="5169"/>
        <item m="1" x="5176"/>
        <item m="1" x="5182"/>
        <item m="1" x="5192"/>
        <item m="1" x="5198"/>
        <item m="1" x="5207"/>
        <item m="1" x="5211"/>
        <item m="1" x="4587"/>
        <item m="1" x="4592"/>
        <item m="1" x="4594"/>
        <item m="1" x="4599"/>
        <item m="1" x="4602"/>
        <item m="1" x="4608"/>
        <item m="1" x="4617"/>
        <item m="1" x="4622"/>
        <item m="1" x="4626"/>
        <item m="1" x="4027"/>
        <item m="1" x="4032"/>
        <item m="1" x="4036"/>
        <item m="1" x="4041"/>
        <item m="1" x="4053"/>
        <item m="1" x="4059"/>
        <item m="1" x="4063"/>
        <item m="1" x="4069"/>
        <item m="1" x="4073"/>
        <item m="1" x="3463"/>
        <item m="1" x="3464"/>
        <item m="1" x="3470"/>
        <item m="1" x="3475"/>
        <item m="1" x="3480"/>
        <item m="1" x="3485"/>
        <item m="1" x="3493"/>
        <item m="1" x="3496"/>
        <item m="1" x="3501"/>
        <item m="1" x="2877"/>
        <item m="1" x="2889"/>
        <item m="1" x="2896"/>
        <item m="1" x="2903"/>
        <item m="1" x="2910"/>
        <item m="1" x="2915"/>
        <item m="1" x="2922"/>
        <item m="1" x="2929"/>
        <item m="1" x="2933"/>
        <item m="1" x="2163"/>
        <item m="1" x="2178"/>
        <item m="1" x="2185"/>
        <item m="1" x="2194"/>
        <item m="1" x="2200"/>
        <item m="1" x="2205"/>
        <item m="1" x="2209"/>
        <item m="1" x="2215"/>
        <item m="1" x="2222"/>
        <item m="1" x="1261"/>
        <item m="1" x="1273"/>
        <item m="1" x="1282"/>
        <item m="1" x="1290"/>
        <item m="1" x="1298"/>
        <item m="1" x="1309"/>
        <item m="1" x="1316"/>
        <item m="1" x="1324"/>
        <item m="1" x="1333"/>
        <item m="1" x="1341"/>
        <item m="1" x="417"/>
        <item m="1" x="432"/>
        <item m="1" x="443"/>
        <item m="1" x="454"/>
        <item m="1" x="464"/>
        <item m="1" x="472"/>
        <item m="1" x="476"/>
        <item m="1" x="480"/>
        <item m="1" x="485"/>
        <item m="1" x="489"/>
        <item m="1" x="2005"/>
        <item m="1" x="2014"/>
        <item m="1" x="2026"/>
        <item m="1" x="2043"/>
        <item m="1" x="2055"/>
        <item m="1" x="2063"/>
        <item m="1" x="2069"/>
        <item m="1" x="5992"/>
        <item m="1" x="6000"/>
        <item m="1" x="6007"/>
        <item m="1" x="6013"/>
        <item m="1" x="6020"/>
        <item m="1" x="6031"/>
        <item m="1" x="6038"/>
        <item m="1" x="6042"/>
        <item m="1" x="6051"/>
        <item m="1" x="5422"/>
        <item m="1" x="5433"/>
        <item m="1" x="5444"/>
        <item m="1" x="5454"/>
        <item m="1" x="5473"/>
        <item m="1" x="5488"/>
        <item m="1" x="5499"/>
        <item m="1" x="5511"/>
        <item m="1" x="4882"/>
        <item m="1" x="4894"/>
        <item m="1" x="4906"/>
        <item m="1" x="4914"/>
        <item m="1" x="4921"/>
        <item m="1" x="3305"/>
        <item m="1" x="3313"/>
        <item m="1" x="3319"/>
        <item m="1" x="3324"/>
        <item m="1" x="3327"/>
        <item m="1" x="3331"/>
        <item m="1" x="3335"/>
        <item m="1" x="3343"/>
        <item m="1" x="2682"/>
        <item m="1" x="1113"/>
        <item m="1" x="1147"/>
        <item m="1" x="1175"/>
        <item m="1" x="255"/>
        <item m="1" x="264"/>
        <item m="1" x="311"/>
        <item m="1" x="684"/>
        <item m="1" x="4455"/>
        <item m="1" x="4459"/>
        <item m="1" x="4462"/>
        <item m="1" x="4467"/>
        <item m="1" x="4470"/>
        <item m="1" x="4472"/>
        <item m="1" x="4476"/>
        <item m="1" x="4482"/>
        <item m="1" x="4487"/>
        <item m="1" x="4494"/>
        <item m="1" x="265"/>
        <item m="1" x="278"/>
        <item m="1" x="312"/>
        <item m="1" x="323"/>
        <item m="1" x="331"/>
        <item m="1" x="7158"/>
        <item m="1" x="7167"/>
        <item m="1" x="7176"/>
        <item m="1" x="7184"/>
        <item m="1" x="7191"/>
        <item m="1" x="7196"/>
        <item m="1" x="7202"/>
        <item m="1" x="7209"/>
        <item m="1" x="7216"/>
        <item m="1" x="7223"/>
        <item m="1" x="6440"/>
        <item m="1" x="6446"/>
        <item m="1" x="6452"/>
        <item m="1" x="7620"/>
        <item m="1" x="7632"/>
        <item m="1" x="7644"/>
        <item m="1" x="7655"/>
        <item m="1" x="7678"/>
        <item m="1" x="7698"/>
        <item m="1" x="7704"/>
        <item m="1" x="6788"/>
        <item m="1" x="6796"/>
        <item m="1" x="6161"/>
        <item m="1" x="6172"/>
        <item m="1" x="6188"/>
        <item m="1" x="6200"/>
        <item m="1" x="6228"/>
        <item m="1" x="6235"/>
        <item m="1" x="5601"/>
        <item m="1" x="2865"/>
        <item m="1" x="2871"/>
        <item m="1" x="2876"/>
        <item m="1" x="2888"/>
        <item m="1" x="2153"/>
        <item m="1" x="411"/>
        <item m="1" x="7766"/>
        <item m="1" x="7342"/>
        <item m="1" x="7351"/>
        <item m="1" x="2594"/>
        <item m="1" x="519"/>
        <item m="1" x="543"/>
        <item m="1" x="558"/>
        <item m="1" x="7410"/>
        <item m="1" x="7419"/>
        <item m="1" x="7428"/>
        <item m="1" x="7436"/>
        <item m="1" x="7450"/>
        <item m="1" x="7461"/>
        <item m="1" x="7467"/>
        <item m="1" x="7474"/>
        <item m="1" x="71"/>
        <item m="1" x="82"/>
        <item m="1" x="94"/>
        <item m="1" x="103"/>
        <item m="1" x="111"/>
        <item m="1" x="7437"/>
        <item m="1" x="7451"/>
        <item m="1" x="7462"/>
        <item m="1" x="7468"/>
        <item m="1" x="7475"/>
        <item m="1" x="7483"/>
        <item m="1" x="7490"/>
        <item m="1" x="6616"/>
        <item m="1" x="6624"/>
        <item m="1" x="6632"/>
        <item m="1" x="6639"/>
        <item m="1" x="6644"/>
        <item m="1" x="6655"/>
        <item m="1" x="6661"/>
        <item m="1" x="6673"/>
        <item m="1" x="6682"/>
        <item m="1" x="6692"/>
        <item m="1" x="6001"/>
        <item m="1" x="6021"/>
        <item m="1" x="6032"/>
        <item m="1" x="6043"/>
        <item m="1" x="5434"/>
        <item m="1" x="5445"/>
        <item m="1" x="5455"/>
        <item m="1" x="5466"/>
        <item m="1" x="5474"/>
        <item m="1" x="5481"/>
        <item m="1" x="5489"/>
        <item m="1" x="5500"/>
        <item m="1" x="5512"/>
        <item m="1" x="4883"/>
        <item m="1" x="6625"/>
        <item m="1" x="6633"/>
        <item m="1" x="6640"/>
        <item m="1" x="6645"/>
        <item m="1" x="6656"/>
        <item m="1" x="6662"/>
        <item m="1" x="6683"/>
        <item m="1" x="6693"/>
        <item m="1" x="5983"/>
        <item m="1" x="5993"/>
        <item m="1" x="6002"/>
        <item m="1" x="6008"/>
        <item m="1" x="6014"/>
        <item m="1" x="6022"/>
        <item m="1" x="6033"/>
        <item m="1" x="6039"/>
        <item m="1" x="6044"/>
        <item m="1" x="6052"/>
        <item m="1" x="5423"/>
        <item m="1" x="5435"/>
        <item m="1" x="5446"/>
        <item m="1" x="5456"/>
        <item m="1" x="6321"/>
        <item m="1" x="6328"/>
        <item m="1" x="6336"/>
        <item m="1" x="6348"/>
        <item m="1" x="6354"/>
        <item m="1" x="6360"/>
        <item m="1" x="6363"/>
        <item m="1" x="5994"/>
        <item m="1" x="6003"/>
        <item m="1" x="6009"/>
        <item m="1" x="6023"/>
        <item m="1" x="6045"/>
        <item m="1" x="5424"/>
        <item m="1" x="5447"/>
        <item m="1" x="5457"/>
        <item m="1" x="5467"/>
        <item m="1" x="5475"/>
        <item m="1" x="5482"/>
        <item m="1" x="5490"/>
        <item m="1" x="5501"/>
        <item m="1" x="4895"/>
        <item m="1" x="4907"/>
        <item m="1" x="4915"/>
        <item m="1" x="4922"/>
        <item m="1" x="4929"/>
        <item m="1" x="4935"/>
        <item m="1" x="4942"/>
        <item m="1" x="4946"/>
        <item m="1" x="4954"/>
        <item m="1" x="4302"/>
        <item m="1" x="4308"/>
        <item m="1" x="4315"/>
        <item m="1" x="5712"/>
        <item m="1" x="5716"/>
        <item m="1" x="5724"/>
        <item m="1" x="5727"/>
        <item m="1" x="5732"/>
        <item m="1" x="5739"/>
        <item m="1" x="5749"/>
        <item m="1" x="5160"/>
        <item m="1" x="5164"/>
        <item m="1" x="5170"/>
        <item m="1" x="5177"/>
        <item m="1" x="5183"/>
        <item m="1" x="5199"/>
        <item m="1" x="5203"/>
        <item m="1" x="5208"/>
        <item m="1" x="5212"/>
        <item m="1" x="4588"/>
        <item m="1" x="4595"/>
        <item m="1" x="4600"/>
        <item m="1" x="4603"/>
        <item m="1" x="4609"/>
        <item m="1" x="4612"/>
        <item m="1" x="4618"/>
        <item m="1" x="4623"/>
        <item m="1" x="4627"/>
        <item m="1" x="4028"/>
        <item m="1" x="4033"/>
        <item m="1" x="3014"/>
        <item m="1" x="3017"/>
        <item m="1" x="3022"/>
        <item m="1" x="3027"/>
        <item m="1" x="2691"/>
        <item m="1" x="2694"/>
        <item m="1" x="2698"/>
        <item m="1" x="2707"/>
        <item m="1" x="2343"/>
        <item m="1" x="2349"/>
        <item m="1" x="1919"/>
        <item m="1" x="1931"/>
        <item m="1" x="1448"/>
        <item m="1" x="1455"/>
        <item m="1" x="1477"/>
        <item m="1" x="1482"/>
        <item m="1" x="1487"/>
        <item m="1" x="1493"/>
        <item m="1" x="1497"/>
        <item m="1" x="591"/>
        <item m="1" x="607"/>
        <item m="1" x="616"/>
        <item m="1" x="622"/>
        <item m="1" x="629"/>
        <item m="1" x="639"/>
        <item m="1" x="645"/>
        <item m="1" x="1031"/>
        <item m="1" x="1040"/>
        <item m="1" x="597"/>
        <item m="1" x="608"/>
        <item m="1" x="623"/>
        <item m="1" x="630"/>
        <item m="1" x="646"/>
        <item m="1" x="189"/>
        <item m="1" x="198"/>
        <item m="1" x="206"/>
        <item m="1" x="7523"/>
        <item m="1" x="7530"/>
        <item m="1" x="7538"/>
        <item m="1" x="7546"/>
        <item m="1" x="7552"/>
        <item m="1" x="7559"/>
        <item m="1" x="7564"/>
        <item m="1" x="7568"/>
        <item m="1" x="7571"/>
        <item m="1" x="6716"/>
        <item m="1" x="6722"/>
        <item m="1" x="6731"/>
        <item m="1" x="7078"/>
        <item m="1" x="7085"/>
        <item m="1" x="7092"/>
        <item m="1" x="7098"/>
        <item m="1" x="7109"/>
        <item m="1" x="4226"/>
        <item m="1" x="4231"/>
        <item m="1" x="4235"/>
        <item m="1" x="4240"/>
        <item m="1" x="4244"/>
        <item m="1" x="3659"/>
        <item m="1" x="3662"/>
        <item m="1" x="3666"/>
        <item m="1" x="3672"/>
        <item m="1" x="3677"/>
        <item m="1" x="3685"/>
        <item m="1" x="3690"/>
        <item m="1" x="3699"/>
        <item m="1" x="3705"/>
        <item m="1" x="3711"/>
        <item m="1" x="3081"/>
        <item m="1" x="3086"/>
        <item m="1" x="3954"/>
        <item m="1" x="3958"/>
        <item m="1" x="3960"/>
        <item m="1" x="3965"/>
        <item m="1" x="3970"/>
        <item m="1" x="3975"/>
        <item m="1" x="3982"/>
        <item m="1" x="3987"/>
        <item m="1" x="3993"/>
        <item m="1" x="3367"/>
        <item m="1" x="3375"/>
        <item m="1" x="3382"/>
        <item m="1" x="3389"/>
        <item m="1" x="3394"/>
        <item m="1" x="3401"/>
        <item m="1" x="3403"/>
        <item m="1" x="3406"/>
        <item m="1" x="3410"/>
        <item m="1" x="2771"/>
        <item m="1" x="2777"/>
        <item m="1" x="2784"/>
        <item m="1" x="2789"/>
        <item m="1" x="3663"/>
        <item m="1" x="3667"/>
        <item m="1" x="3678"/>
        <item m="1" x="3691"/>
        <item m="1" x="3712"/>
        <item m="1" x="3082"/>
        <item m="1" x="3091"/>
        <item m="1" x="3376"/>
        <item m="1" x="3383"/>
        <item m="1" x="3395"/>
        <item m="1" x="3398"/>
        <item m="1" x="3411"/>
        <item m="1" x="2772"/>
        <item m="1" x="2778"/>
        <item m="1" x="2785"/>
        <item m="1" x="2790"/>
        <item m="1" x="2795"/>
        <item m="1" x="2799"/>
        <item m="1" x="2805"/>
        <item m="1" x="3087"/>
        <item m="1" x="3092"/>
        <item m="1" x="2818"/>
        <item m="1" x="2006"/>
        <item m="1" x="2015"/>
        <item m="1" x="2027"/>
        <item m="1" x="2421"/>
        <item m="1" x="2436"/>
        <item m="1" x="2456"/>
        <item m="1" x="2468"/>
        <item m="1" x="2480"/>
        <item m="1" x="2489"/>
        <item m="1" x="2496"/>
        <item m="1" x="1529"/>
        <item m="1" x="1542"/>
        <item m="1" x="1556"/>
        <item m="1" x="1568"/>
        <item m="1" x="2016"/>
        <item m="1" x="2028"/>
        <item m="1" x="2044"/>
        <item m="1" x="2056"/>
        <item m="1" x="2064"/>
        <item m="1" x="2070"/>
        <item m="1" x="2073"/>
        <item m="1" x="2075"/>
        <item m="1" x="2077"/>
        <item m="1" x="1103"/>
        <item m="1" x="1109"/>
        <item m="1" x="1122"/>
        <item m="1" x="1132"/>
        <item m="1" x="1139"/>
        <item m="1" x="1144"/>
        <item m="1" x="1150"/>
        <item m="1" x="1158"/>
        <item m="1" x="1162"/>
        <item m="1" x="1170"/>
        <item m="1" x="252"/>
        <item m="1" x="259"/>
        <item m="1" x="273"/>
        <item m="1" x="297"/>
        <item m="1" x="307"/>
        <item m="1" x="316"/>
        <item m="1" x="321"/>
        <item m="1" x="324"/>
        <item m="1" x="328"/>
        <item m="1" x="1543"/>
        <item m="1" x="1557"/>
        <item m="1" x="1569"/>
        <item m="1" x="1578"/>
        <item m="1" x="1588"/>
        <item m="1" x="1594"/>
        <item m="1" x="1110"/>
        <item m="1" x="1123"/>
        <item m="1" x="1133"/>
        <item m="1" x="1140"/>
        <item m="1" x="1145"/>
        <item m="1" x="1151"/>
        <item m="1" x="1159"/>
        <item m="1" x="1163"/>
        <item m="1" x="1171"/>
        <item m="1" x="253"/>
        <item m="1" x="260"/>
        <item m="1" x="274"/>
        <item m="1" x="288"/>
        <item m="1" x="308"/>
        <item m="1" x="317"/>
        <item m="1" x="322"/>
        <item m="1" x="325"/>
        <item m="1" x="329"/>
        <item m="1" x="7156"/>
        <item m="1" x="7163"/>
        <item m="1" x="7171"/>
        <item m="1" x="5406"/>
        <item m="1" x="5410"/>
        <item m="1" x="5411"/>
        <item m="1" x="5414"/>
        <item m="1" x="5426"/>
        <item m="1" x="5437"/>
        <item m="1" x="5449"/>
        <item m="1" x="5458"/>
        <item m="1" x="5149"/>
        <item m="1" x="5153"/>
        <item m="1" x="5156"/>
        <item m="1" x="5161"/>
        <item m="1" x="5179"/>
        <item m="1" x="4859"/>
        <item m="1" x="4863"/>
        <item m="1" x="4866"/>
        <item m="1" x="4872"/>
        <item m="1" x="4885"/>
        <item m="1" x="4898"/>
        <item m="1" x="4910"/>
        <item m="1" x="4917"/>
        <item m="1" x="4923"/>
        <item m="1" x="4284"/>
        <item m="1" x="4289"/>
        <item m="1" x="4292"/>
        <item m="1" x="4294"/>
        <item m="1" x="4297"/>
        <item m="1" x="4303"/>
        <item m="1" x="4309"/>
        <item m="1" x="4316"/>
        <item m="1" x="4323"/>
        <item m="1" x="4328"/>
        <item m="1" x="3726"/>
        <item m="1" x="3729"/>
        <item m="1" x="3735"/>
        <item m="1" x="3740"/>
        <item m="1" x="4565"/>
        <item m="1" x="4572"/>
        <item m="1" x="4577"/>
        <item m="1" x="4582"/>
        <item m="1" x="4589"/>
        <item m="1" x="4593"/>
        <item m="1" x="4596"/>
        <item m="1" x="4604"/>
        <item m="1" x="4016"/>
        <item m="1" x="4020"/>
        <item m="1" x="4023"/>
        <item m="1" x="4026"/>
        <item m="1" x="4029"/>
        <item m="1" x="4034"/>
        <item m="1" x="4037"/>
        <item m="1" x="4042"/>
        <item m="1" x="4047"/>
        <item m="1" x="3436"/>
        <item m="1" x="3454"/>
        <item m="1" x="3461"/>
        <item m="1" x="3465"/>
        <item m="1" x="3476"/>
        <item m="1" x="2855"/>
        <item m="1" x="2867"/>
        <item m="1" x="2873"/>
        <item m="1" x="2878"/>
        <item m="1" x="2885"/>
        <item m="1" x="2890"/>
        <item m="1" x="2898"/>
        <item m="1" x="2905"/>
        <item m="1" x="2098"/>
        <item m="1" x="2110"/>
        <item m="1" x="4290"/>
        <item m="1" x="4293"/>
        <item m="1" x="4304"/>
        <item m="1" x="4310"/>
        <item m="1" x="4317"/>
        <item m="1" x="4324"/>
        <item m="1" x="4329"/>
        <item m="1" x="3727"/>
        <item m="1" x="3730"/>
        <item m="1" x="3736"/>
        <item m="1" x="3741"/>
        <item m="1" x="3747"/>
        <item m="1" x="3755"/>
        <item m="1" x="4021"/>
        <item m="1" x="3731"/>
        <item m="1" x="3737"/>
        <item m="1" x="3742"/>
        <item m="1" x="3748"/>
        <item m="1" x="3756"/>
        <item m="1" x="3763"/>
        <item m="1" x="3778"/>
        <item m="1" x="3783"/>
        <item m="1" x="3159"/>
        <item m="1" x="3185"/>
        <item m="1" x="2528"/>
        <item m="1" x="3443"/>
        <item m="1" x="3448"/>
        <item m="1" x="3455"/>
        <item m="1" x="3462"/>
        <item m="1" x="3160"/>
        <item m="1" x="3164"/>
        <item m="1" x="3167"/>
        <item m="1" x="3170"/>
        <item m="1" x="3174"/>
        <item m="1" x="3177"/>
        <item m="1" x="3181"/>
        <item m="1" x="2856"/>
        <item m="1" x="2862"/>
        <item m="1" x="2868"/>
        <item m="1" x="2874"/>
        <item m="1" x="2879"/>
        <item m="1" x="2886"/>
        <item m="1" x="6700"/>
        <item m="1" x="6702"/>
        <item m="1" x="6710"/>
        <item m="1" x="6718"/>
        <item m="1" x="6725"/>
        <item m="1" x="6743"/>
        <item m="1" x="6747"/>
        <item m="1" x="6058"/>
        <item m="1" x="6087"/>
        <item m="1" x="6093"/>
        <item m="1" x="6103"/>
        <item m="1" x="6373"/>
        <item m="1" x="6379"/>
        <item m="1" x="6382"/>
        <item m="1" x="6386"/>
        <item m="1" x="6390"/>
        <item m="1" x="6396"/>
        <item m="1" x="5759"/>
        <item m="1" x="5766"/>
        <item m="1" x="5772"/>
        <item m="1" x="5778"/>
        <item m="1" x="5781"/>
        <item m="1" x="5783"/>
        <item m="1" x="5786"/>
        <item m="1" x="5787"/>
        <item m="1" x="5790"/>
        <item m="1" x="6062"/>
        <item m="1" x="6066"/>
        <item m="1" x="6072"/>
        <item m="1" x="6079"/>
        <item m="1" x="6088"/>
        <item m="1" x="6094"/>
        <item m="1" x="6104"/>
        <item m="1" x="6111"/>
        <item m="1" x="6116"/>
        <item m="1" x="5518"/>
        <item m="1" x="5522"/>
        <item m="1" x="5529"/>
        <item m="1" x="5536"/>
        <item m="1" x="5540"/>
        <item m="1" x="5546"/>
        <item m="1" x="5550"/>
        <item m="1" x="5556"/>
        <item m="1" x="5561"/>
        <item m="1" x="4958"/>
        <item m="1" x="4961"/>
        <item m="1" x="4965"/>
        <item m="1" x="4969"/>
        <item m="1" x="4976"/>
        <item m="1" x="4982"/>
        <item m="1" x="4990"/>
        <item m="1" x="5006"/>
        <item m="1" x="5012"/>
        <item m="1" x="4351"/>
        <item m="1" x="4357"/>
        <item m="1" x="4368"/>
        <item m="1" x="4371"/>
        <item m="1" x="4375"/>
        <item m="1" x="4382"/>
        <item m="1" x="4388"/>
        <item m="1" x="4399"/>
        <item m="1" x="3804"/>
        <item m="1" x="3808"/>
        <item m="1" x="3816"/>
        <item m="1" x="3823"/>
        <item m="1" x="3829"/>
        <item m="1" x="3837"/>
        <item m="1" x="3843"/>
        <item m="1" x="3851"/>
        <item m="1" x="3220"/>
        <item m="1" x="3248"/>
        <item m="1" x="3253"/>
        <item m="1" x="3260"/>
        <item m="1" x="3263"/>
        <item m="1" x="3269"/>
        <item m="1" x="3273"/>
        <item m="1" x="2587"/>
        <item m="1" x="2591"/>
        <item m="1" x="2597"/>
        <item m="1" x="2609"/>
        <item m="1" x="2619"/>
        <item m="1" x="2627"/>
        <item m="1" x="2641"/>
        <item m="1" x="2654"/>
        <item m="1" x="1768"/>
        <item m="1" x="1783"/>
        <item m="1" x="1798"/>
        <item m="1" x="1809"/>
        <item m="1" x="1834"/>
        <item m="1" x="1844"/>
        <item m="1" x="1854"/>
        <item m="1" x="1863"/>
        <item m="1" x="1871"/>
        <item m="1" x="888"/>
        <item m="1" x="897"/>
        <item m="1" x="909"/>
        <item m="1" x="918"/>
        <item m="1" x="932"/>
        <item m="1" x="943"/>
        <item m="1" x="953"/>
        <item m="1" x="965"/>
        <item m="1" x="976"/>
        <item m="1" x="987"/>
        <item m="1" x="51"/>
        <item m="1" x="63"/>
        <item m="1" x="75"/>
        <item m="1" x="86"/>
        <item m="1" x="98"/>
        <item m="1" x="107"/>
        <item m="1" x="116"/>
        <item m="1" x="126"/>
        <item m="1" x="133"/>
        <item m="1" x="142"/>
        <item m="1" x="1606"/>
        <item m="1" x="1611"/>
        <item m="1" x="1619"/>
        <item m="1" x="5760"/>
        <item m="1" x="5767"/>
        <item m="1" x="5523"/>
        <item m="1" x="5217"/>
        <item m="1" x="5220"/>
        <item m="1" x="5224"/>
        <item m="1" x="5232"/>
        <item m="1" x="4638"/>
        <item m="1" x="4962"/>
        <item m="1" x="4966"/>
        <item m="1" x="4970"/>
        <item m="1" x="4977"/>
        <item m="1" x="4983"/>
        <item m="1" x="4991"/>
        <item m="1" x="4999"/>
        <item m="1" x="5007"/>
        <item m="1" x="5013"/>
        <item m="1" x="4352"/>
        <item m="1" x="4639"/>
        <item m="1" x="4647"/>
        <item m="1" x="4656"/>
        <item m="1" x="4660"/>
        <item m="1" x="4671"/>
        <item m="1" x="4674"/>
        <item m="1" x="4678"/>
        <item m="1" x="4681"/>
        <item m="1" x="4358"/>
        <item m="1" x="4364"/>
        <item m="1" x="4372"/>
        <item m="1" x="4383"/>
        <item m="1" x="4389"/>
        <item m="1" x="4394"/>
        <item m="1" x="4400"/>
        <item m="1" x="3812"/>
        <item m="1" x="3817"/>
        <item m="1" x="3830"/>
        <item m="1" x="3838"/>
        <item m="1" x="3844"/>
        <item m="1" x="3852"/>
        <item m="1" x="4079"/>
        <item m="1" x="4086"/>
        <item m="1" x="4093"/>
        <item m="1" x="4097"/>
        <item m="1" x="4102"/>
        <item m="1" x="4104"/>
        <item m="1" x="4106"/>
        <item m="1" x="4110"/>
        <item m="1" x="664"/>
        <item m="1" x="667"/>
        <item m="1" x="671"/>
        <item m="1" x="677"/>
        <item m="1" x="685"/>
        <item m="1" x="693"/>
        <item m="1" x="702"/>
        <item m="1" x="709"/>
        <item m="1" x="7576"/>
        <item m="1" x="7579"/>
        <item m="1" x="7585"/>
        <item m="1" x="7621"/>
        <item m="1" x="7633"/>
        <item m="1" x="7645"/>
        <item m="1" x="7656"/>
        <item m="1" x="6764"/>
        <item m="1" x="6766"/>
        <item m="1" x="6773"/>
        <item m="1" x="6776"/>
        <item m="1" x="6783"/>
        <item m="1" x="6797"/>
        <item m="1" x="7580"/>
        <item m="1" x="6459"/>
        <item m="1" x="6468"/>
        <item m="1" x="6134"/>
        <item m="1" x="6136"/>
        <item m="1" x="6140"/>
        <item m="1" x="6145"/>
        <item m="1" x="6152"/>
        <item m="1" x="6162"/>
        <item m="1" x="6173"/>
        <item m="1" x="6189"/>
        <item m="1" x="5816"/>
        <item m="1" x="5584"/>
        <item m="1" x="5587"/>
        <item m="1" x="5591"/>
        <item m="1" x="5595"/>
        <item m="1" x="5273"/>
        <item m="1" x="2501"/>
        <item m="1" x="2505"/>
        <item m="1" x="2084"/>
        <item m="1" x="2087"/>
        <item m="1" x="2090"/>
        <item m="1" x="2094"/>
        <item m="1" x="2101"/>
        <item m="1" x="2115"/>
        <item m="1" x="2130"/>
        <item m="1" x="2154"/>
        <item m="1" x="1181"/>
        <item m="1" x="1190"/>
        <item m="1" x="1196"/>
        <item m="1" x="1205"/>
        <item m="1" x="1212"/>
        <item m="1" x="1219"/>
        <item m="1" x="1229"/>
        <item m="1" x="1238"/>
        <item m="1" x="1245"/>
        <item m="1" x="1256"/>
        <item m="1" x="333"/>
        <item m="1" x="336"/>
        <item m="1" x="343"/>
        <item m="1" x="386"/>
        <item m="1" x="397"/>
        <item m="1" x="412"/>
        <item m="1" x="7228"/>
        <item m="1" x="7234"/>
        <item m="1" x="7244"/>
        <item m="1" x="7254"/>
        <item m="1" x="7260"/>
        <item m="1" x="7271"/>
        <item m="1" x="7281"/>
        <item m="1" x="7295"/>
        <item m="1" x="7306"/>
        <item m="1" x="7318"/>
        <item m="1" x="6508"/>
        <item m="1" x="6512"/>
        <item m="1" x="1612"/>
        <item m="1" x="1620"/>
        <item m="1" x="1630"/>
        <item m="1" x="1637"/>
        <item m="1" x="1649"/>
        <item m="1" x="1660"/>
        <item m="1" x="1671"/>
        <item m="1" x="1681"/>
        <item m="1" x="1691"/>
        <item m="1" x="750"/>
        <item m="1" x="754"/>
        <item m="1" x="758"/>
        <item m="1" x="763"/>
        <item m="1" x="768"/>
        <item m="1" x="778"/>
        <item m="1" x="789"/>
        <item m="1" x="1197"/>
        <item m="1" x="1206"/>
        <item m="1" x="1213"/>
        <item m="1" x="1220"/>
        <item m="1" x="1230"/>
        <item m="1" x="337"/>
        <item m="1" x="344"/>
        <item m="1" x="350"/>
        <item m="1" x="360"/>
        <item m="1" x="371"/>
        <item m="1" x="7713"/>
        <item m="1" x="7719"/>
        <item m="1" x="7727"/>
        <item m="1" x="7732"/>
        <item m="1" x="7742"/>
        <item m="1" x="7752"/>
        <item m="1" x="7235"/>
        <item m="1" x="7245"/>
        <item m="1" x="7255"/>
        <item m="1" x="7261"/>
        <item m="1" x="7272"/>
        <item m="1" x="7282"/>
        <item m="1" x="7296"/>
        <item m="1" x="6856"/>
        <item m="1" x="6860"/>
        <item m="1" x="6866"/>
        <item m="1" x="6871"/>
        <item m="1" x="6880"/>
        <item m="1" x="6889"/>
        <item m="1" x="6900"/>
        <item m="1" x="6513"/>
        <item m="1" x="6518"/>
        <item m="1" x="6522"/>
        <item m="1" x="6525"/>
        <item m="1" x="6532"/>
        <item m="1" x="3792"/>
        <item m="1" x="3796"/>
        <item m="1" x="3799"/>
        <item m="1" x="3802"/>
        <item m="1" x="3806"/>
        <item m="1" x="3815"/>
        <item m="1" x="3820"/>
        <item m="1" x="3190"/>
        <item m="1" x="3197"/>
        <item m="1" x="3204"/>
        <item m="1" x="3216"/>
        <item m="1" x="3224"/>
        <item m="1" x="3232"/>
        <item m="1" x="3241"/>
        <item m="1" x="3246"/>
        <item m="1" x="3495"/>
        <item m="1" x="3198"/>
        <item m="1" x="3205"/>
        <item m="1" x="3217"/>
        <item m="1" x="3225"/>
        <item m="1" x="3233"/>
        <item m="1" x="3242"/>
        <item m="1" x="3247"/>
        <item m="1" x="2573"/>
        <item m="1" x="2577"/>
        <item m="1" x="2585"/>
        <item m="1" x="2589"/>
        <item m="1" x="2595"/>
        <item m="1" x="2600"/>
        <item m="1" x="2606"/>
        <item m="1" x="2613"/>
        <item m="1" x="1729"/>
        <item m="1" x="1747"/>
        <item m="1" x="1758"/>
        <item m="1" x="1772"/>
        <item m="1" x="1812"/>
        <item m="1" x="1823"/>
        <item m="1" x="874"/>
        <item m="1" x="878"/>
        <item m="1" x="881"/>
        <item m="1" x="885"/>
        <item m="1" x="891"/>
        <item m="1" x="901"/>
        <item m="1" x="912"/>
        <item m="1" x="922"/>
        <item m="1" x="936"/>
        <item m="1" x="26"/>
        <item m="1" x="28"/>
        <item m="1" x="35"/>
        <item m="1" x="40"/>
        <item m="1" x="2919"/>
        <item m="1" x="2926"/>
        <item m="1" x="2940"/>
        <item m="1" x="2944"/>
        <item m="1" x="2951"/>
        <item m="1" x="2955"/>
        <item m="1" x="2959"/>
        <item m="1" x="2203"/>
        <item m="1" x="2206"/>
        <item m="1" x="2211"/>
        <item m="1" x="2218"/>
        <item m="1" x="2568"/>
        <item m="1" x="2574"/>
        <item m="1" x="2578"/>
        <item m="1" x="2586"/>
        <item m="1" x="2590"/>
        <item m="1" x="2596"/>
        <item m="1" x="2601"/>
        <item m="1" x="2607"/>
        <item m="1" x="2614"/>
        <item m="1" x="1730"/>
        <item m="1" x="1732"/>
        <item m="1" x="1739"/>
        <item m="1" x="1748"/>
        <item m="1" x="1759"/>
        <item m="1" x="1773"/>
        <item m="1" x="1787"/>
        <item m="1" x="1801"/>
        <item m="1" x="1813"/>
        <item m="1" x="1824"/>
        <item m="1" x="2207"/>
        <item m="1" x="2212"/>
        <item m="1" x="2219"/>
        <item m="1" x="2224"/>
        <item m="1" x="2232"/>
        <item m="1" x="2240"/>
        <item m="1" x="2251"/>
        <item m="1" x="2264"/>
        <item m="1" x="2275"/>
        <item m="1" x="1733"/>
        <item m="1" x="1740"/>
        <item m="1" x="1749"/>
        <item m="1" x="1760"/>
        <item m="1" x="1774"/>
        <item m="1" x="1788"/>
        <item m="1" x="1320"/>
        <item m="1" x="1337"/>
        <item m="1" x="1346"/>
        <item m="1" x="1353"/>
        <item m="1" x="1359"/>
        <item m="1" x="1365"/>
        <item m="1" x="1370"/>
        <item m="1" x="1378"/>
        <item m="1" x="475"/>
        <item m="1" x="477"/>
        <item m="1" x="483"/>
        <item m="1" x="487"/>
        <item m="1" x="501"/>
        <item m="1" x="506"/>
        <item m="1" x="515"/>
        <item m="1" x="526"/>
        <item m="1" x="7401"/>
        <item m="1" x="7407"/>
        <item m="1" x="7415"/>
        <item m="1" x="7445"/>
        <item m="1" x="6596"/>
        <item m="1" x="6598"/>
        <item m="1" x="875"/>
        <item m="1" x="478"/>
        <item m="1" x="5017"/>
        <item m="1" x="5021"/>
        <item m="1" x="5022"/>
        <item m="1" x="5023"/>
        <item m="1" x="5025"/>
        <item m="1" x="5029"/>
        <item m="1" x="5030"/>
        <item m="1" x="4406"/>
        <item m="1" x="4411"/>
        <item m="1" x="4417"/>
        <item m="1" x="4425"/>
        <item m="1" x="4433"/>
        <item m="1" x="4438"/>
        <item m="1" x="4443"/>
        <item m="1" x="4447"/>
        <item m="1" x="4451"/>
        <item m="1" x="3868"/>
        <item m="1" x="3872"/>
        <item m="1" x="3874"/>
        <item m="1" x="3878"/>
        <item m="1" x="3882"/>
        <item m="1" x="3886"/>
        <item m="1" x="3889"/>
        <item m="1" x="3893"/>
        <item m="1" x="3899"/>
        <item m="1" x="3278"/>
        <item m="1" x="3280"/>
        <item m="1" x="3286"/>
        <item m="1" x="3292"/>
        <item m="1" x="3297"/>
        <item m="1" x="3303"/>
        <item m="1" x="3310"/>
        <item m="1" x="3318"/>
        <item m="1" x="3322"/>
        <item m="1" x="2659"/>
        <item m="1" x="2663"/>
        <item m="1" x="2667"/>
        <item m="1" x="2670"/>
        <item m="1" x="2673"/>
        <item m="1" x="2679"/>
        <item m="1" x="2687"/>
        <item m="1" x="2693"/>
        <item m="1" x="2697"/>
        <item m="1" x="2703"/>
        <item m="1" x="1878"/>
        <item m="1" x="1881"/>
        <item m="1" x="1886"/>
        <item m="1" x="1894"/>
        <item m="1" x="1900"/>
        <item m="1" x="1908"/>
        <item m="1" x="1918"/>
        <item m="1" x="1929"/>
        <item m="1" x="1939"/>
        <item m="1" x="1946"/>
        <item m="1" x="996"/>
        <item m="1" x="1001"/>
        <item m="1" x="1010"/>
        <item m="1" x="1015"/>
        <item m="1" x="1020"/>
        <item m="1" x="1026"/>
        <item m="1" x="1030"/>
        <item m="1" x="1037"/>
        <item m="1" x="1045"/>
        <item m="1" x="1053"/>
        <item m="1" x="150"/>
        <item m="1" x="156"/>
        <item m="1" x="162"/>
        <item m="1" x="4686"/>
        <item m="1" x="4691"/>
        <item m="1" x="4693"/>
        <item m="1" x="4697"/>
        <item m="1" x="4703"/>
        <item m="1" x="4709"/>
        <item m="1" x="4717"/>
        <item m="1" x="4727"/>
        <item m="1" x="4118"/>
        <item m="1" x="4123"/>
        <item m="1" x="4129"/>
        <item m="1" x="4134"/>
        <item m="1" x="4136"/>
        <item m="1" x="4139"/>
        <item m="1" x="4146"/>
        <item m="1" x="4151"/>
        <item m="1" x="4153"/>
        <item m="1" x="4156"/>
        <item m="1" x="3551"/>
        <item m="1" x="3557"/>
        <item m="1" x="3559"/>
        <item m="1" x="3563"/>
        <item m="1" x="3566"/>
        <item m="1" x="3571"/>
        <item m="1" x="3575"/>
        <item m="1" x="3578"/>
        <item m="1" x="3584"/>
        <item m="1" x="3591"/>
        <item m="1" x="2982"/>
        <item m="1" x="2988"/>
        <item m="1" x="2994"/>
        <item m="1" x="3001"/>
        <item m="1" x="3007"/>
        <item m="1" x="3010"/>
        <item m="1" x="3013"/>
        <item m="1" x="3016"/>
        <item m="1" x="3021"/>
        <item m="1" x="4412"/>
        <item m="1" x="4418"/>
        <item m="1" x="4426"/>
        <item m="1" x="4434"/>
        <item m="1" x="4439"/>
        <item m="1" x="4444"/>
        <item m="1" x="4124"/>
        <item m="1" x="3869"/>
        <item m="1" x="3873"/>
        <item m="1" x="3875"/>
        <item m="1" x="3879"/>
        <item m="1" x="3883"/>
        <item m="1" x="3887"/>
        <item m="1" x="3890"/>
        <item m="1" x="3894"/>
        <item m="1" x="3900"/>
        <item m="1" x="3279"/>
        <item m="1" x="3558"/>
        <item m="1" x="3560"/>
        <item m="1" x="3567"/>
        <item m="1" x="3281"/>
        <item m="1" x="3288"/>
        <item m="1" x="3293"/>
        <item m="1" x="3298"/>
        <item m="1" x="2674"/>
        <item m="1" x="2680"/>
        <item m="1" x="2688"/>
        <item m="1" x="2995"/>
        <item m="1" x="3002"/>
        <item m="1" x="2668"/>
        <item m="1" x="2671"/>
        <item m="1" x="2675"/>
        <item m="1" x="2681"/>
        <item m="1" x="2689"/>
        <item m="1" x="2704"/>
        <item m="1" x="1882"/>
        <item m="1" x="1887"/>
        <item m="1" x="1947"/>
        <item m="1" x="1002"/>
        <item m="1" x="1011"/>
        <item m="1" x="1016"/>
        <item m="1" x="1021"/>
        <item m="1" x="157"/>
        <item m="1" x="163"/>
        <item m="1" x="203"/>
        <item m="1" x="7039"/>
        <item m="1" x="7045"/>
        <item m="1" x="7052"/>
        <item m="1" x="7058"/>
        <item m="1" x="7066"/>
        <item m="1" x="7072"/>
        <item m="1" x="7077"/>
        <item m="1" x="7089"/>
        <item m="1" x="7095"/>
        <item m="1" x="6368"/>
        <item m="1" x="2329"/>
        <item m="1" x="2333"/>
        <item m="1" x="2335"/>
        <item m="1" x="2338"/>
        <item m="1" x="2340"/>
        <item m="1" x="2342"/>
        <item m="1" x="2347"/>
        <item m="1" x="2353"/>
        <item m="1" x="2360"/>
        <item m="1" x="1411"/>
        <item m="1" x="1415"/>
        <item m="1" x="1420"/>
        <item m="1" x="1431"/>
        <item m="1" x="1438"/>
        <item m="1" x="1447"/>
        <item m="1" x="1460"/>
        <item m="1" x="1467"/>
        <item m="1" x="573"/>
        <item m="1" x="574"/>
        <item m="1" x="577"/>
        <item m="1" x="581"/>
        <item m="1" x="585"/>
        <item m="1" x="590"/>
        <item m="1" x="595"/>
        <item m="1" x="6222"/>
        <item m="1" x="5868"/>
        <item m="1" x="5872"/>
        <item m="1" x="5887"/>
        <item m="1" x="5890"/>
        <item m="1" x="5630"/>
        <item m="1" x="5075"/>
        <item m="1" x="5080"/>
        <item m="1" x="5084"/>
        <item m="1" x="5086"/>
        <item m="1" x="5094"/>
        <item m="1" x="5096"/>
        <item m="1" x="4473"/>
        <item m="1" x="4477"/>
        <item m="1" x="4489"/>
        <item m="1" x="4502"/>
        <item m="1" x="4509"/>
        <item m="1" x="4520"/>
        <item m="1" x="3934"/>
        <item m="1" x="3942"/>
        <item m="1" x="3959"/>
        <item m="1" x="3964"/>
        <item m="1" x="3347"/>
        <item m="1" x="3356"/>
        <item m="1" x="3365"/>
        <item m="1" x="3380"/>
        <item m="1" x="3386"/>
        <item m="1" x="2747"/>
        <item m="1" x="2753"/>
        <item m="1" x="2759"/>
        <item m="1" x="2765"/>
        <item m="1" x="2776"/>
        <item m="1" x="2787"/>
        <item m="1" x="2793"/>
        <item m="1" x="1972"/>
        <item m="1" x="1976"/>
        <item m="1" x="1989"/>
        <item m="1" x="2004"/>
        <item m="1" x="2053"/>
        <item m="1" x="1077"/>
        <item m="1" x="1082"/>
        <item m="1" x="1089"/>
        <item m="1" x="1121"/>
        <item m="1" x="1130"/>
        <item m="1" x="229"/>
        <item m="1" x="235"/>
        <item m="1" x="244"/>
        <item m="1" x="250"/>
        <item m="1" x="258"/>
        <item m="1" x="272"/>
        <item m="1" x="286"/>
        <item m="1" x="295"/>
        <item m="1" x="7130"/>
        <item m="1" x="7135"/>
        <item m="1" x="7142"/>
        <item m="1" x="7148"/>
        <item m="1" x="7150"/>
        <item m="1" x="7162"/>
        <item m="1" x="7170"/>
        <item m="1" x="7188"/>
        <item m="1" x="6422"/>
        <item m="1" x="6430"/>
        <item m="1" x="6433"/>
        <item m="1" x="6435"/>
        <item m="1" x="6437"/>
        <item m="1" x="6441"/>
        <item m="1" x="6447"/>
        <item m="1" x="6454"/>
        <item m="1" x="6463"/>
        <item m="1" x="112"/>
        <item m="1" x="119"/>
        <item m="1" x="130"/>
        <item m="1" x="136"/>
        <item m="1" x="147"/>
        <item m="1" x="152"/>
        <item m="1" x="158"/>
        <item m="1" x="164"/>
        <item m="1" x="167"/>
        <item m="1" x="173"/>
        <item m="1" x="7009"/>
        <item m="1" x="7014"/>
        <item m="1" x="7021"/>
        <item m="1" x="7029"/>
        <item m="1" x="7037"/>
        <item m="1" x="7041"/>
        <item m="1" x="7047"/>
        <item m="1" x="7053"/>
        <item m="1" x="7060"/>
        <item m="1" x="7068"/>
        <item m="1" x="6349"/>
        <item m="1" x="6355"/>
        <item m="1" x="4765"/>
        <item m="1" x="4769"/>
        <item m="1" x="4778"/>
        <item m="1" x="4782"/>
        <item m="1" x="4194"/>
        <item m="1" x="4203"/>
        <item m="1" x="4211"/>
        <item m="1" x="4220"/>
        <item m="1" x="4222"/>
        <item m="1" x="4223"/>
        <item m="1" x="4225"/>
        <item m="1" x="4228"/>
        <item m="1" x="3635"/>
        <item m="1" x="3640"/>
        <item m="1" x="3648"/>
        <item m="1" x="3652"/>
        <item m="1" x="3656"/>
        <item m="1" x="3660"/>
        <item m="1" x="3938"/>
        <item m="1" x="3943"/>
        <item m="1" x="3945"/>
        <item m="1" x="3957"/>
        <item m="1" x="3387"/>
        <item m="1" x="3392"/>
        <item m="1" x="2741"/>
        <item m="1" x="2748"/>
        <item m="1" x="2754"/>
        <item m="1" x="2760"/>
        <item m="1" x="2766"/>
        <item m="1" x="2770"/>
        <item m="1" x="2782"/>
        <item m="1" x="2788"/>
        <item m="1" x="2794"/>
        <item m="1" x="1977"/>
        <item m="1" x="1984"/>
        <item m="1" x="1990"/>
        <item m="1" x="1998"/>
        <item m="1" x="2013"/>
        <item m="1" x="1090"/>
        <item m="1" x="1095"/>
        <item m="1" x="3641"/>
        <item m="1" x="3653"/>
        <item m="1" x="3657"/>
        <item m="1" x="1410"/>
        <item m="1" x="1412"/>
        <item m="1" x="992"/>
        <item m="1" x="1012"/>
        <item m="1" x="571"/>
        <item m="1" x="148"/>
        <item m="1" x="153"/>
        <item m="1" x="159"/>
        <item m="1" x="168"/>
        <item m="1" x="174"/>
        <item m="1" x="181"/>
        <item m="1" x="7042"/>
        <item m="1" x="7048"/>
        <item m="1" x="7054"/>
        <item m="1" x="7061"/>
        <item m="1" x="7069"/>
        <item m="1" x="7073"/>
        <item m="1" x="7079"/>
        <item m="1" x="6694"/>
        <item m="1" x="6697"/>
        <item m="1" x="6699"/>
        <item m="1" x="6701"/>
        <item m="1" x="6704"/>
        <item m="1" x="6709"/>
        <item m="1" x="6717"/>
        <item m="1" x="6723"/>
        <item m="1" x="6732"/>
        <item m="1" x="6046"/>
        <item m="1" x="6053"/>
        <item m="1" x="6056"/>
        <item m="1" x="6060"/>
        <item m="1" x="6065"/>
        <item m="1" x="6077"/>
        <item m="1" x="6085"/>
        <item m="1" x="6101"/>
        <item m="1" x="5502"/>
        <item m="1" x="5513"/>
        <item m="1" x="5516"/>
        <item m="1" x="5520"/>
        <item m="1" x="5526"/>
        <item m="1" x="5533"/>
        <item m="1" x="5538"/>
        <item m="1" x="5544"/>
        <item m="1" x="5548"/>
        <item m="1" x="5554"/>
        <item m="1" x="4947"/>
        <item m="1" x="4955"/>
        <item m="1" x="4957"/>
        <item m="1" x="6365"/>
        <item m="1" x="6054"/>
        <item m="1" x="6057"/>
        <item m="1" x="6061"/>
        <item m="1" x="6069"/>
        <item m="1" x="6078"/>
        <item m="1" x="6086"/>
        <item m="1" x="6092"/>
        <item m="1" x="6102"/>
        <item m="1" x="5503"/>
        <item m="1" x="5514"/>
        <item m="1" x="5517"/>
        <item m="1" x="5521"/>
        <item m="1" x="5527"/>
        <item m="1" x="5534"/>
        <item m="1" x="5539"/>
        <item m="1" x="5545"/>
        <item m="1" x="5549"/>
        <item m="1" x="5555"/>
        <item m="1" x="5750"/>
        <item m="1" x="5753"/>
        <item m="1" x="5757"/>
        <item m="1" x="5764"/>
        <item m="1" x="5780"/>
        <item m="1" x="3045"/>
        <item m="1" x="3050"/>
        <item m="1" x="3055"/>
        <item m="1" x="3062"/>
        <item m="1" x="3069"/>
        <item m="1" x="3076"/>
        <item m="1" x="3083"/>
        <item m="1" x="3088"/>
        <item m="1" x="3093"/>
        <item m="1" x="2397"/>
        <item m="1" x="2402"/>
        <item m="1" x="2406"/>
        <item m="1" x="2409"/>
        <item m="1" x="2412"/>
        <item m="1" x="2413"/>
        <item m="1" x="2414"/>
        <item m="1" x="2419"/>
        <item m="1" x="2422"/>
        <item m="1" x="2427"/>
        <item m="1" x="1494"/>
        <item m="1" x="1498"/>
        <item m="1" x="1501"/>
        <item m="1" x="1504"/>
        <item m="1" x="1507"/>
        <item m="1" x="1511"/>
        <item m="1" x="1519"/>
        <item m="1" x="1530"/>
        <item m="1" x="1544"/>
        <item m="1" x="1558"/>
        <item m="1" x="653"/>
        <item m="1" x="657"/>
        <item m="1" x="660"/>
        <item m="1" x="665"/>
        <item m="1" x="666"/>
        <item m="1" x="670"/>
        <item m="1" x="2735"/>
        <item m="1" x="2743"/>
        <item m="1" x="2756"/>
        <item m="1" x="2761"/>
        <item m="1" x="2767"/>
        <item m="1" x="2773"/>
        <item m="1" x="2779"/>
        <item m="1" x="1967"/>
        <item m="1" x="1978"/>
        <item m="1" x="1986"/>
        <item m="1" x="2403"/>
        <item m="1" x="2407"/>
        <item m="1" x="1968"/>
        <item m="1" x="1979"/>
        <item m="1" x="1987"/>
        <item m="1" x="1992"/>
        <item m="1" x="1999"/>
        <item m="1" x="2007"/>
        <item m="1" x="2017"/>
        <item m="1" x="2029"/>
        <item m="1" x="1068"/>
        <item m="1" x="1072"/>
        <item m="1" x="1499"/>
        <item m="1" x="1502"/>
        <item m="1" x="1505"/>
        <item m="1" x="1508"/>
        <item m="1" x="1512"/>
        <item m="1" x="1520"/>
        <item m="1" x="1531"/>
        <item m="1" x="1545"/>
        <item m="1" x="1559"/>
        <item m="1" x="654"/>
        <item m="1" x="658"/>
        <item m="1" x="661"/>
        <item m="1" x="662"/>
        <item m="1" x="1073"/>
        <item m="1" x="1078"/>
        <item m="1" x="1083"/>
        <item m="1" x="1092"/>
        <item m="1" x="1096"/>
        <item m="1" x="1099"/>
        <item m="1" x="1104"/>
        <item m="1" x="1111"/>
        <item m="1" x="1124"/>
        <item m="1" x="222"/>
        <item m="1" x="224"/>
        <item m="1" x="227"/>
        <item m="1" x="230"/>
        <item m="1" x="236"/>
        <item m="1" x="241"/>
        <item m="1" x="245"/>
        <item m="1" x="225"/>
        <item m="1" x="228"/>
        <item m="1" x="231"/>
        <item m="1" x="237"/>
        <item m="1" x="7572"/>
        <item m="1" x="7574"/>
        <item m="1" x="7578"/>
        <item m="1" x="7584"/>
        <item m="1" x="7590"/>
        <item m="1" x="7126"/>
        <item m="1" x="7132"/>
        <item m="1" x="7137"/>
        <item m="1" x="7157"/>
        <item m="1" x="7164"/>
        <item m="1" x="7172"/>
        <item m="1" x="6414"/>
        <item m="1" x="6417"/>
        <item m="1" x="6423"/>
        <item m="1" x="6427"/>
        <item m="1" x="4259"/>
        <item m="1" x="4266"/>
        <item m="1" x="3994"/>
        <item m="1" x="3998"/>
        <item m="1" x="4007"/>
        <item m="1" x="4010"/>
        <item m="1" x="4013"/>
        <item m="1" x="4014"/>
        <item m="1" x="4017"/>
        <item m="1" x="4022"/>
        <item m="1" x="3407"/>
        <item m="1" x="3412"/>
        <item m="1" x="3419"/>
        <item m="1" x="3424"/>
        <item m="1" x="3427"/>
        <item m="1" x="3432"/>
        <item m="1" x="3437"/>
        <item m="1" x="3449"/>
        <item m="1" x="2830"/>
        <item m="1" x="2837"/>
        <item m="1" x="2848"/>
        <item m="1" x="2863"/>
        <item m="1" x="3713"/>
        <item m="1" x="3716"/>
        <item m="1" x="3413"/>
        <item m="1" x="3415"/>
        <item m="1" x="3420"/>
        <item m="1" x="3425"/>
        <item m="1" x="3428"/>
        <item m="1" x="3433"/>
        <item m="1" x="3438"/>
        <item m="1" x="3444"/>
        <item m="1" x="3450"/>
        <item m="1" x="2814"/>
        <item m="1" x="2819"/>
        <item m="1" x="2825"/>
        <item m="1" x="2838"/>
        <item m="1" x="2849"/>
        <item m="1" x="2852"/>
        <item m="1" x="2857"/>
        <item m="1" x="3128"/>
        <item m="1" x="3133"/>
        <item m="1" x="3138"/>
        <item m="1" x="3142"/>
        <item m="1" x="3148"/>
        <item m="1" x="3151"/>
        <item m="1" x="3156"/>
        <item m="1" x="3161"/>
        <item m="1" x="3165"/>
        <item m="1" x="2490"/>
        <item m="1" x="2503"/>
        <item m="1" x="2508"/>
        <item m="1" x="2820"/>
        <item m="1" x="2831"/>
        <item m="1" x="2839"/>
        <item m="1" x="2843"/>
        <item m="1" x="2497"/>
        <item m="1" x="2078"/>
        <item m="1" x="2079"/>
        <item m="1" x="2083"/>
        <item m="1" x="2086"/>
        <item m="1" x="2089"/>
        <item m="1" x="2092"/>
        <item m="1" x="2099"/>
        <item m="1" x="2111"/>
        <item m="1" x="2125"/>
        <item m="1" x="1164"/>
        <item m="1" x="1172"/>
        <item m="1" x="1602"/>
        <item m="1" x="1173"/>
        <item m="1" x="1179"/>
        <item m="1" x="1186"/>
        <item m="1" x="5468"/>
        <item m="1" x="5476"/>
        <item m="1" x="5186"/>
        <item m="1" x="5194"/>
        <item m="1" x="5201"/>
        <item m="1" x="5204"/>
        <item m="1" x="5210"/>
        <item m="1" x="5214"/>
        <item m="1" x="5215"/>
        <item m="1" x="5218"/>
        <item m="1" x="4936"/>
        <item m="1" x="4943"/>
        <item m="1" x="4605"/>
        <item m="1" x="4610"/>
        <item m="1" x="4613"/>
        <item m="1" x="4620"/>
        <item m="1" x="4624"/>
        <item m="1" x="4628"/>
        <item m="1" x="4634"/>
        <item m="1" x="4640"/>
        <item m="1" x="4648"/>
        <item m="1" x="4043"/>
        <item m="1" x="4048"/>
        <item m="1" x="4055"/>
        <item m="1" x="4060"/>
        <item m="1" x="4065"/>
        <item m="1" x="4070"/>
        <item m="1" x="4074"/>
        <item m="1" x="4076"/>
        <item m="1" x="4080"/>
        <item m="1" x="4087"/>
        <item m="1" x="3477"/>
        <item m="1" x="3481"/>
        <item m="1" x="3486"/>
        <item m="1" x="3491"/>
        <item m="1" x="3494"/>
        <item m="1" x="3497"/>
        <item m="1" x="3502"/>
        <item m="1" x="3505"/>
        <item m="1" x="3507"/>
        <item m="1" x="3512"/>
        <item m="1" x="2899"/>
        <item m="1" x="2912"/>
        <item m="1" x="2917"/>
        <item m="1" x="2925"/>
        <item m="1" x="2930"/>
        <item m="1" x="2934"/>
        <item m="1" x="2936"/>
        <item m="1" x="2941"/>
        <item m="1" x="2948"/>
        <item m="1" x="2187"/>
        <item m="1" x="2196"/>
        <item m="1" x="2201"/>
        <item m="1" x="2210"/>
        <item m="1" x="2217"/>
        <item m="1" x="2223"/>
        <item m="1" x="2228"/>
        <item m="1" x="2235"/>
        <item m="1" x="2246"/>
        <item m="1" x="1292"/>
        <item m="1" x="1299"/>
        <item m="1" x="1310"/>
        <item m="1" x="1317"/>
        <item m="1" x="1326"/>
        <item m="1" x="1335"/>
        <item m="1" x="1344"/>
        <item m="1" x="1350"/>
        <item m="1" x="1357"/>
        <item m="1" x="1363"/>
        <item m="1" x="456"/>
        <item m="1" x="465"/>
        <item m="1" x="474"/>
        <item m="1" x="4056"/>
        <item m="1" x="3784"/>
        <item m="1" x="3788"/>
        <item m="1" x="3482"/>
        <item m="1" x="3487"/>
        <item m="1" x="3492"/>
        <item m="1" x="3498"/>
        <item m="1" x="3503"/>
        <item m="1" x="3186"/>
        <item m="1" x="3189"/>
        <item m="1" x="3196"/>
        <item m="1" x="3203"/>
        <item m="1" x="3209"/>
        <item m="1" x="3215"/>
        <item m="1" x="2906"/>
        <item m="1" x="2913"/>
        <item m="1" x="2918"/>
        <item m="1" x="2935"/>
        <item m="1" x="2937"/>
        <item m="1" x="6748"/>
        <item m="1" x="6755"/>
        <item m="1" x="6759"/>
        <item m="1" x="6765"/>
        <item m="1" x="6767"/>
        <item m="1" x="6774"/>
        <item m="1" x="6112"/>
        <item m="1" x="6117"/>
        <item m="1" x="6397"/>
        <item m="1" x="6403"/>
        <item m="1" x="6412"/>
        <item m="1" x="6415"/>
        <item m="1" x="6419"/>
        <item m="1" x="6424"/>
        <item m="1" x="6428"/>
        <item m="1" x="6432"/>
        <item m="1" x="5791"/>
        <item m="1" x="5794"/>
        <item m="1" x="5800"/>
        <item m="1" x="5810"/>
        <item m="1" x="5817"/>
        <item m="1" x="5823"/>
        <item m="1" x="5235"/>
        <item m="1" x="5240"/>
        <item m="1" x="6118"/>
        <item m="1" x="6120"/>
        <item m="1" x="6122"/>
        <item m="1" x="6126"/>
        <item m="1" x="6130"/>
        <item m="1" x="6133"/>
        <item m="1" x="6135"/>
        <item m="1" x="5792"/>
        <item m="1" x="5795"/>
        <item m="1" x="5799"/>
        <item m="1" x="5801"/>
        <item m="1" x="5803"/>
        <item m="1" x="5806"/>
        <item m="1" x="5811"/>
        <item m="1" x="5818"/>
        <item m="1" x="5824"/>
        <item m="1" x="5236"/>
        <item m="1" x="5241"/>
        <item m="1" x="5254"/>
        <item m="1" x="5259"/>
        <item m="1" x="5261"/>
        <item m="1" x="5264"/>
        <item m="1" x="5266"/>
        <item m="1" x="5269"/>
        <item m="1" x="5274"/>
        <item m="1" x="4679"/>
        <item m="1" x="5255"/>
        <item m="1" x="5260"/>
        <item m="1" x="5262"/>
        <item m="1" x="5265"/>
        <item m="1" x="5014"/>
        <item m="1" x="4682"/>
        <item m="1" x="4685"/>
        <item m="1" x="4401"/>
        <item m="1" x="4403"/>
        <item m="1" x="4404"/>
        <item m="1" x="4111"/>
        <item m="1" x="4116"/>
        <item m="1" x="4120"/>
        <item m="1" x="4127"/>
        <item m="1" x="4132"/>
        <item m="1" x="4142"/>
        <item m="1" x="4149"/>
        <item m="1" x="3545"/>
        <item m="1" x="3550"/>
        <item m="1" x="3554"/>
        <item m="1" x="3564"/>
        <item m="1" x="3569"/>
        <item m="1" x="3573"/>
        <item m="1" x="2969"/>
        <item m="1" x="2974"/>
        <item m="1" x="717"/>
        <item m="1" x="725"/>
        <item m="1" x="736"/>
        <item m="1" x="747"/>
        <item m="1" x="751"/>
        <item m="1" x="755"/>
        <item m="1" x="759"/>
        <item m="1" x="7646"/>
        <item m="1" x="7657"/>
        <item m="1" x="7665"/>
        <item m="1" x="7679"/>
        <item m="1" x="7692"/>
        <item m="1" x="7699"/>
        <item m="1" x="7705"/>
        <item m="1" x="7707"/>
        <item m="1" x="7714"/>
        <item m="1" x="7720"/>
        <item m="1" x="6814"/>
        <item m="1" x="7680"/>
        <item m="1" x="7693"/>
        <item m="1" x="7700"/>
        <item m="1" x="7708"/>
        <item m="1" x="7715"/>
        <item m="1" x="7721"/>
        <item m="1" x="6822"/>
        <item m="1" x="6828"/>
        <item m="1" x="6840"/>
        <item m="1" x="6861"/>
        <item m="1" x="6190"/>
        <item m="1" x="6201"/>
        <item m="1" x="6213"/>
        <item m="1" x="6229"/>
        <item m="1" x="6236"/>
        <item m="1" x="6242"/>
        <item m="1" x="6253"/>
        <item m="1" x="5649"/>
        <item m="1" x="5662"/>
        <item m="1" x="5065"/>
        <item m="1" x="5070"/>
        <item m="1" x="7192"/>
        <item m="1" x="7224"/>
        <item m="1" x="7229"/>
        <item m="1" x="7236"/>
        <item m="1" x="6202"/>
        <item m="1" x="6214"/>
        <item m="1" x="6221"/>
        <item m="1" x="5856"/>
        <item m="1" x="5862"/>
        <item m="1" x="5867"/>
        <item m="1" x="5871"/>
        <item m="1" x="5879"/>
        <item m="1" x="5885"/>
        <item m="1" x="5888"/>
        <item m="1" x="5893"/>
        <item m="1" x="5901"/>
        <item m="1" x="5300"/>
        <item m="1" x="5616"/>
        <item m="1" x="5622"/>
        <item m="1" x="5629"/>
        <item m="1" x="5311"/>
        <item m="1" x="5318"/>
        <item m="1" x="2531"/>
        <item m="1" x="2538"/>
        <item m="1" x="2546"/>
        <item m="1" x="2555"/>
        <item m="1" x="2560"/>
        <item m="1" x="2564"/>
        <item m="1" x="2155"/>
        <item m="1" x="2167"/>
        <item m="1" x="2175"/>
        <item m="1" x="2182"/>
        <item m="1" x="2191"/>
        <item m="1" x="2204"/>
        <item m="1" x="1692"/>
        <item m="1" x="1699"/>
        <item m="1" x="1257"/>
        <item m="1" x="1268"/>
        <item m="1" x="1279"/>
        <item m="1" x="1288"/>
        <item m="1" x="831"/>
        <item m="1" x="842"/>
        <item m="1" x="426"/>
        <item m="1" x="440"/>
        <item m="1" x="452"/>
        <item m="1" x="7787"/>
        <item m="1" x="7797"/>
        <item m="1" x="6"/>
        <item m="1" x="13"/>
        <item m="1" x="19"/>
        <item m="1" x="22"/>
        <item m="1" x="27"/>
        <item m="1" x="29"/>
        <item m="1" x="36"/>
        <item m="1" x="6910"/>
        <item m="1" x="6917"/>
        <item m="1" x="6928"/>
        <item m="1" x="6935"/>
        <item m="1" x="6954"/>
        <item m="1" x="6958"/>
        <item m="1" x="6286"/>
        <item m="1" x="6293"/>
        <item m="1" x="6297"/>
        <item m="1" x="6299"/>
        <item m="1" x="6918"/>
        <item m="1" x="6556"/>
        <item m="1" x="6573"/>
        <item m="1" x="6583"/>
        <item m="1" x="6589"/>
        <item m="1" x="6594"/>
        <item m="1" x="6597"/>
        <item m="1" x="6599"/>
        <item m="1" x="6604"/>
        <item m="1" x="5942"/>
        <item m="1" x="5949"/>
        <item m="1" x="5954"/>
        <item m="1" x="5957"/>
        <item m="1" x="5961"/>
        <item m="1" x="5964"/>
        <item m="1" x="5968"/>
        <item m="1" x="5367"/>
        <item m="1" x="5374"/>
        <item m="1" x="5378"/>
        <item m="1" x="5388"/>
        <item m="1" x="5396"/>
        <item m="1" x="5402"/>
        <item m="1" x="5404"/>
        <item m="1" x="5405"/>
        <item m="1" x="5409"/>
        <item m="1" x="4831"/>
        <item m="1" x="4839"/>
        <item m="1" x="4842"/>
        <item m="1" x="4862"/>
        <item m="1" x="4243"/>
        <item m="1" x="4248"/>
        <item m="1" x="4253"/>
        <item m="1" x="4270"/>
        <item m="1" x="4277"/>
        <item m="1" x="4282"/>
        <item m="1" x="4288"/>
        <item m="1" x="4291"/>
        <item m="1" x="3703"/>
        <item m="1" x="3709"/>
        <item m="1" x="3715"/>
        <item m="1" x="3827"/>
        <item m="1" x="3834"/>
        <item m="1" x="3525"/>
        <item m="1" x="3531"/>
        <item m="1" x="3536"/>
        <item m="1" x="3538"/>
        <item m="1" x="3542"/>
        <item m="1" x="3548"/>
        <item m="1" x="3252"/>
        <item m="1" x="2960"/>
        <item m="1" x="2983"/>
        <item m="1" x="2989"/>
        <item m="1" x="2996"/>
        <item m="1" x="2265"/>
        <item m="1" x="2276"/>
        <item m="1" x="2289"/>
        <item m="1" x="2623"/>
        <item m="1" x="2660"/>
        <item m="1" x="2664"/>
        <item m="1" x="2669"/>
        <item m="1" x="1814"/>
        <item m="1" x="2277"/>
        <item m="1" x="2305"/>
        <item m="1" x="2311"/>
        <item m="1" x="2319"/>
        <item m="1" x="2323"/>
        <item m="1" x="2330"/>
        <item m="1" x="2334"/>
        <item m="1" x="1371"/>
        <item m="1" x="1825"/>
        <item m="1" x="1837"/>
        <item m="1" x="1858"/>
        <item m="1" x="1866"/>
        <item m="1" x="1879"/>
        <item m="1" x="1888"/>
        <item m="1" x="947"/>
        <item m="1" x="958"/>
        <item m="1" x="968"/>
        <item m="1" x="979"/>
        <item m="1" x="1391"/>
        <item m="1" x="1408"/>
        <item m="1" x="937"/>
        <item m="1" x="948"/>
        <item m="1" x="959"/>
        <item m="1" x="969"/>
        <item m="1" x="527"/>
        <item m="1" x="5039"/>
        <item m="1" x="5044"/>
        <item m="1" x="5081"/>
        <item m="1" x="4448"/>
        <item m="1" x="4452"/>
        <item m="1" x="4457"/>
        <item m="1" x="4460"/>
        <item m="1" x="4468"/>
        <item m="1" x="4471"/>
        <item m="1" x="4478"/>
        <item m="1" x="4484"/>
        <item m="1" x="3895"/>
        <item m="1" x="3906"/>
        <item m="1" x="4728"/>
        <item m="1" x="4737"/>
        <item m="1" x="4742"/>
        <item m="1" x="4748"/>
        <item m="1" x="4755"/>
        <item m="1" x="4758"/>
        <item m="1" x="4761"/>
        <item m="1" x="4766"/>
        <item m="1" x="4770"/>
        <item m="1" x="4154"/>
        <item m="1" x="4157"/>
        <item m="1" x="4164"/>
        <item m="1" x="4169"/>
        <item m="1" x="4174"/>
        <item m="1" x="4179"/>
        <item m="1" x="4184"/>
        <item m="1" x="4189"/>
        <item m="1" x="4195"/>
        <item m="1" x="4204"/>
        <item m="1" x="3585"/>
        <item m="1" x="3592"/>
        <item m="1" x="4453"/>
        <item m="1" x="4165"/>
        <item m="1" x="4170"/>
        <item m="1" x="3901"/>
        <item m="1" x="3907"/>
        <item m="1" x="3600"/>
        <item m="1" x="3608"/>
        <item m="1" x="3616"/>
        <item m="1" x="3621"/>
        <item m="1" x="3630"/>
        <item m="1" x="3636"/>
        <item m="1" x="3323"/>
        <item m="1" x="3326"/>
        <item m="1" x="3334"/>
        <item m="1" x="3338"/>
        <item m="1" x="3026"/>
        <item m="1" x="3029"/>
        <item m="1" x="3038"/>
        <item m="1" x="2706"/>
        <item m="1" x="2710"/>
        <item m="1" x="2718"/>
        <item m="1" x="2725"/>
        <item m="1" x="2733"/>
        <item m="1" x="2361"/>
        <item m="1" x="6257"/>
        <item m="1" x="6265"/>
        <item m="1" x="6270"/>
        <item m="1" x="6275"/>
        <item m="1" x="5913"/>
        <item m="1" x="5353"/>
        <item m="1" x="5356"/>
        <item m="1" x="5361"/>
        <item m="1" x="5363"/>
        <item m="1" x="5101"/>
        <item m="1" x="5107"/>
        <item m="1" x="5114"/>
        <item m="1" x="5122"/>
        <item m="1" x="5132"/>
        <item m="1" x="4799"/>
        <item m="1" x="4811"/>
        <item m="1" x="4820"/>
        <item m="1" x="4522"/>
        <item m="1" x="4534"/>
        <item m="1" x="3675"/>
        <item m="1" x="1456"/>
        <item m="1" x="1041"/>
        <item m="1" x="1047"/>
        <item m="1" x="609"/>
        <item m="1" x="617"/>
        <item m="1" x="7531"/>
        <item m="1" x="7539"/>
        <item m="1" x="7547"/>
        <item m="1" x="7553"/>
        <item m="1" x="7560"/>
        <item m="1" x="7565"/>
        <item m="1" x="7086"/>
        <item m="1" x="6733"/>
        <item m="1" x="6741"/>
        <item m="1" x="6384"/>
        <item m="1" x="6389"/>
        <item m="1" x="6395"/>
        <item m="1" x="6402"/>
        <item m="1" x="6110"/>
        <item m="1" x="5785"/>
        <item m="1" x="5789"/>
        <item m="1" x="5793"/>
        <item m="1" x="5798"/>
        <item m="1" x="3096"/>
        <item m="1" x="3105"/>
        <item m="1" x="3111"/>
        <item m="1" x="3116"/>
        <item m="1" x="3123"/>
        <item m="1" x="3129"/>
        <item m="1" x="3134"/>
        <item m="1" x="2423"/>
        <item m="1" x="2428"/>
        <item m="1" x="2437"/>
        <item m="1" x="2445"/>
        <item m="1" x="2786"/>
        <item m="1" x="2791"/>
        <item m="1" x="2796"/>
        <item m="1" x="2800"/>
        <item m="1" x="2429"/>
        <item m="1" x="2438"/>
        <item m="1" x="2030"/>
        <item m="1" x="1570"/>
        <item m="1" x="1125"/>
        <item m="1" x="1134"/>
        <item m="1" x="691"/>
        <item m="1" x="275"/>
        <item m="1" x="266"/>
        <item m="1" x="2980"/>
        <item m="1" x="2985"/>
        <item m="1" x="2992"/>
        <item m="1" x="3005"/>
        <item m="1" x="3008"/>
        <item m="1" x="3011"/>
        <item m="1" x="2650"/>
        <item m="1" x="2313"/>
        <item m="1" x="2321"/>
        <item m="1" x="2326"/>
        <item m="1" x="1869"/>
        <item m="1" x="1876"/>
        <item m="1" x="1880"/>
        <item m="1" x="1883"/>
        <item m="1" x="1891"/>
        <item m="1" x="1405"/>
        <item m="1" x="1414"/>
        <item m="1" x="1418"/>
        <item m="1" x="984"/>
        <item m="1" x="994"/>
        <item m="1" x="999"/>
        <item m="1" x="1007"/>
        <item m="1" x="565"/>
        <item m="1" x="139"/>
        <item m="1" x="149"/>
        <item m="1" x="155"/>
        <item m="1" x="165"/>
        <item m="1" x="171"/>
        <item m="1" x="177"/>
        <item m="1" x="185"/>
        <item m="1" x="193"/>
        <item m="1" x="7024"/>
        <item m="1" x="7486"/>
        <item m="1" x="7491"/>
        <item m="1" x="4182"/>
        <item m="1" x="3925"/>
        <item m="1" x="3937"/>
        <item m="1" x="3940"/>
        <item m="1" x="3956"/>
        <item m="1" x="3339"/>
        <item m="1" x="3354"/>
        <item m="1" x="3362"/>
        <item m="1" x="3370"/>
        <item m="1" x="3378"/>
        <item m="1" x="2721"/>
        <item m="1" x="2729"/>
        <item m="1" x="2737"/>
        <item m="1" x="2745"/>
        <item m="1" x="2751"/>
        <item m="1" x="2757"/>
        <item m="1" x="2762"/>
        <item m="1" x="2768"/>
        <item m="1" x="2774"/>
        <item m="1" x="2780"/>
        <item m="1" x="1961"/>
        <item m="1" x="3340"/>
        <item m="1" x="3344"/>
        <item m="1" x="3346"/>
        <item m="1" x="3350"/>
        <item m="1" x="3355"/>
        <item m="1" x="3358"/>
        <item m="1" x="3363"/>
        <item m="1" x="3371"/>
        <item m="1" x="3379"/>
        <item m="1" x="2722"/>
        <item m="1" x="2730"/>
        <item m="1" x="2738"/>
        <item m="1" x="2746"/>
        <item m="1" x="2752"/>
        <item m="1" x="2758"/>
        <item m="1" x="2763"/>
        <item m="1" x="2769"/>
        <item m="1" x="2775"/>
        <item m="1" x="2781"/>
        <item m="1" x="1962"/>
        <item m="1" x="1964"/>
        <item m="1" x="1970"/>
        <item m="1" x="1973"/>
        <item m="1" x="1980"/>
        <item m="1" x="1988"/>
        <item m="1" x="1995"/>
        <item m="1" x="3042"/>
        <item m="1" x="3046"/>
        <item m="1" x="3052"/>
        <item m="1" x="3058"/>
        <item m="1" x="2731"/>
        <item m="1" x="2739"/>
        <item m="1" x="2398"/>
        <item m="1" x="1965"/>
        <item m="1" x="1974"/>
        <item m="1" x="1495"/>
        <item m="1" x="1503"/>
        <item m="1" x="5673"/>
        <item m="1" x="5125"/>
        <item m="1" x="5134"/>
        <item m="1" x="5137"/>
        <item m="1" x="4250"/>
        <item m="1" x="4254"/>
        <item m="1" x="4262"/>
        <item m="1" x="3989"/>
        <item m="1" x="3706"/>
        <item m="1" x="3408"/>
        <item m="1" x="3124"/>
        <item m="1" x="3130"/>
        <item m="1" x="3135"/>
        <item m="1" x="6998"/>
        <item m="1" x="7005"/>
        <item m="1" x="2651"/>
        <item m="1" x="2082"/>
        <item m="1" x="2085"/>
        <item m="1" x="2106"/>
        <item m="1" x="2121"/>
        <item m="1" x="1177"/>
        <item m="1" x="1183"/>
        <item m="1" x="1201"/>
        <item m="1" x="1208"/>
        <item m="1" x="375"/>
        <item m="1" x="7210"/>
        <item m="1" x="7219"/>
        <item m="1" x="7226"/>
        <item m="1" x="7249"/>
        <item m="1" x="7287"/>
        <item m="1" x="6497"/>
        <item m="1" x="6503"/>
        <item m="1" x="6509"/>
        <item m="1" x="6516"/>
        <item m="1" x="6520"/>
        <item m="1" x="5874"/>
        <item m="1" x="5880"/>
        <item m="1" x="2314"/>
        <item m="1" x="2322"/>
        <item m="1" x="2327"/>
        <item m="1" x="6538"/>
        <item m="1" x="3137"/>
        <item m="1" x="3141"/>
        <item m="1" x="3231"/>
        <item m="1" x="3240"/>
        <item m="1" x="4507"/>
        <item m="1" x="3143"/>
        <item m="1" x="1003"/>
        <item m="1" x="499"/>
        <item m="1" x="6768"/>
        <item m="1" x="3579"/>
        <item m="1" x="1017"/>
        <item m="1" x="2672"/>
        <item m="1" x="834"/>
        <item m="1" x="2603"/>
        <item m="1" x="4514"/>
        <item m="1" x="145"/>
        <item m="1" x="5597"/>
        <item m="1" x="1702"/>
        <item m="1" x="6143"/>
        <item m="1" x="6258"/>
        <item m="1" x="5238"/>
        <item m="1" x="5693"/>
        <item m="1" x="1050"/>
        <item m="1" x="3214"/>
        <item m="1" x="399"/>
        <item m="1" x="5398"/>
        <item m="1" x="7284"/>
        <item m="1" x="5320"/>
        <item m="1" x="5110"/>
        <item m="1" x="3807"/>
        <item m="1" x="5225"/>
        <item m="1" x="4607"/>
        <item m="1" x="3739"/>
        <item m="1" x="239"/>
        <item m="1" x="5882"/>
        <item m="1" x="6695"/>
        <item m="1" x="2699"/>
        <item m="1" x="4725"/>
        <item m="1" x="7353"/>
        <item m="1" x="4781"/>
        <item m="1" x="7526"/>
        <item m="1" x="4919"/>
        <item m="1" x="6114"/>
        <item m="1" x="6823"/>
        <item m="1" x="4249"/>
        <item m="1" x="572"/>
        <item m="1" x="334"/>
        <item m="1" x="5947"/>
        <item m="1" x="1385"/>
        <item m="1" x="6830"/>
        <item m="1" x="6646"/>
        <item m="1" x="4218"/>
        <item m="1" x="4239"/>
        <item m="1" x="4908"/>
        <item m="1" x="6418"/>
        <item m="1" x="3342"/>
        <item m="1" x="7173"/>
        <item x="0"/>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83">
    <i>
      <x v="2"/>
    </i>
    <i r="1">
      <x v="7"/>
    </i>
    <i r="2">
      <x v="163"/>
    </i>
    <i r="2">
      <x v="175"/>
    </i>
    <i r="2">
      <x v="187"/>
    </i>
    <i r="2">
      <x v="199"/>
    </i>
    <i r="2">
      <x v="211"/>
    </i>
    <i r="2">
      <x v="223"/>
    </i>
    <i r="2">
      <x v="235"/>
    </i>
    <i r="2">
      <x v="247"/>
    </i>
    <i r="2">
      <x v="259"/>
    </i>
    <i r="2">
      <x v="271"/>
    </i>
    <i r="2">
      <x v="283"/>
    </i>
    <i r="2">
      <x v="295"/>
    </i>
    <i r="2">
      <x v="307"/>
    </i>
    <i r="2">
      <x v="319"/>
    </i>
    <i r="2">
      <x v="331"/>
    </i>
    <i r="2">
      <x v="343"/>
    </i>
    <i r="2">
      <x v="354"/>
    </i>
    <i r="2">
      <x v="364"/>
    </i>
    <i r="1">
      <x v="8"/>
    </i>
    <i r="2">
      <x v="3"/>
    </i>
    <i r="2">
      <x v="15"/>
    </i>
    <i r="2">
      <x v="63"/>
    </i>
    <i r="2">
      <x v="75"/>
    </i>
    <i r="2">
      <x v="99"/>
    </i>
    <i r="2">
      <x v="111"/>
    </i>
    <i r="2">
      <x v="147"/>
    </i>
    <i r="2">
      <x v="159"/>
    </i>
    <i r="2">
      <x v="171"/>
    </i>
    <i r="2">
      <x v="183"/>
    </i>
    <i r="2">
      <x v="195"/>
    </i>
    <i r="2">
      <x v="207"/>
    </i>
    <i r="2">
      <x v="219"/>
    </i>
    <i r="2">
      <x v="231"/>
    </i>
    <i r="2">
      <x v="243"/>
    </i>
    <i r="2">
      <x v="267"/>
    </i>
    <i r="2">
      <x v="279"/>
    </i>
    <i r="2">
      <x v="291"/>
    </i>
    <i r="2">
      <x v="303"/>
    </i>
    <i r="2">
      <x v="315"/>
    </i>
    <i r="2">
      <x v="327"/>
    </i>
    <i r="2">
      <x v="339"/>
    </i>
    <i r="2">
      <x v="351"/>
    </i>
    <i r="2">
      <x v="361"/>
    </i>
    <i r="1">
      <x v="9"/>
    </i>
    <i r="2">
      <x v="13"/>
    </i>
    <i r="2">
      <x v="25"/>
    </i>
    <i r="2">
      <x v="37"/>
    </i>
    <i r="2">
      <x v="49"/>
    </i>
    <i r="2">
      <x v="61"/>
    </i>
    <i r="2">
      <x v="73"/>
    </i>
    <i r="2">
      <x v="85"/>
    </i>
    <i r="2">
      <x v="97"/>
    </i>
    <i r="2">
      <x v="109"/>
    </i>
    <i r="2">
      <x v="121"/>
    </i>
    <i r="2">
      <x v="133"/>
    </i>
    <i r="2">
      <x v="145"/>
    </i>
    <i r="2">
      <x v="157"/>
    </i>
    <i r="2">
      <x v="169"/>
    </i>
    <i r="2">
      <x v="181"/>
    </i>
    <i r="2">
      <x v="193"/>
    </i>
    <i r="2">
      <x v="205"/>
    </i>
    <i r="2">
      <x v="217"/>
    </i>
    <i r="2">
      <x v="229"/>
    </i>
    <i r="2">
      <x v="241"/>
    </i>
    <i r="2">
      <x v="265"/>
    </i>
    <i r="2">
      <x v="277"/>
    </i>
    <i r="2">
      <x v="289"/>
    </i>
    <i r="2">
      <x v="301"/>
    </i>
    <i r="2">
      <x v="313"/>
    </i>
    <i r="2">
      <x v="325"/>
    </i>
    <i r="2">
      <x v="337"/>
    </i>
    <i r="2">
      <x v="349"/>
    </i>
    <i r="2">
      <x v="360"/>
    </i>
    <i r="1">
      <x v="10"/>
    </i>
    <i r="2">
      <x v="12"/>
    </i>
    <i r="2">
      <x v="48"/>
    </i>
    <i r="2">
      <x v="60"/>
    </i>
    <i r="2">
      <x v="120"/>
    </i>
    <i r="2">
      <x v="132"/>
    </i>
    <i r="2">
      <x v="144"/>
    </i>
    <i t="grand">
      <x/>
    </i>
  </rowItems>
  <colFields count="1">
    <field x="-2"/>
  </colFields>
  <colItems count="7">
    <i>
      <x/>
    </i>
    <i i="1">
      <x v="1"/>
    </i>
    <i i="2">
      <x v="2"/>
    </i>
    <i i="3">
      <x v="3"/>
    </i>
    <i i="4">
      <x v="4"/>
    </i>
    <i i="5">
      <x v="5"/>
    </i>
    <i i="6">
      <x v="6"/>
    </i>
  </colItems>
  <pageFields count="2">
    <pageField fld="0" item="2" hier="-1"/>
    <pageField fld="1" item="7798"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269">
      <pivotArea type="all" dataOnly="0" outline="0" fieldPosition="0"/>
    </format>
  </formats>
  <chartFormats count="180">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1018">
      <pivotArea type="data" outline="0" fieldPosition="0">
        <references count="4">
          <reference field="4294967294" count="1" selected="0">
            <x v="0"/>
          </reference>
          <reference field="3" count="1" selected="0">
            <x v="173"/>
          </reference>
          <reference field="11" count="1" selected="0">
            <x v="1"/>
          </reference>
          <reference field="12" count="1" selected="0">
            <x v="2"/>
          </reference>
        </references>
      </pivotArea>
    </chartFormat>
    <chartFormat chart="0" format="1019">
      <pivotArea type="data" outline="0" fieldPosition="0">
        <references count="4">
          <reference field="4294967294" count="1" selected="0">
            <x v="0"/>
          </reference>
          <reference field="3" count="1" selected="0">
            <x v="281"/>
          </reference>
          <reference field="11" count="1" selected="0">
            <x v="1"/>
          </reference>
          <reference field="12" count="1" selected="0">
            <x v="2"/>
          </reference>
        </references>
      </pivotArea>
    </chartFormat>
    <chartFormat chart="0" format="1020">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1021">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1022">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1023">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1024">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1025">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1026">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1027">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1028">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1029">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1030">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1031">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1032">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1033">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1034">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1035">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1036">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1037">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1038">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1039">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1040">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1041">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1042">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1043">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1044">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1045">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1046">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1047">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1048">
      <pivotArea type="data" outline="0" fieldPosition="0">
        <references count="4">
          <reference field="4294967294" count="1" selected="0">
            <x v="0"/>
          </reference>
          <reference field="3" count="1" selected="0">
            <x v="153"/>
          </reference>
          <reference field="11" count="1" selected="0">
            <x v="3"/>
          </reference>
          <reference field="12" count="1" selected="0">
            <x v="2"/>
          </reference>
        </references>
      </pivotArea>
    </chartFormat>
    <chartFormat chart="0" format="1049">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1050">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1051">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1052">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1053">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1054">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1055">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1056">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1057">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1058">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1059">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1060">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1061">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10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1063">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1064">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1065">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1066">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1067">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1068">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1069">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1070">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1071">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1072">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1073">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 chart="0" format="1074">
      <pivotArea type="data" outline="0" fieldPosition="0">
        <references count="4">
          <reference field="4294967294" count="1" selected="0">
            <x v="0"/>
          </reference>
          <reference field="3" count="1" selected="0">
            <x v="242"/>
          </reference>
          <reference field="11" count="1" selected="0">
            <x v="4"/>
          </reference>
          <reference field="12" count="1" selected="0">
            <x v="2"/>
          </reference>
        </references>
      </pivotArea>
    </chartFormat>
    <chartFormat chart="0" format="1075">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1076">
      <pivotArea type="data" outline="0" fieldPosition="0">
        <references count="4">
          <reference field="4294967294" count="1" selected="0">
            <x v="0"/>
          </reference>
          <reference field="3" count="1" selected="0">
            <x v="290"/>
          </reference>
          <reference field="11" count="1" selected="0">
            <x v="4"/>
          </reference>
          <reference field="12" count="1" selected="0">
            <x v="2"/>
          </reference>
        </references>
      </pivotArea>
    </chartFormat>
    <chartFormat chart="0" format="1077">
      <pivotArea type="data" outline="0" fieldPosition="0">
        <references count="4">
          <reference field="4294967294" count="1" selected="0">
            <x v="0"/>
          </reference>
          <reference field="3" count="1" selected="0">
            <x v="302"/>
          </reference>
          <reference field="11" count="1" selected="0">
            <x v="4"/>
          </reference>
          <reference field="12" count="1" selected="0">
            <x v="2"/>
          </reference>
        </references>
      </pivotArea>
    </chartFormat>
    <chartFormat chart="0" format="1078">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1079">
      <pivotArea type="data" outline="0" fieldPosition="0">
        <references count="4">
          <reference field="4294967294" count="1" selected="0">
            <x v="0"/>
          </reference>
          <reference field="3" count="1" selected="0">
            <x v="10"/>
          </reference>
          <reference field="11" count="1" selected="0">
            <x v="5"/>
          </reference>
          <reference field="12" count="1" selected="0">
            <x v="2"/>
          </reference>
        </references>
      </pivotArea>
    </chartFormat>
    <chartFormat chart="0" format="1080">
      <pivotArea type="data" outline="0" fieldPosition="0">
        <references count="4">
          <reference field="4294967294" count="1" selected="0">
            <x v="0"/>
          </reference>
          <reference field="3" count="1" selected="0">
            <x v="22"/>
          </reference>
          <reference field="11" count="1" selected="0">
            <x v="5"/>
          </reference>
          <reference field="12" count="1" selected="0">
            <x v="2"/>
          </reference>
        </references>
      </pivotArea>
    </chartFormat>
    <chartFormat chart="0" format="1081">
      <pivotArea type="data" outline="0" fieldPosition="0">
        <references count="4">
          <reference field="4294967294" count="1" selected="0">
            <x v="0"/>
          </reference>
          <reference field="3" count="1" selected="0">
            <x v="46"/>
          </reference>
          <reference field="11" count="1" selected="0">
            <x v="5"/>
          </reference>
          <reference field="12" count="1" selected="0">
            <x v="2"/>
          </reference>
        </references>
      </pivotArea>
    </chartFormat>
    <chartFormat chart="0" format="1082">
      <pivotArea type="data" outline="0" fieldPosition="0">
        <references count="4">
          <reference field="4294967294" count="1" selected="0">
            <x v="0"/>
          </reference>
          <reference field="3" count="1" selected="0">
            <x v="58"/>
          </reference>
          <reference field="11" count="1" selected="0">
            <x v="5"/>
          </reference>
          <reference field="12" count="1" selected="0">
            <x v="2"/>
          </reference>
        </references>
      </pivotArea>
    </chartFormat>
    <chartFormat chart="0" format="1083">
      <pivotArea type="data" outline="0" fieldPosition="0">
        <references count="4">
          <reference field="4294967294" count="1" selected="0">
            <x v="0"/>
          </reference>
          <reference field="3" count="1" selected="0">
            <x v="82"/>
          </reference>
          <reference field="11" count="1" selected="0">
            <x v="5"/>
          </reference>
          <reference field="12" count="1" selected="0">
            <x v="2"/>
          </reference>
        </references>
      </pivotArea>
    </chartFormat>
    <chartFormat chart="0" format="1084">
      <pivotArea type="data" outline="0" fieldPosition="0">
        <references count="4">
          <reference field="4294967294" count="1" selected="0">
            <x v="0"/>
          </reference>
          <reference field="3" count="1" selected="0">
            <x v="106"/>
          </reference>
          <reference field="11" count="1" selected="0">
            <x v="5"/>
          </reference>
          <reference field="12" count="1" selected="0">
            <x v="2"/>
          </reference>
        </references>
      </pivotArea>
    </chartFormat>
    <chartFormat chart="0" format="1085">
      <pivotArea type="data" outline="0" fieldPosition="0">
        <references count="4">
          <reference field="4294967294" count="1" selected="0">
            <x v="0"/>
          </reference>
          <reference field="3" count="1" selected="0">
            <x v="118"/>
          </reference>
          <reference field="11" count="1" selected="0">
            <x v="5"/>
          </reference>
          <reference field="12" count="1" selected="0">
            <x v="2"/>
          </reference>
        </references>
      </pivotArea>
    </chartFormat>
    <chartFormat chart="0" format="1086">
      <pivotArea type="data" outline="0" fieldPosition="0">
        <references count="4">
          <reference field="4294967294" count="1" selected="0">
            <x v="0"/>
          </reference>
          <reference field="3" count="1" selected="0">
            <x v="130"/>
          </reference>
          <reference field="11" count="1" selected="0">
            <x v="5"/>
          </reference>
          <reference field="12" count="1" selected="0">
            <x v="2"/>
          </reference>
        </references>
      </pivotArea>
    </chartFormat>
    <chartFormat chart="0" format="1087">
      <pivotArea type="data" outline="0" fieldPosition="0">
        <references count="4">
          <reference field="4294967294" count="1" selected="0">
            <x v="0"/>
          </reference>
          <reference field="3" count="1" selected="0">
            <x v="142"/>
          </reference>
          <reference field="11" count="1" selected="0">
            <x v="5"/>
          </reference>
          <reference field="12" count="1" selected="0">
            <x v="2"/>
          </reference>
        </references>
      </pivotArea>
    </chartFormat>
    <chartFormat chart="0" format="1088">
      <pivotArea type="data" outline="0" fieldPosition="0">
        <references count="4">
          <reference field="4294967294" count="1" selected="0">
            <x v="0"/>
          </reference>
          <reference field="3" count="1" selected="0">
            <x v="154"/>
          </reference>
          <reference field="11" count="1" selected="0">
            <x v="5"/>
          </reference>
          <reference field="12" count="1" selected="0">
            <x v="2"/>
          </reference>
        </references>
      </pivotArea>
    </chartFormat>
    <chartFormat chart="0" format="1089">
      <pivotArea type="data" outline="0" fieldPosition="0">
        <references count="4">
          <reference field="4294967294" count="1" selected="0">
            <x v="0"/>
          </reference>
          <reference field="3" count="1" selected="0">
            <x v="166"/>
          </reference>
          <reference field="11" count="1" selected="0">
            <x v="5"/>
          </reference>
          <reference field="12" count="1" selected="0">
            <x v="2"/>
          </reference>
        </references>
      </pivotArea>
    </chartFormat>
    <chartFormat chart="0" format="1090">
      <pivotArea type="data" outline="0" fieldPosition="0">
        <references count="4">
          <reference field="4294967294" count="1" selected="0">
            <x v="0"/>
          </reference>
          <reference field="3" count="1" selected="0">
            <x v="178"/>
          </reference>
          <reference field="11" count="1" selected="0">
            <x v="5"/>
          </reference>
          <reference field="12" count="1" selected="0">
            <x v="2"/>
          </reference>
        </references>
      </pivotArea>
    </chartFormat>
    <chartFormat chart="0" format="1091">
      <pivotArea type="data" outline="0" fieldPosition="0">
        <references count="4">
          <reference field="4294967294" count="1" selected="0">
            <x v="0"/>
          </reference>
          <reference field="3" count="1" selected="0">
            <x v="202"/>
          </reference>
          <reference field="11" count="1" selected="0">
            <x v="5"/>
          </reference>
          <reference field="12" count="1" selected="0">
            <x v="2"/>
          </reference>
        </references>
      </pivotArea>
    </chartFormat>
    <chartFormat chart="0" format="1092">
      <pivotArea type="data" outline="0" fieldPosition="0">
        <references count="4">
          <reference field="4294967294" count="1" selected="0">
            <x v="0"/>
          </reference>
          <reference field="3" count="1" selected="0">
            <x v="214"/>
          </reference>
          <reference field="11" count="1" selected="0">
            <x v="5"/>
          </reference>
          <reference field="12" count="1" selected="0">
            <x v="2"/>
          </reference>
        </references>
      </pivotArea>
    </chartFormat>
    <chartFormat chart="0" format="1093">
      <pivotArea type="data" outline="0" fieldPosition="0">
        <references count="4">
          <reference field="4294967294" count="1" selected="0">
            <x v="0"/>
          </reference>
          <reference field="3" count="1" selected="0">
            <x v="226"/>
          </reference>
          <reference field="11" count="1" selected="0">
            <x v="5"/>
          </reference>
          <reference field="12" count="1" selected="0">
            <x v="2"/>
          </reference>
        </references>
      </pivotArea>
    </chartFormat>
    <chartFormat chart="0" format="1094">
      <pivotArea type="data" outline="0" fieldPosition="0">
        <references count="4">
          <reference field="4294967294" count="1" selected="0">
            <x v="0"/>
          </reference>
          <reference field="3" count="1" selected="0">
            <x v="262"/>
          </reference>
          <reference field="11" count="1" selected="0">
            <x v="5"/>
          </reference>
          <reference field="12" count="1" selected="0">
            <x v="2"/>
          </reference>
        </references>
      </pivotArea>
    </chartFormat>
    <chartFormat chart="0" format="1095">
      <pivotArea type="data" outline="0" fieldPosition="0">
        <references count="4">
          <reference field="4294967294" count="1" selected="0">
            <x v="0"/>
          </reference>
          <reference field="3" count="1" selected="0">
            <x v="274"/>
          </reference>
          <reference field="11" count="1" selected="0">
            <x v="5"/>
          </reference>
          <reference field="12" count="1" selected="0">
            <x v="2"/>
          </reference>
        </references>
      </pivotArea>
    </chartFormat>
    <chartFormat chart="0" format="1096">
      <pivotArea type="data" outline="0" fieldPosition="0">
        <references count="4">
          <reference field="4294967294" count="1" selected="0">
            <x v="0"/>
          </reference>
          <reference field="3" count="1" selected="0">
            <x v="286"/>
          </reference>
          <reference field="11" count="1" selected="0">
            <x v="5"/>
          </reference>
          <reference field="12" count="1" selected="0">
            <x v="2"/>
          </reference>
        </references>
      </pivotArea>
    </chartFormat>
    <chartFormat chart="0" format="1097">
      <pivotArea type="data" outline="0" fieldPosition="0">
        <references count="4">
          <reference field="4294967294" count="1" selected="0">
            <x v="0"/>
          </reference>
          <reference field="3" count="1" selected="0">
            <x v="298"/>
          </reference>
          <reference field="11" count="1" selected="0">
            <x v="5"/>
          </reference>
          <reference field="12" count="1" selected="0">
            <x v="2"/>
          </reference>
        </references>
      </pivotArea>
    </chartFormat>
    <chartFormat chart="0" format="1098">
      <pivotArea type="data" outline="0" fieldPosition="0">
        <references count="4">
          <reference field="4294967294" count="1" selected="0">
            <x v="0"/>
          </reference>
          <reference field="3" count="1" selected="0">
            <x v="310"/>
          </reference>
          <reference field="11" count="1" selected="0">
            <x v="5"/>
          </reference>
          <reference field="12" count="1" selected="0">
            <x v="2"/>
          </reference>
        </references>
      </pivotArea>
    </chartFormat>
    <chartFormat chart="0" format="1099">
      <pivotArea type="data" outline="0" fieldPosition="0">
        <references count="4">
          <reference field="4294967294" count="1" selected="0">
            <x v="0"/>
          </reference>
          <reference field="3" count="1" selected="0">
            <x v="322"/>
          </reference>
          <reference field="11" count="1" selected="0">
            <x v="5"/>
          </reference>
          <reference field="12" count="1" selected="0">
            <x v="2"/>
          </reference>
        </references>
      </pivotArea>
    </chartFormat>
    <chartFormat chart="0" format="1100">
      <pivotArea type="data" outline="0" fieldPosition="0">
        <references count="4">
          <reference field="4294967294" count="1" selected="0">
            <x v="0"/>
          </reference>
          <reference field="3" count="1" selected="0">
            <x v="346"/>
          </reference>
          <reference field="11" count="1" selected="0">
            <x v="5"/>
          </reference>
          <reference field="12" count="1" selected="0">
            <x v="2"/>
          </reference>
        </references>
      </pivotArea>
    </chartFormat>
    <chartFormat chart="0" format="1101">
      <pivotArea type="data" outline="0" fieldPosition="0">
        <references count="4">
          <reference field="4294967294" count="1" selected="0">
            <x v="0"/>
          </reference>
          <reference field="3" count="1" selected="0">
            <x v="357"/>
          </reference>
          <reference field="11" count="1" selected="0">
            <x v="5"/>
          </reference>
          <reference field="12" count="1" selected="0">
            <x v="2"/>
          </reference>
        </references>
      </pivotArea>
    </chartFormat>
    <chartFormat chart="0" format="1102">
      <pivotArea type="data" outline="0" fieldPosition="0">
        <references count="4">
          <reference field="4294967294" count="1" selected="0">
            <x v="0"/>
          </reference>
          <reference field="3" count="1" selected="0">
            <x v="366"/>
          </reference>
          <reference field="11" count="1" selected="0">
            <x v="5"/>
          </reference>
          <reference field="12" count="1" selected="0">
            <x v="2"/>
          </reference>
        </references>
      </pivotArea>
    </chartFormat>
    <chartFormat chart="0" format="1103">
      <pivotArea type="data" outline="0" fieldPosition="0">
        <references count="4">
          <reference field="4294967294" count="1" selected="0">
            <x v="0"/>
          </reference>
          <reference field="3" count="1" selected="0">
            <x v="8"/>
          </reference>
          <reference field="11" count="1" selected="0">
            <x v="6"/>
          </reference>
          <reference field="12" count="1" selected="0">
            <x v="2"/>
          </reference>
        </references>
      </pivotArea>
    </chartFormat>
    <chartFormat chart="0" format="1104">
      <pivotArea type="data" outline="0" fieldPosition="0">
        <references count="4">
          <reference field="4294967294" count="1" selected="0">
            <x v="0"/>
          </reference>
          <reference field="3" count="1" selected="0">
            <x v="32"/>
          </reference>
          <reference field="11" count="1" selected="0">
            <x v="6"/>
          </reference>
          <reference field="12" count="1" selected="0">
            <x v="2"/>
          </reference>
        </references>
      </pivotArea>
    </chartFormat>
    <chartFormat chart="0" format="1105">
      <pivotArea type="data" outline="0" fieldPosition="0">
        <references count="4">
          <reference field="4294967294" count="1" selected="0">
            <x v="0"/>
          </reference>
          <reference field="3" count="1" selected="0">
            <x v="44"/>
          </reference>
          <reference field="11" count="1" selected="0">
            <x v="6"/>
          </reference>
          <reference field="12" count="1" selected="0">
            <x v="2"/>
          </reference>
        </references>
      </pivotArea>
    </chartFormat>
    <chartFormat chart="0" format="1106">
      <pivotArea type="data" outline="0" fieldPosition="0">
        <references count="4">
          <reference field="4294967294" count="1" selected="0">
            <x v="0"/>
          </reference>
          <reference field="3" count="1" selected="0">
            <x v="56"/>
          </reference>
          <reference field="11" count="1" selected="0">
            <x v="6"/>
          </reference>
          <reference field="12" count="1" selected="0">
            <x v="2"/>
          </reference>
        </references>
      </pivotArea>
    </chartFormat>
    <chartFormat chart="0" format="1107">
      <pivotArea type="data" outline="0" fieldPosition="0">
        <references count="4">
          <reference field="4294967294" count="1" selected="0">
            <x v="0"/>
          </reference>
          <reference field="3" count="1" selected="0">
            <x v="68"/>
          </reference>
          <reference field="11" count="1" selected="0">
            <x v="6"/>
          </reference>
          <reference field="12" count="1" selected="0">
            <x v="2"/>
          </reference>
        </references>
      </pivotArea>
    </chartFormat>
    <chartFormat chart="0" format="1108">
      <pivotArea type="data" outline="0" fieldPosition="0">
        <references count="4">
          <reference field="4294967294" count="1" selected="0">
            <x v="0"/>
          </reference>
          <reference field="3" count="1" selected="0">
            <x v="80"/>
          </reference>
          <reference field="11" count="1" selected="0">
            <x v="6"/>
          </reference>
          <reference field="12" count="1" selected="0">
            <x v="2"/>
          </reference>
        </references>
      </pivotArea>
    </chartFormat>
    <chartFormat chart="0" format="1109">
      <pivotArea type="data" outline="0" fieldPosition="0">
        <references count="4">
          <reference field="4294967294" count="1" selected="0">
            <x v="0"/>
          </reference>
          <reference field="3" count="1" selected="0">
            <x v="104"/>
          </reference>
          <reference field="11" count="1" selected="0">
            <x v="6"/>
          </reference>
          <reference field="12" count="1" selected="0">
            <x v="2"/>
          </reference>
        </references>
      </pivotArea>
    </chartFormat>
    <chartFormat chart="0" format="1110">
      <pivotArea type="data" outline="0" fieldPosition="0">
        <references count="4">
          <reference field="4294967294" count="1" selected="0">
            <x v="0"/>
          </reference>
          <reference field="3" count="1" selected="0">
            <x v="116"/>
          </reference>
          <reference field="11" count="1" selected="0">
            <x v="6"/>
          </reference>
          <reference field="12" count="1" selected="0">
            <x v="2"/>
          </reference>
        </references>
      </pivotArea>
    </chartFormat>
    <chartFormat chart="0" format="1111">
      <pivotArea type="data" outline="0" fieldPosition="0">
        <references count="4">
          <reference field="4294967294" count="1" selected="0">
            <x v="0"/>
          </reference>
          <reference field="3" count="1" selected="0">
            <x v="128"/>
          </reference>
          <reference field="11" count="1" selected="0">
            <x v="6"/>
          </reference>
          <reference field="12" count="1" selected="0">
            <x v="2"/>
          </reference>
        </references>
      </pivotArea>
    </chartFormat>
    <chartFormat chart="0" format="1112">
      <pivotArea type="data" outline="0" fieldPosition="0">
        <references count="4">
          <reference field="4294967294" count="1" selected="0">
            <x v="0"/>
          </reference>
          <reference field="3" count="1" selected="0">
            <x v="140"/>
          </reference>
          <reference field="11" count="1" selected="0">
            <x v="6"/>
          </reference>
          <reference field="12" count="1" selected="0">
            <x v="2"/>
          </reference>
        </references>
      </pivotArea>
    </chartFormat>
    <chartFormat chart="0" format="1113">
      <pivotArea type="data" outline="0" fieldPosition="0">
        <references count="4">
          <reference field="4294967294" count="1" selected="0">
            <x v="0"/>
          </reference>
          <reference field="3" count="1" selected="0">
            <x v="152"/>
          </reference>
          <reference field="11" count="1" selected="0">
            <x v="6"/>
          </reference>
          <reference field="12" count="1" selected="0">
            <x v="2"/>
          </reference>
        </references>
      </pivotArea>
    </chartFormat>
    <chartFormat chart="0" format="1114">
      <pivotArea type="data" outline="0" fieldPosition="0">
        <references count="4">
          <reference field="4294967294" count="1" selected="0">
            <x v="0"/>
          </reference>
          <reference field="3" count="1" selected="0">
            <x v="37"/>
          </reference>
          <reference field="11" count="1" selected="0">
            <x v="9"/>
          </reference>
          <reference field="12" count="1" selected="0">
            <x v="2"/>
          </reference>
        </references>
      </pivotArea>
    </chartFormat>
    <chartFormat chart="0" format="1115">
      <pivotArea type="data" outline="0" fieldPosition="0">
        <references count="4">
          <reference field="4294967294" count="1" selected="0">
            <x v="0"/>
          </reference>
          <reference field="3" count="1" selected="0">
            <x v="61"/>
          </reference>
          <reference field="11" count="1" selected="0">
            <x v="9"/>
          </reference>
          <reference field="12" count="1" selected="0">
            <x v="2"/>
          </reference>
        </references>
      </pivotArea>
    </chartFormat>
    <chartFormat chart="0" format="1116">
      <pivotArea type="data" outline="0" fieldPosition="0">
        <references count="4">
          <reference field="4294967294" count="1" selected="0">
            <x v="0"/>
          </reference>
          <reference field="3" count="1" selected="0">
            <x v="163"/>
          </reference>
          <reference field="11" count="1" selected="0">
            <x v="7"/>
          </reference>
          <reference field="12" count="1" selected="0">
            <x v="2"/>
          </reference>
        </references>
      </pivotArea>
    </chartFormat>
    <chartFormat chart="0" format="1117">
      <pivotArea type="data" outline="0" fieldPosition="0">
        <references count="4">
          <reference field="4294967294" count="1" selected="0">
            <x v="0"/>
          </reference>
          <reference field="3" count="1" selected="0">
            <x v="175"/>
          </reference>
          <reference field="11" count="1" selected="0">
            <x v="7"/>
          </reference>
          <reference field="12" count="1" selected="0">
            <x v="2"/>
          </reference>
        </references>
      </pivotArea>
    </chartFormat>
    <chartFormat chart="0" format="1118">
      <pivotArea type="data" outline="0" fieldPosition="0">
        <references count="4">
          <reference field="4294967294" count="1" selected="0">
            <x v="0"/>
          </reference>
          <reference field="3" count="1" selected="0">
            <x v="187"/>
          </reference>
          <reference field="11" count="1" selected="0">
            <x v="7"/>
          </reference>
          <reference field="12" count="1" selected="0">
            <x v="2"/>
          </reference>
        </references>
      </pivotArea>
    </chartFormat>
    <chartFormat chart="0" format="1119">
      <pivotArea type="data" outline="0" fieldPosition="0">
        <references count="4">
          <reference field="4294967294" count="1" selected="0">
            <x v="0"/>
          </reference>
          <reference field="3" count="1" selected="0">
            <x v="199"/>
          </reference>
          <reference field="11" count="1" selected="0">
            <x v="7"/>
          </reference>
          <reference field="12" count="1" selected="0">
            <x v="2"/>
          </reference>
        </references>
      </pivotArea>
    </chartFormat>
    <chartFormat chart="0" format="1120">
      <pivotArea type="data" outline="0" fieldPosition="0">
        <references count="4">
          <reference field="4294967294" count="1" selected="0">
            <x v="0"/>
          </reference>
          <reference field="3" count="1" selected="0">
            <x v="211"/>
          </reference>
          <reference field="11" count="1" selected="0">
            <x v="7"/>
          </reference>
          <reference field="12" count="1" selected="0">
            <x v="2"/>
          </reference>
        </references>
      </pivotArea>
    </chartFormat>
    <chartFormat chart="0" format="1121">
      <pivotArea type="data" outline="0" fieldPosition="0">
        <references count="4">
          <reference field="4294967294" count="1" selected="0">
            <x v="0"/>
          </reference>
          <reference field="3" count="1" selected="0">
            <x v="223"/>
          </reference>
          <reference field="11" count="1" selected="0">
            <x v="7"/>
          </reference>
          <reference field="12" count="1" selected="0">
            <x v="2"/>
          </reference>
        </references>
      </pivotArea>
    </chartFormat>
    <chartFormat chart="0" format="1122">
      <pivotArea type="data" outline="0" fieldPosition="0">
        <references count="4">
          <reference field="4294967294" count="1" selected="0">
            <x v="0"/>
          </reference>
          <reference field="3" count="1" selected="0">
            <x v="235"/>
          </reference>
          <reference field="11" count="1" selected="0">
            <x v="7"/>
          </reference>
          <reference field="12" count="1" selected="0">
            <x v="2"/>
          </reference>
        </references>
      </pivotArea>
    </chartFormat>
    <chartFormat chart="0" format="1123">
      <pivotArea type="data" outline="0" fieldPosition="0">
        <references count="4">
          <reference field="4294967294" count="1" selected="0">
            <x v="0"/>
          </reference>
          <reference field="3" count="1" selected="0">
            <x v="247"/>
          </reference>
          <reference field="11" count="1" selected="0">
            <x v="7"/>
          </reference>
          <reference field="12" count="1" selected="0">
            <x v="2"/>
          </reference>
        </references>
      </pivotArea>
    </chartFormat>
    <chartFormat chart="0" format="1124">
      <pivotArea type="data" outline="0" fieldPosition="0">
        <references count="4">
          <reference field="4294967294" count="1" selected="0">
            <x v="0"/>
          </reference>
          <reference field="3" count="1" selected="0">
            <x v="259"/>
          </reference>
          <reference field="11" count="1" selected="0">
            <x v="7"/>
          </reference>
          <reference field="12" count="1" selected="0">
            <x v="2"/>
          </reference>
        </references>
      </pivotArea>
    </chartFormat>
    <chartFormat chart="0" format="1125">
      <pivotArea type="data" outline="0" fieldPosition="0">
        <references count="4">
          <reference field="4294967294" count="1" selected="0">
            <x v="0"/>
          </reference>
          <reference field="3" count="1" selected="0">
            <x v="271"/>
          </reference>
          <reference field="11" count="1" selected="0">
            <x v="7"/>
          </reference>
          <reference field="12" count="1" selected="0">
            <x v="2"/>
          </reference>
        </references>
      </pivotArea>
    </chartFormat>
    <chartFormat chart="0" format="1126">
      <pivotArea type="data" outline="0" fieldPosition="0">
        <references count="4">
          <reference field="4294967294" count="1" selected="0">
            <x v="0"/>
          </reference>
          <reference field="3" count="1" selected="0">
            <x v="283"/>
          </reference>
          <reference field="11" count="1" selected="0">
            <x v="7"/>
          </reference>
          <reference field="12" count="1" selected="0">
            <x v="2"/>
          </reference>
        </references>
      </pivotArea>
    </chartFormat>
    <chartFormat chart="0" format="1127">
      <pivotArea type="data" outline="0" fieldPosition="0">
        <references count="4">
          <reference field="4294967294" count="1" selected="0">
            <x v="0"/>
          </reference>
          <reference field="3" count="1" selected="0">
            <x v="295"/>
          </reference>
          <reference field="11" count="1" selected="0">
            <x v="7"/>
          </reference>
          <reference field="12" count="1" selected="0">
            <x v="2"/>
          </reference>
        </references>
      </pivotArea>
    </chartFormat>
    <chartFormat chart="0" format="1128">
      <pivotArea type="data" outline="0" fieldPosition="0">
        <references count="4">
          <reference field="4294967294" count="1" selected="0">
            <x v="0"/>
          </reference>
          <reference field="3" count="1" selected="0">
            <x v="307"/>
          </reference>
          <reference field="11" count="1" selected="0">
            <x v="7"/>
          </reference>
          <reference field="12" count="1" selected="0">
            <x v="2"/>
          </reference>
        </references>
      </pivotArea>
    </chartFormat>
    <chartFormat chart="0" format="1129">
      <pivotArea type="data" outline="0" fieldPosition="0">
        <references count="4">
          <reference field="4294967294" count="1" selected="0">
            <x v="0"/>
          </reference>
          <reference field="3" count="1" selected="0">
            <x v="319"/>
          </reference>
          <reference field="11" count="1" selected="0">
            <x v="7"/>
          </reference>
          <reference field="12" count="1" selected="0">
            <x v="2"/>
          </reference>
        </references>
      </pivotArea>
    </chartFormat>
    <chartFormat chart="0" format="1130">
      <pivotArea type="data" outline="0" fieldPosition="0">
        <references count="4">
          <reference field="4294967294" count="1" selected="0">
            <x v="0"/>
          </reference>
          <reference field="3" count="1" selected="0">
            <x v="331"/>
          </reference>
          <reference field="11" count="1" selected="0">
            <x v="7"/>
          </reference>
          <reference field="12" count="1" selected="0">
            <x v="2"/>
          </reference>
        </references>
      </pivotArea>
    </chartFormat>
    <chartFormat chart="0" format="1131">
      <pivotArea type="data" outline="0" fieldPosition="0">
        <references count="4">
          <reference field="4294967294" count="1" selected="0">
            <x v="0"/>
          </reference>
          <reference field="3" count="1" selected="0">
            <x v="343"/>
          </reference>
          <reference field="11" count="1" selected="0">
            <x v="7"/>
          </reference>
          <reference field="12" count="1" selected="0">
            <x v="2"/>
          </reference>
        </references>
      </pivotArea>
    </chartFormat>
    <chartFormat chart="0" format="1132">
      <pivotArea type="data" outline="0" fieldPosition="0">
        <references count="4">
          <reference field="4294967294" count="1" selected="0">
            <x v="0"/>
          </reference>
          <reference field="3" count="1" selected="0">
            <x v="354"/>
          </reference>
          <reference field="11" count="1" selected="0">
            <x v="7"/>
          </reference>
          <reference field="12" count="1" selected="0">
            <x v="2"/>
          </reference>
        </references>
      </pivotArea>
    </chartFormat>
    <chartFormat chart="0" format="1133">
      <pivotArea type="data" outline="0" fieldPosition="0">
        <references count="4">
          <reference field="4294967294" count="1" selected="0">
            <x v="0"/>
          </reference>
          <reference field="3" count="1" selected="0">
            <x v="364"/>
          </reference>
          <reference field="11" count="1" selected="0">
            <x v="7"/>
          </reference>
          <reference field="12" count="1" selected="0">
            <x v="2"/>
          </reference>
        </references>
      </pivotArea>
    </chartFormat>
    <chartFormat chart="0" format="1134">
      <pivotArea type="data" outline="0" fieldPosition="0">
        <references count="4">
          <reference field="4294967294" count="1" selected="0">
            <x v="0"/>
          </reference>
          <reference field="3" count="1" selected="0">
            <x v="3"/>
          </reference>
          <reference field="11" count="1" selected="0">
            <x v="8"/>
          </reference>
          <reference field="12" count="1" selected="0">
            <x v="2"/>
          </reference>
        </references>
      </pivotArea>
    </chartFormat>
    <chartFormat chart="0" format="1135">
      <pivotArea type="data" outline="0" fieldPosition="0">
        <references count="4">
          <reference field="4294967294" count="1" selected="0">
            <x v="0"/>
          </reference>
          <reference field="3" count="1" selected="0">
            <x v="15"/>
          </reference>
          <reference field="11" count="1" selected="0">
            <x v="8"/>
          </reference>
          <reference field="12" count="1" selected="0">
            <x v="2"/>
          </reference>
        </references>
      </pivotArea>
    </chartFormat>
    <chartFormat chart="0" format="1136">
      <pivotArea type="data" outline="0" fieldPosition="0">
        <references count="4">
          <reference field="4294967294" count="1" selected="0">
            <x v="0"/>
          </reference>
          <reference field="3" count="1" selected="0">
            <x v="63"/>
          </reference>
          <reference field="11" count="1" selected="0">
            <x v="8"/>
          </reference>
          <reference field="12" count="1" selected="0">
            <x v="2"/>
          </reference>
        </references>
      </pivotArea>
    </chartFormat>
    <chartFormat chart="0" format="1137">
      <pivotArea type="data" outline="0" fieldPosition="0">
        <references count="4">
          <reference field="4294967294" count="1" selected="0">
            <x v="0"/>
          </reference>
          <reference field="3" count="1" selected="0">
            <x v="75"/>
          </reference>
          <reference field="11" count="1" selected="0">
            <x v="8"/>
          </reference>
          <reference field="12" count="1" selected="0">
            <x v="2"/>
          </reference>
        </references>
      </pivotArea>
    </chartFormat>
    <chartFormat chart="0" format="1138">
      <pivotArea type="data" outline="0" fieldPosition="0">
        <references count="4">
          <reference field="4294967294" count="1" selected="0">
            <x v="0"/>
          </reference>
          <reference field="3" count="1" selected="0">
            <x v="99"/>
          </reference>
          <reference field="11" count="1" selected="0">
            <x v="8"/>
          </reference>
          <reference field="12" count="1" selected="0">
            <x v="2"/>
          </reference>
        </references>
      </pivotArea>
    </chartFormat>
    <chartFormat chart="0" format="1139">
      <pivotArea type="data" outline="0" fieldPosition="0">
        <references count="4">
          <reference field="4294967294" count="1" selected="0">
            <x v="0"/>
          </reference>
          <reference field="3" count="1" selected="0">
            <x v="111"/>
          </reference>
          <reference field="11" count="1" selected="0">
            <x v="8"/>
          </reference>
          <reference field="12" count="1" selected="0">
            <x v="2"/>
          </reference>
        </references>
      </pivotArea>
    </chartFormat>
    <chartFormat chart="0" format="1140">
      <pivotArea type="data" outline="0" fieldPosition="0">
        <references count="4">
          <reference field="4294967294" count="1" selected="0">
            <x v="0"/>
          </reference>
          <reference field="3" count="1" selected="0">
            <x v="147"/>
          </reference>
          <reference field="11" count="1" selected="0">
            <x v="8"/>
          </reference>
          <reference field="12" count="1" selected="0">
            <x v="2"/>
          </reference>
        </references>
      </pivotArea>
    </chartFormat>
    <chartFormat chart="0" format="1141">
      <pivotArea type="data" outline="0" fieldPosition="0">
        <references count="4">
          <reference field="4294967294" count="1" selected="0">
            <x v="0"/>
          </reference>
          <reference field="3" count="1" selected="0">
            <x v="159"/>
          </reference>
          <reference field="11" count="1" selected="0">
            <x v="8"/>
          </reference>
          <reference field="12" count="1" selected="0">
            <x v="2"/>
          </reference>
        </references>
      </pivotArea>
    </chartFormat>
    <chartFormat chart="0" format="1142">
      <pivotArea type="data" outline="0" fieldPosition="0">
        <references count="4">
          <reference field="4294967294" count="1" selected="0">
            <x v="0"/>
          </reference>
          <reference field="3" count="1" selected="0">
            <x v="171"/>
          </reference>
          <reference field="11" count="1" selected="0">
            <x v="8"/>
          </reference>
          <reference field="12" count="1" selected="0">
            <x v="2"/>
          </reference>
        </references>
      </pivotArea>
    </chartFormat>
    <chartFormat chart="0" format="1143">
      <pivotArea type="data" outline="0" fieldPosition="0">
        <references count="4">
          <reference field="4294967294" count="1" selected="0">
            <x v="0"/>
          </reference>
          <reference field="3" count="1" selected="0">
            <x v="183"/>
          </reference>
          <reference field="11" count="1" selected="0">
            <x v="8"/>
          </reference>
          <reference field="12" count="1" selected="0">
            <x v="2"/>
          </reference>
        </references>
      </pivotArea>
    </chartFormat>
    <chartFormat chart="0" format="1144">
      <pivotArea type="data" outline="0" fieldPosition="0">
        <references count="4">
          <reference field="4294967294" count="1" selected="0">
            <x v="0"/>
          </reference>
          <reference field="3" count="1" selected="0">
            <x v="195"/>
          </reference>
          <reference field="11" count="1" selected="0">
            <x v="8"/>
          </reference>
          <reference field="12" count="1" selected="0">
            <x v="2"/>
          </reference>
        </references>
      </pivotArea>
    </chartFormat>
    <chartFormat chart="0" format="1145">
      <pivotArea type="data" outline="0" fieldPosition="0">
        <references count="4">
          <reference field="4294967294" count="1" selected="0">
            <x v="0"/>
          </reference>
          <reference field="3" count="1" selected="0">
            <x v="207"/>
          </reference>
          <reference field="11" count="1" selected="0">
            <x v="8"/>
          </reference>
          <reference field="12" count="1" selected="0">
            <x v="2"/>
          </reference>
        </references>
      </pivotArea>
    </chartFormat>
    <chartFormat chart="0" format="1146">
      <pivotArea type="data" outline="0" fieldPosition="0">
        <references count="4">
          <reference field="4294967294" count="1" selected="0">
            <x v="0"/>
          </reference>
          <reference field="3" count="1" selected="0">
            <x v="219"/>
          </reference>
          <reference field="11" count="1" selected="0">
            <x v="8"/>
          </reference>
          <reference field="12" count="1" selected="0">
            <x v="2"/>
          </reference>
        </references>
      </pivotArea>
    </chartFormat>
    <chartFormat chart="0" format="1147">
      <pivotArea type="data" outline="0" fieldPosition="0">
        <references count="4">
          <reference field="4294967294" count="1" selected="0">
            <x v="0"/>
          </reference>
          <reference field="3" count="1" selected="0">
            <x v="231"/>
          </reference>
          <reference field="11" count="1" selected="0">
            <x v="8"/>
          </reference>
          <reference field="12" count="1" selected="0">
            <x v="2"/>
          </reference>
        </references>
      </pivotArea>
    </chartFormat>
    <chartFormat chart="0" format="1148">
      <pivotArea type="data" outline="0" fieldPosition="0">
        <references count="4">
          <reference field="4294967294" count="1" selected="0">
            <x v="0"/>
          </reference>
          <reference field="3" count="1" selected="0">
            <x v="243"/>
          </reference>
          <reference field="11" count="1" selected="0">
            <x v="8"/>
          </reference>
          <reference field="12" count="1" selected="0">
            <x v="2"/>
          </reference>
        </references>
      </pivotArea>
    </chartFormat>
    <chartFormat chart="0" format="1149">
      <pivotArea type="data" outline="0" fieldPosition="0">
        <references count="4">
          <reference field="4294967294" count="1" selected="0">
            <x v="0"/>
          </reference>
          <reference field="3" count="1" selected="0">
            <x v="267"/>
          </reference>
          <reference field="11" count="1" selected="0">
            <x v="8"/>
          </reference>
          <reference field="12" count="1" selected="0">
            <x v="2"/>
          </reference>
        </references>
      </pivotArea>
    </chartFormat>
    <chartFormat chart="0" format="1150">
      <pivotArea type="data" outline="0" fieldPosition="0">
        <references count="4">
          <reference field="4294967294" count="1" selected="0">
            <x v="0"/>
          </reference>
          <reference field="3" count="1" selected="0">
            <x v="279"/>
          </reference>
          <reference field="11" count="1" selected="0">
            <x v="8"/>
          </reference>
          <reference field="12" count="1" selected="0">
            <x v="2"/>
          </reference>
        </references>
      </pivotArea>
    </chartFormat>
    <chartFormat chart="0" format="1151">
      <pivotArea type="data" outline="0" fieldPosition="0">
        <references count="4">
          <reference field="4294967294" count="1" selected="0">
            <x v="0"/>
          </reference>
          <reference field="3" count="1" selected="0">
            <x v="291"/>
          </reference>
          <reference field="11" count="1" selected="0">
            <x v="8"/>
          </reference>
          <reference field="12" count="1" selected="0">
            <x v="2"/>
          </reference>
        </references>
      </pivotArea>
    </chartFormat>
    <chartFormat chart="0" format="1152">
      <pivotArea type="data" outline="0" fieldPosition="0">
        <references count="4">
          <reference field="4294967294" count="1" selected="0">
            <x v="0"/>
          </reference>
          <reference field="3" count="1" selected="0">
            <x v="303"/>
          </reference>
          <reference field="11" count="1" selected="0">
            <x v="8"/>
          </reference>
          <reference field="12" count="1" selected="0">
            <x v="2"/>
          </reference>
        </references>
      </pivotArea>
    </chartFormat>
    <chartFormat chart="0" format="1153">
      <pivotArea type="data" outline="0" fieldPosition="0">
        <references count="4">
          <reference field="4294967294" count="1" selected="0">
            <x v="0"/>
          </reference>
          <reference field="3" count="1" selected="0">
            <x v="315"/>
          </reference>
          <reference field="11" count="1" selected="0">
            <x v="8"/>
          </reference>
          <reference field="12" count="1" selected="0">
            <x v="2"/>
          </reference>
        </references>
      </pivotArea>
    </chartFormat>
    <chartFormat chart="0" format="1154">
      <pivotArea type="data" outline="0" fieldPosition="0">
        <references count="4">
          <reference field="4294967294" count="1" selected="0">
            <x v="0"/>
          </reference>
          <reference field="3" count="1" selected="0">
            <x v="327"/>
          </reference>
          <reference field="11" count="1" selected="0">
            <x v="8"/>
          </reference>
          <reference field="12" count="1" selected="0">
            <x v="2"/>
          </reference>
        </references>
      </pivotArea>
    </chartFormat>
    <chartFormat chart="0" format="1155">
      <pivotArea type="data" outline="0" fieldPosition="0">
        <references count="4">
          <reference field="4294967294" count="1" selected="0">
            <x v="0"/>
          </reference>
          <reference field="3" count="1" selected="0">
            <x v="339"/>
          </reference>
          <reference field="11" count="1" selected="0">
            <x v="8"/>
          </reference>
          <reference field="12" count="1" selected="0">
            <x v="2"/>
          </reference>
        </references>
      </pivotArea>
    </chartFormat>
    <chartFormat chart="0" format="1156">
      <pivotArea type="data" outline="0" fieldPosition="0">
        <references count="4">
          <reference field="4294967294" count="1" selected="0">
            <x v="0"/>
          </reference>
          <reference field="3" count="1" selected="0">
            <x v="351"/>
          </reference>
          <reference field="11" count="1" selected="0">
            <x v="8"/>
          </reference>
          <reference field="12" count="1" selected="0">
            <x v="2"/>
          </reference>
        </references>
      </pivotArea>
    </chartFormat>
    <chartFormat chart="0" format="1157">
      <pivotArea type="data" outline="0" fieldPosition="0">
        <references count="4">
          <reference field="4294967294" count="1" selected="0">
            <x v="0"/>
          </reference>
          <reference field="3" count="1" selected="0">
            <x v="361"/>
          </reference>
          <reference field="11" count="1" selected="0">
            <x v="8"/>
          </reference>
          <reference field="12" count="1" selected="0">
            <x v="2"/>
          </reference>
        </references>
      </pivotArea>
    </chartFormat>
    <chartFormat chart="0" format="1158">
      <pivotArea type="data" outline="0" fieldPosition="0">
        <references count="4">
          <reference field="4294967294" count="1" selected="0">
            <x v="0"/>
          </reference>
          <reference field="3" count="1" selected="0">
            <x v="13"/>
          </reference>
          <reference field="11" count="1" selected="0">
            <x v="9"/>
          </reference>
          <reference field="12" count="1" selected="0">
            <x v="2"/>
          </reference>
        </references>
      </pivotArea>
    </chartFormat>
    <chartFormat chart="0" format="1159">
      <pivotArea type="data" outline="0" fieldPosition="0">
        <references count="4">
          <reference field="4294967294" count="1" selected="0">
            <x v="0"/>
          </reference>
          <reference field="3" count="1" selected="0">
            <x v="25"/>
          </reference>
          <reference field="11" count="1" selected="0">
            <x v="9"/>
          </reference>
          <reference field="12" count="1" selected="0">
            <x v="2"/>
          </reference>
        </references>
      </pivotArea>
    </chartFormat>
    <chartFormat chart="0" format="1160">
      <pivotArea type="data" outline="0" fieldPosition="0">
        <references count="4">
          <reference field="4294967294" count="1" selected="0">
            <x v="0"/>
          </reference>
          <reference field="3" count="1" selected="0">
            <x v="49"/>
          </reference>
          <reference field="11" count="1" selected="0">
            <x v="9"/>
          </reference>
          <reference field="12" count="1" selected="0">
            <x v="2"/>
          </reference>
        </references>
      </pivotArea>
    </chartFormat>
    <chartFormat chart="0" format="1161">
      <pivotArea type="data" outline="0" fieldPosition="0">
        <references count="4">
          <reference field="4294967294" count="1" selected="0">
            <x v="0"/>
          </reference>
          <reference field="3" count="1" selected="0">
            <x v="73"/>
          </reference>
          <reference field="11" count="1" selected="0">
            <x v="9"/>
          </reference>
          <reference field="12" count="1" selected="0">
            <x v="2"/>
          </reference>
        </references>
      </pivotArea>
    </chartFormat>
    <chartFormat chart="0" format="1162">
      <pivotArea type="data" outline="0" fieldPosition="0">
        <references count="4">
          <reference field="4294967294" count="1" selected="0">
            <x v="0"/>
          </reference>
          <reference field="3" count="1" selected="0">
            <x v="85"/>
          </reference>
          <reference field="11" count="1" selected="0">
            <x v="9"/>
          </reference>
          <reference field="12" count="1" selected="0">
            <x v="2"/>
          </reference>
        </references>
      </pivotArea>
    </chartFormat>
    <chartFormat chart="0" format="1163">
      <pivotArea type="data" outline="0" fieldPosition="0">
        <references count="4">
          <reference field="4294967294" count="1" selected="0">
            <x v="0"/>
          </reference>
          <reference field="3" count="1" selected="0">
            <x v="97"/>
          </reference>
          <reference field="11" count="1" selected="0">
            <x v="9"/>
          </reference>
          <reference field="12" count="1" selected="0">
            <x v="2"/>
          </reference>
        </references>
      </pivotArea>
    </chartFormat>
    <chartFormat chart="0" format="1164">
      <pivotArea type="data" outline="0" fieldPosition="0">
        <references count="4">
          <reference field="4294967294" count="1" selected="0">
            <x v="0"/>
          </reference>
          <reference field="3" count="1" selected="0">
            <x v="109"/>
          </reference>
          <reference field="11" count="1" selected="0">
            <x v="9"/>
          </reference>
          <reference field="12" count="1" selected="0">
            <x v="2"/>
          </reference>
        </references>
      </pivotArea>
    </chartFormat>
    <chartFormat chart="0" format="1165">
      <pivotArea type="data" outline="0" fieldPosition="0">
        <references count="4">
          <reference field="4294967294" count="1" selected="0">
            <x v="0"/>
          </reference>
          <reference field="3" count="1" selected="0">
            <x v="121"/>
          </reference>
          <reference field="11" count="1" selected="0">
            <x v="9"/>
          </reference>
          <reference field="12" count="1" selected="0">
            <x v="2"/>
          </reference>
        </references>
      </pivotArea>
    </chartFormat>
    <chartFormat chart="0" format="1166">
      <pivotArea type="data" outline="0" fieldPosition="0">
        <references count="4">
          <reference field="4294967294" count="1" selected="0">
            <x v="0"/>
          </reference>
          <reference field="3" count="1" selected="0">
            <x v="133"/>
          </reference>
          <reference field="11" count="1" selected="0">
            <x v="9"/>
          </reference>
          <reference field="12" count="1" selected="0">
            <x v="2"/>
          </reference>
        </references>
      </pivotArea>
    </chartFormat>
    <chartFormat chart="0" format="1167">
      <pivotArea type="data" outline="0" fieldPosition="0">
        <references count="4">
          <reference field="4294967294" count="1" selected="0">
            <x v="0"/>
          </reference>
          <reference field="3" count="1" selected="0">
            <x v="145"/>
          </reference>
          <reference field="11" count="1" selected="0">
            <x v="9"/>
          </reference>
          <reference field="12" count="1" selected="0">
            <x v="2"/>
          </reference>
        </references>
      </pivotArea>
    </chartFormat>
    <chartFormat chart="0" format="1168">
      <pivotArea type="data" outline="0" fieldPosition="0">
        <references count="4">
          <reference field="4294967294" count="1" selected="0">
            <x v="0"/>
          </reference>
          <reference field="3" count="1" selected="0">
            <x v="157"/>
          </reference>
          <reference field="11" count="1" selected="0">
            <x v="9"/>
          </reference>
          <reference field="12" count="1" selected="0">
            <x v="2"/>
          </reference>
        </references>
      </pivotArea>
    </chartFormat>
    <chartFormat chart="0" format="1169">
      <pivotArea type="data" outline="0" fieldPosition="0">
        <references count="4">
          <reference field="4294967294" count="1" selected="0">
            <x v="0"/>
          </reference>
          <reference field="3" count="1" selected="0">
            <x v="169"/>
          </reference>
          <reference field="11" count="1" selected="0">
            <x v="9"/>
          </reference>
          <reference field="12" count="1" selected="0">
            <x v="2"/>
          </reference>
        </references>
      </pivotArea>
    </chartFormat>
    <chartFormat chart="0" format="1170">
      <pivotArea type="data" outline="0" fieldPosition="0">
        <references count="4">
          <reference field="4294967294" count="1" selected="0">
            <x v="0"/>
          </reference>
          <reference field="3" count="1" selected="0">
            <x v="181"/>
          </reference>
          <reference field="11" count="1" selected="0">
            <x v="9"/>
          </reference>
          <reference field="12" count="1" selected="0">
            <x v="2"/>
          </reference>
        </references>
      </pivotArea>
    </chartFormat>
    <chartFormat chart="0" format="1171">
      <pivotArea type="data" outline="0" fieldPosition="0">
        <references count="4">
          <reference field="4294967294" count="1" selected="0">
            <x v="0"/>
          </reference>
          <reference field="3" count="1" selected="0">
            <x v="193"/>
          </reference>
          <reference field="11" count="1" selected="0">
            <x v="9"/>
          </reference>
          <reference field="12" count="1" selected="0">
            <x v="2"/>
          </reference>
        </references>
      </pivotArea>
    </chartFormat>
    <chartFormat chart="0" format="1172">
      <pivotArea type="data" outline="0" fieldPosition="0">
        <references count="4">
          <reference field="4294967294" count="1" selected="0">
            <x v="0"/>
          </reference>
          <reference field="3" count="1" selected="0">
            <x v="205"/>
          </reference>
          <reference field="11" count="1" selected="0">
            <x v="9"/>
          </reference>
          <reference field="12" count="1" selected="0">
            <x v="2"/>
          </reference>
        </references>
      </pivotArea>
    </chartFormat>
    <chartFormat chart="0" format="1173">
      <pivotArea type="data" outline="0" fieldPosition="0">
        <references count="4">
          <reference field="4294967294" count="1" selected="0">
            <x v="0"/>
          </reference>
          <reference field="3" count="1" selected="0">
            <x v="217"/>
          </reference>
          <reference field="11" count="1" selected="0">
            <x v="9"/>
          </reference>
          <reference field="12" count="1" selected="0">
            <x v="2"/>
          </reference>
        </references>
      </pivotArea>
    </chartFormat>
    <chartFormat chart="0" format="1174">
      <pivotArea type="data" outline="0" fieldPosition="0">
        <references count="4">
          <reference field="4294967294" count="1" selected="0">
            <x v="0"/>
          </reference>
          <reference field="3" count="1" selected="0">
            <x v="229"/>
          </reference>
          <reference field="11" count="1" selected="0">
            <x v="9"/>
          </reference>
          <reference field="12" count="1" selected="0">
            <x v="2"/>
          </reference>
        </references>
      </pivotArea>
    </chartFormat>
    <chartFormat chart="0" format="1175">
      <pivotArea type="data" outline="0" fieldPosition="0">
        <references count="4">
          <reference field="4294967294" count="1" selected="0">
            <x v="0"/>
          </reference>
          <reference field="3" count="1" selected="0">
            <x v="241"/>
          </reference>
          <reference field="11" count="1" selected="0">
            <x v="9"/>
          </reference>
          <reference field="12" count="1" selected="0">
            <x v="2"/>
          </reference>
        </references>
      </pivotArea>
    </chartFormat>
    <chartFormat chart="0" format="1176">
      <pivotArea type="data" outline="0" fieldPosition="0">
        <references count="4">
          <reference field="4294967294" count="1" selected="0">
            <x v="0"/>
          </reference>
          <reference field="3" count="1" selected="0">
            <x v="265"/>
          </reference>
          <reference field="11" count="1" selected="0">
            <x v="9"/>
          </reference>
          <reference field="12" count="1" selected="0">
            <x v="2"/>
          </reference>
        </references>
      </pivotArea>
    </chartFormat>
    <chartFormat chart="0" format="1177">
      <pivotArea type="data" outline="0" fieldPosition="0">
        <references count="4">
          <reference field="4294967294" count="1" selected="0">
            <x v="0"/>
          </reference>
          <reference field="3" count="1" selected="0">
            <x v="277"/>
          </reference>
          <reference field="11" count="1" selected="0">
            <x v="9"/>
          </reference>
          <reference field="12" count="1" selected="0">
            <x v="2"/>
          </reference>
        </references>
      </pivotArea>
    </chartFormat>
    <chartFormat chart="0" format="1178">
      <pivotArea type="data" outline="0" fieldPosition="0">
        <references count="4">
          <reference field="4294967294" count="1" selected="0">
            <x v="0"/>
          </reference>
          <reference field="3" count="1" selected="0">
            <x v="289"/>
          </reference>
          <reference field="11" count="1" selected="0">
            <x v="9"/>
          </reference>
          <reference field="12" count="1" selected="0">
            <x v="2"/>
          </reference>
        </references>
      </pivotArea>
    </chartFormat>
    <chartFormat chart="0" format="1179">
      <pivotArea type="data" outline="0" fieldPosition="0">
        <references count="4">
          <reference field="4294967294" count="1" selected="0">
            <x v="0"/>
          </reference>
          <reference field="3" count="1" selected="0">
            <x v="301"/>
          </reference>
          <reference field="11" count="1" selected="0">
            <x v="9"/>
          </reference>
          <reference field="12" count="1" selected="0">
            <x v="2"/>
          </reference>
        </references>
      </pivotArea>
    </chartFormat>
    <chartFormat chart="0" format="1180">
      <pivotArea type="data" outline="0" fieldPosition="0">
        <references count="4">
          <reference field="4294967294" count="1" selected="0">
            <x v="0"/>
          </reference>
          <reference field="3" count="1" selected="0">
            <x v="313"/>
          </reference>
          <reference field="11" count="1" selected="0">
            <x v="9"/>
          </reference>
          <reference field="12" count="1" selected="0">
            <x v="2"/>
          </reference>
        </references>
      </pivotArea>
    </chartFormat>
    <chartFormat chart="0" format="1181">
      <pivotArea type="data" outline="0" fieldPosition="0">
        <references count="4">
          <reference field="4294967294" count="1" selected="0">
            <x v="0"/>
          </reference>
          <reference field="3" count="1" selected="0">
            <x v="325"/>
          </reference>
          <reference field="11" count="1" selected="0">
            <x v="9"/>
          </reference>
          <reference field="12" count="1" selected="0">
            <x v="2"/>
          </reference>
        </references>
      </pivotArea>
    </chartFormat>
    <chartFormat chart="0" format="1182">
      <pivotArea type="data" outline="0" fieldPosition="0">
        <references count="4">
          <reference field="4294967294" count="1" selected="0">
            <x v="0"/>
          </reference>
          <reference field="3" count="1" selected="0">
            <x v="337"/>
          </reference>
          <reference field="11" count="1" selected="0">
            <x v="9"/>
          </reference>
          <reference field="12" count="1" selected="0">
            <x v="2"/>
          </reference>
        </references>
      </pivotArea>
    </chartFormat>
    <chartFormat chart="0" format="1183">
      <pivotArea type="data" outline="0" fieldPosition="0">
        <references count="4">
          <reference field="4294967294" count="1" selected="0">
            <x v="0"/>
          </reference>
          <reference field="3" count="1" selected="0">
            <x v="349"/>
          </reference>
          <reference field="11" count="1" selected="0">
            <x v="9"/>
          </reference>
          <reference field="12" count="1" selected="0">
            <x v="2"/>
          </reference>
        </references>
      </pivotArea>
    </chartFormat>
    <chartFormat chart="0" format="1184">
      <pivotArea type="data" outline="0" fieldPosition="0">
        <references count="4">
          <reference field="4294967294" count="1" selected="0">
            <x v="0"/>
          </reference>
          <reference field="3" count="1" selected="0">
            <x v="360"/>
          </reference>
          <reference field="11" count="1" selected="0">
            <x v="9"/>
          </reference>
          <reference field="12" count="1" selected="0">
            <x v="2"/>
          </reference>
        </references>
      </pivotArea>
    </chartFormat>
    <chartFormat chart="0" format="1185">
      <pivotArea type="data" outline="0" fieldPosition="0">
        <references count="4">
          <reference field="4294967294" count="1" selected="0">
            <x v="0"/>
          </reference>
          <reference field="3" count="1" selected="0">
            <x v="12"/>
          </reference>
          <reference field="11" count="1" selected="0">
            <x v="10"/>
          </reference>
          <reference field="12" count="1" selected="0">
            <x v="2"/>
          </reference>
        </references>
      </pivotArea>
    </chartFormat>
    <chartFormat chart="0" format="1186">
      <pivotArea type="data" outline="0" fieldPosition="0">
        <references count="4">
          <reference field="4294967294" count="1" selected="0">
            <x v="0"/>
          </reference>
          <reference field="3" count="1" selected="0">
            <x v="48"/>
          </reference>
          <reference field="11" count="1" selected="0">
            <x v="10"/>
          </reference>
          <reference field="12" count="1" selected="0">
            <x v="2"/>
          </reference>
        </references>
      </pivotArea>
    </chartFormat>
    <chartFormat chart="0" format="1187">
      <pivotArea type="data" outline="0" fieldPosition="0">
        <references count="4">
          <reference field="4294967294" count="1" selected="0">
            <x v="0"/>
          </reference>
          <reference field="3" count="1" selected="0">
            <x v="60"/>
          </reference>
          <reference field="11" count="1" selected="0">
            <x v="10"/>
          </reference>
          <reference field="12" count="1" selected="0">
            <x v="2"/>
          </reference>
        </references>
      </pivotArea>
    </chartFormat>
    <chartFormat chart="0" format="1188">
      <pivotArea type="data" outline="0" fieldPosition="0">
        <references count="4">
          <reference field="4294967294" count="1" selected="0">
            <x v="0"/>
          </reference>
          <reference field="3" count="1" selected="0">
            <x v="120"/>
          </reference>
          <reference field="11" count="1" selected="0">
            <x v="10"/>
          </reference>
          <reference field="12" count="1" selected="0">
            <x v="2"/>
          </reference>
        </references>
      </pivotArea>
    </chartFormat>
    <chartFormat chart="0" format="1189">
      <pivotArea type="data" outline="0" fieldPosition="0">
        <references count="4">
          <reference field="4294967294" count="1" selected="0">
            <x v="0"/>
          </reference>
          <reference field="3" count="1" selected="0">
            <x v="132"/>
          </reference>
          <reference field="11" count="1" selected="0">
            <x v="10"/>
          </reference>
          <reference field="12" count="1" selected="0">
            <x v="2"/>
          </reference>
        </references>
      </pivotArea>
    </chartFormat>
    <chartFormat chart="0" format="1190">
      <pivotArea type="data" outline="0" fieldPosition="0">
        <references count="4">
          <reference field="4294967294" count="1" selected="0">
            <x v="0"/>
          </reference>
          <reference field="3" count="1" selected="0">
            <x v="144"/>
          </reference>
          <reference field="11" count="1" selected="0">
            <x v="10"/>
          </reference>
          <reference field="12" count="1" selected="0">
            <x v="2"/>
          </reference>
        </references>
      </pivotArea>
    </chartFormat>
  </chartFormats>
  <pivotTableStyleInfo name="PivotStyleDark19" showRowHeaders="1" showColHeaders="1" showRowStripes="0" showColStripes="0" showLastColumn="1"/>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180000"/>
  <slicer name="Estatus" cache="SegmentaciónDeDatos_Estatus" caption="Estatus" columnCount="2" style="SlicerStyleLight5" rowHeight="180000"/>
  <slicer name="Clasificación" cache="SegmentaciónDeDatos_Clasificación" caption="Clasificación" columnCount="2" style="SlicerStyleLight5" rowHeight="180000"/>
  <slicer name="Responsable" cache="SegmentaciónDeDatos_Responsable" caption="Responsable" style="SlicerStyleLight5" rowHeight="180000"/>
  <slicer name="Proveedor" cache="SegmentaciónDeDatos_Proveedor" caption="Proveedor" style="SlicerStyleLight3" rowHeight="180000"/>
  <slicer name="Perfil" cache="SegmentaciónDeDatos_Perfil" caption="Perfil" style="SlicerStyleLight3" rowHeight="180000"/>
  <slicer name="Color" cache="SegmentaciónDeDatos_Color" caption="Color" columnCount="2" style="SlicerStyleLight5" rowHeight="180000"/>
  <slicer name="Ult Cambio" cache="SegmentaciónDeDatos_Ult_Cambio" caption="Ult Cambio" style="SlicerStyleDark4" rowHeight="180000"/>
</slicers>
</file>

<file path=xl/tables/_rels/table29.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5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7.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SE395" headerRowDxfId="1288" dataDxfId="1287">
  <autoFilter ref="A2:SE395"/>
  <tableColumns count="499">
    <tableColumn id="40" name="BODEGA" dataDxfId="1286" totalsRowDxfId="1285"/>
    <tableColumn id="1" name="CODIGO" dataDxfId="1284" totalsRowDxfId="1283"/>
    <tableColumn id="51" name="CODIGO FUNCIONAL" dataDxfId="1282" totalsRowDxfId="1281"/>
    <tableColumn id="50" name="CODIGO VINCULADO" dataDxfId="1280" totalsRowDxfId="1279"/>
    <tableColumn id="49" name="CODIGO GENERICO" dataDxfId="1278" totalsRowDxfId="1277"/>
    <tableColumn id="2" name="DESCRIPCION" dataDxfId="1276" totalsRowDxfId="1275"/>
    <tableColumn id="13" name="GRUPO" dataDxfId="1274" totalsRowDxfId="1273"/>
    <tableColumn id="33" name="LINEA" dataDxfId="1272" totalsRowDxfId="1271"/>
    <tableColumn id="129" name="SUBLINEA" dataDxfId="1270" totalsRowDxfId="1269"/>
    <tableColumn id="131" name="FAMILIA" dataDxfId="1268" totalsRowDxfId="1267"/>
    <tableColumn id="132" name="SUBFAMILIA" dataDxfId="1266" totalsRowDxfId="1265"/>
    <tableColumn id="133" name="CATEGORIA" dataDxfId="1264" totalsRowDxfId="1263"/>
    <tableColumn id="32" name="TIPO" dataDxfId="1262" totalsRowDxfId="1261"/>
    <tableColumn id="134" name="MARCA" dataDxfId="1260" totalsRowDxfId="1259"/>
    <tableColumn id="130" name="MODELO" dataDxfId="1258" totalsRowDxfId="1257"/>
    <tableColumn id="135" name="CAT MANAGEMENT" dataDxfId="1256" totalsRowDxfId="1255"/>
    <tableColumn id="84" name="NUEVO" dataDxfId="1254" totalsRowDxfId="1253"/>
    <tableColumn id="136" name="CAT PROPIA 1" dataDxfId="1252" totalsRowDxfId="1251"/>
    <tableColumn id="137" name="CAT PROPIA 2" dataDxfId="1250" totalsRowDxfId="1249"/>
    <tableColumn id="138" name="CAT PROPIA 3" dataDxfId="1248" totalsRowDxfId="1247"/>
    <tableColumn id="139" name="CAT PROPIA 4" dataDxfId="1246" totalsRowDxfId="1245"/>
    <tableColumn id="140" name="CAT PROPIA 5" dataDxfId="1244" totalsRowDxfId="1243"/>
    <tableColumn id="578" name="Estatus" dataDxfId="1242" totalsRowDxfId="1241"/>
    <tableColumn id="323" name="Clasificación" dataDxfId="1240" totalsRowDxfId="1239"/>
    <tableColumn id="324" name="Responsable" dataDxfId="1238" totalsRowDxfId="1237"/>
    <tableColumn id="37" name="CTV" dataDxfId="1236" totalsRowDxfId="1235"/>
    <tableColumn id="39" name="PV" dataDxfId="1234" totalsRowDxfId="1233"/>
    <tableColumn id="325" name="Precio Promoción" dataDxfId="1232" totalsRowDxfId="1231"/>
    <tableColumn id="326" name="Inicio Promoción" dataDxfId="1230" totalsRowDxfId="1229"/>
    <tableColumn id="327" name="Fin Promoción" dataDxfId="1228" totalsRowDxfId="1227"/>
    <tableColumn id="43" name="Horizonte" dataDxfId="1226" totalsRowDxfId="1225"/>
    <tableColumn id="44" name="T Suministro" dataDxfId="1224" totalsRowDxfId="1223"/>
    <tableColumn id="45" name="Frec Repos" dataDxfId="1222" totalsRowDxfId="1221"/>
    <tableColumn id="30" name="GDB" dataDxfId="1220" totalsRowDxfId="1219"/>
    <tableColumn id="41" name="Cam" dataDxfId="1218" totalsRowDxfId="1217"/>
    <tableColumn id="290" name="Etapa" dataDxfId="1216" totalsRowDxfId="1215"/>
    <tableColumn id="77" name="Estado Reposiciones" dataDxfId="1214" totalsRowDxfId="1213"/>
    <tableColumn id="26" name="Nuevo Buff Sug" dataDxfId="1212" totalsRowDxfId="1211"/>
    <tableColumn id="539" name="Comportamiento" dataDxfId="1210" totalsRowDxfId="1209"/>
    <tableColumn id="165" name="Consumo" dataDxfId="1208" totalsRowDxfId="1207"/>
    <tableColumn id="502" name="Cobertura Buffer" dataDxfId="1206" totalsRowDxfId="1205"/>
    <tableColumn id="503" name="Cobertura Inv Proy" dataDxfId="1204" totalsRowDxfId="1203"/>
    <tableColumn id="648" name="Cobertura Ped Min" dataDxfId="1202" totalsRowDxfId="1201"/>
    <tableColumn id="504" name="Días Desabastecimiento" dataDxfId="1200" totalsRowDxfId="1199"/>
    <tableColumn id="322" name="Ventas Perdidas" dataDxfId="1198" totalsRowDxfId="1197"/>
    <tableColumn id="693" name="Posponer BUF" dataDxfId="1196" totalsRowDxfId="1195"/>
    <tableColumn id="694" name="Posponer RED" dataDxfId="1194" totalsRowDxfId="1193"/>
    <tableColumn id="695" name="Posponer GDB" dataDxfId="1192" totalsRowDxfId="1191"/>
    <tableColumn id="300" name="Proveedor" dataDxfId="1190" totalsRowDxfId="1189"/>
    <tableColumn id="224" name="Perfil" dataDxfId="1188" totalsRowDxfId="1187"/>
    <tableColumn id="36" name="Buff Min" dataDxfId="1186" totalsRowDxfId="1185"/>
    <tableColumn id="505" name="Buff Max" dataDxfId="1184" totalsRowDxfId="1183"/>
    <tableColumn id="61" name="PEDID Min" dataDxfId="1182" totalsRowDxfId="1181"/>
    <tableColumn id="739" name="Redondeo Pedido Mínimo" dataDxfId="1180" totalsRowDxfId="1179"/>
    <tableColumn id="541" name="PEDID Min Grupo" dataDxfId="1178" totalsRowDxfId="1177"/>
    <tableColumn id="365" name="Unidad Empaque" dataDxfId="1176" totalsRowDxfId="1175"/>
    <tableColumn id="740" name="Redondeo Unidad Empaque" dataDxfId="1174" totalsRowDxfId="1173"/>
    <tableColumn id="149" name="Porc Aten" totalsRowLabel="100%" dataDxfId="1172" totalsRowDxfId="1171"/>
    <tableColumn id="42" name="Impacto Faltante" dataDxfId="1170" totalsRowDxfId="1169"/>
    <tableColumn id="6" name="Observaciones" dataDxfId="1168" totalsRowDxfId="1167"/>
    <tableColumn id="29" name="Nuevo Buff Real" dataDxfId="1166" totalsRowDxfId="1165"/>
    <tableColumn id="3" name="Buff Act" dataDxfId="1164" totalsRowDxfId="1163"/>
    <tableColumn id="170" name="Buff Calc" dataDxfId="1162" totalsRowDxfId="1161"/>
    <tableColumn id="27" name="Zona Amar" dataDxfId="1160" totalsRowDxfId="1159"/>
    <tableColumn id="28" name="Zona Roja" dataDxfId="1158" totalsRowDxfId="1157"/>
    <tableColumn id="99" name="Color" dataDxfId="1156" totalsRowDxfId="1155"/>
    <tableColumn id="282" name="Color1" dataDxfId="1154" totalsRowDxfId="1153"/>
    <tableColumn id="56" name="Ult Buffer" dataDxfId="1152" totalsRowDxfId="1151"/>
    <tableColumn id="67" name="Buff Ant Estacion" dataDxfId="1150" totalsRowDxfId="1149"/>
    <tableColumn id="66" name="Buff Estacional" dataDxfId="1148" totalsRowDxfId="1147"/>
    <tableColumn id="8" name="Inv Proveed" dataDxfId="1146" totalsRowDxfId="1145"/>
    <tableColumn id="22" name="Inv Fís Act" dataDxfId="1144" totalsRowDxfId="1143"/>
    <tableColumn id="38" name="Estado Buffer" dataDxfId="1142" totalsRowDxfId="1141"/>
    <tableColumn id="18" name="Tráns Act" dataDxfId="1140" totalsRowDxfId="1139"/>
    <tableColumn id="572" name="Negociación" dataDxfId="1138" totalsRowDxfId="1137"/>
    <tableColumn id="573" name="Producción" dataDxfId="1136" totalsRowDxfId="1135"/>
    <tableColumn id="574" name="Embarcado" dataDxfId="1134" totalsRowDxfId="1133"/>
    <tableColumn id="20" name="Comprom" dataDxfId="1132" totalsRowDxfId="1131"/>
    <tableColumn id="21" name="Backorders" dataDxfId="1130" totalsRowDxfId="1129"/>
    <tableColumn id="19" name="Inv Proy Act" dataDxfId="1128" totalsRowDxfId="1127"/>
    <tableColumn id="499" name="Estado Buffer Proy" dataDxfId="1126" totalsRowDxfId="1125"/>
    <tableColumn id="682" name="Ingresos" dataDxfId="1124" totalsRowDxfId="1123"/>
    <tableColumn id="683" name="Egresos" dataDxfId="1122" totalsRowDxfId="1121"/>
    <tableColumn id="34" name="PEDIDCalc" dataDxfId="1120" totalsRowDxfId="1119"/>
    <tableColumn id="11" name="PEDID Prom" dataDxfId="1118" totalsRowDxfId="1117"/>
    <tableColumn id="23" name="PEDID Real" dataDxfId="1116" totalsRowDxfId="1115"/>
    <tableColumn id="65" name="Calendario Estacional" dataDxfId="1114" totalsRowDxfId="1113"/>
    <tableColumn id="72" name="Acción Estacional" dataDxfId="1112" totalsRowDxfId="1111"/>
    <tableColumn id="142" name="Etapa Estacional" dataDxfId="1110" totalsRowDxfId="1109"/>
    <tableColumn id="12" name="T$D" dataDxfId="1108" totalsRowDxfId="1107"/>
    <tableColumn id="24" name="I$D" dataDxfId="1106" totalsRowDxfId="1105"/>
    <tableColumn id="25" name="Rentabilid" dataDxfId="1104" totalsRowDxfId="1103"/>
    <tableColumn id="500" name="Rentabilidad Proy" dataDxfId="1102" totalsRowDxfId="1101"/>
    <tableColumn id="9" name="Vel Efect" dataDxfId="1100" totalsRowDxfId="1099"/>
    <tableColumn id="5" name="Servicio" dataDxfId="1098" totalsRowDxfId="1097"/>
    <tableColumn id="7" name="Ult Cambio" dataDxfId="1096"/>
    <tableColumn id="46" name="Inicio Per" totalsRowLabel="12/04/17" dataDxfId="1095"/>
    <tableColumn id="47" name="Fin Per" dataDxfId="1094"/>
    <tableColumn id="579" name="Ult Transfer Inicial" dataDxfId="1093"/>
    <tableColumn id="580" name="Ult Transfer Final" dataDxfId="1092"/>
    <tableColumn id="303" name="Fecha Nuevo Pedido" dataDxfId="1091"/>
    <tableColumn id="304" name="Fecha Esperada Arribo" dataDxfId="1090"/>
    <tableColumn id="35" name="Var" dataDxfId="1089" totalsRowDxfId="1088"/>
    <tableColumn id="4" name="Rojo Acum" dataDxfId="1087" totalsRowDxfId="1086"/>
    <tableColumn id="10" name="Negro" dataDxfId="1085" totalsRowDxfId="1084"/>
    <tableColumn id="14" name="Rojo" dataDxfId="1083" totalsRowDxfId="1082"/>
    <tableColumn id="15" name="Amarillo" dataDxfId="1081" totalsRowDxfId="1080"/>
    <tableColumn id="16" name="Verde" dataDxfId="1079" totalsRowDxfId="1078"/>
    <tableColumn id="17" name="Lila" dataDxfId="1077" totalsRowDxfId="1076"/>
    <tableColumn id="649" name="Err Ped Grupo" dataDxfId="1075" totalsRowDxfId="1074"/>
    <tableColumn id="292" name="Color Repos Frec" dataDxfId="1073" totalsRowDxfId="1072"/>
    <tableColumn id="287" name="Omisiones GDB" dataDxfId="1071" totalsRowDxfId="1070"/>
    <tableColumn id="540" name="Numero Fila" dataDxfId="1069" totalsRowDxfId="1068"/>
    <tableColumn id="655" name="Borrar" dataDxfId="1067" totalsRowDxfId="1066"/>
    <tableColumn id="76" name="Nuevo Buff Ingles" dataDxfId="1065" totalsRowDxfId="1064"/>
    <tableColumn id="48" name="Nuevo Inicio" dataDxfId="1063" totalsRowDxfId="1062"/>
    <tableColumn id="750" name="Pedid Calc Auxiliar" dataDxfId="1061" totalsRowDxfId="1060"/>
    <tableColumn id="283" name="Porcent Lleno" dataDxfId="1059" totalsRowDxfId="1058"/>
    <tableColumn id="54" name="Coincidir Codigo en Producto" dataDxfId="1057" totalsRowDxfId="1056"/>
    <tableColumn id="55" name="Bodega-Codigo" dataDxfId="1055" totalsRowDxfId="1054"/>
    <tableColumn id="953" name="Coincidir Bodega Codigo en Consumo" dataDxfId="1053" totalsRowDxfId="1052"/>
    <tableColumn id="954" name="Coincidir Bodega Codigo en Inventario" dataDxfId="1051" totalsRowDxfId="1050"/>
    <tableColumn id="927" name="Coincidir Bodega Codigo en Servicio" dataDxfId="1049" totalsRowDxfId="1048"/>
    <tableColumn id="715" name="Coincidir Bodega Codigo en Ultimo Cambio" dataDxfId="1047" totalsRowDxfId="1046"/>
    <tableColumn id="921" name="Coincidir Bodega Perfil" dataDxfId="1045" totalsRowDxfId="1044"/>
    <tableColumn id="288" name="Condicion aumentar buffer" dataDxfId="1043" totalsRowDxfId="1042"/>
    <tableColumn id="294" name="No es Gris" dataDxfId="1041" totalsRowDxfId="1040"/>
    <tableColumn id="923" name="Columnas Horizonte" dataDxfId="1039" totalsRowDxfId="1038"/>
    <tableColumn id="31" name="Patron_Transferencia" dataDxfId="1037" totalsRowDxfId="1036"/>
    <tableColumn id="468" name="192 - " dataDxfId="154" totalsRowDxfId="183"/>
    <tableColumn id="469" name="193 - " dataDxfId="153" totalsRowDxfId="182"/>
    <tableColumn id="470" name="194 - " dataDxfId="152" totalsRowDxfId="181"/>
    <tableColumn id="471" name="195 - " dataDxfId="151" totalsRowDxfId="180"/>
    <tableColumn id="472" name="196 - " dataDxfId="150" totalsRowDxfId="179"/>
    <tableColumn id="473" name="197 - " dataDxfId="149" totalsRowDxfId="178"/>
    <tableColumn id="474" name="198 - " dataDxfId="148" totalsRowDxfId="177"/>
    <tableColumn id="475" name="199 - " dataDxfId="147" totalsRowDxfId="176"/>
    <tableColumn id="476" name="200 - " dataDxfId="146" totalsRowDxfId="175"/>
    <tableColumn id="477" name="201 - " dataDxfId="145" totalsRowDxfId="174"/>
    <tableColumn id="478" name="202 - " dataDxfId="144" totalsRowDxfId="173"/>
    <tableColumn id="479" name="203 - " dataDxfId="143" totalsRowDxfId="172"/>
    <tableColumn id="480" name="204 - " dataDxfId="142" totalsRowDxfId="171"/>
    <tableColumn id="481" name="205 - " dataDxfId="141" totalsRowDxfId="170"/>
    <tableColumn id="482" name="206 - " dataDxfId="140" totalsRowDxfId="169"/>
    <tableColumn id="483" name="207 - " dataDxfId="139" totalsRowDxfId="168"/>
    <tableColumn id="484" name="208 - " dataDxfId="138" totalsRowDxfId="167"/>
    <tableColumn id="485" name="210 - " dataDxfId="137" totalsRowDxfId="166"/>
    <tableColumn id="486" name="211 - " dataDxfId="136" totalsRowDxfId="165"/>
    <tableColumn id="487" name="212 - " dataDxfId="135" totalsRowDxfId="164"/>
    <tableColumn id="488" name="213 - " dataDxfId="134" totalsRowDxfId="163"/>
    <tableColumn id="489" name="215 - " dataDxfId="133" totalsRowDxfId="162"/>
    <tableColumn id="490" name="216 - " dataDxfId="132" totalsRowDxfId="161"/>
    <tableColumn id="491" name="217 - " dataDxfId="131" totalsRowDxfId="160"/>
    <tableColumn id="492" name="218 - " dataDxfId="130" totalsRowDxfId="159"/>
    <tableColumn id="493" name="219 - " dataDxfId="129" totalsRowDxfId="158"/>
    <tableColumn id="494" name="220 - " dataDxfId="128" totalsRowDxfId="157"/>
    <tableColumn id="495" name="221 - " dataDxfId="127" totalsRowDxfId="156"/>
    <tableColumn id="496" name="222 - " dataDxfId="126" totalsRowDxfId="155"/>
    <tableColumn id="335" name="22/11/2017" dataDxfId="1035" totalsRowDxfId="1034"/>
    <tableColumn id="52" name="16/03/2018" dataDxfId="1033" totalsRowDxfId="1032"/>
    <tableColumn id="53" name="17/03/2018" dataDxfId="1031" totalsRowDxfId="1030"/>
    <tableColumn id="57" name="19/03/2018" dataDxfId="1029" totalsRowDxfId="1028"/>
    <tableColumn id="63" name="16/05/2018" dataDxfId="1027" totalsRowDxfId="1026"/>
    <tableColumn id="73" name="22/05/2018" dataDxfId="1025" totalsRowDxfId="1024"/>
    <tableColumn id="81" name="28/05/2018" dataDxfId="1023" totalsRowDxfId="1022"/>
    <tableColumn id="82" name="29/05/2018" dataDxfId="1021" totalsRowDxfId="1020"/>
    <tableColumn id="113" name="13/06/2018" dataDxfId="1019" totalsRowDxfId="1018"/>
    <tableColumn id="115" name="15/06/2018" dataDxfId="1017" totalsRowDxfId="1016"/>
    <tableColumn id="116" name="16/06/2018" dataDxfId="1015" totalsRowDxfId="1014"/>
    <tableColumn id="117" name="17/06/2018" dataDxfId="1013" totalsRowDxfId="1012"/>
    <tableColumn id="118" name="18/06/2018" dataDxfId="1011" totalsRowDxfId="1010"/>
    <tableColumn id="119" name="19/06/2018" dataDxfId="1009" totalsRowDxfId="1008"/>
    <tableColumn id="120" name="20/06/2018" dataDxfId="1007" totalsRowDxfId="1006"/>
    <tableColumn id="121" name="21/06/2018" dataDxfId="1005" totalsRowDxfId="1004"/>
    <tableColumn id="122" name="22/06/2018" dataDxfId="1003" totalsRowDxfId="1002"/>
    <tableColumn id="123" name="23/06/2018" dataDxfId="1001" totalsRowDxfId="1000"/>
    <tableColumn id="124" name="24/06/2018" dataDxfId="999" totalsRowDxfId="998"/>
    <tableColumn id="125" name="25/06/2018" dataDxfId="997" totalsRowDxfId="996"/>
    <tableColumn id="126" name="26/06/2018" dataDxfId="995" totalsRowDxfId="994"/>
    <tableColumn id="127" name="27/06/2018" dataDxfId="993" totalsRowDxfId="992"/>
    <tableColumn id="128" name="28/06/2018" dataDxfId="991" totalsRowDxfId="990"/>
    <tableColumn id="141" name="29/06/2018" dataDxfId="989" totalsRowDxfId="988"/>
    <tableColumn id="143" name="30/06/2018" dataDxfId="987" totalsRowDxfId="986"/>
    <tableColumn id="144" name="01/07/2018" dataDxfId="985" totalsRowDxfId="984"/>
    <tableColumn id="145" name="02/07/2018" dataDxfId="983" totalsRowDxfId="982"/>
    <tableColumn id="146" name="03/07/2018" dataDxfId="981" totalsRowDxfId="980"/>
    <tableColumn id="147" name="04/07/2018" dataDxfId="979" totalsRowDxfId="978"/>
    <tableColumn id="148" name="05/07/2018" dataDxfId="977" totalsRowDxfId="976"/>
    <tableColumn id="150" name="06/07/2018" dataDxfId="975" totalsRowDxfId="974"/>
    <tableColumn id="151" name="07/07/2018" dataDxfId="973" totalsRowDxfId="972"/>
    <tableColumn id="152" name="08/07/2018" dataDxfId="971" totalsRowDxfId="970"/>
    <tableColumn id="153" name="09/07/2018" dataDxfId="969" totalsRowDxfId="968"/>
    <tableColumn id="154" name="10/07/2018" dataDxfId="967" totalsRowDxfId="966"/>
    <tableColumn id="155" name="11/07/2018" dataDxfId="965" totalsRowDxfId="964"/>
    <tableColumn id="156" name="12/07/2018" dataDxfId="963" totalsRowDxfId="962"/>
    <tableColumn id="157" name="13/07/2018" dataDxfId="961" totalsRowDxfId="960"/>
    <tableColumn id="158" name="14/07/2018" dataDxfId="959" totalsRowDxfId="958"/>
    <tableColumn id="159" name="15/07/2018" dataDxfId="957" totalsRowDxfId="956"/>
    <tableColumn id="160" name="16/07/2018" dataDxfId="955" totalsRowDxfId="954"/>
    <tableColumn id="161" name="17/07/2018" dataDxfId="953" totalsRowDxfId="952"/>
    <tableColumn id="162" name="18/07/2018" dataDxfId="951" totalsRowDxfId="950"/>
    <tableColumn id="163" name="19/07/2018" dataDxfId="949" totalsRowDxfId="948"/>
    <tableColumn id="164" name="20/07/2018" dataDxfId="947" totalsRowDxfId="946"/>
    <tableColumn id="166" name="21/07/2018" dataDxfId="945" totalsRowDxfId="944"/>
    <tableColumn id="167" name="22/07/2018" dataDxfId="943" totalsRowDxfId="942"/>
    <tableColumn id="168" name="23/07/2018" dataDxfId="941" totalsRowDxfId="940"/>
    <tableColumn id="169" name="24/07/2018" dataDxfId="939" totalsRowDxfId="938"/>
    <tableColumn id="171" name="25/07/2018" dataDxfId="937" totalsRowDxfId="936"/>
    <tableColumn id="172" name="26/07/2018" dataDxfId="935" totalsRowDxfId="934"/>
    <tableColumn id="173" name="27/07/2018" dataDxfId="933" totalsRowDxfId="932"/>
    <tableColumn id="174" name="28/07/2018" dataDxfId="931" totalsRowDxfId="930"/>
    <tableColumn id="175" name="29/07/2018" dataDxfId="929" totalsRowDxfId="928"/>
    <tableColumn id="176" name="30/07/2018" dataDxfId="927" totalsRowDxfId="926"/>
    <tableColumn id="177" name="31/07/2018" dataDxfId="925" totalsRowDxfId="924"/>
    <tableColumn id="178" name="01/08/2018" dataDxfId="923" totalsRowDxfId="922"/>
    <tableColumn id="179" name="02/08/2018" dataDxfId="921" totalsRowDxfId="920"/>
    <tableColumn id="180" name="06/08/2018" dataDxfId="919" totalsRowDxfId="918"/>
    <tableColumn id="181" name="07/08/2018" dataDxfId="917" totalsRowDxfId="916"/>
    <tableColumn id="182" name="09/08/2018" dataDxfId="915" totalsRowDxfId="914"/>
    <tableColumn id="183" name="10/08/2018" dataDxfId="913" totalsRowDxfId="912"/>
    <tableColumn id="184" name="13/08/2018" dataDxfId="911" totalsRowDxfId="910"/>
    <tableColumn id="185" name="14/08/2018" dataDxfId="909" totalsRowDxfId="908"/>
    <tableColumn id="186" name="15/08/2018" dataDxfId="907" totalsRowDxfId="906"/>
    <tableColumn id="187" name="16/08/2018" dataDxfId="905" totalsRowDxfId="904"/>
    <tableColumn id="188" name="17/08/2018" dataDxfId="903" totalsRowDxfId="902"/>
    <tableColumn id="189" name="18/08/2018" dataDxfId="901" totalsRowDxfId="900"/>
    <tableColumn id="190" name="19/08/2018" dataDxfId="899" totalsRowDxfId="898"/>
    <tableColumn id="191" name="20/08/2018" dataDxfId="897" totalsRowDxfId="896"/>
    <tableColumn id="192" name="21/08/2018" dataDxfId="895" totalsRowDxfId="894"/>
    <tableColumn id="193" name="22/08/2018" dataDxfId="893" totalsRowDxfId="892"/>
    <tableColumn id="194" name="23/08/2018" dataDxfId="891" totalsRowDxfId="890"/>
    <tableColumn id="195" name="24/08/2018" dataDxfId="889" totalsRowDxfId="888"/>
    <tableColumn id="196" name="25/08/2018" dataDxfId="887" totalsRowDxfId="886"/>
    <tableColumn id="197" name="26/08/2018" dataDxfId="885" totalsRowDxfId="884"/>
    <tableColumn id="198" name="27/08/2018" dataDxfId="883" totalsRowDxfId="882"/>
    <tableColumn id="199" name="28/08/2018" dataDxfId="881" totalsRowDxfId="880"/>
    <tableColumn id="200" name="29/08/2018" dataDxfId="879" totalsRowDxfId="878"/>
    <tableColumn id="201" name="30/08/2018" dataDxfId="877" totalsRowDxfId="876"/>
    <tableColumn id="202" name="31/08/2018" dataDxfId="875" totalsRowDxfId="874"/>
    <tableColumn id="203" name="01/09/2018" dataDxfId="873" totalsRowDxfId="872"/>
    <tableColumn id="204" name="02/09/2018" dataDxfId="871" totalsRowDxfId="870"/>
    <tableColumn id="205" name="03/09/2018" dataDxfId="869" totalsRowDxfId="868"/>
    <tableColumn id="206" name="04/09/2018" dataDxfId="867" totalsRowDxfId="866"/>
    <tableColumn id="207" name="05/09/2018" dataDxfId="865" totalsRowDxfId="864"/>
    <tableColumn id="208" name="06/09/2018" dataDxfId="863" totalsRowDxfId="862"/>
    <tableColumn id="209" name="07/09/2018" dataDxfId="861" totalsRowDxfId="860"/>
    <tableColumn id="210" name="08/09/2018" dataDxfId="859" totalsRowDxfId="858"/>
    <tableColumn id="211" name="09/09/2018" dataDxfId="857" totalsRowDxfId="856"/>
    <tableColumn id="212" name="10/09/2018" dataDxfId="855" totalsRowDxfId="854"/>
    <tableColumn id="213" name="11/09/2018" dataDxfId="853" totalsRowDxfId="852"/>
    <tableColumn id="214" name="12/09/2018" dataDxfId="851" totalsRowDxfId="850"/>
    <tableColumn id="215" name="13/09/2018" dataDxfId="849" totalsRowDxfId="848"/>
    <tableColumn id="216" name="14/09/2018" dataDxfId="847" totalsRowDxfId="846"/>
    <tableColumn id="217" name="15/09/2018" dataDxfId="845" totalsRowDxfId="844"/>
    <tableColumn id="218" name="16/09/2018" dataDxfId="843" totalsRowDxfId="842"/>
    <tableColumn id="219" name="17/09/2018" dataDxfId="841" totalsRowDxfId="840"/>
    <tableColumn id="220" name="18/09/2018" dataDxfId="839" totalsRowDxfId="838"/>
    <tableColumn id="221" name="19/09/2018" dataDxfId="837" totalsRowDxfId="836"/>
    <tableColumn id="222" name="20/09/2018" dataDxfId="835" totalsRowDxfId="834"/>
    <tableColumn id="223" name="21/09/2018" dataDxfId="833" totalsRowDxfId="832"/>
    <tableColumn id="225" name="22/09/2018" dataDxfId="831" totalsRowDxfId="830"/>
    <tableColumn id="226" name="23/09/2018" dataDxfId="829" totalsRowDxfId="828"/>
    <tableColumn id="227" name="24/09/2018" dataDxfId="827" totalsRowDxfId="826"/>
    <tableColumn id="228" name="25/09/2018" dataDxfId="825" totalsRowDxfId="824"/>
    <tableColumn id="229" name="26/09/2018" dataDxfId="823" totalsRowDxfId="822"/>
    <tableColumn id="230" name="27/09/2018" dataDxfId="821" totalsRowDxfId="820"/>
    <tableColumn id="231" name="28/09/2018" dataDxfId="819" totalsRowDxfId="818"/>
    <tableColumn id="232" name="29/09/2018" dataDxfId="817" totalsRowDxfId="816"/>
    <tableColumn id="233" name="30/09/2018" dataDxfId="815" totalsRowDxfId="814"/>
    <tableColumn id="434" name="01/10/2018" dataDxfId="813" totalsRowDxfId="812"/>
    <tableColumn id="234" name="02/10/2018" dataDxfId="811" totalsRowDxfId="810"/>
    <tableColumn id="235" name="03/10/2018" dataDxfId="809" totalsRowDxfId="808"/>
    <tableColumn id="236" name="04/10/2018" dataDxfId="807" totalsRowDxfId="806"/>
    <tableColumn id="237" name="05/10/2018" dataDxfId="805" totalsRowDxfId="804"/>
    <tableColumn id="238" name="06/10/2018" dataDxfId="803" totalsRowDxfId="802"/>
    <tableColumn id="239" name="07/10/2018" dataDxfId="801" totalsRowDxfId="800"/>
    <tableColumn id="240" name="08/10/2018" dataDxfId="799" totalsRowDxfId="798"/>
    <tableColumn id="241" name="09/10/2018" dataDxfId="797" totalsRowDxfId="796"/>
    <tableColumn id="242" name="10/10/2018" dataDxfId="795" totalsRowDxfId="794"/>
    <tableColumn id="243" name="11/10/2018" dataDxfId="793" totalsRowDxfId="792"/>
    <tableColumn id="244" name="12/10/2018" dataDxfId="791" totalsRowDxfId="790"/>
    <tableColumn id="245" name="13/10/2018" dataDxfId="789" totalsRowDxfId="788"/>
    <tableColumn id="246" name="14/10/2018" dataDxfId="787" totalsRowDxfId="786"/>
    <tableColumn id="247" name="15/10/2018" dataDxfId="785" totalsRowDxfId="784"/>
    <tableColumn id="248" name="16/10/2018" dataDxfId="783" totalsRowDxfId="782"/>
    <tableColumn id="249" name="17/10/2018" dataDxfId="781" totalsRowDxfId="780"/>
    <tableColumn id="250" name="18/10/2018" dataDxfId="779" totalsRowDxfId="778"/>
    <tableColumn id="251" name="19/10/2018" dataDxfId="777" totalsRowDxfId="776"/>
    <tableColumn id="252" name="20/10/2018" dataDxfId="775" totalsRowDxfId="774"/>
    <tableColumn id="253" name="21/10/2018" dataDxfId="773" totalsRowDxfId="772"/>
    <tableColumn id="254" name="22/10/2018" dataDxfId="771" totalsRowDxfId="770"/>
    <tableColumn id="255" name="23/10/2018" dataDxfId="769" totalsRowDxfId="768"/>
    <tableColumn id="256" name="24/10/2018" dataDxfId="767" totalsRowDxfId="766"/>
    <tableColumn id="257" name="25/10/2018" dataDxfId="765" totalsRowDxfId="764"/>
    <tableColumn id="258" name="26/10/2018" dataDxfId="763" totalsRowDxfId="762"/>
    <tableColumn id="259" name="27/10/2018" dataDxfId="761" totalsRowDxfId="760"/>
    <tableColumn id="260" name="28/10/2018" dataDxfId="759" totalsRowDxfId="758"/>
    <tableColumn id="261" name="29/10/2018" dataDxfId="757" totalsRowDxfId="756"/>
    <tableColumn id="262" name="30/10/2018" dataDxfId="755" totalsRowDxfId="754"/>
    <tableColumn id="263" name="31/10/2018" dataDxfId="753" totalsRowDxfId="752"/>
    <tableColumn id="264" name="01/11/2018" dataDxfId="751" totalsRowDxfId="750"/>
    <tableColumn id="265" name="02/11/2018" dataDxfId="749" totalsRowDxfId="748"/>
    <tableColumn id="266" name="03/11/2018" dataDxfId="747" totalsRowDxfId="746"/>
    <tableColumn id="267" name="04/11/2018" dataDxfId="745" totalsRowDxfId="744"/>
    <tableColumn id="268" name="05/11/2018" dataDxfId="743" totalsRowDxfId="742"/>
    <tableColumn id="269" name="06/11/2018" dataDxfId="741" totalsRowDxfId="740"/>
    <tableColumn id="270" name="07/11/2018" dataDxfId="739" totalsRowDxfId="738"/>
    <tableColumn id="271" name="08/11/2018" dataDxfId="737" totalsRowDxfId="736"/>
    <tableColumn id="272" name="09/11/2018" dataDxfId="735" totalsRowDxfId="734"/>
    <tableColumn id="273" name="13/11/2018" dataDxfId="733" totalsRowDxfId="732"/>
    <tableColumn id="274" name="14/11/2018" dataDxfId="731" totalsRowDxfId="730"/>
    <tableColumn id="275" name="15/11/2018" dataDxfId="729" totalsRowDxfId="728"/>
    <tableColumn id="276" name="16/11/2018" dataDxfId="727" totalsRowDxfId="726"/>
    <tableColumn id="277" name="20/11/2018" dataDxfId="725" totalsRowDxfId="724"/>
    <tableColumn id="278" name="21/11/2018" dataDxfId="723" totalsRowDxfId="722"/>
    <tableColumn id="279" name="22/11/2018" dataDxfId="721" totalsRowDxfId="720"/>
    <tableColumn id="280" name="23/11/2018" dataDxfId="719" totalsRowDxfId="718"/>
    <tableColumn id="435" name="24/11/2018" dataDxfId="717" totalsRowDxfId="716"/>
    <tableColumn id="281" name="26/11/2018" dataDxfId="715" totalsRowDxfId="714"/>
    <tableColumn id="284" name="27/11/2018" dataDxfId="713" totalsRowDxfId="712"/>
    <tableColumn id="285" name="28/11/2018" dataDxfId="711" totalsRowDxfId="710"/>
    <tableColumn id="286" name="29/11/2018" dataDxfId="709" totalsRowDxfId="708"/>
    <tableColumn id="289" name="30/11/2018" dataDxfId="707" totalsRowDxfId="706"/>
    <tableColumn id="291" name="03/12/2018" dataDxfId="705" totalsRowDxfId="704"/>
    <tableColumn id="293" name="04/12/2018" dataDxfId="703" totalsRowDxfId="702"/>
    <tableColumn id="295" name="05/12/2018" dataDxfId="701" totalsRowDxfId="700"/>
    <tableColumn id="296" name="06/12/2018" dataDxfId="699" totalsRowDxfId="698"/>
    <tableColumn id="297" name="07/12/2018" dataDxfId="697" totalsRowDxfId="696"/>
    <tableColumn id="102" name="08/12/2018" dataDxfId="695" totalsRowDxfId="694"/>
    <tableColumn id="298" name="10/12/2018" dataDxfId="693" totalsRowDxfId="692"/>
    <tableColumn id="299" name="11/12/2018" dataDxfId="691" totalsRowDxfId="690"/>
    <tableColumn id="301" name="12/12/2018" dataDxfId="689" totalsRowDxfId="688"/>
    <tableColumn id="302" name="13/12/2018" dataDxfId="687" totalsRowDxfId="686"/>
    <tableColumn id="305" name="14/12/2018" dataDxfId="685" totalsRowDxfId="684"/>
    <tableColumn id="306" name="17/12/2018" dataDxfId="683" totalsRowDxfId="682"/>
    <tableColumn id="307" name="18/12/2018" dataDxfId="681" totalsRowDxfId="680"/>
    <tableColumn id="308" name="19/12/2018" dataDxfId="679" totalsRowDxfId="678"/>
    <tableColumn id="309" name="20/12/2018" dataDxfId="677" totalsRowDxfId="676"/>
    <tableColumn id="310" name="21/12/2018" dataDxfId="675" totalsRowDxfId="674"/>
    <tableColumn id="311" name="24/12/2018" dataDxfId="673" totalsRowDxfId="672"/>
    <tableColumn id="312" name="25/12/2018" dataDxfId="671" totalsRowDxfId="670"/>
    <tableColumn id="313" name="26/12/2018" dataDxfId="669" totalsRowDxfId="668"/>
    <tableColumn id="314" name="27/12/2018" dataDxfId="667" totalsRowDxfId="666"/>
    <tableColumn id="315" name="28/12/2018" dataDxfId="665" totalsRowDxfId="664"/>
    <tableColumn id="316" name="31/12/2018" dataDxfId="663" totalsRowDxfId="662"/>
    <tableColumn id="317" name="01/01/2019" dataDxfId="661" totalsRowDxfId="660"/>
    <tableColumn id="318" name="02/01/2019" dataDxfId="659" totalsRowDxfId="658"/>
    <tableColumn id="319" name="03/01/2019" dataDxfId="657" totalsRowDxfId="656"/>
    <tableColumn id="320" name="04/01/2019" dataDxfId="655" totalsRowDxfId="654"/>
    <tableColumn id="321" name="07/01/2019" dataDxfId="653" totalsRowDxfId="652"/>
    <tableColumn id="328" name="08/01/2019" dataDxfId="651" totalsRowDxfId="650"/>
    <tableColumn id="329" name="09/01/2019" dataDxfId="649" totalsRowDxfId="648"/>
    <tableColumn id="330" name="10/01/2019" dataDxfId="647" totalsRowDxfId="646"/>
    <tableColumn id="331" name="11/01/2019" dataDxfId="645" totalsRowDxfId="644"/>
    <tableColumn id="332" name="14/01/2019" dataDxfId="643" totalsRowDxfId="642"/>
    <tableColumn id="333" name="15/01/2019" dataDxfId="641" totalsRowDxfId="640"/>
    <tableColumn id="334" name="16/01/2019" dataDxfId="639" totalsRowDxfId="638"/>
    <tableColumn id="336" name="17/01/2019" dataDxfId="637" totalsRowDxfId="636"/>
    <tableColumn id="337" name="18/01/2019" dataDxfId="635" totalsRowDxfId="634"/>
    <tableColumn id="338" name="21/01/2019" dataDxfId="633" totalsRowDxfId="632"/>
    <tableColumn id="339" name="22/01/2019" dataDxfId="631" totalsRowDxfId="630"/>
    <tableColumn id="340" name="23/01/2019" dataDxfId="629" totalsRowDxfId="628"/>
    <tableColumn id="341" name="24/01/2019" dataDxfId="627" totalsRowDxfId="626"/>
    <tableColumn id="342" name="25/01/2019" dataDxfId="625" totalsRowDxfId="624"/>
    <tableColumn id="343" name="28/01/2019" dataDxfId="623" totalsRowDxfId="622"/>
    <tableColumn id="344" name="29/01/2019" dataDxfId="621" totalsRowDxfId="620"/>
    <tableColumn id="345" name="30/01/2019" dataDxfId="619" totalsRowDxfId="618"/>
    <tableColumn id="346" name="31/01/2019" dataDxfId="617" totalsRowDxfId="616"/>
    <tableColumn id="347" name="01/02/2019" dataDxfId="615" totalsRowDxfId="614"/>
    <tableColumn id="348" name="04/02/2019" dataDxfId="613" totalsRowDxfId="612"/>
    <tableColumn id="349" name="05/02/2019" dataDxfId="611" totalsRowDxfId="610"/>
    <tableColumn id="350" name="06/02/2019" dataDxfId="609" totalsRowDxfId="608"/>
    <tableColumn id="351" name="07/02/2019" dataDxfId="607" totalsRowDxfId="606"/>
    <tableColumn id="352" name="08/02/2019" dataDxfId="605" totalsRowDxfId="604"/>
    <tableColumn id="353" name="11/02/2019" dataDxfId="603" totalsRowDxfId="602"/>
    <tableColumn id="354" name="12/02/2019" dataDxfId="601" totalsRowDxfId="600"/>
    <tableColumn id="355" name="13/02/2019" dataDxfId="599" totalsRowDxfId="598"/>
    <tableColumn id="356" name="14/02/2019" dataDxfId="597" totalsRowDxfId="596"/>
    <tableColumn id="357" name="15/02/2019" dataDxfId="595" totalsRowDxfId="594"/>
    <tableColumn id="358" name="18/02/2019" dataDxfId="593" totalsRowDxfId="592"/>
    <tableColumn id="359" name="19/02/2019" dataDxfId="591" totalsRowDxfId="590"/>
    <tableColumn id="360" name="20/02/2019" dataDxfId="589" totalsRowDxfId="588"/>
    <tableColumn id="361" name="21/02/2019" dataDxfId="587" totalsRowDxfId="586"/>
    <tableColumn id="362" name="22/02/2019" dataDxfId="585" totalsRowDxfId="584"/>
    <tableColumn id="363" name="25/02/2019" dataDxfId="583" totalsRowDxfId="582"/>
    <tableColumn id="364" name="26/02/2019" dataDxfId="581" totalsRowDxfId="580"/>
    <tableColumn id="366" name="27/02/2019" dataDxfId="579" totalsRowDxfId="578"/>
    <tableColumn id="367" name="28/02/2019" dataDxfId="577" totalsRowDxfId="576"/>
    <tableColumn id="368" name="01/03/2019" dataDxfId="575" totalsRowDxfId="574"/>
    <tableColumn id="369" name="04/03/2019" dataDxfId="573" totalsRowDxfId="572"/>
    <tableColumn id="370" name="05/03/2019" dataDxfId="571" totalsRowDxfId="570"/>
    <tableColumn id="371" name="06/03/2019" dataDxfId="569" totalsRowDxfId="568"/>
    <tableColumn id="372" name="07/03/2019" dataDxfId="567" totalsRowDxfId="566"/>
    <tableColumn id="373" name="08/03/2019" dataDxfId="565" totalsRowDxfId="564"/>
    <tableColumn id="374" name="11/03/2019" dataDxfId="563" totalsRowDxfId="562"/>
    <tableColumn id="375" name="12/03/2019" dataDxfId="561" totalsRowDxfId="560"/>
    <tableColumn id="376" name="13/03/2019" dataDxfId="559" totalsRowDxfId="558"/>
    <tableColumn id="377" name="14/03/2019" dataDxfId="557" totalsRowDxfId="556"/>
    <tableColumn id="378" name="15/03/2019" dataDxfId="555" totalsRowDxfId="554"/>
    <tableColumn id="379" name="18/03/2019" dataDxfId="553" totalsRowDxfId="552"/>
    <tableColumn id="380" name="19/03/2019" dataDxfId="551" totalsRowDxfId="550"/>
    <tableColumn id="381" name="20/03/2019" dataDxfId="549" totalsRowDxfId="548"/>
    <tableColumn id="382" name="21/03/2019" dataDxfId="547" totalsRowDxfId="546"/>
    <tableColumn id="383" name="22/03/2019" dataDxfId="545" totalsRowDxfId="544"/>
    <tableColumn id="384" name="25/03/2019" dataDxfId="543" totalsRowDxfId="542"/>
    <tableColumn id="385" name="26/03/2019" dataDxfId="541" totalsRowDxfId="540"/>
    <tableColumn id="386" name="27/03/2019" dataDxfId="539" totalsRowDxfId="538"/>
    <tableColumn id="387" name="28/03/2019" dataDxfId="537" totalsRowDxfId="536"/>
    <tableColumn id="388" name="29/03/2019" dataDxfId="535" totalsRowDxfId="534"/>
    <tableColumn id="389" name="01/04/2019" dataDxfId="533" totalsRowDxfId="532"/>
    <tableColumn id="390" name="02/04/2019" dataDxfId="531" totalsRowDxfId="530"/>
    <tableColumn id="391" name="03/04/2019" dataDxfId="529" totalsRowDxfId="528"/>
    <tableColumn id="392" name="04/04/2019" dataDxfId="527" totalsRowDxfId="526"/>
    <tableColumn id="393" name="05/04/2019" dataDxfId="525" totalsRowDxfId="524"/>
    <tableColumn id="394" name="08/04/2019" dataDxfId="523" totalsRowDxfId="522"/>
    <tableColumn id="395" name="09/04/2019" dataDxfId="521" totalsRowDxfId="520"/>
    <tableColumn id="396" name="10/04/2019" dataDxfId="519" totalsRowDxfId="518"/>
    <tableColumn id="397" name="11/04/2019" dataDxfId="517" totalsRowDxfId="516"/>
    <tableColumn id="398" name="12/04/2019" dataDxfId="515" totalsRowDxfId="514"/>
    <tableColumn id="399" name="15/04/2019" dataDxfId="513" totalsRowDxfId="512"/>
    <tableColumn id="400" name="16/04/2019" dataDxfId="511" totalsRowDxfId="510"/>
    <tableColumn id="401" name="17/04/2019" dataDxfId="509" totalsRowDxfId="508"/>
    <tableColumn id="402" name="18/04/2019" dataDxfId="507" totalsRowDxfId="506"/>
    <tableColumn id="403" name="19/04/2019" dataDxfId="505" totalsRowDxfId="504"/>
    <tableColumn id="404" name="22/04/2019" dataDxfId="503" totalsRowDxfId="502"/>
    <tableColumn id="405" name="23/04/2019" dataDxfId="501" totalsRowDxfId="500"/>
    <tableColumn id="406" name="24/04/2019" dataDxfId="499" totalsRowDxfId="498"/>
    <tableColumn id="407" name="25/04/2019" dataDxfId="497" totalsRowDxfId="496"/>
    <tableColumn id="408" name="26/04/2019" dataDxfId="495" totalsRowDxfId="494"/>
    <tableColumn id="409" name="29/04/2019" dataDxfId="493" totalsRowDxfId="492"/>
    <tableColumn id="410" name="30/04/2019" dataDxfId="491" totalsRowDxfId="490"/>
    <tableColumn id="411" name="01/05/2019" dataDxfId="489" totalsRowDxfId="488"/>
    <tableColumn id="412" name="02/05/2019" dataDxfId="487" totalsRowDxfId="486"/>
    <tableColumn id="413" name="03/05/2019" dataDxfId="485" totalsRowDxfId="484"/>
    <tableColumn id="414" name="06/05/2019" dataDxfId="483" totalsRowDxfId="482"/>
    <tableColumn id="415" name="07/05/2019" dataDxfId="481" totalsRowDxfId="480"/>
    <tableColumn id="416" name="08/05/2019" dataDxfId="479" totalsRowDxfId="478"/>
    <tableColumn id="417" name="09/05/2019" dataDxfId="477" totalsRowDxfId="476"/>
    <tableColumn id="418" name="10/05/2019" dataDxfId="475" totalsRowDxfId="474"/>
    <tableColumn id="86" name="13/05/2019" dataDxfId="473" totalsRowDxfId="472"/>
    <tableColumn id="87" name="14/05/2019" dataDxfId="471" totalsRowDxfId="470"/>
    <tableColumn id="103" name="15/05/2019" dataDxfId="469" totalsRowDxfId="468"/>
    <tableColumn id="104" name="16/05/2019" dataDxfId="467" totalsRowDxfId="466"/>
    <tableColumn id="105" name="17/05/2019" dataDxfId="465" totalsRowDxfId="464"/>
    <tableColumn id="106" name="20/05/2019" dataDxfId="463" totalsRowDxfId="462"/>
    <tableColumn id="107" name="21/05/2019" dataDxfId="461" totalsRowDxfId="460"/>
    <tableColumn id="108" name="22/05/2019" dataDxfId="459" totalsRowDxfId="458"/>
    <tableColumn id="109" name="23/05/2019" dataDxfId="457" totalsRowDxfId="456"/>
    <tableColumn id="110" name="24/05/2019" dataDxfId="455" totalsRowDxfId="454"/>
    <tableColumn id="111" name="27/05/2019" dataDxfId="453" totalsRowDxfId="452"/>
    <tableColumn id="112" name="28/05/2019" dataDxfId="451" totalsRowDxfId="450"/>
    <tableColumn id="114" name="29/05/2019" dataDxfId="449" totalsRowDxfId="448"/>
    <tableColumn id="419" name="30/05/2019" dataDxfId="447" totalsRowDxfId="446"/>
    <tableColumn id="420" name="31/05/2019" dataDxfId="445" totalsRowDxfId="444"/>
    <tableColumn id="421" name="03/06/2019" dataDxfId="443" totalsRowDxfId="442"/>
    <tableColumn id="422" name="04/06/2019" dataDxfId="441" totalsRowDxfId="440"/>
    <tableColumn id="423" name="05/06/2019" dataDxfId="439" totalsRowDxfId="438"/>
    <tableColumn id="424" name="06/06/2019" dataDxfId="437" totalsRowDxfId="436"/>
    <tableColumn id="425" name="07/06/2019" dataDxfId="435" totalsRowDxfId="434"/>
    <tableColumn id="426" name="10/06/2019" dataDxfId="433" totalsRowDxfId="432"/>
    <tableColumn id="427" name="11/06/2019" dataDxfId="431" totalsRowDxfId="430"/>
    <tableColumn id="428" name="12/06/2019" dataDxfId="429" totalsRowDxfId="428"/>
    <tableColumn id="429" name="13/06/2019" dataDxfId="427" totalsRowDxfId="426"/>
    <tableColumn id="430" name="14/06/2019" dataDxfId="425" totalsRowDxfId="424"/>
    <tableColumn id="431" name="17/06/2019" dataDxfId="423" totalsRowDxfId="422"/>
    <tableColumn id="432" name="18/06/2019" dataDxfId="421" totalsRowDxfId="420"/>
    <tableColumn id="433" name="19/06/2019" dataDxfId="419" totalsRowDxfId="418"/>
    <tableColumn id="436" name="20/06/2019" dataDxfId="417" totalsRowDxfId="416"/>
    <tableColumn id="437" name="21/06/2019" dataDxfId="214" totalsRowDxfId="415"/>
    <tableColumn id="438" name="24/06/2019" dataDxfId="213" totalsRowDxfId="244"/>
    <tableColumn id="439" name="25/06/2019" dataDxfId="212" totalsRowDxfId="243"/>
    <tableColumn id="440" name="26/06/2019" dataDxfId="211" totalsRowDxfId="242"/>
    <tableColumn id="441" name="27/06/2019" dataDxfId="210" totalsRowDxfId="241"/>
    <tableColumn id="442" name="28/06/2019" dataDxfId="209" totalsRowDxfId="240"/>
    <tableColumn id="443" name="01/07/2019" dataDxfId="208" totalsRowDxfId="239"/>
    <tableColumn id="444" name="02/07/2019" dataDxfId="207" totalsRowDxfId="238"/>
    <tableColumn id="445" name="03/07/2019" dataDxfId="206" totalsRowDxfId="237"/>
    <tableColumn id="446" name="04/07/2019" dataDxfId="205" totalsRowDxfId="236"/>
    <tableColumn id="447" name="05/07/2019" dataDxfId="204" totalsRowDxfId="235"/>
    <tableColumn id="448" name="08/07/2019" dataDxfId="203" totalsRowDxfId="234"/>
    <tableColumn id="449" name="09/07/2019" dataDxfId="202" totalsRowDxfId="233"/>
    <tableColumn id="450" name="10/07/2019" dataDxfId="201" totalsRowDxfId="232"/>
    <tableColumn id="451" name="11/07/2019" dataDxfId="200" totalsRowDxfId="231"/>
    <tableColumn id="452" name="12/07/2019" dataDxfId="199" totalsRowDxfId="230"/>
    <tableColumn id="453" name="15/07/2019" dataDxfId="198" totalsRowDxfId="229"/>
    <tableColumn id="454" name="16/07/2019" dataDxfId="197" totalsRowDxfId="228"/>
    <tableColumn id="455" name="17/07/2019" dataDxfId="196" totalsRowDxfId="227"/>
    <tableColumn id="456" name="18/07/2019" dataDxfId="195" totalsRowDxfId="226"/>
    <tableColumn id="457" name="19/07/2019" dataDxfId="194" totalsRowDxfId="225"/>
    <tableColumn id="458" name="22/07/2019" dataDxfId="193" totalsRowDxfId="224"/>
    <tableColumn id="459" name="23/07/2019" dataDxfId="192" totalsRowDxfId="223"/>
    <tableColumn id="460" name="24/07/2019" dataDxfId="191" totalsRowDxfId="222"/>
    <tableColumn id="461" name="25/07/2019" dataDxfId="190" totalsRowDxfId="221"/>
    <tableColumn id="462" name="26/07/2019" dataDxfId="189" totalsRowDxfId="220"/>
    <tableColumn id="463" name="29/07/2019" dataDxfId="188" totalsRowDxfId="219"/>
    <tableColumn id="464" name="30/07/2019" dataDxfId="187" totalsRowDxfId="218"/>
    <tableColumn id="465" name="31/07/2019" dataDxfId="186" totalsRowDxfId="217"/>
    <tableColumn id="466" name="01/08/2019" dataDxfId="185" totalsRowDxfId="216"/>
    <tableColumn id="467" name="02/08/2019" dataDxfId="184" totalsRowDxfId="215"/>
  </tableColumns>
  <tableStyleInfo name="TableStyleLight15" showFirstColumn="0" showLastColumn="0" showRowStripes="1" showColumnStripes="0"/>
</table>
</file>

<file path=xl/tables/table2.xml><?xml version="1.0" encoding="utf-8"?>
<table xmlns="http://schemas.openxmlformats.org/spreadsheetml/2006/main" id="56" name="tbl_Cambio_Global_Buffers" displayName="tbl_Cambio_Global_Buffers" ref="A1:D2" insertRow="1" totalsRowShown="0" headerRowDxfId="414">
  <autoFilter ref="A1:D2"/>
  <tableColumns count="4">
    <tableColumn id="1" name="Campo"/>
    <tableColumn id="2" name="Clasificacion"/>
    <tableColumn id="3" name="Cambio_Porcentual"/>
    <tableColumn id="4" name="Redondeo"/>
  </tableColumns>
  <tableStyleInfo name="TableStyleMedium9" showFirstColumn="0" showLastColumn="0" showRowStripes="1" showColumnStripes="0"/>
</table>
</file>

<file path=xl/tables/table3.xml><?xml version="1.0" encoding="utf-8"?>
<table xmlns="http://schemas.openxmlformats.org/spreadsheetml/2006/main" id="10" name="XXYY" displayName="XXYY" comment="Es la hoja principal donde están todos los datos de los ítems." ref="A2:EA3" totalsRowShown="0" headerRowDxfId="413">
  <autoFilter ref="A2:EA3"/>
  <tableColumns count="131">
    <tableColumn id="53" name="BODEGA"/>
    <tableColumn id="54" name="CODIGO"/>
    <tableColumn id="75" name="CODIGO FUNCIONAL"/>
    <tableColumn id="78" name="CODIGO VINCULADO"/>
    <tableColumn id="79" name="CODIGO GENERICO"/>
    <tableColumn id="2" name="DESCRIPCION"/>
    <tableColumn id="13" name="GRUPO"/>
    <tableColumn id="33" name="LINEA"/>
    <tableColumn id="3" name="SUBLINEA"/>
    <tableColumn id="29" name="FAMILIA"/>
    <tableColumn id="36" name="SUBFAMILIA"/>
    <tableColumn id="42" name="CATEGORIA"/>
    <tableColumn id="32" name="TIPO"/>
    <tableColumn id="61" name="MARCA"/>
    <tableColumn id="64" name="MODELO"/>
    <tableColumn id="68" name="CAT MANAGEMENT"/>
    <tableColumn id="129" name="NUEVO"/>
    <tableColumn id="69" name="CAT PROPIA 1"/>
    <tableColumn id="70" name="CAT PROPIA 2"/>
    <tableColumn id="71" name="CAT PROPIA 3"/>
    <tableColumn id="73" name="CAT PROPIA 4"/>
    <tableColumn id="74" name="CAT PROPIA 5"/>
    <tableColumn id="101" name="Estatus"/>
    <tableColumn id="106" name="Clasificación"/>
    <tableColumn id="107" name="Responsable"/>
    <tableColumn id="37" name="CTV"/>
    <tableColumn id="39" name="PV"/>
    <tableColumn id="108" name="Precio Promoción"/>
    <tableColumn id="109" name="Inicio Promoción"/>
    <tableColumn id="110" name="Fin Promoción"/>
    <tableColumn id="43" name="Horizonte"/>
    <tableColumn id="44" name="T Suministro"/>
    <tableColumn id="45" name="Frec Repos"/>
    <tableColumn id="30" name="GDB"/>
    <tableColumn id="41" name="Cam"/>
    <tableColumn id="104" name="Etapa"/>
    <tableColumn id="77" name="Estado Reposiciones"/>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calculatedColumnFormula>
    </tableColumn>
    <tableColumn id="49" name="Consumo"/>
    <tableColumn id="84" name="Cobertura Buffer"/>
    <tableColumn id="85" name="Cobertura Inv Proy"/>
    <tableColumn id="90" name="Cobertura Ped Mi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tableColumn id="63" name="Buff Act"/>
    <tableColumn id="31" name="Buff Calc"/>
    <tableColumn id="27" name="Zona Amar"/>
    <tableColumn id="28" name="Zona Roja"/>
    <tableColumn id="99" name="Color"/>
    <tableColumn id="52" name="Color1"/>
    <tableColumn id="56" name="Ult Buffer"/>
    <tableColumn id="67" name="Buff Ant Estacion"/>
    <tableColumn id="66" name="Buff Estacional"/>
    <tableColumn id="8" name="Inv Proveed"/>
    <tableColumn id="22" name="Inv Fís Act"/>
    <tableColumn id="38" name="Estado Buffer"/>
    <tableColumn id="18" name="Tráns Act"/>
    <tableColumn id="81" name="Negociación"/>
    <tableColumn id="82" name="Producción"/>
    <tableColumn id="83" name="Embarcado"/>
    <tableColumn id="20" name="Comprom"/>
    <tableColumn id="21" name="Backorders"/>
    <tableColumn id="19" name="Inv Proy Act"/>
    <tableColumn id="88" name="Estado Buffer Proy"/>
    <tableColumn id="94" name="Ingresos"/>
    <tableColumn id="95" name="Egresos"/>
    <tableColumn id="34" name="PEDIDCalc"/>
    <tableColumn id="11" name="PEDID Prom"/>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tableColumn id="24" name="I$D"/>
    <tableColumn id="25" name="Rentabilid"/>
    <tableColumn id="89" name="Rentabilidad Proy"/>
    <tableColumn id="9" name="Vel Efect"/>
    <tableColumn id="5" name="Servicio"/>
    <tableColumn id="7" name="Ult Cambio"/>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tableColumn id="103" name="Ult Transfer Final"/>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tableColumn id="51" name="Porcent Lleno">
      <calculatedColumnFormula>SUM(CONTROL[[#This Row],[Negro]:[Lila]])</calculatedColumnFormula>
    </tableColumn>
    <tableColumn id="124" name="Coincidir Codigo en Producto"/>
    <tableColumn id="115" name="Bodega-Codigo"/>
    <tableColumn id="116" name="Coincidir Bodega Codigo en Consumo"/>
    <tableColumn id="117" name="Coincidir Bodega Codigo en Inventario"/>
    <tableColumn id="118" name="Coincidir Bodega Codigo en Servicio"/>
    <tableColumn id="119" name="Coincidir Bodega Codigo en Ultimo Cambio"/>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 id="130" name="Cambio Global">
      <calculatedColumnFormula>IF(IFERROR(IF(INDEX(tbl_Cambio_Global_Buffers[Redondeo],MATCH(INDIRECT("CONTROL[@["&amp;OFFSET(tbl_Cambio_Global_Buffers[[#Headers],[Campo]],1,0,1,1)&amp;"]]"),tbl_Cambio_Global_Buffers[Clasificacion],0))="=",ROUND((1+INDEX(tbl_Cambio_Global_Buffers[Cambio_Porcentual],MATCH(INDIRECT("CONTROL[@["&amp;OFFSET(tbl_Cambio_Global_Buffers[[#Headers],[Campo]],1,0,1,1)&amp;"]]"),tbl_Cambio_Global_Buffers[Clasificacion],0)))*CONTROL[[#This Row],[Buff Act]],0),IF(INDEX(tbl_Cambio_Global_Buffers[Redondeo],MATCH(INDIRECT("CONTROL[@["&amp;OFFSET(tbl_Cambio_Global_Buffers[[#Headers],[Campo]],1,0,1,1)&amp;"]]"),tbl_Cambio_Global_Buffers[Clasificacion],0))="+",ROUNDUP((1+INDEX(tbl_Cambio_Global_Buffers[Cambio_Porcentual],MATCH(INDIRECT("CONTROL[@["&amp;OFFSET(tbl_Cambio_Global_Buffers[[#Headers],[Campo]],1,0,1,1)&amp;"]]"),tbl_Cambio_Global_Buffers[Clasificacion],0)))*CONTROL[[#This Row],[Buff Act]],0),IF(INDEX(tbl_Cambio_Global_Buffers[Redondeo],MATCH(INDIRECT("CONTROL[@["&amp;OFFSET(tbl_Cambio_Global_Buffers[[#Headers],[Campo]],1,0,1,1)&amp;"]]"),tbl_Cambio_Global_Buffers[Clasificacion],0))="-",ROUNDDOWN((1+INDEX(tbl_Cambio_Global_Buffers[Cambio_Porcentual],MATCH(INDIRECT("CONTROL[@["&amp;OFFSET(tbl_Cambio_Global_Buffers[[#Headers],[Campo]],1,0,1,1)&amp;"]]"),tbl_Cambio_Global_Buffers[Clasificacion],0)))*CONTROL[[#This Row],[Buff Act]],0),0))),"")&lt;&gt;CONTROL[[#This Row],[Buff Act]],IFERROR(IF(INDEX(tbl_Cambio_Global_Buffers[Redondeo],MATCH(INDIRECT("CONTROL[@["&amp;OFFSET(tbl_Cambio_Global_Buffers[[#Headers],[Campo]],1,0,1,1)&amp;"]]"),tbl_Cambio_Global_Buffers[Clasificacion],0))="=",ROUND((1+INDEX(tbl_Cambio_Global_Buffers[Cambio_Porcentual],MATCH(INDIRECT("CONTROL[@["&amp;OFFSET(tbl_Cambio_Global_Buffers[[#Headers],[Campo]],1,0,1,1)&amp;"]]"),tbl_Cambio_Global_Buffers[Clasificacion],0)))*CONTROL[[#This Row],[Buff Act]],0),IF(INDEX(tbl_Cambio_Global_Buffers[Redondeo],MATCH(INDIRECT("CONTROL[@["&amp;OFFSET(tbl_Cambio_Global_Buffers[[#Headers],[Campo]],1,0,1,1)&amp;"]]"),tbl_Cambio_Global_Buffers[Clasificacion],0))="+",ROUNDUP((1+INDEX(tbl_Cambio_Global_Buffers[Cambio_Porcentual],MATCH(INDIRECT("CONTROL[@["&amp;OFFSET(tbl_Cambio_Global_Buffers[[#Headers],[Campo]],1,0,1,1)&amp;"]]"),tbl_Cambio_Global_Buffers[Clasificacion],0)))*CONTROL[[#This Row],[Buff Act]],0),IF(INDEX(tbl_Cambio_Global_Buffers[Redondeo],MATCH(INDIRECT("CONTROL[@["&amp;OFFSET(tbl_Cambio_Global_Buffers[[#Headers],[Campo]],1,0,1,1)&amp;"]]"),tbl_Cambio_Global_Buffers[Clasificacion],0))="-",ROUNDDOWN((1+INDEX(tbl_Cambio_Global_Buffers[Cambio_Porcentual],MATCH(INDIRECT("CONTROL[@["&amp;OFFSET(tbl_Cambio_Global_Buffers[[#Headers],[Campo]],1,0,1,1)&amp;"]]"),tbl_Cambio_Global_Buffers[Clasificacion],0)))*CONTROL[[#This Row],[Buff Act]],0),0))),""),"")</calculatedColumnFormula>
    </tableColumn>
  </tableColumns>
  <tableStyleInfo name="TableStyleLight1" showFirstColumn="0" showLastColumn="0" showRowStripes="1" showColumnStripes="0"/>
</table>
</file>

<file path=xl/tables/table4.xml><?xml version="1.0" encoding="utf-8"?>
<table xmlns="http://schemas.openxmlformats.org/spreadsheetml/2006/main" id="58" name="tbl_ItemsHojasCB" displayName="tbl_ItemsHojasCB" ref="A1:DR2" insertRow="1" totalsRowShown="0">
  <autoFilter ref="A1:DR2"/>
  <tableColumns count="122">
    <tableColumn id="1" name="HOJACB"/>
    <tableColumn id="2" name="EMPRESA"/>
    <tableColumn id="3" name="BODEGA"/>
    <tableColumn id="4" name="CODIGO"/>
    <tableColumn id="5" name="CODIGO FUNCIONAL"/>
    <tableColumn id="6" name="CODIGO VINCULADO"/>
    <tableColumn id="7" name="CODIGO GENERICO"/>
    <tableColumn id="8" name="DESCRIPCION"/>
    <tableColumn id="9" name="GRUPO"/>
    <tableColumn id="10" name="LINEA"/>
    <tableColumn id="11" name="SUBLINEA"/>
    <tableColumn id="12" name="FAMILIA"/>
    <tableColumn id="13" name="SUBFAMILIA"/>
    <tableColumn id="14" name="CATEGORIA"/>
    <tableColumn id="15" name="TIPO"/>
    <tableColumn id="16" name="MARCA"/>
    <tableColumn id="17" name="MODELO"/>
    <tableColumn id="18" name="CAT MANAGEMENT"/>
    <tableColumn id="19" name="NUEVO"/>
    <tableColumn id="20" name="CAT PROPIA 1"/>
    <tableColumn id="21" name="CAT PROPIA 2"/>
    <tableColumn id="22" name="CAT PROPIA 3"/>
    <tableColumn id="23" name="CAT PROPIA 4"/>
    <tableColumn id="24" name="CAT PROPIA 5"/>
    <tableColumn id="25" name="Estatus"/>
    <tableColumn id="26" name="Clasificación"/>
    <tableColumn id="27" name="Responsable"/>
    <tableColumn id="28" name="CTV"/>
    <tableColumn id="29" name="PV" dataDxfId="412"/>
    <tableColumn id="30" name="Precio Promoción"/>
    <tableColumn id="31" name="Inicio Promoción"/>
    <tableColumn id="32" name="Fin Promoción"/>
    <tableColumn id="33" name="Horizonte"/>
    <tableColumn id="34" name="T Suministro"/>
    <tableColumn id="35" name="Frec Repos" dataDxfId="411"/>
    <tableColumn id="36" name="GDB"/>
    <tableColumn id="37" name="Cam"/>
    <tableColumn id="38" name="Etapa"/>
    <tableColumn id="39" name="Estado Reposiciones"/>
    <tableColumn id="40" name="Nuevo Buff Sug"/>
    <tableColumn id="41" name="Comportamiento"/>
    <tableColumn id="42" name="Consumo"/>
    <tableColumn id="43" name="Cobertura Buffer"/>
    <tableColumn id="44" name="Cobertura Inv Proy"/>
    <tableColumn id="45" name="Cobertura Ped Min"/>
    <tableColumn id="46" name="Días Desabastecimiento"/>
    <tableColumn id="47" name="Ventas Perdidas"/>
    <tableColumn id="48" name="Posponer BUF"/>
    <tableColumn id="49" name="Posponer RED"/>
    <tableColumn id="50" name="Posponer GDB"/>
    <tableColumn id="51" name="Proveedor"/>
    <tableColumn id="52" name="Perfil"/>
    <tableColumn id="53" name="Buff Min"/>
    <tableColumn id="54" name="Buff Max"/>
    <tableColumn id="55" name="PEDID Min"/>
    <tableColumn id="56" name="Redondeo Pedido Mínimo"/>
    <tableColumn id="57" name="PEDID Min Grupo"/>
    <tableColumn id="58" name="Unidad Empaque"/>
    <tableColumn id="59" name="Redondeo Unidad Empaque"/>
    <tableColumn id="60" name="Porc Aten"/>
    <tableColumn id="61" name="Impacto Faltante"/>
    <tableColumn id="62" name="Observaciones"/>
    <tableColumn id="63" name="Nuevo Buff Real"/>
    <tableColumn id="64" name="Buff Act"/>
    <tableColumn id="65" name="Buff Calc"/>
    <tableColumn id="66" name="Zona Amar"/>
    <tableColumn id="67" name="Zona Roja"/>
    <tableColumn id="68" name="Color"/>
    <tableColumn id="69" name="Color1"/>
    <tableColumn id="70" name="Ult Buffer"/>
    <tableColumn id="71" name="Buff Ant Estacion"/>
    <tableColumn id="72" name="Buff Estacional"/>
    <tableColumn id="73" name="Inv Proveed"/>
    <tableColumn id="74" name="Inv Fís Act"/>
    <tableColumn id="75" name="Estado Buffer"/>
    <tableColumn id="76" name="Tráns Act"/>
    <tableColumn id="77" name="Negociación"/>
    <tableColumn id="78" name="Producción"/>
    <tableColumn id="79" name="Embarcado"/>
    <tableColumn id="80" name="Comprom"/>
    <tableColumn id="81" name="Backorders"/>
    <tableColumn id="82" name="Inv Proy Act"/>
    <tableColumn id="83" name="Estado Buffer Proy"/>
    <tableColumn id="84" name="Ingresos"/>
    <tableColumn id="85" name="Egresos"/>
    <tableColumn id="86" name="PEDIDCalc"/>
    <tableColumn id="87" name="PEDID Prom"/>
    <tableColumn id="88" name="PEDID Real"/>
    <tableColumn id="89" name="Calendario Estacional"/>
    <tableColumn id="90" name="Acción Estacional"/>
    <tableColumn id="91" name="Etapa Estacional"/>
    <tableColumn id="92" name="T$D"/>
    <tableColumn id="93" name="I$D"/>
    <tableColumn id="94" name="Rentabilid"/>
    <tableColumn id="95" name="Rentabilidad Proy"/>
    <tableColumn id="96" name="Vel Efect"/>
    <tableColumn id="97" name="Servicio"/>
    <tableColumn id="98" name="Ult Cambio"/>
    <tableColumn id="99" name="Inicio Per"/>
    <tableColumn id="100" name="Fin Per"/>
    <tableColumn id="101" name="Ult Transfer Inicial"/>
    <tableColumn id="102" name="Ult Transfer Final"/>
    <tableColumn id="103" name="Fecha Nuevo Pedido"/>
    <tableColumn id="104" name="Fecha Esperada Arribo"/>
    <tableColumn id="105" name="Var"/>
    <tableColumn id="106" name="Rojo Acum"/>
    <tableColumn id="107" name="Negro"/>
    <tableColumn id="108" name="Rojo"/>
    <tableColumn id="109" name="Amarillo"/>
    <tableColumn id="110" name="Verde"/>
    <tableColumn id="111" name="Lila"/>
    <tableColumn id="112" name="TIPO_REPOSICION"/>
    <tableColumn id="113" name="PESO"/>
    <tableColumn id="114" name="UNIDAD_PESO"/>
    <tableColumn id="115" name="VOLUMEN"/>
    <tableColumn id="116" name="UNIDAD_VOLUMEN"/>
    <tableColumn id="117" name="ACTIVO"/>
    <tableColumn id="118" name="CONTROL_BUFFER"/>
    <tableColumn id="119" name="TRUPUT_TOTAL"/>
    <tableColumn id="120" name="FECHA_DESCONTINUADO"/>
    <tableColumn id="121" name="UNIDAD"/>
    <tableColumn id="125" name="BODEGA_CODIGO"/>
  </tableColumns>
  <tableStyleInfo name="TableStyleMedium20" showFirstColumn="0" showLastColumn="0" showRowStripes="1" showColumnStripes="0"/>
</table>
</file>

<file path=xl/tables/table5.xml><?xml version="1.0" encoding="utf-8"?>
<table xmlns="http://schemas.openxmlformats.org/spreadsheetml/2006/main" id="26" name="Tabla_Est" displayName="Tabla_Est" ref="A1:BK2" insertRow="1" totalsRowShown="0" headerRowDxfId="410">
  <autoFilter ref="A1:BK2"/>
  <tableColumns count="63">
    <tableColumn id="1" name="CALENDARIO"/>
    <tableColumn id="3" name="INICIO" dataDxfId="409">
      <calculatedColumnFormula>INDEX(Tabla_Esta[INICIO],Tabla_Est[[#This Row],[Coincidir Calendario en Tabla_Est]])</calculatedColumnFormula>
    </tableColumn>
    <tableColumn id="4" name="PICO" dataDxfId="408">
      <calculatedColumnFormula>INDEX(Tabla_Esta[PICO],Tabla_Est[[#This Row],[Coincidir Calendario en Tabla_Est]])</calculatedColumnFormula>
    </tableColumn>
    <tableColumn id="5" name="DECLIVE" dataDxfId="407">
      <calculatedColumnFormula>INDEX(Tabla_Esta[DECLIVE],Tabla_Est[[#This Row],[Coincidir Calendario en Tabla_Est]])</calculatedColumnFormula>
    </tableColumn>
    <tableColumn id="6" name="NORMAL" dataDxfId="406">
      <calculatedColumnFormula>INDEX(Tabla_Esta[NORMAL],Tabla_Est[[#This Row],[Coincidir Calendario en Tabla_Est]])</calculatedColumnFormula>
    </tableColumn>
    <tableColumn id="7" name="% CAMBIO" dataDxfId="405">
      <calculatedColumnFormula>INDEX(Tabla_Esta[% CAMBIO],Tabla_Est[[#This Row],[Coincidir Calendario en Tabla_Est]])</calculatedColumnFormula>
    </tableColumn>
    <tableColumn id="2" name="NUM SUBIDAS" dataDxfId="404">
      <calculatedColumnFormula>INDEX(Tabla_Esta[NUM SUBIDAS],Tabla_Est[[#This Row],[Coincidir Calendario en Tabla_Est]])</calculatedColumnFormula>
    </tableColumn>
    <tableColumn id="8" name="NUM BAJADAS" dataDxfId="403">
      <calculatedColumnFormula>INDEX(Tabla_Esta[NUM BAJADAS],Tabla_Est[[#This Row],[Coincidir Calendario en Tabla_Est]])</calculatedColumnFormula>
    </tableColumn>
    <tableColumn id="11" name="Matriz Ordenada" dataDxfId="402"/>
    <tableColumn id="22" name="aux 1" dataDxfId="401"/>
    <tableColumn id="12" name="posición cero" dataDxfId="400"/>
    <tableColumn id="23" name="Matriz K" dataDxfId="399"/>
    <tableColumn id="26" name="KesimoMenor" dataDxfId="398"/>
    <tableColumn id="24" name="Coincidir" dataDxfId="397"/>
    <tableColumn id="20" name="aux 2" dataDxfId="396"/>
    <tableColumn id="10" name="Inicio Aumentos" dataDxfId="395">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394">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393">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392">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391">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390">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389">
      <calculatedColumnFormula>Tabla_Est[[#This Row],[Duración Aumento]]+1</calculatedColumnFormula>
    </tableColumn>
    <tableColumn id="19" name="Disminuc Posibles" dataDxfId="388">
      <calculatedColumnFormula>Tabla_Est[[#This Row],[Duración Disminución]]+1</calculatedColumnFormula>
    </tableColumn>
    <tableColumn id="21" name="Factor Repartición Aumento" dataDxfId="387">
      <calculatedColumnFormula>ROUNDUP(Tabla_Est[[#This Row],[Aumentos Posibles]]/Tabla_Est[[#This Row],[NUM SUBIDAS]],0)</calculatedColumnFormula>
    </tableColumn>
    <tableColumn id="35" name="Factor Repartición Disminución" dataDxfId="386">
      <calculatedColumnFormula>ROUNDUP(Tabla_Est[[#This Row],[Disminuc Posibles]]/Tabla_Est[[#This Row],[NUM BAJADAS]],0)</calculatedColumnFormula>
    </tableColumn>
    <tableColumn id="25" name="PERIODOS DE AUMENTO" dataDxfId="385">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384">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383">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382">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381">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380">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379">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378">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377">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376">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375">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374">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373">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372">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371">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370">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369">
      <calculatedColumnFormula>ROUND(Tabla_Est[[#This Row],[Buffer Actual]]*(1+Tabla_Est[[#This Row],[% CAMBIO]]),0)</calculatedColumnFormula>
    </tableColumn>
    <tableColumn id="31" name="Primera Reducción" dataDxfId="368">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367">
      <calculatedColumnFormula>ROUND(AVERAGE(Tabla_Est[[#This Row],[Buffer Pico]],Tabla_Est[[#This Row],[Buffer Actual]]),0)</calculatedColumnFormula>
    </tableColumn>
    <tableColumn id="33" name="Segunda Reducción-Inicio GDB" dataDxfId="366">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365">
      <calculatedColumnFormula>Tabla_Est[[#This Row],[Buffer Actual]]</calculatedColumnFormula>
    </tableColumn>
    <tableColumn id="36" name="Semana Hoy" dataDxfId="364">
      <calculatedColumnFormula>WEEKNUM(HOY,2)</calculatedColumnFormula>
    </tableColumn>
    <tableColumn id="37" name="Últ Semana Año Anterior" dataDxfId="363">
      <calculatedColumnFormula>WEEKNUM("31/12/"&amp;YEAR(HOY)-1,2)</calculatedColumnFormula>
    </tableColumn>
    <tableColumn id="38" name="Dentro de Cambios por Estacionalidad?" dataDxfId="362">
      <calculatedColumnFormula>IF((Tabla_Est[[#This Row],[Inicio Aumentos]]&lt;Tabla_Est[[#This Row],[Fin Disminución]]),Tabla_Est[[#This Row],[Periodo Normal]],Tabla_Est[[#This Row],[Periodo Repartido]])</calculatedColumnFormula>
    </tableColumn>
    <tableColumn id="39" name="Periodo Normal" dataDxfId="361">
      <calculatedColumnFormula>IF(AND(Tabla_Est[[#This Row],[Semana Hoy]]&gt;=Tabla_Est[[#This Row],[Inicio Aumentos]],Tabla_Est[[#This Row],[Semana Hoy]]&lt;Tabla_Est[[#This Row],[Fin Disminución]]),1,0)</calculatedColumnFormula>
    </tableColumn>
    <tableColumn id="40" name="Periodo Repartido" dataDxfId="360">
      <calculatedColumnFormula>IF(OR(Tabla_Est[[#This Row],[Semana Hoy]]&gt;=Tabla_Est[[#This Row],[Inicio Aumentos]],Tabla_Est[[#This Row],[Semana Hoy]]&lt;Tabla_Est[[#This Row],[Fin Disminución]]),1,0)</calculatedColumnFormula>
    </tableColumn>
    <tableColumn id="41" name="Está en buffer pico?" dataDxfId="359">
      <calculatedColumnFormula>IF((Tabla_Est[[#This Row],[Inicio Aumentos]]&lt;Tabla_Est[[#This Row],[Primera Reducción]]),Tabla_Est[[#This Row],[Pico Normal]],Tabla_Est[[#This Row],[Pico Especial]])</calculatedColumnFormula>
    </tableColumn>
    <tableColumn id="42" name="Pico Normal" dataDxfId="358">
      <calculatedColumnFormula>IF(AND(Tabla_Est[[#This Row],[Semana Hoy]]&gt;=Tabla_Est[[#This Row],[Inicio Aumentos]],Tabla_Est[[#This Row],[Semana Hoy]]&lt;Tabla_Est[[#This Row],[Primera Reducción]]),1,0)</calculatedColumnFormula>
    </tableColumn>
    <tableColumn id="43" name="Pico Especial" dataDxfId="357">
      <calculatedColumnFormula>IF(OR(Tabla_Est[[#This Row],[Semana Hoy]]&gt;=Tabla_Est[[#This Row],[Inicio Aumentos]],Tabla_Est[[#This Row],[Semana Hoy]]&lt;Tabla_Est[[#This Row],[Primera Reducción]]),1,0)</calculatedColumnFormula>
    </tableColumn>
    <tableColumn id="44" name="Está en primera reducción?" dataDxfId="356">
      <calculatedColumnFormula>IF((Tabla_Est[[#This Row],[Primera Reducción]]&lt;Tabla_Est[[#This Row],[Fin Disminución]]),Tabla_Est[[#This Row],[Primera red normal]],Tabla_Est[[#This Row],[Primera red especial]])</calculatedColumnFormula>
    </tableColumn>
    <tableColumn id="45" name="Primera red normal" dataDxfId="355">
      <calculatedColumnFormula>IF(AND(Tabla_Est[[#This Row],[Semana Hoy]]&gt;=Tabla_Est[[#This Row],[Primera Reducción]],Tabla_Est[[#This Row],[Semana Hoy]]&lt;Tabla_Est[[#This Row],[Fin Disminución]]),1,0)</calculatedColumnFormula>
    </tableColumn>
    <tableColumn id="46" name="Primera red especial" dataDxfId="354">
      <calculatedColumnFormula>IF(OR(Tabla_Est[[#This Row],[Semana Hoy]]&gt;=Tabla_Est[[#This Row],[Primera Reducción]],Tabla_Est[[#This Row],[Semana Hoy]]&lt;Tabla_Est[[#This Row],[Fin Disminución]]),1,0)</calculatedColumnFormula>
    </tableColumn>
    <tableColumn id="47" name="Tiempo Suministro" dataDxfId="353">
      <calculatedColumnFormula>INDEX(Tabla_ArchivosBodegas[TIEMP SUMINIS],MATCH(Tabla_Est[[#This Row],[Perfil]],Tabla_ArchivosBodegas[PERFIL],0))</calculatedColumnFormula>
    </tableColumn>
    <tableColumn id="48" name="Buffer Actual" dataDxfId="352"/>
    <tableColumn id="49" name="Buffer Estacional" dataDxfId="351">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350"/>
    <tableColumn id="62" name="Coincidir Calendario en Tabla_Est" dataDxfId="349">
      <calculatedColumnFormula>MATCH(Tabla_Est[[#This Row],[CALENDARIO]],Tabla_Esta[CALENDARIO],0)</calculatedColumnFormula>
    </tableColumn>
    <tableColumn id="63" name="filas" dataDxfId="348">
      <calculatedColumnFormula>ROW()-ROW(Tabla_Est[[#Headers],[filas]])</calculatedColumnFormula>
    </tableColumn>
  </tableColumns>
  <tableStyleInfo name="TableStyleLight8" showFirstColumn="0" showLastColumn="0" showRowStripes="1" showColumnStripes="0"/>
</table>
</file>

<file path=xl/tables/table6.xml><?xml version="1.0" encoding="utf-8"?>
<table xmlns="http://schemas.openxmlformats.org/spreadsheetml/2006/main" id="47" name="Tabla_Transito_Detallado" displayName="Tabla_Transito_Detallado" ref="A1:N3" totalsRowShown="0">
  <autoFilter ref="A1:N3"/>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347"/>
    <tableColumn id="14" name="INVTRANS" dataDxfId="346"/>
    <tableColumn id="13" name="INVPROY" dataDxfId="345"/>
  </tableColumns>
  <tableStyleInfo name="TableStyleMedium9" showFirstColumn="0" showLastColumn="0" showRowStripes="1" showColumnStripes="0"/>
</table>
</file>

<file path=xl/tables/table7.xml><?xml version="1.0" encoding="utf-8"?>
<table xmlns="http://schemas.openxmlformats.org/spreadsheetml/2006/main" id="48" name="Tabla_Transito_Segmentado" displayName="Tabla_Transito_Segmentado" ref="P1:V9578" totalsRowShown="0" dataCellStyle="Normal 4">
  <autoFilter ref="P1:V9578"/>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8.xml><?xml version="1.0" encoding="utf-8"?>
<table xmlns="http://schemas.openxmlformats.org/spreadsheetml/2006/main" id="49" name="Transferencias_Unicas" displayName="Transferencias_Unicas" ref="X1:Z30" totalsRowShown="0" dataCellStyle="Normal 4">
  <autoFilter ref="X1:Z30"/>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9.xml><?xml version="1.0" encoding="utf-8"?>
<table xmlns="http://schemas.openxmlformats.org/spreadsheetml/2006/main" id="55" name="Tabla_Transito_Tiempo_Suministro" displayName="Tabla_Transito_Tiempo_Suministro" ref="AB1:AF1063" totalsRowShown="0" dataCellStyle="Normal 4">
  <autoFilter ref="AB1:AF1063"/>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10.xml><?xml version="1.0" encoding="utf-8"?>
<table xmlns="http://schemas.openxmlformats.org/spreadsheetml/2006/main" id="44" name="tbl_transferencia_atrasada" displayName="tbl_transferencia_atrasada" ref="A2:P7" totalsRowShown="0" headerRowDxfId="336">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335"/>
    <tableColumn id="13" name="ULTIMA TRANSFERENCIA" dataDxfId="334"/>
    <tableColumn id="14" name="DIAS ATRASO" dataDxfId="333"/>
    <tableColumn id="16" name="CONTROL"/>
  </tableColumns>
  <tableStyleInfo name="TableStyleLight1" showFirstColumn="0" showLastColumn="0" showRowStripes="1" showColumnStripes="0"/>
</table>
</file>

<file path=xl/tables/table11.xml><?xml version="1.0" encoding="utf-8"?>
<table xmlns="http://schemas.openxmlformats.org/spreadsheetml/2006/main" id="45" name="tbl_transferencia_demorada" displayName="tbl_transferencia_demorada" ref="A2:R3" insertRow="1" totalsRowShown="0" headerRowDxfId="332">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331"/>
    <tableColumn id="13" name="FIN ULTIMA TRANSFERENCIA" dataDxfId="330"/>
    <tableColumn id="14" name="DIAS ULTIMA TRANSFERENCIA" dataDxfId="329"/>
    <tableColumn id="16" name="DIAS TIEMPO SUMINISTRO" dataDxfId="328"/>
    <tableColumn id="17" name="DIAS ATRASO" dataDxfId="327"/>
    <tableColumn id="18" name="CONTROL" dataDxfId="326"/>
  </tableColumns>
  <tableStyleInfo name="TableStyleLight2" showFirstColumn="0" showLastColumn="0" showRowStripes="1" showColumnStripes="0"/>
</table>
</file>

<file path=xl/tables/table12.xml><?xml version="1.0" encoding="utf-8"?>
<table xmlns="http://schemas.openxmlformats.org/spreadsheetml/2006/main" id="43" name="Tabla_Duplicados" displayName="Tabla_Duplicados" ref="A1:E2" insertRow="1" totalsRowShown="0" dataDxfId="325">
  <autoFilter ref="A1:E2"/>
  <tableColumns count="5">
    <tableColumn id="1" name="EMPRESA" dataDxfId="324"/>
    <tableColumn id="2" name="BODEGA" dataDxfId="323"/>
    <tableColumn id="3" name="CODIGO" dataDxfId="322"/>
    <tableColumn id="4" name="DESCRIPCIÓN" dataDxfId="321"/>
    <tableColumn id="5" name="HOJA CB" dataDxfId="320"/>
  </tableColumns>
  <tableStyleInfo name="TableStyleMedium9" showFirstColumn="0" showLastColumn="0" showRowStripes="1" showColumnStripes="0"/>
</table>
</file>

<file path=xl/tables/table13.xml><?xml version="1.0" encoding="utf-8"?>
<table xmlns="http://schemas.openxmlformats.org/spreadsheetml/2006/main" id="40" name="tbl_Redondeo_Pedido_Minimo" displayName="tbl_Redondeo_Pedido_Minimo" ref="A1:D7" totalsRowShown="0">
  <autoFilter ref="A1:D7"/>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4.xml><?xml version="1.0" encoding="utf-8"?>
<table xmlns="http://schemas.openxmlformats.org/spreadsheetml/2006/main" id="42" name="tbl_Nombres_Redondeo_Pedido_Minimo" displayName="tbl_Nombres_Redondeo_Pedido_Minimo" ref="F1:F3" totalsRowShown="0" headerRowDxfId="319">
  <autoFilter ref="F1:F3"/>
  <tableColumns count="1">
    <tableColumn id="1" name="NombreUnico"/>
  </tableColumns>
  <tableStyleInfo name="TableStyleMedium9" showFirstColumn="0" showLastColumn="0" showRowStripes="1" showColumnStripes="0"/>
</table>
</file>

<file path=xl/tables/table15.xml><?xml version="1.0" encoding="utf-8"?>
<table xmlns="http://schemas.openxmlformats.org/spreadsheetml/2006/main" id="1" name="TIPO" displayName="TIPO" ref="A40:A44" totalsRowShown="0" headerRowDxfId="318" dataDxfId="317">
  <autoFilter ref="A40:A44"/>
  <tableColumns count="1">
    <tableColumn id="1" name="TIPO" dataDxfId="316"/>
  </tableColumns>
  <tableStyleInfo name="TableStyleMedium9" showFirstColumn="0" showLastColumn="0" showRowStripes="1" showColumnStripes="0"/>
</table>
</file>

<file path=xl/tables/table16.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315">
      <calculatedColumnFormula>HOY</calculatedColumnFormula>
    </tableColumn>
    <tableColumn id="5" name="FECHAINI" dataDxfId="314">
      <calculatedColumnFormula>Tabla_Parametros_Nivel_Servicio[FECHAFIN]-Tabla_Parametros_Nivel_Servicio[DÍAS NIVEL SERVICIO]</calculatedColumnFormula>
    </tableColumn>
    <tableColumn id="1" name="DÍAS NIVEL SERVICIO" dataDxfId="313">
      <calculatedColumnFormula>AVERAGE(Tabla_ArchivosBodegas[T NIV SER (DIAS)])</calculatedColumnFormula>
    </tableColumn>
  </tableColumns>
  <tableStyleInfo name="TableStyleDark5" showFirstColumn="0" showLastColumn="0" showRowStripes="1" showColumnStripes="0"/>
</table>
</file>

<file path=xl/tables/table17.xml><?xml version="1.0" encoding="utf-8"?>
<table xmlns="http://schemas.openxmlformats.org/spreadsheetml/2006/main" id="28" name="Observaciones_Notables" displayName="Observaciones_Notables" ref="AA1:AA21" dataDxfId="312">
  <autoFilter ref="AA1:AA21"/>
  <tableColumns count="1">
    <tableColumn id="1" name="Observaciones" totalsRowFunction="custom" dataDxfId="311" totalsRowDxfId="310">
      <totalsRowFormula>IF(COUNTA(tbl_transferencia_demorada[CODIGO])&gt;0,"Se incumple t suministro","")</totalsRowFormula>
    </tableColumn>
  </tableColumns>
  <tableStyleInfo name="TableStyleMedium9" showFirstColumn="0" showLastColumn="0" showRowStripes="1" showColumnStripes="0"/>
</table>
</file>

<file path=xl/tables/table18.xml><?xml version="1.0" encoding="utf-8"?>
<table xmlns="http://schemas.openxmlformats.org/spreadsheetml/2006/main" id="52" name="tbl_Borra_Campo_Periodo" displayName="tbl_Borra_Campo_Periodo" ref="AL1:AP2" insertRow="1" totalsRowShown="0" headerRowDxfId="309">
  <autoFilter ref="AL1:AP2"/>
  <tableColumns count="5">
    <tableColumn id="1" name="Fecha" dataDxfId="308"/>
    <tableColumn id="2" name="Ult Cambio" dataDxfId="307">
      <calculatedColumnFormula>IFERROR(MATCH(tbl_Borra_Campo_Periodo[[#This Row],[Fecha]]*1,CONTROL[Ult Cambio],0),0)</calculatedColumnFormula>
    </tableColumn>
    <tableColumn id="3" name="Archivos Bodega" dataDxfId="306">
      <calculatedColumnFormula array="1">IFERROR(MATCH(tbl_Borra_Campo_Periodo[[#This Row],[Fecha]]*1,--Tabla_ArchivosBodegas[INICIO_HORIZONTE],0),0)</calculatedColumnFormula>
    </tableColumn>
    <tableColumn id="4" name="Min Inicio" dataDxfId="305">
      <calculatedColumnFormula>IFERROR(MATCH(tbl_Borra_Campo_Periodo[[#This Row],[Fecha]]*1,MININICIO,0),0)</calculatedColumnFormula>
    </tableColumn>
    <tableColumn id="5" name="sum" dataDxfId="304">
      <calculatedColumnFormula>SUM(tbl_Borra_Campo_Periodo[[#This Row],[Ult Cambio]:[Min Inicio]])</calculatedColumnFormula>
    </tableColumn>
  </tableColumns>
  <tableStyleInfo name="TableStyleMedium9" showFirstColumn="0" showLastColumn="0" showRowStripes="1" showColumnStripes="0"/>
</table>
</file>

<file path=xl/tables/table19.xml><?xml version="1.0" encoding="utf-8"?>
<table xmlns="http://schemas.openxmlformats.org/spreadsheetml/2006/main" id="13" name="Tabla_Empresa" displayName="Tabla_Empresa" ref="A1:AB2" totalsRowShown="0">
  <autoFilter ref="A1:AB2"/>
  <tableColumns count="28">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303">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302"/>
    <tableColumn id="19" name="CAMPOS">
      <calculatedColumnFormula>COUNTA(CONTROL[#Headers])</calculatedColumnFormula>
    </tableColumn>
    <tableColumn id="21" name="DUPLICADOS">
      <calculatedColumnFormula>COUNTA(Tabla_Duplicados[EMPRESA])</calculatedColumnFormula>
    </tableColumn>
    <tableColumn id="22" name="INICIO REFRESCADO" dataDxfId="301"/>
    <tableColumn id="23" name="TIPO REFRESCADO"/>
    <tableColumn id="24" name="SUBIR BASE DATOS"/>
    <tableColumn id="25" name="COSTO COMPROMETIDO">
      <calculatedColumnFormula>SUMPRODUCT(CONTROL[Comprom],CONTROL[CTV])</calculatedColumnFormula>
    </tableColumn>
    <tableColumn id="26" name="COSTO BACKORDER">
      <calculatedColumnFormula>SUMPRODUCT(CONTROL[Backorders],CONTROL[CTV])</calculatedColumnFormula>
    </tableColumn>
    <tableColumn id="27" name="COSTO PROYECTADO">
      <calculatedColumnFormula>SUMPRODUCT(CONTROL[Inv Proy Act],CONTROL[CTV])</calculatedColumnFormula>
    </tableColumn>
    <tableColumn id="28" name="ALERTAS">
      <calculatedColumnFormula>SUMPRODUCT(--(Observaciones_Notables[Observaciones]&lt;&gt;""))</calculatedColumnFormula>
    </tableColumn>
  </tableColumns>
  <tableStyleInfo name="TableStyleDark9" showFirstColumn="0" showLastColumn="0" showRowStripes="1" showColumnStripes="0"/>
</table>
</file>

<file path=xl/tables/table20.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21.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22.xml><?xml version="1.0" encoding="utf-8"?>
<table xmlns="http://schemas.openxmlformats.org/spreadsheetml/2006/main" id="25" name="Tabla_Empresa_Activa" displayName="Tabla_Empresa_Activa" ref="A1:C2" totalsRowShown="0" headerRowDxfId="300">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3.xml><?xml version="1.0" encoding="utf-8"?>
<table xmlns="http://schemas.openxmlformats.org/spreadsheetml/2006/main" id="30" name="Tabla_ArchivosCB" displayName="Tabla_ArchivosCB" ref="A1:E3" totalsRowShown="0">
  <autoFilter ref="A1:E3"/>
  <tableColumns count="5">
    <tableColumn id="1" name="EMPRESA"/>
    <tableColumn id="3" name="ARCHIVO"/>
    <tableColumn id="9" name="PATH"/>
    <tableColumn id="8" name="TabARCHIVO"/>
    <tableColumn id="2" name="COD_EMPRESA" dataDxfId="299"/>
  </tableColumns>
  <tableStyleInfo name="TableStyleMedium18" showFirstColumn="0" showLastColumn="0" showRowStripes="1" showColumnStripes="0"/>
</table>
</file>

<file path=xl/tables/table24.xml><?xml version="1.0" encoding="utf-8"?>
<table xmlns="http://schemas.openxmlformats.org/spreadsheetml/2006/main" id="20" name="Tabla_ArchivosBodegas" displayName="Tabla_ArchivosBodegas" ref="A1:X10" totalsRowShown="0">
  <autoFilter ref="A1:X10"/>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298">
      <calculatedColumnFormula array="1">IFERROR(INDEX(HORIZONTE,MATCH((HOY-Tabla_ArchivosBodegas[[#This Row],[HORIZONTE]]*7),HORIZONTE*1,0)),INDEX(HORIZONTE,MATCH((HOY-Tabla_ArchivosBodegas[[#This Row],[HORIZONTE]]*7),HORIZONTE*1,1)))</calculatedColumnFormula>
    </tableColumn>
    <tableColumn id="24" name="FALTA_FECHA" dataDxfId="297">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5.xml><?xml version="1.0" encoding="utf-8"?>
<table xmlns="http://schemas.openxmlformats.org/spreadsheetml/2006/main" id="5" name="Tabla_Proveedores" displayName="Tabla_Proveedores" ref="A1:G38" totalsRowShown="0">
  <autoFilter ref="A1:G38"/>
  <tableColumns count="7">
    <tableColumn id="1" name="Bodega"/>
    <tableColumn id="2" name="Proveedor"/>
    <tableColumn id="3" name="Prioridad"/>
    <tableColumn id="4" name="BodegaProveedor" dataDxfId="296"/>
    <tableColumn id="5" name="COD_BODEGA"/>
    <tableColumn id="6" name="COD_PROVEEDOR"/>
    <tableColumn id="7" name="BodegaProveedorPrioridad" dataDxfId="295">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6.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294">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7.xml><?xml version="1.0" encoding="utf-8"?>
<table xmlns="http://schemas.openxmlformats.org/spreadsheetml/2006/main" id="12" name="Tabla_Proveedores_Permitidos" displayName="Tabla_Proveedores_Permitidos" ref="A1:A38" totalsRowShown="0">
  <autoFilter ref="A1:A38"/>
  <tableColumns count="1">
    <tableColumn id="1" name="PROVEEDOR"/>
  </tableColumns>
  <tableStyleInfo name="TableStyleMedium9" showFirstColumn="0" showLastColumn="0" showRowStripes="1" showColumnStripes="0"/>
</table>
</file>

<file path=xl/tables/table28.xml><?xml version="1.0" encoding="utf-8"?>
<table xmlns="http://schemas.openxmlformats.org/spreadsheetml/2006/main" id="4" name="Tabla_Perfiles_Permitidos" displayName="Tabla_Perfiles_Permitidos" ref="A1:A10" totalsRowShown="0">
  <autoFilter ref="A1:A10"/>
  <tableColumns count="1">
    <tableColumn id="1" name="Perfil"/>
  </tableColumns>
  <tableStyleInfo name="TableStyleMedium9" showFirstColumn="0" showLastColumn="0" showRowStripes="1" showColumnStripes="0"/>
</table>
</file>

<file path=xl/tables/table29.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293"/>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292"/>
    <tableColumn id="51" uniqueName="51" name="pro_notas" queryTableFieldId="60"/>
  </tableColumns>
  <tableStyleInfo name="TableStyleDark10" showFirstColumn="0" showLastColumn="0" showRowStripes="1" showColumnStripes="0"/>
</table>
</file>

<file path=xl/tables/table30.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291"/>
    <tableColumn id="3" uniqueName="3" name="ULT FECHA FIN" queryTableFieldId="7"/>
    <tableColumn id="6" uniqueName="6" name="SERVICIO" queryTableFieldId="6"/>
    <tableColumn id="7" uniqueName="7" name="UNIDO" queryTableFieldId="8" dataDxfId="290">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289"/>
    <tableColumn id="4" uniqueName="4" name="UNIDO" queryTableFieldId="8" dataDxfId="288">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32.xml><?xml version="1.0" encoding="utf-8"?>
<table xmlns="http://schemas.openxmlformats.org/spreadsheetml/2006/main" id="15" name="Tabla_Comprometidos" displayName="Tabla_Comprometidos" ref="A1:C2" insertRow="1" totalsRowShown="0" headerRowDxfId="287">
  <autoFilter ref="A1:C2"/>
  <tableColumns count="3">
    <tableColumn id="2" name="BODEGA"/>
    <tableColumn id="1" name="CODIGO"/>
    <tableColumn id="3" name="CANTIDAD"/>
  </tableColumns>
  <tableStyleInfo name="TableStyleMedium9" showFirstColumn="0" showLastColumn="0" showRowStripes="1" showColumnStripes="0"/>
</table>
</file>

<file path=xl/tables/table33.xml><?xml version="1.0" encoding="utf-8"?>
<table xmlns="http://schemas.openxmlformats.org/spreadsheetml/2006/main" id="16" name="Tabla_Backorders" displayName="Tabla_Backorders" ref="A1:C2" tableType="queryTable" insertRow="1" totalsRowShown="0" dataDxfId="286">
  <autoFilter ref="A1:C2"/>
  <tableColumns count="3">
    <tableColumn id="4" uniqueName="4" name="BODEGA" queryTableFieldId="4" dataDxfId="285"/>
    <tableColumn id="1" uniqueName="1" name="CODIGO" queryTableFieldId="1" dataDxfId="284"/>
    <tableColumn id="2" uniqueName="2" name="CANTIDAD" queryTableFieldId="2" dataDxfId="283"/>
  </tableColumns>
  <tableStyleInfo name="TableStyleMedium10" showFirstColumn="0" showLastColumn="0" showRowStripes="1" showColumnStripes="0"/>
</table>
</file>

<file path=xl/tables/table34.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5.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6.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7.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8.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9.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40.xml><?xml version="1.0" encoding="utf-8"?>
<table xmlns="http://schemas.openxmlformats.org/spreadsheetml/2006/main" id="34" name="Tabla_Ultimo_Cambio_Buffer_ODBC" displayName="Tabla_Ultimo_Cambio_Buffer_ODBC" ref="E1:F2" tableType="queryTable" totalsRowShown="0" dataDxfId="282">
  <autoFilter ref="E1:F2"/>
  <tableColumns count="2">
    <tableColumn id="1" uniqueName="1" name="CODIGO" queryTableFieldId="1" dataDxfId="281"/>
    <tableColumn id="2" uniqueName="2" name="FECHA" queryTableFieldId="2" dataDxfId="280"/>
  </tableColumns>
  <tableStyleInfo name="TableStyleMedium9" showFirstColumn="0" showLastColumn="0" showRowStripes="1" showColumnStripes="0"/>
</table>
</file>

<file path=xl/tables/table41.xml><?xml version="1.0" encoding="utf-8"?>
<table xmlns="http://schemas.openxmlformats.org/spreadsheetml/2006/main" id="35" name="Tabla_Ultimo_Cambio_Buffer" displayName="Tabla_Ultimo_Cambio_Buffer" ref="A1:B2" insertRow="1" totalsRowShown="0" headerRowDxfId="279" headerRowBorderDxfId="278">
  <autoFilter ref="A1:B2"/>
  <tableColumns count="2">
    <tableColumn id="1" name="Bodega-Codigo"/>
    <tableColumn id="3" name="FECHA"/>
  </tableColumns>
  <tableStyleInfo name="TableStyleMedium9" showFirstColumn="0" showLastColumn="0" showRowStripes="1" showColumnStripes="0"/>
</table>
</file>

<file path=xl/tables/table42.xml><?xml version="1.0" encoding="utf-8"?>
<table xmlns="http://schemas.openxmlformats.org/spreadsheetml/2006/main" id="6" name="Tabla_Nivel_Servicio" displayName="Tabla_Nivel_Servicio" ref="A1:D2" insertRow="1" totalsRowShown="0" headerRowDxfId="277">
  <autoFilter ref="A1:D2"/>
  <tableColumns count="4">
    <tableColumn id="6" name="Bodega-Codigo" dataDxfId="276"/>
    <tableColumn id="2" name="Servicio"/>
    <tableColumn id="4" name="Ultimo Inicio"/>
    <tableColumn id="5" name="Ultimo Fin"/>
  </tableColumns>
  <tableStyleInfo name="TableStyleMedium9" showFirstColumn="0" showLastColumn="0" showRowStripes="1" showColumnStripes="0"/>
</table>
</file>

<file path=xl/tables/table43.xml><?xml version="1.0" encoding="utf-8"?>
<table xmlns="http://schemas.openxmlformats.org/spreadsheetml/2006/main" id="14" name="Tabla_Causas" displayName="Tabla_Causas" ref="A1:A24" tableType="queryTable" totalsRowShown="0">
  <autoFilter ref="A1:A24"/>
  <tableColumns count="1">
    <tableColumn id="1" uniqueName="1" name="Causa" queryTableFieldId="1"/>
  </tableColumns>
  <tableStyleInfo name="TableStyleMedium9" showFirstColumn="0" showLastColumn="0" showRowStripes="1" showColumnStripes="0"/>
</table>
</file>

<file path=xl/tables/table44.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5.xml><?xml version="1.0" encoding="utf-8"?>
<table xmlns="http://schemas.openxmlformats.org/spreadsheetml/2006/main" id="51" name="Tabla_HORIZONTE" displayName="Tabla_HORIZONTE" ref="A1:A342" totalsRowShown="0" dataDxfId="275" tableBorderDxfId="274">
  <autoFilter ref="A1:A342"/>
  <tableColumns count="1">
    <tableColumn id="1" name="HORIZONTE" dataDxfId="273"/>
  </tableColumns>
  <tableStyleInfo name="TableStyleMedium9" showFirstColumn="0" showLastColumn="0" showRowStripes="1" showColumnStripes="0"/>
</table>
</file>

<file path=xl/tables/table46.xml><?xml version="1.0" encoding="utf-8"?>
<table xmlns="http://schemas.openxmlformats.org/spreadsheetml/2006/main" id="18" name="Tabla_Esta" displayName="Tabla_Esta" ref="A1:H2" totalsRowShown="0" headerRowDxfId="272">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7.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271"/>
    <tableColumn id="4" name="FECHA1" dataDxfId="270">
      <calculatedColumnFormula>Tabla_Buffers_Cargados[[#This Row],[FECHA]]*1</calculatedColumnFormula>
    </tableColumn>
    <tableColumn id="3" name="BUFFER"/>
  </tableColumns>
  <tableStyleInfo name="TableStyleMedium11" showFirstColumn="0" showLastColumn="0" showRowStripes="1" showColumnStripes="0"/>
</table>
</file>

<file path=xl/tables/table48.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9.xml><?xml version="1.0" encoding="utf-8"?>
<table xmlns="http://schemas.openxmlformats.org/spreadsheetml/2006/main" id="17" name="Tabla_Buffers_Historicos" displayName="Tabla_Buffers_Historicos" ref="A1:K78" totalsRowShown="0" headerRowDxfId="262">
  <autoFilter ref="A1:K78">
    <filterColumn colId="0">
      <filters>
        <filter val="BP-MATRIZ"/>
      </filters>
    </filterColumn>
    <filterColumn colId="1">
      <filters>
        <filter val="06.210.0014"/>
      </filters>
    </filterColumn>
  </autoFilter>
  <tableColumns count="11">
    <tableColumn id="11" name="Bodega" dataDxfId="261"/>
    <tableColumn id="1" name="Codigo"/>
    <tableColumn id="2" name="Buffer"/>
    <tableColumn id="3" name="Fecha"/>
    <tableColumn id="7" name="InvFis" dataDxfId="260"/>
    <tableColumn id="4" name="InvProyAct" dataDxfId="259"/>
    <tableColumn id="5" name="Zona Amar" dataDxfId="258"/>
    <tableColumn id="6" name="Zona Roj" dataDxfId="257"/>
    <tableColumn id="8" name="Entradas" dataDxfId="256"/>
    <tableColumn id="9" name="Salidas" dataDxfId="255"/>
    <tableColumn id="10" name="Causa" dataDxfId="254"/>
  </tableColumns>
  <tableStyleInfo name="TableStyleMedium8" showFirstColumn="0" showLastColumn="0" showRowStripes="1" showColumnStripes="0"/>
</table>
</file>

<file path=xl/tables/table50.xml><?xml version="1.0" encoding="utf-8"?>
<table xmlns="http://schemas.openxmlformats.org/spreadsheetml/2006/main" id="41" name="ConsHist" displayName="ConsHist" ref="A1:F13" totalsRowShown="0">
  <autoFilter ref="A1:F13"/>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51.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2.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253"/>
    <tableColumn id="3" name="Buff Act"/>
  </tableColumns>
  <tableStyleInfo name="TableStyleDark2" showFirstColumn="0" showLastColumn="0" showRowStripes="1" showColumnStripes="0"/>
</table>
</file>

<file path=xl/tables/table53.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252"/>
    <tableColumn id="3" name="Ult Buff" dataDxfId="251">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250">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4.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249"/>
    <tableColumn id="6" name="InvFisAct"/>
  </tableColumns>
  <tableStyleInfo name="TableStyleLight1" showFirstColumn="0" showLastColumn="0" showRowStripes="1" showColumnStripes="0"/>
</table>
</file>

<file path=xl/tables/table55.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248"/>
    <tableColumn id="5" name="BuffFecha" dataDxfId="247">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246">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6.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245"/>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7.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16" Type="http://schemas.openxmlformats.org/officeDocument/2006/relationships/control" Target="../activeX/activeX7.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control" Target="../activeX/activeX36.xml"/><Relationship Id="rId79" Type="http://schemas.microsoft.com/office/2007/relationships/slicer" Target="../slicers/slicer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77" Type="http://schemas.openxmlformats.org/officeDocument/2006/relationships/image" Target="../media/image37.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80" Type="http://schemas.openxmlformats.org/officeDocument/2006/relationships/comments" Target="../comments1.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75" Type="http://schemas.openxmlformats.org/officeDocument/2006/relationships/image" Target="../media/image36.emf"/><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openxmlformats.org/officeDocument/2006/relationships/image" Target="../media/image35.emf"/><Relationship Id="rId78" Type="http://schemas.openxmlformats.org/officeDocument/2006/relationships/table" Target="../tables/table1.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ntrol" Target="../activeX/activeX37.xml"/><Relationship Id="rId7" Type="http://schemas.openxmlformats.org/officeDocument/2006/relationships/image" Target="../media/image2.emf"/><Relationship Id="rId71" Type="http://schemas.openxmlformats.org/officeDocument/2006/relationships/image" Target="../media/image34.emf"/><Relationship Id="rId2" Type="http://schemas.openxmlformats.org/officeDocument/2006/relationships/drawing" Target="../drawings/drawing1.xml"/><Relationship Id="rId29" Type="http://schemas.openxmlformats.org/officeDocument/2006/relationships/image" Target="../media/image13.emf"/></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table" Target="../tables/table6.xml"/><Relationship Id="rId4" Type="http://schemas.openxmlformats.org/officeDocument/2006/relationships/table" Target="../tables/table9.xml"/></Relationships>
</file>

<file path=xl/worksheets/_rels/sheet7.x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drawing" Target="../drawings/drawing2.xml"/><Relationship Id="rId7" Type="http://schemas.openxmlformats.org/officeDocument/2006/relationships/control" Target="../activeX/activeX39.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image" Target="../media/image44.emf"/><Relationship Id="rId5" Type="http://schemas.openxmlformats.org/officeDocument/2006/relationships/control" Target="../activeX/activeX38.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table" Target="../tables/table10.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6.vml"/><Relationship Id="rId1" Type="http://schemas.openxmlformats.org/officeDocument/2006/relationships/drawing" Target="../drawings/drawing4.xml"/><Relationship Id="rId5" Type="http://schemas.openxmlformats.org/officeDocument/2006/relationships/table" Target="../tables/table11.xml"/><Relationship Id="rId4" Type="http://schemas.openxmlformats.org/officeDocument/2006/relationships/ctrlProp" Target="../ctrlProps/ctrlProp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table" Target="../tables/table12.xml"/><Relationship Id="rId5" Type="http://schemas.openxmlformats.org/officeDocument/2006/relationships/image" Target="../media/image46.emf"/><Relationship Id="rId4" Type="http://schemas.openxmlformats.org/officeDocument/2006/relationships/control" Target="../activeX/activeX4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openxmlformats.org/officeDocument/2006/relationships/image" Target="../media/image47.emf"/><Relationship Id="rId4" Type="http://schemas.openxmlformats.org/officeDocument/2006/relationships/control" Target="../activeX/activeX41.xml"/></Relationships>
</file>

<file path=xl/worksheets/_rels/sheet15.xml.rels><?xml version="1.0" encoding="UTF-8" standalone="yes"?>
<Relationships xmlns="http://schemas.openxmlformats.org/package/2006/relationships"><Relationship Id="rId8" Type="http://schemas.openxmlformats.org/officeDocument/2006/relationships/table" Target="../tables/table15.xml"/><Relationship Id="rId3" Type="http://schemas.openxmlformats.org/officeDocument/2006/relationships/vmlDrawing" Target="../drawings/vmlDrawing9.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7.xml"/><Relationship Id="rId11" Type="http://schemas.openxmlformats.org/officeDocument/2006/relationships/table" Target="../tables/table18.xml"/><Relationship Id="rId5" Type="http://schemas.openxmlformats.org/officeDocument/2006/relationships/ctrlProp" Target="../ctrlProps/ctrlProp6.xml"/><Relationship Id="rId10" Type="http://schemas.openxmlformats.org/officeDocument/2006/relationships/table" Target="../tables/table17.xml"/><Relationship Id="rId4" Type="http://schemas.openxmlformats.org/officeDocument/2006/relationships/ctrlProp" Target="../ctrlProps/ctrlProp5.xml"/><Relationship Id="rId9" Type="http://schemas.openxmlformats.org/officeDocument/2006/relationships/table" Target="../tables/table16.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table" Target="../tables/table20.xml"/><Relationship Id="rId3" Type="http://schemas.openxmlformats.org/officeDocument/2006/relationships/vmlDrawing" Target="../drawings/vmlDrawing10.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2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table" Target="../tables/table30.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32.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printerSettings" Target="../printerSettings/printerSettings16.bin"/><Relationship Id="rId4" Type="http://schemas.openxmlformats.org/officeDocument/2006/relationships/table" Target="../tables/table36.xml"/></Relationships>
</file>

<file path=xl/worksheets/_rels/sheet32.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17.bin"/><Relationship Id="rId4" Type="http://schemas.openxmlformats.org/officeDocument/2006/relationships/table" Target="../tables/table39.xml"/></Relationships>
</file>

<file path=xl/worksheets/_rels/sheet33.xml.rels><?xml version="1.0" encoding="UTF-8" standalone="yes"?>
<Relationships xmlns="http://schemas.openxmlformats.org/package/2006/relationships"><Relationship Id="rId3" Type="http://schemas.openxmlformats.org/officeDocument/2006/relationships/table" Target="../tables/table41.xml"/><Relationship Id="rId2" Type="http://schemas.openxmlformats.org/officeDocument/2006/relationships/table" Target="../tables/table40.xml"/><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1" Type="http://schemas.openxmlformats.org/officeDocument/2006/relationships/table" Target="../tables/table43.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printerSettings" Target="../printerSettings/printerSettings21.bin"/></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2.bin"/></Relationships>
</file>

<file path=xl/worksheets/_rels/sheet39.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3.bin"/></Relationships>
</file>

<file path=xl/worksheets/_rels/sheet40.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printerSettings" Target="../printerSettings/printerSettings24.bin"/></Relationships>
</file>

<file path=xl/worksheets/_rels/sheet41.xml.rels><?xml version="1.0" encoding="UTF-8" standalone="yes"?>
<Relationships xmlns="http://schemas.openxmlformats.org/package/2006/relationships"><Relationship Id="rId8" Type="http://schemas.openxmlformats.org/officeDocument/2006/relationships/image" Target="../media/image71.emf"/><Relationship Id="rId3" Type="http://schemas.openxmlformats.org/officeDocument/2006/relationships/pivotTable" Target="../pivotTables/pivotTable4.xml"/><Relationship Id="rId7" Type="http://schemas.openxmlformats.org/officeDocument/2006/relationships/control" Target="../activeX/activeX42.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72.emf"/><Relationship Id="rId4" Type="http://schemas.openxmlformats.org/officeDocument/2006/relationships/printerSettings" Target="../printerSettings/printerSettings25.bin"/><Relationship Id="rId9" Type="http://schemas.openxmlformats.org/officeDocument/2006/relationships/control" Target="../activeX/activeX43.xml"/></Relationships>
</file>

<file path=xl/worksheets/_rels/sheet42.xml.rels><?xml version="1.0" encoding="UTF-8" standalone="yes"?>
<Relationships xmlns="http://schemas.openxmlformats.org/package/2006/relationships"><Relationship Id="rId2" Type="http://schemas.openxmlformats.org/officeDocument/2006/relationships/table" Target="../tables/table49.xml"/><Relationship Id="rId1" Type="http://schemas.openxmlformats.org/officeDocument/2006/relationships/printerSettings" Target="../printerSettings/printerSettings26.bin"/></Relationships>
</file>

<file path=xl/worksheets/_rels/sheet43.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44.xml.rels><?xml version="1.0" encoding="UTF-8" standalone="yes"?>
<Relationships xmlns="http://schemas.openxmlformats.org/package/2006/relationships"><Relationship Id="rId1" Type="http://schemas.openxmlformats.org/officeDocument/2006/relationships/table" Target="../tables/table51.xml"/></Relationships>
</file>

<file path=xl/worksheets/_rels/sheet45.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7.xml.rels><?xml version="1.0" encoding="UTF-8" standalone="yes"?>
<Relationships xmlns="http://schemas.openxmlformats.org/package/2006/relationships"><Relationship Id="rId3" Type="http://schemas.openxmlformats.org/officeDocument/2006/relationships/table" Target="../tables/table53.xml"/><Relationship Id="rId2" Type="http://schemas.openxmlformats.org/officeDocument/2006/relationships/table" Target="../tables/table52.xml"/><Relationship Id="rId1" Type="http://schemas.openxmlformats.org/officeDocument/2006/relationships/printerSettings" Target="../printerSettings/printerSettings2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9.xml.rels><?xml version="1.0" encoding="UTF-8" standalone="yes"?>
<Relationships xmlns="http://schemas.openxmlformats.org/package/2006/relationships"><Relationship Id="rId3" Type="http://schemas.openxmlformats.org/officeDocument/2006/relationships/table" Target="../tables/table55.xml"/><Relationship Id="rId2" Type="http://schemas.openxmlformats.org/officeDocument/2006/relationships/table" Target="../tables/table54.xml"/><Relationship Id="rId1" Type="http://schemas.openxmlformats.org/officeDocument/2006/relationships/printerSettings" Target="../printerSettings/printerSettings29.bin"/></Relationships>
</file>

<file path=xl/worksheets/_rels/sheet50.xml.rels><?xml version="1.0" encoding="UTF-8" standalone="yes"?>
<Relationships xmlns="http://schemas.openxmlformats.org/package/2006/relationships"><Relationship Id="rId2" Type="http://schemas.openxmlformats.org/officeDocument/2006/relationships/table" Target="../tables/table56.xml"/><Relationship Id="rId1" Type="http://schemas.openxmlformats.org/officeDocument/2006/relationships/printerSettings" Target="../printerSettings/printerSettings30.bin"/></Relationships>
</file>

<file path=xl/worksheets/_rels/sheet52.xml.rels><?xml version="1.0" encoding="UTF-8" standalone="yes"?>
<Relationships xmlns="http://schemas.openxmlformats.org/package/2006/relationships"><Relationship Id="rId1" Type="http://schemas.openxmlformats.org/officeDocument/2006/relationships/table" Target="../tables/table5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SE395"/>
  <sheetViews>
    <sheetView showGridLines="0" tabSelected="1" zoomScale="80" zoomScaleNormal="80" workbookViewId="0">
      <pane xSplit="4" ySplit="2" topLeftCell="E3" activePane="bottomRight" state="frozen"/>
      <selection pane="topRight" activeCell="E1" sqref="E1"/>
      <selection pane="bottomLeft" activeCell="A3" sqref="A3"/>
      <selection pane="bottomRight" activeCell="D2" sqref="D2"/>
    </sheetView>
  </sheetViews>
  <sheetFormatPr baseColWidth="10" defaultColWidth="10.7109375" defaultRowHeight="12.75" x14ac:dyDescent="0.2"/>
  <cols>
    <col min="1" max="1" width="19" customWidth="1"/>
    <col min="2" max="3" width="17.85546875" customWidth="1"/>
    <col min="4" max="4" width="19.7109375" customWidth="1"/>
    <col min="5" max="5" width="17.85546875" customWidth="1"/>
    <col min="6" max="6" width="49.5703125" customWidth="1"/>
    <col min="7" max="7" width="21.85546875" customWidth="1"/>
    <col min="8" max="16" width="22.7109375" customWidth="1"/>
    <col min="17" max="17" width="10.42578125" style="66" customWidth="1"/>
    <col min="18" max="22" width="22.7109375" customWidth="1"/>
    <col min="23" max="23" width="9" customWidth="1"/>
    <col min="24" max="24" width="9" style="66" customWidth="1"/>
    <col min="25" max="25" width="16.28515625" style="66" customWidth="1"/>
    <col min="26" max="27" width="9.7109375" customWidth="1"/>
    <col min="28" max="30" width="11.7109375" style="66" customWidth="1"/>
    <col min="31" max="33" width="8.7109375" customWidth="1"/>
    <col min="34" max="35" width="5.7109375" customWidth="1"/>
    <col min="36" max="36" width="11.7109375" customWidth="1"/>
    <col min="37" max="37" width="25.42578125" customWidth="1"/>
    <col min="38" max="38" width="10.7109375" customWidth="1"/>
    <col min="39" max="39" width="24.5703125" customWidth="1"/>
    <col min="40" max="40" width="10.42578125" customWidth="1"/>
    <col min="41" max="41" width="9.7109375" style="66" customWidth="1"/>
    <col min="42" max="47" width="9.7109375" customWidth="1"/>
    <col min="48" max="48" width="10.5703125" customWidth="1"/>
    <col min="49" max="49" width="26.85546875" customWidth="1"/>
    <col min="50" max="50" width="30.5703125" customWidth="1"/>
    <col min="51" max="51" width="10.7109375" style="66" customWidth="1"/>
    <col min="52" max="57" width="10.7109375" customWidth="1"/>
    <col min="58" max="58" width="7.85546875" customWidth="1"/>
    <col min="59" max="59" width="10.7109375" style="66" customWidth="1"/>
    <col min="60" max="60" width="45.140625" customWidth="1"/>
    <col min="61" max="61" width="10.7109375" customWidth="1"/>
    <col min="62" max="62" width="10.7109375" style="66" customWidth="1"/>
    <col min="63" max="63" width="10.7109375" customWidth="1"/>
    <col min="64" max="64" width="8.7109375" customWidth="1"/>
    <col min="65" max="66" width="8.7109375" style="66" customWidth="1"/>
    <col min="67" max="67" width="8.7109375" customWidth="1"/>
    <col min="68" max="70" width="10.7109375" customWidth="1"/>
    <col min="71" max="86" width="8.7109375" customWidth="1"/>
    <col min="87" max="87" width="31" customWidth="1"/>
    <col min="88" max="88" width="110.7109375" customWidth="1"/>
    <col min="89" max="89" width="29.85546875" customWidth="1"/>
    <col min="90" max="95" width="8.7109375" customWidth="1"/>
    <col min="96" max="102" width="9.7109375" customWidth="1"/>
    <col min="103" max="103" width="6.5703125" customWidth="1"/>
    <col min="104" max="104" width="10.140625" style="66" customWidth="1"/>
    <col min="105" max="105" width="7.7109375" style="66" customWidth="1"/>
    <col min="106" max="113" width="7.7109375" customWidth="1"/>
    <col min="114" max="114" width="8.28515625" customWidth="1"/>
    <col min="115" max="115" width="11.7109375" style="66" customWidth="1"/>
    <col min="116" max="116" width="15.85546875" customWidth="1"/>
    <col min="117" max="117" width="12.28515625" style="66" customWidth="1"/>
    <col min="118" max="118" width="11.5703125" style="66" customWidth="1"/>
    <col min="119" max="119" width="10" style="66" customWidth="1"/>
    <col min="120" max="120" width="12.7109375" style="66" customWidth="1"/>
    <col min="121" max="121" width="11.42578125" style="66" customWidth="1"/>
    <col min="122" max="122" width="11.85546875" customWidth="1"/>
    <col min="123" max="123" width="11.85546875" style="66" customWidth="1"/>
    <col min="124" max="127" width="12.28515625" style="66" customWidth="1"/>
    <col min="128" max="158" width="11.42578125" style="66" customWidth="1"/>
    <col min="159" max="269" width="6.7109375" customWidth="1"/>
    <col min="270" max="270" width="6.7109375" style="66" customWidth="1"/>
    <col min="271" max="317" width="6.7109375" customWidth="1"/>
    <col min="318" max="318" width="6.7109375" style="66" customWidth="1"/>
    <col min="319" max="328" width="6.7109375" customWidth="1"/>
    <col min="329" max="329" width="6.7109375" style="66" customWidth="1"/>
    <col min="330" max="1499" width="6.7109375" customWidth="1"/>
  </cols>
  <sheetData>
    <row r="1" spans="1:499" s="71" customFormat="1" ht="108" customHeight="1" x14ac:dyDescent="0.2">
      <c r="A1" s="109"/>
      <c r="B1" s="109"/>
      <c r="AD1" s="234"/>
      <c r="AE1" s="109"/>
      <c r="AF1" s="109"/>
      <c r="AJ1" s="109"/>
      <c r="AZ1" s="109"/>
      <c r="BA1" s="109"/>
      <c r="BB1" s="109"/>
      <c r="BC1" s="109"/>
      <c r="BD1" s="109"/>
      <c r="BE1" s="109"/>
      <c r="BF1" s="109"/>
      <c r="BG1" s="109"/>
      <c r="BH1" s="109"/>
      <c r="BI1" s="109"/>
      <c r="BJ1" s="109"/>
      <c r="BK1" s="109"/>
      <c r="BL1" s="109"/>
      <c r="BM1" s="109"/>
      <c r="BN1" s="109"/>
      <c r="BO1" s="109"/>
      <c r="BT1" s="109"/>
      <c r="BU1" s="109"/>
      <c r="BV1" s="109"/>
      <c r="CL1" s="109"/>
      <c r="CM1" s="109"/>
      <c r="CX1" s="109"/>
    </row>
    <row r="2" spans="1:499" s="71" customFormat="1" ht="51" customHeight="1" x14ac:dyDescent="0.2">
      <c r="A2" s="50" t="s">
        <v>63</v>
      </c>
      <c r="B2" s="51" t="s">
        <v>3</v>
      </c>
      <c r="C2" s="51" t="s">
        <v>352</v>
      </c>
      <c r="D2" s="51" t="s">
        <v>350</v>
      </c>
      <c r="E2" s="51" t="s">
        <v>351</v>
      </c>
      <c r="F2" s="51" t="s">
        <v>4</v>
      </c>
      <c r="G2" s="50" t="s">
        <v>23</v>
      </c>
      <c r="H2" s="50" t="s">
        <v>37</v>
      </c>
      <c r="I2" s="50" t="s">
        <v>279</v>
      </c>
      <c r="J2" s="50" t="s">
        <v>281</v>
      </c>
      <c r="K2" s="50" t="s">
        <v>282</v>
      </c>
      <c r="L2" s="50" t="s">
        <v>283</v>
      </c>
      <c r="M2" s="50" t="s">
        <v>22</v>
      </c>
      <c r="N2" s="50" t="s">
        <v>284</v>
      </c>
      <c r="O2" s="50" t="s">
        <v>280</v>
      </c>
      <c r="P2" s="50" t="s">
        <v>290</v>
      </c>
      <c r="Q2" s="50" t="s">
        <v>686</v>
      </c>
      <c r="R2" s="50" t="s">
        <v>285</v>
      </c>
      <c r="S2" s="50" t="s">
        <v>286</v>
      </c>
      <c r="T2" s="50" t="s">
        <v>287</v>
      </c>
      <c r="U2" s="50" t="s">
        <v>288</v>
      </c>
      <c r="V2" s="50" t="s">
        <v>289</v>
      </c>
      <c r="W2" s="50" t="s">
        <v>403</v>
      </c>
      <c r="X2" s="50" t="s">
        <v>489</v>
      </c>
      <c r="Y2" s="50" t="s">
        <v>490</v>
      </c>
      <c r="Z2" s="50" t="s">
        <v>58</v>
      </c>
      <c r="AA2" s="50" t="s">
        <v>59</v>
      </c>
      <c r="AB2" s="50" t="s">
        <v>491</v>
      </c>
      <c r="AC2" s="51" t="s">
        <v>492</v>
      </c>
      <c r="AD2" s="51" t="s">
        <v>493</v>
      </c>
      <c r="AE2" s="51" t="s">
        <v>209</v>
      </c>
      <c r="AF2" s="51" t="s">
        <v>210</v>
      </c>
      <c r="AG2" s="51" t="s">
        <v>211</v>
      </c>
      <c r="AH2" s="221" t="s">
        <v>118</v>
      </c>
      <c r="AI2" s="221" t="s">
        <v>97</v>
      </c>
      <c r="AJ2" s="221" t="s">
        <v>485</v>
      </c>
      <c r="AK2" s="47" t="s">
        <v>611</v>
      </c>
      <c r="AL2" s="47" t="s">
        <v>13</v>
      </c>
      <c r="AM2" s="47" t="s">
        <v>379</v>
      </c>
      <c r="AN2" s="47" t="s">
        <v>256</v>
      </c>
      <c r="AO2" s="209" t="s">
        <v>372</v>
      </c>
      <c r="AP2" s="209" t="s">
        <v>373</v>
      </c>
      <c r="AQ2" s="209" t="s">
        <v>377</v>
      </c>
      <c r="AR2" s="209" t="s">
        <v>374</v>
      </c>
      <c r="AS2" s="209" t="s">
        <v>488</v>
      </c>
      <c r="AT2" s="210" t="s">
        <v>391</v>
      </c>
      <c r="AU2" s="210" t="s">
        <v>392</v>
      </c>
      <c r="AV2" s="210" t="s">
        <v>393</v>
      </c>
      <c r="AW2" s="211" t="s">
        <v>48</v>
      </c>
      <c r="AX2" s="211" t="s">
        <v>234</v>
      </c>
      <c r="AY2" s="211" t="s">
        <v>122</v>
      </c>
      <c r="AZ2" s="211" t="s">
        <v>375</v>
      </c>
      <c r="BA2" s="212" t="s">
        <v>130</v>
      </c>
      <c r="BB2" s="212" t="s">
        <v>522</v>
      </c>
      <c r="BC2" s="212" t="s">
        <v>353</v>
      </c>
      <c r="BD2" s="212" t="s">
        <v>263</v>
      </c>
      <c r="BE2" s="212" t="s">
        <v>521</v>
      </c>
      <c r="BF2" s="212" t="s">
        <v>131</v>
      </c>
      <c r="BG2" s="212" t="s">
        <v>205</v>
      </c>
      <c r="BH2" s="213" t="s">
        <v>52</v>
      </c>
      <c r="BI2" s="214" t="s">
        <v>14</v>
      </c>
      <c r="BJ2" s="214" t="s">
        <v>9</v>
      </c>
      <c r="BK2" s="214" t="s">
        <v>255</v>
      </c>
      <c r="BL2" s="215" t="s">
        <v>15</v>
      </c>
      <c r="BM2" s="215" t="s">
        <v>5</v>
      </c>
      <c r="BN2" s="216" t="s">
        <v>77</v>
      </c>
      <c r="BO2" s="215" t="s">
        <v>267</v>
      </c>
      <c r="BP2" s="214" t="s">
        <v>136</v>
      </c>
      <c r="BQ2" s="214" t="s">
        <v>165</v>
      </c>
      <c r="BR2" s="214" t="s">
        <v>164</v>
      </c>
      <c r="BS2" s="216" t="s">
        <v>53</v>
      </c>
      <c r="BT2" s="216" t="s">
        <v>16</v>
      </c>
      <c r="BU2" s="216" t="s">
        <v>17</v>
      </c>
      <c r="BV2" s="216" t="s">
        <v>10</v>
      </c>
      <c r="BW2" s="216" t="s">
        <v>354</v>
      </c>
      <c r="BX2" s="216" t="s">
        <v>355</v>
      </c>
      <c r="BY2" s="216" t="s">
        <v>356</v>
      </c>
      <c r="BZ2" s="216" t="s">
        <v>26</v>
      </c>
      <c r="CA2" s="216" t="s">
        <v>12</v>
      </c>
      <c r="CB2" s="216" t="s">
        <v>11</v>
      </c>
      <c r="CC2" s="216" t="s">
        <v>370</v>
      </c>
      <c r="CD2" s="216" t="s">
        <v>389</v>
      </c>
      <c r="CE2" s="216" t="s">
        <v>390</v>
      </c>
      <c r="CF2" s="214" t="s">
        <v>24</v>
      </c>
      <c r="CG2" s="216" t="s">
        <v>106</v>
      </c>
      <c r="CH2" s="211" t="s">
        <v>25</v>
      </c>
      <c r="CI2" s="211" t="s">
        <v>163</v>
      </c>
      <c r="CJ2" s="217" t="s">
        <v>200</v>
      </c>
      <c r="CK2" s="217" t="s">
        <v>199</v>
      </c>
      <c r="CL2" s="218" t="s">
        <v>107</v>
      </c>
      <c r="CM2" s="218" t="s">
        <v>108</v>
      </c>
      <c r="CN2" s="218" t="s">
        <v>35</v>
      </c>
      <c r="CO2" s="218" t="s">
        <v>371</v>
      </c>
      <c r="CP2" s="218" t="s">
        <v>105</v>
      </c>
      <c r="CQ2" s="218" t="s">
        <v>78</v>
      </c>
      <c r="CR2" s="214" t="s">
        <v>88</v>
      </c>
      <c r="CS2" s="218" t="s">
        <v>115</v>
      </c>
      <c r="CT2" s="218" t="s">
        <v>116</v>
      </c>
      <c r="CU2" s="218" t="s">
        <v>404</v>
      </c>
      <c r="CV2" s="218" t="s">
        <v>405</v>
      </c>
      <c r="CW2" s="218" t="s">
        <v>609</v>
      </c>
      <c r="CX2" s="218" t="s">
        <v>610</v>
      </c>
      <c r="CY2" s="218" t="s">
        <v>121</v>
      </c>
      <c r="CZ2" s="219" t="s">
        <v>8</v>
      </c>
      <c r="DA2" s="220" t="s">
        <v>6</v>
      </c>
      <c r="DB2" s="41" t="s">
        <v>0</v>
      </c>
      <c r="DC2" s="42" t="s">
        <v>1</v>
      </c>
      <c r="DD2" s="43" t="s">
        <v>2</v>
      </c>
      <c r="DE2" s="44" t="s">
        <v>7</v>
      </c>
      <c r="DF2" s="176" t="s">
        <v>378</v>
      </c>
      <c r="DG2" s="176" t="s">
        <v>614</v>
      </c>
      <c r="DH2" s="176" t="s">
        <v>612</v>
      </c>
      <c r="DI2" s="116" t="s">
        <v>380</v>
      </c>
      <c r="DJ2" s="116" t="s">
        <v>554</v>
      </c>
      <c r="DK2" s="116" t="s">
        <v>123</v>
      </c>
      <c r="DL2" s="116" t="s">
        <v>117</v>
      </c>
      <c r="DM2" s="116" t="s">
        <v>524</v>
      </c>
      <c r="DN2" s="116" t="s">
        <v>264</v>
      </c>
      <c r="DO2" s="116" t="s">
        <v>539</v>
      </c>
      <c r="DP2" s="116" t="s">
        <v>540</v>
      </c>
      <c r="DQ2" s="116" t="s">
        <v>546</v>
      </c>
      <c r="DR2" s="208" t="s">
        <v>547</v>
      </c>
      <c r="DS2" s="116" t="s">
        <v>551</v>
      </c>
      <c r="DT2" s="116" t="s">
        <v>552</v>
      </c>
      <c r="DU2" s="116" t="s">
        <v>543</v>
      </c>
      <c r="DV2" s="116" t="s">
        <v>613</v>
      </c>
      <c r="DW2" s="116" t="s">
        <v>635</v>
      </c>
      <c r="DX2" s="116" t="s">
        <v>545</v>
      </c>
      <c r="DY2" s="146" t="s">
        <v>585</v>
      </c>
      <c r="DZ2" s="146" t="s">
        <v>967</v>
      </c>
      <c r="EA2" s="146" t="s">
        <v>2300</v>
      </c>
      <c r="EB2" s="146" t="s">
        <v>2559</v>
      </c>
      <c r="EC2" s="146" t="s">
        <v>2814</v>
      </c>
      <c r="ED2" s="146" t="s">
        <v>3053</v>
      </c>
      <c r="EE2" s="146" t="s">
        <v>3320</v>
      </c>
      <c r="EF2" s="146" t="s">
        <v>5063</v>
      </c>
      <c r="EG2" s="146" t="s">
        <v>3327</v>
      </c>
      <c r="EH2" s="146" t="s">
        <v>3442</v>
      </c>
      <c r="EI2" s="146" t="s">
        <v>3457</v>
      </c>
      <c r="EJ2" s="146" t="s">
        <v>3646</v>
      </c>
      <c r="EK2" s="146" t="s">
        <v>3885</v>
      </c>
      <c r="EL2" s="146" t="s">
        <v>3958</v>
      </c>
      <c r="EM2" s="146" t="s">
        <v>4017</v>
      </c>
      <c r="EN2" s="146" t="s">
        <v>4001</v>
      </c>
      <c r="EO2" s="146" t="s">
        <v>4006</v>
      </c>
      <c r="EP2" s="146" t="s">
        <v>4158</v>
      </c>
      <c r="EQ2" s="146" t="s">
        <v>4256</v>
      </c>
      <c r="ER2" s="146" t="s">
        <v>4324</v>
      </c>
      <c r="ES2" s="146" t="s">
        <v>4317</v>
      </c>
      <c r="ET2" s="146" t="s">
        <v>4461</v>
      </c>
      <c r="EU2" s="146" t="s">
        <v>4512</v>
      </c>
      <c r="EV2" s="146" t="s">
        <v>4563</v>
      </c>
      <c r="EW2" s="146" t="s">
        <v>4585</v>
      </c>
      <c r="EX2" s="146" t="s">
        <v>4584</v>
      </c>
      <c r="EY2" s="146" t="s">
        <v>4592</v>
      </c>
      <c r="EZ2" s="146" t="s">
        <v>4766</v>
      </c>
      <c r="FA2" s="146" t="s">
        <v>4763</v>
      </c>
      <c r="FB2" s="146" t="s">
        <v>4849</v>
      </c>
      <c r="FC2" s="77" t="s">
        <v>5535</v>
      </c>
      <c r="FD2" s="77" t="s">
        <v>950</v>
      </c>
      <c r="FE2" s="77" t="s">
        <v>951</v>
      </c>
      <c r="FF2" s="77" t="s">
        <v>5536</v>
      </c>
      <c r="FG2" s="77" t="s">
        <v>639</v>
      </c>
      <c r="FH2" s="77" t="s">
        <v>640</v>
      </c>
      <c r="FI2" s="77" t="s">
        <v>642</v>
      </c>
      <c r="FJ2" s="77" t="s">
        <v>643</v>
      </c>
      <c r="FK2" s="77" t="s">
        <v>644</v>
      </c>
      <c r="FL2" s="77" t="s">
        <v>645</v>
      </c>
      <c r="FM2" s="77" t="s">
        <v>952</v>
      </c>
      <c r="FN2" s="77" t="s">
        <v>953</v>
      </c>
      <c r="FO2" s="77" t="s">
        <v>646</v>
      </c>
      <c r="FP2" s="77" t="s">
        <v>647</v>
      </c>
      <c r="FQ2" s="77" t="s">
        <v>648</v>
      </c>
      <c r="FR2" s="77" t="s">
        <v>649</v>
      </c>
      <c r="FS2" s="77" t="s">
        <v>650</v>
      </c>
      <c r="FT2" s="77" t="s">
        <v>954</v>
      </c>
      <c r="FU2" s="77" t="s">
        <v>955</v>
      </c>
      <c r="FV2" s="77" t="s">
        <v>651</v>
      </c>
      <c r="FW2" s="77" t="s">
        <v>652</v>
      </c>
      <c r="FX2" s="77" t="s">
        <v>653</v>
      </c>
      <c r="FY2" s="77" t="s">
        <v>654</v>
      </c>
      <c r="FZ2" s="77" t="s">
        <v>655</v>
      </c>
      <c r="GA2" s="77" t="s">
        <v>818</v>
      </c>
      <c r="GB2" s="77" t="s">
        <v>956</v>
      </c>
      <c r="GC2" s="77" t="s">
        <v>656</v>
      </c>
      <c r="GD2" s="77" t="s">
        <v>657</v>
      </c>
      <c r="GE2" s="77" t="s">
        <v>658</v>
      </c>
      <c r="GF2" s="77" t="s">
        <v>659</v>
      </c>
      <c r="GG2" s="77" t="s">
        <v>662</v>
      </c>
      <c r="GH2" s="77" t="s">
        <v>957</v>
      </c>
      <c r="GI2" s="77" t="s">
        <v>958</v>
      </c>
      <c r="GJ2" s="77" t="s">
        <v>663</v>
      </c>
      <c r="GK2" s="77" t="s">
        <v>664</v>
      </c>
      <c r="GL2" s="77" t="s">
        <v>665</v>
      </c>
      <c r="GM2" s="77" t="s">
        <v>666</v>
      </c>
      <c r="GN2" s="77" t="s">
        <v>667</v>
      </c>
      <c r="GO2" s="77" t="s">
        <v>959</v>
      </c>
      <c r="GP2" s="77" t="s">
        <v>960</v>
      </c>
      <c r="GQ2" s="77" t="s">
        <v>668</v>
      </c>
      <c r="GR2" s="77" t="s">
        <v>669</v>
      </c>
      <c r="GS2" s="77" t="s">
        <v>670</v>
      </c>
      <c r="GT2" s="77" t="s">
        <v>679</v>
      </c>
      <c r="GU2" s="77" t="s">
        <v>680</v>
      </c>
      <c r="GV2" s="77" t="s">
        <v>961</v>
      </c>
      <c r="GW2" s="77" t="s">
        <v>962</v>
      </c>
      <c r="GX2" s="77" t="s">
        <v>681</v>
      </c>
      <c r="GY2" s="77" t="s">
        <v>707</v>
      </c>
      <c r="GZ2" s="77" t="s">
        <v>708</v>
      </c>
      <c r="HA2" s="77" t="s">
        <v>709</v>
      </c>
      <c r="HB2" s="77" t="s">
        <v>710</v>
      </c>
      <c r="HC2" s="77" t="s">
        <v>963</v>
      </c>
      <c r="HD2" s="77" t="s">
        <v>964</v>
      </c>
      <c r="HE2" s="77" t="s">
        <v>711</v>
      </c>
      <c r="HF2" s="77" t="s">
        <v>712</v>
      </c>
      <c r="HG2" s="77" t="s">
        <v>713</v>
      </c>
      <c r="HH2" s="77" t="s">
        <v>714</v>
      </c>
      <c r="HI2" s="77" t="s">
        <v>715</v>
      </c>
      <c r="HJ2" s="77" t="s">
        <v>716</v>
      </c>
      <c r="HK2" s="77" t="s">
        <v>717</v>
      </c>
      <c r="HL2" s="77" t="s">
        <v>718</v>
      </c>
      <c r="HM2" s="77" t="s">
        <v>719</v>
      </c>
      <c r="HN2" s="77" t="s">
        <v>720</v>
      </c>
      <c r="HO2" s="77" t="s">
        <v>721</v>
      </c>
      <c r="HP2" s="77" t="s">
        <v>722</v>
      </c>
      <c r="HQ2" s="77" t="s">
        <v>723</v>
      </c>
      <c r="HR2" s="77" t="s">
        <v>5253</v>
      </c>
      <c r="HS2" s="77" t="s">
        <v>5254</v>
      </c>
      <c r="HT2" s="77" t="s">
        <v>724</v>
      </c>
      <c r="HU2" s="77" t="s">
        <v>725</v>
      </c>
      <c r="HV2" s="77" t="s">
        <v>726</v>
      </c>
      <c r="HW2" s="77" t="s">
        <v>727</v>
      </c>
      <c r="HX2" s="77" t="s">
        <v>728</v>
      </c>
      <c r="HY2" s="77" t="s">
        <v>5255</v>
      </c>
      <c r="HZ2" s="77" t="s">
        <v>5256</v>
      </c>
      <c r="IA2" s="77" t="s">
        <v>729</v>
      </c>
      <c r="IB2" s="77" t="s">
        <v>730</v>
      </c>
      <c r="IC2" s="77" t="s">
        <v>731</v>
      </c>
      <c r="ID2" s="77" t="s">
        <v>732</v>
      </c>
      <c r="IE2" s="77" t="s">
        <v>733</v>
      </c>
      <c r="IF2" s="77" t="s">
        <v>5257</v>
      </c>
      <c r="IG2" s="77" t="s">
        <v>5258</v>
      </c>
      <c r="IH2" s="77" t="s">
        <v>734</v>
      </c>
      <c r="II2" s="77" t="s">
        <v>735</v>
      </c>
      <c r="IJ2" s="77" t="s">
        <v>736</v>
      </c>
      <c r="IK2" s="77" t="s">
        <v>737</v>
      </c>
      <c r="IL2" s="77" t="s">
        <v>738</v>
      </c>
      <c r="IM2" s="77" t="s">
        <v>5259</v>
      </c>
      <c r="IN2" s="77" t="s">
        <v>5260</v>
      </c>
      <c r="IO2" s="77" t="s">
        <v>739</v>
      </c>
      <c r="IP2" s="77" t="s">
        <v>740</v>
      </c>
      <c r="IQ2" s="77" t="s">
        <v>741</v>
      </c>
      <c r="IR2" s="77" t="s">
        <v>742</v>
      </c>
      <c r="IS2" s="77" t="s">
        <v>743</v>
      </c>
      <c r="IT2" s="77" t="s">
        <v>5261</v>
      </c>
      <c r="IU2" s="77" t="s">
        <v>5262</v>
      </c>
      <c r="IV2" s="77" t="s">
        <v>744</v>
      </c>
      <c r="IW2" s="77" t="s">
        <v>745</v>
      </c>
      <c r="IX2" s="77" t="s">
        <v>746</v>
      </c>
      <c r="IY2" s="77" t="s">
        <v>747</v>
      </c>
      <c r="IZ2" s="77" t="s">
        <v>748</v>
      </c>
      <c r="JA2" s="77" t="s">
        <v>5263</v>
      </c>
      <c r="JB2" s="77" t="s">
        <v>5264</v>
      </c>
      <c r="JC2" s="77" t="s">
        <v>749</v>
      </c>
      <c r="JD2" s="77" t="s">
        <v>750</v>
      </c>
      <c r="JE2" s="77" t="s">
        <v>751</v>
      </c>
      <c r="JF2" s="77" t="s">
        <v>752</v>
      </c>
      <c r="JG2" s="77" t="s">
        <v>753</v>
      </c>
      <c r="JH2" s="77" t="s">
        <v>5265</v>
      </c>
      <c r="JI2" s="77" t="s">
        <v>5266</v>
      </c>
      <c r="JJ2" s="77" t="s">
        <v>5546</v>
      </c>
      <c r="JK2" s="77" t="s">
        <v>754</v>
      </c>
      <c r="JL2" s="77" t="s">
        <v>755</v>
      </c>
      <c r="JM2" s="77" t="s">
        <v>756</v>
      </c>
      <c r="JN2" s="77" t="s">
        <v>757</v>
      </c>
      <c r="JO2" s="77" t="s">
        <v>5537</v>
      </c>
      <c r="JP2" s="77" t="s">
        <v>5538</v>
      </c>
      <c r="JQ2" s="77" t="s">
        <v>758</v>
      </c>
      <c r="JR2" s="77" t="s">
        <v>759</v>
      </c>
      <c r="JS2" s="77" t="s">
        <v>760</v>
      </c>
      <c r="JT2" s="77" t="s">
        <v>761</v>
      </c>
      <c r="JU2" s="77" t="s">
        <v>762</v>
      </c>
      <c r="JV2" s="77" t="s">
        <v>5539</v>
      </c>
      <c r="JW2" s="77" t="s">
        <v>5376</v>
      </c>
      <c r="JX2" s="77" t="s">
        <v>763</v>
      </c>
      <c r="JY2" s="77" t="s">
        <v>764</v>
      </c>
      <c r="JZ2" s="77" t="s">
        <v>765</v>
      </c>
      <c r="KA2" s="77" t="s">
        <v>766</v>
      </c>
      <c r="KB2" s="77" t="s">
        <v>767</v>
      </c>
      <c r="KC2" s="77" t="s">
        <v>5540</v>
      </c>
      <c r="KD2" s="77" t="s">
        <v>5541</v>
      </c>
      <c r="KE2" s="77" t="s">
        <v>768</v>
      </c>
      <c r="KF2" s="77" t="s">
        <v>769</v>
      </c>
      <c r="KG2" s="77" t="s">
        <v>770</v>
      </c>
      <c r="KH2" s="77" t="s">
        <v>771</v>
      </c>
      <c r="KI2" s="77" t="s">
        <v>772</v>
      </c>
      <c r="KJ2" s="77" t="s">
        <v>5542</v>
      </c>
      <c r="KK2" s="77" t="s">
        <v>5543</v>
      </c>
      <c r="KL2" s="77" t="s">
        <v>773</v>
      </c>
      <c r="KM2" s="77" t="s">
        <v>774</v>
      </c>
      <c r="KN2" s="77" t="s">
        <v>775</v>
      </c>
      <c r="KO2" s="77" t="s">
        <v>776</v>
      </c>
      <c r="KP2" s="77" t="s">
        <v>777</v>
      </c>
      <c r="KQ2" s="77" t="s">
        <v>5544</v>
      </c>
      <c r="KR2" s="77" t="s">
        <v>5545</v>
      </c>
      <c r="KS2" s="77" t="s">
        <v>778</v>
      </c>
      <c r="KT2" s="77" t="s">
        <v>779</v>
      </c>
      <c r="KU2" s="77" t="s">
        <v>780</v>
      </c>
      <c r="KV2" s="77" t="s">
        <v>781</v>
      </c>
      <c r="KW2" s="77" t="s">
        <v>782</v>
      </c>
      <c r="KX2" s="77" t="s">
        <v>783</v>
      </c>
      <c r="KY2" s="77" t="s">
        <v>784</v>
      </c>
      <c r="KZ2" s="77" t="s">
        <v>785</v>
      </c>
      <c r="LA2" s="77" t="s">
        <v>786</v>
      </c>
      <c r="LB2" s="77" t="s">
        <v>787</v>
      </c>
      <c r="LC2" s="77" t="s">
        <v>788</v>
      </c>
      <c r="LD2" s="77" t="s">
        <v>789</v>
      </c>
      <c r="LE2" s="77" t="s">
        <v>790</v>
      </c>
      <c r="LF2" s="77" t="s">
        <v>5548</v>
      </c>
      <c r="LG2" s="77" t="s">
        <v>791</v>
      </c>
      <c r="LH2" s="77" t="s">
        <v>792</v>
      </c>
      <c r="LI2" s="77" t="s">
        <v>793</v>
      </c>
      <c r="LJ2" s="77" t="s">
        <v>794</v>
      </c>
      <c r="LK2" s="77" t="s">
        <v>795</v>
      </c>
      <c r="LL2" s="77" t="s">
        <v>796</v>
      </c>
      <c r="LM2" s="77" t="s">
        <v>797</v>
      </c>
      <c r="LN2" s="77" t="s">
        <v>798</v>
      </c>
      <c r="LO2" s="77" t="s">
        <v>799</v>
      </c>
      <c r="LP2" s="77" t="s">
        <v>800</v>
      </c>
      <c r="LQ2" s="77" t="s">
        <v>6141</v>
      </c>
      <c r="LR2" s="77" t="s">
        <v>801</v>
      </c>
      <c r="LS2" s="77" t="s">
        <v>802</v>
      </c>
      <c r="LT2" s="77" t="s">
        <v>803</v>
      </c>
      <c r="LU2" s="77" t="s">
        <v>804</v>
      </c>
      <c r="LV2" s="77" t="s">
        <v>805</v>
      </c>
      <c r="LW2" s="77" t="s">
        <v>806</v>
      </c>
      <c r="LX2" s="77" t="s">
        <v>807</v>
      </c>
      <c r="LY2" s="77" t="s">
        <v>808</v>
      </c>
      <c r="LZ2" s="77" t="s">
        <v>809</v>
      </c>
      <c r="MA2" s="77" t="s">
        <v>810</v>
      </c>
      <c r="MB2" s="77" t="s">
        <v>811</v>
      </c>
      <c r="MC2" s="77" t="s">
        <v>812</v>
      </c>
      <c r="MD2" s="77" t="s">
        <v>813</v>
      </c>
      <c r="ME2" s="77" t="s">
        <v>814</v>
      </c>
      <c r="MF2" s="77" t="s">
        <v>815</v>
      </c>
      <c r="MG2" s="77" t="s">
        <v>5025</v>
      </c>
      <c r="MH2" s="77" t="s">
        <v>5026</v>
      </c>
      <c r="MI2" s="77" t="s">
        <v>5027</v>
      </c>
      <c r="MJ2" s="77" t="s">
        <v>5028</v>
      </c>
      <c r="MK2" s="77" t="s">
        <v>5029</v>
      </c>
      <c r="ML2" s="77" t="s">
        <v>5030</v>
      </c>
      <c r="MM2" s="77" t="s">
        <v>5031</v>
      </c>
      <c r="MN2" s="77" t="s">
        <v>5032</v>
      </c>
      <c r="MO2" s="77" t="s">
        <v>5033</v>
      </c>
      <c r="MP2" s="77" t="s">
        <v>5034</v>
      </c>
      <c r="MQ2" s="77" t="s">
        <v>5035</v>
      </c>
      <c r="MR2" s="77" t="s">
        <v>5036</v>
      </c>
      <c r="MS2" s="77" t="s">
        <v>5037</v>
      </c>
      <c r="MT2" s="77" t="s">
        <v>5038</v>
      </c>
      <c r="MU2" s="77" t="s">
        <v>5039</v>
      </c>
      <c r="MV2" s="77" t="s">
        <v>5040</v>
      </c>
      <c r="MW2" s="77" t="s">
        <v>5041</v>
      </c>
      <c r="MX2" s="77" t="s">
        <v>5042</v>
      </c>
      <c r="MY2" s="77" t="s">
        <v>5043</v>
      </c>
      <c r="MZ2" s="77" t="s">
        <v>5044</v>
      </c>
      <c r="NA2" s="77" t="s">
        <v>5045</v>
      </c>
      <c r="NB2" s="77" t="s">
        <v>5046</v>
      </c>
      <c r="NC2" s="77" t="s">
        <v>5047</v>
      </c>
      <c r="ND2" s="77" t="s">
        <v>5048</v>
      </c>
      <c r="NE2" s="77" t="s">
        <v>5049</v>
      </c>
      <c r="NF2" s="77" t="s">
        <v>5050</v>
      </c>
      <c r="NG2" s="77" t="s">
        <v>5051</v>
      </c>
      <c r="NH2" s="77" t="s">
        <v>5052</v>
      </c>
      <c r="NI2" s="77" t="s">
        <v>5053</v>
      </c>
      <c r="NJ2" s="77" t="s">
        <v>5054</v>
      </c>
      <c r="NK2" s="77" t="s">
        <v>5055</v>
      </c>
      <c r="NL2" s="77" t="s">
        <v>5056</v>
      </c>
      <c r="NM2" s="77" t="s">
        <v>5057</v>
      </c>
      <c r="NN2" s="77" t="s">
        <v>5058</v>
      </c>
      <c r="NO2" s="77" t="s">
        <v>5059</v>
      </c>
      <c r="NP2" s="77" t="s">
        <v>5267</v>
      </c>
      <c r="NQ2" s="77" t="s">
        <v>5268</v>
      </c>
      <c r="NR2" s="77" t="s">
        <v>5269</v>
      </c>
      <c r="NS2" s="77" t="s">
        <v>5270</v>
      </c>
      <c r="NT2" s="77" t="s">
        <v>5271</v>
      </c>
      <c r="NU2" s="77" t="s">
        <v>5272</v>
      </c>
      <c r="NV2" s="77" t="s">
        <v>5273</v>
      </c>
      <c r="NW2" s="77" t="s">
        <v>5274</v>
      </c>
      <c r="NX2" s="77" t="s">
        <v>5275</v>
      </c>
      <c r="NY2" s="77" t="s">
        <v>5276</v>
      </c>
      <c r="NZ2" s="77" t="s">
        <v>5277</v>
      </c>
      <c r="OA2" s="77" t="s">
        <v>5278</v>
      </c>
      <c r="OB2" s="77" t="s">
        <v>5279</v>
      </c>
      <c r="OC2" s="77" t="s">
        <v>5280</v>
      </c>
      <c r="OD2" s="77" t="s">
        <v>5281</v>
      </c>
      <c r="OE2" s="77" t="s">
        <v>5282</v>
      </c>
      <c r="OF2" s="77" t="s">
        <v>5283</v>
      </c>
      <c r="OG2" s="77" t="s">
        <v>5284</v>
      </c>
      <c r="OH2" s="77" t="s">
        <v>5285</v>
      </c>
      <c r="OI2" s="77" t="s">
        <v>5286</v>
      </c>
      <c r="OJ2" s="77" t="s">
        <v>5287</v>
      </c>
      <c r="OK2" s="77" t="s">
        <v>5288</v>
      </c>
      <c r="OL2" s="77" t="s">
        <v>5289</v>
      </c>
      <c r="OM2" s="77" t="s">
        <v>5290</v>
      </c>
      <c r="ON2" s="77" t="s">
        <v>5291</v>
      </c>
      <c r="OO2" s="77" t="s">
        <v>5292</v>
      </c>
      <c r="OP2" s="77" t="s">
        <v>5293</v>
      </c>
      <c r="OQ2" s="77" t="s">
        <v>5294</v>
      </c>
      <c r="OR2" s="77" t="s">
        <v>5295</v>
      </c>
      <c r="OS2" s="77" t="s">
        <v>5296</v>
      </c>
      <c r="OT2" s="77" t="s">
        <v>5377</v>
      </c>
      <c r="OU2" s="77" t="s">
        <v>5378</v>
      </c>
      <c r="OV2" s="77" t="s">
        <v>5379</v>
      </c>
      <c r="OW2" s="77" t="s">
        <v>5380</v>
      </c>
      <c r="OX2" s="77" t="s">
        <v>5381</v>
      </c>
      <c r="OY2" s="77" t="s">
        <v>5382</v>
      </c>
      <c r="OZ2" s="77" t="s">
        <v>5383</v>
      </c>
      <c r="PA2" s="77" t="s">
        <v>5384</v>
      </c>
      <c r="PB2" s="77" t="s">
        <v>5385</v>
      </c>
      <c r="PC2" s="77" t="s">
        <v>5386</v>
      </c>
      <c r="PD2" s="77" t="s">
        <v>5387</v>
      </c>
      <c r="PE2" s="77" t="s">
        <v>5388</v>
      </c>
      <c r="PF2" s="77" t="s">
        <v>5389</v>
      </c>
      <c r="PG2" s="77" t="s">
        <v>5390</v>
      </c>
      <c r="PH2" s="77" t="s">
        <v>5391</v>
      </c>
      <c r="PI2" s="77" t="s">
        <v>5392</v>
      </c>
      <c r="PJ2" s="77" t="s">
        <v>5393</v>
      </c>
      <c r="PK2" s="77" t="s">
        <v>5394</v>
      </c>
      <c r="PL2" s="77" t="s">
        <v>5395</v>
      </c>
      <c r="PM2" s="77" t="s">
        <v>5396</v>
      </c>
      <c r="PN2" s="77" t="s">
        <v>5397</v>
      </c>
      <c r="PO2" s="77" t="s">
        <v>5398</v>
      </c>
      <c r="PP2" s="77" t="s">
        <v>5399</v>
      </c>
      <c r="PQ2" s="77" t="s">
        <v>5400</v>
      </c>
      <c r="PR2" s="77" t="s">
        <v>5401</v>
      </c>
      <c r="PS2" s="77" t="s">
        <v>5402</v>
      </c>
      <c r="PT2" s="77" t="s">
        <v>5403</v>
      </c>
      <c r="PU2" s="77" t="s">
        <v>5404</v>
      </c>
      <c r="PV2" s="77" t="s">
        <v>5405</v>
      </c>
      <c r="PW2" s="77" t="s">
        <v>5406</v>
      </c>
      <c r="PX2" s="77" t="s">
        <v>6142</v>
      </c>
      <c r="PY2" s="77" t="s">
        <v>6143</v>
      </c>
      <c r="PZ2" s="77" t="s">
        <v>6144</v>
      </c>
      <c r="QA2" s="77" t="s">
        <v>6145</v>
      </c>
      <c r="QB2" s="77" t="s">
        <v>6146</v>
      </c>
      <c r="QC2" s="77" t="s">
        <v>6147</v>
      </c>
      <c r="QD2" s="77" t="s">
        <v>6148</v>
      </c>
      <c r="QE2" s="77" t="s">
        <v>6149</v>
      </c>
      <c r="QF2" s="77" t="s">
        <v>6150</v>
      </c>
      <c r="QG2" s="77" t="s">
        <v>6151</v>
      </c>
      <c r="QH2" s="77" t="s">
        <v>6152</v>
      </c>
      <c r="QI2" s="77" t="s">
        <v>6153</v>
      </c>
      <c r="QJ2" s="77" t="s">
        <v>6154</v>
      </c>
      <c r="QK2" s="77" t="s">
        <v>6155</v>
      </c>
      <c r="QL2" s="77" t="s">
        <v>6156</v>
      </c>
      <c r="QM2" s="77" t="s">
        <v>6157</v>
      </c>
      <c r="QN2" s="77" t="s">
        <v>6158</v>
      </c>
      <c r="QO2" s="77" t="s">
        <v>6159</v>
      </c>
      <c r="QP2" s="77" t="s">
        <v>6160</v>
      </c>
      <c r="QQ2" s="77" t="s">
        <v>6161</v>
      </c>
      <c r="QR2" s="77" t="s">
        <v>6162</v>
      </c>
      <c r="QS2" s="77" t="s">
        <v>6163</v>
      </c>
      <c r="QT2" s="77" t="s">
        <v>6164</v>
      </c>
      <c r="QU2" s="77" t="s">
        <v>6165</v>
      </c>
      <c r="QV2" s="77" t="s">
        <v>6166</v>
      </c>
      <c r="QW2" s="77" t="s">
        <v>6167</v>
      </c>
      <c r="QX2" s="77" t="s">
        <v>6168</v>
      </c>
      <c r="QY2" s="77" t="s">
        <v>6169</v>
      </c>
      <c r="QZ2" s="77" t="s">
        <v>6170</v>
      </c>
      <c r="RA2" s="77" t="s">
        <v>6171</v>
      </c>
      <c r="RB2" s="77" t="s">
        <v>6195</v>
      </c>
      <c r="RC2" s="77" t="s">
        <v>6196</v>
      </c>
      <c r="RD2" s="77" t="s">
        <v>6197</v>
      </c>
      <c r="RE2" s="77" t="s">
        <v>6198</v>
      </c>
      <c r="RF2" s="77" t="s">
        <v>6199</v>
      </c>
      <c r="RG2" s="77" t="s">
        <v>6200</v>
      </c>
      <c r="RH2" s="77" t="s">
        <v>6201</v>
      </c>
      <c r="RI2" s="77" t="s">
        <v>6202</v>
      </c>
      <c r="RJ2" s="77" t="s">
        <v>6203</v>
      </c>
      <c r="RK2" s="77" t="s">
        <v>6204</v>
      </c>
      <c r="RL2" s="77" t="s">
        <v>6205</v>
      </c>
      <c r="RM2" s="77" t="s">
        <v>6206</v>
      </c>
      <c r="RN2" s="77" t="s">
        <v>6207</v>
      </c>
      <c r="RO2" s="77" t="s">
        <v>6208</v>
      </c>
      <c r="RP2" s="77" t="s">
        <v>6209</v>
      </c>
      <c r="RQ2" s="77" t="s">
        <v>6210</v>
      </c>
      <c r="RR2" s="77" t="s">
        <v>6211</v>
      </c>
      <c r="RS2" s="77" t="s">
        <v>6212</v>
      </c>
      <c r="RT2" s="77" t="s">
        <v>6213</v>
      </c>
      <c r="RU2" s="77" t="s">
        <v>6214</v>
      </c>
      <c r="RV2" s="77" t="s">
        <v>6215</v>
      </c>
      <c r="RW2" s="77" t="s">
        <v>6216</v>
      </c>
      <c r="RX2" s="77" t="s">
        <v>6217</v>
      </c>
      <c r="RY2" s="77" t="s">
        <v>6218</v>
      </c>
      <c r="RZ2" s="77" t="s">
        <v>6219</v>
      </c>
      <c r="SA2" s="77" t="s">
        <v>6220</v>
      </c>
      <c r="SB2" s="77" t="s">
        <v>6221</v>
      </c>
      <c r="SC2" s="77" t="s">
        <v>6222</v>
      </c>
      <c r="SD2" s="77" t="s">
        <v>6223</v>
      </c>
      <c r="SE2" s="77" t="s">
        <v>6224</v>
      </c>
    </row>
    <row r="3" spans="1:499" x14ac:dyDescent="0.2">
      <c r="A3" s="230" t="s">
        <v>830</v>
      </c>
      <c r="B3" s="231" t="s">
        <v>3985</v>
      </c>
      <c r="C3" s="225"/>
      <c r="D3" s="225"/>
      <c r="E3" s="225"/>
      <c r="F3" s="226" t="s">
        <v>5558</v>
      </c>
      <c r="G3" s="226" t="s">
        <v>5550</v>
      </c>
      <c r="H3" s="226" t="s">
        <v>5551</v>
      </c>
      <c r="I3" s="226" t="s">
        <v>5559</v>
      </c>
      <c r="J3" s="226"/>
      <c r="K3" s="226"/>
      <c r="L3" s="226"/>
      <c r="M3" s="226"/>
      <c r="N3" s="226" t="s">
        <v>5553</v>
      </c>
      <c r="O3" s="226" t="s">
        <v>5560</v>
      </c>
      <c r="P3" s="226"/>
      <c r="Q3" s="237">
        <v>0</v>
      </c>
      <c r="R3" s="238"/>
      <c r="S3" s="238"/>
      <c r="T3" s="238"/>
      <c r="U3" s="238"/>
      <c r="V3" s="238"/>
      <c r="W3" s="232" t="s">
        <v>5561</v>
      </c>
      <c r="X3" s="232"/>
      <c r="Y3" s="232" t="s">
        <v>5556</v>
      </c>
      <c r="Z3" s="235">
        <v>0.72</v>
      </c>
      <c r="AA3" s="235">
        <v>1.29</v>
      </c>
      <c r="AB3" s="235">
        <v>0</v>
      </c>
      <c r="AC3" s="224">
        <v>36526</v>
      </c>
      <c r="AD3" s="224">
        <v>36526</v>
      </c>
      <c r="AE3" s="125">
        <v>18</v>
      </c>
      <c r="AF3" s="125">
        <v>24</v>
      </c>
      <c r="AG3" s="125">
        <v>12</v>
      </c>
      <c r="AH3" s="236">
        <v>1</v>
      </c>
      <c r="AI3" s="236" t="s">
        <v>819</v>
      </c>
      <c r="AJ3" s="125" t="s">
        <v>6225</v>
      </c>
      <c r="AK3" s="175" t="s">
        <v>5144</v>
      </c>
      <c r="AL3" s="125" t="s">
        <v>820</v>
      </c>
      <c r="AM3" s="27" t="s">
        <v>820</v>
      </c>
      <c r="AN3" s="126">
        <v>32.04</v>
      </c>
      <c r="AO3" s="126">
        <v>16.399999999999999</v>
      </c>
      <c r="AP3" s="126">
        <v>20.6</v>
      </c>
      <c r="AQ3" s="126">
        <v>3.9</v>
      </c>
      <c r="AR3" s="125">
        <v>1</v>
      </c>
      <c r="AS3" s="125">
        <v>0</v>
      </c>
      <c r="AT3" s="178">
        <v>43378</v>
      </c>
      <c r="AU3" s="178"/>
      <c r="AV3" s="178">
        <v>43122</v>
      </c>
      <c r="AW3" s="239" t="s">
        <v>855</v>
      </c>
      <c r="AX3" s="239" t="s">
        <v>846</v>
      </c>
      <c r="AY3" s="127"/>
      <c r="AZ3" s="127"/>
      <c r="BA3" s="128">
        <v>500</v>
      </c>
      <c r="BB3" s="128" t="s">
        <v>489</v>
      </c>
      <c r="BC3" s="128"/>
      <c r="BD3" s="128">
        <v>1</v>
      </c>
      <c r="BE3" s="129" t="s">
        <v>541</v>
      </c>
      <c r="BF3" s="130">
        <v>1</v>
      </c>
      <c r="BG3" s="240"/>
      <c r="BH3" s="241"/>
      <c r="BI3" s="190"/>
      <c r="BJ3" s="131">
        <v>2107</v>
      </c>
      <c r="BK3" s="191">
        <v>1385</v>
      </c>
      <c r="BL3" s="13">
        <v>1401</v>
      </c>
      <c r="BM3" s="13">
        <v>695</v>
      </c>
      <c r="BN3" s="27" t="s">
        <v>5557</v>
      </c>
      <c r="BO3" s="13" t="s">
        <v>5562</v>
      </c>
      <c r="BP3" s="222">
        <v>1881</v>
      </c>
      <c r="BQ3" s="132"/>
      <c r="BR3" s="133"/>
      <c r="BS3" s="125">
        <v>1000000000</v>
      </c>
      <c r="BT3" s="134">
        <v>640</v>
      </c>
      <c r="BU3" s="135">
        <v>0.69630000000000003</v>
      </c>
      <c r="BV3" s="134">
        <v>2000</v>
      </c>
      <c r="BW3" s="136">
        <v>0</v>
      </c>
      <c r="BX3" s="136">
        <v>2000</v>
      </c>
      <c r="BY3" s="136">
        <v>0</v>
      </c>
      <c r="BZ3" s="134">
        <v>0</v>
      </c>
      <c r="CA3" s="134">
        <v>0</v>
      </c>
      <c r="CB3" s="134">
        <v>2640</v>
      </c>
      <c r="CC3" s="135">
        <v>-0.253</v>
      </c>
      <c r="CD3" s="134"/>
      <c r="CE3" s="134"/>
      <c r="CF3" s="137">
        <v>0</v>
      </c>
      <c r="CG3" s="134">
        <v>702</v>
      </c>
      <c r="CH3" s="132"/>
      <c r="CI3" s="132"/>
      <c r="CJ3" s="229" t="s">
        <v>820</v>
      </c>
      <c r="CK3" s="233" t="s">
        <v>820</v>
      </c>
      <c r="CL3" s="138">
        <v>31</v>
      </c>
      <c r="CM3" s="138">
        <v>0</v>
      </c>
      <c r="CN3" s="135">
        <v>0</v>
      </c>
      <c r="CO3" s="135">
        <v>1.06</v>
      </c>
      <c r="CP3" s="139"/>
      <c r="CQ3" s="135">
        <v>1</v>
      </c>
      <c r="CR3" s="179">
        <v>43479</v>
      </c>
      <c r="CS3" s="180">
        <v>43479</v>
      </c>
      <c r="CT3" s="181">
        <v>43605</v>
      </c>
      <c r="CU3" s="181">
        <v>43311</v>
      </c>
      <c r="CV3" s="181">
        <v>43395</v>
      </c>
      <c r="CW3" s="181">
        <v>43395</v>
      </c>
      <c r="CX3" s="181">
        <v>43479</v>
      </c>
      <c r="CY3" s="135">
        <v>0</v>
      </c>
      <c r="CZ3" s="134">
        <v>0</v>
      </c>
      <c r="DA3" s="135">
        <v>0</v>
      </c>
      <c r="DB3" s="135">
        <v>2.197802197802198E-2</v>
      </c>
      <c r="DC3" s="135">
        <v>0</v>
      </c>
      <c r="DD3" s="135">
        <v>0</v>
      </c>
      <c r="DE3" s="140">
        <v>0</v>
      </c>
      <c r="DF3" s="13" t="s">
        <v>820</v>
      </c>
      <c r="DG3" s="80" t="s">
        <v>820</v>
      </c>
      <c r="DH3" s="18" t="b">
        <v>0</v>
      </c>
      <c r="DI3" s="79"/>
      <c r="DJ3" s="79"/>
      <c r="DK3" s="192"/>
      <c r="DL3" s="174"/>
      <c r="DM3" s="193"/>
      <c r="DN3" s="135"/>
      <c r="DO3" s="79"/>
      <c r="DP3" s="79"/>
      <c r="DQ3" s="79"/>
      <c r="DR3" s="79"/>
      <c r="DS3" s="79"/>
      <c r="DT3" s="79"/>
      <c r="DU3" s="79"/>
      <c r="DV3" s="18"/>
      <c r="DW3" s="18"/>
      <c r="DX3" s="18"/>
      <c r="DY3" s="177"/>
      <c r="DZ3" s="177">
        <v>0</v>
      </c>
      <c r="EA3" s="177">
        <v>0</v>
      </c>
      <c r="EB3" s="177">
        <v>0</v>
      </c>
      <c r="EC3" s="177">
        <v>0</v>
      </c>
      <c r="ED3" s="177">
        <v>0</v>
      </c>
      <c r="EE3" s="177">
        <v>0</v>
      </c>
      <c r="EF3" s="177">
        <v>0</v>
      </c>
      <c r="EG3" s="177">
        <v>0</v>
      </c>
      <c r="EH3" s="177">
        <v>0</v>
      </c>
      <c r="EI3" s="177">
        <v>0</v>
      </c>
      <c r="EJ3" s="177">
        <v>0</v>
      </c>
      <c r="EK3" s="177">
        <v>0</v>
      </c>
      <c r="EL3" s="177">
        <v>0</v>
      </c>
      <c r="EM3" s="177">
        <v>0</v>
      </c>
      <c r="EN3" s="177">
        <v>0</v>
      </c>
      <c r="EO3" s="177">
        <v>0</v>
      </c>
      <c r="EP3" s="177">
        <v>0</v>
      </c>
      <c r="EQ3" s="177">
        <v>0</v>
      </c>
      <c r="ER3" s="177">
        <v>0</v>
      </c>
      <c r="ES3" s="177">
        <v>0</v>
      </c>
      <c r="ET3" s="177">
        <v>0</v>
      </c>
      <c r="EU3" s="177">
        <v>0</v>
      </c>
      <c r="EV3" s="177">
        <v>0</v>
      </c>
      <c r="EW3" s="177">
        <v>0</v>
      </c>
      <c r="EX3" s="177">
        <v>0</v>
      </c>
      <c r="EY3" s="177">
        <v>0</v>
      </c>
      <c r="EZ3" s="177">
        <v>0</v>
      </c>
      <c r="FA3" s="177">
        <v>0</v>
      </c>
      <c r="FB3" s="177">
        <v>767</v>
      </c>
      <c r="FC3" s="250">
        <v>845</v>
      </c>
      <c r="FD3" s="250">
        <v>520</v>
      </c>
      <c r="FE3" s="250">
        <v>520</v>
      </c>
      <c r="FF3" s="250">
        <v>520</v>
      </c>
      <c r="FG3" s="245">
        <v>436</v>
      </c>
      <c r="FH3" s="242">
        <v>436</v>
      </c>
      <c r="FI3" s="244">
        <v>436</v>
      </c>
      <c r="FJ3" s="244">
        <v>436</v>
      </c>
      <c r="FK3" s="244">
        <v>326</v>
      </c>
      <c r="FL3" s="244">
        <v>326</v>
      </c>
      <c r="FM3" s="244">
        <v>326</v>
      </c>
      <c r="FN3" s="244">
        <v>326</v>
      </c>
      <c r="FO3" s="244">
        <v>326</v>
      </c>
      <c r="FP3" s="244">
        <v>326</v>
      </c>
      <c r="FQ3" s="244">
        <v>326</v>
      </c>
      <c r="FR3" s="244">
        <v>326</v>
      </c>
      <c r="FS3" s="244">
        <v>326</v>
      </c>
      <c r="FT3" s="244">
        <v>326</v>
      </c>
      <c r="FU3" s="244">
        <v>326</v>
      </c>
      <c r="FV3" s="244">
        <v>326</v>
      </c>
      <c r="FW3" s="244">
        <v>326</v>
      </c>
      <c r="FX3" s="244">
        <v>326</v>
      </c>
      <c r="FY3" s="244">
        <v>326</v>
      </c>
      <c r="FZ3" s="244">
        <v>326</v>
      </c>
      <c r="GA3" s="244">
        <v>326</v>
      </c>
      <c r="GB3" s="244">
        <v>326</v>
      </c>
      <c r="GC3" s="244">
        <v>326</v>
      </c>
      <c r="GD3" s="242">
        <v>201</v>
      </c>
      <c r="GE3" s="242">
        <v>193</v>
      </c>
      <c r="GF3" s="242">
        <v>193</v>
      </c>
      <c r="GG3" s="242">
        <v>193</v>
      </c>
      <c r="GH3" s="242">
        <v>193</v>
      </c>
      <c r="GI3" s="242">
        <v>193</v>
      </c>
      <c r="GJ3" s="242">
        <v>193</v>
      </c>
      <c r="GK3" s="242">
        <v>173</v>
      </c>
      <c r="GL3" s="242">
        <v>173</v>
      </c>
      <c r="GM3" s="242">
        <v>173</v>
      </c>
      <c r="GN3" s="242">
        <v>173</v>
      </c>
      <c r="GO3" s="242">
        <v>173</v>
      </c>
      <c r="GP3" s="242">
        <v>173</v>
      </c>
      <c r="GQ3" s="242">
        <v>173</v>
      </c>
      <c r="GR3" s="242">
        <v>143</v>
      </c>
      <c r="GS3" s="242">
        <v>143</v>
      </c>
      <c r="GT3" s="242">
        <v>143</v>
      </c>
      <c r="GU3" s="242">
        <v>143</v>
      </c>
      <c r="GV3" s="242">
        <v>133</v>
      </c>
      <c r="GW3" s="242">
        <v>133</v>
      </c>
      <c r="GX3" s="242">
        <v>133</v>
      </c>
      <c r="GY3" s="242">
        <v>133</v>
      </c>
      <c r="GZ3" s="242">
        <v>133</v>
      </c>
      <c r="HA3" s="242">
        <v>133</v>
      </c>
      <c r="HB3" s="242">
        <v>133</v>
      </c>
      <c r="HC3" s="242">
        <v>133</v>
      </c>
      <c r="HD3" s="242">
        <v>133</v>
      </c>
      <c r="HE3" s="242">
        <v>1</v>
      </c>
      <c r="HF3" s="242">
        <v>133</v>
      </c>
      <c r="HG3" s="242">
        <v>133</v>
      </c>
      <c r="HH3" s="242">
        <v>133</v>
      </c>
      <c r="HI3" s="242">
        <v>133</v>
      </c>
      <c r="HJ3" s="242">
        <v>98</v>
      </c>
      <c r="HK3" s="198"/>
      <c r="HL3" s="242">
        <v>98</v>
      </c>
      <c r="HM3" s="242">
        <v>98</v>
      </c>
      <c r="HN3" s="242">
        <v>98</v>
      </c>
      <c r="HO3" s="242">
        <v>133</v>
      </c>
      <c r="HP3" s="242">
        <v>98</v>
      </c>
      <c r="HQ3" s="242">
        <v>98</v>
      </c>
      <c r="HR3" s="242">
        <v>98</v>
      </c>
      <c r="HS3" s="242">
        <v>98</v>
      </c>
      <c r="HT3" s="242">
        <v>98</v>
      </c>
      <c r="HU3" s="242">
        <v>98</v>
      </c>
      <c r="HV3" s="198"/>
      <c r="HW3" s="242">
        <v>98</v>
      </c>
      <c r="HX3" s="242">
        <v>98</v>
      </c>
      <c r="HY3" s="242">
        <v>98</v>
      </c>
      <c r="HZ3" s="242">
        <v>98</v>
      </c>
      <c r="IA3" s="242">
        <v>98</v>
      </c>
      <c r="IB3" s="242">
        <v>98</v>
      </c>
      <c r="IC3" s="242">
        <v>98</v>
      </c>
      <c r="ID3" s="242">
        <v>98</v>
      </c>
      <c r="IE3" s="242">
        <v>98</v>
      </c>
      <c r="IF3" s="242">
        <v>68</v>
      </c>
      <c r="IG3" s="242">
        <v>68</v>
      </c>
      <c r="IH3" s="242">
        <v>68</v>
      </c>
      <c r="II3" s="243">
        <v>0</v>
      </c>
      <c r="IJ3" s="243">
        <v>0</v>
      </c>
      <c r="IK3" s="243">
        <v>0</v>
      </c>
      <c r="IL3" s="243">
        <v>0</v>
      </c>
      <c r="IM3" s="243">
        <v>0</v>
      </c>
      <c r="IN3" s="243">
        <v>0</v>
      </c>
      <c r="IO3" s="243">
        <v>0</v>
      </c>
      <c r="IP3" s="243">
        <v>0</v>
      </c>
      <c r="IQ3" s="243">
        <v>0</v>
      </c>
      <c r="IR3" s="243">
        <v>0</v>
      </c>
      <c r="IS3" s="243">
        <v>0</v>
      </c>
      <c r="IT3" s="243">
        <v>0</v>
      </c>
      <c r="IU3" s="243">
        <v>0</v>
      </c>
      <c r="IV3" s="243">
        <v>0</v>
      </c>
      <c r="IW3" s="243">
        <v>0</v>
      </c>
      <c r="IX3" s="243">
        <v>0</v>
      </c>
      <c r="IY3" s="243">
        <v>0</v>
      </c>
      <c r="IZ3" s="198"/>
      <c r="JA3" s="243">
        <v>0</v>
      </c>
      <c r="JB3" s="243">
        <v>0</v>
      </c>
      <c r="JC3" s="243">
        <v>0</v>
      </c>
      <c r="JD3" s="243">
        <v>0</v>
      </c>
      <c r="JE3" s="243">
        <v>0</v>
      </c>
      <c r="JF3" s="243">
        <v>0</v>
      </c>
      <c r="JG3" s="243">
        <v>0</v>
      </c>
      <c r="JH3" s="243">
        <v>0</v>
      </c>
      <c r="JI3" s="243">
        <v>0</v>
      </c>
      <c r="JJ3" s="243"/>
      <c r="JK3" s="243">
        <v>0</v>
      </c>
      <c r="JL3" s="243">
        <v>0</v>
      </c>
      <c r="JM3" s="243">
        <v>0</v>
      </c>
      <c r="JN3" s="243">
        <v>0</v>
      </c>
      <c r="JO3" s="243">
        <v>0</v>
      </c>
      <c r="JP3" s="243">
        <v>0</v>
      </c>
      <c r="JQ3" s="198"/>
      <c r="JR3" s="243">
        <v>0</v>
      </c>
      <c r="JS3" s="243">
        <v>0</v>
      </c>
      <c r="JT3" s="243">
        <v>0</v>
      </c>
      <c r="JU3" s="243">
        <v>0</v>
      </c>
      <c r="JV3" s="243">
        <v>0</v>
      </c>
      <c r="JW3" s="243">
        <v>0</v>
      </c>
      <c r="JX3" s="243">
        <v>0</v>
      </c>
      <c r="JY3" s="243">
        <v>0</v>
      </c>
      <c r="JZ3" s="243">
        <v>0</v>
      </c>
      <c r="KA3" s="243">
        <v>0</v>
      </c>
      <c r="KB3" s="243">
        <v>0</v>
      </c>
      <c r="KC3" s="243">
        <v>0</v>
      </c>
      <c r="KD3" s="243">
        <v>0</v>
      </c>
      <c r="KE3" s="243">
        <v>0</v>
      </c>
      <c r="KF3" s="243">
        <v>0</v>
      </c>
      <c r="KG3" s="243">
        <v>0</v>
      </c>
      <c r="KH3" s="243">
        <v>0</v>
      </c>
      <c r="KI3" s="243">
        <v>0</v>
      </c>
      <c r="KJ3" s="243">
        <v>0</v>
      </c>
      <c r="KK3" s="243">
        <v>0</v>
      </c>
      <c r="KL3" s="243">
        <v>0</v>
      </c>
      <c r="KM3" s="243">
        <v>0</v>
      </c>
      <c r="KN3" s="243">
        <v>0</v>
      </c>
      <c r="KO3" s="243">
        <v>0</v>
      </c>
      <c r="KP3" s="243">
        <v>0</v>
      </c>
      <c r="KQ3" s="243">
        <v>0</v>
      </c>
      <c r="KR3" s="243">
        <v>0</v>
      </c>
      <c r="KS3" s="243">
        <v>0</v>
      </c>
      <c r="KT3" s="243">
        <v>0</v>
      </c>
      <c r="KU3" s="243">
        <v>0</v>
      </c>
      <c r="KV3" s="243">
        <v>0</v>
      </c>
      <c r="KW3" s="243">
        <v>0</v>
      </c>
      <c r="KX3" s="198"/>
      <c r="KY3" s="198"/>
      <c r="KZ3" s="198"/>
      <c r="LA3" s="198"/>
      <c r="LB3" s="243">
        <v>0</v>
      </c>
      <c r="LC3" s="243">
        <v>0</v>
      </c>
      <c r="LD3" s="243">
        <v>0</v>
      </c>
      <c r="LE3" s="243">
        <v>0</v>
      </c>
      <c r="LF3" s="243">
        <v>0</v>
      </c>
      <c r="LG3" s="243">
        <v>0</v>
      </c>
      <c r="LH3" s="198"/>
      <c r="LI3" s="198"/>
      <c r="LJ3" s="198"/>
      <c r="LK3" s="198"/>
      <c r="LL3" s="198"/>
      <c r="LM3" s="198"/>
      <c r="LN3" s="198"/>
      <c r="LO3" s="198"/>
      <c r="LP3" s="198"/>
      <c r="LQ3" s="243">
        <v>0</v>
      </c>
      <c r="LR3" s="198"/>
      <c r="LS3" s="198"/>
      <c r="LT3" s="198"/>
      <c r="LU3" s="198"/>
      <c r="LV3" s="198"/>
      <c r="LW3" s="198"/>
      <c r="LX3" s="198"/>
      <c r="LY3" s="198"/>
      <c r="LZ3" s="198"/>
      <c r="MA3" s="198"/>
      <c r="MB3" s="198"/>
      <c r="MC3" s="198"/>
      <c r="MD3" s="198"/>
      <c r="ME3" s="198"/>
      <c r="MF3" s="198"/>
      <c r="MG3" s="198"/>
      <c r="MH3" s="198"/>
      <c r="MI3" s="198"/>
      <c r="MJ3" s="198"/>
      <c r="MK3" s="198"/>
      <c r="ML3" s="198"/>
      <c r="MM3" s="198"/>
      <c r="MN3" s="243">
        <v>0</v>
      </c>
      <c r="MO3" s="244">
        <v>640</v>
      </c>
      <c r="MP3" s="198"/>
      <c r="MQ3" s="244">
        <v>640</v>
      </c>
      <c r="MR3" s="198"/>
      <c r="MS3" s="198"/>
      <c r="MT3" s="198"/>
      <c r="MU3" s="198"/>
      <c r="MV3" s="198"/>
      <c r="MW3" s="198"/>
      <c r="MX3" s="198"/>
      <c r="MY3" s="198"/>
      <c r="MZ3" s="198"/>
      <c r="NA3" s="242">
        <v>640</v>
      </c>
      <c r="NB3" s="198"/>
      <c r="NC3" s="198"/>
      <c r="ND3" s="198"/>
      <c r="NE3" s="198"/>
      <c r="NF3" s="198"/>
      <c r="NG3" s="198"/>
      <c r="NH3" s="198"/>
      <c r="NI3" s="198"/>
      <c r="NJ3" s="198"/>
      <c r="NK3" s="198"/>
      <c r="NL3" s="198"/>
      <c r="NM3" s="198"/>
      <c r="NN3" s="198"/>
      <c r="NO3" s="198"/>
      <c r="NP3" s="196"/>
      <c r="NQ3" s="196"/>
      <c r="NR3" s="196"/>
      <c r="NS3" s="196"/>
      <c r="NT3" s="196"/>
      <c r="NU3" s="196"/>
      <c r="NV3" s="196"/>
      <c r="NW3" s="196"/>
      <c r="NX3" s="196"/>
      <c r="NY3" s="196"/>
      <c r="NZ3" s="196"/>
      <c r="OA3" s="196"/>
      <c r="OB3" s="196"/>
      <c r="OC3" s="196"/>
      <c r="OD3" s="196"/>
      <c r="OE3" s="196"/>
      <c r="OF3" s="196"/>
      <c r="OG3" s="196"/>
      <c r="OH3" s="196"/>
      <c r="OI3" s="196"/>
      <c r="OJ3" s="196"/>
      <c r="OK3" s="196"/>
      <c r="OL3" s="196"/>
      <c r="OM3" s="196"/>
      <c r="ON3" s="196"/>
      <c r="OO3" s="196"/>
      <c r="OP3" s="196"/>
      <c r="OQ3" s="196"/>
      <c r="OR3" s="196"/>
      <c r="OS3" s="196"/>
      <c r="OT3" s="196"/>
      <c r="OU3" s="196"/>
      <c r="OV3" s="196"/>
      <c r="OW3" s="196"/>
      <c r="OX3" s="196"/>
      <c r="OY3" s="196"/>
      <c r="OZ3" s="196"/>
      <c r="PA3" s="196"/>
      <c r="PB3" s="196"/>
      <c r="PC3" s="196"/>
      <c r="PD3" s="196"/>
      <c r="PE3" s="196"/>
      <c r="PF3" s="196"/>
      <c r="PG3" s="196"/>
      <c r="PH3" s="196"/>
      <c r="PI3" s="196"/>
      <c r="PJ3" s="196"/>
      <c r="PK3" s="196"/>
      <c r="PL3" s="196"/>
      <c r="PM3" s="196"/>
      <c r="PN3" s="196"/>
      <c r="PO3" s="196"/>
      <c r="PP3" s="196"/>
      <c r="PQ3" s="196"/>
      <c r="PR3" s="196"/>
      <c r="PS3" s="196"/>
      <c r="PT3" s="196"/>
      <c r="PU3" s="196"/>
      <c r="PV3" s="196"/>
      <c r="PW3" s="196"/>
      <c r="PX3" s="261"/>
      <c r="PY3" s="261"/>
      <c r="PZ3" s="261"/>
      <c r="QA3" s="261"/>
      <c r="QB3" s="261"/>
      <c r="QC3" s="261"/>
      <c r="QD3" s="261"/>
      <c r="QE3" s="261"/>
      <c r="QF3" s="261"/>
      <c r="QG3" s="261"/>
      <c r="QH3" s="261"/>
      <c r="QI3" s="261"/>
      <c r="QJ3" s="261"/>
      <c r="QK3" s="261"/>
      <c r="QL3" s="261"/>
      <c r="QM3" s="261"/>
      <c r="QN3" s="261"/>
      <c r="QO3" s="261"/>
      <c r="QP3" s="261"/>
      <c r="QQ3" s="261"/>
      <c r="QR3" s="261"/>
      <c r="QS3" s="261"/>
      <c r="QT3" s="261"/>
      <c r="QU3" s="261"/>
      <c r="QV3" s="261"/>
      <c r="QW3" s="261"/>
      <c r="QX3" s="261"/>
      <c r="QY3" s="261"/>
      <c r="QZ3" s="261"/>
      <c r="RA3" s="261"/>
      <c r="RB3" s="261"/>
      <c r="RC3" s="261"/>
      <c r="RD3" s="261"/>
      <c r="RE3" s="261"/>
      <c r="RF3" s="261"/>
      <c r="RG3" s="261"/>
      <c r="RH3" s="261"/>
      <c r="RI3" s="261"/>
      <c r="RJ3" s="261"/>
      <c r="RK3" s="261"/>
      <c r="RL3" s="261"/>
      <c r="RM3" s="261"/>
      <c r="RN3" s="261"/>
      <c r="RO3" s="261"/>
      <c r="RP3" s="261"/>
      <c r="RQ3" s="261"/>
      <c r="RR3" s="261"/>
      <c r="RS3" s="261"/>
      <c r="RT3" s="261"/>
      <c r="RU3" s="261"/>
      <c r="RV3" s="261"/>
      <c r="RW3" s="261"/>
      <c r="RX3" s="261"/>
      <c r="RY3" s="261"/>
      <c r="RZ3" s="261"/>
      <c r="SA3" s="261"/>
      <c r="SB3" s="261"/>
      <c r="SC3" s="261"/>
      <c r="SD3" s="261"/>
      <c r="SE3" s="261"/>
    </row>
    <row r="4" spans="1:499" x14ac:dyDescent="0.2">
      <c r="A4" s="230" t="s">
        <v>830</v>
      </c>
      <c r="B4" s="231" t="s">
        <v>3755</v>
      </c>
      <c r="C4" s="225"/>
      <c r="D4" s="225"/>
      <c r="E4" s="225"/>
      <c r="F4" s="226" t="s">
        <v>5563</v>
      </c>
      <c r="G4" s="226" t="s">
        <v>5550</v>
      </c>
      <c r="H4" s="226" t="s">
        <v>5551</v>
      </c>
      <c r="I4" s="226" t="s">
        <v>5559</v>
      </c>
      <c r="J4" s="226"/>
      <c r="K4" s="226"/>
      <c r="L4" s="226"/>
      <c r="M4" s="226"/>
      <c r="N4" s="226" t="s">
        <v>5553</v>
      </c>
      <c r="O4" s="226" t="s">
        <v>5564</v>
      </c>
      <c r="P4" s="226"/>
      <c r="Q4" s="237">
        <v>0</v>
      </c>
      <c r="R4" s="238"/>
      <c r="S4" s="238"/>
      <c r="T4" s="238"/>
      <c r="U4" s="238"/>
      <c r="V4" s="238"/>
      <c r="W4" s="232" t="s">
        <v>5565</v>
      </c>
      <c r="X4" s="232"/>
      <c r="Y4" s="232" t="s">
        <v>5556</v>
      </c>
      <c r="Z4" s="235">
        <v>0.55000000000000004</v>
      </c>
      <c r="AA4" s="235">
        <v>0.89</v>
      </c>
      <c r="AB4" s="235">
        <v>0</v>
      </c>
      <c r="AC4" s="224">
        <v>36526</v>
      </c>
      <c r="AD4" s="224">
        <v>36526</v>
      </c>
      <c r="AE4" s="125">
        <v>18</v>
      </c>
      <c r="AF4" s="125">
        <v>24</v>
      </c>
      <c r="AG4" s="125">
        <v>12</v>
      </c>
      <c r="AH4" s="236">
        <v>1</v>
      </c>
      <c r="AI4" s="236" t="s">
        <v>5297</v>
      </c>
      <c r="AJ4" s="125" t="s">
        <v>6187</v>
      </c>
      <c r="AK4" s="175" t="s">
        <v>5144</v>
      </c>
      <c r="AL4" s="125" t="s">
        <v>820</v>
      </c>
      <c r="AM4" s="27" t="s">
        <v>820</v>
      </c>
      <c r="AN4" s="126">
        <v>18.079999999999998</v>
      </c>
      <c r="AO4" s="126">
        <v>10</v>
      </c>
      <c r="AP4" s="126">
        <v>9.4</v>
      </c>
      <c r="AQ4" s="126">
        <v>4.0999999999999996</v>
      </c>
      <c r="AR4" s="125">
        <v>0</v>
      </c>
      <c r="AS4" s="125">
        <v>0</v>
      </c>
      <c r="AT4" s="178"/>
      <c r="AU4" s="178"/>
      <c r="AV4" s="178">
        <v>43077</v>
      </c>
      <c r="AW4" s="239" t="s">
        <v>855</v>
      </c>
      <c r="AX4" s="239" t="s">
        <v>846</v>
      </c>
      <c r="AY4" s="127"/>
      <c r="AZ4" s="127"/>
      <c r="BA4" s="128">
        <v>300</v>
      </c>
      <c r="BB4" s="128" t="s">
        <v>489</v>
      </c>
      <c r="BC4" s="128"/>
      <c r="BD4" s="128">
        <v>1</v>
      </c>
      <c r="BE4" s="129" t="s">
        <v>541</v>
      </c>
      <c r="BF4" s="130">
        <v>1</v>
      </c>
      <c r="BG4" s="240"/>
      <c r="BH4" s="241"/>
      <c r="BI4" s="190"/>
      <c r="BJ4" s="131">
        <v>720</v>
      </c>
      <c r="BK4" s="191">
        <v>782</v>
      </c>
      <c r="BL4" s="13">
        <v>479</v>
      </c>
      <c r="BM4" s="13">
        <v>238</v>
      </c>
      <c r="BN4" s="27" t="s">
        <v>5566</v>
      </c>
      <c r="BO4" s="13" t="s">
        <v>5566</v>
      </c>
      <c r="BP4" s="222">
        <v>360</v>
      </c>
      <c r="BQ4" s="132"/>
      <c r="BR4" s="133"/>
      <c r="BS4" s="125">
        <v>1000000000</v>
      </c>
      <c r="BT4" s="134">
        <v>683</v>
      </c>
      <c r="BU4" s="135">
        <v>5.1400000000000001E-2</v>
      </c>
      <c r="BV4" s="134">
        <v>0</v>
      </c>
      <c r="BW4" s="136">
        <v>0</v>
      </c>
      <c r="BX4" s="136">
        <v>0</v>
      </c>
      <c r="BY4" s="136">
        <v>0</v>
      </c>
      <c r="BZ4" s="134">
        <v>0</v>
      </c>
      <c r="CA4" s="134">
        <v>0</v>
      </c>
      <c r="CB4" s="134">
        <v>683</v>
      </c>
      <c r="CC4" s="135">
        <v>5.1400000000000001E-2</v>
      </c>
      <c r="CD4" s="134"/>
      <c r="CE4" s="134"/>
      <c r="CF4" s="137">
        <v>0</v>
      </c>
      <c r="CG4" s="134">
        <v>240</v>
      </c>
      <c r="CH4" s="132"/>
      <c r="CI4" s="132"/>
      <c r="CJ4" s="229" t="s">
        <v>820</v>
      </c>
      <c r="CK4" s="233" t="s">
        <v>820</v>
      </c>
      <c r="CL4" s="138">
        <v>0</v>
      </c>
      <c r="CM4" s="138">
        <v>0</v>
      </c>
      <c r="CN4" s="135">
        <v>0</v>
      </c>
      <c r="CO4" s="135">
        <v>0.82</v>
      </c>
      <c r="CP4" s="139"/>
      <c r="CQ4" s="135">
        <v>1</v>
      </c>
      <c r="CR4" s="179">
        <v>43278</v>
      </c>
      <c r="CS4" s="180">
        <v>43367</v>
      </c>
      <c r="CT4" s="181">
        <v>43493</v>
      </c>
      <c r="CU4" s="181">
        <v>43311</v>
      </c>
      <c r="CV4" s="181">
        <v>43395</v>
      </c>
      <c r="CW4" s="181">
        <v>43395</v>
      </c>
      <c r="CX4" s="181">
        <v>43479</v>
      </c>
      <c r="CY4" s="135">
        <v>0.55432564747645174</v>
      </c>
      <c r="CZ4" s="134">
        <v>418</v>
      </c>
      <c r="DA4" s="135">
        <v>9.7087378640776691E-3</v>
      </c>
      <c r="DB4" s="135">
        <v>0.12621359223300971</v>
      </c>
      <c r="DC4" s="135">
        <v>0.24271844660194175</v>
      </c>
      <c r="DD4" s="135">
        <v>7.7669902912621352E-2</v>
      </c>
      <c r="DE4" s="140">
        <v>8.7378640776699032E-2</v>
      </c>
      <c r="DF4" s="13" t="s">
        <v>820</v>
      </c>
      <c r="DG4" s="80" t="s">
        <v>820</v>
      </c>
      <c r="DH4" s="18" t="b">
        <v>0</v>
      </c>
      <c r="DI4" s="79"/>
      <c r="DJ4" s="79"/>
      <c r="DK4" s="192"/>
      <c r="DL4" s="174"/>
      <c r="DM4" s="193"/>
      <c r="DN4" s="135"/>
      <c r="DO4" s="79"/>
      <c r="DP4" s="79"/>
      <c r="DQ4" s="79"/>
      <c r="DR4" s="79"/>
      <c r="DS4" s="79"/>
      <c r="DT4" s="79"/>
      <c r="DU4" s="79"/>
      <c r="DV4" s="18"/>
      <c r="DW4" s="18"/>
      <c r="DX4" s="18"/>
      <c r="DY4" s="177"/>
      <c r="DZ4" s="177">
        <v>0</v>
      </c>
      <c r="EA4" s="177">
        <v>0</v>
      </c>
      <c r="EB4" s="177">
        <v>0</v>
      </c>
      <c r="EC4" s="177">
        <v>0</v>
      </c>
      <c r="ED4" s="177">
        <v>0</v>
      </c>
      <c r="EE4" s="177">
        <v>0</v>
      </c>
      <c r="EF4" s="177">
        <v>0</v>
      </c>
      <c r="EG4" s="177">
        <v>0</v>
      </c>
      <c r="EH4" s="177">
        <v>0</v>
      </c>
      <c r="EI4" s="177">
        <v>0</v>
      </c>
      <c r="EJ4" s="177">
        <v>0</v>
      </c>
      <c r="EK4" s="177">
        <v>0</v>
      </c>
      <c r="EL4" s="177">
        <v>0</v>
      </c>
      <c r="EM4" s="177">
        <v>0</v>
      </c>
      <c r="EN4" s="177">
        <v>0</v>
      </c>
      <c r="EO4" s="177">
        <v>0</v>
      </c>
      <c r="EP4" s="177">
        <v>0</v>
      </c>
      <c r="EQ4" s="177">
        <v>0</v>
      </c>
      <c r="ER4" s="177">
        <v>0</v>
      </c>
      <c r="ES4" s="177">
        <v>0</v>
      </c>
      <c r="ET4" s="177">
        <v>0</v>
      </c>
      <c r="EU4" s="177">
        <v>0</v>
      </c>
      <c r="EV4" s="177">
        <v>0</v>
      </c>
      <c r="EW4" s="177">
        <v>0</v>
      </c>
      <c r="EX4" s="177">
        <v>0</v>
      </c>
      <c r="EY4" s="177">
        <v>0</v>
      </c>
      <c r="EZ4" s="177">
        <v>0</v>
      </c>
      <c r="FA4" s="177">
        <v>0</v>
      </c>
      <c r="FB4" s="177">
        <v>372</v>
      </c>
      <c r="FC4" s="249">
        <v>648</v>
      </c>
      <c r="FD4" s="250">
        <v>533</v>
      </c>
      <c r="FE4" s="249">
        <v>533</v>
      </c>
      <c r="FF4" s="248">
        <v>533</v>
      </c>
      <c r="FG4" s="248">
        <v>523</v>
      </c>
      <c r="FH4" s="248">
        <v>513</v>
      </c>
      <c r="FI4" s="247">
        <v>513</v>
      </c>
      <c r="FJ4" s="247">
        <v>513</v>
      </c>
      <c r="FK4" s="247">
        <v>428</v>
      </c>
      <c r="FL4" s="247">
        <v>428</v>
      </c>
      <c r="FM4" s="247">
        <v>428</v>
      </c>
      <c r="FN4" s="247">
        <v>428</v>
      </c>
      <c r="FO4" s="247">
        <v>428</v>
      </c>
      <c r="FP4" s="247">
        <v>428</v>
      </c>
      <c r="FQ4" s="247">
        <v>428</v>
      </c>
      <c r="FR4" s="247">
        <v>428</v>
      </c>
      <c r="FS4" s="247">
        <v>428</v>
      </c>
      <c r="FT4" s="247">
        <v>428</v>
      </c>
      <c r="FU4" s="247">
        <v>428</v>
      </c>
      <c r="FV4" s="247">
        <v>428</v>
      </c>
      <c r="FW4" s="247">
        <v>428</v>
      </c>
      <c r="FX4" s="244">
        <v>428</v>
      </c>
      <c r="FY4" s="244">
        <v>428</v>
      </c>
      <c r="FZ4" s="244">
        <v>428</v>
      </c>
      <c r="GA4" s="244">
        <v>428</v>
      </c>
      <c r="GB4" s="244">
        <v>428</v>
      </c>
      <c r="GC4" s="244">
        <v>428</v>
      </c>
      <c r="GD4" s="244">
        <v>368</v>
      </c>
      <c r="GE4" s="244">
        <v>368</v>
      </c>
      <c r="GF4" s="244">
        <v>358</v>
      </c>
      <c r="GG4" s="244">
        <v>358</v>
      </c>
      <c r="GH4" s="244">
        <v>358</v>
      </c>
      <c r="GI4" s="244">
        <v>358</v>
      </c>
      <c r="GJ4" s="244">
        <v>358</v>
      </c>
      <c r="GK4" s="244">
        <v>358</v>
      </c>
      <c r="GL4" s="244">
        <v>358</v>
      </c>
      <c r="GM4" s="244">
        <v>358</v>
      </c>
      <c r="GN4" s="244">
        <v>358</v>
      </c>
      <c r="GO4" s="244">
        <v>358</v>
      </c>
      <c r="GP4" s="244">
        <v>358</v>
      </c>
      <c r="GQ4" s="244">
        <v>358</v>
      </c>
      <c r="GR4" s="244">
        <v>358</v>
      </c>
      <c r="GS4" s="244">
        <v>358</v>
      </c>
      <c r="GT4" s="244">
        <v>358</v>
      </c>
      <c r="GU4" s="244">
        <v>348</v>
      </c>
      <c r="GV4" s="244">
        <v>348</v>
      </c>
      <c r="GW4" s="244">
        <v>348</v>
      </c>
      <c r="GX4" s="244">
        <v>348</v>
      </c>
      <c r="GY4" s="244">
        <v>348</v>
      </c>
      <c r="GZ4" s="244">
        <v>348</v>
      </c>
      <c r="HA4" s="244">
        <v>348</v>
      </c>
      <c r="HB4" s="244">
        <v>348</v>
      </c>
      <c r="HC4" s="244">
        <v>348</v>
      </c>
      <c r="HD4" s="244">
        <v>348</v>
      </c>
      <c r="HE4" s="244">
        <v>1</v>
      </c>
      <c r="HF4" s="244">
        <v>348</v>
      </c>
      <c r="HG4" s="244">
        <v>348</v>
      </c>
      <c r="HH4" s="244">
        <v>348</v>
      </c>
      <c r="HI4" s="244">
        <v>348</v>
      </c>
      <c r="HJ4" s="244">
        <v>348</v>
      </c>
      <c r="HK4" s="198"/>
      <c r="HL4" s="244">
        <v>348</v>
      </c>
      <c r="HM4" s="244">
        <v>318</v>
      </c>
      <c r="HN4" s="244">
        <v>318</v>
      </c>
      <c r="HO4" s="244">
        <v>348</v>
      </c>
      <c r="HP4" s="244">
        <v>318</v>
      </c>
      <c r="HQ4" s="244">
        <v>318</v>
      </c>
      <c r="HR4" s="244">
        <v>318</v>
      </c>
      <c r="HS4" s="244">
        <v>318</v>
      </c>
      <c r="HT4" s="244">
        <v>318</v>
      </c>
      <c r="HU4" s="244">
        <v>318</v>
      </c>
      <c r="HV4" s="198"/>
      <c r="HW4" s="244">
        <v>318</v>
      </c>
      <c r="HX4" s="244">
        <v>318</v>
      </c>
      <c r="HY4" s="244">
        <v>318</v>
      </c>
      <c r="HZ4" s="244">
        <v>318</v>
      </c>
      <c r="IA4" s="244">
        <v>318</v>
      </c>
      <c r="IB4" s="244">
        <v>308</v>
      </c>
      <c r="IC4" s="244">
        <v>308</v>
      </c>
      <c r="ID4" s="244">
        <v>308</v>
      </c>
      <c r="IE4" s="244">
        <v>298</v>
      </c>
      <c r="IF4" s="244">
        <v>278</v>
      </c>
      <c r="IG4" s="244">
        <v>278</v>
      </c>
      <c r="IH4" s="244">
        <v>278</v>
      </c>
      <c r="II4" s="244">
        <v>278</v>
      </c>
      <c r="IJ4" s="244">
        <v>278</v>
      </c>
      <c r="IK4" s="244">
        <v>278</v>
      </c>
      <c r="IL4" s="244">
        <v>278</v>
      </c>
      <c r="IM4" s="244">
        <v>278</v>
      </c>
      <c r="IN4" s="244">
        <v>278</v>
      </c>
      <c r="IO4" s="244">
        <v>278</v>
      </c>
      <c r="IP4" s="244">
        <v>278</v>
      </c>
      <c r="IQ4" s="244">
        <v>278</v>
      </c>
      <c r="IR4" s="244">
        <v>278</v>
      </c>
      <c r="IS4" s="244">
        <v>278</v>
      </c>
      <c r="IT4" s="244">
        <v>278</v>
      </c>
      <c r="IU4" s="244">
        <v>278</v>
      </c>
      <c r="IV4" s="244">
        <v>278</v>
      </c>
      <c r="IW4" s="244">
        <v>278</v>
      </c>
      <c r="IX4" s="244">
        <v>278</v>
      </c>
      <c r="IY4" s="244">
        <v>278</v>
      </c>
      <c r="IZ4" s="198"/>
      <c r="JA4" s="244">
        <v>278</v>
      </c>
      <c r="JB4" s="244">
        <v>278</v>
      </c>
      <c r="JC4" s="244">
        <v>278</v>
      </c>
      <c r="JD4" s="244">
        <v>278</v>
      </c>
      <c r="JE4" s="244">
        <v>278</v>
      </c>
      <c r="JF4" s="244">
        <v>278</v>
      </c>
      <c r="JG4" s="244">
        <v>278</v>
      </c>
      <c r="JH4" s="244">
        <v>278</v>
      </c>
      <c r="JI4" s="244">
        <v>278</v>
      </c>
      <c r="JJ4" s="244"/>
      <c r="JK4" s="244">
        <v>278</v>
      </c>
      <c r="JL4" s="244">
        <v>278</v>
      </c>
      <c r="JM4" s="244">
        <v>278</v>
      </c>
      <c r="JN4" s="244">
        <v>278</v>
      </c>
      <c r="JO4" s="244">
        <v>278</v>
      </c>
      <c r="JP4" s="244">
        <v>278</v>
      </c>
      <c r="JQ4" s="198"/>
      <c r="JR4" s="244">
        <v>278</v>
      </c>
      <c r="JS4" s="244">
        <v>278</v>
      </c>
      <c r="JT4" s="244">
        <v>278</v>
      </c>
      <c r="JU4" s="244">
        <v>278</v>
      </c>
      <c r="JV4" s="244">
        <v>278</v>
      </c>
      <c r="JW4" s="244">
        <v>278</v>
      </c>
      <c r="JX4" s="244">
        <v>278</v>
      </c>
      <c r="JY4" s="244">
        <v>268</v>
      </c>
      <c r="JZ4" s="244">
        <v>268</v>
      </c>
      <c r="KA4" s="244">
        <v>248</v>
      </c>
      <c r="KB4" s="242">
        <v>238</v>
      </c>
      <c r="KC4" s="242">
        <v>223</v>
      </c>
      <c r="KD4" s="242">
        <v>223</v>
      </c>
      <c r="KE4" s="242">
        <v>223</v>
      </c>
      <c r="KF4" s="242">
        <v>223</v>
      </c>
      <c r="KG4" s="242">
        <v>223</v>
      </c>
      <c r="KH4" s="242">
        <v>223</v>
      </c>
      <c r="KI4" s="242">
        <v>223</v>
      </c>
      <c r="KJ4" s="242">
        <v>223</v>
      </c>
      <c r="KK4" s="242">
        <v>223</v>
      </c>
      <c r="KL4" s="242">
        <v>223</v>
      </c>
      <c r="KM4" s="242">
        <v>223</v>
      </c>
      <c r="KN4" s="242">
        <v>223</v>
      </c>
      <c r="KO4" s="247">
        <v>723</v>
      </c>
      <c r="KP4" s="247">
        <v>723</v>
      </c>
      <c r="KQ4" s="247">
        <v>723</v>
      </c>
      <c r="KR4" s="247">
        <v>723</v>
      </c>
      <c r="KS4" s="247">
        <v>723</v>
      </c>
      <c r="KT4" s="247">
        <v>723</v>
      </c>
      <c r="KU4" s="247">
        <v>723</v>
      </c>
      <c r="KV4" s="247">
        <v>723</v>
      </c>
      <c r="KW4" s="247">
        <v>723</v>
      </c>
      <c r="KX4" s="198"/>
      <c r="KY4" s="198"/>
      <c r="KZ4" s="198"/>
      <c r="LA4" s="198"/>
      <c r="LB4" s="248">
        <v>703</v>
      </c>
      <c r="LC4" s="244">
        <v>278</v>
      </c>
      <c r="LD4" s="244">
        <v>278</v>
      </c>
      <c r="LE4" s="248">
        <v>703</v>
      </c>
      <c r="LF4" s="243">
        <v>0</v>
      </c>
      <c r="LG4" s="248">
        <v>703</v>
      </c>
      <c r="LH4" s="198"/>
      <c r="LI4" s="198"/>
      <c r="LJ4" s="198"/>
      <c r="LK4" s="198"/>
      <c r="LL4" s="198"/>
      <c r="LM4" s="198"/>
      <c r="LN4" s="198"/>
      <c r="LO4" s="198"/>
      <c r="LP4" s="198"/>
      <c r="LQ4" s="248">
        <v>703</v>
      </c>
      <c r="LR4" s="198"/>
      <c r="LS4" s="198"/>
      <c r="LT4" s="198"/>
      <c r="LU4" s="198"/>
      <c r="LV4" s="198"/>
      <c r="LW4" s="198"/>
      <c r="LX4" s="198"/>
      <c r="LY4" s="198"/>
      <c r="LZ4" s="198"/>
      <c r="MA4" s="198"/>
      <c r="MB4" s="198"/>
      <c r="MC4" s="198"/>
      <c r="MD4" s="198"/>
      <c r="ME4" s="198"/>
      <c r="MF4" s="198"/>
      <c r="MG4" s="198"/>
      <c r="MH4" s="198"/>
      <c r="MI4" s="198"/>
      <c r="MJ4" s="198"/>
      <c r="MK4" s="198"/>
      <c r="ML4" s="198"/>
      <c r="MM4" s="198"/>
      <c r="MN4" s="248">
        <v>703</v>
      </c>
      <c r="MO4" s="248">
        <v>683</v>
      </c>
      <c r="MP4" s="198"/>
      <c r="MQ4" s="248">
        <v>683</v>
      </c>
      <c r="MR4" s="198"/>
      <c r="MS4" s="198"/>
      <c r="MT4" s="198"/>
      <c r="MU4" s="198"/>
      <c r="MV4" s="198"/>
      <c r="MW4" s="198"/>
      <c r="MX4" s="198"/>
      <c r="MY4" s="198"/>
      <c r="MZ4" s="198"/>
      <c r="NA4" s="248">
        <v>683</v>
      </c>
      <c r="NB4" s="198"/>
      <c r="NC4" s="198"/>
      <c r="ND4" s="198"/>
      <c r="NE4" s="198"/>
      <c r="NF4" s="198"/>
      <c r="NG4" s="198"/>
      <c r="NH4" s="198"/>
      <c r="NI4" s="198"/>
      <c r="NJ4" s="198"/>
      <c r="NK4" s="198"/>
      <c r="NL4" s="198"/>
      <c r="NM4" s="198"/>
      <c r="NN4" s="198"/>
      <c r="NO4" s="198"/>
      <c r="NP4" s="198"/>
      <c r="NQ4" s="198"/>
      <c r="NR4" s="198"/>
      <c r="NS4" s="198"/>
      <c r="NT4" s="198"/>
      <c r="NU4" s="198"/>
      <c r="NV4" s="198"/>
      <c r="NW4" s="198"/>
      <c r="NX4" s="198"/>
      <c r="NY4" s="198"/>
      <c r="NZ4" s="198"/>
      <c r="OA4" s="198"/>
      <c r="OB4" s="198"/>
      <c r="OC4" s="198"/>
      <c r="OD4" s="198"/>
      <c r="OE4" s="198"/>
      <c r="OF4" s="198"/>
      <c r="OG4" s="198"/>
      <c r="OH4" s="198"/>
      <c r="OI4" s="198"/>
      <c r="OJ4" s="198"/>
      <c r="OK4" s="198"/>
      <c r="OL4" s="198"/>
      <c r="OM4" s="198"/>
      <c r="ON4" s="198"/>
      <c r="OO4" s="198"/>
      <c r="OP4" s="198"/>
      <c r="OQ4" s="198"/>
      <c r="OR4" s="198"/>
      <c r="OS4" s="198"/>
      <c r="OT4" s="198"/>
      <c r="OU4" s="198"/>
      <c r="OV4" s="198"/>
      <c r="OW4" s="198"/>
      <c r="OX4" s="198"/>
      <c r="OY4" s="198"/>
      <c r="OZ4" s="198"/>
      <c r="PA4" s="198"/>
      <c r="PB4" s="198"/>
      <c r="PC4" s="198"/>
      <c r="PD4" s="198"/>
      <c r="PE4" s="198"/>
      <c r="PF4" s="198"/>
      <c r="PG4" s="198"/>
      <c r="PH4" s="198"/>
      <c r="PI4" s="198"/>
      <c r="PJ4" s="198"/>
      <c r="PK4" s="198"/>
      <c r="PL4" s="198"/>
      <c r="PM4" s="198"/>
      <c r="PN4" s="198"/>
      <c r="PO4" s="198"/>
      <c r="PP4" s="198"/>
      <c r="PQ4" s="198"/>
      <c r="PR4" s="198"/>
      <c r="PS4" s="198"/>
      <c r="PT4" s="198"/>
      <c r="PU4" s="198"/>
      <c r="PV4" s="198"/>
      <c r="PW4" s="198"/>
      <c r="PX4" s="261"/>
      <c r="PY4" s="261"/>
      <c r="PZ4" s="261"/>
      <c r="QA4" s="261"/>
      <c r="QB4" s="261"/>
      <c r="QC4" s="261"/>
      <c r="QD4" s="261"/>
      <c r="QE4" s="261"/>
      <c r="QF4" s="261"/>
      <c r="QG4" s="261"/>
      <c r="QH4" s="261"/>
      <c r="QI4" s="261"/>
      <c r="QJ4" s="261"/>
      <c r="QK4" s="261"/>
      <c r="QL4" s="261"/>
      <c r="QM4" s="261"/>
      <c r="QN4" s="261"/>
      <c r="QO4" s="261"/>
      <c r="QP4" s="261"/>
      <c r="QQ4" s="261"/>
      <c r="QR4" s="261"/>
      <c r="QS4" s="261"/>
      <c r="QT4" s="261"/>
      <c r="QU4" s="261"/>
      <c r="QV4" s="261"/>
      <c r="QW4" s="261"/>
      <c r="QX4" s="261"/>
      <c r="QY4" s="261"/>
      <c r="QZ4" s="261"/>
      <c r="RA4" s="261"/>
      <c r="RB4" s="261"/>
      <c r="RC4" s="261"/>
      <c r="RD4" s="261"/>
      <c r="RE4" s="261"/>
      <c r="RF4" s="261"/>
      <c r="RG4" s="261"/>
      <c r="RH4" s="261"/>
      <c r="RI4" s="261"/>
      <c r="RJ4" s="261"/>
      <c r="RK4" s="261"/>
      <c r="RL4" s="261"/>
      <c r="RM4" s="261"/>
      <c r="RN4" s="261"/>
      <c r="RO4" s="261"/>
      <c r="RP4" s="261"/>
      <c r="RQ4" s="261"/>
      <c r="RR4" s="261"/>
      <c r="RS4" s="261"/>
      <c r="RT4" s="261"/>
      <c r="RU4" s="261"/>
      <c r="RV4" s="261"/>
      <c r="RW4" s="261"/>
      <c r="RX4" s="261"/>
      <c r="RY4" s="261"/>
      <c r="RZ4" s="261"/>
      <c r="SA4" s="261"/>
      <c r="SB4" s="261"/>
      <c r="SC4" s="261"/>
      <c r="SD4" s="261"/>
      <c r="SE4" s="261"/>
    </row>
    <row r="5" spans="1:499" x14ac:dyDescent="0.2">
      <c r="A5" s="230" t="s">
        <v>830</v>
      </c>
      <c r="B5" s="231" t="s">
        <v>1894</v>
      </c>
      <c r="C5" s="225"/>
      <c r="D5" s="225"/>
      <c r="E5" s="225"/>
      <c r="F5" s="226" t="s">
        <v>5567</v>
      </c>
      <c r="G5" s="226" t="s">
        <v>5550</v>
      </c>
      <c r="H5" s="226" t="s">
        <v>5551</v>
      </c>
      <c r="I5" s="226" t="s">
        <v>5559</v>
      </c>
      <c r="J5" s="226"/>
      <c r="K5" s="226"/>
      <c r="L5" s="226"/>
      <c r="M5" s="226"/>
      <c r="N5" s="226" t="s">
        <v>5553</v>
      </c>
      <c r="O5" s="226" t="s">
        <v>5568</v>
      </c>
      <c r="P5" s="226"/>
      <c r="Q5" s="237">
        <v>0</v>
      </c>
      <c r="R5" s="238"/>
      <c r="S5" s="238"/>
      <c r="T5" s="238"/>
      <c r="U5" s="238"/>
      <c r="V5" s="238"/>
      <c r="W5" s="232" t="s">
        <v>5565</v>
      </c>
      <c r="X5" s="232"/>
      <c r="Y5" s="232" t="s">
        <v>5556</v>
      </c>
      <c r="Z5" s="235">
        <v>0.55000000000000004</v>
      </c>
      <c r="AA5" s="235">
        <v>1.1399999999999999</v>
      </c>
      <c r="AB5" s="235">
        <v>0</v>
      </c>
      <c r="AC5" s="224">
        <v>36526</v>
      </c>
      <c r="AD5" s="224">
        <v>36526</v>
      </c>
      <c r="AE5" s="125">
        <v>18</v>
      </c>
      <c r="AF5" s="125">
        <v>24</v>
      </c>
      <c r="AG5" s="125">
        <v>12</v>
      </c>
      <c r="AH5" s="236">
        <v>1</v>
      </c>
      <c r="AI5" s="236"/>
      <c r="AJ5" s="125" t="s">
        <v>6226</v>
      </c>
      <c r="AK5" s="175" t="s">
        <v>5145</v>
      </c>
      <c r="AL5" s="125" t="s">
        <v>820</v>
      </c>
      <c r="AM5" s="27" t="s">
        <v>5060</v>
      </c>
      <c r="AN5" s="126">
        <v>21.39</v>
      </c>
      <c r="AO5" s="126">
        <v>0.2</v>
      </c>
      <c r="AP5" s="126">
        <v>8.6999999999999993</v>
      </c>
      <c r="AQ5" s="126">
        <v>3.5</v>
      </c>
      <c r="AR5" s="125">
        <v>0</v>
      </c>
      <c r="AS5" s="125">
        <v>0</v>
      </c>
      <c r="AT5" s="178">
        <v>43390</v>
      </c>
      <c r="AU5" s="178"/>
      <c r="AV5" s="178">
        <v>43153</v>
      </c>
      <c r="AW5" s="239" t="s">
        <v>855</v>
      </c>
      <c r="AX5" s="239" t="s">
        <v>846</v>
      </c>
      <c r="AY5" s="127"/>
      <c r="AZ5" s="127"/>
      <c r="BA5" s="128">
        <v>300</v>
      </c>
      <c r="BB5" s="128" t="s">
        <v>489</v>
      </c>
      <c r="BC5" s="128"/>
      <c r="BD5" s="128">
        <v>1</v>
      </c>
      <c r="BE5" s="129" t="s">
        <v>541</v>
      </c>
      <c r="BF5" s="130">
        <v>1</v>
      </c>
      <c r="BG5" s="240"/>
      <c r="BH5" s="241"/>
      <c r="BI5" s="190"/>
      <c r="BJ5" s="131">
        <v>18</v>
      </c>
      <c r="BK5" s="191">
        <v>925</v>
      </c>
      <c r="BL5" s="13">
        <v>12</v>
      </c>
      <c r="BM5" s="13">
        <v>6</v>
      </c>
      <c r="BN5" s="27" t="s">
        <v>5562</v>
      </c>
      <c r="BO5" s="13" t="s">
        <v>5562</v>
      </c>
      <c r="BP5" s="222">
        <v>800</v>
      </c>
      <c r="BQ5" s="132"/>
      <c r="BR5" s="133"/>
      <c r="BS5" s="125">
        <v>1000000000</v>
      </c>
      <c r="BT5" s="134">
        <v>24</v>
      </c>
      <c r="BU5" s="135">
        <v>-0.33329999999999999</v>
      </c>
      <c r="BV5" s="134">
        <v>720</v>
      </c>
      <c r="BW5" s="136">
        <v>0</v>
      </c>
      <c r="BX5" s="136">
        <v>0</v>
      </c>
      <c r="BY5" s="136">
        <v>720</v>
      </c>
      <c r="BZ5" s="134">
        <v>0</v>
      </c>
      <c r="CA5" s="134">
        <v>0</v>
      </c>
      <c r="CB5" s="134">
        <v>744</v>
      </c>
      <c r="CC5" s="135">
        <v>-40.333300000000001</v>
      </c>
      <c r="CD5" s="134"/>
      <c r="CE5" s="134"/>
      <c r="CF5" s="137">
        <v>0</v>
      </c>
      <c r="CG5" s="134">
        <v>6</v>
      </c>
      <c r="CH5" s="132"/>
      <c r="CI5" s="132"/>
      <c r="CJ5" s="229" t="s">
        <v>820</v>
      </c>
      <c r="CK5" s="233" t="s">
        <v>820</v>
      </c>
      <c r="CL5" s="138">
        <v>0</v>
      </c>
      <c r="CM5" s="138">
        <v>3</v>
      </c>
      <c r="CN5" s="135">
        <v>0</v>
      </c>
      <c r="CO5" s="135">
        <v>1.43</v>
      </c>
      <c r="CP5" s="139"/>
      <c r="CQ5" s="135">
        <v>0</v>
      </c>
      <c r="CR5" s="179">
        <v>43475</v>
      </c>
      <c r="CS5" s="180">
        <v>43475</v>
      </c>
      <c r="CT5" s="181">
        <v>43601</v>
      </c>
      <c r="CU5" s="181">
        <v>42999</v>
      </c>
      <c r="CV5" s="181">
        <v>0</v>
      </c>
      <c r="CW5" s="181">
        <v>43083</v>
      </c>
      <c r="CX5" s="181">
        <v>43167</v>
      </c>
      <c r="CY5" s="135">
        <v>0</v>
      </c>
      <c r="CZ5" s="134">
        <v>0</v>
      </c>
      <c r="DA5" s="135">
        <v>0</v>
      </c>
      <c r="DB5" s="135">
        <v>0</v>
      </c>
      <c r="DC5" s="135">
        <v>0</v>
      </c>
      <c r="DD5" s="135">
        <v>0</v>
      </c>
      <c r="DE5" s="140">
        <v>3.2967032967032968E-2</v>
      </c>
      <c r="DF5" s="13" t="s">
        <v>820</v>
      </c>
      <c r="DG5" s="80" t="s">
        <v>820</v>
      </c>
      <c r="DH5" s="18" t="b">
        <v>0</v>
      </c>
      <c r="DI5" s="79"/>
      <c r="DJ5" s="79"/>
      <c r="DK5" s="192"/>
      <c r="DL5" s="174"/>
      <c r="DM5" s="193"/>
      <c r="DN5" s="135"/>
      <c r="DO5" s="79"/>
      <c r="DP5" s="79"/>
      <c r="DQ5" s="79"/>
      <c r="DR5" s="79"/>
      <c r="DS5" s="79"/>
      <c r="DT5" s="79"/>
      <c r="DU5" s="79"/>
      <c r="DV5" s="18"/>
      <c r="DW5" s="18"/>
      <c r="DX5" s="18"/>
      <c r="DY5" s="177"/>
      <c r="DZ5" s="177">
        <v>0</v>
      </c>
      <c r="EA5" s="177">
        <v>0</v>
      </c>
      <c r="EB5" s="177">
        <v>0</v>
      </c>
      <c r="EC5" s="177">
        <v>0</v>
      </c>
      <c r="ED5" s="177">
        <v>0</v>
      </c>
      <c r="EE5" s="177">
        <v>0</v>
      </c>
      <c r="EF5" s="177">
        <v>0</v>
      </c>
      <c r="EG5" s="177">
        <v>0</v>
      </c>
      <c r="EH5" s="177">
        <v>0</v>
      </c>
      <c r="EI5" s="177">
        <v>0</v>
      </c>
      <c r="EJ5" s="177">
        <v>0</v>
      </c>
      <c r="EK5" s="177">
        <v>0</v>
      </c>
      <c r="EL5" s="177">
        <v>0</v>
      </c>
      <c r="EM5" s="177">
        <v>0</v>
      </c>
      <c r="EN5" s="177">
        <v>0</v>
      </c>
      <c r="EO5" s="177">
        <v>0</v>
      </c>
      <c r="EP5" s="177">
        <v>0</v>
      </c>
      <c r="EQ5" s="177">
        <v>0</v>
      </c>
      <c r="ER5" s="177">
        <v>0</v>
      </c>
      <c r="ES5" s="177">
        <v>0</v>
      </c>
      <c r="ET5" s="177">
        <v>0</v>
      </c>
      <c r="EU5" s="177">
        <v>0</v>
      </c>
      <c r="EV5" s="177">
        <v>0</v>
      </c>
      <c r="EW5" s="177">
        <v>0</v>
      </c>
      <c r="EX5" s="177">
        <v>0</v>
      </c>
      <c r="EY5" s="177">
        <v>0</v>
      </c>
      <c r="EZ5" s="177">
        <v>0</v>
      </c>
      <c r="FA5" s="177">
        <v>0</v>
      </c>
      <c r="FB5" s="177">
        <v>0</v>
      </c>
      <c r="FC5" s="250">
        <v>194</v>
      </c>
      <c r="FD5" s="248">
        <v>474</v>
      </c>
      <c r="FE5" s="248">
        <v>474</v>
      </c>
      <c r="FF5" s="248">
        <v>474</v>
      </c>
      <c r="FG5" s="249">
        <v>424</v>
      </c>
      <c r="FH5" s="248">
        <v>424</v>
      </c>
      <c r="FI5" s="248">
        <v>424</v>
      </c>
      <c r="FJ5" s="248">
        <v>424</v>
      </c>
      <c r="FK5" s="248">
        <v>354</v>
      </c>
      <c r="FL5" s="248">
        <v>354</v>
      </c>
      <c r="FM5" s="248">
        <v>354</v>
      </c>
      <c r="FN5" s="248">
        <v>354</v>
      </c>
      <c r="FO5" s="248">
        <v>354</v>
      </c>
      <c r="FP5" s="248">
        <v>354</v>
      </c>
      <c r="FQ5" s="248">
        <v>354</v>
      </c>
      <c r="FR5" s="248">
        <v>354</v>
      </c>
      <c r="FS5" s="248">
        <v>354</v>
      </c>
      <c r="FT5" s="248">
        <v>354</v>
      </c>
      <c r="FU5" s="248">
        <v>354</v>
      </c>
      <c r="FV5" s="248">
        <v>354</v>
      </c>
      <c r="FW5" s="248">
        <v>354</v>
      </c>
      <c r="FX5" s="248">
        <v>354</v>
      </c>
      <c r="FY5" s="248">
        <v>354</v>
      </c>
      <c r="FZ5" s="248">
        <v>354</v>
      </c>
      <c r="GA5" s="248">
        <v>354</v>
      </c>
      <c r="GB5" s="248">
        <v>354</v>
      </c>
      <c r="GC5" s="248">
        <v>354</v>
      </c>
      <c r="GD5" s="248">
        <v>314</v>
      </c>
      <c r="GE5" s="248">
        <v>314</v>
      </c>
      <c r="GF5" s="248">
        <v>314</v>
      </c>
      <c r="GG5" s="248">
        <v>314</v>
      </c>
      <c r="GH5" s="248">
        <v>314</v>
      </c>
      <c r="GI5" s="248">
        <v>314</v>
      </c>
      <c r="GJ5" s="248">
        <v>314</v>
      </c>
      <c r="GK5" s="248">
        <v>314</v>
      </c>
      <c r="GL5" s="248">
        <v>314</v>
      </c>
      <c r="GM5" s="248">
        <v>314</v>
      </c>
      <c r="GN5" s="248">
        <v>314</v>
      </c>
      <c r="GO5" s="248">
        <v>314</v>
      </c>
      <c r="GP5" s="248">
        <v>314</v>
      </c>
      <c r="GQ5" s="248">
        <v>314</v>
      </c>
      <c r="GR5" s="248">
        <v>314</v>
      </c>
      <c r="GS5" s="248">
        <v>314</v>
      </c>
      <c r="GT5" s="248">
        <v>314</v>
      </c>
      <c r="GU5" s="248">
        <v>314</v>
      </c>
      <c r="GV5" s="248">
        <v>314</v>
      </c>
      <c r="GW5" s="248">
        <v>314</v>
      </c>
      <c r="GX5" s="248">
        <v>314</v>
      </c>
      <c r="GY5" s="248">
        <v>314</v>
      </c>
      <c r="GZ5" s="248">
        <v>314</v>
      </c>
      <c r="HA5" s="248">
        <v>314</v>
      </c>
      <c r="HB5" s="248">
        <v>314</v>
      </c>
      <c r="HC5" s="248">
        <v>314</v>
      </c>
      <c r="HD5" s="248">
        <v>314</v>
      </c>
      <c r="HE5" s="248">
        <v>1</v>
      </c>
      <c r="HF5" s="248">
        <v>314</v>
      </c>
      <c r="HG5" s="248">
        <v>314</v>
      </c>
      <c r="HH5" s="244">
        <v>294</v>
      </c>
      <c r="HI5" s="244">
        <v>294</v>
      </c>
      <c r="HJ5" s="244">
        <v>294</v>
      </c>
      <c r="HK5" s="198"/>
      <c r="HL5" s="244">
        <v>294</v>
      </c>
      <c r="HM5" s="244">
        <v>284</v>
      </c>
      <c r="HN5" s="244">
        <v>284</v>
      </c>
      <c r="HO5" s="248">
        <v>314</v>
      </c>
      <c r="HP5" s="244">
        <v>274</v>
      </c>
      <c r="HQ5" s="244">
        <v>274</v>
      </c>
      <c r="HR5" s="244">
        <v>274</v>
      </c>
      <c r="HS5" s="244">
        <v>274</v>
      </c>
      <c r="HT5" s="244">
        <v>274</v>
      </c>
      <c r="HU5" s="244">
        <v>264</v>
      </c>
      <c r="HV5" s="198"/>
      <c r="HW5" s="244">
        <v>264</v>
      </c>
      <c r="HX5" s="244">
        <v>254</v>
      </c>
      <c r="HY5" s="244">
        <v>204</v>
      </c>
      <c r="HZ5" s="244">
        <v>204</v>
      </c>
      <c r="IA5" s="244">
        <v>204</v>
      </c>
      <c r="IB5" s="244">
        <v>184</v>
      </c>
      <c r="IC5" s="244">
        <v>184</v>
      </c>
      <c r="ID5" s="244">
        <v>184</v>
      </c>
      <c r="IE5" s="244">
        <v>184</v>
      </c>
      <c r="IF5" s="244">
        <v>184</v>
      </c>
      <c r="IG5" s="244">
        <v>184</v>
      </c>
      <c r="IH5" s="244">
        <v>184</v>
      </c>
      <c r="II5" s="244">
        <v>184</v>
      </c>
      <c r="IJ5" s="244">
        <v>174</v>
      </c>
      <c r="IK5" s="244">
        <v>174</v>
      </c>
      <c r="IL5" s="244">
        <v>174</v>
      </c>
      <c r="IM5" s="244">
        <v>154</v>
      </c>
      <c r="IN5" s="244">
        <v>154</v>
      </c>
      <c r="IO5" s="244">
        <v>154</v>
      </c>
      <c r="IP5" s="244">
        <v>154</v>
      </c>
      <c r="IQ5" s="242">
        <v>144</v>
      </c>
      <c r="IR5" s="242">
        <v>144</v>
      </c>
      <c r="IS5" s="242">
        <v>144</v>
      </c>
      <c r="IT5" s="242">
        <v>144</v>
      </c>
      <c r="IU5" s="242">
        <v>144</v>
      </c>
      <c r="IV5" s="242">
        <v>144</v>
      </c>
      <c r="IW5" s="242">
        <v>144</v>
      </c>
      <c r="IX5" s="242">
        <v>144</v>
      </c>
      <c r="IY5" s="242">
        <v>144</v>
      </c>
      <c r="IZ5" s="198"/>
      <c r="JA5" s="242">
        <v>144</v>
      </c>
      <c r="JB5" s="242">
        <v>144</v>
      </c>
      <c r="JC5" s="242">
        <v>144</v>
      </c>
      <c r="JD5" s="242">
        <v>144</v>
      </c>
      <c r="JE5" s="242">
        <v>144</v>
      </c>
      <c r="JF5" s="242">
        <v>134</v>
      </c>
      <c r="JG5" s="242">
        <v>134</v>
      </c>
      <c r="JH5" s="242">
        <v>134</v>
      </c>
      <c r="JI5" s="242">
        <v>134</v>
      </c>
      <c r="JJ5" s="242"/>
      <c r="JK5" s="242">
        <v>134</v>
      </c>
      <c r="JL5" s="242">
        <v>134</v>
      </c>
      <c r="JM5" s="242">
        <v>134</v>
      </c>
      <c r="JN5" s="242">
        <v>134</v>
      </c>
      <c r="JO5" s="242">
        <v>114</v>
      </c>
      <c r="JP5" s="242">
        <v>114</v>
      </c>
      <c r="JQ5" s="198"/>
      <c r="JR5" s="242">
        <v>114</v>
      </c>
      <c r="JS5" s="242">
        <v>114</v>
      </c>
      <c r="JT5" s="242">
        <v>114</v>
      </c>
      <c r="JU5" s="242">
        <v>114</v>
      </c>
      <c r="JV5" s="242">
        <v>114</v>
      </c>
      <c r="JW5" s="242">
        <v>114</v>
      </c>
      <c r="JX5" s="242">
        <v>114</v>
      </c>
      <c r="JY5" s="242">
        <v>114</v>
      </c>
      <c r="JZ5" s="242">
        <v>114</v>
      </c>
      <c r="KA5" s="242">
        <v>114</v>
      </c>
      <c r="KB5" s="242">
        <v>114</v>
      </c>
      <c r="KC5" s="242">
        <v>74</v>
      </c>
      <c r="KD5" s="242">
        <v>74</v>
      </c>
      <c r="KE5" s="242">
        <v>74</v>
      </c>
      <c r="KF5" s="242">
        <v>74</v>
      </c>
      <c r="KG5" s="242">
        <v>74</v>
      </c>
      <c r="KH5" s="242">
        <v>74</v>
      </c>
      <c r="KI5" s="242">
        <v>74</v>
      </c>
      <c r="KJ5" s="242">
        <v>74</v>
      </c>
      <c r="KK5" s="242">
        <v>74</v>
      </c>
      <c r="KL5" s="242">
        <v>74</v>
      </c>
      <c r="KM5" s="242">
        <v>74</v>
      </c>
      <c r="KN5" s="242">
        <v>74</v>
      </c>
      <c r="KO5" s="242">
        <v>74</v>
      </c>
      <c r="KP5" s="242">
        <v>74</v>
      </c>
      <c r="KQ5" s="242">
        <v>74</v>
      </c>
      <c r="KR5" s="242">
        <v>74</v>
      </c>
      <c r="KS5" s="242">
        <v>74</v>
      </c>
      <c r="KT5" s="242">
        <v>74</v>
      </c>
      <c r="KU5" s="242">
        <v>74</v>
      </c>
      <c r="KV5" s="242">
        <v>74</v>
      </c>
      <c r="KW5" s="242">
        <v>74</v>
      </c>
      <c r="KX5" s="198"/>
      <c r="KY5" s="198"/>
      <c r="KZ5" s="198"/>
      <c r="LA5" s="198"/>
      <c r="LB5" s="242">
        <v>64</v>
      </c>
      <c r="LC5" s="242">
        <v>134</v>
      </c>
      <c r="LD5" s="242">
        <v>134</v>
      </c>
      <c r="LE5" s="242">
        <v>64</v>
      </c>
      <c r="LF5" s="243">
        <v>0</v>
      </c>
      <c r="LG5" s="242">
        <v>64</v>
      </c>
      <c r="LH5" s="198"/>
      <c r="LI5" s="198"/>
      <c r="LJ5" s="198"/>
      <c r="LK5" s="198"/>
      <c r="LL5" s="198"/>
      <c r="LM5" s="198"/>
      <c r="LN5" s="198"/>
      <c r="LO5" s="198"/>
      <c r="LP5" s="198"/>
      <c r="LQ5" s="242">
        <v>64</v>
      </c>
      <c r="LR5" s="198"/>
      <c r="LS5" s="198"/>
      <c r="LT5" s="198"/>
      <c r="LU5" s="198"/>
      <c r="LV5" s="198"/>
      <c r="LW5" s="198"/>
      <c r="LX5" s="198"/>
      <c r="LY5" s="198"/>
      <c r="LZ5" s="198"/>
      <c r="MA5" s="198"/>
      <c r="MB5" s="198"/>
      <c r="MC5" s="198"/>
      <c r="MD5" s="198"/>
      <c r="ME5" s="198"/>
      <c r="MF5" s="198"/>
      <c r="MG5" s="198"/>
      <c r="MH5" s="198"/>
      <c r="MI5" s="198"/>
      <c r="MJ5" s="198"/>
      <c r="MK5" s="198"/>
      <c r="ML5" s="198"/>
      <c r="MM5" s="198"/>
      <c r="MN5" s="242">
        <v>64</v>
      </c>
      <c r="MO5" s="247">
        <v>24</v>
      </c>
      <c r="MP5" s="198"/>
      <c r="MQ5" s="247">
        <v>24</v>
      </c>
      <c r="MR5" s="198"/>
      <c r="MS5" s="198"/>
      <c r="MT5" s="198"/>
      <c r="MU5" s="198"/>
      <c r="MV5" s="198"/>
      <c r="MW5" s="198"/>
      <c r="MX5" s="198"/>
      <c r="MY5" s="198"/>
      <c r="MZ5" s="198"/>
      <c r="NA5" s="247">
        <v>24</v>
      </c>
      <c r="NB5" s="198"/>
      <c r="NC5" s="198"/>
      <c r="ND5" s="198"/>
      <c r="NE5" s="198"/>
      <c r="NF5" s="198"/>
      <c r="NG5" s="198"/>
      <c r="NH5" s="198"/>
      <c r="NI5" s="198"/>
      <c r="NJ5" s="198"/>
      <c r="NK5" s="198"/>
      <c r="NL5" s="198"/>
      <c r="NM5" s="198"/>
      <c r="NN5" s="198"/>
      <c r="NO5" s="198"/>
      <c r="NP5" s="196"/>
      <c r="NQ5" s="196"/>
      <c r="NR5" s="196"/>
      <c r="NS5" s="196"/>
      <c r="NT5" s="196"/>
      <c r="NU5" s="196"/>
      <c r="NV5" s="196"/>
      <c r="NW5" s="196"/>
      <c r="NX5" s="196"/>
      <c r="NY5" s="196"/>
      <c r="NZ5" s="196"/>
      <c r="OA5" s="196"/>
      <c r="OB5" s="196"/>
      <c r="OC5" s="196"/>
      <c r="OD5" s="196"/>
      <c r="OE5" s="196"/>
      <c r="OF5" s="196"/>
      <c r="OG5" s="196"/>
      <c r="OH5" s="196"/>
      <c r="OI5" s="196"/>
      <c r="OJ5" s="196"/>
      <c r="OK5" s="196"/>
      <c r="OL5" s="196"/>
      <c r="OM5" s="196"/>
      <c r="ON5" s="196"/>
      <c r="OO5" s="196"/>
      <c r="OP5" s="196"/>
      <c r="OQ5" s="196"/>
      <c r="OR5" s="196"/>
      <c r="OS5" s="196"/>
      <c r="OT5" s="196"/>
      <c r="OU5" s="196"/>
      <c r="OV5" s="196"/>
      <c r="OW5" s="196"/>
      <c r="OX5" s="196"/>
      <c r="OY5" s="196"/>
      <c r="OZ5" s="196"/>
      <c r="PA5" s="196"/>
      <c r="PB5" s="196"/>
      <c r="PC5" s="196"/>
      <c r="PD5" s="196"/>
      <c r="PE5" s="196"/>
      <c r="PF5" s="196"/>
      <c r="PG5" s="196"/>
      <c r="PH5" s="196"/>
      <c r="PI5" s="196"/>
      <c r="PJ5" s="196"/>
      <c r="PK5" s="196"/>
      <c r="PL5" s="196"/>
      <c r="PM5" s="196"/>
      <c r="PN5" s="196"/>
      <c r="PO5" s="196"/>
      <c r="PP5" s="196"/>
      <c r="PQ5" s="196"/>
      <c r="PR5" s="196"/>
      <c r="PS5" s="196"/>
      <c r="PT5" s="196"/>
      <c r="PU5" s="196"/>
      <c r="PV5" s="196"/>
      <c r="PW5" s="196"/>
      <c r="PX5" s="261"/>
      <c r="PY5" s="261"/>
      <c r="PZ5" s="261"/>
      <c r="QA5" s="261"/>
      <c r="QB5" s="261"/>
      <c r="QC5" s="261"/>
      <c r="QD5" s="261"/>
      <c r="QE5" s="261"/>
      <c r="QF5" s="261"/>
      <c r="QG5" s="261"/>
      <c r="QH5" s="261"/>
      <c r="QI5" s="261"/>
      <c r="QJ5" s="261"/>
      <c r="QK5" s="261"/>
      <c r="QL5" s="261"/>
      <c r="QM5" s="261"/>
      <c r="QN5" s="261"/>
      <c r="QO5" s="261"/>
      <c r="QP5" s="261"/>
      <c r="QQ5" s="261"/>
      <c r="QR5" s="261"/>
      <c r="QS5" s="261"/>
      <c r="QT5" s="261"/>
      <c r="QU5" s="261"/>
      <c r="QV5" s="261"/>
      <c r="QW5" s="261"/>
      <c r="QX5" s="261"/>
      <c r="QY5" s="261"/>
      <c r="QZ5" s="261"/>
      <c r="RA5" s="261"/>
      <c r="RB5" s="261"/>
      <c r="RC5" s="261"/>
      <c r="RD5" s="261"/>
      <c r="RE5" s="261"/>
      <c r="RF5" s="261"/>
      <c r="RG5" s="261"/>
      <c r="RH5" s="261"/>
      <c r="RI5" s="261"/>
      <c r="RJ5" s="261"/>
      <c r="RK5" s="261"/>
      <c r="RL5" s="261"/>
      <c r="RM5" s="261"/>
      <c r="RN5" s="261"/>
      <c r="RO5" s="261"/>
      <c r="RP5" s="261"/>
      <c r="RQ5" s="261"/>
      <c r="RR5" s="261"/>
      <c r="RS5" s="261"/>
      <c r="RT5" s="261"/>
      <c r="RU5" s="261"/>
      <c r="RV5" s="261"/>
      <c r="RW5" s="261"/>
      <c r="RX5" s="261"/>
      <c r="RY5" s="261"/>
      <c r="RZ5" s="261"/>
      <c r="SA5" s="261"/>
      <c r="SB5" s="261"/>
      <c r="SC5" s="261"/>
      <c r="SD5" s="261"/>
      <c r="SE5" s="261"/>
    </row>
    <row r="6" spans="1:499" x14ac:dyDescent="0.2">
      <c r="A6" s="230" t="s">
        <v>830</v>
      </c>
      <c r="B6" s="231" t="s">
        <v>3926</v>
      </c>
      <c r="C6" s="225"/>
      <c r="D6" s="225"/>
      <c r="E6" s="225"/>
      <c r="F6" s="226" t="s">
        <v>5569</v>
      </c>
      <c r="G6" s="226" t="s">
        <v>5550</v>
      </c>
      <c r="H6" s="226" t="s">
        <v>5551</v>
      </c>
      <c r="I6" s="226" t="s">
        <v>5559</v>
      </c>
      <c r="J6" s="226"/>
      <c r="K6" s="226"/>
      <c r="L6" s="226"/>
      <c r="M6" s="226"/>
      <c r="N6" s="226" t="s">
        <v>5553</v>
      </c>
      <c r="O6" s="226" t="s">
        <v>5560</v>
      </c>
      <c r="P6" s="226"/>
      <c r="Q6" s="237">
        <v>0</v>
      </c>
      <c r="R6" s="238"/>
      <c r="S6" s="238"/>
      <c r="T6" s="238"/>
      <c r="U6" s="238"/>
      <c r="V6" s="238"/>
      <c r="W6" s="232" t="s">
        <v>5570</v>
      </c>
      <c r="X6" s="232"/>
      <c r="Y6" s="232" t="s">
        <v>5556</v>
      </c>
      <c r="Z6" s="235">
        <v>0.5</v>
      </c>
      <c r="AA6" s="235">
        <v>1.21</v>
      </c>
      <c r="AB6" s="235">
        <v>0</v>
      </c>
      <c r="AC6" s="224">
        <v>36526</v>
      </c>
      <c r="AD6" s="224">
        <v>36526</v>
      </c>
      <c r="AE6" s="125">
        <v>18</v>
      </c>
      <c r="AF6" s="125">
        <v>24</v>
      </c>
      <c r="AG6" s="125">
        <v>12</v>
      </c>
      <c r="AH6" s="236">
        <v>1</v>
      </c>
      <c r="AI6" s="236"/>
      <c r="AJ6" s="125" t="s">
        <v>6225</v>
      </c>
      <c r="AK6" s="175" t="s">
        <v>5145</v>
      </c>
      <c r="AL6" s="125" t="s">
        <v>820</v>
      </c>
      <c r="AM6" s="27" t="s">
        <v>5060</v>
      </c>
      <c r="AN6" s="126">
        <v>43.36</v>
      </c>
      <c r="AO6" s="126">
        <v>0.1</v>
      </c>
      <c r="AP6" s="126">
        <v>7.2</v>
      </c>
      <c r="AQ6" s="126">
        <v>4.5999999999999996</v>
      </c>
      <c r="AR6" s="125">
        <v>0</v>
      </c>
      <c r="AS6" s="125">
        <v>0</v>
      </c>
      <c r="AT6" s="178">
        <v>43416</v>
      </c>
      <c r="AU6" s="178"/>
      <c r="AV6" s="178">
        <v>43416</v>
      </c>
      <c r="AW6" s="239" t="s">
        <v>855</v>
      </c>
      <c r="AX6" s="239" t="s">
        <v>846</v>
      </c>
      <c r="AY6" s="127"/>
      <c r="AZ6" s="127"/>
      <c r="BA6" s="128">
        <v>800</v>
      </c>
      <c r="BB6" s="128" t="s">
        <v>489</v>
      </c>
      <c r="BC6" s="128"/>
      <c r="BD6" s="128">
        <v>1</v>
      </c>
      <c r="BE6" s="129" t="s">
        <v>541</v>
      </c>
      <c r="BF6" s="130">
        <v>1</v>
      </c>
      <c r="BG6" s="240"/>
      <c r="BH6" s="241"/>
      <c r="BI6" s="190"/>
      <c r="BJ6" s="131">
        <v>16</v>
      </c>
      <c r="BK6" s="191">
        <v>1874</v>
      </c>
      <c r="BL6" s="13">
        <v>11</v>
      </c>
      <c r="BM6" s="13">
        <v>5</v>
      </c>
      <c r="BN6" s="27" t="s">
        <v>5562</v>
      </c>
      <c r="BO6" s="13" t="s">
        <v>5562</v>
      </c>
      <c r="BP6" s="222">
        <v>18</v>
      </c>
      <c r="BQ6" s="132"/>
      <c r="BR6" s="133"/>
      <c r="BS6" s="125">
        <v>1000000000</v>
      </c>
      <c r="BT6" s="134">
        <v>441</v>
      </c>
      <c r="BU6" s="135">
        <v>-26.5625</v>
      </c>
      <c r="BV6" s="134">
        <v>800</v>
      </c>
      <c r="BW6" s="136">
        <v>0</v>
      </c>
      <c r="BX6" s="136">
        <v>0</v>
      </c>
      <c r="BY6" s="136">
        <v>800</v>
      </c>
      <c r="BZ6" s="134">
        <v>0</v>
      </c>
      <c r="CA6" s="134">
        <v>0</v>
      </c>
      <c r="CB6" s="134">
        <v>1241</v>
      </c>
      <c r="CC6" s="135">
        <v>-76.5625</v>
      </c>
      <c r="CD6" s="134"/>
      <c r="CE6" s="134"/>
      <c r="CF6" s="137">
        <v>0</v>
      </c>
      <c r="CG6" s="134">
        <v>5</v>
      </c>
      <c r="CH6" s="132"/>
      <c r="CI6" s="132"/>
      <c r="CJ6" s="229" t="s">
        <v>820</v>
      </c>
      <c r="CK6" s="233" t="s">
        <v>820</v>
      </c>
      <c r="CL6" s="138">
        <v>0</v>
      </c>
      <c r="CM6" s="138">
        <v>213</v>
      </c>
      <c r="CN6" s="135">
        <v>0</v>
      </c>
      <c r="CO6" s="135">
        <v>1.89</v>
      </c>
      <c r="CP6" s="139"/>
      <c r="CQ6" s="135">
        <v>0</v>
      </c>
      <c r="CR6" s="179">
        <v>43479</v>
      </c>
      <c r="CS6" s="180">
        <v>43479</v>
      </c>
      <c r="CT6" s="181">
        <v>43605</v>
      </c>
      <c r="CU6" s="181">
        <v>43067</v>
      </c>
      <c r="CV6" s="181">
        <v>0</v>
      </c>
      <c r="CW6" s="181">
        <v>43151</v>
      </c>
      <c r="CX6" s="181">
        <v>43235</v>
      </c>
      <c r="CY6" s="135">
        <v>0</v>
      </c>
      <c r="CZ6" s="134">
        <v>0</v>
      </c>
      <c r="DA6" s="135">
        <v>0</v>
      </c>
      <c r="DB6" s="135">
        <v>0</v>
      </c>
      <c r="DC6" s="135">
        <v>0</v>
      </c>
      <c r="DD6" s="135">
        <v>0</v>
      </c>
      <c r="DE6" s="140">
        <v>2.197802197802198E-2</v>
      </c>
      <c r="DF6" s="13" t="s">
        <v>820</v>
      </c>
      <c r="DG6" s="80" t="s">
        <v>820</v>
      </c>
      <c r="DH6" s="18" t="b">
        <v>0</v>
      </c>
      <c r="DI6" s="79"/>
      <c r="DJ6" s="79"/>
      <c r="DK6" s="192"/>
      <c r="DL6" s="174"/>
      <c r="DM6" s="193"/>
      <c r="DN6" s="135"/>
      <c r="DO6" s="79"/>
      <c r="DP6" s="79"/>
      <c r="DQ6" s="79"/>
      <c r="DR6" s="79"/>
      <c r="DS6" s="79"/>
      <c r="DT6" s="79"/>
      <c r="DU6" s="79"/>
      <c r="DV6" s="18"/>
      <c r="DW6" s="18"/>
      <c r="DX6" s="18"/>
      <c r="DY6" s="177"/>
      <c r="DZ6" s="177">
        <v>0</v>
      </c>
      <c r="EA6" s="177">
        <v>0</v>
      </c>
      <c r="EB6" s="177">
        <v>0</v>
      </c>
      <c r="EC6" s="177">
        <v>0</v>
      </c>
      <c r="ED6" s="177">
        <v>0</v>
      </c>
      <c r="EE6" s="177">
        <v>0</v>
      </c>
      <c r="EF6" s="177">
        <v>0</v>
      </c>
      <c r="EG6" s="177">
        <v>0</v>
      </c>
      <c r="EH6" s="177">
        <v>0</v>
      </c>
      <c r="EI6" s="177">
        <v>0</v>
      </c>
      <c r="EJ6" s="177">
        <v>0</v>
      </c>
      <c r="EK6" s="177">
        <v>0</v>
      </c>
      <c r="EL6" s="177">
        <v>0</v>
      </c>
      <c r="EM6" s="177">
        <v>0</v>
      </c>
      <c r="EN6" s="177">
        <v>0</v>
      </c>
      <c r="EO6" s="177">
        <v>0</v>
      </c>
      <c r="EP6" s="177">
        <v>0</v>
      </c>
      <c r="EQ6" s="177">
        <v>0</v>
      </c>
      <c r="ER6" s="177">
        <v>0</v>
      </c>
      <c r="ES6" s="177">
        <v>0</v>
      </c>
      <c r="ET6" s="177">
        <v>0</v>
      </c>
      <c r="EU6" s="177">
        <v>0</v>
      </c>
      <c r="EV6" s="177">
        <v>0</v>
      </c>
      <c r="EW6" s="177">
        <v>0</v>
      </c>
      <c r="EX6" s="177">
        <v>0</v>
      </c>
      <c r="EY6" s="177">
        <v>0</v>
      </c>
      <c r="EZ6" s="177">
        <v>0</v>
      </c>
      <c r="FA6" s="177">
        <v>0</v>
      </c>
      <c r="FB6" s="177">
        <v>0</v>
      </c>
      <c r="FC6" s="249">
        <v>1208</v>
      </c>
      <c r="FD6" s="250">
        <v>808</v>
      </c>
      <c r="FE6" s="249">
        <v>808</v>
      </c>
      <c r="FF6" s="248">
        <v>808</v>
      </c>
      <c r="FG6" s="244">
        <v>667</v>
      </c>
      <c r="FH6" s="244">
        <v>617</v>
      </c>
      <c r="FI6" s="244">
        <v>617</v>
      </c>
      <c r="FJ6" s="244">
        <v>617</v>
      </c>
      <c r="FK6" s="244">
        <v>527</v>
      </c>
      <c r="FL6" s="244">
        <v>527</v>
      </c>
      <c r="FM6" s="244">
        <v>527</v>
      </c>
      <c r="FN6" s="244">
        <v>527</v>
      </c>
      <c r="FO6" s="244">
        <v>527</v>
      </c>
      <c r="FP6" s="244">
        <v>527</v>
      </c>
      <c r="FQ6" s="244">
        <v>527</v>
      </c>
      <c r="FR6" s="244">
        <v>527</v>
      </c>
      <c r="FS6" s="244">
        <v>527</v>
      </c>
      <c r="FT6" s="244">
        <v>527</v>
      </c>
      <c r="FU6" s="244">
        <v>527</v>
      </c>
      <c r="FV6" s="244">
        <v>527</v>
      </c>
      <c r="FW6" s="244">
        <v>527</v>
      </c>
      <c r="FX6" s="244">
        <v>527</v>
      </c>
      <c r="FY6" s="244">
        <v>527</v>
      </c>
      <c r="FZ6" s="244">
        <v>527</v>
      </c>
      <c r="GA6" s="244">
        <v>527</v>
      </c>
      <c r="GB6" s="244">
        <v>527</v>
      </c>
      <c r="GC6" s="244">
        <v>527</v>
      </c>
      <c r="GD6" s="244">
        <v>517</v>
      </c>
      <c r="GE6" s="244">
        <v>517</v>
      </c>
      <c r="GF6" s="244">
        <v>517</v>
      </c>
      <c r="GG6" s="244">
        <v>517</v>
      </c>
      <c r="GH6" s="244">
        <v>517</v>
      </c>
      <c r="GI6" s="244">
        <v>517</v>
      </c>
      <c r="GJ6" s="244">
        <v>517</v>
      </c>
      <c r="GK6" s="244">
        <v>517</v>
      </c>
      <c r="GL6" s="244">
        <v>517</v>
      </c>
      <c r="GM6" s="244">
        <v>507</v>
      </c>
      <c r="GN6" s="244">
        <v>507</v>
      </c>
      <c r="GO6" s="244">
        <v>507</v>
      </c>
      <c r="GP6" s="244">
        <v>507</v>
      </c>
      <c r="GQ6" s="244">
        <v>507</v>
      </c>
      <c r="GR6" s="244">
        <v>507</v>
      </c>
      <c r="GS6" s="244">
        <v>487</v>
      </c>
      <c r="GT6" s="244">
        <v>487</v>
      </c>
      <c r="GU6" s="244">
        <v>487</v>
      </c>
      <c r="GV6" s="244">
        <v>487</v>
      </c>
      <c r="GW6" s="244">
        <v>487</v>
      </c>
      <c r="GX6" s="244">
        <v>487</v>
      </c>
      <c r="GY6" s="244">
        <v>487</v>
      </c>
      <c r="GZ6" s="244">
        <v>477</v>
      </c>
      <c r="HA6" s="244">
        <v>477</v>
      </c>
      <c r="HB6" s="244">
        <v>477</v>
      </c>
      <c r="HC6" s="244">
        <v>477</v>
      </c>
      <c r="HD6" s="244">
        <v>477</v>
      </c>
      <c r="HE6" s="244">
        <v>1</v>
      </c>
      <c r="HF6" s="244">
        <v>477</v>
      </c>
      <c r="HG6" s="244">
        <v>477</v>
      </c>
      <c r="HH6" s="244">
        <v>477</v>
      </c>
      <c r="HI6" s="244">
        <v>477</v>
      </c>
      <c r="HJ6" s="244">
        <v>477</v>
      </c>
      <c r="HK6" s="198"/>
      <c r="HL6" s="244">
        <v>477</v>
      </c>
      <c r="HM6" s="244">
        <v>466</v>
      </c>
      <c r="HN6" s="244">
        <v>466</v>
      </c>
      <c r="HO6" s="244">
        <v>477</v>
      </c>
      <c r="HP6" s="244">
        <v>456</v>
      </c>
      <c r="HQ6" s="244">
        <v>456</v>
      </c>
      <c r="HR6" s="244">
        <v>456</v>
      </c>
      <c r="HS6" s="244">
        <v>456</v>
      </c>
      <c r="HT6" s="244">
        <v>456</v>
      </c>
      <c r="HU6" s="244">
        <v>456</v>
      </c>
      <c r="HV6" s="198"/>
      <c r="HW6" s="244">
        <v>416</v>
      </c>
      <c r="HX6" s="244">
        <v>406</v>
      </c>
      <c r="HY6" s="244">
        <v>396</v>
      </c>
      <c r="HZ6" s="244">
        <v>396</v>
      </c>
      <c r="IA6" s="244">
        <v>396</v>
      </c>
      <c r="IB6" s="244">
        <v>396</v>
      </c>
      <c r="IC6" s="244">
        <v>396</v>
      </c>
      <c r="ID6" s="244">
        <v>396</v>
      </c>
      <c r="IE6" s="244">
        <v>396</v>
      </c>
      <c r="IF6" s="244">
        <v>396</v>
      </c>
      <c r="IG6" s="244">
        <v>396</v>
      </c>
      <c r="IH6" s="244">
        <v>396</v>
      </c>
      <c r="II6" s="244">
        <v>396</v>
      </c>
      <c r="IJ6" s="244">
        <v>396</v>
      </c>
      <c r="IK6" s="244">
        <v>386</v>
      </c>
      <c r="IL6" s="244">
        <v>386</v>
      </c>
      <c r="IM6" s="244">
        <v>386</v>
      </c>
      <c r="IN6" s="244">
        <v>386</v>
      </c>
      <c r="IO6" s="244">
        <v>386</v>
      </c>
      <c r="IP6" s="244">
        <v>386</v>
      </c>
      <c r="IQ6" s="244">
        <v>336</v>
      </c>
      <c r="IR6" s="244">
        <v>326</v>
      </c>
      <c r="IS6" s="244">
        <v>306</v>
      </c>
      <c r="IT6" s="242">
        <v>266</v>
      </c>
      <c r="IU6" s="242">
        <v>266</v>
      </c>
      <c r="IV6" s="242">
        <v>266</v>
      </c>
      <c r="IW6" s="242">
        <v>266</v>
      </c>
      <c r="IX6" s="242">
        <v>266</v>
      </c>
      <c r="IY6" s="242">
        <v>266</v>
      </c>
      <c r="IZ6" s="198"/>
      <c r="JA6" s="242">
        <v>261</v>
      </c>
      <c r="JB6" s="242">
        <v>261</v>
      </c>
      <c r="JC6" s="242">
        <v>261</v>
      </c>
      <c r="JD6" s="242">
        <v>231</v>
      </c>
      <c r="JE6" s="242">
        <v>231</v>
      </c>
      <c r="JF6" s="242">
        <v>231</v>
      </c>
      <c r="JG6" s="242">
        <v>191</v>
      </c>
      <c r="JH6" s="242">
        <v>191</v>
      </c>
      <c r="JI6" s="242">
        <v>191</v>
      </c>
      <c r="JJ6" s="242"/>
      <c r="JK6" s="242">
        <v>191</v>
      </c>
      <c r="JL6" s="242">
        <v>181</v>
      </c>
      <c r="JM6" s="242">
        <v>181</v>
      </c>
      <c r="JN6" s="242">
        <v>151</v>
      </c>
      <c r="JO6" s="242">
        <v>131</v>
      </c>
      <c r="JP6" s="242">
        <v>131</v>
      </c>
      <c r="JQ6" s="198"/>
      <c r="JR6" s="242">
        <v>131</v>
      </c>
      <c r="JS6" s="242">
        <v>131</v>
      </c>
      <c r="JT6" s="242">
        <v>131</v>
      </c>
      <c r="JU6" s="242">
        <v>131</v>
      </c>
      <c r="JV6" s="242">
        <v>121</v>
      </c>
      <c r="JW6" s="242">
        <v>121</v>
      </c>
      <c r="JX6" s="242">
        <v>121</v>
      </c>
      <c r="JY6" s="242">
        <v>121</v>
      </c>
      <c r="JZ6" s="242">
        <v>121</v>
      </c>
      <c r="KA6" s="242">
        <v>121</v>
      </c>
      <c r="KB6" s="242">
        <v>111</v>
      </c>
      <c r="KC6" s="242">
        <v>111</v>
      </c>
      <c r="KD6" s="242">
        <v>111</v>
      </c>
      <c r="KE6" s="242">
        <v>111</v>
      </c>
      <c r="KF6" s="242">
        <v>111</v>
      </c>
      <c r="KG6" s="242">
        <v>11</v>
      </c>
      <c r="KH6" s="242">
        <v>11</v>
      </c>
      <c r="KI6" s="242">
        <v>1</v>
      </c>
      <c r="KJ6" s="242">
        <v>1</v>
      </c>
      <c r="KK6" s="242">
        <v>1</v>
      </c>
      <c r="KL6" s="242">
        <v>1</v>
      </c>
      <c r="KM6" s="242">
        <v>1</v>
      </c>
      <c r="KN6" s="242">
        <v>1</v>
      </c>
      <c r="KO6" s="242">
        <v>1</v>
      </c>
      <c r="KP6" s="242">
        <v>1</v>
      </c>
      <c r="KQ6" s="242">
        <v>1</v>
      </c>
      <c r="KR6" s="242">
        <v>1</v>
      </c>
      <c r="KS6" s="242">
        <v>1</v>
      </c>
      <c r="KT6" s="242">
        <v>1</v>
      </c>
      <c r="KU6" s="242">
        <v>1</v>
      </c>
      <c r="KV6" s="242">
        <v>1</v>
      </c>
      <c r="KW6" s="242">
        <v>1</v>
      </c>
      <c r="KX6" s="198"/>
      <c r="KY6" s="198"/>
      <c r="KZ6" s="198"/>
      <c r="LA6" s="198"/>
      <c r="LB6" s="242">
        <v>1</v>
      </c>
      <c r="LC6" s="242">
        <v>191</v>
      </c>
      <c r="LD6" s="242">
        <v>191</v>
      </c>
      <c r="LE6" s="242">
        <v>1</v>
      </c>
      <c r="LF6" s="243">
        <v>0</v>
      </c>
      <c r="LG6" s="242">
        <v>1</v>
      </c>
      <c r="LH6" s="198"/>
      <c r="LI6" s="198"/>
      <c r="LJ6" s="198"/>
      <c r="LK6" s="198"/>
      <c r="LL6" s="198"/>
      <c r="LM6" s="198"/>
      <c r="LN6" s="198"/>
      <c r="LO6" s="198"/>
      <c r="LP6" s="198"/>
      <c r="LQ6" s="242">
        <v>1</v>
      </c>
      <c r="LR6" s="198"/>
      <c r="LS6" s="198"/>
      <c r="LT6" s="198"/>
      <c r="LU6" s="198"/>
      <c r="LV6" s="198"/>
      <c r="LW6" s="198"/>
      <c r="LX6" s="198"/>
      <c r="LY6" s="198"/>
      <c r="LZ6" s="198"/>
      <c r="MA6" s="198"/>
      <c r="MB6" s="198"/>
      <c r="MC6" s="198"/>
      <c r="MD6" s="198"/>
      <c r="ME6" s="198"/>
      <c r="MF6" s="198"/>
      <c r="MG6" s="198"/>
      <c r="MH6" s="198"/>
      <c r="MI6" s="198"/>
      <c r="MJ6" s="198"/>
      <c r="MK6" s="198"/>
      <c r="ML6" s="198"/>
      <c r="MM6" s="198"/>
      <c r="MN6" s="242">
        <v>1</v>
      </c>
      <c r="MO6" s="247">
        <v>441</v>
      </c>
      <c r="MP6" s="198"/>
      <c r="MQ6" s="247">
        <v>441</v>
      </c>
      <c r="MR6" s="198"/>
      <c r="MS6" s="198"/>
      <c r="MT6" s="198"/>
      <c r="MU6" s="198"/>
      <c r="MV6" s="198"/>
      <c r="MW6" s="198"/>
      <c r="MX6" s="198"/>
      <c r="MY6" s="198"/>
      <c r="MZ6" s="198"/>
      <c r="NA6" s="247">
        <v>441</v>
      </c>
      <c r="NB6" s="198"/>
      <c r="NC6" s="198"/>
      <c r="ND6" s="198"/>
      <c r="NE6" s="198"/>
      <c r="NF6" s="198"/>
      <c r="NG6" s="198"/>
      <c r="NH6" s="198"/>
      <c r="NI6" s="198"/>
      <c r="NJ6" s="198"/>
      <c r="NK6" s="198"/>
      <c r="NL6" s="198"/>
      <c r="NM6" s="198"/>
      <c r="NN6" s="198"/>
      <c r="NO6" s="198"/>
      <c r="NP6" s="198"/>
      <c r="NQ6" s="198"/>
      <c r="NR6" s="198"/>
      <c r="NS6" s="198"/>
      <c r="NT6" s="198"/>
      <c r="NU6" s="198"/>
      <c r="NV6" s="198"/>
      <c r="NW6" s="198"/>
      <c r="NX6" s="198"/>
      <c r="NY6" s="198"/>
      <c r="NZ6" s="198"/>
      <c r="OA6" s="198"/>
      <c r="OB6" s="198"/>
      <c r="OC6" s="198"/>
      <c r="OD6" s="198"/>
      <c r="OE6" s="198"/>
      <c r="OF6" s="198"/>
      <c r="OG6" s="198"/>
      <c r="OH6" s="198"/>
      <c r="OI6" s="198"/>
      <c r="OJ6" s="198"/>
      <c r="OK6" s="198"/>
      <c r="OL6" s="198"/>
      <c r="OM6" s="198"/>
      <c r="ON6" s="198"/>
      <c r="OO6" s="198"/>
      <c r="OP6" s="198"/>
      <c r="OQ6" s="198"/>
      <c r="OR6" s="198"/>
      <c r="OS6" s="198"/>
      <c r="OT6" s="198"/>
      <c r="OU6" s="198"/>
      <c r="OV6" s="198"/>
      <c r="OW6" s="198"/>
      <c r="OX6" s="198"/>
      <c r="OY6" s="198"/>
      <c r="OZ6" s="198"/>
      <c r="PA6" s="198"/>
      <c r="PB6" s="198"/>
      <c r="PC6" s="198"/>
      <c r="PD6" s="198"/>
      <c r="PE6" s="198"/>
      <c r="PF6" s="198"/>
      <c r="PG6" s="198"/>
      <c r="PH6" s="198"/>
      <c r="PI6" s="198"/>
      <c r="PJ6" s="198"/>
      <c r="PK6" s="198"/>
      <c r="PL6" s="198"/>
      <c r="PM6" s="198"/>
      <c r="PN6" s="198"/>
      <c r="PO6" s="198"/>
      <c r="PP6" s="198"/>
      <c r="PQ6" s="198"/>
      <c r="PR6" s="198"/>
      <c r="PS6" s="198"/>
      <c r="PT6" s="198"/>
      <c r="PU6" s="198"/>
      <c r="PV6" s="198"/>
      <c r="PW6" s="198"/>
      <c r="PX6" s="261"/>
      <c r="PY6" s="261"/>
      <c r="PZ6" s="261"/>
      <c r="QA6" s="261"/>
      <c r="QB6" s="261"/>
      <c r="QC6" s="261"/>
      <c r="QD6" s="261"/>
      <c r="QE6" s="261"/>
      <c r="QF6" s="261"/>
      <c r="QG6" s="261"/>
      <c r="QH6" s="261"/>
      <c r="QI6" s="261"/>
      <c r="QJ6" s="261"/>
      <c r="QK6" s="261"/>
      <c r="QL6" s="261"/>
      <c r="QM6" s="261"/>
      <c r="QN6" s="261"/>
      <c r="QO6" s="261"/>
      <c r="QP6" s="261"/>
      <c r="QQ6" s="261"/>
      <c r="QR6" s="261"/>
      <c r="QS6" s="261"/>
      <c r="QT6" s="261"/>
      <c r="QU6" s="261"/>
      <c r="QV6" s="261"/>
      <c r="QW6" s="261"/>
      <c r="QX6" s="261"/>
      <c r="QY6" s="261"/>
      <c r="QZ6" s="261"/>
      <c r="RA6" s="261"/>
      <c r="RB6" s="261"/>
      <c r="RC6" s="261"/>
      <c r="RD6" s="261"/>
      <c r="RE6" s="261"/>
      <c r="RF6" s="261"/>
      <c r="RG6" s="261"/>
      <c r="RH6" s="261"/>
      <c r="RI6" s="261"/>
      <c r="RJ6" s="261"/>
      <c r="RK6" s="261"/>
      <c r="RL6" s="261"/>
      <c r="RM6" s="261"/>
      <c r="RN6" s="261"/>
      <c r="RO6" s="261"/>
      <c r="RP6" s="261"/>
      <c r="RQ6" s="261"/>
      <c r="RR6" s="261"/>
      <c r="RS6" s="261"/>
      <c r="RT6" s="261"/>
      <c r="RU6" s="261"/>
      <c r="RV6" s="261"/>
      <c r="RW6" s="261"/>
      <c r="RX6" s="261"/>
      <c r="RY6" s="261"/>
      <c r="RZ6" s="261"/>
      <c r="SA6" s="261"/>
      <c r="SB6" s="261"/>
      <c r="SC6" s="261"/>
      <c r="SD6" s="261"/>
      <c r="SE6" s="261"/>
    </row>
    <row r="7" spans="1:499" x14ac:dyDescent="0.2">
      <c r="A7" s="230" t="s">
        <v>830</v>
      </c>
      <c r="B7" s="231" t="s">
        <v>2724</v>
      </c>
      <c r="C7" s="225"/>
      <c r="D7" s="225"/>
      <c r="E7" s="225"/>
      <c r="F7" s="226" t="s">
        <v>5571</v>
      </c>
      <c r="G7" s="226" t="s">
        <v>5550</v>
      </c>
      <c r="H7" s="226" t="s">
        <v>5551</v>
      </c>
      <c r="I7" s="226" t="s">
        <v>5559</v>
      </c>
      <c r="J7" s="226"/>
      <c r="K7" s="226"/>
      <c r="L7" s="226"/>
      <c r="M7" s="226"/>
      <c r="N7" s="226" t="s">
        <v>5553</v>
      </c>
      <c r="O7" s="226" t="s">
        <v>5560</v>
      </c>
      <c r="P7" s="226"/>
      <c r="Q7" s="237">
        <v>0</v>
      </c>
      <c r="R7" s="238"/>
      <c r="S7" s="238"/>
      <c r="T7" s="238"/>
      <c r="U7" s="238"/>
      <c r="V7" s="238"/>
      <c r="W7" s="232" t="s">
        <v>5561</v>
      </c>
      <c r="X7" s="232"/>
      <c r="Y7" s="232" t="s">
        <v>5556</v>
      </c>
      <c r="Z7" s="235">
        <v>0.59</v>
      </c>
      <c r="AA7" s="235">
        <v>1.27</v>
      </c>
      <c r="AB7" s="235">
        <v>0</v>
      </c>
      <c r="AC7" s="224">
        <v>36526</v>
      </c>
      <c r="AD7" s="224">
        <v>36526</v>
      </c>
      <c r="AE7" s="125">
        <v>18</v>
      </c>
      <c r="AF7" s="125">
        <v>24</v>
      </c>
      <c r="AG7" s="125">
        <v>12</v>
      </c>
      <c r="AH7" s="236">
        <v>1</v>
      </c>
      <c r="AI7" s="236"/>
      <c r="AJ7" s="125" t="s">
        <v>6225</v>
      </c>
      <c r="AK7" s="175" t="s">
        <v>5145</v>
      </c>
      <c r="AL7" s="125" t="s">
        <v>820</v>
      </c>
      <c r="AM7" s="27" t="s">
        <v>5060</v>
      </c>
      <c r="AN7" s="126">
        <v>47.99</v>
      </c>
      <c r="AO7" s="126">
        <v>0.1</v>
      </c>
      <c r="AP7" s="126">
        <v>6</v>
      </c>
      <c r="AQ7" s="126">
        <v>4.2</v>
      </c>
      <c r="AR7" s="125">
        <v>0</v>
      </c>
      <c r="AS7" s="125">
        <v>0</v>
      </c>
      <c r="AT7" s="178">
        <v>43443</v>
      </c>
      <c r="AU7" s="178"/>
      <c r="AV7" s="178">
        <v>43443</v>
      </c>
      <c r="AW7" s="239" t="s">
        <v>855</v>
      </c>
      <c r="AX7" s="239" t="s">
        <v>846</v>
      </c>
      <c r="AY7" s="127"/>
      <c r="AZ7" s="127"/>
      <c r="BA7" s="128">
        <v>800</v>
      </c>
      <c r="BB7" s="128" t="s">
        <v>489</v>
      </c>
      <c r="BC7" s="128"/>
      <c r="BD7" s="128">
        <v>1</v>
      </c>
      <c r="BE7" s="129" t="s">
        <v>541</v>
      </c>
      <c r="BF7" s="130">
        <v>1</v>
      </c>
      <c r="BG7" s="240"/>
      <c r="BH7" s="241"/>
      <c r="BI7" s="190"/>
      <c r="BJ7" s="131">
        <v>23</v>
      </c>
      <c r="BK7" s="191">
        <v>2074</v>
      </c>
      <c r="BL7" s="13">
        <v>15</v>
      </c>
      <c r="BM7" s="13">
        <v>8</v>
      </c>
      <c r="BN7" s="27" t="s">
        <v>5562</v>
      </c>
      <c r="BO7" s="13" t="s">
        <v>5562</v>
      </c>
      <c r="BP7" s="222">
        <v>20</v>
      </c>
      <c r="BQ7" s="132"/>
      <c r="BR7" s="133"/>
      <c r="BS7" s="125">
        <v>1000000000</v>
      </c>
      <c r="BT7" s="134">
        <v>1150</v>
      </c>
      <c r="BU7" s="135">
        <v>-49</v>
      </c>
      <c r="BV7" s="134">
        <v>0</v>
      </c>
      <c r="BW7" s="136">
        <v>0</v>
      </c>
      <c r="BX7" s="136">
        <v>0</v>
      </c>
      <c r="BY7" s="136">
        <v>0</v>
      </c>
      <c r="BZ7" s="134">
        <v>0</v>
      </c>
      <c r="CA7" s="134">
        <v>0</v>
      </c>
      <c r="CB7" s="134">
        <v>1150</v>
      </c>
      <c r="CC7" s="135">
        <v>-49</v>
      </c>
      <c r="CD7" s="134"/>
      <c r="CE7" s="134"/>
      <c r="CF7" s="137">
        <v>0</v>
      </c>
      <c r="CG7" s="134">
        <v>8</v>
      </c>
      <c r="CH7" s="132"/>
      <c r="CI7" s="132"/>
      <c r="CJ7" s="229" t="s">
        <v>820</v>
      </c>
      <c r="CK7" s="233" t="s">
        <v>820</v>
      </c>
      <c r="CL7" s="138">
        <v>0</v>
      </c>
      <c r="CM7" s="138">
        <v>665</v>
      </c>
      <c r="CN7" s="135">
        <v>0</v>
      </c>
      <c r="CO7" s="135">
        <v>1.54</v>
      </c>
      <c r="CP7" s="139"/>
      <c r="CQ7" s="135">
        <v>0</v>
      </c>
      <c r="CR7" s="179">
        <v>43479</v>
      </c>
      <c r="CS7" s="180">
        <v>43479</v>
      </c>
      <c r="CT7" s="181">
        <v>43605</v>
      </c>
      <c r="CU7" s="181">
        <v>43038</v>
      </c>
      <c r="CV7" s="181">
        <v>0</v>
      </c>
      <c r="CW7" s="181">
        <v>43122</v>
      </c>
      <c r="CX7" s="181">
        <v>43206</v>
      </c>
      <c r="CY7" s="135">
        <v>0</v>
      </c>
      <c r="CZ7" s="134">
        <v>0</v>
      </c>
      <c r="DA7" s="135">
        <v>0</v>
      </c>
      <c r="DB7" s="135">
        <v>0</v>
      </c>
      <c r="DC7" s="135">
        <v>0</v>
      </c>
      <c r="DD7" s="135">
        <v>0</v>
      </c>
      <c r="DE7" s="140">
        <v>2.197802197802198E-2</v>
      </c>
      <c r="DF7" s="13" t="s">
        <v>820</v>
      </c>
      <c r="DG7" s="80" t="s">
        <v>820</v>
      </c>
      <c r="DH7" s="18" t="b">
        <v>0</v>
      </c>
      <c r="DI7" s="79"/>
      <c r="DJ7" s="79"/>
      <c r="DK7" s="192"/>
      <c r="DL7" s="174"/>
      <c r="DM7" s="193"/>
      <c r="DN7" s="135"/>
      <c r="DO7" s="79"/>
      <c r="DP7" s="79"/>
      <c r="DQ7" s="79"/>
      <c r="DR7" s="79"/>
      <c r="DS7" s="79"/>
      <c r="DT7" s="79"/>
      <c r="DU7" s="79"/>
      <c r="DV7" s="18"/>
      <c r="DW7" s="18"/>
      <c r="DX7" s="18"/>
      <c r="DY7" s="177"/>
      <c r="DZ7" s="177">
        <v>0</v>
      </c>
      <c r="EA7" s="177">
        <v>0</v>
      </c>
      <c r="EB7" s="177">
        <v>0</v>
      </c>
      <c r="EC7" s="177">
        <v>0</v>
      </c>
      <c r="ED7" s="177">
        <v>0</v>
      </c>
      <c r="EE7" s="177">
        <v>0</v>
      </c>
      <c r="EF7" s="177">
        <v>0</v>
      </c>
      <c r="EG7" s="177">
        <v>0</v>
      </c>
      <c r="EH7" s="177">
        <v>0</v>
      </c>
      <c r="EI7" s="177">
        <v>0</v>
      </c>
      <c r="EJ7" s="177">
        <v>0</v>
      </c>
      <c r="EK7" s="177">
        <v>0</v>
      </c>
      <c r="EL7" s="177">
        <v>0</v>
      </c>
      <c r="EM7" s="177">
        <v>0</v>
      </c>
      <c r="EN7" s="177">
        <v>0</v>
      </c>
      <c r="EO7" s="177">
        <v>0</v>
      </c>
      <c r="EP7" s="177">
        <v>0</v>
      </c>
      <c r="EQ7" s="177">
        <v>0</v>
      </c>
      <c r="ER7" s="177">
        <v>0</v>
      </c>
      <c r="ES7" s="177">
        <v>0</v>
      </c>
      <c r="ET7" s="177">
        <v>0</v>
      </c>
      <c r="EU7" s="177">
        <v>0</v>
      </c>
      <c r="EV7" s="177">
        <v>0</v>
      </c>
      <c r="EW7" s="177">
        <v>0</v>
      </c>
      <c r="EX7" s="177">
        <v>0</v>
      </c>
      <c r="EY7" s="177">
        <v>0</v>
      </c>
      <c r="EZ7" s="177">
        <v>0</v>
      </c>
      <c r="FA7" s="177">
        <v>0</v>
      </c>
      <c r="FB7" s="177">
        <v>0</v>
      </c>
      <c r="FC7" s="245">
        <v>487</v>
      </c>
      <c r="FD7" s="248">
        <v>1187</v>
      </c>
      <c r="FE7" s="248">
        <v>1187</v>
      </c>
      <c r="FF7" s="248">
        <v>1187</v>
      </c>
      <c r="FG7" s="250">
        <v>1016</v>
      </c>
      <c r="FH7" s="244">
        <v>1016</v>
      </c>
      <c r="FI7" s="247">
        <v>1016</v>
      </c>
      <c r="FJ7" s="247">
        <v>1016</v>
      </c>
      <c r="FK7" s="248">
        <v>896</v>
      </c>
      <c r="FL7" s="248">
        <v>896</v>
      </c>
      <c r="FM7" s="248">
        <v>896</v>
      </c>
      <c r="FN7" s="248">
        <v>896</v>
      </c>
      <c r="FO7" s="248">
        <v>896</v>
      </c>
      <c r="FP7" s="248">
        <v>896</v>
      </c>
      <c r="FQ7" s="248">
        <v>896</v>
      </c>
      <c r="FR7" s="248">
        <v>896</v>
      </c>
      <c r="FS7" s="248">
        <v>896</v>
      </c>
      <c r="FT7" s="248">
        <v>896</v>
      </c>
      <c r="FU7" s="248">
        <v>896</v>
      </c>
      <c r="FV7" s="248">
        <v>896</v>
      </c>
      <c r="FW7" s="248">
        <v>896</v>
      </c>
      <c r="FX7" s="248">
        <v>896</v>
      </c>
      <c r="FY7" s="248">
        <v>896</v>
      </c>
      <c r="FZ7" s="248">
        <v>896</v>
      </c>
      <c r="GA7" s="248">
        <v>896</v>
      </c>
      <c r="GB7" s="248">
        <v>896</v>
      </c>
      <c r="GC7" s="248">
        <v>896</v>
      </c>
      <c r="GD7" s="248">
        <v>771</v>
      </c>
      <c r="GE7" s="248">
        <v>771</v>
      </c>
      <c r="GF7" s="248">
        <v>771</v>
      </c>
      <c r="GG7" s="248">
        <v>771</v>
      </c>
      <c r="GH7" s="248">
        <v>771</v>
      </c>
      <c r="GI7" s="248">
        <v>771</v>
      </c>
      <c r="GJ7" s="248">
        <v>771</v>
      </c>
      <c r="GK7" s="248">
        <v>771</v>
      </c>
      <c r="GL7" s="248">
        <v>761</v>
      </c>
      <c r="GM7" s="248">
        <v>761</v>
      </c>
      <c r="GN7" s="248">
        <v>761</v>
      </c>
      <c r="GO7" s="248">
        <v>761</v>
      </c>
      <c r="GP7" s="248">
        <v>761</v>
      </c>
      <c r="GQ7" s="248">
        <v>761</v>
      </c>
      <c r="GR7" s="248">
        <v>761</v>
      </c>
      <c r="GS7" s="248">
        <v>761</v>
      </c>
      <c r="GT7" s="248">
        <v>761</v>
      </c>
      <c r="GU7" s="248">
        <v>641</v>
      </c>
      <c r="GV7" s="248">
        <v>641</v>
      </c>
      <c r="GW7" s="248">
        <v>641</v>
      </c>
      <c r="GX7" s="248">
        <v>641</v>
      </c>
      <c r="GY7" s="248">
        <v>641</v>
      </c>
      <c r="GZ7" s="248">
        <v>641</v>
      </c>
      <c r="HA7" s="248">
        <v>641</v>
      </c>
      <c r="HB7" s="248">
        <v>641</v>
      </c>
      <c r="HC7" s="248">
        <v>641</v>
      </c>
      <c r="HD7" s="248">
        <v>641</v>
      </c>
      <c r="HE7" s="248">
        <v>1</v>
      </c>
      <c r="HF7" s="248">
        <v>641</v>
      </c>
      <c r="HG7" s="248">
        <v>641</v>
      </c>
      <c r="HH7" s="247">
        <v>1641</v>
      </c>
      <c r="HI7" s="247">
        <v>1641</v>
      </c>
      <c r="HJ7" s="247">
        <v>1611</v>
      </c>
      <c r="HK7" s="198"/>
      <c r="HL7" s="247">
        <v>1611</v>
      </c>
      <c r="HM7" s="247">
        <v>1611</v>
      </c>
      <c r="HN7" s="247">
        <v>1611</v>
      </c>
      <c r="HO7" s="244">
        <v>641</v>
      </c>
      <c r="HP7" s="247">
        <v>1611</v>
      </c>
      <c r="HQ7" s="247">
        <v>1611</v>
      </c>
      <c r="HR7" s="247">
        <v>1591</v>
      </c>
      <c r="HS7" s="247">
        <v>1591</v>
      </c>
      <c r="HT7" s="247">
        <v>1591</v>
      </c>
      <c r="HU7" s="247">
        <v>1581</v>
      </c>
      <c r="HV7" s="198"/>
      <c r="HW7" s="247">
        <v>1581</v>
      </c>
      <c r="HX7" s="247">
        <v>1581</v>
      </c>
      <c r="HY7" s="247">
        <v>1581</v>
      </c>
      <c r="HZ7" s="247">
        <v>1581</v>
      </c>
      <c r="IA7" s="247">
        <v>1581</v>
      </c>
      <c r="IB7" s="247">
        <v>1581</v>
      </c>
      <c r="IC7" s="247">
        <v>1581</v>
      </c>
      <c r="ID7" s="247">
        <v>1581</v>
      </c>
      <c r="IE7" s="247">
        <v>1581</v>
      </c>
      <c r="IF7" s="247">
        <v>1561</v>
      </c>
      <c r="IG7" s="247">
        <v>1561</v>
      </c>
      <c r="IH7" s="247">
        <v>1561</v>
      </c>
      <c r="II7" s="247">
        <v>1561</v>
      </c>
      <c r="IJ7" s="247">
        <v>1561</v>
      </c>
      <c r="IK7" s="247">
        <v>1561</v>
      </c>
      <c r="IL7" s="247">
        <v>1561</v>
      </c>
      <c r="IM7" s="247">
        <v>1541</v>
      </c>
      <c r="IN7" s="247">
        <v>1541</v>
      </c>
      <c r="IO7" s="247">
        <v>1541</v>
      </c>
      <c r="IP7" s="247">
        <v>1531</v>
      </c>
      <c r="IQ7" s="247">
        <v>1531</v>
      </c>
      <c r="IR7" s="247">
        <v>1531</v>
      </c>
      <c r="IS7" s="247">
        <v>1531</v>
      </c>
      <c r="IT7" s="247">
        <v>1530</v>
      </c>
      <c r="IU7" s="247">
        <v>1530</v>
      </c>
      <c r="IV7" s="247">
        <v>1530</v>
      </c>
      <c r="IW7" s="247">
        <v>1530</v>
      </c>
      <c r="IX7" s="247">
        <v>1530</v>
      </c>
      <c r="IY7" s="247">
        <v>1510</v>
      </c>
      <c r="IZ7" s="198"/>
      <c r="JA7" s="247">
        <v>1510</v>
      </c>
      <c r="JB7" s="247">
        <v>1510</v>
      </c>
      <c r="JC7" s="247">
        <v>1510</v>
      </c>
      <c r="JD7" s="247">
        <v>1480</v>
      </c>
      <c r="JE7" s="247">
        <v>1480</v>
      </c>
      <c r="JF7" s="247">
        <v>1480</v>
      </c>
      <c r="JG7" s="247">
        <v>1480</v>
      </c>
      <c r="JH7" s="247">
        <v>1480</v>
      </c>
      <c r="JI7" s="247">
        <v>1480</v>
      </c>
      <c r="JJ7" s="247"/>
      <c r="JK7" s="247">
        <v>1480</v>
      </c>
      <c r="JL7" s="247">
        <v>1480</v>
      </c>
      <c r="JM7" s="247">
        <v>1480</v>
      </c>
      <c r="JN7" s="247">
        <v>1480</v>
      </c>
      <c r="JO7" s="247">
        <v>1480</v>
      </c>
      <c r="JP7" s="247">
        <v>1480</v>
      </c>
      <c r="JQ7" s="198"/>
      <c r="JR7" s="247">
        <v>1470</v>
      </c>
      <c r="JS7" s="247">
        <v>1470</v>
      </c>
      <c r="JT7" s="247">
        <v>1450</v>
      </c>
      <c r="JU7" s="247">
        <v>1450</v>
      </c>
      <c r="JV7" s="247">
        <v>1420</v>
      </c>
      <c r="JW7" s="247">
        <v>1420</v>
      </c>
      <c r="JX7" s="247">
        <v>1420</v>
      </c>
      <c r="JY7" s="247">
        <v>1420</v>
      </c>
      <c r="JZ7" s="247">
        <v>1420</v>
      </c>
      <c r="KA7" s="247">
        <v>1420</v>
      </c>
      <c r="KB7" s="247">
        <v>1420</v>
      </c>
      <c r="KC7" s="247">
        <v>1420</v>
      </c>
      <c r="KD7" s="247">
        <v>1420</v>
      </c>
      <c r="KE7" s="247">
        <v>1420</v>
      </c>
      <c r="KF7" s="247">
        <v>1420</v>
      </c>
      <c r="KG7" s="247">
        <v>1420</v>
      </c>
      <c r="KH7" s="247">
        <v>1420</v>
      </c>
      <c r="KI7" s="247">
        <v>1420</v>
      </c>
      <c r="KJ7" s="247">
        <v>1420</v>
      </c>
      <c r="KK7" s="247">
        <v>1420</v>
      </c>
      <c r="KL7" s="247">
        <v>1420</v>
      </c>
      <c r="KM7" s="247">
        <v>1420</v>
      </c>
      <c r="KN7" s="247">
        <v>1420</v>
      </c>
      <c r="KO7" s="247">
        <v>1420</v>
      </c>
      <c r="KP7" s="247">
        <v>1420</v>
      </c>
      <c r="KQ7" s="247">
        <v>1420</v>
      </c>
      <c r="KR7" s="247">
        <v>1420</v>
      </c>
      <c r="KS7" s="247">
        <v>1420</v>
      </c>
      <c r="KT7" s="247">
        <v>1420</v>
      </c>
      <c r="KU7" s="247">
        <v>1420</v>
      </c>
      <c r="KV7" s="247">
        <v>1390</v>
      </c>
      <c r="KW7" s="247">
        <v>1390</v>
      </c>
      <c r="KX7" s="198"/>
      <c r="KY7" s="198"/>
      <c r="KZ7" s="198"/>
      <c r="LA7" s="198"/>
      <c r="LB7" s="248">
        <v>1280</v>
      </c>
      <c r="LC7" s="247">
        <v>1480</v>
      </c>
      <c r="LD7" s="247">
        <v>1480</v>
      </c>
      <c r="LE7" s="248">
        <v>1280</v>
      </c>
      <c r="LF7" s="243">
        <v>0</v>
      </c>
      <c r="LG7" s="248">
        <v>1280</v>
      </c>
      <c r="LH7" s="198"/>
      <c r="LI7" s="198"/>
      <c r="LJ7" s="198"/>
      <c r="LK7" s="198"/>
      <c r="LL7" s="198"/>
      <c r="LM7" s="198"/>
      <c r="LN7" s="198"/>
      <c r="LO7" s="198"/>
      <c r="LP7" s="198"/>
      <c r="LQ7" s="248">
        <v>1280</v>
      </c>
      <c r="LR7" s="198"/>
      <c r="LS7" s="198"/>
      <c r="LT7" s="198"/>
      <c r="LU7" s="198"/>
      <c r="LV7" s="198"/>
      <c r="LW7" s="198"/>
      <c r="LX7" s="198"/>
      <c r="LY7" s="198"/>
      <c r="LZ7" s="198"/>
      <c r="MA7" s="198"/>
      <c r="MB7" s="198"/>
      <c r="MC7" s="198"/>
      <c r="MD7" s="198"/>
      <c r="ME7" s="198"/>
      <c r="MF7" s="198"/>
      <c r="MG7" s="198"/>
      <c r="MH7" s="198"/>
      <c r="MI7" s="198"/>
      <c r="MJ7" s="198"/>
      <c r="MK7" s="198"/>
      <c r="ML7" s="198"/>
      <c r="MM7" s="198"/>
      <c r="MN7" s="247">
        <v>1280</v>
      </c>
      <c r="MO7" s="247">
        <v>1150</v>
      </c>
      <c r="MP7" s="198"/>
      <c r="MQ7" s="247">
        <v>1150</v>
      </c>
      <c r="MR7" s="198"/>
      <c r="MS7" s="198"/>
      <c r="MT7" s="198"/>
      <c r="MU7" s="198"/>
      <c r="MV7" s="198"/>
      <c r="MW7" s="198"/>
      <c r="MX7" s="198"/>
      <c r="MY7" s="198"/>
      <c r="MZ7" s="198"/>
      <c r="NA7" s="247">
        <v>1150</v>
      </c>
      <c r="NB7" s="198"/>
      <c r="NC7" s="198"/>
      <c r="ND7" s="198"/>
      <c r="NE7" s="198"/>
      <c r="NF7" s="198"/>
      <c r="NG7" s="198"/>
      <c r="NH7" s="198"/>
      <c r="NI7" s="198"/>
      <c r="NJ7" s="198"/>
      <c r="NK7" s="198"/>
      <c r="NL7" s="198"/>
      <c r="NM7" s="198"/>
      <c r="NN7" s="198"/>
      <c r="NO7" s="198"/>
      <c r="NP7" s="196"/>
      <c r="NQ7" s="196"/>
      <c r="NR7" s="196"/>
      <c r="NS7" s="196"/>
      <c r="NT7" s="196"/>
      <c r="NU7" s="196"/>
      <c r="NV7" s="196"/>
      <c r="NW7" s="196"/>
      <c r="NX7" s="196"/>
      <c r="NY7" s="196"/>
      <c r="NZ7" s="196"/>
      <c r="OA7" s="196"/>
      <c r="OB7" s="196"/>
      <c r="OC7" s="196"/>
      <c r="OD7" s="196"/>
      <c r="OE7" s="196"/>
      <c r="OF7" s="196"/>
      <c r="OG7" s="196"/>
      <c r="OH7" s="196"/>
      <c r="OI7" s="196"/>
      <c r="OJ7" s="196"/>
      <c r="OK7" s="196"/>
      <c r="OL7" s="196"/>
      <c r="OM7" s="196"/>
      <c r="ON7" s="196"/>
      <c r="OO7" s="196"/>
      <c r="OP7" s="196"/>
      <c r="OQ7" s="196"/>
      <c r="OR7" s="196"/>
      <c r="OS7" s="196"/>
      <c r="OT7" s="196"/>
      <c r="OU7" s="196"/>
      <c r="OV7" s="196"/>
      <c r="OW7" s="196"/>
      <c r="OX7" s="196"/>
      <c r="OY7" s="196"/>
      <c r="OZ7" s="196"/>
      <c r="PA7" s="196"/>
      <c r="PB7" s="196"/>
      <c r="PC7" s="196"/>
      <c r="PD7" s="196"/>
      <c r="PE7" s="196"/>
      <c r="PF7" s="196"/>
      <c r="PG7" s="196"/>
      <c r="PH7" s="196"/>
      <c r="PI7" s="196"/>
      <c r="PJ7" s="196"/>
      <c r="PK7" s="196"/>
      <c r="PL7" s="196"/>
      <c r="PM7" s="196"/>
      <c r="PN7" s="196"/>
      <c r="PO7" s="196"/>
      <c r="PP7" s="196"/>
      <c r="PQ7" s="196"/>
      <c r="PR7" s="196"/>
      <c r="PS7" s="196"/>
      <c r="PT7" s="196"/>
      <c r="PU7" s="196"/>
      <c r="PV7" s="196"/>
      <c r="PW7" s="196"/>
      <c r="PX7" s="261"/>
      <c r="PY7" s="261"/>
      <c r="PZ7" s="261"/>
      <c r="QA7" s="261"/>
      <c r="QB7" s="261"/>
      <c r="QC7" s="261"/>
      <c r="QD7" s="261"/>
      <c r="QE7" s="261"/>
      <c r="QF7" s="261"/>
      <c r="QG7" s="261"/>
      <c r="QH7" s="261"/>
      <c r="QI7" s="261"/>
      <c r="QJ7" s="261"/>
      <c r="QK7" s="261"/>
      <c r="QL7" s="261"/>
      <c r="QM7" s="261"/>
      <c r="QN7" s="261"/>
      <c r="QO7" s="261"/>
      <c r="QP7" s="261"/>
      <c r="QQ7" s="261"/>
      <c r="QR7" s="261"/>
      <c r="QS7" s="261"/>
      <c r="QT7" s="261"/>
      <c r="QU7" s="261"/>
      <c r="QV7" s="261"/>
      <c r="QW7" s="261"/>
      <c r="QX7" s="261"/>
      <c r="QY7" s="261"/>
      <c r="QZ7" s="261"/>
      <c r="RA7" s="261"/>
      <c r="RB7" s="261"/>
      <c r="RC7" s="261"/>
      <c r="RD7" s="261"/>
      <c r="RE7" s="261"/>
      <c r="RF7" s="261"/>
      <c r="RG7" s="261"/>
      <c r="RH7" s="261"/>
      <c r="RI7" s="261"/>
      <c r="RJ7" s="261"/>
      <c r="RK7" s="261"/>
      <c r="RL7" s="261"/>
      <c r="RM7" s="261"/>
      <c r="RN7" s="261"/>
      <c r="RO7" s="261"/>
      <c r="RP7" s="261"/>
      <c r="RQ7" s="261"/>
      <c r="RR7" s="261"/>
      <c r="RS7" s="261"/>
      <c r="RT7" s="261"/>
      <c r="RU7" s="261"/>
      <c r="RV7" s="261"/>
      <c r="RW7" s="261"/>
      <c r="RX7" s="261"/>
      <c r="RY7" s="261"/>
      <c r="RZ7" s="261"/>
      <c r="SA7" s="261"/>
      <c r="SB7" s="261"/>
      <c r="SC7" s="261"/>
      <c r="SD7" s="261"/>
      <c r="SE7" s="261"/>
    </row>
    <row r="8" spans="1:499" x14ac:dyDescent="0.2">
      <c r="A8" s="230" t="s">
        <v>830</v>
      </c>
      <c r="B8" s="231" t="s">
        <v>2953</v>
      </c>
      <c r="C8" s="225"/>
      <c r="D8" s="225"/>
      <c r="E8" s="225"/>
      <c r="F8" s="226" t="s">
        <v>5572</v>
      </c>
      <c r="G8" s="226" t="s">
        <v>5550</v>
      </c>
      <c r="H8" s="226" t="s">
        <v>5551</v>
      </c>
      <c r="I8" s="226" t="s">
        <v>5559</v>
      </c>
      <c r="J8" s="226"/>
      <c r="K8" s="226"/>
      <c r="L8" s="226"/>
      <c r="M8" s="226"/>
      <c r="N8" s="226" t="s">
        <v>5553</v>
      </c>
      <c r="O8" s="226" t="s">
        <v>5573</v>
      </c>
      <c r="P8" s="226"/>
      <c r="Q8" s="237">
        <v>0</v>
      </c>
      <c r="R8" s="238"/>
      <c r="S8" s="238"/>
      <c r="T8" s="238"/>
      <c r="U8" s="238"/>
      <c r="V8" s="238"/>
      <c r="W8" s="232" t="s">
        <v>5570</v>
      </c>
      <c r="X8" s="232"/>
      <c r="Y8" s="232" t="s">
        <v>5556</v>
      </c>
      <c r="Z8" s="235">
        <v>0.76</v>
      </c>
      <c r="AA8" s="235">
        <v>1.68</v>
      </c>
      <c r="AB8" s="235">
        <v>0</v>
      </c>
      <c r="AC8" s="224">
        <v>36526</v>
      </c>
      <c r="AD8" s="224">
        <v>36526</v>
      </c>
      <c r="AE8" s="125">
        <v>18</v>
      </c>
      <c r="AF8" s="125">
        <v>24</v>
      </c>
      <c r="AG8" s="125">
        <v>12</v>
      </c>
      <c r="AH8" s="236">
        <v>1</v>
      </c>
      <c r="AI8" s="236"/>
      <c r="AJ8" s="125" t="s">
        <v>6225</v>
      </c>
      <c r="AK8" s="175" t="s">
        <v>5144</v>
      </c>
      <c r="AL8" s="125" t="s">
        <v>820</v>
      </c>
      <c r="AM8" s="27" t="s">
        <v>5060</v>
      </c>
      <c r="AN8" s="126">
        <v>77.16</v>
      </c>
      <c r="AO8" s="126">
        <v>0.1</v>
      </c>
      <c r="AP8" s="126">
        <v>4.9000000000000004</v>
      </c>
      <c r="AQ8" s="126">
        <v>1.9</v>
      </c>
      <c r="AR8" s="125">
        <v>0</v>
      </c>
      <c r="AS8" s="125">
        <v>0</v>
      </c>
      <c r="AT8" s="178">
        <v>43416</v>
      </c>
      <c r="AU8" s="178"/>
      <c r="AV8" s="178">
        <v>43426</v>
      </c>
      <c r="AW8" s="239" t="s">
        <v>855</v>
      </c>
      <c r="AX8" s="239" t="s">
        <v>846</v>
      </c>
      <c r="AY8" s="127"/>
      <c r="AZ8" s="127"/>
      <c r="BA8" s="128">
        <v>600</v>
      </c>
      <c r="BB8" s="128" t="s">
        <v>489</v>
      </c>
      <c r="BC8" s="128"/>
      <c r="BD8" s="128">
        <v>1</v>
      </c>
      <c r="BE8" s="129" t="s">
        <v>541</v>
      </c>
      <c r="BF8" s="130">
        <v>1</v>
      </c>
      <c r="BG8" s="240"/>
      <c r="BH8" s="241"/>
      <c r="BI8" s="190"/>
      <c r="BJ8" s="131">
        <v>18</v>
      </c>
      <c r="BK8" s="191">
        <v>3334</v>
      </c>
      <c r="BL8" s="13">
        <v>12</v>
      </c>
      <c r="BM8" s="13">
        <v>6</v>
      </c>
      <c r="BN8" s="27" t="s">
        <v>5562</v>
      </c>
      <c r="BO8" s="13" t="s">
        <v>5562</v>
      </c>
      <c r="BP8" s="222">
        <v>20</v>
      </c>
      <c r="BQ8" s="132"/>
      <c r="BR8" s="133"/>
      <c r="BS8" s="125">
        <v>1000000000</v>
      </c>
      <c r="BT8" s="134">
        <v>713</v>
      </c>
      <c r="BU8" s="135">
        <v>-38.6111</v>
      </c>
      <c r="BV8" s="134">
        <v>800</v>
      </c>
      <c r="BW8" s="136">
        <v>0</v>
      </c>
      <c r="BX8" s="136">
        <v>300</v>
      </c>
      <c r="BY8" s="136">
        <v>500</v>
      </c>
      <c r="BZ8" s="134">
        <v>0</v>
      </c>
      <c r="CA8" s="134">
        <v>0</v>
      </c>
      <c r="CB8" s="134">
        <v>1513</v>
      </c>
      <c r="CC8" s="135">
        <v>-83.055599999999998</v>
      </c>
      <c r="CD8" s="134"/>
      <c r="CE8" s="134"/>
      <c r="CF8" s="137">
        <v>0</v>
      </c>
      <c r="CG8" s="134">
        <v>6</v>
      </c>
      <c r="CH8" s="132"/>
      <c r="CI8" s="132"/>
      <c r="CJ8" s="229" t="s">
        <v>820</v>
      </c>
      <c r="CK8" s="233" t="s">
        <v>820</v>
      </c>
      <c r="CL8" s="138">
        <v>0</v>
      </c>
      <c r="CM8" s="138">
        <v>528</v>
      </c>
      <c r="CN8" s="135">
        <v>0</v>
      </c>
      <c r="CO8" s="135">
        <v>1.61</v>
      </c>
      <c r="CP8" s="139"/>
      <c r="CQ8" s="135">
        <v>1</v>
      </c>
      <c r="CR8" s="179">
        <v>43479</v>
      </c>
      <c r="CS8" s="180">
        <v>43479</v>
      </c>
      <c r="CT8" s="181">
        <v>43605</v>
      </c>
      <c r="CU8" s="181">
        <v>43311</v>
      </c>
      <c r="CV8" s="181">
        <v>43395</v>
      </c>
      <c r="CW8" s="181">
        <v>43395</v>
      </c>
      <c r="CX8" s="181">
        <v>43479</v>
      </c>
      <c r="CY8" s="135">
        <v>0</v>
      </c>
      <c r="CZ8" s="134">
        <v>0</v>
      </c>
      <c r="DA8" s="135">
        <v>0</v>
      </c>
      <c r="DB8" s="135">
        <v>0</v>
      </c>
      <c r="DC8" s="135">
        <v>0</v>
      </c>
      <c r="DD8" s="135">
        <v>0</v>
      </c>
      <c r="DE8" s="140">
        <v>2.197802197802198E-2</v>
      </c>
      <c r="DF8" s="13" t="s">
        <v>820</v>
      </c>
      <c r="DG8" s="80" t="s">
        <v>820</v>
      </c>
      <c r="DH8" s="18" t="b">
        <v>0</v>
      </c>
      <c r="DI8" s="79"/>
      <c r="DJ8" s="79"/>
      <c r="DK8" s="192"/>
      <c r="DL8" s="174"/>
      <c r="DM8" s="193"/>
      <c r="DN8" s="135"/>
      <c r="DO8" s="79"/>
      <c r="DP8" s="79"/>
      <c r="DQ8" s="79"/>
      <c r="DR8" s="79"/>
      <c r="DS8" s="79"/>
      <c r="DT8" s="79"/>
      <c r="DU8" s="79"/>
      <c r="DV8" s="18"/>
      <c r="DW8" s="18"/>
      <c r="DX8" s="18"/>
      <c r="DY8" s="177"/>
      <c r="DZ8" s="177">
        <v>0</v>
      </c>
      <c r="EA8" s="177">
        <v>0</v>
      </c>
      <c r="EB8" s="177">
        <v>0</v>
      </c>
      <c r="EC8" s="177">
        <v>0</v>
      </c>
      <c r="ED8" s="177">
        <v>0</v>
      </c>
      <c r="EE8" s="177">
        <v>0</v>
      </c>
      <c r="EF8" s="177">
        <v>0</v>
      </c>
      <c r="EG8" s="177">
        <v>0</v>
      </c>
      <c r="EH8" s="177">
        <v>0</v>
      </c>
      <c r="EI8" s="177">
        <v>0</v>
      </c>
      <c r="EJ8" s="177">
        <v>0</v>
      </c>
      <c r="EK8" s="177">
        <v>0</v>
      </c>
      <c r="EL8" s="177">
        <v>0</v>
      </c>
      <c r="EM8" s="177">
        <v>0</v>
      </c>
      <c r="EN8" s="177">
        <v>0</v>
      </c>
      <c r="EO8" s="177">
        <v>0</v>
      </c>
      <c r="EP8" s="177">
        <v>0</v>
      </c>
      <c r="EQ8" s="177">
        <v>0</v>
      </c>
      <c r="ER8" s="177">
        <v>0</v>
      </c>
      <c r="ES8" s="177">
        <v>0</v>
      </c>
      <c r="ET8" s="177">
        <v>0</v>
      </c>
      <c r="EU8" s="177">
        <v>0</v>
      </c>
      <c r="EV8" s="177">
        <v>0</v>
      </c>
      <c r="EW8" s="177">
        <v>0</v>
      </c>
      <c r="EX8" s="177">
        <v>0</v>
      </c>
      <c r="EY8" s="177">
        <v>0</v>
      </c>
      <c r="EZ8" s="177">
        <v>0</v>
      </c>
      <c r="FA8" s="177">
        <v>0</v>
      </c>
      <c r="FB8" s="177">
        <v>604</v>
      </c>
      <c r="FC8" s="199">
        <v>0</v>
      </c>
      <c r="FD8" s="249">
        <v>1885</v>
      </c>
      <c r="FE8" s="249">
        <v>1855</v>
      </c>
      <c r="FF8" s="248">
        <v>1855</v>
      </c>
      <c r="FG8" s="248">
        <v>1691</v>
      </c>
      <c r="FH8" s="248">
        <v>1671</v>
      </c>
      <c r="FI8" s="248">
        <v>1671</v>
      </c>
      <c r="FJ8" s="248">
        <v>1671</v>
      </c>
      <c r="FK8" s="248">
        <v>1406</v>
      </c>
      <c r="FL8" s="248">
        <v>1406</v>
      </c>
      <c r="FM8" s="248">
        <v>1406</v>
      </c>
      <c r="FN8" s="248">
        <v>1406</v>
      </c>
      <c r="FO8" s="248">
        <v>1406</v>
      </c>
      <c r="FP8" s="248">
        <v>1406</v>
      </c>
      <c r="FQ8" s="248">
        <v>1406</v>
      </c>
      <c r="FR8" s="248">
        <v>1406</v>
      </c>
      <c r="FS8" s="248">
        <v>1406</v>
      </c>
      <c r="FT8" s="248">
        <v>1406</v>
      </c>
      <c r="FU8" s="248">
        <v>1406</v>
      </c>
      <c r="FV8" s="248">
        <v>1406</v>
      </c>
      <c r="FW8" s="248">
        <v>1406</v>
      </c>
      <c r="FX8" s="248">
        <v>1406</v>
      </c>
      <c r="FY8" s="248">
        <v>1406</v>
      </c>
      <c r="FZ8" s="248">
        <v>1406</v>
      </c>
      <c r="GA8" s="248">
        <v>1406</v>
      </c>
      <c r="GB8" s="248">
        <v>1406</v>
      </c>
      <c r="GC8" s="248">
        <v>1406</v>
      </c>
      <c r="GD8" s="248">
        <v>1336</v>
      </c>
      <c r="GE8" s="248">
        <v>1336</v>
      </c>
      <c r="GF8" s="248">
        <v>1296</v>
      </c>
      <c r="GG8" s="248">
        <v>1286</v>
      </c>
      <c r="GH8" s="248">
        <v>1286</v>
      </c>
      <c r="GI8" s="248">
        <v>1286</v>
      </c>
      <c r="GJ8" s="248">
        <v>1286</v>
      </c>
      <c r="GK8" s="248">
        <v>1276</v>
      </c>
      <c r="GL8" s="248">
        <v>1256</v>
      </c>
      <c r="GM8" s="248">
        <v>1246</v>
      </c>
      <c r="GN8" s="248">
        <v>1246</v>
      </c>
      <c r="GO8" s="248">
        <v>1246</v>
      </c>
      <c r="GP8" s="248">
        <v>1246</v>
      </c>
      <c r="GQ8" s="248">
        <v>1246</v>
      </c>
      <c r="GR8" s="248">
        <v>1246</v>
      </c>
      <c r="GS8" s="248">
        <v>1246</v>
      </c>
      <c r="GT8" s="244">
        <v>1196</v>
      </c>
      <c r="GU8" s="244">
        <v>1196</v>
      </c>
      <c r="GV8" s="244">
        <v>1196</v>
      </c>
      <c r="GW8" s="244">
        <v>1196</v>
      </c>
      <c r="GX8" s="244">
        <v>1196</v>
      </c>
      <c r="GY8" s="244">
        <v>1196</v>
      </c>
      <c r="GZ8" s="244">
        <v>1196</v>
      </c>
      <c r="HA8" s="244">
        <v>1196</v>
      </c>
      <c r="HB8" s="244">
        <v>1196</v>
      </c>
      <c r="HC8" s="244">
        <v>1196</v>
      </c>
      <c r="HD8" s="244">
        <v>1196</v>
      </c>
      <c r="HE8" s="244">
        <v>1</v>
      </c>
      <c r="HF8" s="244">
        <v>1196</v>
      </c>
      <c r="HG8" s="244">
        <v>1196</v>
      </c>
      <c r="HH8" s="244">
        <v>1186</v>
      </c>
      <c r="HI8" s="244">
        <v>1186</v>
      </c>
      <c r="HJ8" s="244">
        <v>1186</v>
      </c>
      <c r="HK8" s="198"/>
      <c r="HL8" s="244">
        <v>1186</v>
      </c>
      <c r="HM8" s="244">
        <v>1176</v>
      </c>
      <c r="HN8" s="244">
        <v>1176</v>
      </c>
      <c r="HO8" s="244">
        <v>1196</v>
      </c>
      <c r="HP8" s="244">
        <v>1176</v>
      </c>
      <c r="HQ8" s="244">
        <v>1176</v>
      </c>
      <c r="HR8" s="244">
        <v>1076</v>
      </c>
      <c r="HS8" s="244">
        <v>1076</v>
      </c>
      <c r="HT8" s="244">
        <v>1076</v>
      </c>
      <c r="HU8" s="244">
        <v>1076</v>
      </c>
      <c r="HV8" s="198"/>
      <c r="HW8" s="244">
        <v>1056</v>
      </c>
      <c r="HX8" s="244">
        <v>1046</v>
      </c>
      <c r="HY8" s="244">
        <v>1046</v>
      </c>
      <c r="HZ8" s="244">
        <v>1046</v>
      </c>
      <c r="IA8" s="244">
        <v>1046</v>
      </c>
      <c r="IB8" s="244">
        <v>1026</v>
      </c>
      <c r="IC8" s="244">
        <v>1026</v>
      </c>
      <c r="ID8" s="244">
        <v>1026</v>
      </c>
      <c r="IE8" s="244">
        <v>1026</v>
      </c>
      <c r="IF8" s="244">
        <v>976</v>
      </c>
      <c r="IG8" s="244">
        <v>976</v>
      </c>
      <c r="IH8" s="244">
        <v>976</v>
      </c>
      <c r="II8" s="244">
        <v>966</v>
      </c>
      <c r="IJ8" s="244">
        <v>966</v>
      </c>
      <c r="IK8" s="244">
        <v>966</v>
      </c>
      <c r="IL8" s="244">
        <v>966</v>
      </c>
      <c r="IM8" s="244">
        <v>906</v>
      </c>
      <c r="IN8" s="244">
        <v>906</v>
      </c>
      <c r="IO8" s="244">
        <v>906</v>
      </c>
      <c r="IP8" s="244">
        <v>906</v>
      </c>
      <c r="IQ8" s="244">
        <v>906</v>
      </c>
      <c r="IR8" s="244">
        <v>906</v>
      </c>
      <c r="IS8" s="244">
        <v>886</v>
      </c>
      <c r="IT8" s="244">
        <v>886</v>
      </c>
      <c r="IU8" s="244">
        <v>886</v>
      </c>
      <c r="IV8" s="244">
        <v>886</v>
      </c>
      <c r="IW8" s="244">
        <v>886</v>
      </c>
      <c r="IX8" s="244">
        <v>876</v>
      </c>
      <c r="IY8" s="244">
        <v>876</v>
      </c>
      <c r="IZ8" s="198"/>
      <c r="JA8" s="244">
        <v>876</v>
      </c>
      <c r="JB8" s="244">
        <v>876</v>
      </c>
      <c r="JC8" s="244">
        <v>876</v>
      </c>
      <c r="JD8" s="244">
        <v>876</v>
      </c>
      <c r="JE8" s="244">
        <v>876</v>
      </c>
      <c r="JF8" s="244">
        <v>876</v>
      </c>
      <c r="JG8" s="244">
        <v>876</v>
      </c>
      <c r="JH8" s="244">
        <v>876</v>
      </c>
      <c r="JI8" s="244">
        <v>876</v>
      </c>
      <c r="JJ8" s="244"/>
      <c r="JK8" s="244">
        <v>866</v>
      </c>
      <c r="JL8" s="244">
        <v>866</v>
      </c>
      <c r="JM8" s="244">
        <v>866</v>
      </c>
      <c r="JN8" s="244">
        <v>856</v>
      </c>
      <c r="JO8" s="244">
        <v>836</v>
      </c>
      <c r="JP8" s="244">
        <v>836</v>
      </c>
      <c r="JQ8" s="198"/>
      <c r="JR8" s="244">
        <v>836</v>
      </c>
      <c r="JS8" s="244">
        <v>836</v>
      </c>
      <c r="JT8" s="244">
        <v>826</v>
      </c>
      <c r="JU8" s="244">
        <v>786</v>
      </c>
      <c r="JV8" s="244">
        <v>776</v>
      </c>
      <c r="JW8" s="244">
        <v>776</v>
      </c>
      <c r="JX8" s="244">
        <v>776</v>
      </c>
      <c r="JY8" s="244">
        <v>776</v>
      </c>
      <c r="JZ8" s="244">
        <v>776</v>
      </c>
      <c r="KA8" s="244">
        <v>776</v>
      </c>
      <c r="KB8" s="244">
        <v>756</v>
      </c>
      <c r="KC8" s="244">
        <v>756</v>
      </c>
      <c r="KD8" s="244">
        <v>756</v>
      </c>
      <c r="KE8" s="244">
        <v>756</v>
      </c>
      <c r="KF8" s="244">
        <v>756</v>
      </c>
      <c r="KG8" s="244">
        <v>746</v>
      </c>
      <c r="KH8" s="244">
        <v>746</v>
      </c>
      <c r="KI8" s="244">
        <v>746</v>
      </c>
      <c r="KJ8" s="244">
        <v>746</v>
      </c>
      <c r="KK8" s="244">
        <v>746</v>
      </c>
      <c r="KL8" s="244">
        <v>746</v>
      </c>
      <c r="KM8" s="244">
        <v>716</v>
      </c>
      <c r="KN8" s="244">
        <v>716</v>
      </c>
      <c r="KO8" s="244">
        <v>666</v>
      </c>
      <c r="KP8" s="244">
        <v>666</v>
      </c>
      <c r="KQ8" s="244">
        <v>666</v>
      </c>
      <c r="KR8" s="244">
        <v>666</v>
      </c>
      <c r="KS8" s="244">
        <v>666</v>
      </c>
      <c r="KT8" s="244">
        <v>666</v>
      </c>
      <c r="KU8" s="244">
        <v>656</v>
      </c>
      <c r="KV8" s="244">
        <v>646</v>
      </c>
      <c r="KW8" s="244">
        <v>646</v>
      </c>
      <c r="KX8" s="198"/>
      <c r="KY8" s="198"/>
      <c r="KZ8" s="198"/>
      <c r="LA8" s="198"/>
      <c r="LB8" s="242">
        <v>476</v>
      </c>
      <c r="LC8" s="244">
        <v>876</v>
      </c>
      <c r="LD8" s="244">
        <v>876</v>
      </c>
      <c r="LE8" s="242">
        <v>456</v>
      </c>
      <c r="LF8" s="243">
        <v>0</v>
      </c>
      <c r="LG8" s="242">
        <v>446</v>
      </c>
      <c r="LH8" s="198"/>
      <c r="LI8" s="198"/>
      <c r="LJ8" s="198"/>
      <c r="LK8" s="198"/>
      <c r="LL8" s="198"/>
      <c r="LM8" s="198"/>
      <c r="LN8" s="198"/>
      <c r="LO8" s="198"/>
      <c r="LP8" s="198"/>
      <c r="LQ8" s="242">
        <v>446</v>
      </c>
      <c r="LR8" s="198"/>
      <c r="LS8" s="198"/>
      <c r="LT8" s="198"/>
      <c r="LU8" s="198"/>
      <c r="LV8" s="198"/>
      <c r="LW8" s="198"/>
      <c r="LX8" s="198"/>
      <c r="LY8" s="198"/>
      <c r="LZ8" s="198"/>
      <c r="MA8" s="198"/>
      <c r="MB8" s="198"/>
      <c r="MC8" s="198"/>
      <c r="MD8" s="198"/>
      <c r="ME8" s="198"/>
      <c r="MF8" s="198"/>
      <c r="MG8" s="198"/>
      <c r="MH8" s="198"/>
      <c r="MI8" s="198"/>
      <c r="MJ8" s="198"/>
      <c r="MK8" s="198"/>
      <c r="ML8" s="198"/>
      <c r="MM8" s="198"/>
      <c r="MN8" s="242">
        <v>446</v>
      </c>
      <c r="MO8" s="247">
        <v>713</v>
      </c>
      <c r="MP8" s="198"/>
      <c r="MQ8" s="247">
        <v>713</v>
      </c>
      <c r="MR8" s="198"/>
      <c r="MS8" s="198"/>
      <c r="MT8" s="198"/>
      <c r="MU8" s="198"/>
      <c r="MV8" s="198"/>
      <c r="MW8" s="198"/>
      <c r="MX8" s="198"/>
      <c r="MY8" s="198"/>
      <c r="MZ8" s="198"/>
      <c r="NA8" s="247">
        <v>713</v>
      </c>
      <c r="NB8" s="198"/>
      <c r="NC8" s="198"/>
      <c r="ND8" s="198"/>
      <c r="NE8" s="198"/>
      <c r="NF8" s="198"/>
      <c r="NG8" s="198"/>
      <c r="NH8" s="198"/>
      <c r="NI8" s="198"/>
      <c r="NJ8" s="198"/>
      <c r="NK8" s="198"/>
      <c r="NL8" s="198"/>
      <c r="NM8" s="198"/>
      <c r="NN8" s="198"/>
      <c r="NO8" s="198"/>
      <c r="NP8" s="198"/>
      <c r="NQ8" s="198"/>
      <c r="NR8" s="198"/>
      <c r="NS8" s="198"/>
      <c r="NT8" s="198"/>
      <c r="NU8" s="198"/>
      <c r="NV8" s="198"/>
      <c r="NW8" s="198"/>
      <c r="NX8" s="198"/>
      <c r="NY8" s="198"/>
      <c r="NZ8" s="198"/>
      <c r="OA8" s="198"/>
      <c r="OB8" s="198"/>
      <c r="OC8" s="198"/>
      <c r="OD8" s="198"/>
      <c r="OE8" s="198"/>
      <c r="OF8" s="198"/>
      <c r="OG8" s="198"/>
      <c r="OH8" s="198"/>
      <c r="OI8" s="198"/>
      <c r="OJ8" s="198"/>
      <c r="OK8" s="198"/>
      <c r="OL8" s="198"/>
      <c r="OM8" s="198"/>
      <c r="ON8" s="198"/>
      <c r="OO8" s="198"/>
      <c r="OP8" s="198"/>
      <c r="OQ8" s="198"/>
      <c r="OR8" s="198"/>
      <c r="OS8" s="198"/>
      <c r="OT8" s="198"/>
      <c r="OU8" s="198"/>
      <c r="OV8" s="198"/>
      <c r="OW8" s="198"/>
      <c r="OX8" s="198"/>
      <c r="OY8" s="198"/>
      <c r="OZ8" s="198"/>
      <c r="PA8" s="198"/>
      <c r="PB8" s="198"/>
      <c r="PC8" s="198"/>
      <c r="PD8" s="198"/>
      <c r="PE8" s="198"/>
      <c r="PF8" s="198"/>
      <c r="PG8" s="198"/>
      <c r="PH8" s="198"/>
      <c r="PI8" s="198"/>
      <c r="PJ8" s="198"/>
      <c r="PK8" s="198"/>
      <c r="PL8" s="198"/>
      <c r="PM8" s="198"/>
      <c r="PN8" s="198"/>
      <c r="PO8" s="198"/>
      <c r="PP8" s="198"/>
      <c r="PQ8" s="198"/>
      <c r="PR8" s="198"/>
      <c r="PS8" s="198"/>
      <c r="PT8" s="198"/>
      <c r="PU8" s="198"/>
      <c r="PV8" s="198"/>
      <c r="PW8" s="198"/>
      <c r="PX8" s="261"/>
      <c r="PY8" s="261"/>
      <c r="PZ8" s="261"/>
      <c r="QA8" s="261"/>
      <c r="QB8" s="261"/>
      <c r="QC8" s="261"/>
      <c r="QD8" s="261"/>
      <c r="QE8" s="261"/>
      <c r="QF8" s="261"/>
      <c r="QG8" s="261"/>
      <c r="QH8" s="261"/>
      <c r="QI8" s="261"/>
      <c r="QJ8" s="261"/>
      <c r="QK8" s="261"/>
      <c r="QL8" s="261"/>
      <c r="QM8" s="261"/>
      <c r="QN8" s="261"/>
      <c r="QO8" s="261"/>
      <c r="QP8" s="261"/>
      <c r="QQ8" s="261"/>
      <c r="QR8" s="261"/>
      <c r="QS8" s="261"/>
      <c r="QT8" s="261"/>
      <c r="QU8" s="261"/>
      <c r="QV8" s="261"/>
      <c r="QW8" s="261"/>
      <c r="QX8" s="261"/>
      <c r="QY8" s="261"/>
      <c r="QZ8" s="261"/>
      <c r="RA8" s="261"/>
      <c r="RB8" s="261"/>
      <c r="RC8" s="261"/>
      <c r="RD8" s="261"/>
      <c r="RE8" s="261"/>
      <c r="RF8" s="261"/>
      <c r="RG8" s="261"/>
      <c r="RH8" s="261"/>
      <c r="RI8" s="261"/>
      <c r="RJ8" s="261"/>
      <c r="RK8" s="261"/>
      <c r="RL8" s="261"/>
      <c r="RM8" s="261"/>
      <c r="RN8" s="261"/>
      <c r="RO8" s="261"/>
      <c r="RP8" s="261"/>
      <c r="RQ8" s="261"/>
      <c r="RR8" s="261"/>
      <c r="RS8" s="261"/>
      <c r="RT8" s="261"/>
      <c r="RU8" s="261"/>
      <c r="RV8" s="261"/>
      <c r="RW8" s="261"/>
      <c r="RX8" s="261"/>
      <c r="RY8" s="261"/>
      <c r="RZ8" s="261"/>
      <c r="SA8" s="261"/>
      <c r="SB8" s="261"/>
      <c r="SC8" s="261"/>
      <c r="SD8" s="261"/>
      <c r="SE8" s="261"/>
    </row>
    <row r="9" spans="1:499" x14ac:dyDescent="0.2">
      <c r="A9" s="230" t="s">
        <v>830</v>
      </c>
      <c r="B9" s="231" t="s">
        <v>5413</v>
      </c>
      <c r="C9" s="225"/>
      <c r="D9" s="225"/>
      <c r="E9" s="225"/>
      <c r="F9" s="226" t="s">
        <v>5574</v>
      </c>
      <c r="G9" s="226" t="s">
        <v>5550</v>
      </c>
      <c r="H9" s="226" t="s">
        <v>5551</v>
      </c>
      <c r="I9" s="226" t="s">
        <v>5559</v>
      </c>
      <c r="J9" s="226"/>
      <c r="K9" s="226"/>
      <c r="L9" s="226"/>
      <c r="M9" s="226"/>
      <c r="N9" s="226" t="s">
        <v>5553</v>
      </c>
      <c r="O9" s="226" t="s">
        <v>5575</v>
      </c>
      <c r="P9" s="226"/>
      <c r="Q9" s="237">
        <v>0</v>
      </c>
      <c r="R9" s="238"/>
      <c r="S9" s="238"/>
      <c r="T9" s="238"/>
      <c r="U9" s="238"/>
      <c r="V9" s="238"/>
      <c r="W9" s="232" t="s">
        <v>5555</v>
      </c>
      <c r="X9" s="232"/>
      <c r="Y9" s="232" t="s">
        <v>5556</v>
      </c>
      <c r="Z9" s="235">
        <v>1.65</v>
      </c>
      <c r="AA9" s="235">
        <v>2.91</v>
      </c>
      <c r="AB9" s="235">
        <v>0</v>
      </c>
      <c r="AC9" s="224">
        <v>36526</v>
      </c>
      <c r="AD9" s="224">
        <v>36526</v>
      </c>
      <c r="AE9" s="125">
        <v>18</v>
      </c>
      <c r="AF9" s="125">
        <v>24</v>
      </c>
      <c r="AG9" s="125">
        <v>12</v>
      </c>
      <c r="AH9" s="236">
        <v>1</v>
      </c>
      <c r="AI9" s="236"/>
      <c r="AJ9" s="125" t="s">
        <v>6225</v>
      </c>
      <c r="AK9" s="175" t="s">
        <v>5144</v>
      </c>
      <c r="AL9" s="125" t="s">
        <v>820</v>
      </c>
      <c r="AM9" s="27" t="s">
        <v>5060</v>
      </c>
      <c r="AN9" s="126">
        <v>0.78</v>
      </c>
      <c r="AO9" s="126">
        <v>2.9</v>
      </c>
      <c r="AP9" s="126">
        <v>202.2</v>
      </c>
      <c r="AQ9" s="126">
        <v>16</v>
      </c>
      <c r="AR9" s="125">
        <v>0</v>
      </c>
      <c r="AS9" s="125">
        <v>0</v>
      </c>
      <c r="AT9" s="178">
        <v>43265</v>
      </c>
      <c r="AU9" s="178"/>
      <c r="AV9" s="178">
        <v>43186</v>
      </c>
      <c r="AW9" s="239" t="s">
        <v>855</v>
      </c>
      <c r="AX9" s="239" t="s">
        <v>846</v>
      </c>
      <c r="AY9" s="127"/>
      <c r="AZ9" s="127"/>
      <c r="BA9" s="128">
        <v>50</v>
      </c>
      <c r="BB9" s="128" t="s">
        <v>489</v>
      </c>
      <c r="BC9" s="128"/>
      <c r="BD9" s="128">
        <v>1</v>
      </c>
      <c r="BE9" s="129" t="s">
        <v>541</v>
      </c>
      <c r="BF9" s="130">
        <v>1</v>
      </c>
      <c r="BG9" s="240"/>
      <c r="BH9" s="241"/>
      <c r="BI9" s="190"/>
      <c r="BJ9" s="131">
        <v>9</v>
      </c>
      <c r="BK9" s="191">
        <v>34</v>
      </c>
      <c r="BL9" s="13">
        <v>6</v>
      </c>
      <c r="BM9" s="13">
        <v>3</v>
      </c>
      <c r="BN9" s="27" t="s">
        <v>5562</v>
      </c>
      <c r="BO9" s="13" t="s">
        <v>5562</v>
      </c>
      <c r="BP9" s="222">
        <v>8</v>
      </c>
      <c r="BQ9" s="132"/>
      <c r="BR9" s="133"/>
      <c r="BS9" s="125">
        <v>1000000000</v>
      </c>
      <c r="BT9" s="134">
        <v>631</v>
      </c>
      <c r="BU9" s="135">
        <v>-69.111099999999993</v>
      </c>
      <c r="BV9" s="134">
        <v>0</v>
      </c>
      <c r="BW9" s="136">
        <v>0</v>
      </c>
      <c r="BX9" s="136">
        <v>0</v>
      </c>
      <c r="BY9" s="136">
        <v>0</v>
      </c>
      <c r="BZ9" s="134">
        <v>0</v>
      </c>
      <c r="CA9" s="134">
        <v>0</v>
      </c>
      <c r="CB9" s="134">
        <v>631</v>
      </c>
      <c r="CC9" s="135">
        <v>-69.111099999999993</v>
      </c>
      <c r="CD9" s="134"/>
      <c r="CE9" s="134"/>
      <c r="CF9" s="137">
        <v>0</v>
      </c>
      <c r="CG9" s="134">
        <v>3</v>
      </c>
      <c r="CH9" s="132"/>
      <c r="CI9" s="132"/>
      <c r="CJ9" s="229" t="s">
        <v>820</v>
      </c>
      <c r="CK9" s="233" t="s">
        <v>820</v>
      </c>
      <c r="CL9" s="138">
        <v>0</v>
      </c>
      <c r="CM9" s="138">
        <v>1026</v>
      </c>
      <c r="CN9" s="135">
        <v>0</v>
      </c>
      <c r="CO9" s="135">
        <v>1.02</v>
      </c>
      <c r="CP9" s="139"/>
      <c r="CQ9" s="135">
        <v>0</v>
      </c>
      <c r="CR9" s="179">
        <v>43479</v>
      </c>
      <c r="CS9" s="180">
        <v>43479</v>
      </c>
      <c r="CT9" s="181">
        <v>43605</v>
      </c>
      <c r="CU9" s="181">
        <v>36526</v>
      </c>
      <c r="CV9" s="181">
        <v>36526</v>
      </c>
      <c r="CW9" s="181">
        <v>36526</v>
      </c>
      <c r="CX9" s="181">
        <v>36694</v>
      </c>
      <c r="CY9" s="135">
        <v>0</v>
      </c>
      <c r="CZ9" s="134">
        <v>0</v>
      </c>
      <c r="DA9" s="135">
        <v>0</v>
      </c>
      <c r="DB9" s="135">
        <v>0</v>
      </c>
      <c r="DC9" s="135">
        <v>0</v>
      </c>
      <c r="DD9" s="135">
        <v>0</v>
      </c>
      <c r="DE9" s="140">
        <v>2.197802197802198E-2</v>
      </c>
      <c r="DF9" s="13" t="s">
        <v>820</v>
      </c>
      <c r="DG9" s="80" t="s">
        <v>820</v>
      </c>
      <c r="DH9" s="18" t="b">
        <v>0</v>
      </c>
      <c r="DI9" s="79"/>
      <c r="DJ9" s="79"/>
      <c r="DK9" s="192"/>
      <c r="DL9" s="174"/>
      <c r="DM9" s="193"/>
      <c r="DN9" s="135"/>
      <c r="DO9" s="79"/>
      <c r="DP9" s="79"/>
      <c r="DQ9" s="79"/>
      <c r="DR9" s="79"/>
      <c r="DS9" s="79"/>
      <c r="DT9" s="79"/>
      <c r="DU9" s="79"/>
      <c r="DV9" s="18"/>
      <c r="DW9" s="18"/>
      <c r="DX9" s="18"/>
      <c r="DY9" s="177"/>
      <c r="DZ9" s="177">
        <v>0</v>
      </c>
      <c r="EA9" s="177">
        <v>0</v>
      </c>
      <c r="EB9" s="177">
        <v>0</v>
      </c>
      <c r="EC9" s="177">
        <v>0</v>
      </c>
      <c r="ED9" s="177">
        <v>0</v>
      </c>
      <c r="EE9" s="177">
        <v>0</v>
      </c>
      <c r="EF9" s="177">
        <v>0</v>
      </c>
      <c r="EG9" s="177">
        <v>0</v>
      </c>
      <c r="EH9" s="177">
        <v>0</v>
      </c>
      <c r="EI9" s="177">
        <v>0</v>
      </c>
      <c r="EJ9" s="177">
        <v>0</v>
      </c>
      <c r="EK9" s="177">
        <v>0</v>
      </c>
      <c r="EL9" s="177">
        <v>0</v>
      </c>
      <c r="EM9" s="177">
        <v>0</v>
      </c>
      <c r="EN9" s="177">
        <v>0</v>
      </c>
      <c r="EO9" s="177">
        <v>0</v>
      </c>
      <c r="EP9" s="177">
        <v>0</v>
      </c>
      <c r="EQ9" s="177">
        <v>0</v>
      </c>
      <c r="ER9" s="177">
        <v>0</v>
      </c>
      <c r="ES9" s="177">
        <v>0</v>
      </c>
      <c r="ET9" s="177">
        <v>0</v>
      </c>
      <c r="EU9" s="177">
        <v>0</v>
      </c>
      <c r="EV9" s="177">
        <v>0</v>
      </c>
      <c r="EW9" s="177">
        <v>0</v>
      </c>
      <c r="EX9" s="177">
        <v>0</v>
      </c>
      <c r="EY9" s="177">
        <v>0</v>
      </c>
      <c r="EZ9" s="177">
        <v>0</v>
      </c>
      <c r="FA9" s="177">
        <v>0</v>
      </c>
      <c r="FB9" s="177">
        <v>0</v>
      </c>
      <c r="FC9" s="246">
        <v>653</v>
      </c>
      <c r="FD9" s="247">
        <v>647</v>
      </c>
      <c r="FE9" s="247">
        <v>647</v>
      </c>
      <c r="FF9" s="247">
        <v>647</v>
      </c>
      <c r="FG9" s="246">
        <v>645</v>
      </c>
      <c r="FH9" s="247">
        <v>639</v>
      </c>
      <c r="FI9" s="247">
        <v>639</v>
      </c>
      <c r="FJ9" s="247">
        <v>639</v>
      </c>
      <c r="FK9" s="247">
        <v>636</v>
      </c>
      <c r="FL9" s="247">
        <v>636</v>
      </c>
      <c r="FM9" s="247">
        <v>636</v>
      </c>
      <c r="FN9" s="247">
        <v>636</v>
      </c>
      <c r="FO9" s="247">
        <v>636</v>
      </c>
      <c r="FP9" s="247">
        <v>636</v>
      </c>
      <c r="FQ9" s="247">
        <v>636</v>
      </c>
      <c r="FR9" s="247">
        <v>636</v>
      </c>
      <c r="FS9" s="247">
        <v>636</v>
      </c>
      <c r="FT9" s="247">
        <v>636</v>
      </c>
      <c r="FU9" s="247">
        <v>636</v>
      </c>
      <c r="FV9" s="247">
        <v>636</v>
      </c>
      <c r="FW9" s="247">
        <v>636</v>
      </c>
      <c r="FX9" s="197">
        <v>636</v>
      </c>
      <c r="FY9" s="197">
        <v>636</v>
      </c>
      <c r="FZ9" s="197">
        <v>636</v>
      </c>
      <c r="GA9" s="197">
        <v>636</v>
      </c>
      <c r="GB9" s="197">
        <v>636</v>
      </c>
      <c r="GC9" s="197">
        <v>636</v>
      </c>
      <c r="GD9" s="197">
        <v>636</v>
      </c>
      <c r="GE9" s="197">
        <v>636</v>
      </c>
      <c r="GF9" s="197">
        <v>636</v>
      </c>
      <c r="GG9" s="197">
        <v>636</v>
      </c>
      <c r="GH9" s="197">
        <v>636</v>
      </c>
      <c r="GI9" s="197">
        <v>636</v>
      </c>
      <c r="GJ9" s="197">
        <v>636</v>
      </c>
      <c r="GK9" s="197">
        <v>636</v>
      </c>
      <c r="GL9" s="197">
        <v>636</v>
      </c>
      <c r="GM9" s="197">
        <v>634</v>
      </c>
      <c r="GN9" s="197">
        <v>634</v>
      </c>
      <c r="GO9" s="197">
        <v>634</v>
      </c>
      <c r="GP9" s="197">
        <v>634</v>
      </c>
      <c r="GQ9" s="197">
        <v>634</v>
      </c>
      <c r="GR9" s="197">
        <v>634</v>
      </c>
      <c r="GS9" s="197">
        <v>634</v>
      </c>
      <c r="GT9" s="197">
        <v>634</v>
      </c>
      <c r="GU9" s="197">
        <v>634</v>
      </c>
      <c r="GV9" s="197">
        <v>634</v>
      </c>
      <c r="GW9" s="197">
        <v>634</v>
      </c>
      <c r="GX9" s="197">
        <v>634</v>
      </c>
      <c r="GY9" s="197">
        <v>634</v>
      </c>
      <c r="GZ9" s="197">
        <v>634</v>
      </c>
      <c r="HA9" s="197">
        <v>634</v>
      </c>
      <c r="HB9" s="197">
        <v>634</v>
      </c>
      <c r="HC9" s="197">
        <v>634</v>
      </c>
      <c r="HD9" s="197">
        <v>634</v>
      </c>
      <c r="HE9" s="197">
        <v>1</v>
      </c>
      <c r="HF9" s="197">
        <v>634</v>
      </c>
      <c r="HG9" s="197">
        <v>634</v>
      </c>
      <c r="HH9" s="197">
        <v>634</v>
      </c>
      <c r="HI9" s="197">
        <v>634</v>
      </c>
      <c r="HJ9" s="197">
        <v>634</v>
      </c>
      <c r="HK9" s="198"/>
      <c r="HL9" s="197">
        <v>634</v>
      </c>
      <c r="HM9" s="197">
        <v>634</v>
      </c>
      <c r="HN9" s="197">
        <v>634</v>
      </c>
      <c r="HO9" s="197">
        <v>634</v>
      </c>
      <c r="HP9" s="197">
        <v>634</v>
      </c>
      <c r="HQ9" s="197">
        <v>634</v>
      </c>
      <c r="HR9" s="197">
        <v>634</v>
      </c>
      <c r="HS9" s="197">
        <v>634</v>
      </c>
      <c r="HT9" s="197">
        <v>634</v>
      </c>
      <c r="HU9" s="197">
        <v>634</v>
      </c>
      <c r="HV9" s="198"/>
      <c r="HW9" s="197">
        <v>634</v>
      </c>
      <c r="HX9" s="197">
        <v>634</v>
      </c>
      <c r="HY9" s="197">
        <v>634</v>
      </c>
      <c r="HZ9" s="197">
        <v>634</v>
      </c>
      <c r="IA9" s="197">
        <v>634</v>
      </c>
      <c r="IB9" s="197">
        <v>634</v>
      </c>
      <c r="IC9" s="197">
        <v>634</v>
      </c>
      <c r="ID9" s="197">
        <v>634</v>
      </c>
      <c r="IE9" s="197">
        <v>634</v>
      </c>
      <c r="IF9" s="197">
        <v>634</v>
      </c>
      <c r="IG9" s="197">
        <v>634</v>
      </c>
      <c r="IH9" s="197">
        <v>634</v>
      </c>
      <c r="II9" s="197">
        <v>634</v>
      </c>
      <c r="IJ9" s="197">
        <v>634</v>
      </c>
      <c r="IK9" s="197">
        <v>634</v>
      </c>
      <c r="IL9" s="197">
        <v>634</v>
      </c>
      <c r="IM9" s="197">
        <v>634</v>
      </c>
      <c r="IN9" s="197">
        <v>634</v>
      </c>
      <c r="IO9" s="197">
        <v>634</v>
      </c>
      <c r="IP9" s="197">
        <v>634</v>
      </c>
      <c r="IQ9" s="197">
        <v>634</v>
      </c>
      <c r="IR9" s="197">
        <v>634</v>
      </c>
      <c r="IS9" s="197">
        <v>634</v>
      </c>
      <c r="IT9" s="197">
        <v>634</v>
      </c>
      <c r="IU9" s="197">
        <v>634</v>
      </c>
      <c r="IV9" s="197">
        <v>634</v>
      </c>
      <c r="IW9" s="197">
        <v>634</v>
      </c>
      <c r="IX9" s="197">
        <v>634</v>
      </c>
      <c r="IY9" s="197">
        <v>634</v>
      </c>
      <c r="IZ9" s="198"/>
      <c r="JA9" s="197">
        <v>634</v>
      </c>
      <c r="JB9" s="197">
        <v>634</v>
      </c>
      <c r="JC9" s="197">
        <v>634</v>
      </c>
      <c r="JD9" s="197">
        <v>634</v>
      </c>
      <c r="JE9" s="197">
        <v>634</v>
      </c>
      <c r="JF9" s="197">
        <v>634</v>
      </c>
      <c r="JG9" s="197">
        <v>634</v>
      </c>
      <c r="JH9" s="197">
        <v>634</v>
      </c>
      <c r="JI9" s="197">
        <v>634</v>
      </c>
      <c r="JJ9" s="197"/>
      <c r="JK9" s="197">
        <v>634</v>
      </c>
      <c r="JL9" s="197">
        <v>634</v>
      </c>
      <c r="JM9" s="197">
        <v>634</v>
      </c>
      <c r="JN9" s="197">
        <v>634</v>
      </c>
      <c r="JO9" s="197">
        <v>634</v>
      </c>
      <c r="JP9" s="197">
        <v>634</v>
      </c>
      <c r="JQ9" s="198"/>
      <c r="JR9" s="197">
        <v>634</v>
      </c>
      <c r="JS9" s="197">
        <v>634</v>
      </c>
      <c r="JT9" s="197">
        <v>634</v>
      </c>
      <c r="JU9" s="197">
        <v>633</v>
      </c>
      <c r="JV9" s="197">
        <v>633</v>
      </c>
      <c r="JW9" s="197">
        <v>633</v>
      </c>
      <c r="JX9" s="197">
        <v>633</v>
      </c>
      <c r="JY9" s="197">
        <v>633</v>
      </c>
      <c r="JZ9" s="197">
        <v>633</v>
      </c>
      <c r="KA9" s="197">
        <v>633</v>
      </c>
      <c r="KB9" s="197">
        <v>633</v>
      </c>
      <c r="KC9" s="197">
        <v>633</v>
      </c>
      <c r="KD9" s="197">
        <v>633</v>
      </c>
      <c r="KE9" s="197">
        <v>633</v>
      </c>
      <c r="KF9" s="197">
        <v>633</v>
      </c>
      <c r="KG9" s="197">
        <v>633</v>
      </c>
      <c r="KH9" s="197">
        <v>633</v>
      </c>
      <c r="KI9" s="197">
        <v>633</v>
      </c>
      <c r="KJ9" s="197">
        <v>633</v>
      </c>
      <c r="KK9" s="197">
        <v>633</v>
      </c>
      <c r="KL9" s="197">
        <v>633</v>
      </c>
      <c r="KM9" s="197">
        <v>633</v>
      </c>
      <c r="KN9" s="197">
        <v>633</v>
      </c>
      <c r="KO9" s="197">
        <v>633</v>
      </c>
      <c r="KP9" s="197">
        <v>633</v>
      </c>
      <c r="KQ9" s="197">
        <v>633</v>
      </c>
      <c r="KR9" s="197">
        <v>633</v>
      </c>
      <c r="KS9" s="197">
        <v>633</v>
      </c>
      <c r="KT9" s="197">
        <v>631</v>
      </c>
      <c r="KU9" s="197">
        <v>631</v>
      </c>
      <c r="KV9" s="197">
        <v>631</v>
      </c>
      <c r="KW9" s="197">
        <v>631</v>
      </c>
      <c r="KX9" s="198"/>
      <c r="KY9" s="198"/>
      <c r="KZ9" s="198"/>
      <c r="LA9" s="198"/>
      <c r="LB9" s="197">
        <v>631</v>
      </c>
      <c r="LC9" s="197">
        <v>634</v>
      </c>
      <c r="LD9" s="197">
        <v>634</v>
      </c>
      <c r="LE9" s="197">
        <v>631</v>
      </c>
      <c r="LF9" s="197">
        <v>0</v>
      </c>
      <c r="LG9" s="197">
        <v>631</v>
      </c>
      <c r="LH9" s="198"/>
      <c r="LI9" s="198"/>
      <c r="LJ9" s="198"/>
      <c r="LK9" s="198"/>
      <c r="LL9" s="198"/>
      <c r="LM9" s="198"/>
      <c r="LN9" s="198"/>
      <c r="LO9" s="198"/>
      <c r="LP9" s="198"/>
      <c r="LQ9" s="197">
        <v>631</v>
      </c>
      <c r="LR9" s="198"/>
      <c r="LS9" s="198"/>
      <c r="LT9" s="198"/>
      <c r="LU9" s="198"/>
      <c r="LV9" s="198"/>
      <c r="LW9" s="198"/>
      <c r="LX9" s="198"/>
      <c r="LY9" s="198"/>
      <c r="LZ9" s="198"/>
      <c r="MA9" s="198"/>
      <c r="MB9" s="198"/>
      <c r="MC9" s="198"/>
      <c r="MD9" s="198"/>
      <c r="ME9" s="198"/>
      <c r="MF9" s="198"/>
      <c r="MG9" s="198"/>
      <c r="MH9" s="198"/>
      <c r="MI9" s="198"/>
      <c r="MJ9" s="198"/>
      <c r="MK9" s="198"/>
      <c r="ML9" s="198"/>
      <c r="MM9" s="198"/>
      <c r="MN9" s="197">
        <v>631</v>
      </c>
      <c r="MO9" s="247">
        <v>631</v>
      </c>
      <c r="MP9" s="198"/>
      <c r="MQ9" s="247">
        <v>631</v>
      </c>
      <c r="MR9" s="198"/>
      <c r="MS9" s="198"/>
      <c r="MT9" s="198"/>
      <c r="MU9" s="198"/>
      <c r="MV9" s="198"/>
      <c r="MW9" s="198"/>
      <c r="MX9" s="198"/>
      <c r="MY9" s="198"/>
      <c r="MZ9" s="198"/>
      <c r="NA9" s="247">
        <v>631</v>
      </c>
      <c r="NB9" s="198"/>
      <c r="NC9" s="198"/>
      <c r="ND9" s="198"/>
      <c r="NE9" s="198"/>
      <c r="NF9" s="198"/>
      <c r="NG9" s="198"/>
      <c r="NH9" s="198"/>
      <c r="NI9" s="198"/>
      <c r="NJ9" s="198"/>
      <c r="NK9" s="198"/>
      <c r="NL9" s="198"/>
      <c r="NM9" s="198"/>
      <c r="NN9" s="198"/>
      <c r="NO9" s="198"/>
      <c r="NP9" s="196"/>
      <c r="NQ9" s="196"/>
      <c r="NR9" s="196"/>
      <c r="NS9" s="196"/>
      <c r="NT9" s="196"/>
      <c r="NU9" s="196"/>
      <c r="NV9" s="196"/>
      <c r="NW9" s="196"/>
      <c r="NX9" s="196"/>
      <c r="NY9" s="196"/>
      <c r="NZ9" s="196"/>
      <c r="OA9" s="196"/>
      <c r="OB9" s="196"/>
      <c r="OC9" s="196"/>
      <c r="OD9" s="196"/>
      <c r="OE9" s="196"/>
      <c r="OF9" s="196"/>
      <c r="OG9" s="196"/>
      <c r="OH9" s="196"/>
      <c r="OI9" s="196"/>
      <c r="OJ9" s="196"/>
      <c r="OK9" s="196"/>
      <c r="OL9" s="196"/>
      <c r="OM9" s="196"/>
      <c r="ON9" s="196"/>
      <c r="OO9" s="196"/>
      <c r="OP9" s="196"/>
      <c r="OQ9" s="196"/>
      <c r="OR9" s="196"/>
      <c r="OS9" s="196"/>
      <c r="OT9" s="196"/>
      <c r="OU9" s="196"/>
      <c r="OV9" s="196"/>
      <c r="OW9" s="196"/>
      <c r="OX9" s="196"/>
      <c r="OY9" s="196"/>
      <c r="OZ9" s="196"/>
      <c r="PA9" s="196"/>
      <c r="PB9" s="196"/>
      <c r="PC9" s="196"/>
      <c r="PD9" s="196"/>
      <c r="PE9" s="196"/>
      <c r="PF9" s="196"/>
      <c r="PG9" s="196"/>
      <c r="PH9" s="196"/>
      <c r="PI9" s="196"/>
      <c r="PJ9" s="196"/>
      <c r="PK9" s="196"/>
      <c r="PL9" s="196"/>
      <c r="PM9" s="196"/>
      <c r="PN9" s="196"/>
      <c r="PO9" s="196"/>
      <c r="PP9" s="196"/>
      <c r="PQ9" s="196"/>
      <c r="PR9" s="196"/>
      <c r="PS9" s="196"/>
      <c r="PT9" s="196"/>
      <c r="PU9" s="196"/>
      <c r="PV9" s="196"/>
      <c r="PW9" s="196"/>
      <c r="PX9" s="261"/>
      <c r="PY9" s="261"/>
      <c r="PZ9" s="261"/>
      <c r="QA9" s="261"/>
      <c r="QB9" s="261"/>
      <c r="QC9" s="261"/>
      <c r="QD9" s="261"/>
      <c r="QE9" s="261"/>
      <c r="QF9" s="261"/>
      <c r="QG9" s="261"/>
      <c r="QH9" s="261"/>
      <c r="QI9" s="261"/>
      <c r="QJ9" s="261"/>
      <c r="QK9" s="261"/>
      <c r="QL9" s="261"/>
      <c r="QM9" s="261"/>
      <c r="QN9" s="261"/>
      <c r="QO9" s="261"/>
      <c r="QP9" s="261"/>
      <c r="QQ9" s="261"/>
      <c r="QR9" s="261"/>
      <c r="QS9" s="261"/>
      <c r="QT9" s="261"/>
      <c r="QU9" s="261"/>
      <c r="QV9" s="261"/>
      <c r="QW9" s="261"/>
      <c r="QX9" s="261"/>
      <c r="QY9" s="261"/>
      <c r="QZ9" s="261"/>
      <c r="RA9" s="261"/>
      <c r="RB9" s="261"/>
      <c r="RC9" s="261"/>
      <c r="RD9" s="261"/>
      <c r="RE9" s="261"/>
      <c r="RF9" s="261"/>
      <c r="RG9" s="261"/>
      <c r="RH9" s="261"/>
      <c r="RI9" s="261"/>
      <c r="RJ9" s="261"/>
      <c r="RK9" s="261"/>
      <c r="RL9" s="261"/>
      <c r="RM9" s="261"/>
      <c r="RN9" s="261"/>
      <c r="RO9" s="261"/>
      <c r="RP9" s="261"/>
      <c r="RQ9" s="261"/>
      <c r="RR9" s="261"/>
      <c r="RS9" s="261"/>
      <c r="RT9" s="261"/>
      <c r="RU9" s="261"/>
      <c r="RV9" s="261"/>
      <c r="RW9" s="261"/>
      <c r="RX9" s="261"/>
      <c r="RY9" s="261"/>
      <c r="RZ9" s="261"/>
      <c r="SA9" s="261"/>
      <c r="SB9" s="261"/>
      <c r="SC9" s="261"/>
      <c r="SD9" s="261"/>
      <c r="SE9" s="261"/>
    </row>
    <row r="10" spans="1:499" x14ac:dyDescent="0.2">
      <c r="A10" s="230" t="s">
        <v>830</v>
      </c>
      <c r="B10" s="231" t="s">
        <v>5414</v>
      </c>
      <c r="C10" s="225"/>
      <c r="D10" s="225"/>
      <c r="E10" s="225"/>
      <c r="F10" s="226" t="s">
        <v>5576</v>
      </c>
      <c r="G10" s="226" t="s">
        <v>5550</v>
      </c>
      <c r="H10" s="226" t="s">
        <v>5551</v>
      </c>
      <c r="I10" s="226" t="s">
        <v>5559</v>
      </c>
      <c r="J10" s="226"/>
      <c r="K10" s="226"/>
      <c r="L10" s="226"/>
      <c r="M10" s="226"/>
      <c r="N10" s="226" t="s">
        <v>5553</v>
      </c>
      <c r="O10" s="226" t="s">
        <v>5577</v>
      </c>
      <c r="P10" s="226"/>
      <c r="Q10" s="237">
        <v>0</v>
      </c>
      <c r="R10" s="238"/>
      <c r="S10" s="238"/>
      <c r="T10" s="238"/>
      <c r="U10" s="238"/>
      <c r="V10" s="238"/>
      <c r="W10" s="232" t="s">
        <v>5555</v>
      </c>
      <c r="X10" s="232"/>
      <c r="Y10" s="232" t="s">
        <v>5556</v>
      </c>
      <c r="Z10" s="235">
        <v>1.1399999999999999</v>
      </c>
      <c r="AA10" s="235">
        <v>1.75</v>
      </c>
      <c r="AB10" s="235">
        <v>0</v>
      </c>
      <c r="AC10" s="224">
        <v>36526</v>
      </c>
      <c r="AD10" s="224">
        <v>36526</v>
      </c>
      <c r="AE10" s="125">
        <v>18</v>
      </c>
      <c r="AF10" s="125">
        <v>24</v>
      </c>
      <c r="AG10" s="125">
        <v>12</v>
      </c>
      <c r="AH10" s="236">
        <v>1</v>
      </c>
      <c r="AI10" s="236"/>
      <c r="AJ10" s="125" t="s">
        <v>6225</v>
      </c>
      <c r="AK10" s="175" t="s">
        <v>5144</v>
      </c>
      <c r="AL10" s="125" t="s">
        <v>820</v>
      </c>
      <c r="AM10" s="27" t="s">
        <v>5060</v>
      </c>
      <c r="AN10" s="126">
        <v>6.11</v>
      </c>
      <c r="AO10" s="126">
        <v>0.4</v>
      </c>
      <c r="AP10" s="126">
        <v>14.2</v>
      </c>
      <c r="AQ10" s="126">
        <v>12.3</v>
      </c>
      <c r="AR10" s="125">
        <v>0</v>
      </c>
      <c r="AS10" s="125">
        <v>0</v>
      </c>
      <c r="AT10" s="178">
        <v>43219</v>
      </c>
      <c r="AU10" s="178"/>
      <c r="AV10" s="178">
        <v>43077</v>
      </c>
      <c r="AW10" s="239" t="s">
        <v>855</v>
      </c>
      <c r="AX10" s="239" t="s">
        <v>846</v>
      </c>
      <c r="AY10" s="127"/>
      <c r="AZ10" s="127"/>
      <c r="BA10" s="128">
        <v>300</v>
      </c>
      <c r="BB10" s="128" t="s">
        <v>489</v>
      </c>
      <c r="BC10" s="128"/>
      <c r="BD10" s="128">
        <v>1</v>
      </c>
      <c r="BE10" s="129" t="s">
        <v>541</v>
      </c>
      <c r="BF10" s="130">
        <v>1</v>
      </c>
      <c r="BG10" s="240"/>
      <c r="BH10" s="241"/>
      <c r="BI10" s="190"/>
      <c r="BJ10" s="131">
        <v>9</v>
      </c>
      <c r="BK10" s="191">
        <v>264</v>
      </c>
      <c r="BL10" s="13">
        <v>6</v>
      </c>
      <c r="BM10" s="13">
        <v>3</v>
      </c>
      <c r="BN10" s="27" t="s">
        <v>5562</v>
      </c>
      <c r="BO10" s="13" t="s">
        <v>5562</v>
      </c>
      <c r="BP10" s="222">
        <v>8</v>
      </c>
      <c r="BQ10" s="132"/>
      <c r="BR10" s="133"/>
      <c r="BS10" s="125">
        <v>1000000000</v>
      </c>
      <c r="BT10" s="134">
        <v>346</v>
      </c>
      <c r="BU10" s="135">
        <v>-37.444400000000002</v>
      </c>
      <c r="BV10" s="134">
        <v>0</v>
      </c>
      <c r="BW10" s="136">
        <v>0</v>
      </c>
      <c r="BX10" s="136">
        <v>0</v>
      </c>
      <c r="BY10" s="136">
        <v>0</v>
      </c>
      <c r="BZ10" s="134">
        <v>0</v>
      </c>
      <c r="CA10" s="134">
        <v>0</v>
      </c>
      <c r="CB10" s="134">
        <v>346</v>
      </c>
      <c r="CC10" s="135">
        <v>-37.444400000000002</v>
      </c>
      <c r="CD10" s="134"/>
      <c r="CE10" s="134"/>
      <c r="CF10" s="137">
        <v>0</v>
      </c>
      <c r="CG10" s="134">
        <v>3</v>
      </c>
      <c r="CH10" s="132"/>
      <c r="CI10" s="132"/>
      <c r="CJ10" s="229" t="s">
        <v>820</v>
      </c>
      <c r="CK10" s="233" t="s">
        <v>820</v>
      </c>
      <c r="CL10" s="138">
        <v>0</v>
      </c>
      <c r="CM10" s="138">
        <v>384</v>
      </c>
      <c r="CN10" s="135">
        <v>0</v>
      </c>
      <c r="CO10" s="135">
        <v>0.71</v>
      </c>
      <c r="CP10" s="139"/>
      <c r="CQ10" s="135">
        <v>0</v>
      </c>
      <c r="CR10" s="179">
        <v>43479</v>
      </c>
      <c r="CS10" s="180">
        <v>43479</v>
      </c>
      <c r="CT10" s="181">
        <v>43605</v>
      </c>
      <c r="CU10" s="181">
        <v>36526</v>
      </c>
      <c r="CV10" s="181">
        <v>36526</v>
      </c>
      <c r="CW10" s="181">
        <v>36526</v>
      </c>
      <c r="CX10" s="181">
        <v>36694</v>
      </c>
      <c r="CY10" s="135">
        <v>0</v>
      </c>
      <c r="CZ10" s="134">
        <v>0</v>
      </c>
      <c r="DA10" s="135">
        <v>0</v>
      </c>
      <c r="DB10" s="135">
        <v>0</v>
      </c>
      <c r="DC10" s="135">
        <v>0</v>
      </c>
      <c r="DD10" s="135">
        <v>0</v>
      </c>
      <c r="DE10" s="140">
        <v>2.197802197802198E-2</v>
      </c>
      <c r="DF10" s="13" t="s">
        <v>820</v>
      </c>
      <c r="DG10" s="80" t="s">
        <v>820</v>
      </c>
      <c r="DH10" s="18" t="b">
        <v>0</v>
      </c>
      <c r="DI10" s="79"/>
      <c r="DJ10" s="79"/>
      <c r="DK10" s="192"/>
      <c r="DL10" s="174"/>
      <c r="DM10" s="193"/>
      <c r="DN10" s="135"/>
      <c r="DO10" s="79"/>
      <c r="DP10" s="79"/>
      <c r="DQ10" s="79"/>
      <c r="DR10" s="79"/>
      <c r="DS10" s="79"/>
      <c r="DT10" s="79"/>
      <c r="DU10" s="79"/>
      <c r="DV10" s="18"/>
      <c r="DW10" s="18"/>
      <c r="DX10" s="18"/>
      <c r="DY10" s="177"/>
      <c r="DZ10" s="177">
        <v>0</v>
      </c>
      <c r="EA10" s="177">
        <v>0</v>
      </c>
      <c r="EB10" s="177">
        <v>0</v>
      </c>
      <c r="EC10" s="177">
        <v>0</v>
      </c>
      <c r="ED10" s="177">
        <v>0</v>
      </c>
      <c r="EE10" s="177">
        <v>0</v>
      </c>
      <c r="EF10" s="177">
        <v>0</v>
      </c>
      <c r="EG10" s="177">
        <v>0</v>
      </c>
      <c r="EH10" s="177">
        <v>0</v>
      </c>
      <c r="EI10" s="177">
        <v>0</v>
      </c>
      <c r="EJ10" s="177">
        <v>0</v>
      </c>
      <c r="EK10" s="177">
        <v>0</v>
      </c>
      <c r="EL10" s="177">
        <v>0</v>
      </c>
      <c r="EM10" s="177">
        <v>0</v>
      </c>
      <c r="EN10" s="177">
        <v>0</v>
      </c>
      <c r="EO10" s="177">
        <v>0</v>
      </c>
      <c r="EP10" s="177">
        <v>0</v>
      </c>
      <c r="EQ10" s="177">
        <v>0</v>
      </c>
      <c r="ER10" s="177">
        <v>0</v>
      </c>
      <c r="ES10" s="177">
        <v>0</v>
      </c>
      <c r="ET10" s="177">
        <v>0</v>
      </c>
      <c r="EU10" s="177">
        <v>0</v>
      </c>
      <c r="EV10" s="177">
        <v>0</v>
      </c>
      <c r="EW10" s="177">
        <v>0</v>
      </c>
      <c r="EX10" s="177">
        <v>0</v>
      </c>
      <c r="EY10" s="177">
        <v>0</v>
      </c>
      <c r="EZ10" s="177">
        <v>0</v>
      </c>
      <c r="FA10" s="177">
        <v>0</v>
      </c>
      <c r="FB10" s="177">
        <v>0</v>
      </c>
      <c r="FC10" s="249">
        <v>508</v>
      </c>
      <c r="FD10" s="249">
        <v>448</v>
      </c>
      <c r="FE10" s="249">
        <v>448</v>
      </c>
      <c r="FF10" s="248">
        <v>448</v>
      </c>
      <c r="FG10" s="248">
        <v>426</v>
      </c>
      <c r="FH10" s="248">
        <v>402</v>
      </c>
      <c r="FI10" s="247">
        <v>402</v>
      </c>
      <c r="FJ10" s="247">
        <v>402</v>
      </c>
      <c r="FK10" s="247">
        <v>398</v>
      </c>
      <c r="FL10" s="247">
        <v>398</v>
      </c>
      <c r="FM10" s="247">
        <v>398</v>
      </c>
      <c r="FN10" s="247">
        <v>398</v>
      </c>
      <c r="FO10" s="247">
        <v>398</v>
      </c>
      <c r="FP10" s="247">
        <v>398</v>
      </c>
      <c r="FQ10" s="247">
        <v>398</v>
      </c>
      <c r="FR10" s="247">
        <v>398</v>
      </c>
      <c r="FS10" s="247">
        <v>398</v>
      </c>
      <c r="FT10" s="247">
        <v>398</v>
      </c>
      <c r="FU10" s="247">
        <v>398</v>
      </c>
      <c r="FV10" s="247">
        <v>398</v>
      </c>
      <c r="FW10" s="247">
        <v>398</v>
      </c>
      <c r="FX10" s="247">
        <v>398</v>
      </c>
      <c r="FY10" s="247">
        <v>398</v>
      </c>
      <c r="FZ10" s="247">
        <v>398</v>
      </c>
      <c r="GA10" s="247">
        <v>398</v>
      </c>
      <c r="GB10" s="247">
        <v>398</v>
      </c>
      <c r="GC10" s="247">
        <v>398</v>
      </c>
      <c r="GD10" s="247">
        <v>391</v>
      </c>
      <c r="GE10" s="247">
        <v>391</v>
      </c>
      <c r="GF10" s="247">
        <v>391</v>
      </c>
      <c r="GG10" s="247">
        <v>391</v>
      </c>
      <c r="GH10" s="247">
        <v>391</v>
      </c>
      <c r="GI10" s="247">
        <v>391</v>
      </c>
      <c r="GJ10" s="247">
        <v>391</v>
      </c>
      <c r="GK10" s="247">
        <v>391</v>
      </c>
      <c r="GL10" s="247">
        <v>391</v>
      </c>
      <c r="GM10" s="247">
        <v>391</v>
      </c>
      <c r="GN10" s="247">
        <v>391</v>
      </c>
      <c r="GO10" s="247">
        <v>371</v>
      </c>
      <c r="GP10" s="247">
        <v>371</v>
      </c>
      <c r="GQ10" s="247">
        <v>371</v>
      </c>
      <c r="GR10" s="247">
        <v>371</v>
      </c>
      <c r="GS10" s="247">
        <v>371</v>
      </c>
      <c r="GT10" s="247">
        <v>371</v>
      </c>
      <c r="GU10" s="247">
        <v>371</v>
      </c>
      <c r="GV10" s="247">
        <v>371</v>
      </c>
      <c r="GW10" s="247">
        <v>371</v>
      </c>
      <c r="GX10" s="247">
        <v>371</v>
      </c>
      <c r="GY10" s="247">
        <v>371</v>
      </c>
      <c r="GZ10" s="247">
        <v>371</v>
      </c>
      <c r="HA10" s="247">
        <v>371</v>
      </c>
      <c r="HB10" s="247">
        <v>371</v>
      </c>
      <c r="HC10" s="247">
        <v>371</v>
      </c>
      <c r="HD10" s="247">
        <v>371</v>
      </c>
      <c r="HE10" s="247">
        <v>1</v>
      </c>
      <c r="HF10" s="247">
        <v>371</v>
      </c>
      <c r="HG10" s="247">
        <v>371</v>
      </c>
      <c r="HH10" s="247">
        <v>371</v>
      </c>
      <c r="HI10" s="247">
        <v>371</v>
      </c>
      <c r="HJ10" s="247">
        <v>371</v>
      </c>
      <c r="HK10" s="198"/>
      <c r="HL10" s="247">
        <v>371</v>
      </c>
      <c r="HM10" s="248">
        <v>351</v>
      </c>
      <c r="HN10" s="248">
        <v>351</v>
      </c>
      <c r="HO10" s="247">
        <v>371</v>
      </c>
      <c r="HP10" s="248">
        <v>351</v>
      </c>
      <c r="HQ10" s="248">
        <v>351</v>
      </c>
      <c r="HR10" s="248">
        <v>351</v>
      </c>
      <c r="HS10" s="248">
        <v>351</v>
      </c>
      <c r="HT10" s="248">
        <v>351</v>
      </c>
      <c r="HU10" s="248">
        <v>351</v>
      </c>
      <c r="HV10" s="198"/>
      <c r="HW10" s="248">
        <v>351</v>
      </c>
      <c r="HX10" s="248">
        <v>351</v>
      </c>
      <c r="HY10" s="248">
        <v>351</v>
      </c>
      <c r="HZ10" s="248">
        <v>351</v>
      </c>
      <c r="IA10" s="248">
        <v>351</v>
      </c>
      <c r="IB10" s="248">
        <v>351</v>
      </c>
      <c r="IC10" s="248">
        <v>351</v>
      </c>
      <c r="ID10" s="248">
        <v>351</v>
      </c>
      <c r="IE10" s="248">
        <v>351</v>
      </c>
      <c r="IF10" s="248">
        <v>351</v>
      </c>
      <c r="IG10" s="248">
        <v>351</v>
      </c>
      <c r="IH10" s="248">
        <v>351</v>
      </c>
      <c r="II10" s="248">
        <v>351</v>
      </c>
      <c r="IJ10" s="248">
        <v>351</v>
      </c>
      <c r="IK10" s="248">
        <v>351</v>
      </c>
      <c r="IL10" s="248">
        <v>351</v>
      </c>
      <c r="IM10" s="248">
        <v>351</v>
      </c>
      <c r="IN10" s="248">
        <v>351</v>
      </c>
      <c r="IO10" s="248">
        <v>351</v>
      </c>
      <c r="IP10" s="248">
        <v>351</v>
      </c>
      <c r="IQ10" s="248">
        <v>351</v>
      </c>
      <c r="IR10" s="248">
        <v>351</v>
      </c>
      <c r="IS10" s="248">
        <v>351</v>
      </c>
      <c r="IT10" s="248">
        <v>351</v>
      </c>
      <c r="IU10" s="248">
        <v>351</v>
      </c>
      <c r="IV10" s="248">
        <v>351</v>
      </c>
      <c r="IW10" s="248">
        <v>351</v>
      </c>
      <c r="IX10" s="248">
        <v>351</v>
      </c>
      <c r="IY10" s="248">
        <v>351</v>
      </c>
      <c r="IZ10" s="198"/>
      <c r="JA10" s="248">
        <v>351</v>
      </c>
      <c r="JB10" s="248">
        <v>351</v>
      </c>
      <c r="JC10" s="248">
        <v>351</v>
      </c>
      <c r="JD10" s="248">
        <v>351</v>
      </c>
      <c r="JE10" s="248">
        <v>351</v>
      </c>
      <c r="JF10" s="248">
        <v>351</v>
      </c>
      <c r="JG10" s="248">
        <v>351</v>
      </c>
      <c r="JH10" s="248">
        <v>351</v>
      </c>
      <c r="JI10" s="248">
        <v>351</v>
      </c>
      <c r="JJ10" s="248"/>
      <c r="JK10" s="248">
        <v>351</v>
      </c>
      <c r="JL10" s="248">
        <v>351</v>
      </c>
      <c r="JM10" s="248">
        <v>351</v>
      </c>
      <c r="JN10" s="248">
        <v>351</v>
      </c>
      <c r="JO10" s="248">
        <v>351</v>
      </c>
      <c r="JP10" s="248">
        <v>351</v>
      </c>
      <c r="JQ10" s="198"/>
      <c r="JR10" s="248">
        <v>351</v>
      </c>
      <c r="JS10" s="248">
        <v>351</v>
      </c>
      <c r="JT10" s="248">
        <v>351</v>
      </c>
      <c r="JU10" s="248">
        <v>351</v>
      </c>
      <c r="JV10" s="248">
        <v>351</v>
      </c>
      <c r="JW10" s="248">
        <v>351</v>
      </c>
      <c r="JX10" s="248">
        <v>351</v>
      </c>
      <c r="JY10" s="248">
        <v>351</v>
      </c>
      <c r="JZ10" s="248">
        <v>351</v>
      </c>
      <c r="KA10" s="248">
        <v>351</v>
      </c>
      <c r="KB10" s="248">
        <v>351</v>
      </c>
      <c r="KC10" s="248">
        <v>351</v>
      </c>
      <c r="KD10" s="248">
        <v>351</v>
      </c>
      <c r="KE10" s="248">
        <v>351</v>
      </c>
      <c r="KF10" s="248">
        <v>351</v>
      </c>
      <c r="KG10" s="248">
        <v>351</v>
      </c>
      <c r="KH10" s="248">
        <v>351</v>
      </c>
      <c r="KI10" s="248">
        <v>351</v>
      </c>
      <c r="KJ10" s="248">
        <v>351</v>
      </c>
      <c r="KK10" s="248">
        <v>351</v>
      </c>
      <c r="KL10" s="248">
        <v>351</v>
      </c>
      <c r="KM10" s="248">
        <v>351</v>
      </c>
      <c r="KN10" s="248">
        <v>351</v>
      </c>
      <c r="KO10" s="248">
        <v>351</v>
      </c>
      <c r="KP10" s="248">
        <v>351</v>
      </c>
      <c r="KQ10" s="248">
        <v>351</v>
      </c>
      <c r="KR10" s="248">
        <v>351</v>
      </c>
      <c r="KS10" s="248">
        <v>351</v>
      </c>
      <c r="KT10" s="248">
        <v>351</v>
      </c>
      <c r="KU10" s="248">
        <v>351</v>
      </c>
      <c r="KV10" s="248">
        <v>351</v>
      </c>
      <c r="KW10" s="248">
        <v>351</v>
      </c>
      <c r="KX10" s="198"/>
      <c r="KY10" s="198"/>
      <c r="KZ10" s="198"/>
      <c r="LA10" s="198"/>
      <c r="LB10" s="248">
        <v>351</v>
      </c>
      <c r="LC10" s="248">
        <v>351</v>
      </c>
      <c r="LD10" s="248">
        <v>351</v>
      </c>
      <c r="LE10" s="248">
        <v>351</v>
      </c>
      <c r="LF10" s="243">
        <v>0</v>
      </c>
      <c r="LG10" s="248">
        <v>351</v>
      </c>
      <c r="LH10" s="198"/>
      <c r="LI10" s="198"/>
      <c r="LJ10" s="198"/>
      <c r="LK10" s="198"/>
      <c r="LL10" s="198"/>
      <c r="LM10" s="198"/>
      <c r="LN10" s="198"/>
      <c r="LO10" s="198"/>
      <c r="LP10" s="198"/>
      <c r="LQ10" s="248">
        <v>351</v>
      </c>
      <c r="LR10" s="198"/>
      <c r="LS10" s="198"/>
      <c r="LT10" s="198"/>
      <c r="LU10" s="198"/>
      <c r="LV10" s="198"/>
      <c r="LW10" s="198"/>
      <c r="LX10" s="198"/>
      <c r="LY10" s="198"/>
      <c r="LZ10" s="198"/>
      <c r="MA10" s="198"/>
      <c r="MB10" s="198"/>
      <c r="MC10" s="198"/>
      <c r="MD10" s="198"/>
      <c r="ME10" s="198"/>
      <c r="MF10" s="198"/>
      <c r="MG10" s="198"/>
      <c r="MH10" s="198"/>
      <c r="MI10" s="198"/>
      <c r="MJ10" s="198"/>
      <c r="MK10" s="198"/>
      <c r="ML10" s="198"/>
      <c r="MM10" s="198"/>
      <c r="MN10" s="247">
        <v>351</v>
      </c>
      <c r="MO10" s="247">
        <v>346</v>
      </c>
      <c r="MP10" s="198"/>
      <c r="MQ10" s="247">
        <v>346</v>
      </c>
      <c r="MR10" s="198"/>
      <c r="MS10" s="198"/>
      <c r="MT10" s="198"/>
      <c r="MU10" s="198"/>
      <c r="MV10" s="198"/>
      <c r="MW10" s="198"/>
      <c r="MX10" s="198"/>
      <c r="MY10" s="198"/>
      <c r="MZ10" s="198"/>
      <c r="NA10" s="247">
        <v>346</v>
      </c>
      <c r="NB10" s="198"/>
      <c r="NC10" s="198"/>
      <c r="ND10" s="198"/>
      <c r="NE10" s="198"/>
      <c r="NF10" s="198"/>
      <c r="NG10" s="198"/>
      <c r="NH10" s="198"/>
      <c r="NI10" s="198"/>
      <c r="NJ10" s="198"/>
      <c r="NK10" s="198"/>
      <c r="NL10" s="198"/>
      <c r="NM10" s="198"/>
      <c r="NN10" s="198"/>
      <c r="NO10" s="198"/>
      <c r="NP10" s="198"/>
      <c r="NQ10" s="198"/>
      <c r="NR10" s="198"/>
      <c r="NS10" s="198"/>
      <c r="NT10" s="198"/>
      <c r="NU10" s="198"/>
      <c r="NV10" s="198"/>
      <c r="NW10" s="198"/>
      <c r="NX10" s="198"/>
      <c r="NY10" s="198"/>
      <c r="NZ10" s="198"/>
      <c r="OA10" s="198"/>
      <c r="OB10" s="198"/>
      <c r="OC10" s="198"/>
      <c r="OD10" s="198"/>
      <c r="OE10" s="198"/>
      <c r="OF10" s="198"/>
      <c r="OG10" s="198"/>
      <c r="OH10" s="198"/>
      <c r="OI10" s="198"/>
      <c r="OJ10" s="198"/>
      <c r="OK10" s="198"/>
      <c r="OL10" s="198"/>
      <c r="OM10" s="198"/>
      <c r="ON10" s="198"/>
      <c r="OO10" s="198"/>
      <c r="OP10" s="198"/>
      <c r="OQ10" s="198"/>
      <c r="OR10" s="198"/>
      <c r="OS10" s="198"/>
      <c r="OT10" s="198"/>
      <c r="OU10" s="198"/>
      <c r="OV10" s="198"/>
      <c r="OW10" s="198"/>
      <c r="OX10" s="198"/>
      <c r="OY10" s="198"/>
      <c r="OZ10" s="198"/>
      <c r="PA10" s="198"/>
      <c r="PB10" s="198"/>
      <c r="PC10" s="198"/>
      <c r="PD10" s="198"/>
      <c r="PE10" s="198"/>
      <c r="PF10" s="198"/>
      <c r="PG10" s="198"/>
      <c r="PH10" s="198"/>
      <c r="PI10" s="198"/>
      <c r="PJ10" s="198"/>
      <c r="PK10" s="198"/>
      <c r="PL10" s="198"/>
      <c r="PM10" s="198"/>
      <c r="PN10" s="198"/>
      <c r="PO10" s="198"/>
      <c r="PP10" s="198"/>
      <c r="PQ10" s="198"/>
      <c r="PR10" s="198"/>
      <c r="PS10" s="198"/>
      <c r="PT10" s="198"/>
      <c r="PU10" s="198"/>
      <c r="PV10" s="198"/>
      <c r="PW10" s="198"/>
      <c r="PX10" s="261"/>
      <c r="PY10" s="261"/>
      <c r="PZ10" s="261"/>
      <c r="QA10" s="261"/>
      <c r="QB10" s="261"/>
      <c r="QC10" s="261"/>
      <c r="QD10" s="261"/>
      <c r="QE10" s="261"/>
      <c r="QF10" s="261"/>
      <c r="QG10" s="261"/>
      <c r="QH10" s="261"/>
      <c r="QI10" s="261"/>
      <c r="QJ10" s="261"/>
      <c r="QK10" s="261"/>
      <c r="QL10" s="261"/>
      <c r="QM10" s="261"/>
      <c r="QN10" s="261"/>
      <c r="QO10" s="261"/>
      <c r="QP10" s="261"/>
      <c r="QQ10" s="261"/>
      <c r="QR10" s="261"/>
      <c r="QS10" s="261"/>
      <c r="QT10" s="261"/>
      <c r="QU10" s="261"/>
      <c r="QV10" s="261"/>
      <c r="QW10" s="261"/>
      <c r="QX10" s="261"/>
      <c r="QY10" s="261"/>
      <c r="QZ10" s="261"/>
      <c r="RA10" s="261"/>
      <c r="RB10" s="261"/>
      <c r="RC10" s="261"/>
      <c r="RD10" s="261"/>
      <c r="RE10" s="261"/>
      <c r="RF10" s="261"/>
      <c r="RG10" s="261"/>
      <c r="RH10" s="261"/>
      <c r="RI10" s="261"/>
      <c r="RJ10" s="261"/>
      <c r="RK10" s="261"/>
      <c r="RL10" s="261"/>
      <c r="RM10" s="261"/>
      <c r="RN10" s="261"/>
      <c r="RO10" s="261"/>
      <c r="RP10" s="261"/>
      <c r="RQ10" s="261"/>
      <c r="RR10" s="261"/>
      <c r="RS10" s="261"/>
      <c r="RT10" s="261"/>
      <c r="RU10" s="261"/>
      <c r="RV10" s="261"/>
      <c r="RW10" s="261"/>
      <c r="RX10" s="261"/>
      <c r="RY10" s="261"/>
      <c r="RZ10" s="261"/>
      <c r="SA10" s="261"/>
      <c r="SB10" s="261"/>
      <c r="SC10" s="261"/>
      <c r="SD10" s="261"/>
      <c r="SE10" s="261"/>
    </row>
    <row r="11" spans="1:499" x14ac:dyDescent="0.2">
      <c r="A11" s="230" t="s">
        <v>830</v>
      </c>
      <c r="B11" s="231" t="s">
        <v>2951</v>
      </c>
      <c r="C11" s="225"/>
      <c r="D11" s="225"/>
      <c r="E11" s="225"/>
      <c r="F11" s="226" t="s">
        <v>5576</v>
      </c>
      <c r="G11" s="226" t="s">
        <v>5550</v>
      </c>
      <c r="H11" s="226" t="s">
        <v>5551</v>
      </c>
      <c r="I11" s="226" t="s">
        <v>5559</v>
      </c>
      <c r="J11" s="226"/>
      <c r="K11" s="226"/>
      <c r="L11" s="226"/>
      <c r="M11" s="226"/>
      <c r="N11" s="226" t="s">
        <v>5553</v>
      </c>
      <c r="O11" s="226" t="s">
        <v>5577</v>
      </c>
      <c r="P11" s="226"/>
      <c r="Q11" s="237">
        <v>0</v>
      </c>
      <c r="R11" s="238"/>
      <c r="S11" s="238"/>
      <c r="T11" s="238"/>
      <c r="U11" s="238"/>
      <c r="V11" s="238"/>
      <c r="W11" s="232" t="s">
        <v>5578</v>
      </c>
      <c r="X11" s="232"/>
      <c r="Y11" s="232" t="s">
        <v>5556</v>
      </c>
      <c r="Z11" s="235">
        <v>0.39</v>
      </c>
      <c r="AA11" s="235">
        <v>0.69</v>
      </c>
      <c r="AB11" s="235">
        <v>0</v>
      </c>
      <c r="AC11" s="224">
        <v>36526</v>
      </c>
      <c r="AD11" s="224">
        <v>36526</v>
      </c>
      <c r="AE11" s="125">
        <v>18</v>
      </c>
      <c r="AF11" s="125">
        <v>24</v>
      </c>
      <c r="AG11" s="125">
        <v>12</v>
      </c>
      <c r="AH11" s="236">
        <v>1</v>
      </c>
      <c r="AI11" s="236"/>
      <c r="AJ11" s="125" t="s">
        <v>6226</v>
      </c>
      <c r="AK11" s="175" t="s">
        <v>5145</v>
      </c>
      <c r="AL11" s="125" t="s">
        <v>820</v>
      </c>
      <c r="AM11" s="27" t="s">
        <v>5060</v>
      </c>
      <c r="AN11" s="126">
        <v>19.059999999999999</v>
      </c>
      <c r="AO11" s="126">
        <v>0.1</v>
      </c>
      <c r="AP11" s="126">
        <v>6.6</v>
      </c>
      <c r="AQ11" s="126">
        <v>9.1999999999999993</v>
      </c>
      <c r="AR11" s="125">
        <v>0</v>
      </c>
      <c r="AS11" s="125">
        <v>0</v>
      </c>
      <c r="AT11" s="178">
        <v>43416</v>
      </c>
      <c r="AU11" s="178"/>
      <c r="AV11" s="178">
        <v>43073</v>
      </c>
      <c r="AW11" s="239" t="s">
        <v>855</v>
      </c>
      <c r="AX11" s="239" t="s">
        <v>846</v>
      </c>
      <c r="AY11" s="127"/>
      <c r="AZ11" s="127"/>
      <c r="BA11" s="128">
        <v>700</v>
      </c>
      <c r="BB11" s="128" t="s">
        <v>489</v>
      </c>
      <c r="BC11" s="128"/>
      <c r="BD11" s="128">
        <v>1</v>
      </c>
      <c r="BE11" s="129" t="s">
        <v>541</v>
      </c>
      <c r="BF11" s="130">
        <v>1</v>
      </c>
      <c r="BG11" s="240"/>
      <c r="BH11" s="241"/>
      <c r="BI11" s="190"/>
      <c r="BJ11" s="131">
        <v>8</v>
      </c>
      <c r="BK11" s="191">
        <v>824</v>
      </c>
      <c r="BL11" s="13">
        <v>5</v>
      </c>
      <c r="BM11" s="13">
        <v>3</v>
      </c>
      <c r="BN11" s="27" t="s">
        <v>5562</v>
      </c>
      <c r="BO11" s="13" t="s">
        <v>5562</v>
      </c>
      <c r="BP11" s="222">
        <v>20</v>
      </c>
      <c r="BQ11" s="132"/>
      <c r="BR11" s="133"/>
      <c r="BS11" s="125">
        <v>1000000000</v>
      </c>
      <c r="BT11" s="134">
        <v>500</v>
      </c>
      <c r="BU11" s="135">
        <v>-61.5</v>
      </c>
      <c r="BV11" s="134">
        <v>0</v>
      </c>
      <c r="BW11" s="136">
        <v>0</v>
      </c>
      <c r="BX11" s="136">
        <v>0</v>
      </c>
      <c r="BY11" s="136">
        <v>0</v>
      </c>
      <c r="BZ11" s="134">
        <v>0</v>
      </c>
      <c r="CA11" s="134">
        <v>0</v>
      </c>
      <c r="CB11" s="134">
        <v>500</v>
      </c>
      <c r="CC11" s="135">
        <v>-61.5</v>
      </c>
      <c r="CD11" s="134"/>
      <c r="CE11" s="134"/>
      <c r="CF11" s="137">
        <v>0</v>
      </c>
      <c r="CG11" s="134">
        <v>3</v>
      </c>
      <c r="CH11" s="132"/>
      <c r="CI11" s="132"/>
      <c r="CJ11" s="229" t="s">
        <v>820</v>
      </c>
      <c r="CK11" s="233" t="s">
        <v>820</v>
      </c>
      <c r="CL11" s="138">
        <v>0</v>
      </c>
      <c r="CM11" s="138">
        <v>192</v>
      </c>
      <c r="CN11" s="135">
        <v>0</v>
      </c>
      <c r="CO11" s="135">
        <v>1.03</v>
      </c>
      <c r="CP11" s="139"/>
      <c r="CQ11" s="135">
        <v>0</v>
      </c>
      <c r="CR11" s="179">
        <v>43475</v>
      </c>
      <c r="CS11" s="180">
        <v>43475</v>
      </c>
      <c r="CT11" s="181">
        <v>43601</v>
      </c>
      <c r="CU11" s="181">
        <v>43067</v>
      </c>
      <c r="CV11" s="181">
        <v>0</v>
      </c>
      <c r="CW11" s="181">
        <v>43151</v>
      </c>
      <c r="CX11" s="181">
        <v>43235</v>
      </c>
      <c r="CY11" s="135">
        <v>0</v>
      </c>
      <c r="CZ11" s="134">
        <v>0</v>
      </c>
      <c r="DA11" s="135">
        <v>0</v>
      </c>
      <c r="DB11" s="135">
        <v>0</v>
      </c>
      <c r="DC11" s="135">
        <v>0</v>
      </c>
      <c r="DD11" s="135">
        <v>0</v>
      </c>
      <c r="DE11" s="140">
        <v>3.2967032967032968E-2</v>
      </c>
      <c r="DF11" s="13" t="s">
        <v>820</v>
      </c>
      <c r="DG11" s="80" t="s">
        <v>820</v>
      </c>
      <c r="DH11" s="18" t="b">
        <v>0</v>
      </c>
      <c r="DI11" s="79"/>
      <c r="DJ11" s="79"/>
      <c r="DK11" s="192"/>
      <c r="DL11" s="174"/>
      <c r="DM11" s="193"/>
      <c r="DN11" s="135"/>
      <c r="DO11" s="79"/>
      <c r="DP11" s="79"/>
      <c r="DQ11" s="79"/>
      <c r="DR11" s="79"/>
      <c r="DS11" s="79"/>
      <c r="DT11" s="79"/>
      <c r="DU11" s="79"/>
      <c r="DV11" s="18"/>
      <c r="DW11" s="18"/>
      <c r="DX11" s="18"/>
      <c r="DY11" s="177"/>
      <c r="DZ11" s="177">
        <v>0</v>
      </c>
      <c r="EA11" s="177">
        <v>0</v>
      </c>
      <c r="EB11" s="177">
        <v>0</v>
      </c>
      <c r="EC11" s="177">
        <v>0</v>
      </c>
      <c r="ED11" s="177">
        <v>0</v>
      </c>
      <c r="EE11" s="177">
        <v>0</v>
      </c>
      <c r="EF11" s="177">
        <v>0</v>
      </c>
      <c r="EG11" s="177">
        <v>0</v>
      </c>
      <c r="EH11" s="177">
        <v>0</v>
      </c>
      <c r="EI11" s="177">
        <v>0</v>
      </c>
      <c r="EJ11" s="177">
        <v>0</v>
      </c>
      <c r="EK11" s="177">
        <v>0</v>
      </c>
      <c r="EL11" s="177">
        <v>0</v>
      </c>
      <c r="EM11" s="177">
        <v>0</v>
      </c>
      <c r="EN11" s="177">
        <v>0</v>
      </c>
      <c r="EO11" s="177">
        <v>0</v>
      </c>
      <c r="EP11" s="177">
        <v>0</v>
      </c>
      <c r="EQ11" s="177">
        <v>0</v>
      </c>
      <c r="ER11" s="177">
        <v>0</v>
      </c>
      <c r="ES11" s="177">
        <v>0</v>
      </c>
      <c r="ET11" s="177">
        <v>0</v>
      </c>
      <c r="EU11" s="177">
        <v>0</v>
      </c>
      <c r="EV11" s="177">
        <v>0</v>
      </c>
      <c r="EW11" s="177">
        <v>0</v>
      </c>
      <c r="EX11" s="177">
        <v>0</v>
      </c>
      <c r="EY11" s="177">
        <v>0</v>
      </c>
      <c r="EZ11" s="177">
        <v>0</v>
      </c>
      <c r="FA11" s="177">
        <v>0</v>
      </c>
      <c r="FB11" s="177">
        <v>0</v>
      </c>
      <c r="FC11" s="245">
        <v>390</v>
      </c>
      <c r="FD11" s="244">
        <v>930</v>
      </c>
      <c r="FE11" s="244">
        <v>930</v>
      </c>
      <c r="FF11" s="244">
        <v>930</v>
      </c>
      <c r="FG11" s="250">
        <v>890</v>
      </c>
      <c r="FH11" s="244">
        <v>890</v>
      </c>
      <c r="FI11" s="244">
        <v>890</v>
      </c>
      <c r="FJ11" s="244">
        <v>890</v>
      </c>
      <c r="FK11" s="244">
        <v>810</v>
      </c>
      <c r="FL11" s="244">
        <v>810</v>
      </c>
      <c r="FM11" s="244">
        <v>810</v>
      </c>
      <c r="FN11" s="244">
        <v>810</v>
      </c>
      <c r="FO11" s="244">
        <v>810</v>
      </c>
      <c r="FP11" s="244">
        <v>810</v>
      </c>
      <c r="FQ11" s="244">
        <v>810</v>
      </c>
      <c r="FR11" s="244">
        <v>810</v>
      </c>
      <c r="FS11" s="244">
        <v>810</v>
      </c>
      <c r="FT11" s="244">
        <v>810</v>
      </c>
      <c r="FU11" s="244">
        <v>810</v>
      </c>
      <c r="FV11" s="244">
        <v>810</v>
      </c>
      <c r="FW11" s="244">
        <v>810</v>
      </c>
      <c r="FX11" s="247">
        <v>810</v>
      </c>
      <c r="FY11" s="247">
        <v>810</v>
      </c>
      <c r="FZ11" s="247">
        <v>810</v>
      </c>
      <c r="GA11" s="247">
        <v>810</v>
      </c>
      <c r="GB11" s="247">
        <v>810</v>
      </c>
      <c r="GC11" s="247">
        <v>810</v>
      </c>
      <c r="GD11" s="247">
        <v>780</v>
      </c>
      <c r="GE11" s="247">
        <v>780</v>
      </c>
      <c r="GF11" s="247">
        <v>780</v>
      </c>
      <c r="GG11" s="247">
        <v>760</v>
      </c>
      <c r="GH11" s="247">
        <v>760</v>
      </c>
      <c r="GI11" s="247">
        <v>760</v>
      </c>
      <c r="GJ11" s="247">
        <v>760</v>
      </c>
      <c r="GK11" s="247">
        <v>760</v>
      </c>
      <c r="GL11" s="247">
        <v>760</v>
      </c>
      <c r="GM11" s="247">
        <v>700</v>
      </c>
      <c r="GN11" s="247">
        <v>700</v>
      </c>
      <c r="GO11" s="247">
        <v>680</v>
      </c>
      <c r="GP11" s="247">
        <v>680</v>
      </c>
      <c r="GQ11" s="247">
        <v>680</v>
      </c>
      <c r="GR11" s="247">
        <v>680</v>
      </c>
      <c r="GS11" s="247">
        <v>680</v>
      </c>
      <c r="GT11" s="247">
        <v>680</v>
      </c>
      <c r="GU11" s="247">
        <v>680</v>
      </c>
      <c r="GV11" s="247">
        <v>680</v>
      </c>
      <c r="GW11" s="247">
        <v>680</v>
      </c>
      <c r="GX11" s="247">
        <v>680</v>
      </c>
      <c r="GY11" s="247">
        <v>680</v>
      </c>
      <c r="GZ11" s="247">
        <v>680</v>
      </c>
      <c r="HA11" s="247">
        <v>680</v>
      </c>
      <c r="HB11" s="247">
        <v>680</v>
      </c>
      <c r="HC11" s="247">
        <v>680</v>
      </c>
      <c r="HD11" s="247">
        <v>680</v>
      </c>
      <c r="HE11" s="247">
        <v>1</v>
      </c>
      <c r="HF11" s="247">
        <v>680</v>
      </c>
      <c r="HG11" s="247">
        <v>680</v>
      </c>
      <c r="HH11" s="247">
        <v>680</v>
      </c>
      <c r="HI11" s="247">
        <v>680</v>
      </c>
      <c r="HJ11" s="247">
        <v>640</v>
      </c>
      <c r="HK11" s="198"/>
      <c r="HL11" s="247">
        <v>640</v>
      </c>
      <c r="HM11" s="247">
        <v>640</v>
      </c>
      <c r="HN11" s="247">
        <v>640</v>
      </c>
      <c r="HO11" s="247">
        <v>680</v>
      </c>
      <c r="HP11" s="247">
        <v>640</v>
      </c>
      <c r="HQ11" s="247">
        <v>640</v>
      </c>
      <c r="HR11" s="247">
        <v>640</v>
      </c>
      <c r="HS11" s="247">
        <v>640</v>
      </c>
      <c r="HT11" s="247">
        <v>640</v>
      </c>
      <c r="HU11" s="247">
        <v>640</v>
      </c>
      <c r="HV11" s="198"/>
      <c r="HW11" s="247">
        <v>640</v>
      </c>
      <c r="HX11" s="247">
        <v>620</v>
      </c>
      <c r="HY11" s="247">
        <v>620</v>
      </c>
      <c r="HZ11" s="247">
        <v>620</v>
      </c>
      <c r="IA11" s="247">
        <v>620</v>
      </c>
      <c r="IB11" s="247">
        <v>620</v>
      </c>
      <c r="IC11" s="247">
        <v>620</v>
      </c>
      <c r="ID11" s="247">
        <v>620</v>
      </c>
      <c r="IE11" s="247">
        <v>620</v>
      </c>
      <c r="IF11" s="247">
        <v>620</v>
      </c>
      <c r="IG11" s="247">
        <v>620</v>
      </c>
      <c r="IH11" s="247">
        <v>620</v>
      </c>
      <c r="II11" s="247">
        <v>620</v>
      </c>
      <c r="IJ11" s="247">
        <v>620</v>
      </c>
      <c r="IK11" s="247">
        <v>620</v>
      </c>
      <c r="IL11" s="247">
        <v>620</v>
      </c>
      <c r="IM11" s="247">
        <v>620</v>
      </c>
      <c r="IN11" s="247">
        <v>620</v>
      </c>
      <c r="IO11" s="247">
        <v>620</v>
      </c>
      <c r="IP11" s="247">
        <v>620</v>
      </c>
      <c r="IQ11" s="247">
        <v>620</v>
      </c>
      <c r="IR11" s="247">
        <v>620</v>
      </c>
      <c r="IS11" s="247">
        <v>620</v>
      </c>
      <c r="IT11" s="247">
        <v>620</v>
      </c>
      <c r="IU11" s="247">
        <v>620</v>
      </c>
      <c r="IV11" s="247">
        <v>620</v>
      </c>
      <c r="IW11" s="247">
        <v>620</v>
      </c>
      <c r="IX11" s="247">
        <v>620</v>
      </c>
      <c r="IY11" s="247">
        <v>620</v>
      </c>
      <c r="IZ11" s="198"/>
      <c r="JA11" s="247">
        <v>620</v>
      </c>
      <c r="JB11" s="247">
        <v>620</v>
      </c>
      <c r="JC11" s="247">
        <v>620</v>
      </c>
      <c r="JD11" s="247">
        <v>620</v>
      </c>
      <c r="JE11" s="247">
        <v>620</v>
      </c>
      <c r="JF11" s="247">
        <v>620</v>
      </c>
      <c r="JG11" s="247">
        <v>620</v>
      </c>
      <c r="JH11" s="247">
        <v>620</v>
      </c>
      <c r="JI11" s="247">
        <v>620</v>
      </c>
      <c r="JJ11" s="247"/>
      <c r="JK11" s="247">
        <v>620</v>
      </c>
      <c r="JL11" s="247">
        <v>620</v>
      </c>
      <c r="JM11" s="247">
        <v>620</v>
      </c>
      <c r="JN11" s="247">
        <v>560</v>
      </c>
      <c r="JO11" s="247">
        <v>560</v>
      </c>
      <c r="JP11" s="247">
        <v>560</v>
      </c>
      <c r="JQ11" s="198"/>
      <c r="JR11" s="247">
        <v>560</v>
      </c>
      <c r="JS11" s="247">
        <v>560</v>
      </c>
      <c r="JT11" s="247">
        <v>560</v>
      </c>
      <c r="JU11" s="247">
        <v>560</v>
      </c>
      <c r="JV11" s="247">
        <v>560</v>
      </c>
      <c r="JW11" s="247">
        <v>560</v>
      </c>
      <c r="JX11" s="247">
        <v>560</v>
      </c>
      <c r="JY11" s="247">
        <v>560</v>
      </c>
      <c r="JZ11" s="247">
        <v>560</v>
      </c>
      <c r="KA11" s="247">
        <v>560</v>
      </c>
      <c r="KB11" s="247">
        <v>560</v>
      </c>
      <c r="KC11" s="247">
        <v>560</v>
      </c>
      <c r="KD11" s="247">
        <v>560</v>
      </c>
      <c r="KE11" s="247">
        <v>560</v>
      </c>
      <c r="KF11" s="247">
        <v>560</v>
      </c>
      <c r="KG11" s="247">
        <v>560</v>
      </c>
      <c r="KH11" s="247">
        <v>560</v>
      </c>
      <c r="KI11" s="247">
        <v>560</v>
      </c>
      <c r="KJ11" s="247">
        <v>560</v>
      </c>
      <c r="KK11" s="247">
        <v>560</v>
      </c>
      <c r="KL11" s="247">
        <v>560</v>
      </c>
      <c r="KM11" s="247">
        <v>560</v>
      </c>
      <c r="KN11" s="247">
        <v>560</v>
      </c>
      <c r="KO11" s="247">
        <v>560</v>
      </c>
      <c r="KP11" s="247">
        <v>560</v>
      </c>
      <c r="KQ11" s="247">
        <v>560</v>
      </c>
      <c r="KR11" s="247">
        <v>560</v>
      </c>
      <c r="KS11" s="247">
        <v>560</v>
      </c>
      <c r="KT11" s="247">
        <v>560</v>
      </c>
      <c r="KU11" s="247">
        <v>560</v>
      </c>
      <c r="KV11" s="247">
        <v>560</v>
      </c>
      <c r="KW11" s="247">
        <v>560</v>
      </c>
      <c r="KX11" s="198"/>
      <c r="KY11" s="198"/>
      <c r="KZ11" s="198"/>
      <c r="LA11" s="198"/>
      <c r="LB11" s="248">
        <v>500</v>
      </c>
      <c r="LC11" s="247">
        <v>620</v>
      </c>
      <c r="LD11" s="247">
        <v>620</v>
      </c>
      <c r="LE11" s="248">
        <v>500</v>
      </c>
      <c r="LF11" s="243">
        <v>0</v>
      </c>
      <c r="LG11" s="248">
        <v>500</v>
      </c>
      <c r="LH11" s="198"/>
      <c r="LI11" s="198"/>
      <c r="LJ11" s="198"/>
      <c r="LK11" s="198"/>
      <c r="LL11" s="198"/>
      <c r="LM11" s="198"/>
      <c r="LN11" s="198"/>
      <c r="LO11" s="198"/>
      <c r="LP11" s="198"/>
      <c r="LQ11" s="248">
        <v>500</v>
      </c>
      <c r="LR11" s="198"/>
      <c r="LS11" s="198"/>
      <c r="LT11" s="198"/>
      <c r="LU11" s="198"/>
      <c r="LV11" s="198"/>
      <c r="LW11" s="198"/>
      <c r="LX11" s="198"/>
      <c r="LY11" s="198"/>
      <c r="LZ11" s="198"/>
      <c r="MA11" s="198"/>
      <c r="MB11" s="198"/>
      <c r="MC11" s="198"/>
      <c r="MD11" s="198"/>
      <c r="ME11" s="198"/>
      <c r="MF11" s="198"/>
      <c r="MG11" s="198"/>
      <c r="MH11" s="198"/>
      <c r="MI11" s="198"/>
      <c r="MJ11" s="198"/>
      <c r="MK11" s="198"/>
      <c r="ML11" s="198"/>
      <c r="MM11" s="198"/>
      <c r="MN11" s="248">
        <v>500</v>
      </c>
      <c r="MO11" s="247">
        <v>500</v>
      </c>
      <c r="MP11" s="198"/>
      <c r="MQ11" s="247">
        <v>500</v>
      </c>
      <c r="MR11" s="198"/>
      <c r="MS11" s="198"/>
      <c r="MT11" s="198"/>
      <c r="MU11" s="198"/>
      <c r="MV11" s="198"/>
      <c r="MW11" s="198"/>
      <c r="MX11" s="198"/>
      <c r="MY11" s="198"/>
      <c r="MZ11" s="198"/>
      <c r="NA11" s="247">
        <v>500</v>
      </c>
      <c r="NB11" s="198"/>
      <c r="NC11" s="198"/>
      <c r="ND11" s="198"/>
      <c r="NE11" s="198"/>
      <c r="NF11" s="198"/>
      <c r="NG11" s="198"/>
      <c r="NH11" s="198"/>
      <c r="NI11" s="198"/>
      <c r="NJ11" s="198"/>
      <c r="NK11" s="198"/>
      <c r="NL11" s="198"/>
      <c r="NM11" s="198"/>
      <c r="NN11" s="198"/>
      <c r="NO11" s="198"/>
      <c r="NP11" s="196"/>
      <c r="NQ11" s="196"/>
      <c r="NR11" s="196"/>
      <c r="NS11" s="196"/>
      <c r="NT11" s="196"/>
      <c r="NU11" s="196"/>
      <c r="NV11" s="196"/>
      <c r="NW11" s="196"/>
      <c r="NX11" s="196"/>
      <c r="NY11" s="196"/>
      <c r="NZ11" s="196"/>
      <c r="OA11" s="196"/>
      <c r="OB11" s="196"/>
      <c r="OC11" s="196"/>
      <c r="OD11" s="196"/>
      <c r="OE11" s="196"/>
      <c r="OF11" s="196"/>
      <c r="OG11" s="196"/>
      <c r="OH11" s="196"/>
      <c r="OI11" s="196"/>
      <c r="OJ11" s="196"/>
      <c r="OK11" s="196"/>
      <c r="OL11" s="196"/>
      <c r="OM11" s="196"/>
      <c r="ON11" s="196"/>
      <c r="OO11" s="196"/>
      <c r="OP11" s="196"/>
      <c r="OQ11" s="196"/>
      <c r="OR11" s="196"/>
      <c r="OS11" s="196"/>
      <c r="OT11" s="196"/>
      <c r="OU11" s="196"/>
      <c r="OV11" s="196"/>
      <c r="OW11" s="196"/>
      <c r="OX11" s="196"/>
      <c r="OY11" s="196"/>
      <c r="OZ11" s="196"/>
      <c r="PA11" s="196"/>
      <c r="PB11" s="196"/>
      <c r="PC11" s="196"/>
      <c r="PD11" s="196"/>
      <c r="PE11" s="196"/>
      <c r="PF11" s="196"/>
      <c r="PG11" s="196"/>
      <c r="PH11" s="196"/>
      <c r="PI11" s="196"/>
      <c r="PJ11" s="196"/>
      <c r="PK11" s="196"/>
      <c r="PL11" s="196"/>
      <c r="PM11" s="196"/>
      <c r="PN11" s="196"/>
      <c r="PO11" s="196"/>
      <c r="PP11" s="196"/>
      <c r="PQ11" s="196"/>
      <c r="PR11" s="196"/>
      <c r="PS11" s="196"/>
      <c r="PT11" s="196"/>
      <c r="PU11" s="196"/>
      <c r="PV11" s="196"/>
      <c r="PW11" s="196"/>
      <c r="PX11" s="261"/>
      <c r="PY11" s="261"/>
      <c r="PZ11" s="261"/>
      <c r="QA11" s="261"/>
      <c r="QB11" s="261"/>
      <c r="QC11" s="261"/>
      <c r="QD11" s="261"/>
      <c r="QE11" s="261"/>
      <c r="QF11" s="261"/>
      <c r="QG11" s="261"/>
      <c r="QH11" s="261"/>
      <c r="QI11" s="261"/>
      <c r="QJ11" s="261"/>
      <c r="QK11" s="261"/>
      <c r="QL11" s="261"/>
      <c r="QM11" s="261"/>
      <c r="QN11" s="261"/>
      <c r="QO11" s="261"/>
      <c r="QP11" s="261"/>
      <c r="QQ11" s="261"/>
      <c r="QR11" s="261"/>
      <c r="QS11" s="261"/>
      <c r="QT11" s="261"/>
      <c r="QU11" s="261"/>
      <c r="QV11" s="261"/>
      <c r="QW11" s="261"/>
      <c r="QX11" s="261"/>
      <c r="QY11" s="261"/>
      <c r="QZ11" s="261"/>
      <c r="RA11" s="261"/>
      <c r="RB11" s="261"/>
      <c r="RC11" s="261"/>
      <c r="RD11" s="261"/>
      <c r="RE11" s="261"/>
      <c r="RF11" s="261"/>
      <c r="RG11" s="261"/>
      <c r="RH11" s="261"/>
      <c r="RI11" s="261"/>
      <c r="RJ11" s="261"/>
      <c r="RK11" s="261"/>
      <c r="RL11" s="261"/>
      <c r="RM11" s="261"/>
      <c r="RN11" s="261"/>
      <c r="RO11" s="261"/>
      <c r="RP11" s="261"/>
      <c r="RQ11" s="261"/>
      <c r="RR11" s="261"/>
      <c r="RS11" s="261"/>
      <c r="RT11" s="261"/>
      <c r="RU11" s="261"/>
      <c r="RV11" s="261"/>
      <c r="RW11" s="261"/>
      <c r="RX11" s="261"/>
      <c r="RY11" s="261"/>
      <c r="RZ11" s="261"/>
      <c r="SA11" s="261"/>
      <c r="SB11" s="261"/>
      <c r="SC11" s="261"/>
      <c r="SD11" s="261"/>
      <c r="SE11" s="261"/>
    </row>
    <row r="12" spans="1:499" x14ac:dyDescent="0.2">
      <c r="A12" s="230" t="s">
        <v>830</v>
      </c>
      <c r="B12" s="231" t="s">
        <v>5415</v>
      </c>
      <c r="C12" s="225"/>
      <c r="D12" s="225"/>
      <c r="E12" s="225"/>
      <c r="F12" s="226" t="s">
        <v>5579</v>
      </c>
      <c r="G12" s="226" t="s">
        <v>5550</v>
      </c>
      <c r="H12" s="226" t="s">
        <v>5551</v>
      </c>
      <c r="I12" s="226" t="s">
        <v>5559</v>
      </c>
      <c r="J12" s="226"/>
      <c r="K12" s="226"/>
      <c r="L12" s="226"/>
      <c r="M12" s="226"/>
      <c r="N12" s="226" t="s">
        <v>5553</v>
      </c>
      <c r="O12" s="226" t="s">
        <v>5575</v>
      </c>
      <c r="P12" s="226"/>
      <c r="Q12" s="237">
        <v>0</v>
      </c>
      <c r="R12" s="238"/>
      <c r="S12" s="238"/>
      <c r="T12" s="238"/>
      <c r="U12" s="238"/>
      <c r="V12" s="238"/>
      <c r="W12" s="232" t="s">
        <v>5555</v>
      </c>
      <c r="X12" s="232"/>
      <c r="Y12" s="232" t="s">
        <v>5556</v>
      </c>
      <c r="Z12" s="235">
        <v>0.55000000000000004</v>
      </c>
      <c r="AA12" s="235">
        <v>2.91</v>
      </c>
      <c r="AB12" s="235">
        <v>0</v>
      </c>
      <c r="AC12" s="224">
        <v>36526</v>
      </c>
      <c r="AD12" s="224">
        <v>36526</v>
      </c>
      <c r="AE12" s="125">
        <v>18</v>
      </c>
      <c r="AF12" s="125">
        <v>24</v>
      </c>
      <c r="AG12" s="125">
        <v>12</v>
      </c>
      <c r="AH12" s="236">
        <v>1</v>
      </c>
      <c r="AI12" s="236"/>
      <c r="AJ12" s="125" t="s">
        <v>6225</v>
      </c>
      <c r="AK12" s="175" t="s">
        <v>5144</v>
      </c>
      <c r="AL12" s="125" t="s">
        <v>820</v>
      </c>
      <c r="AM12" s="27" t="s">
        <v>5060</v>
      </c>
      <c r="AN12" s="126">
        <v>0.51</v>
      </c>
      <c r="AO12" s="126">
        <v>4.4000000000000004</v>
      </c>
      <c r="AP12" s="126">
        <v>56.9</v>
      </c>
      <c r="AQ12" s="126">
        <v>49</v>
      </c>
      <c r="AR12" s="125">
        <v>0</v>
      </c>
      <c r="AS12" s="125">
        <v>0</v>
      </c>
      <c r="AT12" s="178">
        <v>43219</v>
      </c>
      <c r="AU12" s="178"/>
      <c r="AV12" s="178"/>
      <c r="AW12" s="239" t="s">
        <v>855</v>
      </c>
      <c r="AX12" s="239" t="s">
        <v>846</v>
      </c>
      <c r="AY12" s="127"/>
      <c r="AZ12" s="127"/>
      <c r="BA12" s="128">
        <v>100</v>
      </c>
      <c r="BB12" s="128" t="s">
        <v>489</v>
      </c>
      <c r="BC12" s="128"/>
      <c r="BD12" s="128">
        <v>1</v>
      </c>
      <c r="BE12" s="129" t="s">
        <v>541</v>
      </c>
      <c r="BF12" s="130">
        <v>1</v>
      </c>
      <c r="BG12" s="240"/>
      <c r="BH12" s="241"/>
      <c r="BI12" s="190"/>
      <c r="BJ12" s="131">
        <v>9</v>
      </c>
      <c r="BK12" s="191">
        <v>23</v>
      </c>
      <c r="BL12" s="13">
        <v>6</v>
      </c>
      <c r="BM12" s="13">
        <v>3</v>
      </c>
      <c r="BN12" s="27" t="s">
        <v>5562</v>
      </c>
      <c r="BO12" s="13" t="s">
        <v>5562</v>
      </c>
      <c r="BP12" s="222">
        <v>8</v>
      </c>
      <c r="BQ12" s="132"/>
      <c r="BR12" s="133"/>
      <c r="BS12" s="125">
        <v>1000000000</v>
      </c>
      <c r="BT12" s="134">
        <v>116</v>
      </c>
      <c r="BU12" s="135">
        <v>-11.8889</v>
      </c>
      <c r="BV12" s="134">
        <v>0</v>
      </c>
      <c r="BW12" s="136">
        <v>0</v>
      </c>
      <c r="BX12" s="136">
        <v>0</v>
      </c>
      <c r="BY12" s="136">
        <v>0</v>
      </c>
      <c r="BZ12" s="134">
        <v>0</v>
      </c>
      <c r="CA12" s="134">
        <v>0</v>
      </c>
      <c r="CB12" s="134">
        <v>116</v>
      </c>
      <c r="CC12" s="135">
        <v>-11.8889</v>
      </c>
      <c r="CD12" s="134"/>
      <c r="CE12" s="134"/>
      <c r="CF12" s="137">
        <v>0</v>
      </c>
      <c r="CG12" s="134">
        <v>3</v>
      </c>
      <c r="CH12" s="132"/>
      <c r="CI12" s="132"/>
      <c r="CJ12" s="229" t="s">
        <v>820</v>
      </c>
      <c r="CK12" s="233" t="s">
        <v>820</v>
      </c>
      <c r="CL12" s="138">
        <v>0</v>
      </c>
      <c r="CM12" s="138">
        <v>59</v>
      </c>
      <c r="CN12" s="135">
        <v>0</v>
      </c>
      <c r="CO12" s="135">
        <v>5.72</v>
      </c>
      <c r="CP12" s="139"/>
      <c r="CQ12" s="135">
        <v>0</v>
      </c>
      <c r="CR12" s="179">
        <v>43479</v>
      </c>
      <c r="CS12" s="180">
        <v>43479</v>
      </c>
      <c r="CT12" s="181">
        <v>43605</v>
      </c>
      <c r="CU12" s="181">
        <v>36526</v>
      </c>
      <c r="CV12" s="181">
        <v>36526</v>
      </c>
      <c r="CW12" s="181">
        <v>36526</v>
      </c>
      <c r="CX12" s="181">
        <v>36694</v>
      </c>
      <c r="CY12" s="135">
        <v>0</v>
      </c>
      <c r="CZ12" s="134">
        <v>0</v>
      </c>
      <c r="DA12" s="135">
        <v>0</v>
      </c>
      <c r="DB12" s="135">
        <v>0</v>
      </c>
      <c r="DC12" s="135">
        <v>0</v>
      </c>
      <c r="DD12" s="135">
        <v>0</v>
      </c>
      <c r="DE12" s="140">
        <v>2.197802197802198E-2</v>
      </c>
      <c r="DF12" s="13" t="s">
        <v>820</v>
      </c>
      <c r="DG12" s="80" t="s">
        <v>820</v>
      </c>
      <c r="DH12" s="18" t="b">
        <v>0</v>
      </c>
      <c r="DI12" s="79"/>
      <c r="DJ12" s="79"/>
      <c r="DK12" s="192"/>
      <c r="DL12" s="174"/>
      <c r="DM12" s="193"/>
      <c r="DN12" s="135"/>
      <c r="DO12" s="79"/>
      <c r="DP12" s="79"/>
      <c r="DQ12" s="79"/>
      <c r="DR12" s="79"/>
      <c r="DS12" s="79"/>
      <c r="DT12" s="79"/>
      <c r="DU12" s="79"/>
      <c r="DV12" s="18"/>
      <c r="DW12" s="18"/>
      <c r="DX12" s="18"/>
      <c r="DY12" s="177"/>
      <c r="DZ12" s="177">
        <v>0</v>
      </c>
      <c r="EA12" s="177">
        <v>0</v>
      </c>
      <c r="EB12" s="177">
        <v>0</v>
      </c>
      <c r="EC12" s="177">
        <v>0</v>
      </c>
      <c r="ED12" s="177">
        <v>0</v>
      </c>
      <c r="EE12" s="177">
        <v>0</v>
      </c>
      <c r="EF12" s="177">
        <v>0</v>
      </c>
      <c r="EG12" s="177">
        <v>0</v>
      </c>
      <c r="EH12" s="177">
        <v>0</v>
      </c>
      <c r="EI12" s="177">
        <v>0</v>
      </c>
      <c r="EJ12" s="177">
        <v>0</v>
      </c>
      <c r="EK12" s="177">
        <v>0</v>
      </c>
      <c r="EL12" s="177">
        <v>0</v>
      </c>
      <c r="EM12" s="177">
        <v>0</v>
      </c>
      <c r="EN12" s="177">
        <v>0</v>
      </c>
      <c r="EO12" s="177">
        <v>0</v>
      </c>
      <c r="EP12" s="177">
        <v>0</v>
      </c>
      <c r="EQ12" s="177">
        <v>0</v>
      </c>
      <c r="ER12" s="177">
        <v>0</v>
      </c>
      <c r="ES12" s="177">
        <v>0</v>
      </c>
      <c r="ET12" s="177">
        <v>0</v>
      </c>
      <c r="EU12" s="177">
        <v>0</v>
      </c>
      <c r="EV12" s="177">
        <v>0</v>
      </c>
      <c r="EW12" s="177">
        <v>0</v>
      </c>
      <c r="EX12" s="177">
        <v>0</v>
      </c>
      <c r="EY12" s="177">
        <v>0</v>
      </c>
      <c r="EZ12" s="177">
        <v>0</v>
      </c>
      <c r="FA12" s="177">
        <v>0</v>
      </c>
      <c r="FB12" s="177">
        <v>0</v>
      </c>
      <c r="FC12" s="195">
        <v>132</v>
      </c>
      <c r="FD12" s="195">
        <v>127</v>
      </c>
      <c r="FE12" s="195">
        <v>127</v>
      </c>
      <c r="FF12" s="197">
        <v>127</v>
      </c>
      <c r="FG12" s="197">
        <v>127</v>
      </c>
      <c r="FH12" s="197">
        <v>123</v>
      </c>
      <c r="FI12" s="197">
        <v>123</v>
      </c>
      <c r="FJ12" s="197">
        <v>123</v>
      </c>
      <c r="FK12" s="197">
        <v>120</v>
      </c>
      <c r="FL12" s="197">
        <v>120</v>
      </c>
      <c r="FM12" s="197">
        <v>120</v>
      </c>
      <c r="FN12" s="197">
        <v>120</v>
      </c>
      <c r="FO12" s="197">
        <v>120</v>
      </c>
      <c r="FP12" s="197">
        <v>120</v>
      </c>
      <c r="FQ12" s="197">
        <v>120</v>
      </c>
      <c r="FR12" s="197">
        <v>120</v>
      </c>
      <c r="FS12" s="197">
        <v>120</v>
      </c>
      <c r="FT12" s="197">
        <v>120</v>
      </c>
      <c r="FU12" s="197">
        <v>120</v>
      </c>
      <c r="FV12" s="197">
        <v>120</v>
      </c>
      <c r="FW12" s="197">
        <v>120</v>
      </c>
      <c r="FX12" s="197">
        <v>120</v>
      </c>
      <c r="FY12" s="197">
        <v>120</v>
      </c>
      <c r="FZ12" s="197">
        <v>120</v>
      </c>
      <c r="GA12" s="197">
        <v>120</v>
      </c>
      <c r="GB12" s="197">
        <v>120</v>
      </c>
      <c r="GC12" s="197">
        <v>120</v>
      </c>
      <c r="GD12" s="197">
        <v>120</v>
      </c>
      <c r="GE12" s="197">
        <v>120</v>
      </c>
      <c r="GF12" s="197">
        <v>120</v>
      </c>
      <c r="GG12" s="197">
        <v>120</v>
      </c>
      <c r="GH12" s="197">
        <v>120</v>
      </c>
      <c r="GI12" s="197">
        <v>120</v>
      </c>
      <c r="GJ12" s="197">
        <v>120</v>
      </c>
      <c r="GK12" s="197">
        <v>120</v>
      </c>
      <c r="GL12" s="197">
        <v>120</v>
      </c>
      <c r="GM12" s="197">
        <v>118</v>
      </c>
      <c r="GN12" s="197">
        <v>118</v>
      </c>
      <c r="GO12" s="197">
        <v>118</v>
      </c>
      <c r="GP12" s="197">
        <v>118</v>
      </c>
      <c r="GQ12" s="197">
        <v>118</v>
      </c>
      <c r="GR12" s="197">
        <v>118</v>
      </c>
      <c r="GS12" s="197">
        <v>118</v>
      </c>
      <c r="GT12" s="197">
        <v>118</v>
      </c>
      <c r="GU12" s="197">
        <v>118</v>
      </c>
      <c r="GV12" s="197">
        <v>118</v>
      </c>
      <c r="GW12" s="197">
        <v>118</v>
      </c>
      <c r="GX12" s="197">
        <v>118</v>
      </c>
      <c r="GY12" s="197">
        <v>118</v>
      </c>
      <c r="GZ12" s="197">
        <v>118</v>
      </c>
      <c r="HA12" s="197">
        <v>118</v>
      </c>
      <c r="HB12" s="197">
        <v>118</v>
      </c>
      <c r="HC12" s="197">
        <v>118</v>
      </c>
      <c r="HD12" s="197">
        <v>118</v>
      </c>
      <c r="HE12" s="197">
        <v>1</v>
      </c>
      <c r="HF12" s="197">
        <v>118</v>
      </c>
      <c r="HG12" s="197">
        <v>118</v>
      </c>
      <c r="HH12" s="197">
        <v>118</v>
      </c>
      <c r="HI12" s="197">
        <v>118</v>
      </c>
      <c r="HJ12" s="197">
        <v>118</v>
      </c>
      <c r="HK12" s="198"/>
      <c r="HL12" s="197">
        <v>118</v>
      </c>
      <c r="HM12" s="197">
        <v>118</v>
      </c>
      <c r="HN12" s="197">
        <v>118</v>
      </c>
      <c r="HO12" s="197">
        <v>118</v>
      </c>
      <c r="HP12" s="197">
        <v>118</v>
      </c>
      <c r="HQ12" s="197">
        <v>118</v>
      </c>
      <c r="HR12" s="197">
        <v>118</v>
      </c>
      <c r="HS12" s="197">
        <v>118</v>
      </c>
      <c r="HT12" s="197">
        <v>118</v>
      </c>
      <c r="HU12" s="197">
        <v>118</v>
      </c>
      <c r="HV12" s="198"/>
      <c r="HW12" s="197">
        <v>118</v>
      </c>
      <c r="HX12" s="197">
        <v>118</v>
      </c>
      <c r="HY12" s="197">
        <v>118</v>
      </c>
      <c r="HZ12" s="197">
        <v>118</v>
      </c>
      <c r="IA12" s="197">
        <v>118</v>
      </c>
      <c r="IB12" s="197">
        <v>118</v>
      </c>
      <c r="IC12" s="197">
        <v>118</v>
      </c>
      <c r="ID12" s="197">
        <v>118</v>
      </c>
      <c r="IE12" s="197">
        <v>118</v>
      </c>
      <c r="IF12" s="197">
        <v>118</v>
      </c>
      <c r="IG12" s="197">
        <v>118</v>
      </c>
      <c r="IH12" s="197">
        <v>118</v>
      </c>
      <c r="II12" s="197">
        <v>118</v>
      </c>
      <c r="IJ12" s="197">
        <v>118</v>
      </c>
      <c r="IK12" s="197">
        <v>118</v>
      </c>
      <c r="IL12" s="197">
        <v>118</v>
      </c>
      <c r="IM12" s="197">
        <v>118</v>
      </c>
      <c r="IN12" s="197">
        <v>118</v>
      </c>
      <c r="IO12" s="197">
        <v>118</v>
      </c>
      <c r="IP12" s="197">
        <v>118</v>
      </c>
      <c r="IQ12" s="197">
        <v>118</v>
      </c>
      <c r="IR12" s="197">
        <v>118</v>
      </c>
      <c r="IS12" s="197">
        <v>118</v>
      </c>
      <c r="IT12" s="197">
        <v>118</v>
      </c>
      <c r="IU12" s="197">
        <v>118</v>
      </c>
      <c r="IV12" s="197">
        <v>118</v>
      </c>
      <c r="IW12" s="197">
        <v>118</v>
      </c>
      <c r="IX12" s="197">
        <v>118</v>
      </c>
      <c r="IY12" s="197">
        <v>118</v>
      </c>
      <c r="IZ12" s="198"/>
      <c r="JA12" s="197">
        <v>118</v>
      </c>
      <c r="JB12" s="197">
        <v>118</v>
      </c>
      <c r="JC12" s="197">
        <v>118</v>
      </c>
      <c r="JD12" s="197">
        <v>118</v>
      </c>
      <c r="JE12" s="197">
        <v>118</v>
      </c>
      <c r="JF12" s="197">
        <v>118</v>
      </c>
      <c r="JG12" s="197">
        <v>118</v>
      </c>
      <c r="JH12" s="197">
        <v>118</v>
      </c>
      <c r="JI12" s="197">
        <v>118</v>
      </c>
      <c r="JJ12" s="197"/>
      <c r="JK12" s="197">
        <v>118</v>
      </c>
      <c r="JL12" s="197">
        <v>118</v>
      </c>
      <c r="JM12" s="197">
        <v>118</v>
      </c>
      <c r="JN12" s="197">
        <v>118</v>
      </c>
      <c r="JO12" s="197">
        <v>118</v>
      </c>
      <c r="JP12" s="197">
        <v>118</v>
      </c>
      <c r="JQ12" s="198"/>
      <c r="JR12" s="197">
        <v>118</v>
      </c>
      <c r="JS12" s="197">
        <v>118</v>
      </c>
      <c r="JT12" s="197">
        <v>118</v>
      </c>
      <c r="JU12" s="197">
        <v>118</v>
      </c>
      <c r="JV12" s="197">
        <v>118</v>
      </c>
      <c r="JW12" s="197">
        <v>118</v>
      </c>
      <c r="JX12" s="197">
        <v>118</v>
      </c>
      <c r="JY12" s="197">
        <v>118</v>
      </c>
      <c r="JZ12" s="197">
        <v>118</v>
      </c>
      <c r="KA12" s="197">
        <v>118</v>
      </c>
      <c r="KB12" s="197">
        <v>118</v>
      </c>
      <c r="KC12" s="197">
        <v>118</v>
      </c>
      <c r="KD12" s="197">
        <v>118</v>
      </c>
      <c r="KE12" s="197">
        <v>118</v>
      </c>
      <c r="KF12" s="197">
        <v>118</v>
      </c>
      <c r="KG12" s="197">
        <v>118</v>
      </c>
      <c r="KH12" s="197">
        <v>118</v>
      </c>
      <c r="KI12" s="197">
        <v>118</v>
      </c>
      <c r="KJ12" s="197">
        <v>118</v>
      </c>
      <c r="KK12" s="197">
        <v>118</v>
      </c>
      <c r="KL12" s="197">
        <v>118</v>
      </c>
      <c r="KM12" s="197">
        <v>118</v>
      </c>
      <c r="KN12" s="197">
        <v>118</v>
      </c>
      <c r="KO12" s="197">
        <v>118</v>
      </c>
      <c r="KP12" s="197">
        <v>118</v>
      </c>
      <c r="KQ12" s="197">
        <v>118</v>
      </c>
      <c r="KR12" s="197">
        <v>118</v>
      </c>
      <c r="KS12" s="197">
        <v>118</v>
      </c>
      <c r="KT12" s="197">
        <v>116</v>
      </c>
      <c r="KU12" s="197">
        <v>116</v>
      </c>
      <c r="KV12" s="197">
        <v>116</v>
      </c>
      <c r="KW12" s="197">
        <v>116</v>
      </c>
      <c r="KX12" s="198"/>
      <c r="KY12" s="198"/>
      <c r="KZ12" s="198"/>
      <c r="LA12" s="198"/>
      <c r="LB12" s="197">
        <v>116</v>
      </c>
      <c r="LC12" s="197">
        <v>118</v>
      </c>
      <c r="LD12" s="197">
        <v>118</v>
      </c>
      <c r="LE12" s="197">
        <v>116</v>
      </c>
      <c r="LF12" s="197">
        <v>0</v>
      </c>
      <c r="LG12" s="197">
        <v>116</v>
      </c>
      <c r="LH12" s="198"/>
      <c r="LI12" s="198"/>
      <c r="LJ12" s="198"/>
      <c r="LK12" s="198"/>
      <c r="LL12" s="198"/>
      <c r="LM12" s="198"/>
      <c r="LN12" s="198"/>
      <c r="LO12" s="198"/>
      <c r="LP12" s="198"/>
      <c r="LQ12" s="197">
        <v>116</v>
      </c>
      <c r="LR12" s="198"/>
      <c r="LS12" s="198"/>
      <c r="LT12" s="198"/>
      <c r="LU12" s="198"/>
      <c r="LV12" s="198"/>
      <c r="LW12" s="198"/>
      <c r="LX12" s="198"/>
      <c r="LY12" s="198"/>
      <c r="LZ12" s="198"/>
      <c r="MA12" s="198"/>
      <c r="MB12" s="198"/>
      <c r="MC12" s="198"/>
      <c r="MD12" s="198"/>
      <c r="ME12" s="198"/>
      <c r="MF12" s="198"/>
      <c r="MG12" s="198"/>
      <c r="MH12" s="198"/>
      <c r="MI12" s="198"/>
      <c r="MJ12" s="198"/>
      <c r="MK12" s="198"/>
      <c r="ML12" s="198"/>
      <c r="MM12" s="198"/>
      <c r="MN12" s="197">
        <v>116</v>
      </c>
      <c r="MO12" s="247">
        <v>116</v>
      </c>
      <c r="MP12" s="198"/>
      <c r="MQ12" s="247">
        <v>116</v>
      </c>
      <c r="MR12" s="198"/>
      <c r="MS12" s="198"/>
      <c r="MT12" s="198"/>
      <c r="MU12" s="198"/>
      <c r="MV12" s="198"/>
      <c r="MW12" s="198"/>
      <c r="MX12" s="198"/>
      <c r="MY12" s="198"/>
      <c r="MZ12" s="198"/>
      <c r="NA12" s="247">
        <v>116</v>
      </c>
      <c r="NB12" s="198"/>
      <c r="NC12" s="198"/>
      <c r="ND12" s="198"/>
      <c r="NE12" s="198"/>
      <c r="NF12" s="198"/>
      <c r="NG12" s="198"/>
      <c r="NH12" s="198"/>
      <c r="NI12" s="198"/>
      <c r="NJ12" s="198"/>
      <c r="NK12" s="198"/>
      <c r="NL12" s="198"/>
      <c r="NM12" s="198"/>
      <c r="NN12" s="198"/>
      <c r="NO12" s="198"/>
      <c r="NP12" s="198"/>
      <c r="NQ12" s="198"/>
      <c r="NR12" s="198"/>
      <c r="NS12" s="198"/>
      <c r="NT12" s="198"/>
      <c r="NU12" s="198"/>
      <c r="NV12" s="198"/>
      <c r="NW12" s="198"/>
      <c r="NX12" s="198"/>
      <c r="NY12" s="198"/>
      <c r="NZ12" s="198"/>
      <c r="OA12" s="198"/>
      <c r="OB12" s="198"/>
      <c r="OC12" s="198"/>
      <c r="OD12" s="198"/>
      <c r="OE12" s="198"/>
      <c r="OF12" s="198"/>
      <c r="OG12" s="198"/>
      <c r="OH12" s="198"/>
      <c r="OI12" s="198"/>
      <c r="OJ12" s="198"/>
      <c r="OK12" s="198"/>
      <c r="OL12" s="198"/>
      <c r="OM12" s="198"/>
      <c r="ON12" s="198"/>
      <c r="OO12" s="198"/>
      <c r="OP12" s="198"/>
      <c r="OQ12" s="198"/>
      <c r="OR12" s="198"/>
      <c r="OS12" s="198"/>
      <c r="OT12" s="198"/>
      <c r="OU12" s="198"/>
      <c r="OV12" s="198"/>
      <c r="OW12" s="198"/>
      <c r="OX12" s="198"/>
      <c r="OY12" s="198"/>
      <c r="OZ12" s="198"/>
      <c r="PA12" s="198"/>
      <c r="PB12" s="198"/>
      <c r="PC12" s="198"/>
      <c r="PD12" s="198"/>
      <c r="PE12" s="198"/>
      <c r="PF12" s="198"/>
      <c r="PG12" s="198"/>
      <c r="PH12" s="198"/>
      <c r="PI12" s="198"/>
      <c r="PJ12" s="198"/>
      <c r="PK12" s="198"/>
      <c r="PL12" s="198"/>
      <c r="PM12" s="198"/>
      <c r="PN12" s="198"/>
      <c r="PO12" s="198"/>
      <c r="PP12" s="198"/>
      <c r="PQ12" s="198"/>
      <c r="PR12" s="198"/>
      <c r="PS12" s="198"/>
      <c r="PT12" s="198"/>
      <c r="PU12" s="198"/>
      <c r="PV12" s="198"/>
      <c r="PW12" s="198"/>
      <c r="PX12" s="261"/>
      <c r="PY12" s="261"/>
      <c r="PZ12" s="261"/>
      <c r="QA12" s="261"/>
      <c r="QB12" s="261"/>
      <c r="QC12" s="261"/>
      <c r="QD12" s="261"/>
      <c r="QE12" s="261"/>
      <c r="QF12" s="261"/>
      <c r="QG12" s="261"/>
      <c r="QH12" s="261"/>
      <c r="QI12" s="261"/>
      <c r="QJ12" s="261"/>
      <c r="QK12" s="261"/>
      <c r="QL12" s="261"/>
      <c r="QM12" s="261"/>
      <c r="QN12" s="261"/>
      <c r="QO12" s="261"/>
      <c r="QP12" s="261"/>
      <c r="QQ12" s="261"/>
      <c r="QR12" s="261"/>
      <c r="QS12" s="261"/>
      <c r="QT12" s="261"/>
      <c r="QU12" s="261"/>
      <c r="QV12" s="261"/>
      <c r="QW12" s="261"/>
      <c r="QX12" s="261"/>
      <c r="QY12" s="261"/>
      <c r="QZ12" s="261"/>
      <c r="RA12" s="261"/>
      <c r="RB12" s="261"/>
      <c r="RC12" s="261"/>
      <c r="RD12" s="261"/>
      <c r="RE12" s="261"/>
      <c r="RF12" s="261"/>
      <c r="RG12" s="261"/>
      <c r="RH12" s="261"/>
      <c r="RI12" s="261"/>
      <c r="RJ12" s="261"/>
      <c r="RK12" s="261"/>
      <c r="RL12" s="261"/>
      <c r="RM12" s="261"/>
      <c r="RN12" s="261"/>
      <c r="RO12" s="261"/>
      <c r="RP12" s="261"/>
      <c r="RQ12" s="261"/>
      <c r="RR12" s="261"/>
      <c r="RS12" s="261"/>
      <c r="RT12" s="261"/>
      <c r="RU12" s="261"/>
      <c r="RV12" s="261"/>
      <c r="RW12" s="261"/>
      <c r="RX12" s="261"/>
      <c r="RY12" s="261"/>
      <c r="RZ12" s="261"/>
      <c r="SA12" s="261"/>
      <c r="SB12" s="261"/>
      <c r="SC12" s="261"/>
      <c r="SD12" s="261"/>
      <c r="SE12" s="261"/>
    </row>
    <row r="13" spans="1:499" x14ac:dyDescent="0.2">
      <c r="A13" s="230" t="s">
        <v>830</v>
      </c>
      <c r="B13" s="231" t="s">
        <v>1892</v>
      </c>
      <c r="C13" s="225"/>
      <c r="D13" s="225"/>
      <c r="E13" s="225"/>
      <c r="F13" s="226" t="s">
        <v>5580</v>
      </c>
      <c r="G13" s="226" t="s">
        <v>5550</v>
      </c>
      <c r="H13" s="226" t="s">
        <v>5551</v>
      </c>
      <c r="I13" s="226" t="s">
        <v>5559</v>
      </c>
      <c r="J13" s="226"/>
      <c r="K13" s="226"/>
      <c r="L13" s="226"/>
      <c r="M13" s="226"/>
      <c r="N13" s="226" t="s">
        <v>5553</v>
      </c>
      <c r="O13" s="226" t="s">
        <v>5581</v>
      </c>
      <c r="P13" s="226"/>
      <c r="Q13" s="237">
        <v>0</v>
      </c>
      <c r="R13" s="238"/>
      <c r="S13" s="238"/>
      <c r="T13" s="238"/>
      <c r="U13" s="238"/>
      <c r="V13" s="238"/>
      <c r="W13" s="232" t="s">
        <v>5555</v>
      </c>
      <c r="X13" s="232"/>
      <c r="Y13" s="232" t="s">
        <v>5556</v>
      </c>
      <c r="Z13" s="235">
        <v>0.62</v>
      </c>
      <c r="AA13" s="235">
        <v>1.25</v>
      </c>
      <c r="AB13" s="235">
        <v>0</v>
      </c>
      <c r="AC13" s="224">
        <v>36526</v>
      </c>
      <c r="AD13" s="224">
        <v>36526</v>
      </c>
      <c r="AE13" s="125">
        <v>18</v>
      </c>
      <c r="AF13" s="125">
        <v>24</v>
      </c>
      <c r="AG13" s="125">
        <v>12</v>
      </c>
      <c r="AH13" s="236">
        <v>1</v>
      </c>
      <c r="AI13" s="236" t="s">
        <v>819</v>
      </c>
      <c r="AJ13" s="125" t="s">
        <v>6225</v>
      </c>
      <c r="AK13" s="175" t="s">
        <v>5144</v>
      </c>
      <c r="AL13" s="125" t="s">
        <v>820</v>
      </c>
      <c r="AM13" s="27" t="s">
        <v>820</v>
      </c>
      <c r="AN13" s="126">
        <v>0.27</v>
      </c>
      <c r="AO13" s="126">
        <v>8.3000000000000007</v>
      </c>
      <c r="AP13" s="126">
        <v>0</v>
      </c>
      <c r="AQ13" s="126">
        <v>463</v>
      </c>
      <c r="AR13" s="125">
        <v>4</v>
      </c>
      <c r="AS13" s="125">
        <v>0</v>
      </c>
      <c r="AT13" s="178">
        <v>43219</v>
      </c>
      <c r="AU13" s="178">
        <v>43219</v>
      </c>
      <c r="AV13" s="178">
        <v>43140</v>
      </c>
      <c r="AW13" s="239" t="s">
        <v>855</v>
      </c>
      <c r="AX13" s="239" t="s">
        <v>846</v>
      </c>
      <c r="AY13" s="127"/>
      <c r="AZ13" s="127"/>
      <c r="BA13" s="128">
        <v>500</v>
      </c>
      <c r="BB13" s="128" t="s">
        <v>489</v>
      </c>
      <c r="BC13" s="128"/>
      <c r="BD13" s="128">
        <v>1</v>
      </c>
      <c r="BE13" s="129" t="s">
        <v>541</v>
      </c>
      <c r="BF13" s="130">
        <v>1</v>
      </c>
      <c r="BG13" s="240"/>
      <c r="BH13" s="241"/>
      <c r="BI13" s="190"/>
      <c r="BJ13" s="131">
        <v>9</v>
      </c>
      <c r="BK13" s="191">
        <v>12</v>
      </c>
      <c r="BL13" s="13">
        <v>6</v>
      </c>
      <c r="BM13" s="13">
        <v>3</v>
      </c>
      <c r="BN13" s="27" t="s">
        <v>706</v>
      </c>
      <c r="BO13" s="13" t="s">
        <v>706</v>
      </c>
      <c r="BP13" s="222">
        <v>8</v>
      </c>
      <c r="BQ13" s="132"/>
      <c r="BR13" s="133"/>
      <c r="BS13" s="125">
        <v>1000000000</v>
      </c>
      <c r="BT13" s="134">
        <v>0</v>
      </c>
      <c r="BU13" s="135">
        <v>1</v>
      </c>
      <c r="BV13" s="134">
        <v>0</v>
      </c>
      <c r="BW13" s="136">
        <v>0</v>
      </c>
      <c r="BX13" s="136">
        <v>0</v>
      </c>
      <c r="BY13" s="136">
        <v>0</v>
      </c>
      <c r="BZ13" s="134">
        <v>0</v>
      </c>
      <c r="CA13" s="134">
        <v>0</v>
      </c>
      <c r="CB13" s="134">
        <v>0</v>
      </c>
      <c r="CC13" s="135">
        <v>1</v>
      </c>
      <c r="CD13" s="134"/>
      <c r="CE13" s="134"/>
      <c r="CF13" s="137">
        <v>0</v>
      </c>
      <c r="CG13" s="134">
        <v>3</v>
      </c>
      <c r="CH13" s="132"/>
      <c r="CI13" s="132"/>
      <c r="CJ13" s="229" t="s">
        <v>820</v>
      </c>
      <c r="CK13" s="233" t="s">
        <v>820</v>
      </c>
      <c r="CL13" s="138">
        <v>2</v>
      </c>
      <c r="CM13" s="138">
        <v>0</v>
      </c>
      <c r="CN13" s="135">
        <v>0</v>
      </c>
      <c r="CO13" s="135">
        <v>1.35</v>
      </c>
      <c r="CP13" s="139"/>
      <c r="CQ13" s="135">
        <v>1</v>
      </c>
      <c r="CR13" s="179">
        <v>43479</v>
      </c>
      <c r="CS13" s="180">
        <v>43479</v>
      </c>
      <c r="CT13" s="181">
        <v>43605</v>
      </c>
      <c r="CU13" s="181">
        <v>43216</v>
      </c>
      <c r="CV13" s="181">
        <v>43300</v>
      </c>
      <c r="CW13" s="181">
        <v>43300</v>
      </c>
      <c r="CX13" s="181">
        <v>43384</v>
      </c>
      <c r="CY13" s="135">
        <v>1</v>
      </c>
      <c r="CZ13" s="134">
        <v>0</v>
      </c>
      <c r="DA13" s="135">
        <v>2.197802197802198E-2</v>
      </c>
      <c r="DB13" s="135">
        <v>0</v>
      </c>
      <c r="DC13" s="135">
        <v>0</v>
      </c>
      <c r="DD13" s="135">
        <v>0</v>
      </c>
      <c r="DE13" s="140">
        <v>0</v>
      </c>
      <c r="DF13" s="13" t="s">
        <v>820</v>
      </c>
      <c r="DG13" s="80" t="s">
        <v>820</v>
      </c>
      <c r="DH13" s="18" t="b">
        <v>0</v>
      </c>
      <c r="DI13" s="79"/>
      <c r="DJ13" s="79"/>
      <c r="DK13" s="192"/>
      <c r="DL13" s="174"/>
      <c r="DM13" s="193"/>
      <c r="DN13" s="135"/>
      <c r="DO13" s="79"/>
      <c r="DP13" s="79"/>
      <c r="DQ13" s="79"/>
      <c r="DR13" s="79"/>
      <c r="DS13" s="79"/>
      <c r="DT13" s="79"/>
      <c r="DU13" s="79"/>
      <c r="DV13" s="18"/>
      <c r="DW13" s="18"/>
      <c r="DX13" s="18"/>
      <c r="DY13" s="177"/>
      <c r="DZ13" s="177">
        <v>0</v>
      </c>
      <c r="EA13" s="177">
        <v>0</v>
      </c>
      <c r="EB13" s="177">
        <v>0</v>
      </c>
      <c r="EC13" s="177">
        <v>0</v>
      </c>
      <c r="ED13" s="177">
        <v>0</v>
      </c>
      <c r="EE13" s="177">
        <v>0</v>
      </c>
      <c r="EF13" s="177">
        <v>0</v>
      </c>
      <c r="EG13" s="177">
        <v>0</v>
      </c>
      <c r="EH13" s="177">
        <v>0</v>
      </c>
      <c r="EI13" s="177">
        <v>0</v>
      </c>
      <c r="EJ13" s="177">
        <v>0</v>
      </c>
      <c r="EK13" s="177">
        <v>0</v>
      </c>
      <c r="EL13" s="177">
        <v>0</v>
      </c>
      <c r="EM13" s="177">
        <v>0</v>
      </c>
      <c r="EN13" s="177">
        <v>0</v>
      </c>
      <c r="EO13" s="177">
        <v>0</v>
      </c>
      <c r="EP13" s="177">
        <v>500</v>
      </c>
      <c r="EQ13" s="177">
        <v>0</v>
      </c>
      <c r="ER13" s="177">
        <v>0</v>
      </c>
      <c r="ES13" s="177">
        <v>0</v>
      </c>
      <c r="ET13" s="177">
        <v>0</v>
      </c>
      <c r="EU13" s="177">
        <v>0</v>
      </c>
      <c r="EV13" s="177">
        <v>0</v>
      </c>
      <c r="EW13" s="177">
        <v>0</v>
      </c>
      <c r="EX13" s="177">
        <v>0</v>
      </c>
      <c r="EY13" s="177">
        <v>0</v>
      </c>
      <c r="EZ13" s="177">
        <v>0</v>
      </c>
      <c r="FA13" s="177">
        <v>0</v>
      </c>
      <c r="FB13" s="177">
        <v>0</v>
      </c>
      <c r="FC13" s="199">
        <v>0</v>
      </c>
      <c r="FD13" s="243">
        <v>0</v>
      </c>
      <c r="FE13" s="243">
        <v>0</v>
      </c>
      <c r="FF13" s="243">
        <v>0</v>
      </c>
      <c r="FG13" s="199">
        <v>0</v>
      </c>
      <c r="FH13" s="243">
        <v>0</v>
      </c>
      <c r="FI13" s="197">
        <v>0</v>
      </c>
      <c r="FJ13" s="197">
        <v>0</v>
      </c>
      <c r="FK13" s="197">
        <v>0</v>
      </c>
      <c r="FL13" s="197">
        <v>0</v>
      </c>
      <c r="FM13" s="197">
        <v>0</v>
      </c>
      <c r="FN13" s="197">
        <v>0</v>
      </c>
      <c r="FO13" s="197">
        <v>0</v>
      </c>
      <c r="FP13" s="197">
        <v>0</v>
      </c>
      <c r="FQ13" s="197">
        <v>0</v>
      </c>
      <c r="FR13" s="197">
        <v>0</v>
      </c>
      <c r="FS13" s="197">
        <v>0</v>
      </c>
      <c r="FT13" s="197">
        <v>0</v>
      </c>
      <c r="FU13" s="197">
        <v>0</v>
      </c>
      <c r="FV13" s="197">
        <v>0</v>
      </c>
      <c r="FW13" s="197">
        <v>0</v>
      </c>
      <c r="FX13" s="197">
        <v>0</v>
      </c>
      <c r="FY13" s="197">
        <v>0</v>
      </c>
      <c r="FZ13" s="197">
        <v>0</v>
      </c>
      <c r="GA13" s="197">
        <v>0</v>
      </c>
      <c r="GB13" s="197">
        <v>0</v>
      </c>
      <c r="GC13" s="197">
        <v>0</v>
      </c>
      <c r="GD13" s="197">
        <v>0</v>
      </c>
      <c r="GE13" s="197">
        <v>0</v>
      </c>
      <c r="GF13" s="197">
        <v>0</v>
      </c>
      <c r="GG13" s="197">
        <v>0</v>
      </c>
      <c r="GH13" s="197">
        <v>0</v>
      </c>
      <c r="GI13" s="197">
        <v>0</v>
      </c>
      <c r="GJ13" s="197">
        <v>0</v>
      </c>
      <c r="GK13" s="197">
        <v>0</v>
      </c>
      <c r="GL13" s="197">
        <v>0</v>
      </c>
      <c r="GM13" s="197">
        <v>0</v>
      </c>
      <c r="GN13" s="197">
        <v>0</v>
      </c>
      <c r="GO13" s="197">
        <v>0</v>
      </c>
      <c r="GP13" s="197">
        <v>0</v>
      </c>
      <c r="GQ13" s="197">
        <v>0</v>
      </c>
      <c r="GR13" s="197">
        <v>0</v>
      </c>
      <c r="GS13" s="197">
        <v>0</v>
      </c>
      <c r="GT13" s="197">
        <v>0</v>
      </c>
      <c r="GU13" s="197">
        <v>0</v>
      </c>
      <c r="GV13" s="197">
        <v>0</v>
      </c>
      <c r="GW13" s="197">
        <v>0</v>
      </c>
      <c r="GX13" s="197">
        <v>0</v>
      </c>
      <c r="GY13" s="197">
        <v>0</v>
      </c>
      <c r="GZ13" s="197">
        <v>0</v>
      </c>
      <c r="HA13" s="197">
        <v>0</v>
      </c>
      <c r="HB13" s="197">
        <v>0</v>
      </c>
      <c r="HC13" s="197">
        <v>0</v>
      </c>
      <c r="HD13" s="197">
        <v>0</v>
      </c>
      <c r="HE13" s="197">
        <v>1</v>
      </c>
      <c r="HF13" s="197">
        <v>0</v>
      </c>
      <c r="HG13" s="197">
        <v>0</v>
      </c>
      <c r="HH13" s="197">
        <v>0</v>
      </c>
      <c r="HI13" s="197">
        <v>0</v>
      </c>
      <c r="HJ13" s="197">
        <v>0</v>
      </c>
      <c r="HK13" s="198"/>
      <c r="HL13" s="197">
        <v>0</v>
      </c>
      <c r="HM13" s="197">
        <v>0</v>
      </c>
      <c r="HN13" s="197">
        <v>0</v>
      </c>
      <c r="HO13" s="197">
        <v>0</v>
      </c>
      <c r="HP13" s="197">
        <v>0</v>
      </c>
      <c r="HQ13" s="197">
        <v>0</v>
      </c>
      <c r="HR13" s="197">
        <v>0</v>
      </c>
      <c r="HS13" s="197">
        <v>0</v>
      </c>
      <c r="HT13" s="197">
        <v>0</v>
      </c>
      <c r="HU13" s="197">
        <v>0</v>
      </c>
      <c r="HV13" s="198"/>
      <c r="HW13" s="197">
        <v>0</v>
      </c>
      <c r="HX13" s="197">
        <v>0</v>
      </c>
      <c r="HY13" s="197">
        <v>0</v>
      </c>
      <c r="HZ13" s="197">
        <v>0</v>
      </c>
      <c r="IA13" s="197">
        <v>0</v>
      </c>
      <c r="IB13" s="197">
        <v>0</v>
      </c>
      <c r="IC13" s="197">
        <v>0</v>
      </c>
      <c r="ID13" s="197">
        <v>0</v>
      </c>
      <c r="IE13" s="197">
        <v>0</v>
      </c>
      <c r="IF13" s="197">
        <v>0</v>
      </c>
      <c r="IG13" s="197">
        <v>0</v>
      </c>
      <c r="IH13" s="197">
        <v>0</v>
      </c>
      <c r="II13" s="197">
        <v>0</v>
      </c>
      <c r="IJ13" s="197">
        <v>0</v>
      </c>
      <c r="IK13" s="197">
        <v>0</v>
      </c>
      <c r="IL13" s="197">
        <v>0</v>
      </c>
      <c r="IM13" s="197">
        <v>0</v>
      </c>
      <c r="IN13" s="197">
        <v>0</v>
      </c>
      <c r="IO13" s="197">
        <v>0</v>
      </c>
      <c r="IP13" s="197">
        <v>0</v>
      </c>
      <c r="IQ13" s="197">
        <v>0</v>
      </c>
      <c r="IR13" s="197">
        <v>0</v>
      </c>
      <c r="IS13" s="197">
        <v>0</v>
      </c>
      <c r="IT13" s="197">
        <v>0</v>
      </c>
      <c r="IU13" s="197">
        <v>0</v>
      </c>
      <c r="IV13" s="197">
        <v>0</v>
      </c>
      <c r="IW13" s="197">
        <v>0</v>
      </c>
      <c r="IX13" s="197">
        <v>0</v>
      </c>
      <c r="IY13" s="197">
        <v>0</v>
      </c>
      <c r="IZ13" s="198"/>
      <c r="JA13" s="197">
        <v>0</v>
      </c>
      <c r="JB13" s="197">
        <v>0</v>
      </c>
      <c r="JC13" s="197">
        <v>0</v>
      </c>
      <c r="JD13" s="197">
        <v>0</v>
      </c>
      <c r="JE13" s="197">
        <v>0</v>
      </c>
      <c r="JF13" s="197">
        <v>0</v>
      </c>
      <c r="JG13" s="197">
        <v>0</v>
      </c>
      <c r="JH13" s="197">
        <v>0</v>
      </c>
      <c r="JI13" s="197">
        <v>0</v>
      </c>
      <c r="JJ13" s="197"/>
      <c r="JK13" s="197">
        <v>0</v>
      </c>
      <c r="JL13" s="197">
        <v>0</v>
      </c>
      <c r="JM13" s="197">
        <v>0</v>
      </c>
      <c r="JN13" s="197">
        <v>0</v>
      </c>
      <c r="JO13" s="197">
        <v>0</v>
      </c>
      <c r="JP13" s="197">
        <v>0</v>
      </c>
      <c r="JQ13" s="198"/>
      <c r="JR13" s="197">
        <v>0</v>
      </c>
      <c r="JS13" s="197">
        <v>0</v>
      </c>
      <c r="JT13" s="197">
        <v>0</v>
      </c>
      <c r="JU13" s="197">
        <v>0</v>
      </c>
      <c r="JV13" s="197">
        <v>0</v>
      </c>
      <c r="JW13" s="197">
        <v>0</v>
      </c>
      <c r="JX13" s="197">
        <v>0</v>
      </c>
      <c r="JY13" s="197">
        <v>0</v>
      </c>
      <c r="JZ13" s="197">
        <v>0</v>
      </c>
      <c r="KA13" s="197">
        <v>0</v>
      </c>
      <c r="KB13" s="197">
        <v>0</v>
      </c>
      <c r="KC13" s="197">
        <v>0</v>
      </c>
      <c r="KD13" s="197">
        <v>0</v>
      </c>
      <c r="KE13" s="197">
        <v>0</v>
      </c>
      <c r="KF13" s="197">
        <v>0</v>
      </c>
      <c r="KG13" s="197">
        <v>0</v>
      </c>
      <c r="KH13" s="197">
        <v>0</v>
      </c>
      <c r="KI13" s="197">
        <v>0</v>
      </c>
      <c r="KJ13" s="197">
        <v>0</v>
      </c>
      <c r="KK13" s="197">
        <v>0</v>
      </c>
      <c r="KL13" s="197">
        <v>0</v>
      </c>
      <c r="KM13" s="197">
        <v>0</v>
      </c>
      <c r="KN13" s="197">
        <v>0</v>
      </c>
      <c r="KO13" s="197">
        <v>0</v>
      </c>
      <c r="KP13" s="197">
        <v>0</v>
      </c>
      <c r="KQ13" s="197">
        <v>0</v>
      </c>
      <c r="KR13" s="197">
        <v>0</v>
      </c>
      <c r="KS13" s="197">
        <v>0</v>
      </c>
      <c r="KT13" s="197">
        <v>0</v>
      </c>
      <c r="KU13" s="197">
        <v>0</v>
      </c>
      <c r="KV13" s="197">
        <v>0</v>
      </c>
      <c r="KW13" s="197">
        <v>0</v>
      </c>
      <c r="KX13" s="198"/>
      <c r="KY13" s="198"/>
      <c r="KZ13" s="198"/>
      <c r="LA13" s="198"/>
      <c r="LB13" s="197">
        <v>0</v>
      </c>
      <c r="LC13" s="197">
        <v>0</v>
      </c>
      <c r="LD13" s="197">
        <v>0</v>
      </c>
      <c r="LE13" s="197">
        <v>0</v>
      </c>
      <c r="LF13" s="197">
        <v>0</v>
      </c>
      <c r="LG13" s="197">
        <v>0</v>
      </c>
      <c r="LH13" s="198"/>
      <c r="LI13" s="198"/>
      <c r="LJ13" s="198"/>
      <c r="LK13" s="198"/>
      <c r="LL13" s="198"/>
      <c r="LM13" s="198"/>
      <c r="LN13" s="198"/>
      <c r="LO13" s="198"/>
      <c r="LP13" s="198"/>
      <c r="LQ13" s="197">
        <v>0</v>
      </c>
      <c r="LR13" s="198"/>
      <c r="LS13" s="198"/>
      <c r="LT13" s="198"/>
      <c r="LU13" s="198"/>
      <c r="LV13" s="198"/>
      <c r="LW13" s="198"/>
      <c r="LX13" s="198"/>
      <c r="LY13" s="198"/>
      <c r="LZ13" s="198"/>
      <c r="MA13" s="198"/>
      <c r="MB13" s="198"/>
      <c r="MC13" s="198"/>
      <c r="MD13" s="198"/>
      <c r="ME13" s="198"/>
      <c r="MF13" s="198"/>
      <c r="MG13" s="198"/>
      <c r="MH13" s="198"/>
      <c r="MI13" s="198"/>
      <c r="MJ13" s="198"/>
      <c r="MK13" s="198"/>
      <c r="ML13" s="198"/>
      <c r="MM13" s="198"/>
      <c r="MN13" s="197">
        <v>0</v>
      </c>
      <c r="MO13" s="243">
        <v>0</v>
      </c>
      <c r="MP13" s="198"/>
      <c r="MQ13" s="243">
        <v>0</v>
      </c>
      <c r="MR13" s="198"/>
      <c r="MS13" s="198"/>
      <c r="MT13" s="198"/>
      <c r="MU13" s="198"/>
      <c r="MV13" s="198"/>
      <c r="MW13" s="198"/>
      <c r="MX13" s="198"/>
      <c r="MY13" s="198"/>
      <c r="MZ13" s="198"/>
      <c r="NA13" s="243">
        <v>0</v>
      </c>
      <c r="NB13" s="198"/>
      <c r="NC13" s="198"/>
      <c r="ND13" s="198"/>
      <c r="NE13" s="198"/>
      <c r="NF13" s="198"/>
      <c r="NG13" s="198"/>
      <c r="NH13" s="198"/>
      <c r="NI13" s="198"/>
      <c r="NJ13" s="198"/>
      <c r="NK13" s="198"/>
      <c r="NL13" s="198"/>
      <c r="NM13" s="198"/>
      <c r="NN13" s="198"/>
      <c r="NO13" s="198"/>
      <c r="NP13" s="196"/>
      <c r="NQ13" s="196"/>
      <c r="NR13" s="196"/>
      <c r="NS13" s="196"/>
      <c r="NT13" s="196"/>
      <c r="NU13" s="196"/>
      <c r="NV13" s="196"/>
      <c r="NW13" s="196"/>
      <c r="NX13" s="196"/>
      <c r="NY13" s="196"/>
      <c r="NZ13" s="196"/>
      <c r="OA13" s="196"/>
      <c r="OB13" s="196"/>
      <c r="OC13" s="196"/>
      <c r="OD13" s="196"/>
      <c r="OE13" s="196"/>
      <c r="OF13" s="196"/>
      <c r="OG13" s="196"/>
      <c r="OH13" s="196"/>
      <c r="OI13" s="196"/>
      <c r="OJ13" s="196"/>
      <c r="OK13" s="196"/>
      <c r="OL13" s="196"/>
      <c r="OM13" s="196"/>
      <c r="ON13" s="196"/>
      <c r="OO13" s="196"/>
      <c r="OP13" s="196"/>
      <c r="OQ13" s="196"/>
      <c r="OR13" s="196"/>
      <c r="OS13" s="196"/>
      <c r="OT13" s="196"/>
      <c r="OU13" s="196"/>
      <c r="OV13" s="196"/>
      <c r="OW13" s="196"/>
      <c r="OX13" s="196"/>
      <c r="OY13" s="196"/>
      <c r="OZ13" s="196"/>
      <c r="PA13" s="196"/>
      <c r="PB13" s="196"/>
      <c r="PC13" s="196"/>
      <c r="PD13" s="196"/>
      <c r="PE13" s="196"/>
      <c r="PF13" s="196"/>
      <c r="PG13" s="196"/>
      <c r="PH13" s="196"/>
      <c r="PI13" s="196"/>
      <c r="PJ13" s="196"/>
      <c r="PK13" s="196"/>
      <c r="PL13" s="196"/>
      <c r="PM13" s="196"/>
      <c r="PN13" s="196"/>
      <c r="PO13" s="196"/>
      <c r="PP13" s="196"/>
      <c r="PQ13" s="196"/>
      <c r="PR13" s="196"/>
      <c r="PS13" s="196"/>
      <c r="PT13" s="196"/>
      <c r="PU13" s="196"/>
      <c r="PV13" s="196"/>
      <c r="PW13" s="196"/>
      <c r="PX13" s="261"/>
      <c r="PY13" s="261"/>
      <c r="PZ13" s="261"/>
      <c r="QA13" s="261"/>
      <c r="QB13" s="261"/>
      <c r="QC13" s="261"/>
      <c r="QD13" s="261"/>
      <c r="QE13" s="261"/>
      <c r="QF13" s="261"/>
      <c r="QG13" s="261"/>
      <c r="QH13" s="261"/>
      <c r="QI13" s="261"/>
      <c r="QJ13" s="261"/>
      <c r="QK13" s="261"/>
      <c r="QL13" s="261"/>
      <c r="QM13" s="261"/>
      <c r="QN13" s="261"/>
      <c r="QO13" s="261"/>
      <c r="QP13" s="261"/>
      <c r="QQ13" s="261"/>
      <c r="QR13" s="261"/>
      <c r="QS13" s="261"/>
      <c r="QT13" s="261"/>
      <c r="QU13" s="261"/>
      <c r="QV13" s="261"/>
      <c r="QW13" s="261"/>
      <c r="QX13" s="261"/>
      <c r="QY13" s="261"/>
      <c r="QZ13" s="261"/>
      <c r="RA13" s="261"/>
      <c r="RB13" s="261"/>
      <c r="RC13" s="261"/>
      <c r="RD13" s="261"/>
      <c r="RE13" s="261"/>
      <c r="RF13" s="261"/>
      <c r="RG13" s="261"/>
      <c r="RH13" s="261"/>
      <c r="RI13" s="261"/>
      <c r="RJ13" s="261"/>
      <c r="RK13" s="261"/>
      <c r="RL13" s="261"/>
      <c r="RM13" s="261"/>
      <c r="RN13" s="261"/>
      <c r="RO13" s="261"/>
      <c r="RP13" s="261"/>
      <c r="RQ13" s="261"/>
      <c r="RR13" s="261"/>
      <c r="RS13" s="261"/>
      <c r="RT13" s="261"/>
      <c r="RU13" s="261"/>
      <c r="RV13" s="261"/>
      <c r="RW13" s="261"/>
      <c r="RX13" s="261"/>
      <c r="RY13" s="261"/>
      <c r="RZ13" s="261"/>
      <c r="SA13" s="261"/>
      <c r="SB13" s="261"/>
      <c r="SC13" s="261"/>
      <c r="SD13" s="261"/>
      <c r="SE13" s="261"/>
    </row>
    <row r="14" spans="1:499" x14ac:dyDescent="0.2">
      <c r="A14" s="230" t="s">
        <v>830</v>
      </c>
      <c r="B14" s="231" t="s">
        <v>5419</v>
      </c>
      <c r="C14" s="225"/>
      <c r="D14" s="225"/>
      <c r="E14" s="225"/>
      <c r="F14" s="226" t="s">
        <v>5590</v>
      </c>
      <c r="G14" s="226" t="s">
        <v>5550</v>
      </c>
      <c r="H14" s="226" t="s">
        <v>5551</v>
      </c>
      <c r="I14" s="226" t="s">
        <v>5559</v>
      </c>
      <c r="J14" s="226"/>
      <c r="K14" s="226"/>
      <c r="L14" s="226"/>
      <c r="M14" s="226"/>
      <c r="N14" s="226" t="s">
        <v>5553</v>
      </c>
      <c r="O14" s="226" t="s">
        <v>5560</v>
      </c>
      <c r="P14" s="226"/>
      <c r="Q14" s="237">
        <v>0</v>
      </c>
      <c r="R14" s="238"/>
      <c r="S14" s="238"/>
      <c r="T14" s="238"/>
      <c r="U14" s="238"/>
      <c r="V14" s="238"/>
      <c r="W14" s="232" t="s">
        <v>5555</v>
      </c>
      <c r="X14" s="232"/>
      <c r="Y14" s="232" t="s">
        <v>5556</v>
      </c>
      <c r="Z14" s="235">
        <v>0.74</v>
      </c>
      <c r="AA14" s="235">
        <v>1.84</v>
      </c>
      <c r="AB14" s="235">
        <v>0</v>
      </c>
      <c r="AC14" s="224">
        <v>36526</v>
      </c>
      <c r="AD14" s="224">
        <v>36526</v>
      </c>
      <c r="AE14" s="125">
        <v>18</v>
      </c>
      <c r="AF14" s="125">
        <v>24</v>
      </c>
      <c r="AG14" s="125">
        <v>12</v>
      </c>
      <c r="AH14" s="236">
        <v>1</v>
      </c>
      <c r="AI14" s="236"/>
      <c r="AJ14" s="125" t="s">
        <v>6225</v>
      </c>
      <c r="AK14" s="175" t="s">
        <v>5144</v>
      </c>
      <c r="AL14" s="125" t="s">
        <v>820</v>
      </c>
      <c r="AM14" s="27" t="s">
        <v>5060</v>
      </c>
      <c r="AN14" s="126">
        <v>5.44</v>
      </c>
      <c r="AO14" s="126">
        <v>0.4</v>
      </c>
      <c r="AP14" s="126">
        <v>12</v>
      </c>
      <c r="AQ14" s="126">
        <v>23</v>
      </c>
      <c r="AR14" s="125">
        <v>0</v>
      </c>
      <c r="AS14" s="125">
        <v>0</v>
      </c>
      <c r="AT14" s="178">
        <v>43364</v>
      </c>
      <c r="AU14" s="178"/>
      <c r="AV14" s="178">
        <v>43364</v>
      </c>
      <c r="AW14" s="239" t="s">
        <v>855</v>
      </c>
      <c r="AX14" s="239" t="s">
        <v>846</v>
      </c>
      <c r="AY14" s="127"/>
      <c r="AZ14" s="127"/>
      <c r="BA14" s="128">
        <v>500</v>
      </c>
      <c r="BB14" s="128" t="s">
        <v>489</v>
      </c>
      <c r="BC14" s="128"/>
      <c r="BD14" s="128">
        <v>1</v>
      </c>
      <c r="BE14" s="129" t="s">
        <v>541</v>
      </c>
      <c r="BF14" s="130">
        <v>1</v>
      </c>
      <c r="BG14" s="240"/>
      <c r="BH14" s="241"/>
      <c r="BI14" s="190"/>
      <c r="BJ14" s="131">
        <v>9</v>
      </c>
      <c r="BK14" s="191">
        <v>236</v>
      </c>
      <c r="BL14" s="13">
        <v>6</v>
      </c>
      <c r="BM14" s="13">
        <v>3</v>
      </c>
      <c r="BN14" s="27" t="s">
        <v>5562</v>
      </c>
      <c r="BO14" s="13" t="s">
        <v>5562</v>
      </c>
      <c r="BP14" s="222">
        <v>8</v>
      </c>
      <c r="BQ14" s="132"/>
      <c r="BR14" s="133"/>
      <c r="BS14" s="125">
        <v>1000000000</v>
      </c>
      <c r="BT14" s="134">
        <v>262</v>
      </c>
      <c r="BU14" s="135">
        <v>-28.1111</v>
      </c>
      <c r="BV14" s="134">
        <v>0</v>
      </c>
      <c r="BW14" s="136">
        <v>0</v>
      </c>
      <c r="BX14" s="136">
        <v>0</v>
      </c>
      <c r="BY14" s="136">
        <v>0</v>
      </c>
      <c r="BZ14" s="134">
        <v>0</v>
      </c>
      <c r="CA14" s="134">
        <v>0</v>
      </c>
      <c r="CB14" s="134">
        <v>262</v>
      </c>
      <c r="CC14" s="135">
        <v>-28.1111</v>
      </c>
      <c r="CD14" s="134"/>
      <c r="CE14" s="134"/>
      <c r="CF14" s="137">
        <v>0</v>
      </c>
      <c r="CG14" s="134">
        <v>3</v>
      </c>
      <c r="CH14" s="132"/>
      <c r="CI14" s="132"/>
      <c r="CJ14" s="229" t="s">
        <v>820</v>
      </c>
      <c r="CK14" s="233" t="s">
        <v>820</v>
      </c>
      <c r="CL14" s="138">
        <v>0</v>
      </c>
      <c r="CM14" s="138">
        <v>187</v>
      </c>
      <c r="CN14" s="135">
        <v>0</v>
      </c>
      <c r="CO14" s="135">
        <v>1.98</v>
      </c>
      <c r="CP14" s="139"/>
      <c r="CQ14" s="135">
        <v>0</v>
      </c>
      <c r="CR14" s="179">
        <v>43479</v>
      </c>
      <c r="CS14" s="180">
        <v>43479</v>
      </c>
      <c r="CT14" s="181">
        <v>43605</v>
      </c>
      <c r="CU14" s="181">
        <v>36526</v>
      </c>
      <c r="CV14" s="181">
        <v>36526</v>
      </c>
      <c r="CW14" s="181">
        <v>36526</v>
      </c>
      <c r="CX14" s="181">
        <v>36694</v>
      </c>
      <c r="CY14" s="135">
        <v>0</v>
      </c>
      <c r="CZ14" s="134">
        <v>0</v>
      </c>
      <c r="DA14" s="135">
        <v>0</v>
      </c>
      <c r="DB14" s="135">
        <v>0</v>
      </c>
      <c r="DC14" s="135">
        <v>0</v>
      </c>
      <c r="DD14" s="135">
        <v>0</v>
      </c>
      <c r="DE14" s="140">
        <v>2.197802197802198E-2</v>
      </c>
      <c r="DF14" s="13" t="s">
        <v>820</v>
      </c>
      <c r="DG14" s="80" t="s">
        <v>820</v>
      </c>
      <c r="DH14" s="18" t="b">
        <v>0</v>
      </c>
      <c r="DI14" s="79"/>
      <c r="DJ14" s="79"/>
      <c r="DK14" s="192"/>
      <c r="DL14" s="174"/>
      <c r="DM14" s="193"/>
      <c r="DN14" s="135"/>
      <c r="DO14" s="79"/>
      <c r="DP14" s="79"/>
      <c r="DQ14" s="79"/>
      <c r="DR14" s="79"/>
      <c r="DS14" s="79"/>
      <c r="DT14" s="79"/>
      <c r="DU14" s="79"/>
      <c r="DV14" s="18"/>
      <c r="DW14" s="18"/>
      <c r="DX14" s="18"/>
      <c r="DY14" s="177"/>
      <c r="DZ14" s="177">
        <v>0</v>
      </c>
      <c r="EA14" s="177">
        <v>0</v>
      </c>
      <c r="EB14" s="177">
        <v>0</v>
      </c>
      <c r="EC14" s="177">
        <v>0</v>
      </c>
      <c r="ED14" s="177">
        <v>0</v>
      </c>
      <c r="EE14" s="177">
        <v>0</v>
      </c>
      <c r="EF14" s="177">
        <v>0</v>
      </c>
      <c r="EG14" s="177">
        <v>0</v>
      </c>
      <c r="EH14" s="177">
        <v>0</v>
      </c>
      <c r="EI14" s="177">
        <v>0</v>
      </c>
      <c r="EJ14" s="177">
        <v>0</v>
      </c>
      <c r="EK14" s="177">
        <v>0</v>
      </c>
      <c r="EL14" s="177">
        <v>0</v>
      </c>
      <c r="EM14" s="177">
        <v>0</v>
      </c>
      <c r="EN14" s="177">
        <v>0</v>
      </c>
      <c r="EO14" s="177">
        <v>0</v>
      </c>
      <c r="EP14" s="177">
        <v>0</v>
      </c>
      <c r="EQ14" s="177">
        <v>0</v>
      </c>
      <c r="ER14" s="177">
        <v>0</v>
      </c>
      <c r="ES14" s="177">
        <v>0</v>
      </c>
      <c r="ET14" s="177">
        <v>0</v>
      </c>
      <c r="EU14" s="177">
        <v>0</v>
      </c>
      <c r="EV14" s="177">
        <v>0</v>
      </c>
      <c r="EW14" s="177">
        <v>0</v>
      </c>
      <c r="EX14" s="177">
        <v>0</v>
      </c>
      <c r="EY14" s="177">
        <v>0</v>
      </c>
      <c r="EZ14" s="177">
        <v>0</v>
      </c>
      <c r="FA14" s="177">
        <v>0</v>
      </c>
      <c r="FB14" s="177">
        <v>0</v>
      </c>
      <c r="FC14" s="246">
        <v>415</v>
      </c>
      <c r="FD14" s="249">
        <v>390</v>
      </c>
      <c r="FE14" s="249">
        <v>390</v>
      </c>
      <c r="FF14" s="249">
        <v>390</v>
      </c>
      <c r="FG14" s="249">
        <v>380</v>
      </c>
      <c r="FH14" s="247">
        <v>380</v>
      </c>
      <c r="FI14" s="247">
        <v>380</v>
      </c>
      <c r="FJ14" s="247">
        <v>380</v>
      </c>
      <c r="FK14" s="247">
        <v>363</v>
      </c>
      <c r="FL14" s="247">
        <v>363</v>
      </c>
      <c r="FM14" s="247">
        <v>363</v>
      </c>
      <c r="FN14" s="247">
        <v>363</v>
      </c>
      <c r="FO14" s="247">
        <v>363</v>
      </c>
      <c r="FP14" s="247">
        <v>363</v>
      </c>
      <c r="FQ14" s="247">
        <v>363</v>
      </c>
      <c r="FR14" s="247">
        <v>363</v>
      </c>
      <c r="FS14" s="247">
        <v>363</v>
      </c>
      <c r="FT14" s="247">
        <v>363</v>
      </c>
      <c r="FU14" s="247">
        <v>363</v>
      </c>
      <c r="FV14" s="247">
        <v>363</v>
      </c>
      <c r="FW14" s="247">
        <v>363</v>
      </c>
      <c r="FX14" s="247">
        <v>363</v>
      </c>
      <c r="FY14" s="247">
        <v>363</v>
      </c>
      <c r="FZ14" s="197">
        <v>363</v>
      </c>
      <c r="GA14" s="197">
        <v>363</v>
      </c>
      <c r="GB14" s="197">
        <v>363</v>
      </c>
      <c r="GC14" s="197">
        <v>363</v>
      </c>
      <c r="GD14" s="197">
        <v>363</v>
      </c>
      <c r="GE14" s="197">
        <v>363</v>
      </c>
      <c r="GF14" s="197">
        <v>353</v>
      </c>
      <c r="GG14" s="197">
        <v>353</v>
      </c>
      <c r="GH14" s="197">
        <v>353</v>
      </c>
      <c r="GI14" s="197">
        <v>353</v>
      </c>
      <c r="GJ14" s="197">
        <v>353</v>
      </c>
      <c r="GK14" s="197">
        <v>353</v>
      </c>
      <c r="GL14" s="197">
        <v>353</v>
      </c>
      <c r="GM14" s="197">
        <v>353</v>
      </c>
      <c r="GN14" s="197">
        <v>353</v>
      </c>
      <c r="GO14" s="197">
        <v>353</v>
      </c>
      <c r="GP14" s="197">
        <v>353</v>
      </c>
      <c r="GQ14" s="197">
        <v>353</v>
      </c>
      <c r="GR14" s="197">
        <v>353</v>
      </c>
      <c r="GS14" s="197">
        <v>353</v>
      </c>
      <c r="GT14" s="197">
        <v>353</v>
      </c>
      <c r="GU14" s="197">
        <v>353</v>
      </c>
      <c r="GV14" s="197">
        <v>353</v>
      </c>
      <c r="GW14" s="197">
        <v>353</v>
      </c>
      <c r="GX14" s="197">
        <v>353</v>
      </c>
      <c r="GY14" s="197">
        <v>353</v>
      </c>
      <c r="GZ14" s="197">
        <v>353</v>
      </c>
      <c r="HA14" s="197">
        <v>353</v>
      </c>
      <c r="HB14" s="197">
        <v>353</v>
      </c>
      <c r="HC14" s="197">
        <v>353</v>
      </c>
      <c r="HD14" s="197">
        <v>353</v>
      </c>
      <c r="HE14" s="197">
        <v>1</v>
      </c>
      <c r="HF14" s="197">
        <v>353</v>
      </c>
      <c r="HG14" s="197">
        <v>353</v>
      </c>
      <c r="HH14" s="197">
        <v>353</v>
      </c>
      <c r="HI14" s="197">
        <v>353</v>
      </c>
      <c r="HJ14" s="197">
        <v>333</v>
      </c>
      <c r="HK14" s="198"/>
      <c r="HL14" s="197">
        <v>333</v>
      </c>
      <c r="HM14" s="197">
        <v>333</v>
      </c>
      <c r="HN14" s="197">
        <v>333</v>
      </c>
      <c r="HO14" s="197">
        <v>353</v>
      </c>
      <c r="HP14" s="197">
        <v>333</v>
      </c>
      <c r="HQ14" s="197">
        <v>333</v>
      </c>
      <c r="HR14" s="197">
        <v>333</v>
      </c>
      <c r="HS14" s="197">
        <v>333</v>
      </c>
      <c r="HT14" s="197">
        <v>333</v>
      </c>
      <c r="HU14" s="197">
        <v>333</v>
      </c>
      <c r="HV14" s="198"/>
      <c r="HW14" s="197">
        <v>333</v>
      </c>
      <c r="HX14" s="197">
        <v>333</v>
      </c>
      <c r="HY14" s="197">
        <v>333</v>
      </c>
      <c r="HZ14" s="197">
        <v>333</v>
      </c>
      <c r="IA14" s="197">
        <v>333</v>
      </c>
      <c r="IB14" s="197">
        <v>333</v>
      </c>
      <c r="IC14" s="197">
        <v>333</v>
      </c>
      <c r="ID14" s="197">
        <v>333</v>
      </c>
      <c r="IE14" s="197">
        <v>333</v>
      </c>
      <c r="IF14" s="197">
        <v>333</v>
      </c>
      <c r="IG14" s="197">
        <v>333</v>
      </c>
      <c r="IH14" s="197">
        <v>333</v>
      </c>
      <c r="II14" s="197">
        <v>333</v>
      </c>
      <c r="IJ14" s="197">
        <v>333</v>
      </c>
      <c r="IK14" s="197">
        <v>333</v>
      </c>
      <c r="IL14" s="197">
        <v>333</v>
      </c>
      <c r="IM14" s="197">
        <v>333</v>
      </c>
      <c r="IN14" s="197">
        <v>333</v>
      </c>
      <c r="IO14" s="197">
        <v>333</v>
      </c>
      <c r="IP14" s="197">
        <v>333</v>
      </c>
      <c r="IQ14" s="197">
        <v>333</v>
      </c>
      <c r="IR14" s="197">
        <v>333</v>
      </c>
      <c r="IS14" s="197">
        <v>333</v>
      </c>
      <c r="IT14" s="197">
        <v>333</v>
      </c>
      <c r="IU14" s="197">
        <v>333</v>
      </c>
      <c r="IV14" s="197">
        <v>333</v>
      </c>
      <c r="IW14" s="197">
        <v>333</v>
      </c>
      <c r="IX14" s="197">
        <v>333</v>
      </c>
      <c r="IY14" s="197">
        <v>333</v>
      </c>
      <c r="IZ14" s="198"/>
      <c r="JA14" s="197">
        <v>333</v>
      </c>
      <c r="JB14" s="197">
        <v>333</v>
      </c>
      <c r="JC14" s="197">
        <v>333</v>
      </c>
      <c r="JD14" s="197">
        <v>332</v>
      </c>
      <c r="JE14" s="197">
        <v>332</v>
      </c>
      <c r="JF14" s="197">
        <v>332</v>
      </c>
      <c r="JG14" s="197">
        <v>332</v>
      </c>
      <c r="JH14" s="197">
        <v>332</v>
      </c>
      <c r="JI14" s="197">
        <v>332</v>
      </c>
      <c r="JJ14" s="197"/>
      <c r="JK14" s="197">
        <v>332</v>
      </c>
      <c r="JL14" s="197">
        <v>332</v>
      </c>
      <c r="JM14" s="197">
        <v>332</v>
      </c>
      <c r="JN14" s="197">
        <v>332</v>
      </c>
      <c r="JO14" s="197">
        <v>332</v>
      </c>
      <c r="JP14" s="197">
        <v>332</v>
      </c>
      <c r="JQ14" s="198"/>
      <c r="JR14" s="197">
        <v>332</v>
      </c>
      <c r="JS14" s="197">
        <v>332</v>
      </c>
      <c r="JT14" s="197">
        <v>332</v>
      </c>
      <c r="JU14" s="197">
        <v>332</v>
      </c>
      <c r="JV14" s="197">
        <v>332</v>
      </c>
      <c r="JW14" s="197">
        <v>332</v>
      </c>
      <c r="JX14" s="197">
        <v>332</v>
      </c>
      <c r="JY14" s="197">
        <v>332</v>
      </c>
      <c r="JZ14" s="197">
        <v>332</v>
      </c>
      <c r="KA14" s="197">
        <v>332</v>
      </c>
      <c r="KB14" s="197">
        <v>332</v>
      </c>
      <c r="KC14" s="197">
        <v>332</v>
      </c>
      <c r="KD14" s="197">
        <v>332</v>
      </c>
      <c r="KE14" s="197">
        <v>332</v>
      </c>
      <c r="KF14" s="197">
        <v>332</v>
      </c>
      <c r="KG14" s="197">
        <v>332</v>
      </c>
      <c r="KH14" s="197">
        <v>332</v>
      </c>
      <c r="KI14" s="197">
        <v>332</v>
      </c>
      <c r="KJ14" s="197">
        <v>332</v>
      </c>
      <c r="KK14" s="197">
        <v>332</v>
      </c>
      <c r="KL14" s="197">
        <v>332</v>
      </c>
      <c r="KM14" s="197">
        <v>332</v>
      </c>
      <c r="KN14" s="197">
        <v>332</v>
      </c>
      <c r="KO14" s="197">
        <v>332</v>
      </c>
      <c r="KP14" s="197">
        <v>332</v>
      </c>
      <c r="KQ14" s="197">
        <v>332</v>
      </c>
      <c r="KR14" s="197">
        <v>332</v>
      </c>
      <c r="KS14" s="197">
        <v>332</v>
      </c>
      <c r="KT14" s="197">
        <v>332</v>
      </c>
      <c r="KU14" s="197">
        <v>332</v>
      </c>
      <c r="KV14" s="197">
        <v>332</v>
      </c>
      <c r="KW14" s="197">
        <v>332</v>
      </c>
      <c r="KX14" s="198"/>
      <c r="KY14" s="198"/>
      <c r="KZ14" s="198"/>
      <c r="LA14" s="198"/>
      <c r="LB14" s="197">
        <v>317</v>
      </c>
      <c r="LC14" s="197">
        <v>332</v>
      </c>
      <c r="LD14" s="197">
        <v>332</v>
      </c>
      <c r="LE14" s="197">
        <v>307</v>
      </c>
      <c r="LF14" s="197">
        <v>0</v>
      </c>
      <c r="LG14" s="197">
        <v>306</v>
      </c>
      <c r="LH14" s="198"/>
      <c r="LI14" s="198"/>
      <c r="LJ14" s="198"/>
      <c r="LK14" s="198"/>
      <c r="LL14" s="198"/>
      <c r="LM14" s="198"/>
      <c r="LN14" s="198"/>
      <c r="LO14" s="198"/>
      <c r="LP14" s="198"/>
      <c r="LQ14" s="197">
        <v>306</v>
      </c>
      <c r="LR14" s="198"/>
      <c r="LS14" s="198"/>
      <c r="LT14" s="198"/>
      <c r="LU14" s="198"/>
      <c r="LV14" s="198"/>
      <c r="LW14" s="198"/>
      <c r="LX14" s="198"/>
      <c r="LY14" s="198"/>
      <c r="LZ14" s="198"/>
      <c r="MA14" s="198"/>
      <c r="MB14" s="198"/>
      <c r="MC14" s="198"/>
      <c r="MD14" s="198"/>
      <c r="ME14" s="198"/>
      <c r="MF14" s="198"/>
      <c r="MG14" s="198"/>
      <c r="MH14" s="198"/>
      <c r="MI14" s="198"/>
      <c r="MJ14" s="198"/>
      <c r="MK14" s="198"/>
      <c r="ML14" s="198"/>
      <c r="MM14" s="198"/>
      <c r="MN14" s="197">
        <v>306</v>
      </c>
      <c r="MO14" s="247">
        <v>262</v>
      </c>
      <c r="MP14" s="198"/>
      <c r="MQ14" s="247">
        <v>262</v>
      </c>
      <c r="MR14" s="198"/>
      <c r="MS14" s="198"/>
      <c r="MT14" s="198"/>
      <c r="MU14" s="198"/>
      <c r="MV14" s="198"/>
      <c r="MW14" s="198"/>
      <c r="MX14" s="198"/>
      <c r="MY14" s="198"/>
      <c r="MZ14" s="198"/>
      <c r="NA14" s="247">
        <v>262</v>
      </c>
      <c r="NB14" s="198"/>
      <c r="NC14" s="198"/>
      <c r="ND14" s="198"/>
      <c r="NE14" s="198"/>
      <c r="NF14" s="198"/>
      <c r="NG14" s="198"/>
      <c r="NH14" s="198"/>
      <c r="NI14" s="198"/>
      <c r="NJ14" s="198"/>
      <c r="NK14" s="198"/>
      <c r="NL14" s="198"/>
      <c r="NM14" s="198"/>
      <c r="NN14" s="198"/>
      <c r="NO14" s="198"/>
      <c r="NP14" s="196"/>
      <c r="NQ14" s="196"/>
      <c r="NR14" s="196"/>
      <c r="NS14" s="196"/>
      <c r="NT14" s="196"/>
      <c r="NU14" s="196"/>
      <c r="NV14" s="196"/>
      <c r="NW14" s="196"/>
      <c r="NX14" s="196"/>
      <c r="NY14" s="196"/>
      <c r="NZ14" s="196"/>
      <c r="OA14" s="196"/>
      <c r="OB14" s="196"/>
      <c r="OC14" s="196"/>
      <c r="OD14" s="196"/>
      <c r="OE14" s="196"/>
      <c r="OF14" s="196"/>
      <c r="OG14" s="196"/>
      <c r="OH14" s="196"/>
      <c r="OI14" s="196"/>
      <c r="OJ14" s="196"/>
      <c r="OK14" s="196"/>
      <c r="OL14" s="196"/>
      <c r="OM14" s="196"/>
      <c r="ON14" s="196"/>
      <c r="OO14" s="196"/>
      <c r="OP14" s="196"/>
      <c r="OQ14" s="196"/>
      <c r="OR14" s="196"/>
      <c r="OS14" s="196"/>
      <c r="OT14" s="196"/>
      <c r="OU14" s="196"/>
      <c r="OV14" s="196"/>
      <c r="OW14" s="196"/>
      <c r="OX14" s="196"/>
      <c r="OY14" s="196"/>
      <c r="OZ14" s="196"/>
      <c r="PA14" s="196"/>
      <c r="PB14" s="196"/>
      <c r="PC14" s="196"/>
      <c r="PD14" s="196"/>
      <c r="PE14" s="196"/>
      <c r="PF14" s="196"/>
      <c r="PG14" s="196"/>
      <c r="PH14" s="196"/>
      <c r="PI14" s="196"/>
      <c r="PJ14" s="196"/>
      <c r="PK14" s="196"/>
      <c r="PL14" s="196"/>
      <c r="PM14" s="196"/>
      <c r="PN14" s="196"/>
      <c r="PO14" s="196"/>
      <c r="PP14" s="196"/>
      <c r="PQ14" s="196"/>
      <c r="PR14" s="196"/>
      <c r="PS14" s="196"/>
      <c r="PT14" s="196"/>
      <c r="PU14" s="196"/>
      <c r="PV14" s="196"/>
      <c r="PW14" s="196"/>
      <c r="PX14" s="261"/>
      <c r="PY14" s="261"/>
      <c r="PZ14" s="261"/>
      <c r="QA14" s="261"/>
      <c r="QB14" s="261"/>
      <c r="QC14" s="261"/>
      <c r="QD14" s="261"/>
      <c r="QE14" s="261"/>
      <c r="QF14" s="261"/>
      <c r="QG14" s="261"/>
      <c r="QH14" s="261"/>
      <c r="QI14" s="261"/>
      <c r="QJ14" s="261"/>
      <c r="QK14" s="261"/>
      <c r="QL14" s="261"/>
      <c r="QM14" s="261"/>
      <c r="QN14" s="261"/>
      <c r="QO14" s="261"/>
      <c r="QP14" s="261"/>
      <c r="QQ14" s="261"/>
      <c r="QR14" s="261"/>
      <c r="QS14" s="261"/>
      <c r="QT14" s="261"/>
      <c r="QU14" s="261"/>
      <c r="QV14" s="261"/>
      <c r="QW14" s="261"/>
      <c r="QX14" s="261"/>
      <c r="QY14" s="261"/>
      <c r="QZ14" s="261"/>
      <c r="RA14" s="261"/>
      <c r="RB14" s="261"/>
      <c r="RC14" s="261"/>
      <c r="RD14" s="261"/>
      <c r="RE14" s="261"/>
      <c r="RF14" s="261"/>
      <c r="RG14" s="261"/>
      <c r="RH14" s="261"/>
      <c r="RI14" s="261"/>
      <c r="RJ14" s="261"/>
      <c r="RK14" s="261"/>
      <c r="RL14" s="261"/>
      <c r="RM14" s="261"/>
      <c r="RN14" s="261"/>
      <c r="RO14" s="261"/>
      <c r="RP14" s="261"/>
      <c r="RQ14" s="261"/>
      <c r="RR14" s="261"/>
      <c r="RS14" s="261"/>
      <c r="RT14" s="261"/>
      <c r="RU14" s="261"/>
      <c r="RV14" s="261"/>
      <c r="RW14" s="261"/>
      <c r="RX14" s="261"/>
      <c r="RY14" s="261"/>
      <c r="RZ14" s="261"/>
      <c r="SA14" s="261"/>
      <c r="SB14" s="261"/>
      <c r="SC14" s="261"/>
      <c r="SD14" s="261"/>
      <c r="SE14" s="261"/>
    </row>
    <row r="15" spans="1:499" x14ac:dyDescent="0.2">
      <c r="A15" s="230" t="s">
        <v>830</v>
      </c>
      <c r="B15" s="231" t="s">
        <v>5420</v>
      </c>
      <c r="C15" s="225"/>
      <c r="D15" s="225"/>
      <c r="E15" s="225"/>
      <c r="F15" s="226" t="s">
        <v>5591</v>
      </c>
      <c r="G15" s="226" t="s">
        <v>5550</v>
      </c>
      <c r="H15" s="226" t="s">
        <v>5551</v>
      </c>
      <c r="I15" s="226" t="s">
        <v>5559</v>
      </c>
      <c r="J15" s="226"/>
      <c r="K15" s="226"/>
      <c r="L15" s="226"/>
      <c r="M15" s="226"/>
      <c r="N15" s="226" t="s">
        <v>5553</v>
      </c>
      <c r="O15" s="226" t="s">
        <v>5564</v>
      </c>
      <c r="P15" s="226"/>
      <c r="Q15" s="237">
        <v>0</v>
      </c>
      <c r="R15" s="238"/>
      <c r="S15" s="238"/>
      <c r="T15" s="238"/>
      <c r="U15" s="238"/>
      <c r="V15" s="238"/>
      <c r="W15" s="232" t="s">
        <v>5555</v>
      </c>
      <c r="X15" s="232"/>
      <c r="Y15" s="232" t="s">
        <v>5556</v>
      </c>
      <c r="Z15" s="235">
        <v>0.68</v>
      </c>
      <c r="AA15" s="235">
        <v>1.74</v>
      </c>
      <c r="AB15" s="235">
        <v>0</v>
      </c>
      <c r="AC15" s="224">
        <v>36526</v>
      </c>
      <c r="AD15" s="224">
        <v>36526</v>
      </c>
      <c r="AE15" s="125">
        <v>18</v>
      </c>
      <c r="AF15" s="125">
        <v>24</v>
      </c>
      <c r="AG15" s="125">
        <v>12</v>
      </c>
      <c r="AH15" s="236">
        <v>1</v>
      </c>
      <c r="AI15" s="236" t="s">
        <v>819</v>
      </c>
      <c r="AJ15" s="125" t="s">
        <v>6225</v>
      </c>
      <c r="AK15" s="175" t="s">
        <v>5144</v>
      </c>
      <c r="AL15" s="125" t="s">
        <v>820</v>
      </c>
      <c r="AM15" s="27" t="s">
        <v>5060</v>
      </c>
      <c r="AN15" s="126">
        <v>2.61</v>
      </c>
      <c r="AO15" s="126">
        <v>0.9</v>
      </c>
      <c r="AP15" s="126">
        <v>0</v>
      </c>
      <c r="AQ15" s="126">
        <v>47.9</v>
      </c>
      <c r="AR15" s="125">
        <v>3</v>
      </c>
      <c r="AS15" s="125">
        <v>0</v>
      </c>
      <c r="AT15" s="178"/>
      <c r="AU15" s="178">
        <v>42499</v>
      </c>
      <c r="AV15" s="178">
        <v>42507</v>
      </c>
      <c r="AW15" s="239" t="s">
        <v>855</v>
      </c>
      <c r="AX15" s="239" t="s">
        <v>846</v>
      </c>
      <c r="AY15" s="127"/>
      <c r="AZ15" s="127"/>
      <c r="BA15" s="128">
        <v>500</v>
      </c>
      <c r="BB15" s="128" t="s">
        <v>489</v>
      </c>
      <c r="BC15" s="128"/>
      <c r="BD15" s="128">
        <v>1</v>
      </c>
      <c r="BE15" s="129" t="s">
        <v>541</v>
      </c>
      <c r="BF15" s="130">
        <v>1</v>
      </c>
      <c r="BG15" s="240"/>
      <c r="BH15" s="241"/>
      <c r="BI15" s="190"/>
      <c r="BJ15" s="131">
        <v>9</v>
      </c>
      <c r="BK15" s="191">
        <v>113</v>
      </c>
      <c r="BL15" s="13">
        <v>6</v>
      </c>
      <c r="BM15" s="13">
        <v>3</v>
      </c>
      <c r="BN15" s="27" t="s">
        <v>706</v>
      </c>
      <c r="BO15" s="13" t="s">
        <v>706</v>
      </c>
      <c r="BP15" s="222">
        <v>8</v>
      </c>
      <c r="BQ15" s="132"/>
      <c r="BR15" s="133"/>
      <c r="BS15" s="125">
        <v>1000000000</v>
      </c>
      <c r="BT15" s="134">
        <v>0</v>
      </c>
      <c r="BU15" s="135">
        <v>1</v>
      </c>
      <c r="BV15" s="134">
        <v>0</v>
      </c>
      <c r="BW15" s="136">
        <v>0</v>
      </c>
      <c r="BX15" s="136">
        <v>0</v>
      </c>
      <c r="BY15" s="136">
        <v>0</v>
      </c>
      <c r="BZ15" s="134">
        <v>0</v>
      </c>
      <c r="CA15" s="134">
        <v>0</v>
      </c>
      <c r="CB15" s="134">
        <v>0</v>
      </c>
      <c r="CC15" s="135">
        <v>1</v>
      </c>
      <c r="CD15" s="134"/>
      <c r="CE15" s="134"/>
      <c r="CF15" s="137">
        <v>0</v>
      </c>
      <c r="CG15" s="134">
        <v>3</v>
      </c>
      <c r="CH15" s="132"/>
      <c r="CI15" s="132"/>
      <c r="CJ15" s="229" t="s">
        <v>820</v>
      </c>
      <c r="CK15" s="233" t="s">
        <v>820</v>
      </c>
      <c r="CL15" s="138">
        <v>3</v>
      </c>
      <c r="CM15" s="138">
        <v>0</v>
      </c>
      <c r="CN15" s="135">
        <v>0</v>
      </c>
      <c r="CO15" s="135">
        <v>2.08</v>
      </c>
      <c r="CP15" s="139"/>
      <c r="CQ15" s="135">
        <v>0</v>
      </c>
      <c r="CR15" s="179">
        <v>43479</v>
      </c>
      <c r="CS15" s="180">
        <v>43479</v>
      </c>
      <c r="CT15" s="181">
        <v>43605</v>
      </c>
      <c r="CU15" s="181">
        <v>36526</v>
      </c>
      <c r="CV15" s="181">
        <v>36526</v>
      </c>
      <c r="CW15" s="181">
        <v>36526</v>
      </c>
      <c r="CX15" s="181">
        <v>36694</v>
      </c>
      <c r="CY15" s="135">
        <v>1</v>
      </c>
      <c r="CZ15" s="134">
        <v>0</v>
      </c>
      <c r="DA15" s="135">
        <v>2.197802197802198E-2</v>
      </c>
      <c r="DB15" s="135">
        <v>0</v>
      </c>
      <c r="DC15" s="135">
        <v>0</v>
      </c>
      <c r="DD15" s="135">
        <v>0</v>
      </c>
      <c r="DE15" s="140">
        <v>0</v>
      </c>
      <c r="DF15" s="13" t="s">
        <v>820</v>
      </c>
      <c r="DG15" s="80" t="s">
        <v>820</v>
      </c>
      <c r="DH15" s="18" t="b">
        <v>0</v>
      </c>
      <c r="DI15" s="79"/>
      <c r="DJ15" s="79"/>
      <c r="DK15" s="192"/>
      <c r="DL15" s="174"/>
      <c r="DM15" s="193"/>
      <c r="DN15" s="135"/>
      <c r="DO15" s="79"/>
      <c r="DP15" s="79"/>
      <c r="DQ15" s="79"/>
      <c r="DR15" s="79"/>
      <c r="DS15" s="79"/>
      <c r="DT15" s="79"/>
      <c r="DU15" s="79"/>
      <c r="DV15" s="18"/>
      <c r="DW15" s="18"/>
      <c r="DX15" s="18"/>
      <c r="DY15" s="177"/>
      <c r="DZ15" s="177">
        <v>0</v>
      </c>
      <c r="EA15" s="177">
        <v>0</v>
      </c>
      <c r="EB15" s="177">
        <v>0</v>
      </c>
      <c r="EC15" s="177">
        <v>0</v>
      </c>
      <c r="ED15" s="177">
        <v>0</v>
      </c>
      <c r="EE15" s="177">
        <v>0</v>
      </c>
      <c r="EF15" s="177">
        <v>0</v>
      </c>
      <c r="EG15" s="177">
        <v>0</v>
      </c>
      <c r="EH15" s="177">
        <v>0</v>
      </c>
      <c r="EI15" s="177">
        <v>0</v>
      </c>
      <c r="EJ15" s="177">
        <v>0</v>
      </c>
      <c r="EK15" s="177">
        <v>0</v>
      </c>
      <c r="EL15" s="177">
        <v>0</v>
      </c>
      <c r="EM15" s="177">
        <v>0</v>
      </c>
      <c r="EN15" s="177">
        <v>0</v>
      </c>
      <c r="EO15" s="177">
        <v>0</v>
      </c>
      <c r="EP15" s="177">
        <v>0</v>
      </c>
      <c r="EQ15" s="177">
        <v>0</v>
      </c>
      <c r="ER15" s="177">
        <v>0</v>
      </c>
      <c r="ES15" s="177">
        <v>0</v>
      </c>
      <c r="ET15" s="177">
        <v>0</v>
      </c>
      <c r="EU15" s="177">
        <v>0</v>
      </c>
      <c r="EV15" s="177">
        <v>0</v>
      </c>
      <c r="EW15" s="177">
        <v>0</v>
      </c>
      <c r="EX15" s="177">
        <v>0</v>
      </c>
      <c r="EY15" s="177">
        <v>0</v>
      </c>
      <c r="EZ15" s="177">
        <v>0</v>
      </c>
      <c r="FA15" s="177">
        <v>0</v>
      </c>
      <c r="FB15" s="177">
        <v>0</v>
      </c>
      <c r="FC15" s="195">
        <v>67</v>
      </c>
      <c r="FD15" s="197">
        <v>62</v>
      </c>
      <c r="FE15" s="197">
        <v>62</v>
      </c>
      <c r="FF15" s="197">
        <v>62</v>
      </c>
      <c r="FG15" s="197">
        <v>62</v>
      </c>
      <c r="FH15" s="197">
        <v>62</v>
      </c>
      <c r="FI15" s="197">
        <v>62</v>
      </c>
      <c r="FJ15" s="197">
        <v>62</v>
      </c>
      <c r="FK15" s="197">
        <v>62</v>
      </c>
      <c r="FL15" s="197">
        <v>62</v>
      </c>
      <c r="FM15" s="197">
        <v>62</v>
      </c>
      <c r="FN15" s="197">
        <v>62</v>
      </c>
      <c r="FO15" s="197">
        <v>62</v>
      </c>
      <c r="FP15" s="197">
        <v>62</v>
      </c>
      <c r="FQ15" s="197">
        <v>62</v>
      </c>
      <c r="FR15" s="197">
        <v>62</v>
      </c>
      <c r="FS15" s="197">
        <v>62</v>
      </c>
      <c r="FT15" s="197">
        <v>62</v>
      </c>
      <c r="FU15" s="197">
        <v>62</v>
      </c>
      <c r="FV15" s="197">
        <v>62</v>
      </c>
      <c r="FW15" s="197">
        <v>62</v>
      </c>
      <c r="FX15" s="197">
        <v>62</v>
      </c>
      <c r="FY15" s="197">
        <v>62</v>
      </c>
      <c r="FZ15" s="197">
        <v>62</v>
      </c>
      <c r="GA15" s="197">
        <v>62</v>
      </c>
      <c r="GB15" s="197">
        <v>62</v>
      </c>
      <c r="GC15" s="197">
        <v>62</v>
      </c>
      <c r="GD15" s="197">
        <v>62</v>
      </c>
      <c r="GE15" s="197">
        <v>62</v>
      </c>
      <c r="GF15" s="197">
        <v>62</v>
      </c>
      <c r="GG15" s="197">
        <v>62</v>
      </c>
      <c r="GH15" s="197">
        <v>62</v>
      </c>
      <c r="GI15" s="197">
        <v>62</v>
      </c>
      <c r="GJ15" s="197">
        <v>62</v>
      </c>
      <c r="GK15" s="197">
        <v>12</v>
      </c>
      <c r="GL15" s="197">
        <v>12</v>
      </c>
      <c r="GM15" s="197">
        <v>12</v>
      </c>
      <c r="GN15" s="197">
        <v>12</v>
      </c>
      <c r="GO15" s="197">
        <v>12</v>
      </c>
      <c r="GP15" s="197">
        <v>12</v>
      </c>
      <c r="GQ15" s="197">
        <v>12</v>
      </c>
      <c r="GR15" s="197">
        <v>12</v>
      </c>
      <c r="GS15" s="197">
        <v>12</v>
      </c>
      <c r="GT15" s="197">
        <v>12</v>
      </c>
      <c r="GU15" s="197">
        <v>12</v>
      </c>
      <c r="GV15" s="197">
        <v>12</v>
      </c>
      <c r="GW15" s="197">
        <v>12</v>
      </c>
      <c r="GX15" s="197">
        <v>12</v>
      </c>
      <c r="GY15" s="197">
        <v>12</v>
      </c>
      <c r="GZ15" s="197">
        <v>12</v>
      </c>
      <c r="HA15" s="197">
        <v>12</v>
      </c>
      <c r="HB15" s="197">
        <v>12</v>
      </c>
      <c r="HC15" s="197">
        <v>12</v>
      </c>
      <c r="HD15" s="197">
        <v>12</v>
      </c>
      <c r="HE15" s="197">
        <v>1</v>
      </c>
      <c r="HF15" s="197">
        <v>12</v>
      </c>
      <c r="HG15" s="197">
        <v>12</v>
      </c>
      <c r="HH15" s="197">
        <v>12</v>
      </c>
      <c r="HI15" s="197">
        <v>12</v>
      </c>
      <c r="HJ15" s="197">
        <v>12</v>
      </c>
      <c r="HK15" s="198"/>
      <c r="HL15" s="197">
        <v>12</v>
      </c>
      <c r="HM15" s="197">
        <v>12</v>
      </c>
      <c r="HN15" s="197">
        <v>12</v>
      </c>
      <c r="HO15" s="197">
        <v>12</v>
      </c>
      <c r="HP15" s="197">
        <v>12</v>
      </c>
      <c r="HQ15" s="197">
        <v>12</v>
      </c>
      <c r="HR15" s="197">
        <v>12</v>
      </c>
      <c r="HS15" s="197">
        <v>12</v>
      </c>
      <c r="HT15" s="197">
        <v>12</v>
      </c>
      <c r="HU15" s="197">
        <v>12</v>
      </c>
      <c r="HV15" s="198"/>
      <c r="HW15" s="197">
        <v>12</v>
      </c>
      <c r="HX15" s="197">
        <v>12</v>
      </c>
      <c r="HY15" s="197">
        <v>12</v>
      </c>
      <c r="HZ15" s="197">
        <v>12</v>
      </c>
      <c r="IA15" s="197">
        <v>12</v>
      </c>
      <c r="IB15" s="197">
        <v>12</v>
      </c>
      <c r="IC15" s="197">
        <v>12</v>
      </c>
      <c r="ID15" s="197">
        <v>12</v>
      </c>
      <c r="IE15" s="197">
        <v>12</v>
      </c>
      <c r="IF15" s="197">
        <v>12</v>
      </c>
      <c r="IG15" s="197">
        <v>12</v>
      </c>
      <c r="IH15" s="197">
        <v>12</v>
      </c>
      <c r="II15" s="197">
        <v>12</v>
      </c>
      <c r="IJ15" s="197">
        <v>12</v>
      </c>
      <c r="IK15" s="197">
        <v>12</v>
      </c>
      <c r="IL15" s="197">
        <v>12</v>
      </c>
      <c r="IM15" s="197">
        <v>12</v>
      </c>
      <c r="IN15" s="197">
        <v>12</v>
      </c>
      <c r="IO15" s="197">
        <v>12</v>
      </c>
      <c r="IP15" s="197">
        <v>12</v>
      </c>
      <c r="IQ15" s="197">
        <v>12</v>
      </c>
      <c r="IR15" s="197">
        <v>12</v>
      </c>
      <c r="IS15" s="197">
        <v>12</v>
      </c>
      <c r="IT15" s="197">
        <v>12</v>
      </c>
      <c r="IU15" s="197">
        <v>12</v>
      </c>
      <c r="IV15" s="197">
        <v>12</v>
      </c>
      <c r="IW15" s="197">
        <v>12</v>
      </c>
      <c r="IX15" s="197">
        <v>12</v>
      </c>
      <c r="IY15" s="197">
        <v>12</v>
      </c>
      <c r="IZ15" s="198"/>
      <c r="JA15" s="197">
        <v>12</v>
      </c>
      <c r="JB15" s="197">
        <v>12</v>
      </c>
      <c r="JC15" s="197">
        <v>12</v>
      </c>
      <c r="JD15" s="197">
        <v>12</v>
      </c>
      <c r="JE15" s="197">
        <v>12</v>
      </c>
      <c r="JF15" s="197">
        <v>12</v>
      </c>
      <c r="JG15" s="197">
        <v>12</v>
      </c>
      <c r="JH15" s="197">
        <v>12</v>
      </c>
      <c r="JI15" s="197">
        <v>12</v>
      </c>
      <c r="JJ15" s="197"/>
      <c r="JK15" s="197">
        <v>12</v>
      </c>
      <c r="JL15" s="197">
        <v>12</v>
      </c>
      <c r="JM15" s="197">
        <v>12</v>
      </c>
      <c r="JN15" s="197">
        <v>12</v>
      </c>
      <c r="JO15" s="197">
        <v>12</v>
      </c>
      <c r="JP15" s="197">
        <v>12</v>
      </c>
      <c r="JQ15" s="198"/>
      <c r="JR15" s="197">
        <v>12</v>
      </c>
      <c r="JS15" s="197">
        <v>12</v>
      </c>
      <c r="JT15" s="197">
        <v>12</v>
      </c>
      <c r="JU15" s="197">
        <v>12</v>
      </c>
      <c r="JV15" s="197">
        <v>7</v>
      </c>
      <c r="JW15" s="197">
        <v>7</v>
      </c>
      <c r="JX15" s="197">
        <v>7</v>
      </c>
      <c r="JY15" s="197">
        <v>7</v>
      </c>
      <c r="JZ15" s="197">
        <v>7</v>
      </c>
      <c r="KA15" s="197">
        <v>7</v>
      </c>
      <c r="KB15" s="197">
        <v>2</v>
      </c>
      <c r="KC15" s="197">
        <v>2</v>
      </c>
      <c r="KD15" s="197">
        <v>2</v>
      </c>
      <c r="KE15" s="197">
        <v>2</v>
      </c>
      <c r="KF15" s="197">
        <v>2</v>
      </c>
      <c r="KG15" s="197">
        <v>7</v>
      </c>
      <c r="KH15" s="197">
        <v>7</v>
      </c>
      <c r="KI15" s="197">
        <v>7</v>
      </c>
      <c r="KJ15" s="197">
        <v>7</v>
      </c>
      <c r="KK15" s="197">
        <v>7</v>
      </c>
      <c r="KL15" s="197">
        <v>7</v>
      </c>
      <c r="KM15" s="197">
        <v>7</v>
      </c>
      <c r="KN15" s="197">
        <v>7</v>
      </c>
      <c r="KO15" s="197">
        <v>7</v>
      </c>
      <c r="KP15" s="197">
        <v>7</v>
      </c>
      <c r="KQ15" s="197">
        <v>7</v>
      </c>
      <c r="KR15" s="197">
        <v>7</v>
      </c>
      <c r="KS15" s="197">
        <v>7</v>
      </c>
      <c r="KT15" s="197">
        <v>7</v>
      </c>
      <c r="KU15" s="197">
        <v>7</v>
      </c>
      <c r="KV15" s="197">
        <v>7</v>
      </c>
      <c r="KW15" s="197">
        <v>7</v>
      </c>
      <c r="KX15" s="198"/>
      <c r="KY15" s="198"/>
      <c r="KZ15" s="198"/>
      <c r="LA15" s="198"/>
      <c r="LB15" s="197">
        <v>7</v>
      </c>
      <c r="LC15" s="197">
        <v>12</v>
      </c>
      <c r="LD15" s="197">
        <v>12</v>
      </c>
      <c r="LE15" s="197">
        <v>7</v>
      </c>
      <c r="LF15" s="197">
        <v>0</v>
      </c>
      <c r="LG15" s="197">
        <v>7</v>
      </c>
      <c r="LH15" s="198"/>
      <c r="LI15" s="198"/>
      <c r="LJ15" s="198"/>
      <c r="LK15" s="198"/>
      <c r="LL15" s="198"/>
      <c r="LM15" s="198"/>
      <c r="LN15" s="198"/>
      <c r="LO15" s="198"/>
      <c r="LP15" s="198"/>
      <c r="LQ15" s="197">
        <v>7</v>
      </c>
      <c r="LR15" s="198"/>
      <c r="LS15" s="198"/>
      <c r="LT15" s="198"/>
      <c r="LU15" s="198"/>
      <c r="LV15" s="198"/>
      <c r="LW15" s="198"/>
      <c r="LX15" s="198"/>
      <c r="LY15" s="198"/>
      <c r="LZ15" s="198"/>
      <c r="MA15" s="198"/>
      <c r="MB15" s="198"/>
      <c r="MC15" s="198"/>
      <c r="MD15" s="198"/>
      <c r="ME15" s="198"/>
      <c r="MF15" s="198"/>
      <c r="MG15" s="198"/>
      <c r="MH15" s="198"/>
      <c r="MI15" s="198"/>
      <c r="MJ15" s="198"/>
      <c r="MK15" s="198"/>
      <c r="ML15" s="198"/>
      <c r="MM15" s="198"/>
      <c r="MN15" s="197">
        <v>7</v>
      </c>
      <c r="MO15" s="243">
        <v>0</v>
      </c>
      <c r="MP15" s="198"/>
      <c r="MQ15" s="243">
        <v>0</v>
      </c>
      <c r="MR15" s="198"/>
      <c r="MS15" s="198"/>
      <c r="MT15" s="198"/>
      <c r="MU15" s="198"/>
      <c r="MV15" s="198"/>
      <c r="MW15" s="198"/>
      <c r="MX15" s="198"/>
      <c r="MY15" s="198"/>
      <c r="MZ15" s="198"/>
      <c r="NA15" s="243">
        <v>0</v>
      </c>
      <c r="NB15" s="198"/>
      <c r="NC15" s="198"/>
      <c r="ND15" s="198"/>
      <c r="NE15" s="198"/>
      <c r="NF15" s="198"/>
      <c r="NG15" s="198"/>
      <c r="NH15" s="198"/>
      <c r="NI15" s="198"/>
      <c r="NJ15" s="198"/>
      <c r="NK15" s="198"/>
      <c r="NL15" s="198"/>
      <c r="NM15" s="198"/>
      <c r="NN15" s="198"/>
      <c r="NO15" s="198"/>
      <c r="NP15" s="198"/>
      <c r="NQ15" s="198"/>
      <c r="NR15" s="198"/>
      <c r="NS15" s="198"/>
      <c r="NT15" s="198"/>
      <c r="NU15" s="198"/>
      <c r="NV15" s="198"/>
      <c r="NW15" s="198"/>
      <c r="NX15" s="198"/>
      <c r="NY15" s="198"/>
      <c r="NZ15" s="198"/>
      <c r="OA15" s="198"/>
      <c r="OB15" s="198"/>
      <c r="OC15" s="198"/>
      <c r="OD15" s="198"/>
      <c r="OE15" s="198"/>
      <c r="OF15" s="198"/>
      <c r="OG15" s="198"/>
      <c r="OH15" s="198"/>
      <c r="OI15" s="198"/>
      <c r="OJ15" s="198"/>
      <c r="OK15" s="198"/>
      <c r="OL15" s="198"/>
      <c r="OM15" s="198"/>
      <c r="ON15" s="198"/>
      <c r="OO15" s="198"/>
      <c r="OP15" s="198"/>
      <c r="OQ15" s="198"/>
      <c r="OR15" s="198"/>
      <c r="OS15" s="198"/>
      <c r="OT15" s="198"/>
      <c r="OU15" s="198"/>
      <c r="OV15" s="198"/>
      <c r="OW15" s="198"/>
      <c r="OX15" s="198"/>
      <c r="OY15" s="198"/>
      <c r="OZ15" s="198"/>
      <c r="PA15" s="198"/>
      <c r="PB15" s="198"/>
      <c r="PC15" s="198"/>
      <c r="PD15" s="198"/>
      <c r="PE15" s="198"/>
      <c r="PF15" s="198"/>
      <c r="PG15" s="198"/>
      <c r="PH15" s="198"/>
      <c r="PI15" s="198"/>
      <c r="PJ15" s="198"/>
      <c r="PK15" s="198"/>
      <c r="PL15" s="198"/>
      <c r="PM15" s="198"/>
      <c r="PN15" s="198"/>
      <c r="PO15" s="198"/>
      <c r="PP15" s="198"/>
      <c r="PQ15" s="198"/>
      <c r="PR15" s="198"/>
      <c r="PS15" s="198"/>
      <c r="PT15" s="198"/>
      <c r="PU15" s="198"/>
      <c r="PV15" s="198"/>
      <c r="PW15" s="198"/>
      <c r="PX15" s="261"/>
      <c r="PY15" s="261"/>
      <c r="PZ15" s="261"/>
      <c r="QA15" s="261"/>
      <c r="QB15" s="261"/>
      <c r="QC15" s="261"/>
      <c r="QD15" s="261"/>
      <c r="QE15" s="261"/>
      <c r="QF15" s="261"/>
      <c r="QG15" s="261"/>
      <c r="QH15" s="261"/>
      <c r="QI15" s="261"/>
      <c r="QJ15" s="261"/>
      <c r="QK15" s="261"/>
      <c r="QL15" s="261"/>
      <c r="QM15" s="261"/>
      <c r="QN15" s="261"/>
      <c r="QO15" s="261"/>
      <c r="QP15" s="261"/>
      <c r="QQ15" s="261"/>
      <c r="QR15" s="261"/>
      <c r="QS15" s="261"/>
      <c r="QT15" s="261"/>
      <c r="QU15" s="261"/>
      <c r="QV15" s="261"/>
      <c r="QW15" s="261"/>
      <c r="QX15" s="261"/>
      <c r="QY15" s="261"/>
      <c r="QZ15" s="261"/>
      <c r="RA15" s="261"/>
      <c r="RB15" s="261"/>
      <c r="RC15" s="261"/>
      <c r="RD15" s="261"/>
      <c r="RE15" s="261"/>
      <c r="RF15" s="261"/>
      <c r="RG15" s="261"/>
      <c r="RH15" s="261"/>
      <c r="RI15" s="261"/>
      <c r="RJ15" s="261"/>
      <c r="RK15" s="261"/>
      <c r="RL15" s="261"/>
      <c r="RM15" s="261"/>
      <c r="RN15" s="261"/>
      <c r="RO15" s="261"/>
      <c r="RP15" s="261"/>
      <c r="RQ15" s="261"/>
      <c r="RR15" s="261"/>
      <c r="RS15" s="261"/>
      <c r="RT15" s="261"/>
      <c r="RU15" s="261"/>
      <c r="RV15" s="261"/>
      <c r="RW15" s="261"/>
      <c r="RX15" s="261"/>
      <c r="RY15" s="261"/>
      <c r="RZ15" s="261"/>
      <c r="SA15" s="261"/>
      <c r="SB15" s="261"/>
      <c r="SC15" s="261"/>
      <c r="SD15" s="261"/>
      <c r="SE15" s="261"/>
    </row>
    <row r="16" spans="1:499" x14ac:dyDescent="0.2">
      <c r="A16" s="230" t="s">
        <v>830</v>
      </c>
      <c r="B16" s="231" t="s">
        <v>3983</v>
      </c>
      <c r="C16" s="225"/>
      <c r="D16" s="225"/>
      <c r="E16" s="225"/>
      <c r="F16" s="226" t="s">
        <v>5592</v>
      </c>
      <c r="G16" s="226" t="s">
        <v>5550</v>
      </c>
      <c r="H16" s="226" t="s">
        <v>5551</v>
      </c>
      <c r="I16" s="226" t="s">
        <v>5559</v>
      </c>
      <c r="J16" s="226"/>
      <c r="K16" s="226"/>
      <c r="L16" s="226"/>
      <c r="M16" s="226"/>
      <c r="N16" s="226" t="s">
        <v>5553</v>
      </c>
      <c r="O16" s="226" t="s">
        <v>5564</v>
      </c>
      <c r="P16" s="226"/>
      <c r="Q16" s="237">
        <v>0</v>
      </c>
      <c r="R16" s="238"/>
      <c r="S16" s="238"/>
      <c r="T16" s="238"/>
      <c r="U16" s="238"/>
      <c r="V16" s="238"/>
      <c r="W16" s="232" t="s">
        <v>5555</v>
      </c>
      <c r="X16" s="232"/>
      <c r="Y16" s="232" t="s">
        <v>5556</v>
      </c>
      <c r="Z16" s="235">
        <v>0.51</v>
      </c>
      <c r="AA16" s="235">
        <v>0.94</v>
      </c>
      <c r="AB16" s="235">
        <v>0</v>
      </c>
      <c r="AC16" s="224">
        <v>36526</v>
      </c>
      <c r="AD16" s="224">
        <v>36526</v>
      </c>
      <c r="AE16" s="125">
        <v>18</v>
      </c>
      <c r="AF16" s="125">
        <v>24</v>
      </c>
      <c r="AG16" s="125">
        <v>12</v>
      </c>
      <c r="AH16" s="236">
        <v>1</v>
      </c>
      <c r="AI16" s="236"/>
      <c r="AJ16" s="125" t="s">
        <v>6225</v>
      </c>
      <c r="AK16" s="175" t="s">
        <v>5144</v>
      </c>
      <c r="AL16" s="125" t="s">
        <v>820</v>
      </c>
      <c r="AM16" s="27" t="s">
        <v>5060</v>
      </c>
      <c r="AN16" s="126">
        <v>10.46</v>
      </c>
      <c r="AO16" s="126">
        <v>0.2</v>
      </c>
      <c r="AP16" s="126">
        <v>11.3</v>
      </c>
      <c r="AQ16" s="126">
        <v>3.6</v>
      </c>
      <c r="AR16" s="125">
        <v>0</v>
      </c>
      <c r="AS16" s="125">
        <v>0</v>
      </c>
      <c r="AT16" s="178"/>
      <c r="AU16" s="178"/>
      <c r="AV16" s="178">
        <v>43144</v>
      </c>
      <c r="AW16" s="239" t="s">
        <v>855</v>
      </c>
      <c r="AX16" s="239" t="s">
        <v>846</v>
      </c>
      <c r="AY16" s="127"/>
      <c r="AZ16" s="127"/>
      <c r="BA16" s="128">
        <v>150</v>
      </c>
      <c r="BB16" s="128" t="s">
        <v>489</v>
      </c>
      <c r="BC16" s="128"/>
      <c r="BD16" s="128">
        <v>1</v>
      </c>
      <c r="BE16" s="129" t="s">
        <v>541</v>
      </c>
      <c r="BF16" s="130">
        <v>1</v>
      </c>
      <c r="BG16" s="240"/>
      <c r="BH16" s="241"/>
      <c r="BI16" s="190"/>
      <c r="BJ16" s="131">
        <v>9</v>
      </c>
      <c r="BK16" s="191">
        <v>452</v>
      </c>
      <c r="BL16" s="13">
        <v>6</v>
      </c>
      <c r="BM16" s="13">
        <v>3</v>
      </c>
      <c r="BN16" s="27" t="s">
        <v>5562</v>
      </c>
      <c r="BO16" s="13" t="s">
        <v>5562</v>
      </c>
      <c r="BP16" s="222">
        <v>8</v>
      </c>
      <c r="BQ16" s="132"/>
      <c r="BR16" s="133"/>
      <c r="BS16" s="125">
        <v>1000000000</v>
      </c>
      <c r="BT16" s="134">
        <v>471</v>
      </c>
      <c r="BU16" s="135">
        <v>-51.333300000000001</v>
      </c>
      <c r="BV16" s="134">
        <v>0</v>
      </c>
      <c r="BW16" s="136">
        <v>0</v>
      </c>
      <c r="BX16" s="136">
        <v>0</v>
      </c>
      <c r="BY16" s="136">
        <v>0</v>
      </c>
      <c r="BZ16" s="134">
        <v>0</v>
      </c>
      <c r="CA16" s="134">
        <v>0</v>
      </c>
      <c r="CB16" s="134">
        <v>471</v>
      </c>
      <c r="CC16" s="135">
        <v>-51.333300000000001</v>
      </c>
      <c r="CD16" s="134"/>
      <c r="CE16" s="134"/>
      <c r="CF16" s="137">
        <v>0</v>
      </c>
      <c r="CG16" s="134">
        <v>3</v>
      </c>
      <c r="CH16" s="132"/>
      <c r="CI16" s="132"/>
      <c r="CJ16" s="229" t="s">
        <v>820</v>
      </c>
      <c r="CK16" s="233" t="s">
        <v>820</v>
      </c>
      <c r="CL16" s="138">
        <v>0</v>
      </c>
      <c r="CM16" s="138">
        <v>236</v>
      </c>
      <c r="CN16" s="135">
        <v>0</v>
      </c>
      <c r="CO16" s="135">
        <v>1.1200000000000001</v>
      </c>
      <c r="CP16" s="139"/>
      <c r="CQ16" s="135">
        <v>1</v>
      </c>
      <c r="CR16" s="179">
        <v>43479</v>
      </c>
      <c r="CS16" s="180">
        <v>43479</v>
      </c>
      <c r="CT16" s="181">
        <v>43605</v>
      </c>
      <c r="CU16" s="181">
        <v>43311</v>
      </c>
      <c r="CV16" s="181">
        <v>43395</v>
      </c>
      <c r="CW16" s="181">
        <v>43395</v>
      </c>
      <c r="CX16" s="181">
        <v>43479</v>
      </c>
      <c r="CY16" s="135">
        <v>0</v>
      </c>
      <c r="CZ16" s="134">
        <v>0</v>
      </c>
      <c r="DA16" s="135">
        <v>0</v>
      </c>
      <c r="DB16" s="135">
        <v>0</v>
      </c>
      <c r="DC16" s="135">
        <v>0</v>
      </c>
      <c r="DD16" s="135">
        <v>0</v>
      </c>
      <c r="DE16" s="140">
        <v>2.197802197802198E-2</v>
      </c>
      <c r="DF16" s="13" t="s">
        <v>820</v>
      </c>
      <c r="DG16" s="80" t="s">
        <v>820</v>
      </c>
      <c r="DH16" s="18" t="b">
        <v>0</v>
      </c>
      <c r="DI16" s="79"/>
      <c r="DJ16" s="79"/>
      <c r="DK16" s="192"/>
      <c r="DL16" s="174"/>
      <c r="DM16" s="193"/>
      <c r="DN16" s="135"/>
      <c r="DO16" s="79"/>
      <c r="DP16" s="79"/>
      <c r="DQ16" s="79"/>
      <c r="DR16" s="79"/>
      <c r="DS16" s="79"/>
      <c r="DT16" s="79"/>
      <c r="DU16" s="79"/>
      <c r="DV16" s="18"/>
      <c r="DW16" s="18"/>
      <c r="DX16" s="18"/>
      <c r="DY16" s="177"/>
      <c r="DZ16" s="177">
        <v>0</v>
      </c>
      <c r="EA16" s="177">
        <v>0</v>
      </c>
      <c r="EB16" s="177">
        <v>0</v>
      </c>
      <c r="EC16" s="177">
        <v>0</v>
      </c>
      <c r="ED16" s="177">
        <v>0</v>
      </c>
      <c r="EE16" s="177">
        <v>0</v>
      </c>
      <c r="EF16" s="177">
        <v>0</v>
      </c>
      <c r="EG16" s="177">
        <v>0</v>
      </c>
      <c r="EH16" s="177">
        <v>0</v>
      </c>
      <c r="EI16" s="177">
        <v>0</v>
      </c>
      <c r="EJ16" s="177">
        <v>0</v>
      </c>
      <c r="EK16" s="177">
        <v>0</v>
      </c>
      <c r="EL16" s="177">
        <v>0</v>
      </c>
      <c r="EM16" s="177">
        <v>0</v>
      </c>
      <c r="EN16" s="177">
        <v>0</v>
      </c>
      <c r="EO16" s="177">
        <v>0</v>
      </c>
      <c r="EP16" s="177">
        <v>0</v>
      </c>
      <c r="EQ16" s="177">
        <v>0</v>
      </c>
      <c r="ER16" s="177">
        <v>0</v>
      </c>
      <c r="ES16" s="177">
        <v>0</v>
      </c>
      <c r="ET16" s="177">
        <v>0</v>
      </c>
      <c r="EU16" s="177">
        <v>0</v>
      </c>
      <c r="EV16" s="177">
        <v>0</v>
      </c>
      <c r="EW16" s="177">
        <v>0</v>
      </c>
      <c r="EX16" s="177">
        <v>0</v>
      </c>
      <c r="EY16" s="177">
        <v>0</v>
      </c>
      <c r="EZ16" s="177">
        <v>0</v>
      </c>
      <c r="FA16" s="177">
        <v>0</v>
      </c>
      <c r="FB16" s="177">
        <v>345</v>
      </c>
      <c r="FC16" s="249">
        <v>276</v>
      </c>
      <c r="FD16" s="250">
        <v>220</v>
      </c>
      <c r="FE16" s="250">
        <v>220</v>
      </c>
      <c r="FF16" s="250">
        <v>220</v>
      </c>
      <c r="FG16" s="245">
        <v>75</v>
      </c>
      <c r="FH16" s="242">
        <v>75</v>
      </c>
      <c r="FI16" s="242">
        <v>75</v>
      </c>
      <c r="FJ16" s="242">
        <v>75</v>
      </c>
      <c r="FK16" s="242">
        <v>55</v>
      </c>
      <c r="FL16" s="242">
        <v>55</v>
      </c>
      <c r="FM16" s="242">
        <v>55</v>
      </c>
      <c r="FN16" s="242">
        <v>55</v>
      </c>
      <c r="FO16" s="242">
        <v>55</v>
      </c>
      <c r="FP16" s="242">
        <v>55</v>
      </c>
      <c r="FQ16" s="242">
        <v>55</v>
      </c>
      <c r="FR16" s="242">
        <v>55</v>
      </c>
      <c r="FS16" s="242">
        <v>55</v>
      </c>
      <c r="FT16" s="242">
        <v>55</v>
      </c>
      <c r="FU16" s="242">
        <v>55</v>
      </c>
      <c r="FV16" s="242">
        <v>55</v>
      </c>
      <c r="FW16" s="242">
        <v>55</v>
      </c>
      <c r="FX16" s="242">
        <v>55</v>
      </c>
      <c r="FY16" s="242">
        <v>55</v>
      </c>
      <c r="FZ16" s="242">
        <v>55</v>
      </c>
      <c r="GA16" s="242">
        <v>55</v>
      </c>
      <c r="GB16" s="242">
        <v>55</v>
      </c>
      <c r="GC16" s="242">
        <v>55</v>
      </c>
      <c r="GD16" s="242">
        <v>55</v>
      </c>
      <c r="GE16" s="242">
        <v>55</v>
      </c>
      <c r="GF16" s="242">
        <v>55</v>
      </c>
      <c r="GG16" s="242">
        <v>55</v>
      </c>
      <c r="GH16" s="242">
        <v>55</v>
      </c>
      <c r="GI16" s="242">
        <v>55</v>
      </c>
      <c r="GJ16" s="242">
        <v>55</v>
      </c>
      <c r="GK16" s="242">
        <v>55</v>
      </c>
      <c r="GL16" s="242">
        <v>55</v>
      </c>
      <c r="GM16" s="242">
        <v>55</v>
      </c>
      <c r="GN16" s="242">
        <v>55</v>
      </c>
      <c r="GO16" s="242">
        <v>55</v>
      </c>
      <c r="GP16" s="242">
        <v>55</v>
      </c>
      <c r="GQ16" s="242">
        <v>55</v>
      </c>
      <c r="GR16" s="242">
        <v>55</v>
      </c>
      <c r="GS16" s="242">
        <v>55</v>
      </c>
      <c r="GT16" s="242">
        <v>55</v>
      </c>
      <c r="GU16" s="242">
        <v>55</v>
      </c>
      <c r="GV16" s="242">
        <v>55</v>
      </c>
      <c r="GW16" s="242">
        <v>55</v>
      </c>
      <c r="GX16" s="242">
        <v>55</v>
      </c>
      <c r="GY16" s="242">
        <v>55</v>
      </c>
      <c r="GZ16" s="242">
        <v>55</v>
      </c>
      <c r="HA16" s="242">
        <v>55</v>
      </c>
      <c r="HB16" s="242">
        <v>55</v>
      </c>
      <c r="HC16" s="242">
        <v>55</v>
      </c>
      <c r="HD16" s="242">
        <v>55</v>
      </c>
      <c r="HE16" s="242">
        <v>1</v>
      </c>
      <c r="HF16" s="242">
        <v>55</v>
      </c>
      <c r="HG16" s="242">
        <v>55</v>
      </c>
      <c r="HH16" s="247">
        <v>565</v>
      </c>
      <c r="HI16" s="247">
        <v>565</v>
      </c>
      <c r="HJ16" s="247">
        <v>565</v>
      </c>
      <c r="HK16" s="198"/>
      <c r="HL16" s="247">
        <v>565</v>
      </c>
      <c r="HM16" s="247">
        <v>565</v>
      </c>
      <c r="HN16" s="247">
        <v>565</v>
      </c>
      <c r="HO16" s="242">
        <v>55</v>
      </c>
      <c r="HP16" s="247">
        <v>565</v>
      </c>
      <c r="HQ16" s="247">
        <v>565</v>
      </c>
      <c r="HR16" s="247">
        <v>565</v>
      </c>
      <c r="HS16" s="247">
        <v>565</v>
      </c>
      <c r="HT16" s="247">
        <v>565</v>
      </c>
      <c r="HU16" s="247">
        <v>565</v>
      </c>
      <c r="HV16" s="198"/>
      <c r="HW16" s="247">
        <v>565</v>
      </c>
      <c r="HX16" s="247">
        <v>555</v>
      </c>
      <c r="HY16" s="247">
        <v>555</v>
      </c>
      <c r="HZ16" s="247">
        <v>555</v>
      </c>
      <c r="IA16" s="247">
        <v>555</v>
      </c>
      <c r="IB16" s="247">
        <v>555</v>
      </c>
      <c r="IC16" s="247">
        <v>555</v>
      </c>
      <c r="ID16" s="247">
        <v>555</v>
      </c>
      <c r="IE16" s="247">
        <v>545</v>
      </c>
      <c r="IF16" s="247">
        <v>545</v>
      </c>
      <c r="IG16" s="247">
        <v>545</v>
      </c>
      <c r="IH16" s="247">
        <v>545</v>
      </c>
      <c r="II16" s="247">
        <v>545</v>
      </c>
      <c r="IJ16" s="247">
        <v>535</v>
      </c>
      <c r="IK16" s="247">
        <v>535</v>
      </c>
      <c r="IL16" s="247">
        <v>535</v>
      </c>
      <c r="IM16" s="247">
        <v>535</v>
      </c>
      <c r="IN16" s="247">
        <v>535</v>
      </c>
      <c r="IO16" s="247">
        <v>535</v>
      </c>
      <c r="IP16" s="247">
        <v>535</v>
      </c>
      <c r="IQ16" s="247">
        <v>535</v>
      </c>
      <c r="IR16" s="247">
        <v>535</v>
      </c>
      <c r="IS16" s="247">
        <v>531</v>
      </c>
      <c r="IT16" s="247">
        <v>531</v>
      </c>
      <c r="IU16" s="247">
        <v>531</v>
      </c>
      <c r="IV16" s="247">
        <v>531</v>
      </c>
      <c r="IW16" s="247">
        <v>531</v>
      </c>
      <c r="IX16" s="247">
        <v>531</v>
      </c>
      <c r="IY16" s="247">
        <v>531</v>
      </c>
      <c r="IZ16" s="198"/>
      <c r="JA16" s="247">
        <v>531</v>
      </c>
      <c r="JB16" s="247">
        <v>531</v>
      </c>
      <c r="JC16" s="247">
        <v>531</v>
      </c>
      <c r="JD16" s="247">
        <v>531</v>
      </c>
      <c r="JE16" s="247">
        <v>531</v>
      </c>
      <c r="JF16" s="247">
        <v>531</v>
      </c>
      <c r="JG16" s="247">
        <v>531</v>
      </c>
      <c r="JH16" s="247">
        <v>531</v>
      </c>
      <c r="JI16" s="247">
        <v>531</v>
      </c>
      <c r="JJ16" s="247"/>
      <c r="JK16" s="247">
        <v>531</v>
      </c>
      <c r="JL16" s="247">
        <v>531</v>
      </c>
      <c r="JM16" s="247">
        <v>531</v>
      </c>
      <c r="JN16" s="247">
        <v>531</v>
      </c>
      <c r="JO16" s="247">
        <v>531</v>
      </c>
      <c r="JP16" s="247">
        <v>531</v>
      </c>
      <c r="JQ16" s="198"/>
      <c r="JR16" s="247">
        <v>531</v>
      </c>
      <c r="JS16" s="247">
        <v>531</v>
      </c>
      <c r="JT16" s="247">
        <v>531</v>
      </c>
      <c r="JU16" s="247">
        <v>531</v>
      </c>
      <c r="JV16" s="247">
        <v>531</v>
      </c>
      <c r="JW16" s="247">
        <v>531</v>
      </c>
      <c r="JX16" s="247">
        <v>531</v>
      </c>
      <c r="JY16" s="247">
        <v>531</v>
      </c>
      <c r="JZ16" s="247">
        <v>521</v>
      </c>
      <c r="KA16" s="247">
        <v>521</v>
      </c>
      <c r="KB16" s="247">
        <v>521</v>
      </c>
      <c r="KC16" s="247">
        <v>521</v>
      </c>
      <c r="KD16" s="247">
        <v>521</v>
      </c>
      <c r="KE16" s="247">
        <v>521</v>
      </c>
      <c r="KF16" s="247">
        <v>521</v>
      </c>
      <c r="KG16" s="247">
        <v>521</v>
      </c>
      <c r="KH16" s="247">
        <v>521</v>
      </c>
      <c r="KI16" s="247">
        <v>521</v>
      </c>
      <c r="KJ16" s="247">
        <v>521</v>
      </c>
      <c r="KK16" s="247">
        <v>521</v>
      </c>
      <c r="KL16" s="247">
        <v>521</v>
      </c>
      <c r="KM16" s="247">
        <v>521</v>
      </c>
      <c r="KN16" s="247">
        <v>521</v>
      </c>
      <c r="KO16" s="247">
        <v>521</v>
      </c>
      <c r="KP16" s="247">
        <v>521</v>
      </c>
      <c r="KQ16" s="247">
        <v>521</v>
      </c>
      <c r="KR16" s="247">
        <v>521</v>
      </c>
      <c r="KS16" s="247">
        <v>521</v>
      </c>
      <c r="KT16" s="247">
        <v>505</v>
      </c>
      <c r="KU16" s="247">
        <v>505</v>
      </c>
      <c r="KV16" s="247">
        <v>505</v>
      </c>
      <c r="KW16" s="247">
        <v>505</v>
      </c>
      <c r="KX16" s="198"/>
      <c r="KY16" s="198"/>
      <c r="KZ16" s="198"/>
      <c r="LA16" s="198"/>
      <c r="LB16" s="247">
        <v>505</v>
      </c>
      <c r="LC16" s="247">
        <v>531</v>
      </c>
      <c r="LD16" s="247">
        <v>531</v>
      </c>
      <c r="LE16" s="247">
        <v>505</v>
      </c>
      <c r="LF16" s="243">
        <v>0</v>
      </c>
      <c r="LG16" s="247">
        <v>505</v>
      </c>
      <c r="LH16" s="198"/>
      <c r="LI16" s="198"/>
      <c r="LJ16" s="198"/>
      <c r="LK16" s="198"/>
      <c r="LL16" s="198"/>
      <c r="LM16" s="198"/>
      <c r="LN16" s="198"/>
      <c r="LO16" s="198"/>
      <c r="LP16" s="198"/>
      <c r="LQ16" s="247">
        <v>505</v>
      </c>
      <c r="LR16" s="198"/>
      <c r="LS16" s="198"/>
      <c r="LT16" s="198"/>
      <c r="LU16" s="198"/>
      <c r="LV16" s="198"/>
      <c r="LW16" s="198"/>
      <c r="LX16" s="198"/>
      <c r="LY16" s="198"/>
      <c r="LZ16" s="198"/>
      <c r="MA16" s="198"/>
      <c r="MB16" s="198"/>
      <c r="MC16" s="198"/>
      <c r="MD16" s="198"/>
      <c r="ME16" s="198"/>
      <c r="MF16" s="198"/>
      <c r="MG16" s="198"/>
      <c r="MH16" s="198"/>
      <c r="MI16" s="198"/>
      <c r="MJ16" s="198"/>
      <c r="MK16" s="198"/>
      <c r="ML16" s="198"/>
      <c r="MM16" s="198"/>
      <c r="MN16" s="247">
        <v>505</v>
      </c>
      <c r="MO16" s="247">
        <v>471</v>
      </c>
      <c r="MP16" s="198"/>
      <c r="MQ16" s="247">
        <v>471</v>
      </c>
      <c r="MR16" s="198"/>
      <c r="MS16" s="198"/>
      <c r="MT16" s="198"/>
      <c r="MU16" s="198"/>
      <c r="MV16" s="198"/>
      <c r="MW16" s="198"/>
      <c r="MX16" s="198"/>
      <c r="MY16" s="198"/>
      <c r="MZ16" s="198"/>
      <c r="NA16" s="247">
        <v>471</v>
      </c>
      <c r="NB16" s="198"/>
      <c r="NC16" s="198"/>
      <c r="ND16" s="198"/>
      <c r="NE16" s="198"/>
      <c r="NF16" s="198"/>
      <c r="NG16" s="198"/>
      <c r="NH16" s="198"/>
      <c r="NI16" s="198"/>
      <c r="NJ16" s="198"/>
      <c r="NK16" s="198"/>
      <c r="NL16" s="198"/>
      <c r="NM16" s="198"/>
      <c r="NN16" s="198"/>
      <c r="NO16" s="198"/>
      <c r="NP16" s="196"/>
      <c r="NQ16" s="196"/>
      <c r="NR16" s="196"/>
      <c r="NS16" s="196"/>
      <c r="NT16" s="196"/>
      <c r="NU16" s="196"/>
      <c r="NV16" s="196"/>
      <c r="NW16" s="196"/>
      <c r="NX16" s="196"/>
      <c r="NY16" s="196"/>
      <c r="NZ16" s="196"/>
      <c r="OA16" s="196"/>
      <c r="OB16" s="196"/>
      <c r="OC16" s="196"/>
      <c r="OD16" s="196"/>
      <c r="OE16" s="196"/>
      <c r="OF16" s="196"/>
      <c r="OG16" s="196"/>
      <c r="OH16" s="196"/>
      <c r="OI16" s="196"/>
      <c r="OJ16" s="196"/>
      <c r="OK16" s="196"/>
      <c r="OL16" s="196"/>
      <c r="OM16" s="196"/>
      <c r="ON16" s="196"/>
      <c r="OO16" s="196"/>
      <c r="OP16" s="196"/>
      <c r="OQ16" s="196"/>
      <c r="OR16" s="196"/>
      <c r="OS16" s="196"/>
      <c r="OT16" s="196"/>
      <c r="OU16" s="196"/>
      <c r="OV16" s="196"/>
      <c r="OW16" s="196"/>
      <c r="OX16" s="196"/>
      <c r="OY16" s="196"/>
      <c r="OZ16" s="196"/>
      <c r="PA16" s="196"/>
      <c r="PB16" s="196"/>
      <c r="PC16" s="196"/>
      <c r="PD16" s="196"/>
      <c r="PE16" s="196"/>
      <c r="PF16" s="196"/>
      <c r="PG16" s="196"/>
      <c r="PH16" s="196"/>
      <c r="PI16" s="196"/>
      <c r="PJ16" s="196"/>
      <c r="PK16" s="196"/>
      <c r="PL16" s="196"/>
      <c r="PM16" s="196"/>
      <c r="PN16" s="196"/>
      <c r="PO16" s="196"/>
      <c r="PP16" s="196"/>
      <c r="PQ16" s="196"/>
      <c r="PR16" s="196"/>
      <c r="PS16" s="196"/>
      <c r="PT16" s="196"/>
      <c r="PU16" s="196"/>
      <c r="PV16" s="196"/>
      <c r="PW16" s="196"/>
      <c r="PX16" s="261"/>
      <c r="PY16" s="261"/>
      <c r="PZ16" s="261"/>
      <c r="QA16" s="261"/>
      <c r="QB16" s="261"/>
      <c r="QC16" s="261"/>
      <c r="QD16" s="261"/>
      <c r="QE16" s="261"/>
      <c r="QF16" s="261"/>
      <c r="QG16" s="261"/>
      <c r="QH16" s="261"/>
      <c r="QI16" s="261"/>
      <c r="QJ16" s="261"/>
      <c r="QK16" s="261"/>
      <c r="QL16" s="261"/>
      <c r="QM16" s="261"/>
      <c r="QN16" s="261"/>
      <c r="QO16" s="261"/>
      <c r="QP16" s="261"/>
      <c r="QQ16" s="261"/>
      <c r="QR16" s="261"/>
      <c r="QS16" s="261"/>
      <c r="QT16" s="261"/>
      <c r="QU16" s="261"/>
      <c r="QV16" s="261"/>
      <c r="QW16" s="261"/>
      <c r="QX16" s="261"/>
      <c r="QY16" s="261"/>
      <c r="QZ16" s="261"/>
      <c r="RA16" s="261"/>
      <c r="RB16" s="261"/>
      <c r="RC16" s="261"/>
      <c r="RD16" s="261"/>
      <c r="RE16" s="261"/>
      <c r="RF16" s="261"/>
      <c r="RG16" s="261"/>
      <c r="RH16" s="261"/>
      <c r="RI16" s="261"/>
      <c r="RJ16" s="261"/>
      <c r="RK16" s="261"/>
      <c r="RL16" s="261"/>
      <c r="RM16" s="261"/>
      <c r="RN16" s="261"/>
      <c r="RO16" s="261"/>
      <c r="RP16" s="261"/>
      <c r="RQ16" s="261"/>
      <c r="RR16" s="261"/>
      <c r="RS16" s="261"/>
      <c r="RT16" s="261"/>
      <c r="RU16" s="261"/>
      <c r="RV16" s="261"/>
      <c r="RW16" s="261"/>
      <c r="RX16" s="261"/>
      <c r="RY16" s="261"/>
      <c r="RZ16" s="261"/>
      <c r="SA16" s="261"/>
      <c r="SB16" s="261"/>
      <c r="SC16" s="261"/>
      <c r="SD16" s="261"/>
      <c r="SE16" s="261"/>
    </row>
    <row r="17" spans="1:499" x14ac:dyDescent="0.2">
      <c r="A17" s="230" t="s">
        <v>830</v>
      </c>
      <c r="B17" s="231" t="s">
        <v>5421</v>
      </c>
      <c r="C17" s="225"/>
      <c r="D17" s="225"/>
      <c r="E17" s="225"/>
      <c r="F17" s="226" t="s">
        <v>5593</v>
      </c>
      <c r="G17" s="226" t="s">
        <v>5550</v>
      </c>
      <c r="H17" s="226" t="s">
        <v>5551</v>
      </c>
      <c r="I17" s="226" t="s">
        <v>5559</v>
      </c>
      <c r="J17" s="226"/>
      <c r="K17" s="226"/>
      <c r="L17" s="226"/>
      <c r="M17" s="226"/>
      <c r="N17" s="226" t="s">
        <v>5553</v>
      </c>
      <c r="O17" s="226" t="s">
        <v>5589</v>
      </c>
      <c r="P17" s="226"/>
      <c r="Q17" s="237">
        <v>0</v>
      </c>
      <c r="R17" s="238"/>
      <c r="S17" s="238"/>
      <c r="T17" s="238"/>
      <c r="U17" s="238"/>
      <c r="V17" s="238"/>
      <c r="W17" s="232" t="s">
        <v>5578</v>
      </c>
      <c r="X17" s="232"/>
      <c r="Y17" s="232" t="s">
        <v>5556</v>
      </c>
      <c r="Z17" s="235">
        <v>1.56</v>
      </c>
      <c r="AA17" s="235">
        <v>5.95</v>
      </c>
      <c r="AB17" s="235">
        <v>0</v>
      </c>
      <c r="AC17" s="224">
        <v>36526</v>
      </c>
      <c r="AD17" s="224">
        <v>36526</v>
      </c>
      <c r="AE17" s="125">
        <v>18</v>
      </c>
      <c r="AF17" s="125">
        <v>24</v>
      </c>
      <c r="AG17" s="125">
        <v>12</v>
      </c>
      <c r="AH17" s="236">
        <v>1</v>
      </c>
      <c r="AI17" s="236" t="s">
        <v>819</v>
      </c>
      <c r="AJ17" s="125" t="s">
        <v>6226</v>
      </c>
      <c r="AK17" s="175" t="s">
        <v>5144</v>
      </c>
      <c r="AL17" s="125" t="s">
        <v>820</v>
      </c>
      <c r="AM17" s="27" t="s">
        <v>5060</v>
      </c>
      <c r="AN17" s="126">
        <v>0.89</v>
      </c>
      <c r="AO17" s="126">
        <v>2.2000000000000002</v>
      </c>
      <c r="AP17" s="126">
        <v>0</v>
      </c>
      <c r="AQ17" s="126">
        <v>16.899999999999999</v>
      </c>
      <c r="AR17" s="125">
        <v>4</v>
      </c>
      <c r="AS17" s="125">
        <v>0</v>
      </c>
      <c r="AT17" s="178"/>
      <c r="AU17" s="178"/>
      <c r="AV17" s="178">
        <v>42466</v>
      </c>
      <c r="AW17" s="239" t="s">
        <v>855</v>
      </c>
      <c r="AX17" s="239" t="s">
        <v>846</v>
      </c>
      <c r="AY17" s="127"/>
      <c r="AZ17" s="127"/>
      <c r="BA17" s="128">
        <v>60</v>
      </c>
      <c r="BB17" s="128" t="s">
        <v>489</v>
      </c>
      <c r="BC17" s="128"/>
      <c r="BD17" s="128">
        <v>1</v>
      </c>
      <c r="BE17" s="129" t="s">
        <v>541</v>
      </c>
      <c r="BF17" s="130">
        <v>1</v>
      </c>
      <c r="BG17" s="240"/>
      <c r="BH17" s="241"/>
      <c r="BI17" s="190"/>
      <c r="BJ17" s="131">
        <v>8</v>
      </c>
      <c r="BK17" s="191">
        <v>39</v>
      </c>
      <c r="BL17" s="13">
        <v>5</v>
      </c>
      <c r="BM17" s="13">
        <v>3</v>
      </c>
      <c r="BN17" s="27" t="s">
        <v>706</v>
      </c>
      <c r="BO17" s="13" t="s">
        <v>706</v>
      </c>
      <c r="BP17" s="222">
        <v>20</v>
      </c>
      <c r="BQ17" s="132"/>
      <c r="BR17" s="133"/>
      <c r="BS17" s="125">
        <v>1000000000</v>
      </c>
      <c r="BT17" s="134">
        <v>0</v>
      </c>
      <c r="BU17" s="135">
        <v>1</v>
      </c>
      <c r="BV17" s="134">
        <v>0</v>
      </c>
      <c r="BW17" s="136">
        <v>0</v>
      </c>
      <c r="BX17" s="136">
        <v>0</v>
      </c>
      <c r="BY17" s="136">
        <v>0</v>
      </c>
      <c r="BZ17" s="134">
        <v>0</v>
      </c>
      <c r="CA17" s="134">
        <v>0</v>
      </c>
      <c r="CB17" s="134">
        <v>0</v>
      </c>
      <c r="CC17" s="135">
        <v>1</v>
      </c>
      <c r="CD17" s="134"/>
      <c r="CE17" s="134"/>
      <c r="CF17" s="137">
        <v>0</v>
      </c>
      <c r="CG17" s="134">
        <v>3</v>
      </c>
      <c r="CH17" s="132"/>
      <c r="CI17" s="132"/>
      <c r="CJ17" s="229" t="s">
        <v>820</v>
      </c>
      <c r="CK17" s="233" t="s">
        <v>820</v>
      </c>
      <c r="CL17" s="138">
        <v>13</v>
      </c>
      <c r="CM17" s="138">
        <v>0</v>
      </c>
      <c r="CN17" s="135">
        <v>0</v>
      </c>
      <c r="CO17" s="135">
        <v>3.75</v>
      </c>
      <c r="CP17" s="139"/>
      <c r="CQ17" s="135">
        <v>0</v>
      </c>
      <c r="CR17" s="179">
        <v>43475</v>
      </c>
      <c r="CS17" s="180">
        <v>43475</v>
      </c>
      <c r="CT17" s="181">
        <v>43601</v>
      </c>
      <c r="CU17" s="181">
        <v>36526</v>
      </c>
      <c r="CV17" s="181">
        <v>36526</v>
      </c>
      <c r="CW17" s="181">
        <v>36526</v>
      </c>
      <c r="CX17" s="181">
        <v>36694</v>
      </c>
      <c r="CY17" s="135">
        <v>1</v>
      </c>
      <c r="CZ17" s="134">
        <v>0</v>
      </c>
      <c r="DA17" s="135">
        <v>3.2967032967032968E-2</v>
      </c>
      <c r="DB17" s="135">
        <v>0</v>
      </c>
      <c r="DC17" s="135">
        <v>0</v>
      </c>
      <c r="DD17" s="135">
        <v>0</v>
      </c>
      <c r="DE17" s="140">
        <v>0</v>
      </c>
      <c r="DF17" s="13" t="s">
        <v>820</v>
      </c>
      <c r="DG17" s="80" t="s">
        <v>820</v>
      </c>
      <c r="DH17" s="18" t="b">
        <v>0</v>
      </c>
      <c r="DI17" s="79"/>
      <c r="DJ17" s="79"/>
      <c r="DK17" s="192"/>
      <c r="DL17" s="174"/>
      <c r="DM17" s="193"/>
      <c r="DN17" s="135"/>
      <c r="DO17" s="79"/>
      <c r="DP17" s="79"/>
      <c r="DQ17" s="79"/>
      <c r="DR17" s="79"/>
      <c r="DS17" s="79"/>
      <c r="DT17" s="79"/>
      <c r="DU17" s="79"/>
      <c r="DV17" s="18"/>
      <c r="DW17" s="18"/>
      <c r="DX17" s="18"/>
      <c r="DY17" s="177"/>
      <c r="DZ17" s="177">
        <v>0</v>
      </c>
      <c r="EA17" s="177">
        <v>0</v>
      </c>
      <c r="EB17" s="177">
        <v>0</v>
      </c>
      <c r="EC17" s="177">
        <v>0</v>
      </c>
      <c r="ED17" s="177">
        <v>0</v>
      </c>
      <c r="EE17" s="177">
        <v>0</v>
      </c>
      <c r="EF17" s="177">
        <v>0</v>
      </c>
      <c r="EG17" s="177">
        <v>0</v>
      </c>
      <c r="EH17" s="177">
        <v>0</v>
      </c>
      <c r="EI17" s="177">
        <v>0</v>
      </c>
      <c r="EJ17" s="177">
        <v>0</v>
      </c>
      <c r="EK17" s="177">
        <v>0</v>
      </c>
      <c r="EL17" s="177">
        <v>0</v>
      </c>
      <c r="EM17" s="177">
        <v>0</v>
      </c>
      <c r="EN17" s="177">
        <v>0</v>
      </c>
      <c r="EO17" s="177">
        <v>0</v>
      </c>
      <c r="EP17" s="177">
        <v>0</v>
      </c>
      <c r="EQ17" s="177">
        <v>0</v>
      </c>
      <c r="ER17" s="177">
        <v>0</v>
      </c>
      <c r="ES17" s="177">
        <v>0</v>
      </c>
      <c r="ET17" s="177">
        <v>0</v>
      </c>
      <c r="EU17" s="177">
        <v>0</v>
      </c>
      <c r="EV17" s="177">
        <v>0</v>
      </c>
      <c r="EW17" s="177">
        <v>0</v>
      </c>
      <c r="EX17" s="177">
        <v>0</v>
      </c>
      <c r="EY17" s="177">
        <v>0</v>
      </c>
      <c r="EZ17" s="177">
        <v>0</v>
      </c>
      <c r="FA17" s="177">
        <v>0</v>
      </c>
      <c r="FB17" s="177">
        <v>0</v>
      </c>
      <c r="FC17" s="195">
        <v>54</v>
      </c>
      <c r="FD17" s="197">
        <v>4</v>
      </c>
      <c r="FE17" s="197">
        <v>4</v>
      </c>
      <c r="FF17" s="197">
        <v>4</v>
      </c>
      <c r="FG17" s="197">
        <v>1</v>
      </c>
      <c r="FH17" s="197">
        <v>0</v>
      </c>
      <c r="FI17" s="197">
        <v>0</v>
      </c>
      <c r="FJ17" s="197">
        <v>0</v>
      </c>
      <c r="FK17" s="197">
        <v>0</v>
      </c>
      <c r="FL17" s="197">
        <v>0</v>
      </c>
      <c r="FM17" s="197">
        <v>0</v>
      </c>
      <c r="FN17" s="197">
        <v>0</v>
      </c>
      <c r="FO17" s="197">
        <v>0</v>
      </c>
      <c r="FP17" s="197">
        <v>0</v>
      </c>
      <c r="FQ17" s="197">
        <v>0</v>
      </c>
      <c r="FR17" s="197">
        <v>0</v>
      </c>
      <c r="FS17" s="197">
        <v>0</v>
      </c>
      <c r="FT17" s="197">
        <v>0</v>
      </c>
      <c r="FU17" s="197">
        <v>0</v>
      </c>
      <c r="FV17" s="197">
        <v>0</v>
      </c>
      <c r="FW17" s="197">
        <v>0</v>
      </c>
      <c r="FX17" s="197">
        <v>0</v>
      </c>
      <c r="FY17" s="197">
        <v>0</v>
      </c>
      <c r="FZ17" s="197">
        <v>0</v>
      </c>
      <c r="GA17" s="197">
        <v>0</v>
      </c>
      <c r="GB17" s="197">
        <v>0</v>
      </c>
      <c r="GC17" s="197">
        <v>0</v>
      </c>
      <c r="GD17" s="197">
        <v>0</v>
      </c>
      <c r="GE17" s="197">
        <v>0</v>
      </c>
      <c r="GF17" s="197">
        <v>0</v>
      </c>
      <c r="GG17" s="197">
        <v>0</v>
      </c>
      <c r="GH17" s="197">
        <v>0</v>
      </c>
      <c r="GI17" s="197">
        <v>0</v>
      </c>
      <c r="GJ17" s="197">
        <v>0</v>
      </c>
      <c r="GK17" s="197">
        <v>0</v>
      </c>
      <c r="GL17" s="197">
        <v>0</v>
      </c>
      <c r="GM17" s="197">
        <v>0</v>
      </c>
      <c r="GN17" s="197">
        <v>0</v>
      </c>
      <c r="GO17" s="197">
        <v>0</v>
      </c>
      <c r="GP17" s="197">
        <v>0</v>
      </c>
      <c r="GQ17" s="197">
        <v>0</v>
      </c>
      <c r="GR17" s="197">
        <v>0</v>
      </c>
      <c r="GS17" s="197">
        <v>0</v>
      </c>
      <c r="GT17" s="197">
        <v>0</v>
      </c>
      <c r="GU17" s="197">
        <v>0</v>
      </c>
      <c r="GV17" s="197">
        <v>0</v>
      </c>
      <c r="GW17" s="197">
        <v>0</v>
      </c>
      <c r="GX17" s="197">
        <v>0</v>
      </c>
      <c r="GY17" s="197">
        <v>0</v>
      </c>
      <c r="GZ17" s="197">
        <v>0</v>
      </c>
      <c r="HA17" s="197">
        <v>0</v>
      </c>
      <c r="HB17" s="197">
        <v>0</v>
      </c>
      <c r="HC17" s="197">
        <v>0</v>
      </c>
      <c r="HD17" s="197">
        <v>0</v>
      </c>
      <c r="HE17" s="197">
        <v>1</v>
      </c>
      <c r="HF17" s="197">
        <v>0</v>
      </c>
      <c r="HG17" s="197">
        <v>0</v>
      </c>
      <c r="HH17" s="197">
        <v>0</v>
      </c>
      <c r="HI17" s="197">
        <v>0</v>
      </c>
      <c r="HJ17" s="197">
        <v>0</v>
      </c>
      <c r="HK17" s="198"/>
      <c r="HL17" s="197">
        <v>0</v>
      </c>
      <c r="HM17" s="197">
        <v>0</v>
      </c>
      <c r="HN17" s="197">
        <v>0</v>
      </c>
      <c r="HO17" s="197">
        <v>0</v>
      </c>
      <c r="HP17" s="197">
        <v>0</v>
      </c>
      <c r="HQ17" s="197">
        <v>0</v>
      </c>
      <c r="HR17" s="197">
        <v>0</v>
      </c>
      <c r="HS17" s="197">
        <v>0</v>
      </c>
      <c r="HT17" s="197">
        <v>0</v>
      </c>
      <c r="HU17" s="197">
        <v>0</v>
      </c>
      <c r="HV17" s="198"/>
      <c r="HW17" s="197">
        <v>0</v>
      </c>
      <c r="HX17" s="197">
        <v>0</v>
      </c>
      <c r="HY17" s="197">
        <v>0</v>
      </c>
      <c r="HZ17" s="197">
        <v>0</v>
      </c>
      <c r="IA17" s="197">
        <v>0</v>
      </c>
      <c r="IB17" s="197">
        <v>0</v>
      </c>
      <c r="IC17" s="197">
        <v>0</v>
      </c>
      <c r="ID17" s="197">
        <v>0</v>
      </c>
      <c r="IE17" s="197">
        <v>0</v>
      </c>
      <c r="IF17" s="197">
        <v>0</v>
      </c>
      <c r="IG17" s="197">
        <v>0</v>
      </c>
      <c r="IH17" s="197">
        <v>0</v>
      </c>
      <c r="II17" s="197">
        <v>0</v>
      </c>
      <c r="IJ17" s="197">
        <v>0</v>
      </c>
      <c r="IK17" s="197">
        <v>0</v>
      </c>
      <c r="IL17" s="197">
        <v>0</v>
      </c>
      <c r="IM17" s="197">
        <v>0</v>
      </c>
      <c r="IN17" s="197">
        <v>0</v>
      </c>
      <c r="IO17" s="197">
        <v>0</v>
      </c>
      <c r="IP17" s="197">
        <v>0</v>
      </c>
      <c r="IQ17" s="197">
        <v>0</v>
      </c>
      <c r="IR17" s="197">
        <v>0</v>
      </c>
      <c r="IS17" s="197">
        <v>0</v>
      </c>
      <c r="IT17" s="197">
        <v>0</v>
      </c>
      <c r="IU17" s="197">
        <v>0</v>
      </c>
      <c r="IV17" s="197">
        <v>0</v>
      </c>
      <c r="IW17" s="197">
        <v>0</v>
      </c>
      <c r="IX17" s="197">
        <v>0</v>
      </c>
      <c r="IY17" s="197">
        <v>0</v>
      </c>
      <c r="IZ17" s="198"/>
      <c r="JA17" s="197">
        <v>0</v>
      </c>
      <c r="JB17" s="197">
        <v>0</v>
      </c>
      <c r="JC17" s="197">
        <v>0</v>
      </c>
      <c r="JD17" s="197">
        <v>0</v>
      </c>
      <c r="JE17" s="197">
        <v>0</v>
      </c>
      <c r="JF17" s="197">
        <v>0</v>
      </c>
      <c r="JG17" s="197">
        <v>0</v>
      </c>
      <c r="JH17" s="197">
        <v>0</v>
      </c>
      <c r="JI17" s="197">
        <v>0</v>
      </c>
      <c r="JJ17" s="197"/>
      <c r="JK17" s="197">
        <v>0</v>
      </c>
      <c r="JL17" s="197">
        <v>0</v>
      </c>
      <c r="JM17" s="197">
        <v>0</v>
      </c>
      <c r="JN17" s="197">
        <v>0</v>
      </c>
      <c r="JO17" s="197">
        <v>0</v>
      </c>
      <c r="JP17" s="197">
        <v>0</v>
      </c>
      <c r="JQ17" s="198"/>
      <c r="JR17" s="197">
        <v>0</v>
      </c>
      <c r="JS17" s="197">
        <v>0</v>
      </c>
      <c r="JT17" s="197">
        <v>0</v>
      </c>
      <c r="JU17" s="197">
        <v>0</v>
      </c>
      <c r="JV17" s="197">
        <v>0</v>
      </c>
      <c r="JW17" s="197">
        <v>0</v>
      </c>
      <c r="JX17" s="197">
        <v>0</v>
      </c>
      <c r="JY17" s="197">
        <v>0</v>
      </c>
      <c r="JZ17" s="197">
        <v>0</v>
      </c>
      <c r="KA17" s="197">
        <v>0</v>
      </c>
      <c r="KB17" s="197">
        <v>0</v>
      </c>
      <c r="KC17" s="197">
        <v>0</v>
      </c>
      <c r="KD17" s="197">
        <v>0</v>
      </c>
      <c r="KE17" s="197">
        <v>0</v>
      </c>
      <c r="KF17" s="197">
        <v>0</v>
      </c>
      <c r="KG17" s="197">
        <v>1</v>
      </c>
      <c r="KH17" s="197">
        <v>0</v>
      </c>
      <c r="KI17" s="197">
        <v>0</v>
      </c>
      <c r="KJ17" s="197">
        <v>0</v>
      </c>
      <c r="KK17" s="197">
        <v>0</v>
      </c>
      <c r="KL17" s="197">
        <v>0</v>
      </c>
      <c r="KM17" s="197">
        <v>0</v>
      </c>
      <c r="KN17" s="197">
        <v>0</v>
      </c>
      <c r="KO17" s="197">
        <v>0</v>
      </c>
      <c r="KP17" s="197">
        <v>0</v>
      </c>
      <c r="KQ17" s="197">
        <v>0</v>
      </c>
      <c r="KR17" s="197">
        <v>0</v>
      </c>
      <c r="KS17" s="197">
        <v>0</v>
      </c>
      <c r="KT17" s="197">
        <v>0</v>
      </c>
      <c r="KU17" s="197">
        <v>0</v>
      </c>
      <c r="KV17" s="197">
        <v>0</v>
      </c>
      <c r="KW17" s="197">
        <v>0</v>
      </c>
      <c r="KX17" s="198"/>
      <c r="KY17" s="198"/>
      <c r="KZ17" s="198"/>
      <c r="LA17" s="198"/>
      <c r="LB17" s="197">
        <v>0</v>
      </c>
      <c r="LC17" s="197">
        <v>0</v>
      </c>
      <c r="LD17" s="197">
        <v>0</v>
      </c>
      <c r="LE17" s="197">
        <v>0</v>
      </c>
      <c r="LF17" s="197">
        <v>0</v>
      </c>
      <c r="LG17" s="197">
        <v>0</v>
      </c>
      <c r="LH17" s="198"/>
      <c r="LI17" s="198"/>
      <c r="LJ17" s="198"/>
      <c r="LK17" s="198"/>
      <c r="LL17" s="198"/>
      <c r="LM17" s="198"/>
      <c r="LN17" s="198"/>
      <c r="LO17" s="198"/>
      <c r="LP17" s="198"/>
      <c r="LQ17" s="197">
        <v>0</v>
      </c>
      <c r="LR17" s="198"/>
      <c r="LS17" s="198"/>
      <c r="LT17" s="198"/>
      <c r="LU17" s="198"/>
      <c r="LV17" s="198"/>
      <c r="LW17" s="198"/>
      <c r="LX17" s="198"/>
      <c r="LY17" s="198"/>
      <c r="LZ17" s="198"/>
      <c r="MA17" s="198"/>
      <c r="MB17" s="198"/>
      <c r="MC17" s="198"/>
      <c r="MD17" s="198"/>
      <c r="ME17" s="198"/>
      <c r="MF17" s="198"/>
      <c r="MG17" s="198"/>
      <c r="MH17" s="198"/>
      <c r="MI17" s="198"/>
      <c r="MJ17" s="198"/>
      <c r="MK17" s="198"/>
      <c r="ML17" s="198"/>
      <c r="MM17" s="198"/>
      <c r="MN17" s="197">
        <v>0</v>
      </c>
      <c r="MO17" s="243">
        <v>0</v>
      </c>
      <c r="MP17" s="198"/>
      <c r="MQ17" s="243">
        <v>0</v>
      </c>
      <c r="MR17" s="198"/>
      <c r="MS17" s="198"/>
      <c r="MT17" s="198"/>
      <c r="MU17" s="198"/>
      <c r="MV17" s="198"/>
      <c r="MW17" s="198"/>
      <c r="MX17" s="198"/>
      <c r="MY17" s="198"/>
      <c r="MZ17" s="198"/>
      <c r="NA17" s="243">
        <v>0</v>
      </c>
      <c r="NB17" s="198"/>
      <c r="NC17" s="198"/>
      <c r="ND17" s="198"/>
      <c r="NE17" s="198"/>
      <c r="NF17" s="198"/>
      <c r="NG17" s="198"/>
      <c r="NH17" s="198"/>
      <c r="NI17" s="198"/>
      <c r="NJ17" s="198"/>
      <c r="NK17" s="198"/>
      <c r="NL17" s="198"/>
      <c r="NM17" s="198"/>
      <c r="NN17" s="198"/>
      <c r="NO17" s="198"/>
      <c r="NP17" s="198"/>
      <c r="NQ17" s="198"/>
      <c r="NR17" s="198"/>
      <c r="NS17" s="198"/>
      <c r="NT17" s="198"/>
      <c r="NU17" s="198"/>
      <c r="NV17" s="198"/>
      <c r="NW17" s="198"/>
      <c r="NX17" s="198"/>
      <c r="NY17" s="198"/>
      <c r="NZ17" s="198"/>
      <c r="OA17" s="198"/>
      <c r="OB17" s="198"/>
      <c r="OC17" s="198"/>
      <c r="OD17" s="198"/>
      <c r="OE17" s="198"/>
      <c r="OF17" s="198"/>
      <c r="OG17" s="198"/>
      <c r="OH17" s="198"/>
      <c r="OI17" s="198"/>
      <c r="OJ17" s="198"/>
      <c r="OK17" s="198"/>
      <c r="OL17" s="198"/>
      <c r="OM17" s="198"/>
      <c r="ON17" s="198"/>
      <c r="OO17" s="198"/>
      <c r="OP17" s="198"/>
      <c r="OQ17" s="198"/>
      <c r="OR17" s="198"/>
      <c r="OS17" s="198"/>
      <c r="OT17" s="198"/>
      <c r="OU17" s="198"/>
      <c r="OV17" s="198"/>
      <c r="OW17" s="198"/>
      <c r="OX17" s="198"/>
      <c r="OY17" s="198"/>
      <c r="OZ17" s="198"/>
      <c r="PA17" s="198"/>
      <c r="PB17" s="198"/>
      <c r="PC17" s="198"/>
      <c r="PD17" s="198"/>
      <c r="PE17" s="198"/>
      <c r="PF17" s="198"/>
      <c r="PG17" s="198"/>
      <c r="PH17" s="198"/>
      <c r="PI17" s="198"/>
      <c r="PJ17" s="198"/>
      <c r="PK17" s="198"/>
      <c r="PL17" s="198"/>
      <c r="PM17" s="198"/>
      <c r="PN17" s="198"/>
      <c r="PO17" s="198"/>
      <c r="PP17" s="198"/>
      <c r="PQ17" s="198"/>
      <c r="PR17" s="198"/>
      <c r="PS17" s="198"/>
      <c r="PT17" s="198"/>
      <c r="PU17" s="198"/>
      <c r="PV17" s="198"/>
      <c r="PW17" s="198"/>
      <c r="PX17" s="261"/>
      <c r="PY17" s="261"/>
      <c r="PZ17" s="261"/>
      <c r="QA17" s="261"/>
      <c r="QB17" s="261"/>
      <c r="QC17" s="261"/>
      <c r="QD17" s="261"/>
      <c r="QE17" s="261"/>
      <c r="QF17" s="261"/>
      <c r="QG17" s="261"/>
      <c r="QH17" s="261"/>
      <c r="QI17" s="261"/>
      <c r="QJ17" s="261"/>
      <c r="QK17" s="261"/>
      <c r="QL17" s="261"/>
      <c r="QM17" s="261"/>
      <c r="QN17" s="261"/>
      <c r="QO17" s="261"/>
      <c r="QP17" s="261"/>
      <c r="QQ17" s="261"/>
      <c r="QR17" s="261"/>
      <c r="QS17" s="261"/>
      <c r="QT17" s="261"/>
      <c r="QU17" s="261"/>
      <c r="QV17" s="261"/>
      <c r="QW17" s="261"/>
      <c r="QX17" s="261"/>
      <c r="QY17" s="261"/>
      <c r="QZ17" s="261"/>
      <c r="RA17" s="261"/>
      <c r="RB17" s="261"/>
      <c r="RC17" s="261"/>
      <c r="RD17" s="261"/>
      <c r="RE17" s="261"/>
      <c r="RF17" s="261"/>
      <c r="RG17" s="261"/>
      <c r="RH17" s="261"/>
      <c r="RI17" s="261"/>
      <c r="RJ17" s="261"/>
      <c r="RK17" s="261"/>
      <c r="RL17" s="261"/>
      <c r="RM17" s="261"/>
      <c r="RN17" s="261"/>
      <c r="RO17" s="261"/>
      <c r="RP17" s="261"/>
      <c r="RQ17" s="261"/>
      <c r="RR17" s="261"/>
      <c r="RS17" s="261"/>
      <c r="RT17" s="261"/>
      <c r="RU17" s="261"/>
      <c r="RV17" s="261"/>
      <c r="RW17" s="261"/>
      <c r="RX17" s="261"/>
      <c r="RY17" s="261"/>
      <c r="RZ17" s="261"/>
      <c r="SA17" s="261"/>
      <c r="SB17" s="261"/>
      <c r="SC17" s="261"/>
      <c r="SD17" s="261"/>
      <c r="SE17" s="261"/>
    </row>
    <row r="18" spans="1:499" x14ac:dyDescent="0.2">
      <c r="A18" s="230" t="s">
        <v>830</v>
      </c>
      <c r="B18" s="231" t="s">
        <v>5422</v>
      </c>
      <c r="C18" s="225"/>
      <c r="D18" s="225"/>
      <c r="E18" s="225"/>
      <c r="F18" s="226" t="s">
        <v>5594</v>
      </c>
      <c r="G18" s="226" t="s">
        <v>5550</v>
      </c>
      <c r="H18" s="226" t="s">
        <v>5551</v>
      </c>
      <c r="I18" s="226" t="s">
        <v>5559</v>
      </c>
      <c r="J18" s="226"/>
      <c r="K18" s="226"/>
      <c r="L18" s="226"/>
      <c r="M18" s="226"/>
      <c r="N18" s="226" t="s">
        <v>5553</v>
      </c>
      <c r="O18" s="226" t="s">
        <v>5589</v>
      </c>
      <c r="P18" s="226"/>
      <c r="Q18" s="237">
        <v>0</v>
      </c>
      <c r="R18" s="238"/>
      <c r="S18" s="238"/>
      <c r="T18" s="238"/>
      <c r="U18" s="238"/>
      <c r="V18" s="238"/>
      <c r="W18" s="232" t="s">
        <v>5565</v>
      </c>
      <c r="X18" s="232"/>
      <c r="Y18" s="232" t="s">
        <v>5556</v>
      </c>
      <c r="Z18" s="235">
        <v>0.79</v>
      </c>
      <c r="AA18" s="235">
        <v>5.95</v>
      </c>
      <c r="AB18" s="235">
        <v>0</v>
      </c>
      <c r="AC18" s="224">
        <v>36526</v>
      </c>
      <c r="AD18" s="224">
        <v>36526</v>
      </c>
      <c r="AE18" s="125">
        <v>18</v>
      </c>
      <c r="AF18" s="125">
        <v>24</v>
      </c>
      <c r="AG18" s="125">
        <v>12</v>
      </c>
      <c r="AH18" s="236">
        <v>1</v>
      </c>
      <c r="AI18" s="236"/>
      <c r="AJ18" s="125" t="s">
        <v>6227</v>
      </c>
      <c r="AK18" s="175"/>
      <c r="AL18" s="125" t="s">
        <v>820</v>
      </c>
      <c r="AM18" s="27" t="s">
        <v>820</v>
      </c>
      <c r="AN18" s="126">
        <v>0.57999999999999996</v>
      </c>
      <c r="AO18" s="126">
        <v>0</v>
      </c>
      <c r="AP18" s="126">
        <v>0</v>
      </c>
      <c r="AQ18" s="126">
        <v>17.2</v>
      </c>
      <c r="AR18" s="125">
        <v>0</v>
      </c>
      <c r="AS18" s="125">
        <v>0</v>
      </c>
      <c r="AT18" s="178">
        <v>41890</v>
      </c>
      <c r="AU18" s="178"/>
      <c r="AV18" s="178">
        <v>42794</v>
      </c>
      <c r="AW18" s="239" t="s">
        <v>855</v>
      </c>
      <c r="AX18" s="239" t="s">
        <v>846</v>
      </c>
      <c r="AY18" s="127"/>
      <c r="AZ18" s="127"/>
      <c r="BA18" s="128">
        <v>40</v>
      </c>
      <c r="BB18" s="128" t="s">
        <v>489</v>
      </c>
      <c r="BC18" s="128"/>
      <c r="BD18" s="128">
        <v>1</v>
      </c>
      <c r="BE18" s="129" t="s">
        <v>541</v>
      </c>
      <c r="BF18" s="130">
        <v>1</v>
      </c>
      <c r="BG18" s="240"/>
      <c r="BH18" s="241"/>
      <c r="BI18" s="190"/>
      <c r="BJ18" s="131">
        <v>0</v>
      </c>
      <c r="BK18" s="191">
        <v>26</v>
      </c>
      <c r="BL18" s="13">
        <v>0</v>
      </c>
      <c r="BM18" s="13">
        <v>0</v>
      </c>
      <c r="BN18" s="27" t="s">
        <v>702</v>
      </c>
      <c r="BO18" s="13" t="s">
        <v>702</v>
      </c>
      <c r="BP18" s="222">
        <v>0</v>
      </c>
      <c r="BQ18" s="132"/>
      <c r="BR18" s="133"/>
      <c r="BS18" s="125">
        <v>1000000000</v>
      </c>
      <c r="BT18" s="134">
        <v>0</v>
      </c>
      <c r="BU18" s="135">
        <v>0</v>
      </c>
      <c r="BV18" s="134">
        <v>0</v>
      </c>
      <c r="BW18" s="136">
        <v>0</v>
      </c>
      <c r="BX18" s="136">
        <v>0</v>
      </c>
      <c r="BY18" s="136">
        <v>0</v>
      </c>
      <c r="BZ18" s="134">
        <v>0</v>
      </c>
      <c r="CA18" s="134">
        <v>0</v>
      </c>
      <c r="CB18" s="134">
        <v>0</v>
      </c>
      <c r="CC18" s="135">
        <v>0</v>
      </c>
      <c r="CD18" s="134"/>
      <c r="CE18" s="134"/>
      <c r="CF18" s="137">
        <v>0</v>
      </c>
      <c r="CG18" s="134">
        <v>0</v>
      </c>
      <c r="CH18" s="132"/>
      <c r="CI18" s="132"/>
      <c r="CJ18" s="229" t="s">
        <v>820</v>
      </c>
      <c r="CK18" s="233" t="s">
        <v>820</v>
      </c>
      <c r="CL18" s="138">
        <v>0</v>
      </c>
      <c r="CM18" s="138">
        <v>0</v>
      </c>
      <c r="CN18" s="135">
        <v>0</v>
      </c>
      <c r="CO18" s="135">
        <v>0</v>
      </c>
      <c r="CP18" s="139"/>
      <c r="CQ18" s="135">
        <v>0</v>
      </c>
      <c r="CR18" s="179">
        <v>43175</v>
      </c>
      <c r="CS18" s="180">
        <v>43367</v>
      </c>
      <c r="CT18" s="181">
        <v>43493</v>
      </c>
      <c r="CU18" s="181">
        <v>36526</v>
      </c>
      <c r="CV18" s="181">
        <v>36526</v>
      </c>
      <c r="CW18" s="181">
        <v>36526</v>
      </c>
      <c r="CX18" s="181">
        <v>36694</v>
      </c>
      <c r="CY18" s="135">
        <v>1</v>
      </c>
      <c r="CZ18" s="134">
        <v>0</v>
      </c>
      <c r="DA18" s="135">
        <v>0.5436893203883495</v>
      </c>
      <c r="DB18" s="135">
        <v>0</v>
      </c>
      <c r="DC18" s="135">
        <v>0</v>
      </c>
      <c r="DD18" s="135">
        <v>0</v>
      </c>
      <c r="DE18" s="140">
        <v>0</v>
      </c>
      <c r="DF18" s="13" t="s">
        <v>820</v>
      </c>
      <c r="DG18" s="80" t="s">
        <v>820</v>
      </c>
      <c r="DH18" s="18" t="b">
        <v>0</v>
      </c>
      <c r="DI18" s="79"/>
      <c r="DJ18" s="79"/>
      <c r="DK18" s="192"/>
      <c r="DL18" s="174"/>
      <c r="DM18" s="193"/>
      <c r="DN18" s="135"/>
      <c r="DO18" s="79"/>
      <c r="DP18" s="79"/>
      <c r="DQ18" s="79"/>
      <c r="DR18" s="79"/>
      <c r="DS18" s="79"/>
      <c r="DT18" s="79"/>
      <c r="DU18" s="79"/>
      <c r="DV18" s="18"/>
      <c r="DW18" s="18"/>
      <c r="DX18" s="18"/>
      <c r="DY18" s="177"/>
      <c r="DZ18" s="177">
        <v>0</v>
      </c>
      <c r="EA18" s="177">
        <v>0</v>
      </c>
      <c r="EB18" s="177">
        <v>0</v>
      </c>
      <c r="EC18" s="177">
        <v>0</v>
      </c>
      <c r="ED18" s="177">
        <v>0</v>
      </c>
      <c r="EE18" s="177">
        <v>0</v>
      </c>
      <c r="EF18" s="177">
        <v>0</v>
      </c>
      <c r="EG18" s="177">
        <v>0</v>
      </c>
      <c r="EH18" s="177">
        <v>0</v>
      </c>
      <c r="EI18" s="177">
        <v>0</v>
      </c>
      <c r="EJ18" s="177">
        <v>0</v>
      </c>
      <c r="EK18" s="177">
        <v>0</v>
      </c>
      <c r="EL18" s="177">
        <v>0</v>
      </c>
      <c r="EM18" s="177">
        <v>0</v>
      </c>
      <c r="EN18" s="177">
        <v>0</v>
      </c>
      <c r="EO18" s="177">
        <v>0</v>
      </c>
      <c r="EP18" s="177">
        <v>0</v>
      </c>
      <c r="EQ18" s="177">
        <v>0</v>
      </c>
      <c r="ER18" s="177">
        <v>0</v>
      </c>
      <c r="ES18" s="177">
        <v>0</v>
      </c>
      <c r="ET18" s="177">
        <v>0</v>
      </c>
      <c r="EU18" s="177">
        <v>0</v>
      </c>
      <c r="EV18" s="177">
        <v>0</v>
      </c>
      <c r="EW18" s="177">
        <v>0</v>
      </c>
      <c r="EX18" s="177">
        <v>0</v>
      </c>
      <c r="EY18" s="177">
        <v>0</v>
      </c>
      <c r="EZ18" s="177">
        <v>0</v>
      </c>
      <c r="FA18" s="177">
        <v>0</v>
      </c>
      <c r="FB18" s="177">
        <v>0</v>
      </c>
      <c r="FC18" s="195">
        <v>43</v>
      </c>
      <c r="FD18" s="195">
        <v>0</v>
      </c>
      <c r="FE18" s="195">
        <v>0</v>
      </c>
      <c r="FF18" s="195">
        <v>0</v>
      </c>
      <c r="FG18" s="195">
        <v>0</v>
      </c>
      <c r="FH18" s="197">
        <v>0</v>
      </c>
      <c r="FI18" s="197">
        <v>0</v>
      </c>
      <c r="FJ18" s="197">
        <v>0</v>
      </c>
      <c r="FK18" s="197">
        <v>0</v>
      </c>
      <c r="FL18" s="197">
        <v>0</v>
      </c>
      <c r="FM18" s="197">
        <v>0</v>
      </c>
      <c r="FN18" s="197">
        <v>0</v>
      </c>
      <c r="FO18" s="197">
        <v>0</v>
      </c>
      <c r="FP18" s="197">
        <v>0</v>
      </c>
      <c r="FQ18" s="197">
        <v>0</v>
      </c>
      <c r="FR18" s="197">
        <v>0</v>
      </c>
      <c r="FS18" s="197">
        <v>0</v>
      </c>
      <c r="FT18" s="197">
        <v>0</v>
      </c>
      <c r="FU18" s="197">
        <v>0</v>
      </c>
      <c r="FV18" s="197">
        <v>0</v>
      </c>
      <c r="FW18" s="197">
        <v>0</v>
      </c>
      <c r="FX18" s="197">
        <v>0</v>
      </c>
      <c r="FY18" s="197">
        <v>0</v>
      </c>
      <c r="FZ18" s="197">
        <v>0</v>
      </c>
      <c r="GA18" s="197">
        <v>0</v>
      </c>
      <c r="GB18" s="197">
        <v>0</v>
      </c>
      <c r="GC18" s="197">
        <v>0</v>
      </c>
      <c r="GD18" s="197">
        <v>0</v>
      </c>
      <c r="GE18" s="197">
        <v>0</v>
      </c>
      <c r="GF18" s="197">
        <v>0</v>
      </c>
      <c r="GG18" s="197">
        <v>0</v>
      </c>
      <c r="GH18" s="197">
        <v>0</v>
      </c>
      <c r="GI18" s="197">
        <v>0</v>
      </c>
      <c r="GJ18" s="197">
        <v>0</v>
      </c>
      <c r="GK18" s="197">
        <v>0</v>
      </c>
      <c r="GL18" s="197">
        <v>0</v>
      </c>
      <c r="GM18" s="197">
        <v>0</v>
      </c>
      <c r="GN18" s="197">
        <v>0</v>
      </c>
      <c r="GO18" s="197">
        <v>0</v>
      </c>
      <c r="GP18" s="197">
        <v>0</v>
      </c>
      <c r="GQ18" s="197">
        <v>0</v>
      </c>
      <c r="GR18" s="197">
        <v>0</v>
      </c>
      <c r="GS18" s="197">
        <v>0</v>
      </c>
      <c r="GT18" s="197">
        <v>0</v>
      </c>
      <c r="GU18" s="197">
        <v>0</v>
      </c>
      <c r="GV18" s="197">
        <v>0</v>
      </c>
      <c r="GW18" s="197">
        <v>0</v>
      </c>
      <c r="GX18" s="197">
        <v>0</v>
      </c>
      <c r="GY18" s="197">
        <v>-1</v>
      </c>
      <c r="GZ18" s="197">
        <v>-1</v>
      </c>
      <c r="HA18" s="197">
        <v>0</v>
      </c>
      <c r="HB18" s="197">
        <v>0</v>
      </c>
      <c r="HC18" s="197">
        <v>0</v>
      </c>
      <c r="HD18" s="197">
        <v>0</v>
      </c>
      <c r="HE18" s="197">
        <v>1</v>
      </c>
      <c r="HF18" s="197">
        <v>0</v>
      </c>
      <c r="HG18" s="197">
        <v>0</v>
      </c>
      <c r="HH18" s="197">
        <v>0</v>
      </c>
      <c r="HI18" s="197">
        <v>0</v>
      </c>
      <c r="HJ18" s="197">
        <v>0</v>
      </c>
      <c r="HK18" s="198"/>
      <c r="HL18" s="197">
        <v>0</v>
      </c>
      <c r="HM18" s="197">
        <v>0</v>
      </c>
      <c r="HN18" s="197">
        <v>0</v>
      </c>
      <c r="HO18" s="197">
        <v>0</v>
      </c>
      <c r="HP18" s="197">
        <v>0</v>
      </c>
      <c r="HQ18" s="197">
        <v>0</v>
      </c>
      <c r="HR18" s="197">
        <v>0</v>
      </c>
      <c r="HS18" s="197">
        <v>0</v>
      </c>
      <c r="HT18" s="197">
        <v>0</v>
      </c>
      <c r="HU18" s="197">
        <v>0</v>
      </c>
      <c r="HV18" s="198"/>
      <c r="HW18" s="197">
        <v>0</v>
      </c>
      <c r="HX18" s="197">
        <v>0</v>
      </c>
      <c r="HY18" s="197">
        <v>0</v>
      </c>
      <c r="HZ18" s="197">
        <v>0</v>
      </c>
      <c r="IA18" s="197">
        <v>0</v>
      </c>
      <c r="IB18" s="197">
        <v>0</v>
      </c>
      <c r="IC18" s="197">
        <v>0</v>
      </c>
      <c r="ID18" s="197">
        <v>0</v>
      </c>
      <c r="IE18" s="197">
        <v>0</v>
      </c>
      <c r="IF18" s="197">
        <v>0</v>
      </c>
      <c r="IG18" s="197">
        <v>0</v>
      </c>
      <c r="IH18" s="197">
        <v>0</v>
      </c>
      <c r="II18" s="197">
        <v>0</v>
      </c>
      <c r="IJ18" s="197">
        <v>0</v>
      </c>
      <c r="IK18" s="197">
        <v>0</v>
      </c>
      <c r="IL18" s="197">
        <v>0</v>
      </c>
      <c r="IM18" s="197">
        <v>0</v>
      </c>
      <c r="IN18" s="197">
        <v>0</v>
      </c>
      <c r="IO18" s="197">
        <v>0</v>
      </c>
      <c r="IP18" s="197">
        <v>0</v>
      </c>
      <c r="IQ18" s="197">
        <v>0</v>
      </c>
      <c r="IR18" s="197">
        <v>0</v>
      </c>
      <c r="IS18" s="197">
        <v>0</v>
      </c>
      <c r="IT18" s="197">
        <v>0</v>
      </c>
      <c r="IU18" s="197">
        <v>0</v>
      </c>
      <c r="IV18" s="197">
        <v>0</v>
      </c>
      <c r="IW18" s="197">
        <v>0</v>
      </c>
      <c r="IX18" s="197">
        <v>0</v>
      </c>
      <c r="IY18" s="197">
        <v>0</v>
      </c>
      <c r="IZ18" s="198"/>
      <c r="JA18" s="197">
        <v>0</v>
      </c>
      <c r="JB18" s="197">
        <v>0</v>
      </c>
      <c r="JC18" s="197">
        <v>0</v>
      </c>
      <c r="JD18" s="197">
        <v>0</v>
      </c>
      <c r="JE18" s="197">
        <v>0</v>
      </c>
      <c r="JF18" s="197">
        <v>0</v>
      </c>
      <c r="JG18" s="197">
        <v>0</v>
      </c>
      <c r="JH18" s="197">
        <v>0</v>
      </c>
      <c r="JI18" s="197">
        <v>0</v>
      </c>
      <c r="JJ18" s="197"/>
      <c r="JK18" s="197">
        <v>0</v>
      </c>
      <c r="JL18" s="197">
        <v>0</v>
      </c>
      <c r="JM18" s="197">
        <v>0</v>
      </c>
      <c r="JN18" s="197">
        <v>0</v>
      </c>
      <c r="JO18" s="197">
        <v>0</v>
      </c>
      <c r="JP18" s="197">
        <v>0</v>
      </c>
      <c r="JQ18" s="198"/>
      <c r="JR18" s="197">
        <v>0</v>
      </c>
      <c r="JS18" s="197">
        <v>0</v>
      </c>
      <c r="JT18" s="197">
        <v>0</v>
      </c>
      <c r="JU18" s="197">
        <v>0</v>
      </c>
      <c r="JV18" s="197">
        <v>0</v>
      </c>
      <c r="JW18" s="197">
        <v>0</v>
      </c>
      <c r="JX18" s="197">
        <v>0</v>
      </c>
      <c r="JY18" s="197">
        <v>0</v>
      </c>
      <c r="JZ18" s="197">
        <v>0</v>
      </c>
      <c r="KA18" s="197">
        <v>0</v>
      </c>
      <c r="KB18" s="197">
        <v>0</v>
      </c>
      <c r="KC18" s="197">
        <v>0</v>
      </c>
      <c r="KD18" s="197">
        <v>0</v>
      </c>
      <c r="KE18" s="197">
        <v>0</v>
      </c>
      <c r="KF18" s="197">
        <v>0</v>
      </c>
      <c r="KG18" s="197">
        <v>0</v>
      </c>
      <c r="KH18" s="197">
        <v>0</v>
      </c>
      <c r="KI18" s="197">
        <v>0</v>
      </c>
      <c r="KJ18" s="197">
        <v>0</v>
      </c>
      <c r="KK18" s="197">
        <v>0</v>
      </c>
      <c r="KL18" s="197">
        <v>0</v>
      </c>
      <c r="KM18" s="197">
        <v>0</v>
      </c>
      <c r="KN18" s="197">
        <v>0</v>
      </c>
      <c r="KO18" s="197">
        <v>0</v>
      </c>
      <c r="KP18" s="197">
        <v>0</v>
      </c>
      <c r="KQ18" s="197">
        <v>0</v>
      </c>
      <c r="KR18" s="197">
        <v>0</v>
      </c>
      <c r="KS18" s="197">
        <v>0</v>
      </c>
      <c r="KT18" s="197">
        <v>0</v>
      </c>
      <c r="KU18" s="197">
        <v>0</v>
      </c>
      <c r="KV18" s="197">
        <v>0</v>
      </c>
      <c r="KW18" s="197">
        <v>0</v>
      </c>
      <c r="KX18" s="198"/>
      <c r="KY18" s="198"/>
      <c r="KZ18" s="198"/>
      <c r="LA18" s="198"/>
      <c r="LB18" s="197">
        <v>0</v>
      </c>
      <c r="LC18" s="197">
        <v>0</v>
      </c>
      <c r="LD18" s="197">
        <v>0</v>
      </c>
      <c r="LE18" s="197">
        <v>0</v>
      </c>
      <c r="LF18" s="197">
        <v>0</v>
      </c>
      <c r="LG18" s="197">
        <v>0</v>
      </c>
      <c r="LH18" s="198"/>
      <c r="LI18" s="198"/>
      <c r="LJ18" s="198"/>
      <c r="LK18" s="198"/>
      <c r="LL18" s="198"/>
      <c r="LM18" s="198"/>
      <c r="LN18" s="198"/>
      <c r="LO18" s="198"/>
      <c r="LP18" s="198"/>
      <c r="LQ18" s="197">
        <v>0</v>
      </c>
      <c r="LR18" s="198"/>
      <c r="LS18" s="198"/>
      <c r="LT18" s="198"/>
      <c r="LU18" s="198"/>
      <c r="LV18" s="198"/>
      <c r="LW18" s="198"/>
      <c r="LX18" s="198"/>
      <c r="LY18" s="198"/>
      <c r="LZ18" s="198"/>
      <c r="MA18" s="198"/>
      <c r="MB18" s="198"/>
      <c r="MC18" s="198"/>
      <c r="MD18" s="198"/>
      <c r="ME18" s="198"/>
      <c r="MF18" s="198"/>
      <c r="MG18" s="198"/>
      <c r="MH18" s="198"/>
      <c r="MI18" s="198"/>
      <c r="MJ18" s="198"/>
      <c r="MK18" s="198"/>
      <c r="ML18" s="198"/>
      <c r="MM18" s="198"/>
      <c r="MN18" s="197">
        <v>0</v>
      </c>
      <c r="MO18" s="197">
        <v>0</v>
      </c>
      <c r="MP18" s="198"/>
      <c r="MQ18" s="197">
        <v>0</v>
      </c>
      <c r="MR18" s="198"/>
      <c r="MS18" s="198"/>
      <c r="MT18" s="198"/>
      <c r="MU18" s="198"/>
      <c r="MV18" s="198"/>
      <c r="MW18" s="198"/>
      <c r="MX18" s="198"/>
      <c r="MY18" s="198"/>
      <c r="MZ18" s="198"/>
      <c r="NA18" s="197">
        <v>0</v>
      </c>
      <c r="NB18" s="198"/>
      <c r="NC18" s="198"/>
      <c r="ND18" s="198"/>
      <c r="NE18" s="198"/>
      <c r="NF18" s="198"/>
      <c r="NG18" s="198"/>
      <c r="NH18" s="198"/>
      <c r="NI18" s="198"/>
      <c r="NJ18" s="198"/>
      <c r="NK18" s="198"/>
      <c r="NL18" s="198"/>
      <c r="NM18" s="198"/>
      <c r="NN18" s="198"/>
      <c r="NO18" s="198"/>
      <c r="NP18" s="196"/>
      <c r="NQ18" s="196"/>
      <c r="NR18" s="196"/>
      <c r="NS18" s="196"/>
      <c r="NT18" s="196"/>
      <c r="NU18" s="196"/>
      <c r="NV18" s="196"/>
      <c r="NW18" s="196"/>
      <c r="NX18" s="196"/>
      <c r="NY18" s="196"/>
      <c r="NZ18" s="196"/>
      <c r="OA18" s="196"/>
      <c r="OB18" s="196"/>
      <c r="OC18" s="196"/>
      <c r="OD18" s="196"/>
      <c r="OE18" s="196"/>
      <c r="OF18" s="196"/>
      <c r="OG18" s="196"/>
      <c r="OH18" s="196"/>
      <c r="OI18" s="196"/>
      <c r="OJ18" s="196"/>
      <c r="OK18" s="196"/>
      <c r="OL18" s="196"/>
      <c r="OM18" s="196"/>
      <c r="ON18" s="196"/>
      <c r="OO18" s="196"/>
      <c r="OP18" s="196"/>
      <c r="OQ18" s="196"/>
      <c r="OR18" s="196"/>
      <c r="OS18" s="196"/>
      <c r="OT18" s="196"/>
      <c r="OU18" s="196"/>
      <c r="OV18" s="196"/>
      <c r="OW18" s="196"/>
      <c r="OX18" s="196"/>
      <c r="OY18" s="196"/>
      <c r="OZ18" s="196"/>
      <c r="PA18" s="196"/>
      <c r="PB18" s="196"/>
      <c r="PC18" s="196"/>
      <c r="PD18" s="196"/>
      <c r="PE18" s="196"/>
      <c r="PF18" s="196"/>
      <c r="PG18" s="196"/>
      <c r="PH18" s="196"/>
      <c r="PI18" s="196"/>
      <c r="PJ18" s="196"/>
      <c r="PK18" s="196"/>
      <c r="PL18" s="196"/>
      <c r="PM18" s="196"/>
      <c r="PN18" s="196"/>
      <c r="PO18" s="196"/>
      <c r="PP18" s="196"/>
      <c r="PQ18" s="196"/>
      <c r="PR18" s="196"/>
      <c r="PS18" s="196"/>
      <c r="PT18" s="196"/>
      <c r="PU18" s="196"/>
      <c r="PV18" s="196"/>
      <c r="PW18" s="196"/>
      <c r="PX18" s="261"/>
      <c r="PY18" s="261"/>
      <c r="PZ18" s="261"/>
      <c r="QA18" s="261"/>
      <c r="QB18" s="261"/>
      <c r="QC18" s="261"/>
      <c r="QD18" s="261"/>
      <c r="QE18" s="261"/>
      <c r="QF18" s="261"/>
      <c r="QG18" s="261"/>
      <c r="QH18" s="261"/>
      <c r="QI18" s="261"/>
      <c r="QJ18" s="261"/>
      <c r="QK18" s="261"/>
      <c r="QL18" s="261"/>
      <c r="QM18" s="261"/>
      <c r="QN18" s="261"/>
      <c r="QO18" s="261"/>
      <c r="QP18" s="261"/>
      <c r="QQ18" s="261"/>
      <c r="QR18" s="261"/>
      <c r="QS18" s="261"/>
      <c r="QT18" s="261"/>
      <c r="QU18" s="261"/>
      <c r="QV18" s="261"/>
      <c r="QW18" s="261"/>
      <c r="QX18" s="261"/>
      <c r="QY18" s="261"/>
      <c r="QZ18" s="261"/>
      <c r="RA18" s="261"/>
      <c r="RB18" s="261"/>
      <c r="RC18" s="261"/>
      <c r="RD18" s="261"/>
      <c r="RE18" s="261"/>
      <c r="RF18" s="261"/>
      <c r="RG18" s="261"/>
      <c r="RH18" s="261"/>
      <c r="RI18" s="261"/>
      <c r="RJ18" s="261"/>
      <c r="RK18" s="261"/>
      <c r="RL18" s="261"/>
      <c r="RM18" s="261"/>
      <c r="RN18" s="261"/>
      <c r="RO18" s="261"/>
      <c r="RP18" s="261"/>
      <c r="RQ18" s="261"/>
      <c r="RR18" s="261"/>
      <c r="RS18" s="261"/>
      <c r="RT18" s="261"/>
      <c r="RU18" s="261"/>
      <c r="RV18" s="261"/>
      <c r="RW18" s="261"/>
      <c r="RX18" s="261"/>
      <c r="RY18" s="261"/>
      <c r="RZ18" s="261"/>
      <c r="SA18" s="261"/>
      <c r="SB18" s="261"/>
      <c r="SC18" s="261"/>
      <c r="SD18" s="261"/>
      <c r="SE18" s="261"/>
    </row>
    <row r="19" spans="1:499" x14ac:dyDescent="0.2">
      <c r="A19" s="230" t="s">
        <v>830</v>
      </c>
      <c r="B19" s="231" t="s">
        <v>2292</v>
      </c>
      <c r="C19" s="225"/>
      <c r="D19" s="225"/>
      <c r="E19" s="225"/>
      <c r="F19" s="226" t="s">
        <v>5549</v>
      </c>
      <c r="G19" s="226" t="s">
        <v>5550</v>
      </c>
      <c r="H19" s="226" t="s">
        <v>5551</v>
      </c>
      <c r="I19" s="226" t="s">
        <v>5552</v>
      </c>
      <c r="J19" s="226"/>
      <c r="K19" s="226"/>
      <c r="L19" s="226"/>
      <c r="M19" s="226"/>
      <c r="N19" s="226" t="s">
        <v>5553</v>
      </c>
      <c r="O19" s="226" t="s">
        <v>5554</v>
      </c>
      <c r="P19" s="226"/>
      <c r="Q19" s="237">
        <v>0</v>
      </c>
      <c r="R19" s="238"/>
      <c r="S19" s="238"/>
      <c r="T19" s="238"/>
      <c r="U19" s="238"/>
      <c r="V19" s="238"/>
      <c r="W19" s="232" t="s">
        <v>5555</v>
      </c>
      <c r="X19" s="232"/>
      <c r="Y19" s="232" t="s">
        <v>5556</v>
      </c>
      <c r="Z19" s="235">
        <v>0.27</v>
      </c>
      <c r="AA19" s="235">
        <v>0.4</v>
      </c>
      <c r="AB19" s="235">
        <v>0</v>
      </c>
      <c r="AC19" s="224">
        <v>36526</v>
      </c>
      <c r="AD19" s="224">
        <v>36526</v>
      </c>
      <c r="AE19" s="125">
        <v>18</v>
      </c>
      <c r="AF19" s="125">
        <v>24</v>
      </c>
      <c r="AG19" s="125">
        <v>12</v>
      </c>
      <c r="AH19" s="236">
        <v>1</v>
      </c>
      <c r="AI19" s="236" t="s">
        <v>819</v>
      </c>
      <c r="AJ19" s="125" t="s">
        <v>6225</v>
      </c>
      <c r="AK19" s="175" t="s">
        <v>5144</v>
      </c>
      <c r="AL19" s="125" t="s">
        <v>820</v>
      </c>
      <c r="AM19" s="27" t="s">
        <v>820</v>
      </c>
      <c r="AN19" s="126">
        <v>252.31</v>
      </c>
      <c r="AO19" s="126">
        <v>11.6</v>
      </c>
      <c r="AP19" s="126">
        <v>7.5</v>
      </c>
      <c r="AQ19" s="126">
        <v>3</v>
      </c>
      <c r="AR19" s="125">
        <v>0</v>
      </c>
      <c r="AS19" s="125">
        <v>0</v>
      </c>
      <c r="AT19" s="178">
        <v>43448</v>
      </c>
      <c r="AU19" s="178"/>
      <c r="AV19" s="178">
        <v>43095</v>
      </c>
      <c r="AW19" s="239" t="s">
        <v>855</v>
      </c>
      <c r="AX19" s="239" t="s">
        <v>846</v>
      </c>
      <c r="AY19" s="127"/>
      <c r="AZ19" s="127"/>
      <c r="BA19" s="128">
        <v>3000</v>
      </c>
      <c r="BB19" s="128" t="s">
        <v>489</v>
      </c>
      <c r="BC19" s="128"/>
      <c r="BD19" s="128">
        <v>1</v>
      </c>
      <c r="BE19" s="129" t="s">
        <v>541</v>
      </c>
      <c r="BF19" s="130">
        <v>1</v>
      </c>
      <c r="BG19" s="240"/>
      <c r="BH19" s="241"/>
      <c r="BI19" s="190"/>
      <c r="BJ19" s="131">
        <v>11757</v>
      </c>
      <c r="BK19" s="191">
        <v>10900</v>
      </c>
      <c r="BL19" s="13">
        <v>7818</v>
      </c>
      <c r="BM19" s="13">
        <v>3880</v>
      </c>
      <c r="BN19" s="27" t="s">
        <v>5557</v>
      </c>
      <c r="BO19" s="13" t="s">
        <v>705</v>
      </c>
      <c r="BP19" s="222">
        <v>10886</v>
      </c>
      <c r="BQ19" s="132"/>
      <c r="BR19" s="133"/>
      <c r="BS19" s="125">
        <v>1000000000</v>
      </c>
      <c r="BT19" s="134">
        <v>1582</v>
      </c>
      <c r="BU19" s="135">
        <v>0.86539999999999995</v>
      </c>
      <c r="BV19" s="134">
        <v>5975</v>
      </c>
      <c r="BW19" s="136">
        <v>0</v>
      </c>
      <c r="BX19" s="136">
        <v>3000</v>
      </c>
      <c r="BY19" s="136">
        <v>2975</v>
      </c>
      <c r="BZ19" s="134">
        <v>0</v>
      </c>
      <c r="CA19" s="134">
        <v>0</v>
      </c>
      <c r="CB19" s="134">
        <v>7557</v>
      </c>
      <c r="CC19" s="135">
        <v>0.35720000000000002</v>
      </c>
      <c r="CD19" s="134"/>
      <c r="CE19" s="134"/>
      <c r="CF19" s="137">
        <v>4200</v>
      </c>
      <c r="CG19" s="134">
        <v>3919</v>
      </c>
      <c r="CH19" s="132"/>
      <c r="CI19" s="132"/>
      <c r="CJ19" s="229" t="s">
        <v>820</v>
      </c>
      <c r="CK19" s="233" t="s">
        <v>820</v>
      </c>
      <c r="CL19" s="138">
        <v>299</v>
      </c>
      <c r="CM19" s="138">
        <v>0</v>
      </c>
      <c r="CN19" s="135">
        <v>0</v>
      </c>
      <c r="CO19" s="135">
        <v>0.64</v>
      </c>
      <c r="CP19" s="139"/>
      <c r="CQ19" s="135">
        <v>1</v>
      </c>
      <c r="CR19" s="179">
        <v>43479</v>
      </c>
      <c r="CS19" s="180">
        <v>43479</v>
      </c>
      <c r="CT19" s="181">
        <v>43605</v>
      </c>
      <c r="CU19" s="181">
        <v>43311</v>
      </c>
      <c r="CV19" s="181">
        <v>43395</v>
      </c>
      <c r="CW19" s="181">
        <v>43395</v>
      </c>
      <c r="CX19" s="181">
        <v>43479</v>
      </c>
      <c r="CY19" s="135">
        <v>0</v>
      </c>
      <c r="CZ19" s="134">
        <v>0</v>
      </c>
      <c r="DA19" s="135">
        <v>0</v>
      </c>
      <c r="DB19" s="135">
        <v>2.197802197802198E-2</v>
      </c>
      <c r="DC19" s="135">
        <v>0</v>
      </c>
      <c r="DD19" s="135">
        <v>0</v>
      </c>
      <c r="DE19" s="140">
        <v>0</v>
      </c>
      <c r="DF19" s="13" t="s">
        <v>820</v>
      </c>
      <c r="DG19" s="80" t="s">
        <v>706</v>
      </c>
      <c r="DH19" s="18" t="b">
        <v>0</v>
      </c>
      <c r="DI19" s="79"/>
      <c r="DJ19" s="79"/>
      <c r="DK19" s="192"/>
      <c r="DL19" s="174"/>
      <c r="DM19" s="193"/>
      <c r="DN19" s="135"/>
      <c r="DO19" s="79"/>
      <c r="DP19" s="79"/>
      <c r="DQ19" s="79"/>
      <c r="DR19" s="79"/>
      <c r="DS19" s="79"/>
      <c r="DT19" s="79"/>
      <c r="DU19" s="79"/>
      <c r="DV19" s="18"/>
      <c r="DW19" s="18"/>
      <c r="DX19" s="18"/>
      <c r="DY19" s="177"/>
      <c r="DZ19" s="177">
        <v>0</v>
      </c>
      <c r="EA19" s="177">
        <v>0</v>
      </c>
      <c r="EB19" s="177">
        <v>0</v>
      </c>
      <c r="EC19" s="177">
        <v>0</v>
      </c>
      <c r="ED19" s="177">
        <v>0</v>
      </c>
      <c r="EE19" s="177">
        <v>0</v>
      </c>
      <c r="EF19" s="177">
        <v>0</v>
      </c>
      <c r="EG19" s="177">
        <v>0</v>
      </c>
      <c r="EH19" s="177">
        <v>0</v>
      </c>
      <c r="EI19" s="177">
        <v>0</v>
      </c>
      <c r="EJ19" s="177">
        <v>0</v>
      </c>
      <c r="EK19" s="177">
        <v>0</v>
      </c>
      <c r="EL19" s="177">
        <v>0</v>
      </c>
      <c r="EM19" s="177">
        <v>0</v>
      </c>
      <c r="EN19" s="177">
        <v>0</v>
      </c>
      <c r="EO19" s="177">
        <v>0</v>
      </c>
      <c r="EP19" s="177">
        <v>4001</v>
      </c>
      <c r="EQ19" s="177">
        <v>0</v>
      </c>
      <c r="ER19" s="177">
        <v>0</v>
      </c>
      <c r="ES19" s="177">
        <v>0</v>
      </c>
      <c r="ET19" s="177">
        <v>0</v>
      </c>
      <c r="EU19" s="177">
        <v>0</v>
      </c>
      <c r="EV19" s="177">
        <v>0</v>
      </c>
      <c r="EW19" s="177">
        <v>0</v>
      </c>
      <c r="EX19" s="177">
        <v>0</v>
      </c>
      <c r="EY19" s="177">
        <v>0</v>
      </c>
      <c r="EZ19" s="177">
        <v>0</v>
      </c>
      <c r="FA19" s="177">
        <v>0</v>
      </c>
      <c r="FB19" s="177">
        <v>3463</v>
      </c>
      <c r="FC19" s="250">
        <v>3547</v>
      </c>
      <c r="FD19" s="250">
        <v>3140</v>
      </c>
      <c r="FE19" s="250">
        <v>4540</v>
      </c>
      <c r="FF19" s="250">
        <v>4540</v>
      </c>
      <c r="FG19" s="244">
        <v>3589</v>
      </c>
      <c r="FH19" s="244">
        <v>3504</v>
      </c>
      <c r="FI19" s="244">
        <v>3504</v>
      </c>
      <c r="FJ19" s="244">
        <v>3504</v>
      </c>
      <c r="FK19" s="244">
        <v>3027</v>
      </c>
      <c r="FL19" s="244">
        <v>3027</v>
      </c>
      <c r="FM19" s="244">
        <v>3027</v>
      </c>
      <c r="FN19" s="244">
        <v>3027</v>
      </c>
      <c r="FO19" s="244">
        <v>3027</v>
      </c>
      <c r="FP19" s="244">
        <v>3027</v>
      </c>
      <c r="FQ19" s="244">
        <v>3027</v>
      </c>
      <c r="FR19" s="244">
        <v>3027</v>
      </c>
      <c r="FS19" s="244">
        <v>3027</v>
      </c>
      <c r="FT19" s="244">
        <v>3027</v>
      </c>
      <c r="FU19" s="244">
        <v>3027</v>
      </c>
      <c r="FV19" s="244">
        <v>3027</v>
      </c>
      <c r="FW19" s="244">
        <v>3027</v>
      </c>
      <c r="FX19" s="244">
        <v>3027</v>
      </c>
      <c r="FY19" s="244">
        <v>3027</v>
      </c>
      <c r="FZ19" s="244">
        <v>3027</v>
      </c>
      <c r="GA19" s="244">
        <v>3027</v>
      </c>
      <c r="GB19" s="244">
        <v>3027</v>
      </c>
      <c r="GC19" s="244">
        <v>3027</v>
      </c>
      <c r="GD19" s="244">
        <v>2677</v>
      </c>
      <c r="GE19" s="244">
        <v>2677</v>
      </c>
      <c r="GF19" s="244">
        <v>2667</v>
      </c>
      <c r="GG19" s="244">
        <v>2667</v>
      </c>
      <c r="GH19" s="244">
        <v>2657</v>
      </c>
      <c r="GI19" s="244">
        <v>2657</v>
      </c>
      <c r="GJ19" s="244">
        <v>2657</v>
      </c>
      <c r="GK19" s="244">
        <v>2657</v>
      </c>
      <c r="GL19" s="244">
        <v>2657</v>
      </c>
      <c r="GM19" s="244">
        <v>2657</v>
      </c>
      <c r="GN19" s="244">
        <v>2657</v>
      </c>
      <c r="GO19" s="244">
        <v>2657</v>
      </c>
      <c r="GP19" s="244">
        <v>2657</v>
      </c>
      <c r="GQ19" s="244">
        <v>2657</v>
      </c>
      <c r="GR19" s="242">
        <v>2627</v>
      </c>
      <c r="GS19" s="242">
        <v>2617</v>
      </c>
      <c r="GT19" s="242">
        <v>2617</v>
      </c>
      <c r="GU19" s="242">
        <v>2617</v>
      </c>
      <c r="GV19" s="242">
        <v>2587</v>
      </c>
      <c r="GW19" s="242">
        <v>2587</v>
      </c>
      <c r="GX19" s="242">
        <v>2587</v>
      </c>
      <c r="GY19" s="242">
        <v>2557</v>
      </c>
      <c r="GZ19" s="242">
        <v>2537</v>
      </c>
      <c r="HA19" s="242">
        <v>2537</v>
      </c>
      <c r="HB19" s="242">
        <v>2537</v>
      </c>
      <c r="HC19" s="242">
        <v>2537</v>
      </c>
      <c r="HD19" s="242">
        <v>2537</v>
      </c>
      <c r="HE19" s="242">
        <v>1</v>
      </c>
      <c r="HF19" s="242">
        <v>2537</v>
      </c>
      <c r="HG19" s="242">
        <v>2537</v>
      </c>
      <c r="HH19" s="242">
        <v>2387</v>
      </c>
      <c r="HI19" s="242">
        <v>2387</v>
      </c>
      <c r="HJ19" s="242">
        <v>2137</v>
      </c>
      <c r="HK19" s="198"/>
      <c r="HL19" s="242">
        <v>2137</v>
      </c>
      <c r="HM19" s="242">
        <v>2077</v>
      </c>
      <c r="HN19" s="242">
        <v>2077</v>
      </c>
      <c r="HO19" s="242">
        <v>2537</v>
      </c>
      <c r="HP19" s="242">
        <v>1997</v>
      </c>
      <c r="HQ19" s="242">
        <v>1997</v>
      </c>
      <c r="HR19" s="242">
        <v>1997</v>
      </c>
      <c r="HS19" s="242">
        <v>1997</v>
      </c>
      <c r="HT19" s="242">
        <v>1997</v>
      </c>
      <c r="HU19" s="242">
        <v>1987</v>
      </c>
      <c r="HV19" s="198"/>
      <c r="HW19" s="242">
        <v>1937</v>
      </c>
      <c r="HX19" s="242">
        <v>1937</v>
      </c>
      <c r="HY19" s="242">
        <v>1937</v>
      </c>
      <c r="HZ19" s="242">
        <v>1937</v>
      </c>
      <c r="IA19" s="242">
        <v>1937</v>
      </c>
      <c r="IB19" s="244">
        <v>3937</v>
      </c>
      <c r="IC19" s="244">
        <v>3937</v>
      </c>
      <c r="ID19" s="244">
        <v>3847</v>
      </c>
      <c r="IE19" s="244">
        <v>3847</v>
      </c>
      <c r="IF19" s="244">
        <v>3617</v>
      </c>
      <c r="IG19" s="244">
        <v>3617</v>
      </c>
      <c r="IH19" s="244">
        <v>3617</v>
      </c>
      <c r="II19" s="244">
        <v>3617</v>
      </c>
      <c r="IJ19" s="244">
        <v>3607</v>
      </c>
      <c r="IK19" s="244">
        <v>3577</v>
      </c>
      <c r="IL19" s="244">
        <v>3377</v>
      </c>
      <c r="IM19" s="244">
        <v>3367</v>
      </c>
      <c r="IN19" s="244">
        <v>3367</v>
      </c>
      <c r="IO19" s="244">
        <v>3367</v>
      </c>
      <c r="IP19" s="244">
        <v>3367</v>
      </c>
      <c r="IQ19" s="244">
        <v>3367</v>
      </c>
      <c r="IR19" s="244">
        <v>3367</v>
      </c>
      <c r="IS19" s="244">
        <v>3367</v>
      </c>
      <c r="IT19" s="244">
        <v>3367</v>
      </c>
      <c r="IU19" s="244">
        <v>3367</v>
      </c>
      <c r="IV19" s="244">
        <v>3367</v>
      </c>
      <c r="IW19" s="244">
        <v>3357</v>
      </c>
      <c r="IX19" s="244">
        <v>3357</v>
      </c>
      <c r="IY19" s="244">
        <v>3357</v>
      </c>
      <c r="IZ19" s="198"/>
      <c r="JA19" s="244">
        <v>3337</v>
      </c>
      <c r="JB19" s="244">
        <v>3337</v>
      </c>
      <c r="JC19" s="244">
        <v>3337</v>
      </c>
      <c r="JD19" s="244">
        <v>3337</v>
      </c>
      <c r="JE19" s="244">
        <v>3337</v>
      </c>
      <c r="JF19" s="244">
        <v>3327</v>
      </c>
      <c r="JG19" s="244">
        <v>3287</v>
      </c>
      <c r="JH19" s="244">
        <v>3287</v>
      </c>
      <c r="JI19" s="244">
        <v>3287</v>
      </c>
      <c r="JJ19" s="244"/>
      <c r="JK19" s="244">
        <v>3127</v>
      </c>
      <c r="JL19" s="244">
        <v>3107</v>
      </c>
      <c r="JM19" s="244">
        <v>3107</v>
      </c>
      <c r="JN19" s="244">
        <v>3027</v>
      </c>
      <c r="JO19" s="244">
        <v>2987</v>
      </c>
      <c r="JP19" s="244">
        <v>2987</v>
      </c>
      <c r="JQ19" s="198"/>
      <c r="JR19" s="244">
        <v>2947</v>
      </c>
      <c r="JS19" s="244">
        <v>2947</v>
      </c>
      <c r="JT19" s="244">
        <v>2927</v>
      </c>
      <c r="JU19" s="244">
        <v>2887</v>
      </c>
      <c r="JV19" s="244">
        <v>2837</v>
      </c>
      <c r="JW19" s="244">
        <v>2837</v>
      </c>
      <c r="JX19" s="244">
        <v>2837</v>
      </c>
      <c r="JY19" s="244">
        <v>2827</v>
      </c>
      <c r="JZ19" s="244">
        <v>2827</v>
      </c>
      <c r="KA19" s="244">
        <v>2827</v>
      </c>
      <c r="KB19" s="244">
        <v>2817</v>
      </c>
      <c r="KC19" s="244">
        <v>2817</v>
      </c>
      <c r="KD19" s="244">
        <v>2817</v>
      </c>
      <c r="KE19" s="244">
        <v>2817</v>
      </c>
      <c r="KF19" s="244">
        <v>2787</v>
      </c>
      <c r="KG19" s="244">
        <v>2767</v>
      </c>
      <c r="KH19" s="244">
        <v>2757</v>
      </c>
      <c r="KI19" s="244">
        <v>2747</v>
      </c>
      <c r="KJ19" s="244">
        <v>2717</v>
      </c>
      <c r="KK19" s="244">
        <v>2717</v>
      </c>
      <c r="KL19" s="244">
        <v>2717</v>
      </c>
      <c r="KM19" s="244">
        <v>2707</v>
      </c>
      <c r="KN19" s="244">
        <v>2707</v>
      </c>
      <c r="KO19" s="244">
        <v>2677</v>
      </c>
      <c r="KP19" s="244">
        <v>2677</v>
      </c>
      <c r="KQ19" s="244">
        <v>2677</v>
      </c>
      <c r="KR19" s="244">
        <v>2677</v>
      </c>
      <c r="KS19" s="244">
        <v>2677</v>
      </c>
      <c r="KT19" s="244">
        <v>2677</v>
      </c>
      <c r="KU19" s="242">
        <v>2617</v>
      </c>
      <c r="KV19" s="242">
        <v>2557</v>
      </c>
      <c r="KW19" s="242">
        <v>2557</v>
      </c>
      <c r="KX19" s="198"/>
      <c r="KY19" s="198"/>
      <c r="KZ19" s="198"/>
      <c r="LA19" s="198"/>
      <c r="LB19" s="242">
        <v>2172</v>
      </c>
      <c r="LC19" s="244">
        <v>3287</v>
      </c>
      <c r="LD19" s="244">
        <v>3287</v>
      </c>
      <c r="LE19" s="242">
        <v>2092</v>
      </c>
      <c r="LF19" s="243">
        <v>0</v>
      </c>
      <c r="LG19" s="242">
        <v>2092</v>
      </c>
      <c r="LH19" s="198"/>
      <c r="LI19" s="198"/>
      <c r="LJ19" s="198"/>
      <c r="LK19" s="198"/>
      <c r="LL19" s="198"/>
      <c r="LM19" s="198"/>
      <c r="LN19" s="198"/>
      <c r="LO19" s="198"/>
      <c r="LP19" s="198"/>
      <c r="LQ19" s="242">
        <v>2092</v>
      </c>
      <c r="LR19" s="198"/>
      <c r="LS19" s="198"/>
      <c r="LT19" s="198"/>
      <c r="LU19" s="198"/>
      <c r="LV19" s="198"/>
      <c r="LW19" s="198"/>
      <c r="LX19" s="198"/>
      <c r="LY19" s="198"/>
      <c r="LZ19" s="198"/>
      <c r="MA19" s="198"/>
      <c r="MB19" s="198"/>
      <c r="MC19" s="198"/>
      <c r="MD19" s="198"/>
      <c r="ME19" s="198"/>
      <c r="MF19" s="198"/>
      <c r="MG19" s="198"/>
      <c r="MH19" s="198"/>
      <c r="MI19" s="198"/>
      <c r="MJ19" s="198"/>
      <c r="MK19" s="198"/>
      <c r="ML19" s="198"/>
      <c r="MM19" s="198"/>
      <c r="MN19" s="242">
        <v>2092</v>
      </c>
      <c r="MO19" s="242">
        <v>1582</v>
      </c>
      <c r="MP19" s="198"/>
      <c r="MQ19" s="242">
        <v>1582</v>
      </c>
      <c r="MR19" s="198"/>
      <c r="MS19" s="198"/>
      <c r="MT19" s="198"/>
      <c r="MU19" s="198"/>
      <c r="MV19" s="198"/>
      <c r="MW19" s="198"/>
      <c r="MX19" s="198"/>
      <c r="MY19" s="198"/>
      <c r="MZ19" s="198"/>
      <c r="NA19" s="242">
        <v>1582</v>
      </c>
      <c r="NB19" s="198"/>
      <c r="NC19" s="198"/>
      <c r="ND19" s="198"/>
      <c r="NE19" s="198"/>
      <c r="NF19" s="198"/>
      <c r="NG19" s="198"/>
      <c r="NH19" s="198"/>
      <c r="NI19" s="198"/>
      <c r="NJ19" s="198"/>
      <c r="NK19" s="198"/>
      <c r="NL19" s="198"/>
      <c r="NM19" s="198"/>
      <c r="NN19" s="198"/>
      <c r="NO19" s="198"/>
      <c r="NP19" s="198"/>
      <c r="NQ19" s="198"/>
      <c r="NR19" s="198"/>
      <c r="NS19" s="198"/>
      <c r="NT19" s="198"/>
      <c r="NU19" s="198"/>
      <c r="NV19" s="198"/>
      <c r="NW19" s="198"/>
      <c r="NX19" s="198"/>
      <c r="NY19" s="198"/>
      <c r="NZ19" s="198"/>
      <c r="OA19" s="198"/>
      <c r="OB19" s="198"/>
      <c r="OC19" s="198"/>
      <c r="OD19" s="198"/>
      <c r="OE19" s="198"/>
      <c r="OF19" s="198"/>
      <c r="OG19" s="198"/>
      <c r="OH19" s="198"/>
      <c r="OI19" s="198"/>
      <c r="OJ19" s="198"/>
      <c r="OK19" s="198"/>
      <c r="OL19" s="198"/>
      <c r="OM19" s="198"/>
      <c r="ON19" s="198"/>
      <c r="OO19" s="198"/>
      <c r="OP19" s="198"/>
      <c r="OQ19" s="198"/>
      <c r="OR19" s="198"/>
      <c r="OS19" s="198"/>
      <c r="OT19" s="198"/>
      <c r="OU19" s="198"/>
      <c r="OV19" s="198"/>
      <c r="OW19" s="198"/>
      <c r="OX19" s="198"/>
      <c r="OY19" s="198"/>
      <c r="OZ19" s="198"/>
      <c r="PA19" s="198"/>
      <c r="PB19" s="198"/>
      <c r="PC19" s="198"/>
      <c r="PD19" s="198"/>
      <c r="PE19" s="198"/>
      <c r="PF19" s="198"/>
      <c r="PG19" s="198"/>
      <c r="PH19" s="198"/>
      <c r="PI19" s="198"/>
      <c r="PJ19" s="198"/>
      <c r="PK19" s="198"/>
      <c r="PL19" s="198"/>
      <c r="PM19" s="198"/>
      <c r="PN19" s="198"/>
      <c r="PO19" s="198"/>
      <c r="PP19" s="198"/>
      <c r="PQ19" s="198"/>
      <c r="PR19" s="198"/>
      <c r="PS19" s="198"/>
      <c r="PT19" s="198"/>
      <c r="PU19" s="198"/>
      <c r="PV19" s="198"/>
      <c r="PW19" s="198"/>
      <c r="PX19" s="261"/>
      <c r="PY19" s="261"/>
      <c r="PZ19" s="261"/>
      <c r="QA19" s="261"/>
      <c r="QB19" s="261"/>
      <c r="QC19" s="261"/>
      <c r="QD19" s="261"/>
      <c r="QE19" s="261"/>
      <c r="QF19" s="261"/>
      <c r="QG19" s="261"/>
      <c r="QH19" s="261"/>
      <c r="QI19" s="261"/>
      <c r="QJ19" s="261"/>
      <c r="QK19" s="261"/>
      <c r="QL19" s="261"/>
      <c r="QM19" s="261"/>
      <c r="QN19" s="261"/>
      <c r="QO19" s="261"/>
      <c r="QP19" s="261"/>
      <c r="QQ19" s="261"/>
      <c r="QR19" s="261"/>
      <c r="QS19" s="261"/>
      <c r="QT19" s="261"/>
      <c r="QU19" s="261"/>
      <c r="QV19" s="261"/>
      <c r="QW19" s="261"/>
      <c r="QX19" s="261"/>
      <c r="QY19" s="261"/>
      <c r="QZ19" s="261"/>
      <c r="RA19" s="261"/>
      <c r="RB19" s="261"/>
      <c r="RC19" s="261"/>
      <c r="RD19" s="261"/>
      <c r="RE19" s="261"/>
      <c r="RF19" s="261"/>
      <c r="RG19" s="261"/>
      <c r="RH19" s="261"/>
      <c r="RI19" s="261"/>
      <c r="RJ19" s="261"/>
      <c r="RK19" s="261"/>
      <c r="RL19" s="261"/>
      <c r="RM19" s="261"/>
      <c r="RN19" s="261"/>
      <c r="RO19" s="261"/>
      <c r="RP19" s="261"/>
      <c r="RQ19" s="261"/>
      <c r="RR19" s="261"/>
      <c r="RS19" s="261"/>
      <c r="RT19" s="261"/>
      <c r="RU19" s="261"/>
      <c r="RV19" s="261"/>
      <c r="RW19" s="261"/>
      <c r="RX19" s="261"/>
      <c r="RY19" s="261"/>
      <c r="RZ19" s="261"/>
      <c r="SA19" s="261"/>
      <c r="SB19" s="261"/>
      <c r="SC19" s="261"/>
      <c r="SD19" s="261"/>
      <c r="SE19" s="261"/>
    </row>
    <row r="20" spans="1:499" x14ac:dyDescent="0.2">
      <c r="A20" s="230" t="s">
        <v>830</v>
      </c>
      <c r="B20" s="231" t="s">
        <v>1890</v>
      </c>
      <c r="C20" s="225"/>
      <c r="D20" s="225"/>
      <c r="E20" s="225"/>
      <c r="F20" s="226" t="s">
        <v>5582</v>
      </c>
      <c r="G20" s="226" t="s">
        <v>5550</v>
      </c>
      <c r="H20" s="226" t="s">
        <v>5551</v>
      </c>
      <c r="I20" s="226" t="s">
        <v>5559</v>
      </c>
      <c r="J20" s="226"/>
      <c r="K20" s="226"/>
      <c r="L20" s="226"/>
      <c r="M20" s="226"/>
      <c r="N20" s="226" t="s">
        <v>5553</v>
      </c>
      <c r="O20" s="226" t="s">
        <v>5583</v>
      </c>
      <c r="P20" s="226"/>
      <c r="Q20" s="237">
        <v>0</v>
      </c>
      <c r="R20" s="238"/>
      <c r="S20" s="238"/>
      <c r="T20" s="238"/>
      <c r="U20" s="238"/>
      <c r="V20" s="238"/>
      <c r="W20" s="232" t="s">
        <v>5578</v>
      </c>
      <c r="X20" s="232"/>
      <c r="Y20" s="232" t="s">
        <v>5556</v>
      </c>
      <c r="Z20" s="235">
        <v>0.43</v>
      </c>
      <c r="AA20" s="235">
        <v>0.67</v>
      </c>
      <c r="AB20" s="235">
        <v>0</v>
      </c>
      <c r="AC20" s="224">
        <v>36526</v>
      </c>
      <c r="AD20" s="224">
        <v>36526</v>
      </c>
      <c r="AE20" s="125">
        <v>18</v>
      </c>
      <c r="AF20" s="125">
        <v>24</v>
      </c>
      <c r="AG20" s="125">
        <v>12</v>
      </c>
      <c r="AH20" s="236">
        <v>1</v>
      </c>
      <c r="AI20" s="236" t="s">
        <v>819</v>
      </c>
      <c r="AJ20" s="125" t="s">
        <v>6228</v>
      </c>
      <c r="AK20" s="175" t="s">
        <v>5145</v>
      </c>
      <c r="AL20" s="125" t="s">
        <v>820</v>
      </c>
      <c r="AM20" s="27" t="s">
        <v>820</v>
      </c>
      <c r="AN20" s="126">
        <v>20.61</v>
      </c>
      <c r="AO20" s="126">
        <v>7.6</v>
      </c>
      <c r="AP20" s="126">
        <v>4.0999999999999996</v>
      </c>
      <c r="AQ20" s="126">
        <v>6.1</v>
      </c>
      <c r="AR20" s="125">
        <v>0</v>
      </c>
      <c r="AS20" s="125">
        <v>0</v>
      </c>
      <c r="AT20" s="178">
        <v>43443</v>
      </c>
      <c r="AU20" s="178"/>
      <c r="AV20" s="178">
        <v>43443</v>
      </c>
      <c r="AW20" s="239" t="s">
        <v>855</v>
      </c>
      <c r="AX20" s="239" t="s">
        <v>846</v>
      </c>
      <c r="AY20" s="127"/>
      <c r="AZ20" s="127"/>
      <c r="BA20" s="128">
        <v>500</v>
      </c>
      <c r="BB20" s="128" t="s">
        <v>489</v>
      </c>
      <c r="BC20" s="128"/>
      <c r="BD20" s="128">
        <v>1</v>
      </c>
      <c r="BE20" s="129" t="s">
        <v>541</v>
      </c>
      <c r="BF20" s="130">
        <v>1</v>
      </c>
      <c r="BG20" s="240"/>
      <c r="BH20" s="241"/>
      <c r="BI20" s="190"/>
      <c r="BJ20" s="131">
        <v>630</v>
      </c>
      <c r="BK20" s="191">
        <v>891</v>
      </c>
      <c r="BL20" s="13">
        <v>419</v>
      </c>
      <c r="BM20" s="13">
        <v>208</v>
      </c>
      <c r="BN20" s="27" t="s">
        <v>705</v>
      </c>
      <c r="BO20" s="13" t="s">
        <v>705</v>
      </c>
      <c r="BP20" s="222">
        <v>1000</v>
      </c>
      <c r="BQ20" s="132"/>
      <c r="BR20" s="133"/>
      <c r="BS20" s="125">
        <v>1000000000</v>
      </c>
      <c r="BT20" s="134">
        <v>341</v>
      </c>
      <c r="BU20" s="135">
        <v>0.4587</v>
      </c>
      <c r="BV20" s="134">
        <v>0</v>
      </c>
      <c r="BW20" s="136">
        <v>0</v>
      </c>
      <c r="BX20" s="136">
        <v>0</v>
      </c>
      <c r="BY20" s="136">
        <v>0</v>
      </c>
      <c r="BZ20" s="134">
        <v>0</v>
      </c>
      <c r="CA20" s="134">
        <v>0</v>
      </c>
      <c r="CB20" s="134">
        <v>341</v>
      </c>
      <c r="CC20" s="135">
        <v>0.4587</v>
      </c>
      <c r="CD20" s="134"/>
      <c r="CE20" s="134"/>
      <c r="CF20" s="137">
        <v>500</v>
      </c>
      <c r="CG20" s="134">
        <v>210</v>
      </c>
      <c r="CH20" s="132"/>
      <c r="CI20" s="132"/>
      <c r="CJ20" s="229" t="s">
        <v>820</v>
      </c>
      <c r="CK20" s="233" t="s">
        <v>820</v>
      </c>
      <c r="CL20" s="138">
        <v>0</v>
      </c>
      <c r="CM20" s="138">
        <v>0</v>
      </c>
      <c r="CN20" s="135">
        <v>0</v>
      </c>
      <c r="CO20" s="135">
        <v>0.74</v>
      </c>
      <c r="CP20" s="139"/>
      <c r="CQ20" s="135">
        <v>0</v>
      </c>
      <c r="CR20" s="179">
        <v>43248</v>
      </c>
      <c r="CS20" s="180">
        <v>43367</v>
      </c>
      <c r="CT20" s="181">
        <v>43493</v>
      </c>
      <c r="CU20" s="181">
        <v>43067</v>
      </c>
      <c r="CV20" s="181">
        <v>0</v>
      </c>
      <c r="CW20" s="181">
        <v>43151</v>
      </c>
      <c r="CX20" s="181">
        <v>43235</v>
      </c>
      <c r="CY20" s="135">
        <v>0.17153341881252185</v>
      </c>
      <c r="CZ20" s="134">
        <v>0</v>
      </c>
      <c r="DA20" s="135">
        <v>9.7087378640776691E-3</v>
      </c>
      <c r="DB20" s="135">
        <v>0</v>
      </c>
      <c r="DC20" s="135">
        <v>2.9126213592233011E-2</v>
      </c>
      <c r="DD20" s="135">
        <v>0.50485436893203883</v>
      </c>
      <c r="DE20" s="140">
        <v>0</v>
      </c>
      <c r="DF20" s="13" t="s">
        <v>820</v>
      </c>
      <c r="DG20" s="80" t="s">
        <v>706</v>
      </c>
      <c r="DH20" s="18" t="b">
        <v>0</v>
      </c>
      <c r="DI20" s="79"/>
      <c r="DJ20" s="79"/>
      <c r="DK20" s="192"/>
      <c r="DL20" s="174"/>
      <c r="DM20" s="193"/>
      <c r="DN20" s="135"/>
      <c r="DO20" s="79"/>
      <c r="DP20" s="79"/>
      <c r="DQ20" s="79"/>
      <c r="DR20" s="79"/>
      <c r="DS20" s="79"/>
      <c r="DT20" s="79"/>
      <c r="DU20" s="79"/>
      <c r="DV20" s="18"/>
      <c r="DW20" s="18"/>
      <c r="DX20" s="18"/>
      <c r="DY20" s="177"/>
      <c r="DZ20" s="177">
        <v>0</v>
      </c>
      <c r="EA20" s="177">
        <v>0</v>
      </c>
      <c r="EB20" s="177">
        <v>0</v>
      </c>
      <c r="EC20" s="177">
        <v>0</v>
      </c>
      <c r="ED20" s="177">
        <v>0</v>
      </c>
      <c r="EE20" s="177">
        <v>0</v>
      </c>
      <c r="EF20" s="177">
        <v>0</v>
      </c>
      <c r="EG20" s="177">
        <v>0</v>
      </c>
      <c r="EH20" s="177">
        <v>0</v>
      </c>
      <c r="EI20" s="177">
        <v>0</v>
      </c>
      <c r="EJ20" s="177">
        <v>0</v>
      </c>
      <c r="EK20" s="177">
        <v>0</v>
      </c>
      <c r="EL20" s="177">
        <v>0</v>
      </c>
      <c r="EM20" s="177">
        <v>0</v>
      </c>
      <c r="EN20" s="177">
        <v>0</v>
      </c>
      <c r="EO20" s="177">
        <v>0</v>
      </c>
      <c r="EP20" s="177">
        <v>0</v>
      </c>
      <c r="EQ20" s="177">
        <v>0</v>
      </c>
      <c r="ER20" s="177">
        <v>0</v>
      </c>
      <c r="ES20" s="177">
        <v>0</v>
      </c>
      <c r="ET20" s="177">
        <v>0</v>
      </c>
      <c r="EU20" s="177">
        <v>0</v>
      </c>
      <c r="EV20" s="177">
        <v>0</v>
      </c>
      <c r="EW20" s="177">
        <v>0</v>
      </c>
      <c r="EX20" s="177">
        <v>0</v>
      </c>
      <c r="EY20" s="177">
        <v>0</v>
      </c>
      <c r="EZ20" s="177">
        <v>0</v>
      </c>
      <c r="FA20" s="177">
        <v>0</v>
      </c>
      <c r="FB20" s="177">
        <v>0</v>
      </c>
      <c r="FC20" s="249">
        <v>922</v>
      </c>
      <c r="FD20" s="250">
        <v>801</v>
      </c>
      <c r="FE20" s="249">
        <v>801</v>
      </c>
      <c r="FF20" s="248">
        <v>801</v>
      </c>
      <c r="FG20" s="248">
        <v>721</v>
      </c>
      <c r="FH20" s="248">
        <v>701</v>
      </c>
      <c r="FI20" s="247">
        <v>701</v>
      </c>
      <c r="FJ20" s="247">
        <v>701</v>
      </c>
      <c r="FK20" s="247">
        <v>691</v>
      </c>
      <c r="FL20" s="247">
        <v>691</v>
      </c>
      <c r="FM20" s="247">
        <v>691</v>
      </c>
      <c r="FN20" s="247">
        <v>691</v>
      </c>
      <c r="FO20" s="247">
        <v>691</v>
      </c>
      <c r="FP20" s="247">
        <v>691</v>
      </c>
      <c r="FQ20" s="247">
        <v>691</v>
      </c>
      <c r="FR20" s="247">
        <v>691</v>
      </c>
      <c r="FS20" s="247">
        <v>691</v>
      </c>
      <c r="FT20" s="247">
        <v>691</v>
      </c>
      <c r="FU20" s="247">
        <v>691</v>
      </c>
      <c r="FV20" s="247">
        <v>691</v>
      </c>
      <c r="FW20" s="247">
        <v>691</v>
      </c>
      <c r="FX20" s="247">
        <v>691</v>
      </c>
      <c r="FY20" s="247">
        <v>691</v>
      </c>
      <c r="FZ20" s="247">
        <v>691</v>
      </c>
      <c r="GA20" s="247">
        <v>691</v>
      </c>
      <c r="GB20" s="247">
        <v>691</v>
      </c>
      <c r="GC20" s="247">
        <v>691</v>
      </c>
      <c r="GD20" s="247">
        <v>671</v>
      </c>
      <c r="GE20" s="247">
        <v>671</v>
      </c>
      <c r="GF20" s="247">
        <v>671</v>
      </c>
      <c r="GG20" s="247">
        <v>671</v>
      </c>
      <c r="GH20" s="247">
        <v>671</v>
      </c>
      <c r="GI20" s="247">
        <v>671</v>
      </c>
      <c r="GJ20" s="247">
        <v>671</v>
      </c>
      <c r="GK20" s="247">
        <v>671</v>
      </c>
      <c r="GL20" s="247">
        <v>671</v>
      </c>
      <c r="GM20" s="247">
        <v>651</v>
      </c>
      <c r="GN20" s="247">
        <v>651</v>
      </c>
      <c r="GO20" s="247">
        <v>631</v>
      </c>
      <c r="GP20" s="247">
        <v>631</v>
      </c>
      <c r="GQ20" s="247">
        <v>631</v>
      </c>
      <c r="GR20" s="247">
        <v>631</v>
      </c>
      <c r="GS20" s="247">
        <v>631</v>
      </c>
      <c r="GT20" s="248">
        <v>621</v>
      </c>
      <c r="GU20" s="248">
        <v>621</v>
      </c>
      <c r="GV20" s="248">
        <v>621</v>
      </c>
      <c r="GW20" s="248">
        <v>621</v>
      </c>
      <c r="GX20" s="248">
        <v>621</v>
      </c>
      <c r="GY20" s="248">
        <v>621</v>
      </c>
      <c r="GZ20" s="248">
        <v>621</v>
      </c>
      <c r="HA20" s="248">
        <v>621</v>
      </c>
      <c r="HB20" s="248">
        <v>601</v>
      </c>
      <c r="HC20" s="248">
        <v>601</v>
      </c>
      <c r="HD20" s="248">
        <v>601</v>
      </c>
      <c r="HE20" s="248">
        <v>1</v>
      </c>
      <c r="HF20" s="248">
        <v>601</v>
      </c>
      <c r="HG20" s="248">
        <v>601</v>
      </c>
      <c r="HH20" s="248">
        <v>581</v>
      </c>
      <c r="HI20" s="248">
        <v>581</v>
      </c>
      <c r="HJ20" s="248">
        <v>581</v>
      </c>
      <c r="HK20" s="198"/>
      <c r="HL20" s="248">
        <v>581</v>
      </c>
      <c r="HM20" s="248">
        <v>581</v>
      </c>
      <c r="HN20" s="248">
        <v>581</v>
      </c>
      <c r="HO20" s="248">
        <v>601</v>
      </c>
      <c r="HP20" s="248">
        <v>581</v>
      </c>
      <c r="HQ20" s="248">
        <v>581</v>
      </c>
      <c r="HR20" s="248">
        <v>581</v>
      </c>
      <c r="HS20" s="248">
        <v>581</v>
      </c>
      <c r="HT20" s="248">
        <v>581</v>
      </c>
      <c r="HU20" s="248">
        <v>581</v>
      </c>
      <c r="HV20" s="198"/>
      <c r="HW20" s="248">
        <v>581</v>
      </c>
      <c r="HX20" s="248">
        <v>561</v>
      </c>
      <c r="HY20" s="248">
        <v>561</v>
      </c>
      <c r="HZ20" s="248">
        <v>561</v>
      </c>
      <c r="IA20" s="248">
        <v>561</v>
      </c>
      <c r="IB20" s="248">
        <v>561</v>
      </c>
      <c r="IC20" s="248">
        <v>561</v>
      </c>
      <c r="ID20" s="248">
        <v>561</v>
      </c>
      <c r="IE20" s="248">
        <v>561</v>
      </c>
      <c r="IF20" s="248">
        <v>561</v>
      </c>
      <c r="IG20" s="248">
        <v>561</v>
      </c>
      <c r="IH20" s="248">
        <v>561</v>
      </c>
      <c r="II20" s="248">
        <v>561</v>
      </c>
      <c r="IJ20" s="248">
        <v>561</v>
      </c>
      <c r="IK20" s="248">
        <v>551</v>
      </c>
      <c r="IL20" s="248">
        <v>551</v>
      </c>
      <c r="IM20" s="248">
        <v>551</v>
      </c>
      <c r="IN20" s="248">
        <v>551</v>
      </c>
      <c r="IO20" s="248">
        <v>551</v>
      </c>
      <c r="IP20" s="248">
        <v>551</v>
      </c>
      <c r="IQ20" s="248">
        <v>551</v>
      </c>
      <c r="IR20" s="248">
        <v>551</v>
      </c>
      <c r="IS20" s="248">
        <v>551</v>
      </c>
      <c r="IT20" s="248">
        <v>551</v>
      </c>
      <c r="IU20" s="248">
        <v>551</v>
      </c>
      <c r="IV20" s="248">
        <v>551</v>
      </c>
      <c r="IW20" s="248">
        <v>551</v>
      </c>
      <c r="IX20" s="248">
        <v>551</v>
      </c>
      <c r="IY20" s="248">
        <v>551</v>
      </c>
      <c r="IZ20" s="198"/>
      <c r="JA20" s="248">
        <v>551</v>
      </c>
      <c r="JB20" s="248">
        <v>551</v>
      </c>
      <c r="JC20" s="248">
        <v>551</v>
      </c>
      <c r="JD20" s="248">
        <v>551</v>
      </c>
      <c r="JE20" s="248">
        <v>551</v>
      </c>
      <c r="JF20" s="248">
        <v>551</v>
      </c>
      <c r="JG20" s="248">
        <v>541</v>
      </c>
      <c r="JH20" s="248">
        <v>541</v>
      </c>
      <c r="JI20" s="248">
        <v>541</v>
      </c>
      <c r="JJ20" s="248"/>
      <c r="JK20" s="248">
        <v>541</v>
      </c>
      <c r="JL20" s="248">
        <v>531</v>
      </c>
      <c r="JM20" s="248">
        <v>531</v>
      </c>
      <c r="JN20" s="248">
        <v>531</v>
      </c>
      <c r="JO20" s="248">
        <v>521</v>
      </c>
      <c r="JP20" s="248">
        <v>521</v>
      </c>
      <c r="JQ20" s="198"/>
      <c r="JR20" s="248">
        <v>521</v>
      </c>
      <c r="JS20" s="248">
        <v>521</v>
      </c>
      <c r="JT20" s="248">
        <v>521</v>
      </c>
      <c r="JU20" s="248">
        <v>531</v>
      </c>
      <c r="JV20" s="248">
        <v>531</v>
      </c>
      <c r="JW20" s="248">
        <v>531</v>
      </c>
      <c r="JX20" s="248">
        <v>531</v>
      </c>
      <c r="JY20" s="248">
        <v>511</v>
      </c>
      <c r="JZ20" s="248">
        <v>511</v>
      </c>
      <c r="KA20" s="248">
        <v>511</v>
      </c>
      <c r="KB20" s="248">
        <v>491</v>
      </c>
      <c r="KC20" s="248">
        <v>491</v>
      </c>
      <c r="KD20" s="248">
        <v>491</v>
      </c>
      <c r="KE20" s="248">
        <v>491</v>
      </c>
      <c r="KF20" s="248">
        <v>491</v>
      </c>
      <c r="KG20" s="248">
        <v>491</v>
      </c>
      <c r="KH20" s="248">
        <v>491</v>
      </c>
      <c r="KI20" s="248">
        <v>491</v>
      </c>
      <c r="KJ20" s="248">
        <v>491</v>
      </c>
      <c r="KK20" s="248">
        <v>491</v>
      </c>
      <c r="KL20" s="248">
        <v>491</v>
      </c>
      <c r="KM20" s="248">
        <v>491</v>
      </c>
      <c r="KN20" s="248">
        <v>471</v>
      </c>
      <c r="KO20" s="248">
        <v>471</v>
      </c>
      <c r="KP20" s="248">
        <v>471</v>
      </c>
      <c r="KQ20" s="248">
        <v>471</v>
      </c>
      <c r="KR20" s="248">
        <v>471</v>
      </c>
      <c r="KS20" s="248">
        <v>471</v>
      </c>
      <c r="KT20" s="248">
        <v>471</v>
      </c>
      <c r="KU20" s="248">
        <v>471</v>
      </c>
      <c r="KV20" s="248">
        <v>461</v>
      </c>
      <c r="KW20" s="248">
        <v>461</v>
      </c>
      <c r="KX20" s="198"/>
      <c r="KY20" s="198"/>
      <c r="KZ20" s="198"/>
      <c r="LA20" s="198"/>
      <c r="LB20" s="248">
        <v>451</v>
      </c>
      <c r="LC20" s="248">
        <v>541</v>
      </c>
      <c r="LD20" s="248">
        <v>541</v>
      </c>
      <c r="LE20" s="248">
        <v>421</v>
      </c>
      <c r="LF20" s="243">
        <v>0</v>
      </c>
      <c r="LG20" s="248">
        <v>421</v>
      </c>
      <c r="LH20" s="198"/>
      <c r="LI20" s="198"/>
      <c r="LJ20" s="198"/>
      <c r="LK20" s="198"/>
      <c r="LL20" s="198"/>
      <c r="LM20" s="198"/>
      <c r="LN20" s="198"/>
      <c r="LO20" s="198"/>
      <c r="LP20" s="198"/>
      <c r="LQ20" s="248">
        <v>421</v>
      </c>
      <c r="LR20" s="198"/>
      <c r="LS20" s="198"/>
      <c r="LT20" s="198"/>
      <c r="LU20" s="198"/>
      <c r="LV20" s="198"/>
      <c r="LW20" s="198"/>
      <c r="LX20" s="198"/>
      <c r="LY20" s="198"/>
      <c r="LZ20" s="198"/>
      <c r="MA20" s="198"/>
      <c r="MB20" s="198"/>
      <c r="MC20" s="198"/>
      <c r="MD20" s="198"/>
      <c r="ME20" s="198"/>
      <c r="MF20" s="198"/>
      <c r="MG20" s="198"/>
      <c r="MH20" s="198"/>
      <c r="MI20" s="198"/>
      <c r="MJ20" s="198"/>
      <c r="MK20" s="198"/>
      <c r="ML20" s="198"/>
      <c r="MM20" s="198"/>
      <c r="MN20" s="248">
        <v>421</v>
      </c>
      <c r="MO20" s="244">
        <v>341</v>
      </c>
      <c r="MP20" s="198"/>
      <c r="MQ20" s="244">
        <v>341</v>
      </c>
      <c r="MR20" s="198"/>
      <c r="MS20" s="198"/>
      <c r="MT20" s="198"/>
      <c r="MU20" s="198"/>
      <c r="MV20" s="198"/>
      <c r="MW20" s="198"/>
      <c r="MX20" s="198"/>
      <c r="MY20" s="198"/>
      <c r="MZ20" s="198"/>
      <c r="NA20" s="244">
        <v>341</v>
      </c>
      <c r="NB20" s="198"/>
      <c r="NC20" s="198"/>
      <c r="ND20" s="198"/>
      <c r="NE20" s="198"/>
      <c r="NF20" s="198"/>
      <c r="NG20" s="198"/>
      <c r="NH20" s="198"/>
      <c r="NI20" s="198"/>
      <c r="NJ20" s="198"/>
      <c r="NK20" s="198"/>
      <c r="NL20" s="198"/>
      <c r="NM20" s="198"/>
      <c r="NN20" s="198"/>
      <c r="NO20" s="198"/>
      <c r="NP20" s="198"/>
      <c r="NQ20" s="198"/>
      <c r="NR20" s="198"/>
      <c r="NS20" s="198"/>
      <c r="NT20" s="198"/>
      <c r="NU20" s="198"/>
      <c r="NV20" s="198"/>
      <c r="NW20" s="198"/>
      <c r="NX20" s="198"/>
      <c r="NY20" s="198"/>
      <c r="NZ20" s="198"/>
      <c r="OA20" s="198"/>
      <c r="OB20" s="198"/>
      <c r="OC20" s="198"/>
      <c r="OD20" s="198"/>
      <c r="OE20" s="198"/>
      <c r="OF20" s="198"/>
      <c r="OG20" s="198"/>
      <c r="OH20" s="198"/>
      <c r="OI20" s="198"/>
      <c r="OJ20" s="198"/>
      <c r="OK20" s="198"/>
      <c r="OL20" s="198"/>
      <c r="OM20" s="198"/>
      <c r="ON20" s="198"/>
      <c r="OO20" s="198"/>
      <c r="OP20" s="198"/>
      <c r="OQ20" s="198"/>
      <c r="OR20" s="198"/>
      <c r="OS20" s="198"/>
      <c r="OT20" s="198"/>
      <c r="OU20" s="198"/>
      <c r="OV20" s="198"/>
      <c r="OW20" s="198"/>
      <c r="OX20" s="198"/>
      <c r="OY20" s="198"/>
      <c r="OZ20" s="198"/>
      <c r="PA20" s="198"/>
      <c r="PB20" s="198"/>
      <c r="PC20" s="198"/>
      <c r="PD20" s="198"/>
      <c r="PE20" s="198"/>
      <c r="PF20" s="198"/>
      <c r="PG20" s="198"/>
      <c r="PH20" s="198"/>
      <c r="PI20" s="198"/>
      <c r="PJ20" s="198"/>
      <c r="PK20" s="198"/>
      <c r="PL20" s="198"/>
      <c r="PM20" s="198"/>
      <c r="PN20" s="198"/>
      <c r="PO20" s="198"/>
      <c r="PP20" s="198"/>
      <c r="PQ20" s="198"/>
      <c r="PR20" s="198"/>
      <c r="PS20" s="198"/>
      <c r="PT20" s="198"/>
      <c r="PU20" s="198"/>
      <c r="PV20" s="198"/>
      <c r="PW20" s="198"/>
      <c r="PX20" s="261"/>
      <c r="PY20" s="261"/>
      <c r="PZ20" s="261"/>
      <c r="QA20" s="261"/>
      <c r="QB20" s="261"/>
      <c r="QC20" s="261"/>
      <c r="QD20" s="261"/>
      <c r="QE20" s="261"/>
      <c r="QF20" s="261"/>
      <c r="QG20" s="261"/>
      <c r="QH20" s="261"/>
      <c r="QI20" s="261"/>
      <c r="QJ20" s="261"/>
      <c r="QK20" s="261"/>
      <c r="QL20" s="261"/>
      <c r="QM20" s="261"/>
      <c r="QN20" s="261"/>
      <c r="QO20" s="261"/>
      <c r="QP20" s="261"/>
      <c r="QQ20" s="261"/>
      <c r="QR20" s="261"/>
      <c r="QS20" s="261"/>
      <c r="QT20" s="261"/>
      <c r="QU20" s="261"/>
      <c r="QV20" s="261"/>
      <c r="QW20" s="261"/>
      <c r="QX20" s="261"/>
      <c r="QY20" s="261"/>
      <c r="QZ20" s="261"/>
      <c r="RA20" s="261"/>
      <c r="RB20" s="261"/>
      <c r="RC20" s="261"/>
      <c r="RD20" s="261"/>
      <c r="RE20" s="261"/>
      <c r="RF20" s="261"/>
      <c r="RG20" s="261"/>
      <c r="RH20" s="261"/>
      <c r="RI20" s="261"/>
      <c r="RJ20" s="261"/>
      <c r="RK20" s="261"/>
      <c r="RL20" s="261"/>
      <c r="RM20" s="261"/>
      <c r="RN20" s="261"/>
      <c r="RO20" s="261"/>
      <c r="RP20" s="261"/>
      <c r="RQ20" s="261"/>
      <c r="RR20" s="261"/>
      <c r="RS20" s="261"/>
      <c r="RT20" s="261"/>
      <c r="RU20" s="261"/>
      <c r="RV20" s="261"/>
      <c r="RW20" s="261"/>
      <c r="RX20" s="261"/>
      <c r="RY20" s="261"/>
      <c r="RZ20" s="261"/>
      <c r="SA20" s="261"/>
      <c r="SB20" s="261"/>
      <c r="SC20" s="261"/>
      <c r="SD20" s="261"/>
      <c r="SE20" s="261"/>
    </row>
    <row r="21" spans="1:499" x14ac:dyDescent="0.2">
      <c r="A21" s="230" t="s">
        <v>830</v>
      </c>
      <c r="B21" s="231" t="s">
        <v>1888</v>
      </c>
      <c r="C21" s="225"/>
      <c r="D21" s="225"/>
      <c r="E21" s="225"/>
      <c r="F21" s="226" t="s">
        <v>5584</v>
      </c>
      <c r="G21" s="226" t="s">
        <v>5550</v>
      </c>
      <c r="H21" s="226" t="s">
        <v>5551</v>
      </c>
      <c r="I21" s="226" t="s">
        <v>5559</v>
      </c>
      <c r="J21" s="226"/>
      <c r="K21" s="226"/>
      <c r="L21" s="226"/>
      <c r="M21" s="226"/>
      <c r="N21" s="226" t="s">
        <v>5553</v>
      </c>
      <c r="O21" s="226" t="s">
        <v>5583</v>
      </c>
      <c r="P21" s="226"/>
      <c r="Q21" s="237">
        <v>0</v>
      </c>
      <c r="R21" s="238"/>
      <c r="S21" s="238"/>
      <c r="T21" s="238"/>
      <c r="U21" s="238"/>
      <c r="V21" s="238"/>
      <c r="W21" s="232" t="s">
        <v>5555</v>
      </c>
      <c r="X21" s="232"/>
      <c r="Y21" s="232" t="s">
        <v>5556</v>
      </c>
      <c r="Z21" s="235">
        <v>0.43</v>
      </c>
      <c r="AA21" s="235">
        <v>0.65</v>
      </c>
      <c r="AB21" s="235">
        <v>0</v>
      </c>
      <c r="AC21" s="224">
        <v>36526</v>
      </c>
      <c r="AD21" s="224">
        <v>36526</v>
      </c>
      <c r="AE21" s="125">
        <v>18</v>
      </c>
      <c r="AF21" s="125">
        <v>24</v>
      </c>
      <c r="AG21" s="125">
        <v>12</v>
      </c>
      <c r="AH21" s="236">
        <v>1</v>
      </c>
      <c r="AI21" s="236"/>
      <c r="AJ21" s="125" t="s">
        <v>6225</v>
      </c>
      <c r="AK21" s="175" t="s">
        <v>5145</v>
      </c>
      <c r="AL21" s="125" t="s">
        <v>820</v>
      </c>
      <c r="AM21" s="27" t="s">
        <v>5060</v>
      </c>
      <c r="AN21" s="126">
        <v>12.09</v>
      </c>
      <c r="AO21" s="126">
        <v>0.5</v>
      </c>
      <c r="AP21" s="126">
        <v>5.9</v>
      </c>
      <c r="AQ21" s="126">
        <v>6.2</v>
      </c>
      <c r="AR21" s="125">
        <v>0</v>
      </c>
      <c r="AS21" s="125">
        <v>0</v>
      </c>
      <c r="AT21" s="178">
        <v>43416</v>
      </c>
      <c r="AU21" s="178"/>
      <c r="AV21" s="178">
        <v>43070</v>
      </c>
      <c r="AW21" s="239" t="s">
        <v>855</v>
      </c>
      <c r="AX21" s="239" t="s">
        <v>846</v>
      </c>
      <c r="AY21" s="127"/>
      <c r="AZ21" s="127"/>
      <c r="BA21" s="128">
        <v>300</v>
      </c>
      <c r="BB21" s="128" t="s">
        <v>489</v>
      </c>
      <c r="BC21" s="128"/>
      <c r="BD21" s="128">
        <v>1</v>
      </c>
      <c r="BE21" s="129" t="s">
        <v>541</v>
      </c>
      <c r="BF21" s="130">
        <v>1</v>
      </c>
      <c r="BG21" s="240"/>
      <c r="BH21" s="241"/>
      <c r="BI21" s="190"/>
      <c r="BJ21" s="131">
        <v>22</v>
      </c>
      <c r="BK21" s="191">
        <v>523</v>
      </c>
      <c r="BL21" s="13">
        <v>15</v>
      </c>
      <c r="BM21" s="13">
        <v>7</v>
      </c>
      <c r="BN21" s="27" t="s">
        <v>5562</v>
      </c>
      <c r="BO21" s="13" t="s">
        <v>5562</v>
      </c>
      <c r="BP21" s="222">
        <v>20</v>
      </c>
      <c r="BQ21" s="132"/>
      <c r="BR21" s="133"/>
      <c r="BS21" s="125">
        <v>1000000000</v>
      </c>
      <c r="BT21" s="134">
        <v>284</v>
      </c>
      <c r="BU21" s="135">
        <v>-11.9091</v>
      </c>
      <c r="BV21" s="134">
        <v>0</v>
      </c>
      <c r="BW21" s="136">
        <v>0</v>
      </c>
      <c r="BX21" s="136">
        <v>0</v>
      </c>
      <c r="BY21" s="136">
        <v>0</v>
      </c>
      <c r="BZ21" s="134">
        <v>0</v>
      </c>
      <c r="CA21" s="134">
        <v>0</v>
      </c>
      <c r="CB21" s="134">
        <v>284</v>
      </c>
      <c r="CC21" s="135">
        <v>-11.9091</v>
      </c>
      <c r="CD21" s="134"/>
      <c r="CE21" s="134"/>
      <c r="CF21" s="137">
        <v>0</v>
      </c>
      <c r="CG21" s="134">
        <v>7</v>
      </c>
      <c r="CH21" s="132"/>
      <c r="CI21" s="132"/>
      <c r="CJ21" s="229" t="s">
        <v>820</v>
      </c>
      <c r="CK21" s="233" t="s">
        <v>820</v>
      </c>
      <c r="CL21" s="138">
        <v>0</v>
      </c>
      <c r="CM21" s="138">
        <v>113</v>
      </c>
      <c r="CN21" s="135">
        <v>0</v>
      </c>
      <c r="CO21" s="135">
        <v>0.68</v>
      </c>
      <c r="CP21" s="139"/>
      <c r="CQ21" s="135">
        <v>0</v>
      </c>
      <c r="CR21" s="179">
        <v>43479</v>
      </c>
      <c r="CS21" s="180">
        <v>43479</v>
      </c>
      <c r="CT21" s="181">
        <v>43605</v>
      </c>
      <c r="CU21" s="181">
        <v>42940</v>
      </c>
      <c r="CV21" s="181">
        <v>0</v>
      </c>
      <c r="CW21" s="181">
        <v>43024</v>
      </c>
      <c r="CX21" s="181">
        <v>43108</v>
      </c>
      <c r="CY21" s="135">
        <v>0</v>
      </c>
      <c r="CZ21" s="134">
        <v>0</v>
      </c>
      <c r="DA21" s="135">
        <v>0</v>
      </c>
      <c r="DB21" s="135">
        <v>0</v>
      </c>
      <c r="DC21" s="135">
        <v>0</v>
      </c>
      <c r="DD21" s="135">
        <v>0</v>
      </c>
      <c r="DE21" s="140">
        <v>2.197802197802198E-2</v>
      </c>
      <c r="DF21" s="13" t="s">
        <v>820</v>
      </c>
      <c r="DG21" s="80" t="s">
        <v>820</v>
      </c>
      <c r="DH21" s="18" t="b">
        <v>0</v>
      </c>
      <c r="DI21" s="79"/>
      <c r="DJ21" s="79"/>
      <c r="DK21" s="192"/>
      <c r="DL21" s="174"/>
      <c r="DM21" s="193"/>
      <c r="DN21" s="135"/>
      <c r="DO21" s="79"/>
      <c r="DP21" s="79"/>
      <c r="DQ21" s="79"/>
      <c r="DR21" s="79"/>
      <c r="DS21" s="79"/>
      <c r="DT21" s="79"/>
      <c r="DU21" s="79"/>
      <c r="DV21" s="18"/>
      <c r="DW21" s="18"/>
      <c r="DX21" s="18"/>
      <c r="DY21" s="177"/>
      <c r="DZ21" s="177">
        <v>0</v>
      </c>
      <c r="EA21" s="177">
        <v>0</v>
      </c>
      <c r="EB21" s="177">
        <v>0</v>
      </c>
      <c r="EC21" s="177">
        <v>0</v>
      </c>
      <c r="ED21" s="177">
        <v>0</v>
      </c>
      <c r="EE21" s="177">
        <v>0</v>
      </c>
      <c r="EF21" s="177">
        <v>0</v>
      </c>
      <c r="EG21" s="177">
        <v>0</v>
      </c>
      <c r="EH21" s="177">
        <v>0</v>
      </c>
      <c r="EI21" s="177">
        <v>0</v>
      </c>
      <c r="EJ21" s="177">
        <v>0</v>
      </c>
      <c r="EK21" s="177">
        <v>0</v>
      </c>
      <c r="EL21" s="177">
        <v>0</v>
      </c>
      <c r="EM21" s="177">
        <v>0</v>
      </c>
      <c r="EN21" s="177">
        <v>0</v>
      </c>
      <c r="EO21" s="177">
        <v>0</v>
      </c>
      <c r="EP21" s="177">
        <v>0</v>
      </c>
      <c r="EQ21" s="177">
        <v>0</v>
      </c>
      <c r="ER21" s="177">
        <v>0</v>
      </c>
      <c r="ES21" s="177">
        <v>0</v>
      </c>
      <c r="ET21" s="177">
        <v>0</v>
      </c>
      <c r="EU21" s="177">
        <v>0</v>
      </c>
      <c r="EV21" s="177">
        <v>0</v>
      </c>
      <c r="EW21" s="177">
        <v>0</v>
      </c>
      <c r="EX21" s="177">
        <v>0</v>
      </c>
      <c r="EY21" s="177">
        <v>0</v>
      </c>
      <c r="EZ21" s="177">
        <v>0</v>
      </c>
      <c r="FA21" s="177">
        <v>0</v>
      </c>
      <c r="FB21" s="177">
        <v>0</v>
      </c>
      <c r="FC21" s="245">
        <v>93</v>
      </c>
      <c r="FD21" s="248">
        <v>550</v>
      </c>
      <c r="FE21" s="247">
        <v>550</v>
      </c>
      <c r="FF21" s="247">
        <v>550</v>
      </c>
      <c r="FG21" s="246">
        <v>528</v>
      </c>
      <c r="FH21" s="247">
        <v>528</v>
      </c>
      <c r="FI21" s="247">
        <v>528</v>
      </c>
      <c r="FJ21" s="247">
        <v>528</v>
      </c>
      <c r="FK21" s="247">
        <v>509</v>
      </c>
      <c r="FL21" s="247">
        <v>509</v>
      </c>
      <c r="FM21" s="247">
        <v>509</v>
      </c>
      <c r="FN21" s="247">
        <v>509</v>
      </c>
      <c r="FO21" s="247">
        <v>509</v>
      </c>
      <c r="FP21" s="247">
        <v>509</v>
      </c>
      <c r="FQ21" s="247">
        <v>509</v>
      </c>
      <c r="FR21" s="247">
        <v>509</v>
      </c>
      <c r="FS21" s="247">
        <v>509</v>
      </c>
      <c r="FT21" s="247">
        <v>509</v>
      </c>
      <c r="FU21" s="247">
        <v>509</v>
      </c>
      <c r="FV21" s="247">
        <v>509</v>
      </c>
      <c r="FW21" s="247">
        <v>509</v>
      </c>
      <c r="FX21" s="247">
        <v>509</v>
      </c>
      <c r="FY21" s="247">
        <v>509</v>
      </c>
      <c r="FZ21" s="247">
        <v>509</v>
      </c>
      <c r="GA21" s="247">
        <v>509</v>
      </c>
      <c r="GB21" s="247">
        <v>509</v>
      </c>
      <c r="GC21" s="247">
        <v>509</v>
      </c>
      <c r="GD21" s="247">
        <v>499</v>
      </c>
      <c r="GE21" s="247">
        <v>499</v>
      </c>
      <c r="GF21" s="247">
        <v>499</v>
      </c>
      <c r="GG21" s="247">
        <v>499</v>
      </c>
      <c r="GH21" s="247">
        <v>499</v>
      </c>
      <c r="GI21" s="247">
        <v>499</v>
      </c>
      <c r="GJ21" s="247">
        <v>499</v>
      </c>
      <c r="GK21" s="247">
        <v>499</v>
      </c>
      <c r="GL21" s="247">
        <v>499</v>
      </c>
      <c r="GM21" s="247">
        <v>499</v>
      </c>
      <c r="GN21" s="247">
        <v>499</v>
      </c>
      <c r="GO21" s="247">
        <v>479</v>
      </c>
      <c r="GP21" s="247">
        <v>479</v>
      </c>
      <c r="GQ21" s="247">
        <v>479</v>
      </c>
      <c r="GR21" s="247">
        <v>479</v>
      </c>
      <c r="GS21" s="247">
        <v>479</v>
      </c>
      <c r="GT21" s="247">
        <v>479</v>
      </c>
      <c r="GU21" s="247">
        <v>479</v>
      </c>
      <c r="GV21" s="247">
        <v>479</v>
      </c>
      <c r="GW21" s="247">
        <v>479</v>
      </c>
      <c r="GX21" s="247">
        <v>479</v>
      </c>
      <c r="GY21" s="247">
        <v>479</v>
      </c>
      <c r="GZ21" s="247">
        <v>479</v>
      </c>
      <c r="HA21" s="247">
        <v>479</v>
      </c>
      <c r="HB21" s="247">
        <v>459</v>
      </c>
      <c r="HC21" s="247">
        <v>459</v>
      </c>
      <c r="HD21" s="247">
        <v>459</v>
      </c>
      <c r="HE21" s="247">
        <v>1</v>
      </c>
      <c r="HF21" s="247">
        <v>459</v>
      </c>
      <c r="HG21" s="247">
        <v>459</v>
      </c>
      <c r="HH21" s="247">
        <v>439</v>
      </c>
      <c r="HI21" s="247">
        <v>439</v>
      </c>
      <c r="HJ21" s="247">
        <v>439</v>
      </c>
      <c r="HK21" s="198"/>
      <c r="HL21" s="247">
        <v>439</v>
      </c>
      <c r="HM21" s="247">
        <v>419</v>
      </c>
      <c r="HN21" s="247">
        <v>419</v>
      </c>
      <c r="HO21" s="247">
        <v>459</v>
      </c>
      <c r="HP21" s="247">
        <v>419</v>
      </c>
      <c r="HQ21" s="247">
        <v>419</v>
      </c>
      <c r="HR21" s="247">
        <v>419</v>
      </c>
      <c r="HS21" s="247">
        <v>419</v>
      </c>
      <c r="HT21" s="247">
        <v>419</v>
      </c>
      <c r="HU21" s="247">
        <v>419</v>
      </c>
      <c r="HV21" s="198"/>
      <c r="HW21" s="247">
        <v>419</v>
      </c>
      <c r="HX21" s="247">
        <v>419</v>
      </c>
      <c r="HY21" s="247">
        <v>419</v>
      </c>
      <c r="HZ21" s="247">
        <v>419</v>
      </c>
      <c r="IA21" s="247">
        <v>419</v>
      </c>
      <c r="IB21" s="247">
        <v>419</v>
      </c>
      <c r="IC21" s="247">
        <v>419</v>
      </c>
      <c r="ID21" s="247">
        <v>419</v>
      </c>
      <c r="IE21" s="247">
        <v>419</v>
      </c>
      <c r="IF21" s="247">
        <v>419</v>
      </c>
      <c r="IG21" s="247">
        <v>419</v>
      </c>
      <c r="IH21" s="247">
        <v>419</v>
      </c>
      <c r="II21" s="247">
        <v>419</v>
      </c>
      <c r="IJ21" s="247">
        <v>419</v>
      </c>
      <c r="IK21" s="247">
        <v>419</v>
      </c>
      <c r="IL21" s="247">
        <v>419</v>
      </c>
      <c r="IM21" s="247">
        <v>419</v>
      </c>
      <c r="IN21" s="247">
        <v>419</v>
      </c>
      <c r="IO21" s="247">
        <v>419</v>
      </c>
      <c r="IP21" s="247">
        <v>419</v>
      </c>
      <c r="IQ21" s="247">
        <v>419</v>
      </c>
      <c r="IR21" s="247">
        <v>419</v>
      </c>
      <c r="IS21" s="247">
        <v>419</v>
      </c>
      <c r="IT21" s="247">
        <v>419</v>
      </c>
      <c r="IU21" s="247">
        <v>419</v>
      </c>
      <c r="IV21" s="247">
        <v>419</v>
      </c>
      <c r="IW21" s="247">
        <v>419</v>
      </c>
      <c r="IX21" s="247">
        <v>419</v>
      </c>
      <c r="IY21" s="247">
        <v>419</v>
      </c>
      <c r="IZ21" s="198"/>
      <c r="JA21" s="247">
        <v>399</v>
      </c>
      <c r="JB21" s="247">
        <v>399</v>
      </c>
      <c r="JC21" s="247">
        <v>399</v>
      </c>
      <c r="JD21" s="247">
        <v>399</v>
      </c>
      <c r="JE21" s="247">
        <v>399</v>
      </c>
      <c r="JF21" s="247">
        <v>399</v>
      </c>
      <c r="JG21" s="247">
        <v>399</v>
      </c>
      <c r="JH21" s="247">
        <v>399</v>
      </c>
      <c r="JI21" s="247">
        <v>399</v>
      </c>
      <c r="JJ21" s="247"/>
      <c r="JK21" s="247">
        <v>379</v>
      </c>
      <c r="JL21" s="247">
        <v>379</v>
      </c>
      <c r="JM21" s="247">
        <v>379</v>
      </c>
      <c r="JN21" s="247">
        <v>379</v>
      </c>
      <c r="JO21" s="247">
        <v>379</v>
      </c>
      <c r="JP21" s="247">
        <v>379</v>
      </c>
      <c r="JQ21" s="198"/>
      <c r="JR21" s="247">
        <v>379</v>
      </c>
      <c r="JS21" s="247">
        <v>379</v>
      </c>
      <c r="JT21" s="247">
        <v>379</v>
      </c>
      <c r="JU21" s="247">
        <v>379</v>
      </c>
      <c r="JV21" s="248">
        <v>379</v>
      </c>
      <c r="JW21" s="248">
        <v>379</v>
      </c>
      <c r="JX21" s="248">
        <v>379</v>
      </c>
      <c r="JY21" s="248">
        <v>379</v>
      </c>
      <c r="JZ21" s="248">
        <v>379</v>
      </c>
      <c r="KA21" s="248">
        <v>379</v>
      </c>
      <c r="KB21" s="248">
        <v>359</v>
      </c>
      <c r="KC21" s="248">
        <v>359</v>
      </c>
      <c r="KD21" s="248">
        <v>359</v>
      </c>
      <c r="KE21" s="248">
        <v>359</v>
      </c>
      <c r="KF21" s="248">
        <v>359</v>
      </c>
      <c r="KG21" s="248">
        <v>359</v>
      </c>
      <c r="KH21" s="248">
        <v>359</v>
      </c>
      <c r="KI21" s="248">
        <v>359</v>
      </c>
      <c r="KJ21" s="248">
        <v>359</v>
      </c>
      <c r="KK21" s="248">
        <v>359</v>
      </c>
      <c r="KL21" s="248">
        <v>359</v>
      </c>
      <c r="KM21" s="248">
        <v>359</v>
      </c>
      <c r="KN21" s="248">
        <v>319</v>
      </c>
      <c r="KO21" s="248">
        <v>319</v>
      </c>
      <c r="KP21" s="248">
        <v>319</v>
      </c>
      <c r="KQ21" s="248">
        <v>319</v>
      </c>
      <c r="KR21" s="248">
        <v>319</v>
      </c>
      <c r="KS21" s="248">
        <v>319</v>
      </c>
      <c r="KT21" s="248">
        <v>319</v>
      </c>
      <c r="KU21" s="248">
        <v>319</v>
      </c>
      <c r="KV21" s="248">
        <v>319</v>
      </c>
      <c r="KW21" s="248">
        <v>319</v>
      </c>
      <c r="KX21" s="198"/>
      <c r="KY21" s="198"/>
      <c r="KZ21" s="198"/>
      <c r="LA21" s="198"/>
      <c r="LB21" s="248">
        <v>299</v>
      </c>
      <c r="LC21" s="248">
        <v>399</v>
      </c>
      <c r="LD21" s="248">
        <v>399</v>
      </c>
      <c r="LE21" s="248">
        <v>279</v>
      </c>
      <c r="LF21" s="243">
        <v>0</v>
      </c>
      <c r="LG21" s="248">
        <v>279</v>
      </c>
      <c r="LH21" s="198"/>
      <c r="LI21" s="198"/>
      <c r="LJ21" s="198"/>
      <c r="LK21" s="198"/>
      <c r="LL21" s="198"/>
      <c r="LM21" s="198"/>
      <c r="LN21" s="198"/>
      <c r="LO21" s="198"/>
      <c r="LP21" s="198"/>
      <c r="LQ21" s="248">
        <v>279</v>
      </c>
      <c r="LR21" s="198"/>
      <c r="LS21" s="198"/>
      <c r="LT21" s="198"/>
      <c r="LU21" s="198"/>
      <c r="LV21" s="198"/>
      <c r="LW21" s="198"/>
      <c r="LX21" s="198"/>
      <c r="LY21" s="198"/>
      <c r="LZ21" s="198"/>
      <c r="MA21" s="198"/>
      <c r="MB21" s="198"/>
      <c r="MC21" s="198"/>
      <c r="MD21" s="198"/>
      <c r="ME21" s="198"/>
      <c r="MF21" s="198"/>
      <c r="MG21" s="198"/>
      <c r="MH21" s="198"/>
      <c r="MI21" s="198"/>
      <c r="MJ21" s="198"/>
      <c r="MK21" s="198"/>
      <c r="ML21" s="198"/>
      <c r="MM21" s="198"/>
      <c r="MN21" s="244">
        <v>279</v>
      </c>
      <c r="MO21" s="247">
        <v>284</v>
      </c>
      <c r="MP21" s="198"/>
      <c r="MQ21" s="247">
        <v>284</v>
      </c>
      <c r="MR21" s="198"/>
      <c r="MS21" s="198"/>
      <c r="MT21" s="198"/>
      <c r="MU21" s="198"/>
      <c r="MV21" s="198"/>
      <c r="MW21" s="198"/>
      <c r="MX21" s="198"/>
      <c r="MY21" s="198"/>
      <c r="MZ21" s="198"/>
      <c r="NA21" s="247">
        <v>284</v>
      </c>
      <c r="NB21" s="198"/>
      <c r="NC21" s="198"/>
      <c r="ND21" s="198"/>
      <c r="NE21" s="198"/>
      <c r="NF21" s="198"/>
      <c r="NG21" s="198"/>
      <c r="NH21" s="198"/>
      <c r="NI21" s="198"/>
      <c r="NJ21" s="198"/>
      <c r="NK21" s="198"/>
      <c r="NL21" s="198"/>
      <c r="NM21" s="198"/>
      <c r="NN21" s="198"/>
      <c r="NO21" s="198"/>
      <c r="NP21" s="196"/>
      <c r="NQ21" s="196"/>
      <c r="NR21" s="196"/>
      <c r="NS21" s="196"/>
      <c r="NT21" s="196"/>
      <c r="NU21" s="196"/>
      <c r="NV21" s="196"/>
      <c r="NW21" s="196"/>
      <c r="NX21" s="196"/>
      <c r="NY21" s="196"/>
      <c r="NZ21" s="196"/>
      <c r="OA21" s="196"/>
      <c r="OB21" s="196"/>
      <c r="OC21" s="196"/>
      <c r="OD21" s="196"/>
      <c r="OE21" s="196"/>
      <c r="OF21" s="196"/>
      <c r="OG21" s="196"/>
      <c r="OH21" s="196"/>
      <c r="OI21" s="196"/>
      <c r="OJ21" s="196"/>
      <c r="OK21" s="196"/>
      <c r="OL21" s="196"/>
      <c r="OM21" s="196"/>
      <c r="ON21" s="196"/>
      <c r="OO21" s="196"/>
      <c r="OP21" s="196"/>
      <c r="OQ21" s="196"/>
      <c r="OR21" s="196"/>
      <c r="OS21" s="196"/>
      <c r="OT21" s="196"/>
      <c r="OU21" s="196"/>
      <c r="OV21" s="196"/>
      <c r="OW21" s="196"/>
      <c r="OX21" s="196"/>
      <c r="OY21" s="196"/>
      <c r="OZ21" s="196"/>
      <c r="PA21" s="196"/>
      <c r="PB21" s="196"/>
      <c r="PC21" s="196"/>
      <c r="PD21" s="196"/>
      <c r="PE21" s="196"/>
      <c r="PF21" s="196"/>
      <c r="PG21" s="196"/>
      <c r="PH21" s="196"/>
      <c r="PI21" s="196"/>
      <c r="PJ21" s="196"/>
      <c r="PK21" s="196"/>
      <c r="PL21" s="196"/>
      <c r="PM21" s="196"/>
      <c r="PN21" s="196"/>
      <c r="PO21" s="196"/>
      <c r="PP21" s="196"/>
      <c r="PQ21" s="196"/>
      <c r="PR21" s="196"/>
      <c r="PS21" s="196"/>
      <c r="PT21" s="196"/>
      <c r="PU21" s="196"/>
      <c r="PV21" s="196"/>
      <c r="PW21" s="196"/>
      <c r="PX21" s="261"/>
      <c r="PY21" s="261"/>
      <c r="PZ21" s="261"/>
      <c r="QA21" s="261"/>
      <c r="QB21" s="261"/>
      <c r="QC21" s="261"/>
      <c r="QD21" s="261"/>
      <c r="QE21" s="261"/>
      <c r="QF21" s="261"/>
      <c r="QG21" s="261"/>
      <c r="QH21" s="261"/>
      <c r="QI21" s="261"/>
      <c r="QJ21" s="261"/>
      <c r="QK21" s="261"/>
      <c r="QL21" s="261"/>
      <c r="QM21" s="261"/>
      <c r="QN21" s="261"/>
      <c r="QO21" s="261"/>
      <c r="QP21" s="261"/>
      <c r="QQ21" s="261"/>
      <c r="QR21" s="261"/>
      <c r="QS21" s="261"/>
      <c r="QT21" s="261"/>
      <c r="QU21" s="261"/>
      <c r="QV21" s="261"/>
      <c r="QW21" s="261"/>
      <c r="QX21" s="261"/>
      <c r="QY21" s="261"/>
      <c r="QZ21" s="261"/>
      <c r="RA21" s="261"/>
      <c r="RB21" s="261"/>
      <c r="RC21" s="261"/>
      <c r="RD21" s="261"/>
      <c r="RE21" s="261"/>
      <c r="RF21" s="261"/>
      <c r="RG21" s="261"/>
      <c r="RH21" s="261"/>
      <c r="RI21" s="261"/>
      <c r="RJ21" s="261"/>
      <c r="RK21" s="261"/>
      <c r="RL21" s="261"/>
      <c r="RM21" s="261"/>
      <c r="RN21" s="261"/>
      <c r="RO21" s="261"/>
      <c r="RP21" s="261"/>
      <c r="RQ21" s="261"/>
      <c r="RR21" s="261"/>
      <c r="RS21" s="261"/>
      <c r="RT21" s="261"/>
      <c r="RU21" s="261"/>
      <c r="RV21" s="261"/>
      <c r="RW21" s="261"/>
      <c r="RX21" s="261"/>
      <c r="RY21" s="261"/>
      <c r="RZ21" s="261"/>
      <c r="SA21" s="261"/>
      <c r="SB21" s="261"/>
      <c r="SC21" s="261"/>
      <c r="SD21" s="261"/>
      <c r="SE21" s="261"/>
    </row>
    <row r="22" spans="1:499" x14ac:dyDescent="0.2">
      <c r="A22" s="230" t="s">
        <v>830</v>
      </c>
      <c r="B22" s="231" t="s">
        <v>5416</v>
      </c>
      <c r="C22" s="225"/>
      <c r="D22" s="225"/>
      <c r="E22" s="225"/>
      <c r="F22" s="226" t="s">
        <v>5585</v>
      </c>
      <c r="G22" s="226" t="s">
        <v>5550</v>
      </c>
      <c r="H22" s="226" t="s">
        <v>5551</v>
      </c>
      <c r="I22" s="226" t="s">
        <v>5559</v>
      </c>
      <c r="J22" s="226"/>
      <c r="K22" s="226"/>
      <c r="L22" s="226"/>
      <c r="M22" s="226"/>
      <c r="N22" s="226" t="s">
        <v>5553</v>
      </c>
      <c r="O22" s="226" t="s">
        <v>5586</v>
      </c>
      <c r="P22" s="226"/>
      <c r="Q22" s="237">
        <v>0</v>
      </c>
      <c r="R22" s="238"/>
      <c r="S22" s="238"/>
      <c r="T22" s="238"/>
      <c r="U22" s="238"/>
      <c r="V22" s="238"/>
      <c r="W22" s="232" t="s">
        <v>5555</v>
      </c>
      <c r="X22" s="232"/>
      <c r="Y22" s="232" t="s">
        <v>5556</v>
      </c>
      <c r="Z22" s="235">
        <v>0.39</v>
      </c>
      <c r="AA22" s="235">
        <v>0.63</v>
      </c>
      <c r="AB22" s="235">
        <v>0</v>
      </c>
      <c r="AC22" s="224">
        <v>36526</v>
      </c>
      <c r="AD22" s="224">
        <v>36526</v>
      </c>
      <c r="AE22" s="125">
        <v>18</v>
      </c>
      <c r="AF22" s="125">
        <v>24</v>
      </c>
      <c r="AG22" s="125">
        <v>12</v>
      </c>
      <c r="AH22" s="236">
        <v>1</v>
      </c>
      <c r="AI22" s="236"/>
      <c r="AJ22" s="125" t="s">
        <v>6225</v>
      </c>
      <c r="AK22" s="175" t="s">
        <v>5144</v>
      </c>
      <c r="AL22" s="125" t="s">
        <v>820</v>
      </c>
      <c r="AM22" s="27" t="s">
        <v>5060</v>
      </c>
      <c r="AN22" s="126">
        <v>5.0599999999999996</v>
      </c>
      <c r="AO22" s="126">
        <v>1.1000000000000001</v>
      </c>
      <c r="AP22" s="126">
        <v>26.8</v>
      </c>
      <c r="AQ22" s="126">
        <v>4.9000000000000004</v>
      </c>
      <c r="AR22" s="125">
        <v>0</v>
      </c>
      <c r="AS22" s="125">
        <v>0</v>
      </c>
      <c r="AT22" s="178">
        <v>43219</v>
      </c>
      <c r="AU22" s="178"/>
      <c r="AV22" s="178">
        <v>43073</v>
      </c>
      <c r="AW22" s="239" t="s">
        <v>855</v>
      </c>
      <c r="AX22" s="239" t="s">
        <v>846</v>
      </c>
      <c r="AY22" s="127"/>
      <c r="AZ22" s="127"/>
      <c r="BA22" s="128">
        <v>100</v>
      </c>
      <c r="BB22" s="128" t="s">
        <v>489</v>
      </c>
      <c r="BC22" s="128"/>
      <c r="BD22" s="128">
        <v>1</v>
      </c>
      <c r="BE22" s="129" t="s">
        <v>541</v>
      </c>
      <c r="BF22" s="130">
        <v>1</v>
      </c>
      <c r="BG22" s="240"/>
      <c r="BH22" s="241"/>
      <c r="BI22" s="190"/>
      <c r="BJ22" s="131">
        <v>22</v>
      </c>
      <c r="BK22" s="191">
        <v>219</v>
      </c>
      <c r="BL22" s="13">
        <v>15</v>
      </c>
      <c r="BM22" s="13">
        <v>7</v>
      </c>
      <c r="BN22" s="27" t="s">
        <v>5562</v>
      </c>
      <c r="BO22" s="13" t="s">
        <v>5562</v>
      </c>
      <c r="BP22" s="222">
        <v>20</v>
      </c>
      <c r="BQ22" s="132"/>
      <c r="BR22" s="133"/>
      <c r="BS22" s="125">
        <v>1000000000</v>
      </c>
      <c r="BT22" s="134">
        <v>542</v>
      </c>
      <c r="BU22" s="135">
        <v>-23.636399999999998</v>
      </c>
      <c r="BV22" s="134">
        <v>0</v>
      </c>
      <c r="BW22" s="136">
        <v>0</v>
      </c>
      <c r="BX22" s="136">
        <v>0</v>
      </c>
      <c r="BY22" s="136">
        <v>0</v>
      </c>
      <c r="BZ22" s="134">
        <v>0</v>
      </c>
      <c r="CA22" s="134">
        <v>0</v>
      </c>
      <c r="CB22" s="134">
        <v>542</v>
      </c>
      <c r="CC22" s="135">
        <v>-23.636399999999998</v>
      </c>
      <c r="CD22" s="134"/>
      <c r="CE22" s="134"/>
      <c r="CF22" s="137">
        <v>0</v>
      </c>
      <c r="CG22" s="134">
        <v>7</v>
      </c>
      <c r="CH22" s="132"/>
      <c r="CI22" s="132"/>
      <c r="CJ22" s="229" t="s">
        <v>820</v>
      </c>
      <c r="CK22" s="233" t="s">
        <v>820</v>
      </c>
      <c r="CL22" s="138">
        <v>0</v>
      </c>
      <c r="CM22" s="138">
        <v>203</v>
      </c>
      <c r="CN22" s="135">
        <v>0</v>
      </c>
      <c r="CO22" s="135">
        <v>0.82</v>
      </c>
      <c r="CP22" s="139"/>
      <c r="CQ22" s="135">
        <v>0</v>
      </c>
      <c r="CR22" s="179">
        <v>43479</v>
      </c>
      <c r="CS22" s="180">
        <v>43479</v>
      </c>
      <c r="CT22" s="181">
        <v>43605</v>
      </c>
      <c r="CU22" s="181">
        <v>36526</v>
      </c>
      <c r="CV22" s="181">
        <v>36526</v>
      </c>
      <c r="CW22" s="181">
        <v>36526</v>
      </c>
      <c r="CX22" s="181">
        <v>36694</v>
      </c>
      <c r="CY22" s="135">
        <v>0</v>
      </c>
      <c r="CZ22" s="134">
        <v>0</v>
      </c>
      <c r="DA22" s="135">
        <v>0</v>
      </c>
      <c r="DB22" s="135">
        <v>0</v>
      </c>
      <c r="DC22" s="135">
        <v>0</v>
      </c>
      <c r="DD22" s="135">
        <v>0</v>
      </c>
      <c r="DE22" s="140">
        <v>2.197802197802198E-2</v>
      </c>
      <c r="DF22" s="13" t="s">
        <v>820</v>
      </c>
      <c r="DG22" s="80" t="s">
        <v>820</v>
      </c>
      <c r="DH22" s="18" t="b">
        <v>0</v>
      </c>
      <c r="DI22" s="79"/>
      <c r="DJ22" s="79"/>
      <c r="DK22" s="192"/>
      <c r="DL22" s="174"/>
      <c r="DM22" s="193"/>
      <c r="DN22" s="135"/>
      <c r="DO22" s="79"/>
      <c r="DP22" s="79"/>
      <c r="DQ22" s="79"/>
      <c r="DR22" s="79"/>
      <c r="DS22" s="79"/>
      <c r="DT22" s="79"/>
      <c r="DU22" s="79"/>
      <c r="DV22" s="18"/>
      <c r="DW22" s="18"/>
      <c r="DX22" s="18"/>
      <c r="DY22" s="177"/>
      <c r="DZ22" s="177">
        <v>0</v>
      </c>
      <c r="EA22" s="177">
        <v>0</v>
      </c>
      <c r="EB22" s="177">
        <v>0</v>
      </c>
      <c r="EC22" s="177">
        <v>0</v>
      </c>
      <c r="ED22" s="177">
        <v>0</v>
      </c>
      <c r="EE22" s="177">
        <v>0</v>
      </c>
      <c r="EF22" s="177">
        <v>0</v>
      </c>
      <c r="EG22" s="177">
        <v>0</v>
      </c>
      <c r="EH22" s="177">
        <v>0</v>
      </c>
      <c r="EI22" s="177">
        <v>0</v>
      </c>
      <c r="EJ22" s="177">
        <v>0</v>
      </c>
      <c r="EK22" s="177">
        <v>0</v>
      </c>
      <c r="EL22" s="177">
        <v>0</v>
      </c>
      <c r="EM22" s="177">
        <v>0</v>
      </c>
      <c r="EN22" s="177">
        <v>0</v>
      </c>
      <c r="EO22" s="177">
        <v>0</v>
      </c>
      <c r="EP22" s="177">
        <v>0</v>
      </c>
      <c r="EQ22" s="177">
        <v>0</v>
      </c>
      <c r="ER22" s="177">
        <v>0</v>
      </c>
      <c r="ES22" s="177">
        <v>0</v>
      </c>
      <c r="ET22" s="177">
        <v>0</v>
      </c>
      <c r="EU22" s="177">
        <v>0</v>
      </c>
      <c r="EV22" s="177">
        <v>0</v>
      </c>
      <c r="EW22" s="177">
        <v>0</v>
      </c>
      <c r="EX22" s="177">
        <v>0</v>
      </c>
      <c r="EY22" s="177">
        <v>0</v>
      </c>
      <c r="EZ22" s="177">
        <v>0</v>
      </c>
      <c r="FA22" s="177">
        <v>0</v>
      </c>
      <c r="FB22" s="177">
        <v>0</v>
      </c>
      <c r="FC22" s="250">
        <v>199</v>
      </c>
      <c r="FD22" s="244">
        <v>154</v>
      </c>
      <c r="FE22" s="244">
        <v>154</v>
      </c>
      <c r="FF22" s="244">
        <v>154</v>
      </c>
      <c r="FG22" s="244">
        <v>154</v>
      </c>
      <c r="FH22" s="248">
        <v>154</v>
      </c>
      <c r="FI22" s="248">
        <v>154</v>
      </c>
      <c r="FJ22" s="248">
        <v>154</v>
      </c>
      <c r="FK22" s="248">
        <v>149</v>
      </c>
      <c r="FL22" s="248">
        <v>149</v>
      </c>
      <c r="FM22" s="248">
        <v>149</v>
      </c>
      <c r="FN22" s="248">
        <v>149</v>
      </c>
      <c r="FO22" s="248">
        <v>149</v>
      </c>
      <c r="FP22" s="248">
        <v>149</v>
      </c>
      <c r="FQ22" s="248">
        <v>149</v>
      </c>
      <c r="FR22" s="248">
        <v>149</v>
      </c>
      <c r="FS22" s="248">
        <v>149</v>
      </c>
      <c r="FT22" s="248">
        <v>149</v>
      </c>
      <c r="FU22" s="248">
        <v>149</v>
      </c>
      <c r="FV22" s="248">
        <v>149</v>
      </c>
      <c r="FW22" s="248">
        <v>149</v>
      </c>
      <c r="FX22" s="248">
        <v>149</v>
      </c>
      <c r="FY22" s="248">
        <v>149</v>
      </c>
      <c r="FZ22" s="248">
        <v>149</v>
      </c>
      <c r="GA22" s="248">
        <v>149</v>
      </c>
      <c r="GB22" s="248">
        <v>149</v>
      </c>
      <c r="GC22" s="248">
        <v>149</v>
      </c>
      <c r="GD22" s="248">
        <v>149</v>
      </c>
      <c r="GE22" s="248">
        <v>149</v>
      </c>
      <c r="GF22" s="248">
        <v>149</v>
      </c>
      <c r="GG22" s="248">
        <v>149</v>
      </c>
      <c r="GH22" s="248">
        <v>149</v>
      </c>
      <c r="GI22" s="248">
        <v>149</v>
      </c>
      <c r="GJ22" s="248">
        <v>149</v>
      </c>
      <c r="GK22" s="248">
        <v>149</v>
      </c>
      <c r="GL22" s="248">
        <v>149</v>
      </c>
      <c r="GM22" s="248">
        <v>149</v>
      </c>
      <c r="GN22" s="248">
        <v>149</v>
      </c>
      <c r="GO22" s="248">
        <v>149</v>
      </c>
      <c r="GP22" s="248">
        <v>149</v>
      </c>
      <c r="GQ22" s="248">
        <v>149</v>
      </c>
      <c r="GR22" s="248">
        <v>149</v>
      </c>
      <c r="GS22" s="248">
        <v>149</v>
      </c>
      <c r="GT22" s="248">
        <v>149</v>
      </c>
      <c r="GU22" s="248">
        <v>149</v>
      </c>
      <c r="GV22" s="248">
        <v>149</v>
      </c>
      <c r="GW22" s="248">
        <v>149</v>
      </c>
      <c r="GX22" s="248">
        <v>149</v>
      </c>
      <c r="GY22" s="248">
        <v>149</v>
      </c>
      <c r="GZ22" s="248">
        <v>149</v>
      </c>
      <c r="HA22" s="248">
        <v>149</v>
      </c>
      <c r="HB22" s="248">
        <v>149</v>
      </c>
      <c r="HC22" s="248">
        <v>149</v>
      </c>
      <c r="HD22" s="248">
        <v>149</v>
      </c>
      <c r="HE22" s="248">
        <v>1</v>
      </c>
      <c r="HF22" s="248">
        <v>149</v>
      </c>
      <c r="HG22" s="248">
        <v>149</v>
      </c>
      <c r="HH22" s="197">
        <v>149</v>
      </c>
      <c r="HI22" s="197">
        <v>149</v>
      </c>
      <c r="HJ22" s="197">
        <v>129</v>
      </c>
      <c r="HK22" s="198"/>
      <c r="HL22" s="197">
        <v>129</v>
      </c>
      <c r="HM22" s="197">
        <v>109</v>
      </c>
      <c r="HN22" s="197">
        <v>109</v>
      </c>
      <c r="HO22" s="197">
        <v>149</v>
      </c>
      <c r="HP22" s="197">
        <v>109</v>
      </c>
      <c r="HQ22" s="197">
        <v>109</v>
      </c>
      <c r="HR22" s="197">
        <v>109</v>
      </c>
      <c r="HS22" s="197">
        <v>109</v>
      </c>
      <c r="HT22" s="197">
        <v>109</v>
      </c>
      <c r="HU22" s="197">
        <v>109</v>
      </c>
      <c r="HV22" s="198"/>
      <c r="HW22" s="197">
        <v>109</v>
      </c>
      <c r="HX22" s="197">
        <v>109</v>
      </c>
      <c r="HY22" s="197">
        <v>109</v>
      </c>
      <c r="HZ22" s="197">
        <v>109</v>
      </c>
      <c r="IA22" s="197">
        <v>109</v>
      </c>
      <c r="IB22" s="197">
        <v>109</v>
      </c>
      <c r="IC22" s="197">
        <v>109</v>
      </c>
      <c r="ID22" s="197">
        <v>109</v>
      </c>
      <c r="IE22" s="197">
        <v>109</v>
      </c>
      <c r="IF22" s="197">
        <v>109</v>
      </c>
      <c r="IG22" s="197">
        <v>109</v>
      </c>
      <c r="IH22" s="197">
        <v>109</v>
      </c>
      <c r="II22" s="197">
        <v>109</v>
      </c>
      <c r="IJ22" s="197">
        <v>109</v>
      </c>
      <c r="IK22" s="197">
        <v>109</v>
      </c>
      <c r="IL22" s="197">
        <v>109</v>
      </c>
      <c r="IM22" s="197">
        <v>89</v>
      </c>
      <c r="IN22" s="197">
        <v>89</v>
      </c>
      <c r="IO22" s="197">
        <v>89</v>
      </c>
      <c r="IP22" s="197">
        <v>89</v>
      </c>
      <c r="IQ22" s="197">
        <v>89</v>
      </c>
      <c r="IR22" s="197">
        <v>89</v>
      </c>
      <c r="IS22" s="197">
        <v>89</v>
      </c>
      <c r="IT22" s="197">
        <v>89</v>
      </c>
      <c r="IU22" s="197">
        <v>89</v>
      </c>
      <c r="IV22" s="197">
        <v>89</v>
      </c>
      <c r="IW22" s="197">
        <v>89</v>
      </c>
      <c r="IX22" s="197">
        <v>89</v>
      </c>
      <c r="IY22" s="197">
        <v>89</v>
      </c>
      <c r="IZ22" s="198"/>
      <c r="JA22" s="197">
        <v>89</v>
      </c>
      <c r="JB22" s="197">
        <v>89</v>
      </c>
      <c r="JC22" s="197">
        <v>89</v>
      </c>
      <c r="JD22" s="197">
        <v>89</v>
      </c>
      <c r="JE22" s="197">
        <v>89</v>
      </c>
      <c r="JF22" s="197">
        <v>89</v>
      </c>
      <c r="JG22" s="197">
        <v>89</v>
      </c>
      <c r="JH22" s="197">
        <v>89</v>
      </c>
      <c r="JI22" s="197">
        <v>89</v>
      </c>
      <c r="JJ22" s="197"/>
      <c r="JK22" s="197">
        <v>89</v>
      </c>
      <c r="JL22" s="197">
        <v>89</v>
      </c>
      <c r="JM22" s="197">
        <v>89</v>
      </c>
      <c r="JN22" s="197">
        <v>89</v>
      </c>
      <c r="JO22" s="197">
        <v>89</v>
      </c>
      <c r="JP22" s="197">
        <v>89</v>
      </c>
      <c r="JQ22" s="198"/>
      <c r="JR22" s="197">
        <v>89</v>
      </c>
      <c r="JS22" s="197">
        <v>89</v>
      </c>
      <c r="JT22" s="197">
        <v>89</v>
      </c>
      <c r="JU22" s="197">
        <v>89</v>
      </c>
      <c r="JV22" s="197">
        <v>89</v>
      </c>
      <c r="JW22" s="197">
        <v>89</v>
      </c>
      <c r="JX22" s="197">
        <v>89</v>
      </c>
      <c r="JY22" s="197">
        <v>89</v>
      </c>
      <c r="JZ22" s="197">
        <v>89</v>
      </c>
      <c r="KA22" s="197">
        <v>89</v>
      </c>
      <c r="KB22" s="197">
        <v>89</v>
      </c>
      <c r="KC22" s="197">
        <v>89</v>
      </c>
      <c r="KD22" s="197">
        <v>89</v>
      </c>
      <c r="KE22" s="197">
        <v>89</v>
      </c>
      <c r="KF22" s="197">
        <v>89</v>
      </c>
      <c r="KG22" s="197">
        <v>89</v>
      </c>
      <c r="KH22" s="197">
        <v>89</v>
      </c>
      <c r="KI22" s="197">
        <v>89</v>
      </c>
      <c r="KJ22" s="197">
        <v>89</v>
      </c>
      <c r="KK22" s="197">
        <v>89</v>
      </c>
      <c r="KL22" s="197">
        <v>89</v>
      </c>
      <c r="KM22" s="197">
        <v>89</v>
      </c>
      <c r="KN22" s="197">
        <v>89</v>
      </c>
      <c r="KO22" s="197">
        <v>89</v>
      </c>
      <c r="KP22" s="197">
        <v>89</v>
      </c>
      <c r="KQ22" s="197">
        <v>89</v>
      </c>
      <c r="KR22" s="197">
        <v>89</v>
      </c>
      <c r="KS22" s="197">
        <v>89</v>
      </c>
      <c r="KT22" s="197">
        <v>89</v>
      </c>
      <c r="KU22" s="197">
        <v>89</v>
      </c>
      <c r="KV22" s="197">
        <v>89</v>
      </c>
      <c r="KW22" s="197">
        <v>89</v>
      </c>
      <c r="KX22" s="198"/>
      <c r="KY22" s="198"/>
      <c r="KZ22" s="198"/>
      <c r="LA22" s="198"/>
      <c r="LB22" s="197">
        <v>69</v>
      </c>
      <c r="LC22" s="197">
        <v>89</v>
      </c>
      <c r="LD22" s="197">
        <v>89</v>
      </c>
      <c r="LE22" s="197">
        <v>69</v>
      </c>
      <c r="LF22" s="197">
        <v>0</v>
      </c>
      <c r="LG22" s="197">
        <v>69</v>
      </c>
      <c r="LH22" s="198"/>
      <c r="LI22" s="198"/>
      <c r="LJ22" s="198"/>
      <c r="LK22" s="198"/>
      <c r="LL22" s="198"/>
      <c r="LM22" s="198"/>
      <c r="LN22" s="198"/>
      <c r="LO22" s="198"/>
      <c r="LP22" s="198"/>
      <c r="LQ22" s="197">
        <v>69</v>
      </c>
      <c r="LR22" s="198"/>
      <c r="LS22" s="198"/>
      <c r="LT22" s="198"/>
      <c r="LU22" s="198"/>
      <c r="LV22" s="198"/>
      <c r="LW22" s="198"/>
      <c r="LX22" s="198"/>
      <c r="LY22" s="198"/>
      <c r="LZ22" s="198"/>
      <c r="MA22" s="198"/>
      <c r="MB22" s="198"/>
      <c r="MC22" s="198"/>
      <c r="MD22" s="198"/>
      <c r="ME22" s="198"/>
      <c r="MF22" s="198"/>
      <c r="MG22" s="198"/>
      <c r="MH22" s="198"/>
      <c r="MI22" s="198"/>
      <c r="MJ22" s="198"/>
      <c r="MK22" s="198"/>
      <c r="ML22" s="198"/>
      <c r="MM22" s="198"/>
      <c r="MN22" s="197">
        <v>69</v>
      </c>
      <c r="MO22" s="247">
        <v>542</v>
      </c>
      <c r="MP22" s="198"/>
      <c r="MQ22" s="247">
        <v>542</v>
      </c>
      <c r="MR22" s="198"/>
      <c r="MS22" s="198"/>
      <c r="MT22" s="198"/>
      <c r="MU22" s="198"/>
      <c r="MV22" s="198"/>
      <c r="MW22" s="198"/>
      <c r="MX22" s="198"/>
      <c r="MY22" s="198"/>
      <c r="MZ22" s="198"/>
      <c r="NA22" s="247">
        <v>542</v>
      </c>
      <c r="NB22" s="198"/>
      <c r="NC22" s="198"/>
      <c r="ND22" s="198"/>
      <c r="NE22" s="198"/>
      <c r="NF22" s="198"/>
      <c r="NG22" s="198"/>
      <c r="NH22" s="198"/>
      <c r="NI22" s="198"/>
      <c r="NJ22" s="198"/>
      <c r="NK22" s="198"/>
      <c r="NL22" s="198"/>
      <c r="NM22" s="198"/>
      <c r="NN22" s="198"/>
      <c r="NO22" s="198"/>
      <c r="NP22" s="198"/>
      <c r="NQ22" s="198"/>
      <c r="NR22" s="198"/>
      <c r="NS22" s="198"/>
      <c r="NT22" s="198"/>
      <c r="NU22" s="198"/>
      <c r="NV22" s="198"/>
      <c r="NW22" s="198"/>
      <c r="NX22" s="198"/>
      <c r="NY22" s="198"/>
      <c r="NZ22" s="198"/>
      <c r="OA22" s="198"/>
      <c r="OB22" s="198"/>
      <c r="OC22" s="198"/>
      <c r="OD22" s="198"/>
      <c r="OE22" s="198"/>
      <c r="OF22" s="198"/>
      <c r="OG22" s="198"/>
      <c r="OH22" s="198"/>
      <c r="OI22" s="198"/>
      <c r="OJ22" s="198"/>
      <c r="OK22" s="198"/>
      <c r="OL22" s="198"/>
      <c r="OM22" s="198"/>
      <c r="ON22" s="198"/>
      <c r="OO22" s="198"/>
      <c r="OP22" s="198"/>
      <c r="OQ22" s="198"/>
      <c r="OR22" s="198"/>
      <c r="OS22" s="198"/>
      <c r="OT22" s="198"/>
      <c r="OU22" s="198"/>
      <c r="OV22" s="198"/>
      <c r="OW22" s="198"/>
      <c r="OX22" s="198"/>
      <c r="OY22" s="198"/>
      <c r="OZ22" s="198"/>
      <c r="PA22" s="198"/>
      <c r="PB22" s="198"/>
      <c r="PC22" s="198"/>
      <c r="PD22" s="198"/>
      <c r="PE22" s="198"/>
      <c r="PF22" s="198"/>
      <c r="PG22" s="198"/>
      <c r="PH22" s="198"/>
      <c r="PI22" s="198"/>
      <c r="PJ22" s="198"/>
      <c r="PK22" s="198"/>
      <c r="PL22" s="198"/>
      <c r="PM22" s="198"/>
      <c r="PN22" s="198"/>
      <c r="PO22" s="198"/>
      <c r="PP22" s="198"/>
      <c r="PQ22" s="198"/>
      <c r="PR22" s="198"/>
      <c r="PS22" s="198"/>
      <c r="PT22" s="198"/>
      <c r="PU22" s="198"/>
      <c r="PV22" s="198"/>
      <c r="PW22" s="198"/>
      <c r="PX22" s="261"/>
      <c r="PY22" s="261"/>
      <c r="PZ22" s="261"/>
      <c r="QA22" s="261"/>
      <c r="QB22" s="261"/>
      <c r="QC22" s="261"/>
      <c r="QD22" s="261"/>
      <c r="QE22" s="261"/>
      <c r="QF22" s="261"/>
      <c r="QG22" s="261"/>
      <c r="QH22" s="261"/>
      <c r="QI22" s="261"/>
      <c r="QJ22" s="261"/>
      <c r="QK22" s="261"/>
      <c r="QL22" s="261"/>
      <c r="QM22" s="261"/>
      <c r="QN22" s="261"/>
      <c r="QO22" s="261"/>
      <c r="QP22" s="261"/>
      <c r="QQ22" s="261"/>
      <c r="QR22" s="261"/>
      <c r="QS22" s="261"/>
      <c r="QT22" s="261"/>
      <c r="QU22" s="261"/>
      <c r="QV22" s="261"/>
      <c r="QW22" s="261"/>
      <c r="QX22" s="261"/>
      <c r="QY22" s="261"/>
      <c r="QZ22" s="261"/>
      <c r="RA22" s="261"/>
      <c r="RB22" s="261"/>
      <c r="RC22" s="261"/>
      <c r="RD22" s="261"/>
      <c r="RE22" s="261"/>
      <c r="RF22" s="261"/>
      <c r="RG22" s="261"/>
      <c r="RH22" s="261"/>
      <c r="RI22" s="261"/>
      <c r="RJ22" s="261"/>
      <c r="RK22" s="261"/>
      <c r="RL22" s="261"/>
      <c r="RM22" s="261"/>
      <c r="RN22" s="261"/>
      <c r="RO22" s="261"/>
      <c r="RP22" s="261"/>
      <c r="RQ22" s="261"/>
      <c r="RR22" s="261"/>
      <c r="RS22" s="261"/>
      <c r="RT22" s="261"/>
      <c r="RU22" s="261"/>
      <c r="RV22" s="261"/>
      <c r="RW22" s="261"/>
      <c r="RX22" s="261"/>
      <c r="RY22" s="261"/>
      <c r="RZ22" s="261"/>
      <c r="SA22" s="261"/>
      <c r="SB22" s="261"/>
      <c r="SC22" s="261"/>
      <c r="SD22" s="261"/>
      <c r="SE22" s="261"/>
    </row>
    <row r="23" spans="1:499" x14ac:dyDescent="0.2">
      <c r="A23" s="230" t="s">
        <v>830</v>
      </c>
      <c r="B23" s="231" t="s">
        <v>5417</v>
      </c>
      <c r="C23" s="225"/>
      <c r="D23" s="225"/>
      <c r="E23" s="225"/>
      <c r="F23" s="226" t="s">
        <v>5587</v>
      </c>
      <c r="G23" s="226" t="s">
        <v>5550</v>
      </c>
      <c r="H23" s="226" t="s">
        <v>5551</v>
      </c>
      <c r="I23" s="226" t="s">
        <v>5559</v>
      </c>
      <c r="J23" s="226"/>
      <c r="K23" s="226"/>
      <c r="L23" s="226"/>
      <c r="M23" s="226"/>
      <c r="N23" s="226" t="s">
        <v>5553</v>
      </c>
      <c r="O23" s="226" t="s">
        <v>5554</v>
      </c>
      <c r="P23" s="226"/>
      <c r="Q23" s="237">
        <v>0</v>
      </c>
      <c r="R23" s="238"/>
      <c r="S23" s="238"/>
      <c r="T23" s="238"/>
      <c r="U23" s="238"/>
      <c r="V23" s="238"/>
      <c r="W23" s="232" t="s">
        <v>5578</v>
      </c>
      <c r="X23" s="232"/>
      <c r="Y23" s="232" t="s">
        <v>5556</v>
      </c>
      <c r="Z23" s="235">
        <v>5.04</v>
      </c>
      <c r="AA23" s="235">
        <v>9.15</v>
      </c>
      <c r="AB23" s="235">
        <v>0</v>
      </c>
      <c r="AC23" s="224">
        <v>36526</v>
      </c>
      <c r="AD23" s="224">
        <v>36526</v>
      </c>
      <c r="AE23" s="125">
        <v>18</v>
      </c>
      <c r="AF23" s="125">
        <v>24</v>
      </c>
      <c r="AG23" s="125">
        <v>12</v>
      </c>
      <c r="AH23" s="236">
        <v>1</v>
      </c>
      <c r="AI23" s="236"/>
      <c r="AJ23" s="125" t="s">
        <v>6226</v>
      </c>
      <c r="AK23" s="175" t="s">
        <v>5144</v>
      </c>
      <c r="AL23" s="125" t="s">
        <v>820</v>
      </c>
      <c r="AM23" s="27" t="s">
        <v>820</v>
      </c>
      <c r="AN23" s="126">
        <v>0.62</v>
      </c>
      <c r="AO23" s="126">
        <v>8.1</v>
      </c>
      <c r="AP23" s="126">
        <v>200.4</v>
      </c>
      <c r="AQ23" s="126">
        <v>80.599999999999994</v>
      </c>
      <c r="AR23" s="125">
        <v>0</v>
      </c>
      <c r="AS23" s="125">
        <v>0</v>
      </c>
      <c r="AT23" s="178">
        <v>43364</v>
      </c>
      <c r="AU23" s="178"/>
      <c r="AV23" s="178">
        <v>43364</v>
      </c>
      <c r="AW23" s="239" t="s">
        <v>855</v>
      </c>
      <c r="AX23" s="239" t="s">
        <v>846</v>
      </c>
      <c r="AY23" s="127"/>
      <c r="AZ23" s="127"/>
      <c r="BA23" s="128">
        <v>200</v>
      </c>
      <c r="BB23" s="128" t="s">
        <v>489</v>
      </c>
      <c r="BC23" s="128"/>
      <c r="BD23" s="128">
        <v>1</v>
      </c>
      <c r="BE23" s="129" t="s">
        <v>541</v>
      </c>
      <c r="BF23" s="130">
        <v>1</v>
      </c>
      <c r="BG23" s="240"/>
      <c r="BH23" s="241"/>
      <c r="BI23" s="190"/>
      <c r="BJ23" s="131">
        <v>20</v>
      </c>
      <c r="BK23" s="191">
        <v>27</v>
      </c>
      <c r="BL23" s="13">
        <v>13</v>
      </c>
      <c r="BM23" s="13">
        <v>7</v>
      </c>
      <c r="BN23" s="27" t="s">
        <v>5562</v>
      </c>
      <c r="BO23" s="13" t="s">
        <v>5562</v>
      </c>
      <c r="BP23" s="222">
        <v>45</v>
      </c>
      <c r="BQ23" s="132"/>
      <c r="BR23" s="133"/>
      <c r="BS23" s="125">
        <v>1000000000</v>
      </c>
      <c r="BT23" s="134">
        <v>497</v>
      </c>
      <c r="BU23" s="135">
        <v>-23.85</v>
      </c>
      <c r="BV23" s="134">
        <v>0</v>
      </c>
      <c r="BW23" s="136">
        <v>0</v>
      </c>
      <c r="BX23" s="136">
        <v>0</v>
      </c>
      <c r="BY23" s="136">
        <v>0</v>
      </c>
      <c r="BZ23" s="134">
        <v>0</v>
      </c>
      <c r="CA23" s="134">
        <v>0</v>
      </c>
      <c r="CB23" s="134">
        <v>497</v>
      </c>
      <c r="CC23" s="135">
        <v>-23.85</v>
      </c>
      <c r="CD23" s="134"/>
      <c r="CE23" s="134"/>
      <c r="CF23" s="137">
        <v>0</v>
      </c>
      <c r="CG23" s="134">
        <v>7</v>
      </c>
      <c r="CH23" s="132"/>
      <c r="CI23" s="132"/>
      <c r="CJ23" s="229" t="s">
        <v>820</v>
      </c>
      <c r="CK23" s="233" t="s">
        <v>820</v>
      </c>
      <c r="CL23" s="138">
        <v>0</v>
      </c>
      <c r="CM23" s="138">
        <v>2404</v>
      </c>
      <c r="CN23" s="135">
        <v>0</v>
      </c>
      <c r="CO23" s="135">
        <v>1.0900000000000001</v>
      </c>
      <c r="CP23" s="139"/>
      <c r="CQ23" s="135">
        <v>0</v>
      </c>
      <c r="CR23" s="179">
        <v>43475</v>
      </c>
      <c r="CS23" s="180">
        <v>43475</v>
      </c>
      <c r="CT23" s="181">
        <v>43601</v>
      </c>
      <c r="CU23" s="181">
        <v>36526</v>
      </c>
      <c r="CV23" s="181">
        <v>36526</v>
      </c>
      <c r="CW23" s="181">
        <v>36526</v>
      </c>
      <c r="CX23" s="181">
        <v>36694</v>
      </c>
      <c r="CY23" s="135">
        <v>0</v>
      </c>
      <c r="CZ23" s="134">
        <v>0</v>
      </c>
      <c r="DA23" s="135">
        <v>0</v>
      </c>
      <c r="DB23" s="135">
        <v>0</v>
      </c>
      <c r="DC23" s="135">
        <v>0</v>
      </c>
      <c r="DD23" s="135">
        <v>0</v>
      </c>
      <c r="DE23" s="140">
        <v>3.2967032967032968E-2</v>
      </c>
      <c r="DF23" s="13" t="s">
        <v>820</v>
      </c>
      <c r="DG23" s="80" t="s">
        <v>820</v>
      </c>
      <c r="DH23" s="18" t="b">
        <v>0</v>
      </c>
      <c r="DI23" s="79"/>
      <c r="DJ23" s="79"/>
      <c r="DK23" s="192"/>
      <c r="DL23" s="174"/>
      <c r="DM23" s="193"/>
      <c r="DN23" s="135"/>
      <c r="DO23" s="79"/>
      <c r="DP23" s="79"/>
      <c r="DQ23" s="79"/>
      <c r="DR23" s="79"/>
      <c r="DS23" s="79"/>
      <c r="DT23" s="79"/>
      <c r="DU23" s="79"/>
      <c r="DV23" s="18"/>
      <c r="DW23" s="18"/>
      <c r="DX23" s="18"/>
      <c r="DY23" s="177"/>
      <c r="DZ23" s="177">
        <v>0</v>
      </c>
      <c r="EA23" s="177">
        <v>0</v>
      </c>
      <c r="EB23" s="177">
        <v>0</v>
      </c>
      <c r="EC23" s="177">
        <v>0</v>
      </c>
      <c r="ED23" s="177">
        <v>0</v>
      </c>
      <c r="EE23" s="177">
        <v>0</v>
      </c>
      <c r="EF23" s="177">
        <v>0</v>
      </c>
      <c r="EG23" s="177">
        <v>0</v>
      </c>
      <c r="EH23" s="177">
        <v>0</v>
      </c>
      <c r="EI23" s="177">
        <v>0</v>
      </c>
      <c r="EJ23" s="177">
        <v>0</v>
      </c>
      <c r="EK23" s="177">
        <v>0</v>
      </c>
      <c r="EL23" s="177">
        <v>0</v>
      </c>
      <c r="EM23" s="177">
        <v>0</v>
      </c>
      <c r="EN23" s="177">
        <v>0</v>
      </c>
      <c r="EO23" s="177">
        <v>0</v>
      </c>
      <c r="EP23" s="177">
        <v>0</v>
      </c>
      <c r="EQ23" s="177">
        <v>0</v>
      </c>
      <c r="ER23" s="177">
        <v>0</v>
      </c>
      <c r="ES23" s="177">
        <v>0</v>
      </c>
      <c r="ET23" s="177">
        <v>0</v>
      </c>
      <c r="EU23" s="177">
        <v>0</v>
      </c>
      <c r="EV23" s="177">
        <v>0</v>
      </c>
      <c r="EW23" s="177">
        <v>0</v>
      </c>
      <c r="EX23" s="177">
        <v>0</v>
      </c>
      <c r="EY23" s="177">
        <v>0</v>
      </c>
      <c r="EZ23" s="177">
        <v>0</v>
      </c>
      <c r="FA23" s="177">
        <v>0</v>
      </c>
      <c r="FB23" s="177">
        <v>0</v>
      </c>
      <c r="FC23" s="246">
        <v>529</v>
      </c>
      <c r="FD23" s="246">
        <v>506</v>
      </c>
      <c r="FE23" s="246">
        <v>506</v>
      </c>
      <c r="FF23" s="246">
        <v>506</v>
      </c>
      <c r="FG23" s="246">
        <v>508</v>
      </c>
      <c r="FH23" s="247">
        <v>508</v>
      </c>
      <c r="FI23" s="247">
        <v>508</v>
      </c>
      <c r="FJ23" s="247">
        <v>508</v>
      </c>
      <c r="FK23" s="247">
        <v>505</v>
      </c>
      <c r="FL23" s="247">
        <v>505</v>
      </c>
      <c r="FM23" s="247">
        <v>505</v>
      </c>
      <c r="FN23" s="247">
        <v>505</v>
      </c>
      <c r="FO23" s="247">
        <v>505</v>
      </c>
      <c r="FP23" s="247">
        <v>505</v>
      </c>
      <c r="FQ23" s="247">
        <v>505</v>
      </c>
      <c r="FR23" s="247">
        <v>505</v>
      </c>
      <c r="FS23" s="247">
        <v>505</v>
      </c>
      <c r="FT23" s="247">
        <v>505</v>
      </c>
      <c r="FU23" s="247">
        <v>505</v>
      </c>
      <c r="FV23" s="247">
        <v>505</v>
      </c>
      <c r="FW23" s="247">
        <v>505</v>
      </c>
      <c r="FX23" s="247">
        <v>505</v>
      </c>
      <c r="FY23" s="247">
        <v>505</v>
      </c>
      <c r="FZ23" s="247">
        <v>505</v>
      </c>
      <c r="GA23" s="247">
        <v>505</v>
      </c>
      <c r="GB23" s="247">
        <v>505</v>
      </c>
      <c r="GC23" s="247">
        <v>505</v>
      </c>
      <c r="GD23" s="247">
        <v>500</v>
      </c>
      <c r="GE23" s="247">
        <v>500</v>
      </c>
      <c r="GF23" s="247">
        <v>500</v>
      </c>
      <c r="GG23" s="247">
        <v>500</v>
      </c>
      <c r="GH23" s="247">
        <v>500</v>
      </c>
      <c r="GI23" s="247">
        <v>500</v>
      </c>
      <c r="GJ23" s="247">
        <v>500</v>
      </c>
      <c r="GK23" s="247">
        <v>500</v>
      </c>
      <c r="GL23" s="247">
        <v>500</v>
      </c>
      <c r="GM23" s="247">
        <v>500</v>
      </c>
      <c r="GN23" s="247">
        <v>500</v>
      </c>
      <c r="GO23" s="247">
        <v>500</v>
      </c>
      <c r="GP23" s="247">
        <v>500</v>
      </c>
      <c r="GQ23" s="247">
        <v>500</v>
      </c>
      <c r="GR23" s="247">
        <v>500</v>
      </c>
      <c r="GS23" s="247">
        <v>500</v>
      </c>
      <c r="GT23" s="247">
        <v>500</v>
      </c>
      <c r="GU23" s="247">
        <v>500</v>
      </c>
      <c r="GV23" s="247">
        <v>500</v>
      </c>
      <c r="GW23" s="247">
        <v>500</v>
      </c>
      <c r="GX23" s="247">
        <v>500</v>
      </c>
      <c r="GY23" s="247">
        <v>500</v>
      </c>
      <c r="GZ23" s="247">
        <v>500</v>
      </c>
      <c r="HA23" s="247">
        <v>500</v>
      </c>
      <c r="HB23" s="247">
        <v>500</v>
      </c>
      <c r="HC23" s="247">
        <v>500</v>
      </c>
      <c r="HD23" s="247">
        <v>500</v>
      </c>
      <c r="HE23" s="247">
        <v>1</v>
      </c>
      <c r="HF23" s="247">
        <v>500</v>
      </c>
      <c r="HG23" s="247">
        <v>500</v>
      </c>
      <c r="HH23" s="247">
        <v>500</v>
      </c>
      <c r="HI23" s="247">
        <v>500</v>
      </c>
      <c r="HJ23" s="247">
        <v>500</v>
      </c>
      <c r="HK23" s="198"/>
      <c r="HL23" s="247">
        <v>500</v>
      </c>
      <c r="HM23" s="247">
        <v>500</v>
      </c>
      <c r="HN23" s="247">
        <v>500</v>
      </c>
      <c r="HO23" s="247">
        <v>500</v>
      </c>
      <c r="HP23" s="247">
        <v>500</v>
      </c>
      <c r="HQ23" s="247">
        <v>500</v>
      </c>
      <c r="HR23" s="247">
        <v>500</v>
      </c>
      <c r="HS23" s="247">
        <v>500</v>
      </c>
      <c r="HT23" s="247">
        <v>500</v>
      </c>
      <c r="HU23" s="247">
        <v>500</v>
      </c>
      <c r="HV23" s="198"/>
      <c r="HW23" s="247">
        <v>500</v>
      </c>
      <c r="HX23" s="247">
        <v>500</v>
      </c>
      <c r="HY23" s="247">
        <v>500</v>
      </c>
      <c r="HZ23" s="247">
        <v>500</v>
      </c>
      <c r="IA23" s="247">
        <v>500</v>
      </c>
      <c r="IB23" s="247">
        <v>502</v>
      </c>
      <c r="IC23" s="247">
        <v>502</v>
      </c>
      <c r="ID23" s="247">
        <v>502</v>
      </c>
      <c r="IE23" s="247">
        <v>502</v>
      </c>
      <c r="IF23" s="247">
        <v>502</v>
      </c>
      <c r="IG23" s="247">
        <v>502</v>
      </c>
      <c r="IH23" s="247">
        <v>502</v>
      </c>
      <c r="II23" s="247">
        <v>501</v>
      </c>
      <c r="IJ23" s="247">
        <v>501</v>
      </c>
      <c r="IK23" s="247">
        <v>501</v>
      </c>
      <c r="IL23" s="247">
        <v>501</v>
      </c>
      <c r="IM23" s="247">
        <v>501</v>
      </c>
      <c r="IN23" s="247">
        <v>501</v>
      </c>
      <c r="IO23" s="247">
        <v>501</v>
      </c>
      <c r="IP23" s="247">
        <v>501</v>
      </c>
      <c r="IQ23" s="247">
        <v>501</v>
      </c>
      <c r="IR23" s="247">
        <v>501</v>
      </c>
      <c r="IS23" s="247">
        <v>501</v>
      </c>
      <c r="IT23" s="247">
        <v>501</v>
      </c>
      <c r="IU23" s="247">
        <v>501</v>
      </c>
      <c r="IV23" s="247">
        <v>501</v>
      </c>
      <c r="IW23" s="247">
        <v>501</v>
      </c>
      <c r="IX23" s="247">
        <v>501</v>
      </c>
      <c r="IY23" s="247">
        <v>501</v>
      </c>
      <c r="IZ23" s="198"/>
      <c r="JA23" s="247">
        <v>501</v>
      </c>
      <c r="JB23" s="247">
        <v>501</v>
      </c>
      <c r="JC23" s="247">
        <v>501</v>
      </c>
      <c r="JD23" s="247">
        <v>501</v>
      </c>
      <c r="JE23" s="247">
        <v>501</v>
      </c>
      <c r="JF23" s="247">
        <v>501</v>
      </c>
      <c r="JG23" s="247">
        <v>501</v>
      </c>
      <c r="JH23" s="247">
        <v>501</v>
      </c>
      <c r="JI23" s="247">
        <v>501</v>
      </c>
      <c r="JJ23" s="247"/>
      <c r="JK23" s="247">
        <v>501</v>
      </c>
      <c r="JL23" s="247">
        <v>501</v>
      </c>
      <c r="JM23" s="247">
        <v>501</v>
      </c>
      <c r="JN23" s="247">
        <v>501</v>
      </c>
      <c r="JO23" s="247">
        <v>501</v>
      </c>
      <c r="JP23" s="247">
        <v>501</v>
      </c>
      <c r="JQ23" s="198"/>
      <c r="JR23" s="247">
        <v>501</v>
      </c>
      <c r="JS23" s="247">
        <v>501</v>
      </c>
      <c r="JT23" s="247">
        <v>501</v>
      </c>
      <c r="JU23" s="247">
        <v>501</v>
      </c>
      <c r="JV23" s="247">
        <v>501</v>
      </c>
      <c r="JW23" s="247">
        <v>501</v>
      </c>
      <c r="JX23" s="247">
        <v>501</v>
      </c>
      <c r="JY23" s="247">
        <v>501</v>
      </c>
      <c r="JZ23" s="247">
        <v>501</v>
      </c>
      <c r="KA23" s="247">
        <v>501</v>
      </c>
      <c r="KB23" s="247">
        <v>501</v>
      </c>
      <c r="KC23" s="247">
        <v>501</v>
      </c>
      <c r="KD23" s="247">
        <v>501</v>
      </c>
      <c r="KE23" s="247">
        <v>501</v>
      </c>
      <c r="KF23" s="247">
        <v>501</v>
      </c>
      <c r="KG23" s="247">
        <v>501</v>
      </c>
      <c r="KH23" s="247">
        <v>501</v>
      </c>
      <c r="KI23" s="247">
        <v>501</v>
      </c>
      <c r="KJ23" s="247">
        <v>501</v>
      </c>
      <c r="KK23" s="247">
        <v>501</v>
      </c>
      <c r="KL23" s="247">
        <v>501</v>
      </c>
      <c r="KM23" s="247">
        <v>501</v>
      </c>
      <c r="KN23" s="247">
        <v>501</v>
      </c>
      <c r="KO23" s="247">
        <v>501</v>
      </c>
      <c r="KP23" s="247">
        <v>501</v>
      </c>
      <c r="KQ23" s="247">
        <v>501</v>
      </c>
      <c r="KR23" s="247">
        <v>501</v>
      </c>
      <c r="KS23" s="247">
        <v>501</v>
      </c>
      <c r="KT23" s="247">
        <v>501</v>
      </c>
      <c r="KU23" s="247">
        <v>501</v>
      </c>
      <c r="KV23" s="247">
        <v>501</v>
      </c>
      <c r="KW23" s="247">
        <v>501</v>
      </c>
      <c r="KX23" s="198"/>
      <c r="KY23" s="198"/>
      <c r="KZ23" s="198"/>
      <c r="LA23" s="198"/>
      <c r="LB23" s="247">
        <v>501</v>
      </c>
      <c r="LC23" s="247">
        <v>501</v>
      </c>
      <c r="LD23" s="247">
        <v>501</v>
      </c>
      <c r="LE23" s="247">
        <v>501</v>
      </c>
      <c r="LF23" s="243">
        <v>0</v>
      </c>
      <c r="LG23" s="247">
        <v>501</v>
      </c>
      <c r="LH23" s="198"/>
      <c r="LI23" s="198"/>
      <c r="LJ23" s="198"/>
      <c r="LK23" s="198"/>
      <c r="LL23" s="198"/>
      <c r="LM23" s="198"/>
      <c r="LN23" s="198"/>
      <c r="LO23" s="198"/>
      <c r="LP23" s="198"/>
      <c r="LQ23" s="247">
        <v>501</v>
      </c>
      <c r="LR23" s="198"/>
      <c r="LS23" s="198"/>
      <c r="LT23" s="198"/>
      <c r="LU23" s="198"/>
      <c r="LV23" s="198"/>
      <c r="LW23" s="198"/>
      <c r="LX23" s="198"/>
      <c r="LY23" s="198"/>
      <c r="LZ23" s="198"/>
      <c r="MA23" s="198"/>
      <c r="MB23" s="198"/>
      <c r="MC23" s="198"/>
      <c r="MD23" s="198"/>
      <c r="ME23" s="198"/>
      <c r="MF23" s="198"/>
      <c r="MG23" s="198"/>
      <c r="MH23" s="198"/>
      <c r="MI23" s="198"/>
      <c r="MJ23" s="198"/>
      <c r="MK23" s="198"/>
      <c r="ML23" s="198"/>
      <c r="MM23" s="198"/>
      <c r="MN23" s="247">
        <v>501</v>
      </c>
      <c r="MO23" s="247">
        <v>497</v>
      </c>
      <c r="MP23" s="198"/>
      <c r="MQ23" s="247">
        <v>497</v>
      </c>
      <c r="MR23" s="198"/>
      <c r="MS23" s="198"/>
      <c r="MT23" s="198"/>
      <c r="MU23" s="198"/>
      <c r="MV23" s="198"/>
      <c r="MW23" s="198"/>
      <c r="MX23" s="198"/>
      <c r="MY23" s="198"/>
      <c r="MZ23" s="198"/>
      <c r="NA23" s="247">
        <v>497</v>
      </c>
      <c r="NB23" s="198"/>
      <c r="NC23" s="198"/>
      <c r="ND23" s="198"/>
      <c r="NE23" s="198"/>
      <c r="NF23" s="198"/>
      <c r="NG23" s="198"/>
      <c r="NH23" s="198"/>
      <c r="NI23" s="198"/>
      <c r="NJ23" s="198"/>
      <c r="NK23" s="198"/>
      <c r="NL23" s="198"/>
      <c r="NM23" s="198"/>
      <c r="NN23" s="198"/>
      <c r="NO23" s="198"/>
      <c r="NP23" s="196"/>
      <c r="NQ23" s="196"/>
      <c r="NR23" s="196"/>
      <c r="NS23" s="196"/>
      <c r="NT23" s="196"/>
      <c r="NU23" s="196"/>
      <c r="NV23" s="196"/>
      <c r="NW23" s="196"/>
      <c r="NX23" s="196"/>
      <c r="NY23" s="196"/>
      <c r="NZ23" s="196"/>
      <c r="OA23" s="196"/>
      <c r="OB23" s="196"/>
      <c r="OC23" s="196"/>
      <c r="OD23" s="196"/>
      <c r="OE23" s="196"/>
      <c r="OF23" s="196"/>
      <c r="OG23" s="196"/>
      <c r="OH23" s="196"/>
      <c r="OI23" s="196"/>
      <c r="OJ23" s="196"/>
      <c r="OK23" s="196"/>
      <c r="OL23" s="196"/>
      <c r="OM23" s="196"/>
      <c r="ON23" s="196"/>
      <c r="OO23" s="196"/>
      <c r="OP23" s="196"/>
      <c r="OQ23" s="196"/>
      <c r="OR23" s="196"/>
      <c r="OS23" s="196"/>
      <c r="OT23" s="196"/>
      <c r="OU23" s="196"/>
      <c r="OV23" s="196"/>
      <c r="OW23" s="196"/>
      <c r="OX23" s="196"/>
      <c r="OY23" s="196"/>
      <c r="OZ23" s="196"/>
      <c r="PA23" s="196"/>
      <c r="PB23" s="196"/>
      <c r="PC23" s="196"/>
      <c r="PD23" s="196"/>
      <c r="PE23" s="196"/>
      <c r="PF23" s="196"/>
      <c r="PG23" s="196"/>
      <c r="PH23" s="196"/>
      <c r="PI23" s="196"/>
      <c r="PJ23" s="196"/>
      <c r="PK23" s="196"/>
      <c r="PL23" s="196"/>
      <c r="PM23" s="196"/>
      <c r="PN23" s="196"/>
      <c r="PO23" s="196"/>
      <c r="PP23" s="196"/>
      <c r="PQ23" s="196"/>
      <c r="PR23" s="196"/>
      <c r="PS23" s="196"/>
      <c r="PT23" s="196"/>
      <c r="PU23" s="196"/>
      <c r="PV23" s="196"/>
      <c r="PW23" s="196"/>
      <c r="PX23" s="261"/>
      <c r="PY23" s="261"/>
      <c r="PZ23" s="261"/>
      <c r="QA23" s="261"/>
      <c r="QB23" s="261"/>
      <c r="QC23" s="261"/>
      <c r="QD23" s="261"/>
      <c r="QE23" s="261"/>
      <c r="QF23" s="261"/>
      <c r="QG23" s="261"/>
      <c r="QH23" s="261"/>
      <c r="QI23" s="261"/>
      <c r="QJ23" s="261"/>
      <c r="QK23" s="261"/>
      <c r="QL23" s="261"/>
      <c r="QM23" s="261"/>
      <c r="QN23" s="261"/>
      <c r="QO23" s="261"/>
      <c r="QP23" s="261"/>
      <c r="QQ23" s="261"/>
      <c r="QR23" s="261"/>
      <c r="QS23" s="261"/>
      <c r="QT23" s="261"/>
      <c r="QU23" s="261"/>
      <c r="QV23" s="261"/>
      <c r="QW23" s="261"/>
      <c r="QX23" s="261"/>
      <c r="QY23" s="261"/>
      <c r="QZ23" s="261"/>
      <c r="RA23" s="261"/>
      <c r="RB23" s="261"/>
      <c r="RC23" s="261"/>
      <c r="RD23" s="261"/>
      <c r="RE23" s="261"/>
      <c r="RF23" s="261"/>
      <c r="RG23" s="261"/>
      <c r="RH23" s="261"/>
      <c r="RI23" s="261"/>
      <c r="RJ23" s="261"/>
      <c r="RK23" s="261"/>
      <c r="RL23" s="261"/>
      <c r="RM23" s="261"/>
      <c r="RN23" s="261"/>
      <c r="RO23" s="261"/>
      <c r="RP23" s="261"/>
      <c r="RQ23" s="261"/>
      <c r="RR23" s="261"/>
      <c r="RS23" s="261"/>
      <c r="RT23" s="261"/>
      <c r="RU23" s="261"/>
      <c r="RV23" s="261"/>
      <c r="RW23" s="261"/>
      <c r="RX23" s="261"/>
      <c r="RY23" s="261"/>
      <c r="RZ23" s="261"/>
      <c r="SA23" s="261"/>
      <c r="SB23" s="261"/>
      <c r="SC23" s="261"/>
      <c r="SD23" s="261"/>
      <c r="SE23" s="261"/>
    </row>
    <row r="24" spans="1:499" x14ac:dyDescent="0.2">
      <c r="A24" s="230" t="s">
        <v>830</v>
      </c>
      <c r="B24" s="231" t="s">
        <v>5418</v>
      </c>
      <c r="C24" s="225"/>
      <c r="D24" s="225"/>
      <c r="E24" s="225"/>
      <c r="F24" s="226" t="s">
        <v>5588</v>
      </c>
      <c r="G24" s="226" t="s">
        <v>5550</v>
      </c>
      <c r="H24" s="226" t="s">
        <v>5551</v>
      </c>
      <c r="I24" s="226" t="s">
        <v>5559</v>
      </c>
      <c r="J24" s="226"/>
      <c r="K24" s="226"/>
      <c r="L24" s="226"/>
      <c r="M24" s="226"/>
      <c r="N24" s="226" t="s">
        <v>5553</v>
      </c>
      <c r="O24" s="226" t="s">
        <v>5589</v>
      </c>
      <c r="P24" s="226"/>
      <c r="Q24" s="237">
        <v>0</v>
      </c>
      <c r="R24" s="238"/>
      <c r="S24" s="238"/>
      <c r="T24" s="238"/>
      <c r="U24" s="238"/>
      <c r="V24" s="238"/>
      <c r="W24" s="232" t="s">
        <v>5578</v>
      </c>
      <c r="X24" s="232"/>
      <c r="Y24" s="232" t="s">
        <v>5556</v>
      </c>
      <c r="Z24" s="235">
        <v>1.77</v>
      </c>
      <c r="AA24" s="235">
        <v>5.95</v>
      </c>
      <c r="AB24" s="235">
        <v>0</v>
      </c>
      <c r="AC24" s="224">
        <v>36526</v>
      </c>
      <c r="AD24" s="224">
        <v>36526</v>
      </c>
      <c r="AE24" s="125">
        <v>18</v>
      </c>
      <c r="AF24" s="125">
        <v>24</v>
      </c>
      <c r="AG24" s="125">
        <v>12</v>
      </c>
      <c r="AH24" s="236">
        <v>1</v>
      </c>
      <c r="AI24" s="236" t="s">
        <v>819</v>
      </c>
      <c r="AJ24" s="125" t="s">
        <v>6226</v>
      </c>
      <c r="AK24" s="175" t="s">
        <v>5144</v>
      </c>
      <c r="AL24" s="125" t="s">
        <v>820</v>
      </c>
      <c r="AM24" s="27" t="s">
        <v>5060</v>
      </c>
      <c r="AN24" s="126">
        <v>1.52</v>
      </c>
      <c r="AO24" s="126">
        <v>3.3</v>
      </c>
      <c r="AP24" s="126">
        <v>0</v>
      </c>
      <c r="AQ24" s="126">
        <v>32.9</v>
      </c>
      <c r="AR24" s="125">
        <v>4</v>
      </c>
      <c r="AS24" s="125">
        <v>0</v>
      </c>
      <c r="AT24" s="178">
        <v>41862</v>
      </c>
      <c r="AU24" s="178"/>
      <c r="AV24" s="178">
        <v>42480</v>
      </c>
      <c r="AW24" s="239" t="s">
        <v>855</v>
      </c>
      <c r="AX24" s="239" t="s">
        <v>846</v>
      </c>
      <c r="AY24" s="127"/>
      <c r="AZ24" s="127"/>
      <c r="BA24" s="128">
        <v>200</v>
      </c>
      <c r="BB24" s="128" t="s">
        <v>489</v>
      </c>
      <c r="BC24" s="128"/>
      <c r="BD24" s="128">
        <v>1</v>
      </c>
      <c r="BE24" s="129" t="s">
        <v>541</v>
      </c>
      <c r="BF24" s="130">
        <v>1</v>
      </c>
      <c r="BG24" s="240"/>
      <c r="BH24" s="241"/>
      <c r="BI24" s="190"/>
      <c r="BJ24" s="131">
        <v>20</v>
      </c>
      <c r="BK24" s="191">
        <v>66</v>
      </c>
      <c r="BL24" s="13">
        <v>13</v>
      </c>
      <c r="BM24" s="13">
        <v>7</v>
      </c>
      <c r="BN24" s="27" t="s">
        <v>706</v>
      </c>
      <c r="BO24" s="13" t="s">
        <v>706</v>
      </c>
      <c r="BP24" s="222">
        <v>0</v>
      </c>
      <c r="BQ24" s="132"/>
      <c r="BR24" s="133"/>
      <c r="BS24" s="125">
        <v>1000000000</v>
      </c>
      <c r="BT24" s="134">
        <v>0</v>
      </c>
      <c r="BU24" s="135">
        <v>1</v>
      </c>
      <c r="BV24" s="134">
        <v>0</v>
      </c>
      <c r="BW24" s="136">
        <v>0</v>
      </c>
      <c r="BX24" s="136">
        <v>0</v>
      </c>
      <c r="BY24" s="136">
        <v>0</v>
      </c>
      <c r="BZ24" s="134">
        <v>0</v>
      </c>
      <c r="CA24" s="134">
        <v>0</v>
      </c>
      <c r="CB24" s="134">
        <v>0</v>
      </c>
      <c r="CC24" s="135">
        <v>1</v>
      </c>
      <c r="CD24" s="134"/>
      <c r="CE24" s="134"/>
      <c r="CF24" s="137">
        <v>0</v>
      </c>
      <c r="CG24" s="134">
        <v>7</v>
      </c>
      <c r="CH24" s="132"/>
      <c r="CI24" s="132"/>
      <c r="CJ24" s="229" t="s">
        <v>820</v>
      </c>
      <c r="CK24" s="233" t="s">
        <v>820</v>
      </c>
      <c r="CL24" s="138">
        <v>29</v>
      </c>
      <c r="CM24" s="138">
        <v>0</v>
      </c>
      <c r="CN24" s="135">
        <v>0</v>
      </c>
      <c r="CO24" s="135">
        <v>3.15</v>
      </c>
      <c r="CP24" s="139"/>
      <c r="CQ24" s="135">
        <v>0</v>
      </c>
      <c r="CR24" s="179">
        <v>43475</v>
      </c>
      <c r="CS24" s="180">
        <v>43475</v>
      </c>
      <c r="CT24" s="181">
        <v>43601</v>
      </c>
      <c r="CU24" s="181">
        <v>36526</v>
      </c>
      <c r="CV24" s="181">
        <v>36526</v>
      </c>
      <c r="CW24" s="181">
        <v>36526</v>
      </c>
      <c r="CX24" s="181">
        <v>36694</v>
      </c>
      <c r="CY24" s="135">
        <v>1</v>
      </c>
      <c r="CZ24" s="134">
        <v>0</v>
      </c>
      <c r="DA24" s="135">
        <v>3.2967032967032968E-2</v>
      </c>
      <c r="DB24" s="135">
        <v>0</v>
      </c>
      <c r="DC24" s="135">
        <v>0</v>
      </c>
      <c r="DD24" s="135">
        <v>0</v>
      </c>
      <c r="DE24" s="140">
        <v>0</v>
      </c>
      <c r="DF24" s="13" t="s">
        <v>820</v>
      </c>
      <c r="DG24" s="80" t="s">
        <v>820</v>
      </c>
      <c r="DH24" s="18" t="b">
        <v>0</v>
      </c>
      <c r="DI24" s="79"/>
      <c r="DJ24" s="79"/>
      <c r="DK24" s="192"/>
      <c r="DL24" s="174"/>
      <c r="DM24" s="193"/>
      <c r="DN24" s="135"/>
      <c r="DO24" s="79"/>
      <c r="DP24" s="79"/>
      <c r="DQ24" s="79"/>
      <c r="DR24" s="79"/>
      <c r="DS24" s="79"/>
      <c r="DT24" s="79"/>
      <c r="DU24" s="79"/>
      <c r="DV24" s="18"/>
      <c r="DW24" s="18"/>
      <c r="DX24" s="18"/>
      <c r="DY24" s="177"/>
      <c r="DZ24" s="177">
        <v>0</v>
      </c>
      <c r="EA24" s="177">
        <v>0</v>
      </c>
      <c r="EB24" s="177">
        <v>0</v>
      </c>
      <c r="EC24" s="177">
        <v>0</v>
      </c>
      <c r="ED24" s="177">
        <v>0</v>
      </c>
      <c r="EE24" s="177">
        <v>0</v>
      </c>
      <c r="EF24" s="177">
        <v>0</v>
      </c>
      <c r="EG24" s="177">
        <v>0</v>
      </c>
      <c r="EH24" s="177">
        <v>0</v>
      </c>
      <c r="EI24" s="177">
        <v>0</v>
      </c>
      <c r="EJ24" s="177">
        <v>0</v>
      </c>
      <c r="EK24" s="177">
        <v>0</v>
      </c>
      <c r="EL24" s="177">
        <v>0</v>
      </c>
      <c r="EM24" s="177">
        <v>0</v>
      </c>
      <c r="EN24" s="177">
        <v>0</v>
      </c>
      <c r="EO24" s="177">
        <v>0</v>
      </c>
      <c r="EP24" s="177">
        <v>0</v>
      </c>
      <c r="EQ24" s="177">
        <v>0</v>
      </c>
      <c r="ER24" s="177">
        <v>0</v>
      </c>
      <c r="ES24" s="177">
        <v>0</v>
      </c>
      <c r="ET24" s="177">
        <v>0</v>
      </c>
      <c r="EU24" s="177">
        <v>0</v>
      </c>
      <c r="EV24" s="177">
        <v>0</v>
      </c>
      <c r="EW24" s="177">
        <v>0</v>
      </c>
      <c r="EX24" s="177">
        <v>0</v>
      </c>
      <c r="EY24" s="177">
        <v>0</v>
      </c>
      <c r="EZ24" s="177">
        <v>0</v>
      </c>
      <c r="FA24" s="177">
        <v>0</v>
      </c>
      <c r="FB24" s="177">
        <v>0</v>
      </c>
      <c r="FC24" s="195">
        <v>78</v>
      </c>
      <c r="FD24" s="197">
        <v>22</v>
      </c>
      <c r="FE24" s="197">
        <v>22</v>
      </c>
      <c r="FF24" s="197">
        <v>22</v>
      </c>
      <c r="FG24" s="197">
        <v>19</v>
      </c>
      <c r="FH24" s="197">
        <v>17</v>
      </c>
      <c r="FI24" s="197">
        <v>17</v>
      </c>
      <c r="FJ24" s="197">
        <v>17</v>
      </c>
      <c r="FK24" s="197">
        <v>17</v>
      </c>
      <c r="FL24" s="197">
        <v>17</v>
      </c>
      <c r="FM24" s="197">
        <v>17</v>
      </c>
      <c r="FN24" s="197">
        <v>17</v>
      </c>
      <c r="FO24" s="197">
        <v>17</v>
      </c>
      <c r="FP24" s="197">
        <v>17</v>
      </c>
      <c r="FQ24" s="197">
        <v>17</v>
      </c>
      <c r="FR24" s="197">
        <v>17</v>
      </c>
      <c r="FS24" s="197">
        <v>17</v>
      </c>
      <c r="FT24" s="197">
        <v>17</v>
      </c>
      <c r="FU24" s="197">
        <v>17</v>
      </c>
      <c r="FV24" s="197">
        <v>17</v>
      </c>
      <c r="FW24" s="197">
        <v>17</v>
      </c>
      <c r="FX24" s="197">
        <v>17</v>
      </c>
      <c r="FY24" s="197">
        <v>17</v>
      </c>
      <c r="FZ24" s="197">
        <v>17</v>
      </c>
      <c r="GA24" s="197">
        <v>17</v>
      </c>
      <c r="GB24" s="197">
        <v>17</v>
      </c>
      <c r="GC24" s="197">
        <v>17</v>
      </c>
      <c r="GD24" s="197">
        <v>4</v>
      </c>
      <c r="GE24" s="197">
        <v>4</v>
      </c>
      <c r="GF24" s="197">
        <v>4</v>
      </c>
      <c r="GG24" s="197">
        <v>4</v>
      </c>
      <c r="GH24" s="197">
        <v>4</v>
      </c>
      <c r="GI24" s="197">
        <v>4</v>
      </c>
      <c r="GJ24" s="197">
        <v>4</v>
      </c>
      <c r="GK24" s="197">
        <v>4</v>
      </c>
      <c r="GL24" s="197">
        <v>4</v>
      </c>
      <c r="GM24" s="197">
        <v>4</v>
      </c>
      <c r="GN24" s="197">
        <v>0</v>
      </c>
      <c r="GO24" s="197">
        <v>0</v>
      </c>
      <c r="GP24" s="197">
        <v>0</v>
      </c>
      <c r="GQ24" s="197">
        <v>0</v>
      </c>
      <c r="GR24" s="197">
        <v>0</v>
      </c>
      <c r="GS24" s="197">
        <v>0</v>
      </c>
      <c r="GT24" s="197">
        <v>0</v>
      </c>
      <c r="GU24" s="197">
        <v>0</v>
      </c>
      <c r="GV24" s="197">
        <v>0</v>
      </c>
      <c r="GW24" s="197">
        <v>0</v>
      </c>
      <c r="GX24" s="197">
        <v>0</v>
      </c>
      <c r="GY24" s="197">
        <v>0</v>
      </c>
      <c r="GZ24" s="197">
        <v>0</v>
      </c>
      <c r="HA24" s="197">
        <v>0</v>
      </c>
      <c r="HB24" s="197">
        <v>0</v>
      </c>
      <c r="HC24" s="197">
        <v>0</v>
      </c>
      <c r="HD24" s="197">
        <v>0</v>
      </c>
      <c r="HE24" s="197">
        <v>1</v>
      </c>
      <c r="HF24" s="197">
        <v>0</v>
      </c>
      <c r="HG24" s="197">
        <v>0</v>
      </c>
      <c r="HH24" s="197">
        <v>0</v>
      </c>
      <c r="HI24" s="197">
        <v>0</v>
      </c>
      <c r="HJ24" s="197">
        <v>0</v>
      </c>
      <c r="HK24" s="198"/>
      <c r="HL24" s="197">
        <v>0</v>
      </c>
      <c r="HM24" s="197">
        <v>0</v>
      </c>
      <c r="HN24" s="197">
        <v>0</v>
      </c>
      <c r="HO24" s="197">
        <v>0</v>
      </c>
      <c r="HP24" s="197">
        <v>0</v>
      </c>
      <c r="HQ24" s="197">
        <v>0</v>
      </c>
      <c r="HR24" s="197">
        <v>0</v>
      </c>
      <c r="HS24" s="197">
        <v>0</v>
      </c>
      <c r="HT24" s="197">
        <v>0</v>
      </c>
      <c r="HU24" s="197">
        <v>0</v>
      </c>
      <c r="HV24" s="198"/>
      <c r="HW24" s="197">
        <v>0</v>
      </c>
      <c r="HX24" s="197">
        <v>0</v>
      </c>
      <c r="HY24" s="197">
        <v>0</v>
      </c>
      <c r="HZ24" s="197">
        <v>0</v>
      </c>
      <c r="IA24" s="197">
        <v>0</v>
      </c>
      <c r="IB24" s="197">
        <v>0</v>
      </c>
      <c r="IC24" s="197">
        <v>0</v>
      </c>
      <c r="ID24" s="197">
        <v>0</v>
      </c>
      <c r="IE24" s="197">
        <v>0</v>
      </c>
      <c r="IF24" s="197">
        <v>0</v>
      </c>
      <c r="IG24" s="197">
        <v>0</v>
      </c>
      <c r="IH24" s="197">
        <v>0</v>
      </c>
      <c r="II24" s="197">
        <v>0</v>
      </c>
      <c r="IJ24" s="197">
        <v>0</v>
      </c>
      <c r="IK24" s="197">
        <v>0</v>
      </c>
      <c r="IL24" s="197">
        <v>0</v>
      </c>
      <c r="IM24" s="197">
        <v>0</v>
      </c>
      <c r="IN24" s="197">
        <v>0</v>
      </c>
      <c r="IO24" s="197">
        <v>0</v>
      </c>
      <c r="IP24" s="197">
        <v>0</v>
      </c>
      <c r="IQ24" s="197">
        <v>0</v>
      </c>
      <c r="IR24" s="197">
        <v>0</v>
      </c>
      <c r="IS24" s="197">
        <v>0</v>
      </c>
      <c r="IT24" s="197">
        <v>0</v>
      </c>
      <c r="IU24" s="197">
        <v>0</v>
      </c>
      <c r="IV24" s="197">
        <v>0</v>
      </c>
      <c r="IW24" s="197">
        <v>0</v>
      </c>
      <c r="IX24" s="197">
        <v>0</v>
      </c>
      <c r="IY24" s="197">
        <v>0</v>
      </c>
      <c r="IZ24" s="198"/>
      <c r="JA24" s="197">
        <v>0</v>
      </c>
      <c r="JB24" s="197">
        <v>0</v>
      </c>
      <c r="JC24" s="197">
        <v>0</v>
      </c>
      <c r="JD24" s="197">
        <v>0</v>
      </c>
      <c r="JE24" s="197">
        <v>0</v>
      </c>
      <c r="JF24" s="197">
        <v>0</v>
      </c>
      <c r="JG24" s="197">
        <v>0</v>
      </c>
      <c r="JH24" s="197">
        <v>0</v>
      </c>
      <c r="JI24" s="197">
        <v>0</v>
      </c>
      <c r="JJ24" s="197"/>
      <c r="JK24" s="197">
        <v>0</v>
      </c>
      <c r="JL24" s="197">
        <v>0</v>
      </c>
      <c r="JM24" s="197">
        <v>0</v>
      </c>
      <c r="JN24" s="197">
        <v>0</v>
      </c>
      <c r="JO24" s="197">
        <v>0</v>
      </c>
      <c r="JP24" s="197">
        <v>0</v>
      </c>
      <c r="JQ24" s="198"/>
      <c r="JR24" s="197">
        <v>0</v>
      </c>
      <c r="JS24" s="197">
        <v>0</v>
      </c>
      <c r="JT24" s="197">
        <v>0</v>
      </c>
      <c r="JU24" s="197">
        <v>0</v>
      </c>
      <c r="JV24" s="197">
        <v>0</v>
      </c>
      <c r="JW24" s="197">
        <v>0</v>
      </c>
      <c r="JX24" s="197">
        <v>0</v>
      </c>
      <c r="JY24" s="197">
        <v>0</v>
      </c>
      <c r="JZ24" s="197">
        <v>0</v>
      </c>
      <c r="KA24" s="197">
        <v>0</v>
      </c>
      <c r="KB24" s="197">
        <v>0</v>
      </c>
      <c r="KC24" s="197">
        <v>0</v>
      </c>
      <c r="KD24" s="197">
        <v>0</v>
      </c>
      <c r="KE24" s="197">
        <v>0</v>
      </c>
      <c r="KF24" s="197">
        <v>0</v>
      </c>
      <c r="KG24" s="197">
        <v>0</v>
      </c>
      <c r="KH24" s="197">
        <v>0</v>
      </c>
      <c r="KI24" s="197">
        <v>0</v>
      </c>
      <c r="KJ24" s="197">
        <v>0</v>
      </c>
      <c r="KK24" s="197">
        <v>0</v>
      </c>
      <c r="KL24" s="197">
        <v>0</v>
      </c>
      <c r="KM24" s="197">
        <v>0</v>
      </c>
      <c r="KN24" s="197">
        <v>0</v>
      </c>
      <c r="KO24" s="197">
        <v>0</v>
      </c>
      <c r="KP24" s="197">
        <v>0</v>
      </c>
      <c r="KQ24" s="197">
        <v>0</v>
      </c>
      <c r="KR24" s="197">
        <v>0</v>
      </c>
      <c r="KS24" s="197">
        <v>0</v>
      </c>
      <c r="KT24" s="197">
        <v>0</v>
      </c>
      <c r="KU24" s="197">
        <v>0</v>
      </c>
      <c r="KV24" s="197">
        <v>0</v>
      </c>
      <c r="KW24" s="197">
        <v>0</v>
      </c>
      <c r="KX24" s="198"/>
      <c r="KY24" s="198"/>
      <c r="KZ24" s="198"/>
      <c r="LA24" s="198"/>
      <c r="LB24" s="197">
        <v>0</v>
      </c>
      <c r="LC24" s="197">
        <v>0</v>
      </c>
      <c r="LD24" s="197">
        <v>0</v>
      </c>
      <c r="LE24" s="197">
        <v>0</v>
      </c>
      <c r="LF24" s="197">
        <v>0</v>
      </c>
      <c r="LG24" s="197">
        <v>0</v>
      </c>
      <c r="LH24" s="198"/>
      <c r="LI24" s="198"/>
      <c r="LJ24" s="198"/>
      <c r="LK24" s="198"/>
      <c r="LL24" s="198"/>
      <c r="LM24" s="198"/>
      <c r="LN24" s="198"/>
      <c r="LO24" s="198"/>
      <c r="LP24" s="198"/>
      <c r="LQ24" s="197">
        <v>0</v>
      </c>
      <c r="LR24" s="198"/>
      <c r="LS24" s="198"/>
      <c r="LT24" s="198"/>
      <c r="LU24" s="198"/>
      <c r="LV24" s="198"/>
      <c r="LW24" s="198"/>
      <c r="LX24" s="198"/>
      <c r="LY24" s="198"/>
      <c r="LZ24" s="198"/>
      <c r="MA24" s="198"/>
      <c r="MB24" s="198"/>
      <c r="MC24" s="198"/>
      <c r="MD24" s="198"/>
      <c r="ME24" s="198"/>
      <c r="MF24" s="198"/>
      <c r="MG24" s="198"/>
      <c r="MH24" s="198"/>
      <c r="MI24" s="198"/>
      <c r="MJ24" s="198"/>
      <c r="MK24" s="198"/>
      <c r="ML24" s="198"/>
      <c r="MM24" s="198"/>
      <c r="MN24" s="197">
        <v>0</v>
      </c>
      <c r="MO24" s="243">
        <v>0</v>
      </c>
      <c r="MP24" s="198"/>
      <c r="MQ24" s="243">
        <v>0</v>
      </c>
      <c r="MR24" s="198"/>
      <c r="MS24" s="198"/>
      <c r="MT24" s="198"/>
      <c r="MU24" s="198"/>
      <c r="MV24" s="198"/>
      <c r="MW24" s="198"/>
      <c r="MX24" s="198"/>
      <c r="MY24" s="198"/>
      <c r="MZ24" s="198"/>
      <c r="NA24" s="243">
        <v>0</v>
      </c>
      <c r="NB24" s="198"/>
      <c r="NC24" s="198"/>
      <c r="ND24" s="198"/>
      <c r="NE24" s="198"/>
      <c r="NF24" s="198"/>
      <c r="NG24" s="198"/>
      <c r="NH24" s="198"/>
      <c r="NI24" s="198"/>
      <c r="NJ24" s="198"/>
      <c r="NK24" s="198"/>
      <c r="NL24" s="198"/>
      <c r="NM24" s="198"/>
      <c r="NN24" s="198"/>
      <c r="NO24" s="198"/>
      <c r="NP24" s="198"/>
      <c r="NQ24" s="198"/>
      <c r="NR24" s="198"/>
      <c r="NS24" s="198"/>
      <c r="NT24" s="198"/>
      <c r="NU24" s="198"/>
      <c r="NV24" s="198"/>
      <c r="NW24" s="198"/>
      <c r="NX24" s="198"/>
      <c r="NY24" s="198"/>
      <c r="NZ24" s="198"/>
      <c r="OA24" s="198"/>
      <c r="OB24" s="198"/>
      <c r="OC24" s="198"/>
      <c r="OD24" s="198"/>
      <c r="OE24" s="198"/>
      <c r="OF24" s="198"/>
      <c r="OG24" s="198"/>
      <c r="OH24" s="198"/>
      <c r="OI24" s="198"/>
      <c r="OJ24" s="198"/>
      <c r="OK24" s="198"/>
      <c r="OL24" s="198"/>
      <c r="OM24" s="198"/>
      <c r="ON24" s="198"/>
      <c r="OO24" s="198"/>
      <c r="OP24" s="198"/>
      <c r="OQ24" s="198"/>
      <c r="OR24" s="198"/>
      <c r="OS24" s="198"/>
      <c r="OT24" s="198"/>
      <c r="OU24" s="198"/>
      <c r="OV24" s="198"/>
      <c r="OW24" s="198"/>
      <c r="OX24" s="198"/>
      <c r="OY24" s="198"/>
      <c r="OZ24" s="198"/>
      <c r="PA24" s="198"/>
      <c r="PB24" s="198"/>
      <c r="PC24" s="198"/>
      <c r="PD24" s="198"/>
      <c r="PE24" s="198"/>
      <c r="PF24" s="198"/>
      <c r="PG24" s="198"/>
      <c r="PH24" s="198"/>
      <c r="PI24" s="198"/>
      <c r="PJ24" s="198"/>
      <c r="PK24" s="198"/>
      <c r="PL24" s="198"/>
      <c r="PM24" s="198"/>
      <c r="PN24" s="198"/>
      <c r="PO24" s="198"/>
      <c r="PP24" s="198"/>
      <c r="PQ24" s="198"/>
      <c r="PR24" s="198"/>
      <c r="PS24" s="198"/>
      <c r="PT24" s="198"/>
      <c r="PU24" s="198"/>
      <c r="PV24" s="198"/>
      <c r="PW24" s="198"/>
      <c r="PX24" s="261"/>
      <c r="PY24" s="261"/>
      <c r="PZ24" s="261"/>
      <c r="QA24" s="261"/>
      <c r="QB24" s="261"/>
      <c r="QC24" s="261"/>
      <c r="QD24" s="261"/>
      <c r="QE24" s="261"/>
      <c r="QF24" s="261"/>
      <c r="QG24" s="261"/>
      <c r="QH24" s="261"/>
      <c r="QI24" s="261"/>
      <c r="QJ24" s="261"/>
      <c r="QK24" s="261"/>
      <c r="QL24" s="261"/>
      <c r="QM24" s="261"/>
      <c r="QN24" s="261"/>
      <c r="QO24" s="261"/>
      <c r="QP24" s="261"/>
      <c r="QQ24" s="261"/>
      <c r="QR24" s="261"/>
      <c r="QS24" s="261"/>
      <c r="QT24" s="261"/>
      <c r="QU24" s="261"/>
      <c r="QV24" s="261"/>
      <c r="QW24" s="261"/>
      <c r="QX24" s="261"/>
      <c r="QY24" s="261"/>
      <c r="QZ24" s="261"/>
      <c r="RA24" s="261"/>
      <c r="RB24" s="261"/>
      <c r="RC24" s="261"/>
      <c r="RD24" s="261"/>
      <c r="RE24" s="261"/>
      <c r="RF24" s="261"/>
      <c r="RG24" s="261"/>
      <c r="RH24" s="261"/>
      <c r="RI24" s="261"/>
      <c r="RJ24" s="261"/>
      <c r="RK24" s="261"/>
      <c r="RL24" s="261"/>
      <c r="RM24" s="261"/>
      <c r="RN24" s="261"/>
      <c r="RO24" s="261"/>
      <c r="RP24" s="261"/>
      <c r="RQ24" s="261"/>
      <c r="RR24" s="261"/>
      <c r="RS24" s="261"/>
      <c r="RT24" s="261"/>
      <c r="RU24" s="261"/>
      <c r="RV24" s="261"/>
      <c r="RW24" s="261"/>
      <c r="RX24" s="261"/>
      <c r="RY24" s="261"/>
      <c r="RZ24" s="261"/>
      <c r="SA24" s="261"/>
      <c r="SB24" s="261"/>
      <c r="SC24" s="261"/>
      <c r="SD24" s="261"/>
      <c r="SE24" s="261"/>
    </row>
    <row r="25" spans="1:499" x14ac:dyDescent="0.2">
      <c r="A25" s="230" t="s">
        <v>830</v>
      </c>
      <c r="B25" s="231" t="s">
        <v>2949</v>
      </c>
      <c r="C25" s="225"/>
      <c r="D25" s="225"/>
      <c r="E25" s="225"/>
      <c r="F25" s="226" t="s">
        <v>5595</v>
      </c>
      <c r="G25" s="226" t="s">
        <v>5550</v>
      </c>
      <c r="H25" s="226" t="s">
        <v>5551</v>
      </c>
      <c r="I25" s="226" t="s">
        <v>5559</v>
      </c>
      <c r="J25" s="226"/>
      <c r="K25" s="226"/>
      <c r="L25" s="226"/>
      <c r="M25" s="226"/>
      <c r="N25" s="226" t="s">
        <v>5596</v>
      </c>
      <c r="O25" s="226" t="s">
        <v>5560</v>
      </c>
      <c r="P25" s="226"/>
      <c r="Q25" s="237">
        <v>0</v>
      </c>
      <c r="R25" s="238"/>
      <c r="S25" s="238"/>
      <c r="T25" s="238"/>
      <c r="U25" s="238"/>
      <c r="V25" s="238"/>
      <c r="W25" s="232" t="s">
        <v>5570</v>
      </c>
      <c r="X25" s="232"/>
      <c r="Y25" s="232" t="s">
        <v>5556</v>
      </c>
      <c r="Z25" s="235">
        <v>0.36</v>
      </c>
      <c r="AA25" s="235">
        <v>0.72</v>
      </c>
      <c r="AB25" s="235">
        <v>0</v>
      </c>
      <c r="AC25" s="224">
        <v>36526</v>
      </c>
      <c r="AD25" s="224">
        <v>36526</v>
      </c>
      <c r="AE25" s="125">
        <v>18</v>
      </c>
      <c r="AF25" s="125">
        <v>24</v>
      </c>
      <c r="AG25" s="125">
        <v>12</v>
      </c>
      <c r="AH25" s="236">
        <v>1</v>
      </c>
      <c r="AI25" s="236"/>
      <c r="AJ25" s="125" t="s">
        <v>6225</v>
      </c>
      <c r="AK25" s="175" t="s">
        <v>5144</v>
      </c>
      <c r="AL25" s="125" t="s">
        <v>820</v>
      </c>
      <c r="AM25" s="27" t="s">
        <v>5060</v>
      </c>
      <c r="AN25" s="126">
        <v>78.83</v>
      </c>
      <c r="AO25" s="126">
        <v>0.1</v>
      </c>
      <c r="AP25" s="126">
        <v>3.2</v>
      </c>
      <c r="AQ25" s="126">
        <v>6.3</v>
      </c>
      <c r="AR25" s="125">
        <v>0</v>
      </c>
      <c r="AS25" s="125">
        <v>0</v>
      </c>
      <c r="AT25" s="178">
        <v>43469</v>
      </c>
      <c r="AU25" s="178"/>
      <c r="AV25" s="178">
        <v>43073</v>
      </c>
      <c r="AW25" s="239" t="s">
        <v>855</v>
      </c>
      <c r="AX25" s="239" t="s">
        <v>846</v>
      </c>
      <c r="AY25" s="127"/>
      <c r="AZ25" s="127"/>
      <c r="BA25" s="128">
        <v>2000</v>
      </c>
      <c r="BB25" s="128" t="s">
        <v>489</v>
      </c>
      <c r="BC25" s="128"/>
      <c r="BD25" s="128">
        <v>1</v>
      </c>
      <c r="BE25" s="129" t="s">
        <v>541</v>
      </c>
      <c r="BF25" s="130">
        <v>1</v>
      </c>
      <c r="BG25" s="240"/>
      <c r="BH25" s="241"/>
      <c r="BI25" s="190"/>
      <c r="BJ25" s="131">
        <v>18</v>
      </c>
      <c r="BK25" s="191">
        <v>3406</v>
      </c>
      <c r="BL25" s="13">
        <v>12</v>
      </c>
      <c r="BM25" s="13">
        <v>6</v>
      </c>
      <c r="BN25" s="27" t="s">
        <v>5562</v>
      </c>
      <c r="BO25" s="13" t="s">
        <v>5562</v>
      </c>
      <c r="BP25" s="222">
        <v>20</v>
      </c>
      <c r="BQ25" s="132"/>
      <c r="BR25" s="133"/>
      <c r="BS25" s="125">
        <v>1000000000</v>
      </c>
      <c r="BT25" s="134">
        <v>1020</v>
      </c>
      <c r="BU25" s="135">
        <v>-55.666699999999999</v>
      </c>
      <c r="BV25" s="134">
        <v>0</v>
      </c>
      <c r="BW25" s="136">
        <v>0</v>
      </c>
      <c r="BX25" s="136">
        <v>0</v>
      </c>
      <c r="BY25" s="136">
        <v>0</v>
      </c>
      <c r="BZ25" s="134">
        <v>0</v>
      </c>
      <c r="CA25" s="134">
        <v>0</v>
      </c>
      <c r="CB25" s="134">
        <v>1020</v>
      </c>
      <c r="CC25" s="135">
        <v>-55.666699999999999</v>
      </c>
      <c r="CD25" s="134"/>
      <c r="CE25" s="134"/>
      <c r="CF25" s="137">
        <v>0</v>
      </c>
      <c r="CG25" s="134">
        <v>6</v>
      </c>
      <c r="CH25" s="132"/>
      <c r="CI25" s="132"/>
      <c r="CJ25" s="229" t="s">
        <v>820</v>
      </c>
      <c r="CK25" s="233" t="s">
        <v>820</v>
      </c>
      <c r="CL25" s="138">
        <v>0</v>
      </c>
      <c r="CM25" s="138">
        <v>361</v>
      </c>
      <c r="CN25" s="135">
        <v>0</v>
      </c>
      <c r="CO25" s="135">
        <v>1.33</v>
      </c>
      <c r="CP25" s="139"/>
      <c r="CQ25" s="135">
        <v>1</v>
      </c>
      <c r="CR25" s="179">
        <v>43479</v>
      </c>
      <c r="CS25" s="180">
        <v>43479</v>
      </c>
      <c r="CT25" s="181">
        <v>43605</v>
      </c>
      <c r="CU25" s="181">
        <v>43311</v>
      </c>
      <c r="CV25" s="181">
        <v>43395</v>
      </c>
      <c r="CW25" s="181">
        <v>43395</v>
      </c>
      <c r="CX25" s="181">
        <v>43479</v>
      </c>
      <c r="CY25" s="135">
        <v>0</v>
      </c>
      <c r="CZ25" s="134">
        <v>0</v>
      </c>
      <c r="DA25" s="135">
        <v>0</v>
      </c>
      <c r="DB25" s="135">
        <v>0</v>
      </c>
      <c r="DC25" s="135">
        <v>0</v>
      </c>
      <c r="DD25" s="135">
        <v>0</v>
      </c>
      <c r="DE25" s="140">
        <v>2.197802197802198E-2</v>
      </c>
      <c r="DF25" s="13" t="s">
        <v>820</v>
      </c>
      <c r="DG25" s="80" t="s">
        <v>820</v>
      </c>
      <c r="DH25" s="18" t="b">
        <v>0</v>
      </c>
      <c r="DI25" s="79"/>
      <c r="DJ25" s="79"/>
      <c r="DK25" s="192"/>
      <c r="DL25" s="174"/>
      <c r="DM25" s="193"/>
      <c r="DN25" s="135"/>
      <c r="DO25" s="79"/>
      <c r="DP25" s="79"/>
      <c r="DQ25" s="79"/>
      <c r="DR25" s="79"/>
      <c r="DS25" s="79"/>
      <c r="DT25" s="79"/>
      <c r="DU25" s="79"/>
      <c r="DV25" s="18"/>
      <c r="DW25" s="18"/>
      <c r="DX25" s="18"/>
      <c r="DY25" s="177"/>
      <c r="DZ25" s="177">
        <v>0</v>
      </c>
      <c r="EA25" s="177">
        <v>0</v>
      </c>
      <c r="EB25" s="177">
        <v>0</v>
      </c>
      <c r="EC25" s="177">
        <v>0</v>
      </c>
      <c r="ED25" s="177">
        <v>0</v>
      </c>
      <c r="EE25" s="177">
        <v>0</v>
      </c>
      <c r="EF25" s="177">
        <v>0</v>
      </c>
      <c r="EG25" s="177">
        <v>0</v>
      </c>
      <c r="EH25" s="177">
        <v>0</v>
      </c>
      <c r="EI25" s="177">
        <v>0</v>
      </c>
      <c r="EJ25" s="177">
        <v>0</v>
      </c>
      <c r="EK25" s="177">
        <v>0</v>
      </c>
      <c r="EL25" s="177">
        <v>0</v>
      </c>
      <c r="EM25" s="177">
        <v>0</v>
      </c>
      <c r="EN25" s="177">
        <v>0</v>
      </c>
      <c r="EO25" s="177">
        <v>0</v>
      </c>
      <c r="EP25" s="177">
        <v>0</v>
      </c>
      <c r="EQ25" s="177">
        <v>0</v>
      </c>
      <c r="ER25" s="177">
        <v>0</v>
      </c>
      <c r="ES25" s="177">
        <v>0</v>
      </c>
      <c r="ET25" s="177">
        <v>0</v>
      </c>
      <c r="EU25" s="177">
        <v>0</v>
      </c>
      <c r="EV25" s="177">
        <v>0</v>
      </c>
      <c r="EW25" s="177">
        <v>0</v>
      </c>
      <c r="EX25" s="177">
        <v>0</v>
      </c>
      <c r="EY25" s="177">
        <v>0</v>
      </c>
      <c r="EZ25" s="177">
        <v>0</v>
      </c>
      <c r="FA25" s="177">
        <v>0</v>
      </c>
      <c r="FB25" s="177">
        <v>3500</v>
      </c>
      <c r="FC25" s="245">
        <v>1240</v>
      </c>
      <c r="FD25" s="245">
        <v>440</v>
      </c>
      <c r="FE25" s="245">
        <v>440</v>
      </c>
      <c r="FF25" s="242">
        <v>440</v>
      </c>
      <c r="FG25" s="243">
        <v>0</v>
      </c>
      <c r="FH25" s="243">
        <v>0</v>
      </c>
      <c r="FI25" s="243">
        <v>0</v>
      </c>
      <c r="FJ25" s="243">
        <v>0</v>
      </c>
      <c r="FK25" s="243">
        <v>0</v>
      </c>
      <c r="FL25" s="243">
        <v>0</v>
      </c>
      <c r="FM25" s="243">
        <v>0</v>
      </c>
      <c r="FN25" s="243">
        <v>0</v>
      </c>
      <c r="FO25" s="243">
        <v>0</v>
      </c>
      <c r="FP25" s="243">
        <v>0</v>
      </c>
      <c r="FQ25" s="243">
        <v>0</v>
      </c>
      <c r="FR25" s="243">
        <v>0</v>
      </c>
      <c r="FS25" s="243">
        <v>0</v>
      </c>
      <c r="FT25" s="243">
        <v>0</v>
      </c>
      <c r="FU25" s="243">
        <v>0</v>
      </c>
      <c r="FV25" s="243">
        <v>0</v>
      </c>
      <c r="FW25" s="243">
        <v>0</v>
      </c>
      <c r="FX25" s="243">
        <v>0</v>
      </c>
      <c r="FY25" s="243">
        <v>0</v>
      </c>
      <c r="FZ25" s="243">
        <v>0</v>
      </c>
      <c r="GA25" s="243">
        <v>0</v>
      </c>
      <c r="GB25" s="243">
        <v>0</v>
      </c>
      <c r="GC25" s="243">
        <v>0</v>
      </c>
      <c r="GD25" s="243">
        <v>0</v>
      </c>
      <c r="GE25" s="243">
        <v>0</v>
      </c>
      <c r="GF25" s="243">
        <v>0</v>
      </c>
      <c r="GG25" s="243">
        <v>0</v>
      </c>
      <c r="GH25" s="243">
        <v>0</v>
      </c>
      <c r="GI25" s="243">
        <v>0</v>
      </c>
      <c r="GJ25" s="243">
        <v>0</v>
      </c>
      <c r="GK25" s="243">
        <v>0</v>
      </c>
      <c r="GL25" s="243">
        <v>0</v>
      </c>
      <c r="GM25" s="243">
        <v>0</v>
      </c>
      <c r="GN25" s="243">
        <v>0</v>
      </c>
      <c r="GO25" s="243">
        <v>0</v>
      </c>
      <c r="GP25" s="243">
        <v>0</v>
      </c>
      <c r="GQ25" s="243">
        <v>0</v>
      </c>
      <c r="GR25" s="243">
        <v>0</v>
      </c>
      <c r="GS25" s="243">
        <v>0</v>
      </c>
      <c r="GT25" s="243">
        <v>0</v>
      </c>
      <c r="GU25" s="243">
        <v>0</v>
      </c>
      <c r="GV25" s="243">
        <v>0</v>
      </c>
      <c r="GW25" s="243">
        <v>0</v>
      </c>
      <c r="GX25" s="243">
        <v>0</v>
      </c>
      <c r="GY25" s="243">
        <v>0</v>
      </c>
      <c r="GZ25" s="243">
        <v>0</v>
      </c>
      <c r="HA25" s="243">
        <v>0</v>
      </c>
      <c r="HB25" s="243">
        <v>0</v>
      </c>
      <c r="HC25" s="243">
        <v>0</v>
      </c>
      <c r="HD25" s="243">
        <v>0</v>
      </c>
      <c r="HE25" s="243">
        <v>1</v>
      </c>
      <c r="HF25" s="243">
        <v>0</v>
      </c>
      <c r="HG25" s="243">
        <v>0</v>
      </c>
      <c r="HH25" s="247">
        <v>1980</v>
      </c>
      <c r="HI25" s="247">
        <v>1980</v>
      </c>
      <c r="HJ25" s="247">
        <v>1980</v>
      </c>
      <c r="HK25" s="198"/>
      <c r="HL25" s="247">
        <v>1980</v>
      </c>
      <c r="HM25" s="247">
        <v>1980</v>
      </c>
      <c r="HN25" s="247">
        <v>1970</v>
      </c>
      <c r="HO25" s="243">
        <v>0</v>
      </c>
      <c r="HP25" s="247">
        <v>1920</v>
      </c>
      <c r="HQ25" s="247">
        <v>1920</v>
      </c>
      <c r="HR25" s="247">
        <v>1920</v>
      </c>
      <c r="HS25" s="247">
        <v>1920</v>
      </c>
      <c r="HT25" s="247">
        <v>1920</v>
      </c>
      <c r="HU25" s="247">
        <v>1900</v>
      </c>
      <c r="HV25" s="198"/>
      <c r="HW25" s="247">
        <v>1900</v>
      </c>
      <c r="HX25" s="247">
        <v>1880</v>
      </c>
      <c r="HY25" s="247">
        <v>1880</v>
      </c>
      <c r="HZ25" s="247">
        <v>1880</v>
      </c>
      <c r="IA25" s="247">
        <v>1880</v>
      </c>
      <c r="IB25" s="247">
        <v>1880</v>
      </c>
      <c r="IC25" s="247">
        <v>1880</v>
      </c>
      <c r="ID25" s="247">
        <v>1880</v>
      </c>
      <c r="IE25" s="247">
        <v>1880</v>
      </c>
      <c r="IF25" s="247">
        <v>1880</v>
      </c>
      <c r="IG25" s="247">
        <v>1880</v>
      </c>
      <c r="IH25" s="247">
        <v>1880</v>
      </c>
      <c r="II25" s="247">
        <v>1880</v>
      </c>
      <c r="IJ25" s="247">
        <v>1870</v>
      </c>
      <c r="IK25" s="247">
        <v>1870</v>
      </c>
      <c r="IL25" s="247">
        <v>1820</v>
      </c>
      <c r="IM25" s="247">
        <v>1820</v>
      </c>
      <c r="IN25" s="247">
        <v>1820</v>
      </c>
      <c r="IO25" s="247">
        <v>1820</v>
      </c>
      <c r="IP25" s="247">
        <v>1810</v>
      </c>
      <c r="IQ25" s="247">
        <v>1810</v>
      </c>
      <c r="IR25" s="248">
        <v>1780</v>
      </c>
      <c r="IS25" s="248">
        <v>1780</v>
      </c>
      <c r="IT25" s="248">
        <v>1770</v>
      </c>
      <c r="IU25" s="248">
        <v>1770</v>
      </c>
      <c r="IV25" s="248">
        <v>1770</v>
      </c>
      <c r="IW25" s="248">
        <v>1770</v>
      </c>
      <c r="IX25" s="248">
        <v>1760</v>
      </c>
      <c r="IY25" s="248">
        <v>1700</v>
      </c>
      <c r="IZ25" s="198"/>
      <c r="JA25" s="248">
        <v>1650</v>
      </c>
      <c r="JB25" s="248">
        <v>1650</v>
      </c>
      <c r="JC25" s="248">
        <v>1650</v>
      </c>
      <c r="JD25" s="248">
        <v>1640</v>
      </c>
      <c r="JE25" s="248">
        <v>1640</v>
      </c>
      <c r="JF25" s="248">
        <v>1540</v>
      </c>
      <c r="JG25" s="248">
        <v>1540</v>
      </c>
      <c r="JH25" s="248">
        <v>1540</v>
      </c>
      <c r="JI25" s="248">
        <v>1540</v>
      </c>
      <c r="JJ25" s="248"/>
      <c r="JK25" s="248">
        <v>1540</v>
      </c>
      <c r="JL25" s="248">
        <v>1520</v>
      </c>
      <c r="JM25" s="248">
        <v>1520</v>
      </c>
      <c r="JN25" s="248">
        <v>1520</v>
      </c>
      <c r="JO25" s="248">
        <v>1520</v>
      </c>
      <c r="JP25" s="248">
        <v>1520</v>
      </c>
      <c r="JQ25" s="198"/>
      <c r="JR25" s="248">
        <v>1490</v>
      </c>
      <c r="JS25" s="248">
        <v>1490</v>
      </c>
      <c r="JT25" s="248">
        <v>1490</v>
      </c>
      <c r="JU25" s="248">
        <v>1490</v>
      </c>
      <c r="JV25" s="248">
        <v>1480</v>
      </c>
      <c r="JW25" s="248">
        <v>1480</v>
      </c>
      <c r="JX25" s="248">
        <v>1480</v>
      </c>
      <c r="JY25" s="248">
        <v>1480</v>
      </c>
      <c r="JZ25" s="248">
        <v>1480</v>
      </c>
      <c r="KA25" s="248">
        <v>1450</v>
      </c>
      <c r="KB25" s="248">
        <v>1450</v>
      </c>
      <c r="KC25" s="248">
        <v>1450</v>
      </c>
      <c r="KD25" s="248">
        <v>1450</v>
      </c>
      <c r="KE25" s="248">
        <v>1450</v>
      </c>
      <c r="KF25" s="248">
        <v>1450</v>
      </c>
      <c r="KG25" s="248">
        <v>1450</v>
      </c>
      <c r="KH25" s="248">
        <v>1450</v>
      </c>
      <c r="KI25" s="248">
        <v>1450</v>
      </c>
      <c r="KJ25" s="248">
        <v>1450</v>
      </c>
      <c r="KK25" s="248">
        <v>1450</v>
      </c>
      <c r="KL25" s="248">
        <v>1450</v>
      </c>
      <c r="KM25" s="248">
        <v>1450</v>
      </c>
      <c r="KN25" s="248">
        <v>1450</v>
      </c>
      <c r="KO25" s="248">
        <v>1450</v>
      </c>
      <c r="KP25" s="248">
        <v>1450</v>
      </c>
      <c r="KQ25" s="248">
        <v>1450</v>
      </c>
      <c r="KR25" s="248">
        <v>1450</v>
      </c>
      <c r="KS25" s="248">
        <v>1450</v>
      </c>
      <c r="KT25" s="248">
        <v>1430</v>
      </c>
      <c r="KU25" s="248">
        <v>1410</v>
      </c>
      <c r="KV25" s="248">
        <v>1410</v>
      </c>
      <c r="KW25" s="248">
        <v>1410</v>
      </c>
      <c r="KX25" s="198"/>
      <c r="KY25" s="198"/>
      <c r="KZ25" s="198"/>
      <c r="LA25" s="198"/>
      <c r="LB25" s="248">
        <v>1360</v>
      </c>
      <c r="LC25" s="248">
        <v>1540</v>
      </c>
      <c r="LD25" s="248">
        <v>1540</v>
      </c>
      <c r="LE25" s="248">
        <v>1360</v>
      </c>
      <c r="LF25" s="243">
        <v>0</v>
      </c>
      <c r="LG25" s="248">
        <v>1360</v>
      </c>
      <c r="LH25" s="198"/>
      <c r="LI25" s="198"/>
      <c r="LJ25" s="198"/>
      <c r="LK25" s="198"/>
      <c r="LL25" s="198"/>
      <c r="LM25" s="198"/>
      <c r="LN25" s="198"/>
      <c r="LO25" s="198"/>
      <c r="LP25" s="198"/>
      <c r="LQ25" s="248">
        <v>1360</v>
      </c>
      <c r="LR25" s="198"/>
      <c r="LS25" s="198"/>
      <c r="LT25" s="198"/>
      <c r="LU25" s="198"/>
      <c r="LV25" s="198"/>
      <c r="LW25" s="198"/>
      <c r="LX25" s="198"/>
      <c r="LY25" s="198"/>
      <c r="LZ25" s="198"/>
      <c r="MA25" s="198"/>
      <c r="MB25" s="198"/>
      <c r="MC25" s="198"/>
      <c r="MD25" s="198"/>
      <c r="ME25" s="198"/>
      <c r="MF25" s="198"/>
      <c r="MG25" s="198"/>
      <c r="MH25" s="198"/>
      <c r="MI25" s="198"/>
      <c r="MJ25" s="198"/>
      <c r="MK25" s="198"/>
      <c r="ML25" s="198"/>
      <c r="MM25" s="198"/>
      <c r="MN25" s="248">
        <v>1360</v>
      </c>
      <c r="MO25" s="247">
        <v>1020</v>
      </c>
      <c r="MP25" s="198"/>
      <c r="MQ25" s="247">
        <v>1020</v>
      </c>
      <c r="MR25" s="198"/>
      <c r="MS25" s="198"/>
      <c r="MT25" s="198"/>
      <c r="MU25" s="198"/>
      <c r="MV25" s="198"/>
      <c r="MW25" s="198"/>
      <c r="MX25" s="198"/>
      <c r="MY25" s="198"/>
      <c r="MZ25" s="198"/>
      <c r="NA25" s="247">
        <v>1020</v>
      </c>
      <c r="NB25" s="198"/>
      <c r="NC25" s="198"/>
      <c r="ND25" s="198"/>
      <c r="NE25" s="198"/>
      <c r="NF25" s="198"/>
      <c r="NG25" s="198"/>
      <c r="NH25" s="198"/>
      <c r="NI25" s="198"/>
      <c r="NJ25" s="198"/>
      <c r="NK25" s="198"/>
      <c r="NL25" s="198"/>
      <c r="NM25" s="198"/>
      <c r="NN25" s="198"/>
      <c r="NO25" s="198"/>
      <c r="NP25" s="198"/>
      <c r="NQ25" s="198"/>
      <c r="NR25" s="198"/>
      <c r="NS25" s="198"/>
      <c r="NT25" s="198"/>
      <c r="NU25" s="198"/>
      <c r="NV25" s="198"/>
      <c r="NW25" s="198"/>
      <c r="NX25" s="198"/>
      <c r="NY25" s="198"/>
      <c r="NZ25" s="198"/>
      <c r="OA25" s="198"/>
      <c r="OB25" s="198"/>
      <c r="OC25" s="198"/>
      <c r="OD25" s="198"/>
      <c r="OE25" s="198"/>
      <c r="OF25" s="198"/>
      <c r="OG25" s="198"/>
      <c r="OH25" s="198"/>
      <c r="OI25" s="198"/>
      <c r="OJ25" s="198"/>
      <c r="OK25" s="198"/>
      <c r="OL25" s="198"/>
      <c r="OM25" s="198"/>
      <c r="ON25" s="198"/>
      <c r="OO25" s="198"/>
      <c r="OP25" s="198"/>
      <c r="OQ25" s="198"/>
      <c r="OR25" s="198"/>
      <c r="OS25" s="198"/>
      <c r="OT25" s="198"/>
      <c r="OU25" s="198"/>
      <c r="OV25" s="198"/>
      <c r="OW25" s="198"/>
      <c r="OX25" s="198"/>
      <c r="OY25" s="198"/>
      <c r="OZ25" s="198"/>
      <c r="PA25" s="198"/>
      <c r="PB25" s="198"/>
      <c r="PC25" s="198"/>
      <c r="PD25" s="198"/>
      <c r="PE25" s="198"/>
      <c r="PF25" s="198"/>
      <c r="PG25" s="198"/>
      <c r="PH25" s="198"/>
      <c r="PI25" s="198"/>
      <c r="PJ25" s="198"/>
      <c r="PK25" s="198"/>
      <c r="PL25" s="198"/>
      <c r="PM25" s="198"/>
      <c r="PN25" s="198"/>
      <c r="PO25" s="198"/>
      <c r="PP25" s="198"/>
      <c r="PQ25" s="198"/>
      <c r="PR25" s="198"/>
      <c r="PS25" s="198"/>
      <c r="PT25" s="198"/>
      <c r="PU25" s="198"/>
      <c r="PV25" s="198"/>
      <c r="PW25" s="198"/>
      <c r="PX25" s="261"/>
      <c r="PY25" s="261"/>
      <c r="PZ25" s="261"/>
      <c r="QA25" s="261"/>
      <c r="QB25" s="261"/>
      <c r="QC25" s="261"/>
      <c r="QD25" s="261"/>
      <c r="QE25" s="261"/>
      <c r="QF25" s="261"/>
      <c r="QG25" s="261"/>
      <c r="QH25" s="261"/>
      <c r="QI25" s="261"/>
      <c r="QJ25" s="261"/>
      <c r="QK25" s="261"/>
      <c r="QL25" s="261"/>
      <c r="QM25" s="261"/>
      <c r="QN25" s="261"/>
      <c r="QO25" s="261"/>
      <c r="QP25" s="261"/>
      <c r="QQ25" s="261"/>
      <c r="QR25" s="261"/>
      <c r="QS25" s="261"/>
      <c r="QT25" s="261"/>
      <c r="QU25" s="261"/>
      <c r="QV25" s="261"/>
      <c r="QW25" s="261"/>
      <c r="QX25" s="261"/>
      <c r="QY25" s="261"/>
      <c r="QZ25" s="261"/>
      <c r="RA25" s="261"/>
      <c r="RB25" s="261"/>
      <c r="RC25" s="261"/>
      <c r="RD25" s="261"/>
      <c r="RE25" s="261"/>
      <c r="RF25" s="261"/>
      <c r="RG25" s="261"/>
      <c r="RH25" s="261"/>
      <c r="RI25" s="261"/>
      <c r="RJ25" s="261"/>
      <c r="RK25" s="261"/>
      <c r="RL25" s="261"/>
      <c r="RM25" s="261"/>
      <c r="RN25" s="261"/>
      <c r="RO25" s="261"/>
      <c r="RP25" s="261"/>
      <c r="RQ25" s="261"/>
      <c r="RR25" s="261"/>
      <c r="RS25" s="261"/>
      <c r="RT25" s="261"/>
      <c r="RU25" s="261"/>
      <c r="RV25" s="261"/>
      <c r="RW25" s="261"/>
      <c r="RX25" s="261"/>
      <c r="RY25" s="261"/>
      <c r="RZ25" s="261"/>
      <c r="SA25" s="261"/>
      <c r="SB25" s="261"/>
      <c r="SC25" s="261"/>
      <c r="SD25" s="261"/>
      <c r="SE25" s="261"/>
    </row>
    <row r="26" spans="1:499" x14ac:dyDescent="0.2">
      <c r="A26" s="230" t="s">
        <v>830</v>
      </c>
      <c r="B26" s="231" t="s">
        <v>5423</v>
      </c>
      <c r="C26" s="225"/>
      <c r="D26" s="225"/>
      <c r="E26" s="225"/>
      <c r="F26" s="226" t="s">
        <v>5597</v>
      </c>
      <c r="G26" s="226" t="s">
        <v>5550</v>
      </c>
      <c r="H26" s="226" t="s">
        <v>5551</v>
      </c>
      <c r="I26" s="226" t="s">
        <v>5559</v>
      </c>
      <c r="J26" s="226"/>
      <c r="K26" s="226"/>
      <c r="L26" s="226"/>
      <c r="M26" s="226"/>
      <c r="N26" s="226" t="s">
        <v>5553</v>
      </c>
      <c r="O26" s="226" t="s">
        <v>5598</v>
      </c>
      <c r="P26" s="226"/>
      <c r="Q26" s="237">
        <v>0</v>
      </c>
      <c r="R26" s="238"/>
      <c r="S26" s="238"/>
      <c r="T26" s="238"/>
      <c r="U26" s="238"/>
      <c r="V26" s="238"/>
      <c r="W26" s="232" t="s">
        <v>5561</v>
      </c>
      <c r="X26" s="232"/>
      <c r="Y26" s="232" t="s">
        <v>5556</v>
      </c>
      <c r="Z26" s="235">
        <v>11.01</v>
      </c>
      <c r="AA26" s="235">
        <v>19.149999999999999</v>
      </c>
      <c r="AB26" s="235">
        <v>0</v>
      </c>
      <c r="AC26" s="224">
        <v>36526</v>
      </c>
      <c r="AD26" s="224">
        <v>36526</v>
      </c>
      <c r="AE26" s="125">
        <v>18</v>
      </c>
      <c r="AF26" s="125">
        <v>24</v>
      </c>
      <c r="AG26" s="125">
        <v>12</v>
      </c>
      <c r="AH26" s="236">
        <v>1</v>
      </c>
      <c r="AI26" s="236" t="s">
        <v>819</v>
      </c>
      <c r="AJ26" s="125" t="s">
        <v>6225</v>
      </c>
      <c r="AK26" s="175" t="s">
        <v>5144</v>
      </c>
      <c r="AL26" s="125" t="s">
        <v>820</v>
      </c>
      <c r="AM26" s="27" t="s">
        <v>5060</v>
      </c>
      <c r="AN26" s="126">
        <v>-0.23</v>
      </c>
      <c r="AO26" s="126">
        <v>-25</v>
      </c>
      <c r="AP26" s="126">
        <v>0</v>
      </c>
      <c r="AQ26" s="126">
        <v>-163</v>
      </c>
      <c r="AR26" s="125">
        <v>4</v>
      </c>
      <c r="AS26" s="125">
        <v>0</v>
      </c>
      <c r="AT26" s="178">
        <v>42481</v>
      </c>
      <c r="AU26" s="178"/>
      <c r="AV26" s="178">
        <v>42794</v>
      </c>
      <c r="AW26" s="239" t="s">
        <v>855</v>
      </c>
      <c r="AX26" s="239" t="s">
        <v>846</v>
      </c>
      <c r="AY26" s="127"/>
      <c r="AZ26" s="127"/>
      <c r="BA26" s="128">
        <v>150</v>
      </c>
      <c r="BB26" s="128" t="s">
        <v>489</v>
      </c>
      <c r="BC26" s="128"/>
      <c r="BD26" s="128">
        <v>1</v>
      </c>
      <c r="BE26" s="129" t="s">
        <v>541</v>
      </c>
      <c r="BF26" s="130">
        <v>1</v>
      </c>
      <c r="BG26" s="240"/>
      <c r="BH26" s="241"/>
      <c r="BI26" s="190"/>
      <c r="BJ26" s="131">
        <v>23</v>
      </c>
      <c r="BK26" s="191">
        <v>-9</v>
      </c>
      <c r="BL26" s="13">
        <v>15</v>
      </c>
      <c r="BM26" s="13">
        <v>8</v>
      </c>
      <c r="BN26" s="27" t="s">
        <v>706</v>
      </c>
      <c r="BO26" s="13" t="s">
        <v>706</v>
      </c>
      <c r="BP26" s="222">
        <v>20</v>
      </c>
      <c r="BQ26" s="132"/>
      <c r="BR26" s="133"/>
      <c r="BS26" s="125">
        <v>1000000000</v>
      </c>
      <c r="BT26" s="134">
        <v>0</v>
      </c>
      <c r="BU26" s="135">
        <v>1</v>
      </c>
      <c r="BV26" s="134">
        <v>0</v>
      </c>
      <c r="BW26" s="136">
        <v>0</v>
      </c>
      <c r="BX26" s="136">
        <v>0</v>
      </c>
      <c r="BY26" s="136">
        <v>0</v>
      </c>
      <c r="BZ26" s="134">
        <v>0</v>
      </c>
      <c r="CA26" s="134">
        <v>0</v>
      </c>
      <c r="CB26" s="134">
        <v>0</v>
      </c>
      <c r="CC26" s="135">
        <v>1</v>
      </c>
      <c r="CD26" s="134"/>
      <c r="CE26" s="134"/>
      <c r="CF26" s="137">
        <v>0</v>
      </c>
      <c r="CG26" s="134">
        <v>8</v>
      </c>
      <c r="CH26" s="132"/>
      <c r="CI26" s="132"/>
      <c r="CJ26" s="229" t="s">
        <v>820</v>
      </c>
      <c r="CK26" s="233" t="s">
        <v>820</v>
      </c>
      <c r="CL26" s="138">
        <v>65</v>
      </c>
      <c r="CM26" s="138">
        <v>0</v>
      </c>
      <c r="CN26" s="135">
        <v>0</v>
      </c>
      <c r="CO26" s="135">
        <v>0.99</v>
      </c>
      <c r="CP26" s="139"/>
      <c r="CQ26" s="135">
        <v>0</v>
      </c>
      <c r="CR26" s="179">
        <v>43479</v>
      </c>
      <c r="CS26" s="180">
        <v>43479</v>
      </c>
      <c r="CT26" s="181">
        <v>43605</v>
      </c>
      <c r="CU26" s="181">
        <v>36526</v>
      </c>
      <c r="CV26" s="181">
        <v>36526</v>
      </c>
      <c r="CW26" s="181">
        <v>36526</v>
      </c>
      <c r="CX26" s="181">
        <v>36694</v>
      </c>
      <c r="CY26" s="135">
        <v>1</v>
      </c>
      <c r="CZ26" s="134">
        <v>0</v>
      </c>
      <c r="DA26" s="135">
        <v>2.197802197802198E-2</v>
      </c>
      <c r="DB26" s="135">
        <v>0</v>
      </c>
      <c r="DC26" s="135">
        <v>0</v>
      </c>
      <c r="DD26" s="135">
        <v>0</v>
      </c>
      <c r="DE26" s="140">
        <v>0</v>
      </c>
      <c r="DF26" s="13" t="s">
        <v>820</v>
      </c>
      <c r="DG26" s="80" t="s">
        <v>820</v>
      </c>
      <c r="DH26" s="18" t="b">
        <v>0</v>
      </c>
      <c r="DI26" s="79"/>
      <c r="DJ26" s="79"/>
      <c r="DK26" s="192"/>
      <c r="DL26" s="174"/>
      <c r="DM26" s="193"/>
      <c r="DN26" s="135"/>
      <c r="DO26" s="79"/>
      <c r="DP26" s="79"/>
      <c r="DQ26" s="79"/>
      <c r="DR26" s="79"/>
      <c r="DS26" s="79"/>
      <c r="DT26" s="79"/>
      <c r="DU26" s="79"/>
      <c r="DV26" s="18"/>
      <c r="DW26" s="18"/>
      <c r="DX26" s="18"/>
      <c r="DY26" s="177"/>
      <c r="DZ26" s="177">
        <v>0</v>
      </c>
      <c r="EA26" s="177">
        <v>0</v>
      </c>
      <c r="EB26" s="177">
        <v>0</v>
      </c>
      <c r="EC26" s="177">
        <v>0</v>
      </c>
      <c r="ED26" s="177">
        <v>0</v>
      </c>
      <c r="EE26" s="177">
        <v>0</v>
      </c>
      <c r="EF26" s="177">
        <v>0</v>
      </c>
      <c r="EG26" s="177">
        <v>0</v>
      </c>
      <c r="EH26" s="177">
        <v>0</v>
      </c>
      <c r="EI26" s="177">
        <v>0</v>
      </c>
      <c r="EJ26" s="177">
        <v>0</v>
      </c>
      <c r="EK26" s="177">
        <v>0</v>
      </c>
      <c r="EL26" s="177">
        <v>0</v>
      </c>
      <c r="EM26" s="177">
        <v>0</v>
      </c>
      <c r="EN26" s="177">
        <v>0</v>
      </c>
      <c r="EO26" s="177">
        <v>0</v>
      </c>
      <c r="EP26" s="177">
        <v>0</v>
      </c>
      <c r="EQ26" s="177">
        <v>0</v>
      </c>
      <c r="ER26" s="177">
        <v>0</v>
      </c>
      <c r="ES26" s="177">
        <v>0</v>
      </c>
      <c r="ET26" s="177">
        <v>0</v>
      </c>
      <c r="EU26" s="177">
        <v>0</v>
      </c>
      <c r="EV26" s="177">
        <v>0</v>
      </c>
      <c r="EW26" s="177">
        <v>0</v>
      </c>
      <c r="EX26" s="177">
        <v>0</v>
      </c>
      <c r="EY26" s="177">
        <v>0</v>
      </c>
      <c r="EZ26" s="177">
        <v>0</v>
      </c>
      <c r="FA26" s="177">
        <v>0</v>
      </c>
      <c r="FB26" s="177">
        <v>0</v>
      </c>
      <c r="FC26" s="195">
        <v>0</v>
      </c>
      <c r="FD26" s="197">
        <v>0</v>
      </c>
      <c r="FE26" s="197">
        <v>0</v>
      </c>
      <c r="FF26" s="197">
        <v>0</v>
      </c>
      <c r="FG26" s="195">
        <v>0</v>
      </c>
      <c r="FH26" s="197">
        <v>0</v>
      </c>
      <c r="FI26" s="197">
        <v>0</v>
      </c>
      <c r="FJ26" s="197">
        <v>0</v>
      </c>
      <c r="FK26" s="197">
        <v>0</v>
      </c>
      <c r="FL26" s="197">
        <v>0</v>
      </c>
      <c r="FM26" s="197">
        <v>0</v>
      </c>
      <c r="FN26" s="197">
        <v>0</v>
      </c>
      <c r="FO26" s="197">
        <v>0</v>
      </c>
      <c r="FP26" s="197">
        <v>0</v>
      </c>
      <c r="FQ26" s="197">
        <v>0</v>
      </c>
      <c r="FR26" s="197">
        <v>0</v>
      </c>
      <c r="FS26" s="197">
        <v>0</v>
      </c>
      <c r="FT26" s="197">
        <v>0</v>
      </c>
      <c r="FU26" s="197">
        <v>0</v>
      </c>
      <c r="FV26" s="197">
        <v>0</v>
      </c>
      <c r="FW26" s="197">
        <v>0</v>
      </c>
      <c r="FX26" s="197">
        <v>0</v>
      </c>
      <c r="FY26" s="197">
        <v>0</v>
      </c>
      <c r="FZ26" s="197">
        <v>0</v>
      </c>
      <c r="GA26" s="197">
        <v>0</v>
      </c>
      <c r="GB26" s="197">
        <v>0</v>
      </c>
      <c r="GC26" s="197">
        <v>0</v>
      </c>
      <c r="GD26" s="197">
        <v>0</v>
      </c>
      <c r="GE26" s="197">
        <v>0</v>
      </c>
      <c r="GF26" s="197">
        <v>0</v>
      </c>
      <c r="GG26" s="197">
        <v>0</v>
      </c>
      <c r="GH26" s="197">
        <v>0</v>
      </c>
      <c r="GI26" s="197">
        <v>0</v>
      </c>
      <c r="GJ26" s="197">
        <v>0</v>
      </c>
      <c r="GK26" s="197">
        <v>0</v>
      </c>
      <c r="GL26" s="197">
        <v>0</v>
      </c>
      <c r="GM26" s="197">
        <v>0</v>
      </c>
      <c r="GN26" s="197">
        <v>0</v>
      </c>
      <c r="GO26" s="197">
        <v>0</v>
      </c>
      <c r="GP26" s="197">
        <v>0</v>
      </c>
      <c r="GQ26" s="197">
        <v>0</v>
      </c>
      <c r="GR26" s="197">
        <v>0</v>
      </c>
      <c r="GS26" s="197">
        <v>0</v>
      </c>
      <c r="GT26" s="197">
        <v>0</v>
      </c>
      <c r="GU26" s="197">
        <v>0</v>
      </c>
      <c r="GV26" s="197">
        <v>0</v>
      </c>
      <c r="GW26" s="197">
        <v>0</v>
      </c>
      <c r="GX26" s="197">
        <v>0</v>
      </c>
      <c r="GY26" s="197">
        <v>0</v>
      </c>
      <c r="GZ26" s="197">
        <v>0</v>
      </c>
      <c r="HA26" s="197">
        <v>0</v>
      </c>
      <c r="HB26" s="197">
        <v>0</v>
      </c>
      <c r="HC26" s="197">
        <v>0</v>
      </c>
      <c r="HD26" s="197">
        <v>0</v>
      </c>
      <c r="HE26" s="197">
        <v>1</v>
      </c>
      <c r="HF26" s="197">
        <v>0</v>
      </c>
      <c r="HG26" s="197">
        <v>0</v>
      </c>
      <c r="HH26" s="197">
        <v>0</v>
      </c>
      <c r="HI26" s="197">
        <v>0</v>
      </c>
      <c r="HJ26" s="197">
        <v>0</v>
      </c>
      <c r="HK26" s="198"/>
      <c r="HL26" s="197">
        <v>0</v>
      </c>
      <c r="HM26" s="197">
        <v>0</v>
      </c>
      <c r="HN26" s="197">
        <v>0</v>
      </c>
      <c r="HO26" s="197">
        <v>0</v>
      </c>
      <c r="HP26" s="197">
        <v>0</v>
      </c>
      <c r="HQ26" s="197">
        <v>0</v>
      </c>
      <c r="HR26" s="197">
        <v>0</v>
      </c>
      <c r="HS26" s="197">
        <v>0</v>
      </c>
      <c r="HT26" s="197">
        <v>0</v>
      </c>
      <c r="HU26" s="197">
        <v>0</v>
      </c>
      <c r="HV26" s="198"/>
      <c r="HW26" s="197">
        <v>0</v>
      </c>
      <c r="HX26" s="197">
        <v>0</v>
      </c>
      <c r="HY26" s="197">
        <v>0</v>
      </c>
      <c r="HZ26" s="197">
        <v>0</v>
      </c>
      <c r="IA26" s="197">
        <v>0</v>
      </c>
      <c r="IB26" s="197">
        <v>0</v>
      </c>
      <c r="IC26" s="197">
        <v>0</v>
      </c>
      <c r="ID26" s="197">
        <v>0</v>
      </c>
      <c r="IE26" s="197">
        <v>0</v>
      </c>
      <c r="IF26" s="197">
        <v>0</v>
      </c>
      <c r="IG26" s="197">
        <v>0</v>
      </c>
      <c r="IH26" s="197">
        <v>0</v>
      </c>
      <c r="II26" s="197">
        <v>0</v>
      </c>
      <c r="IJ26" s="197">
        <v>0</v>
      </c>
      <c r="IK26" s="197">
        <v>0</v>
      </c>
      <c r="IL26" s="197">
        <v>0</v>
      </c>
      <c r="IM26" s="197">
        <v>0</v>
      </c>
      <c r="IN26" s="197">
        <v>0</v>
      </c>
      <c r="IO26" s="197">
        <v>0</v>
      </c>
      <c r="IP26" s="197">
        <v>0</v>
      </c>
      <c r="IQ26" s="197">
        <v>0</v>
      </c>
      <c r="IR26" s="197">
        <v>0</v>
      </c>
      <c r="IS26" s="197">
        <v>0</v>
      </c>
      <c r="IT26" s="197">
        <v>0</v>
      </c>
      <c r="IU26" s="197">
        <v>0</v>
      </c>
      <c r="IV26" s="197">
        <v>0</v>
      </c>
      <c r="IW26" s="197">
        <v>0</v>
      </c>
      <c r="IX26" s="197">
        <v>0</v>
      </c>
      <c r="IY26" s="197">
        <v>0</v>
      </c>
      <c r="IZ26" s="198"/>
      <c r="JA26" s="197">
        <v>0</v>
      </c>
      <c r="JB26" s="197">
        <v>0</v>
      </c>
      <c r="JC26" s="197">
        <v>0</v>
      </c>
      <c r="JD26" s="197">
        <v>0</v>
      </c>
      <c r="JE26" s="197">
        <v>0</v>
      </c>
      <c r="JF26" s="197">
        <v>0</v>
      </c>
      <c r="JG26" s="197">
        <v>0</v>
      </c>
      <c r="JH26" s="197">
        <v>0</v>
      </c>
      <c r="JI26" s="197">
        <v>0</v>
      </c>
      <c r="JJ26" s="197"/>
      <c r="JK26" s="197">
        <v>0</v>
      </c>
      <c r="JL26" s="197">
        <v>0</v>
      </c>
      <c r="JM26" s="197">
        <v>0</v>
      </c>
      <c r="JN26" s="197">
        <v>0</v>
      </c>
      <c r="JO26" s="197">
        <v>0</v>
      </c>
      <c r="JP26" s="197">
        <v>0</v>
      </c>
      <c r="JQ26" s="198"/>
      <c r="JR26" s="197">
        <v>0</v>
      </c>
      <c r="JS26" s="197">
        <v>0</v>
      </c>
      <c r="JT26" s="197">
        <v>0</v>
      </c>
      <c r="JU26" s="197">
        <v>0</v>
      </c>
      <c r="JV26" s="197">
        <v>0</v>
      </c>
      <c r="JW26" s="197">
        <v>0</v>
      </c>
      <c r="JX26" s="197">
        <v>0</v>
      </c>
      <c r="JY26" s="197">
        <v>0</v>
      </c>
      <c r="JZ26" s="197">
        <v>0</v>
      </c>
      <c r="KA26" s="197">
        <v>0</v>
      </c>
      <c r="KB26" s="197">
        <v>0</v>
      </c>
      <c r="KC26" s="197">
        <v>0</v>
      </c>
      <c r="KD26" s="197">
        <v>0</v>
      </c>
      <c r="KE26" s="197">
        <v>0</v>
      </c>
      <c r="KF26" s="197">
        <v>0</v>
      </c>
      <c r="KG26" s="197">
        <v>0</v>
      </c>
      <c r="KH26" s="197">
        <v>0</v>
      </c>
      <c r="KI26" s="197">
        <v>0</v>
      </c>
      <c r="KJ26" s="197">
        <v>0</v>
      </c>
      <c r="KK26" s="197">
        <v>0</v>
      </c>
      <c r="KL26" s="197">
        <v>0</v>
      </c>
      <c r="KM26" s="197">
        <v>0</v>
      </c>
      <c r="KN26" s="197">
        <v>0</v>
      </c>
      <c r="KO26" s="197">
        <v>0</v>
      </c>
      <c r="KP26" s="197">
        <v>0</v>
      </c>
      <c r="KQ26" s="197">
        <v>0</v>
      </c>
      <c r="KR26" s="197">
        <v>0</v>
      </c>
      <c r="KS26" s="197">
        <v>0</v>
      </c>
      <c r="KT26" s="197">
        <v>0</v>
      </c>
      <c r="KU26" s="197">
        <v>0</v>
      </c>
      <c r="KV26" s="197">
        <v>0</v>
      </c>
      <c r="KW26" s="197">
        <v>0</v>
      </c>
      <c r="KX26" s="198"/>
      <c r="KY26" s="198"/>
      <c r="KZ26" s="198"/>
      <c r="LA26" s="198"/>
      <c r="LB26" s="197">
        <v>0</v>
      </c>
      <c r="LC26" s="197">
        <v>0</v>
      </c>
      <c r="LD26" s="197">
        <v>0</v>
      </c>
      <c r="LE26" s="197">
        <v>0</v>
      </c>
      <c r="LF26" s="197">
        <v>0</v>
      </c>
      <c r="LG26" s="197">
        <v>0</v>
      </c>
      <c r="LH26" s="198"/>
      <c r="LI26" s="198"/>
      <c r="LJ26" s="198"/>
      <c r="LK26" s="198"/>
      <c r="LL26" s="198"/>
      <c r="LM26" s="198"/>
      <c r="LN26" s="198"/>
      <c r="LO26" s="198"/>
      <c r="LP26" s="198"/>
      <c r="LQ26" s="197">
        <v>0</v>
      </c>
      <c r="LR26" s="198"/>
      <c r="LS26" s="198"/>
      <c r="LT26" s="198"/>
      <c r="LU26" s="198"/>
      <c r="LV26" s="198"/>
      <c r="LW26" s="198"/>
      <c r="LX26" s="198"/>
      <c r="LY26" s="198"/>
      <c r="LZ26" s="198"/>
      <c r="MA26" s="198"/>
      <c r="MB26" s="198"/>
      <c r="MC26" s="198"/>
      <c r="MD26" s="198"/>
      <c r="ME26" s="198"/>
      <c r="MF26" s="198"/>
      <c r="MG26" s="198"/>
      <c r="MH26" s="198"/>
      <c r="MI26" s="198"/>
      <c r="MJ26" s="198"/>
      <c r="MK26" s="198"/>
      <c r="ML26" s="198"/>
      <c r="MM26" s="198"/>
      <c r="MN26" s="243">
        <v>0</v>
      </c>
      <c r="MO26" s="243">
        <v>0</v>
      </c>
      <c r="MP26" s="198"/>
      <c r="MQ26" s="243">
        <v>0</v>
      </c>
      <c r="MR26" s="198"/>
      <c r="MS26" s="198"/>
      <c r="MT26" s="198"/>
      <c r="MU26" s="198"/>
      <c r="MV26" s="198"/>
      <c r="MW26" s="198"/>
      <c r="MX26" s="198"/>
      <c r="MY26" s="198"/>
      <c r="MZ26" s="198"/>
      <c r="NA26" s="243">
        <v>0</v>
      </c>
      <c r="NB26" s="198"/>
      <c r="NC26" s="198"/>
      <c r="ND26" s="198"/>
      <c r="NE26" s="198"/>
      <c r="NF26" s="198"/>
      <c r="NG26" s="198"/>
      <c r="NH26" s="198"/>
      <c r="NI26" s="198"/>
      <c r="NJ26" s="198"/>
      <c r="NK26" s="198"/>
      <c r="NL26" s="198"/>
      <c r="NM26" s="198"/>
      <c r="NN26" s="198"/>
      <c r="NO26" s="198"/>
      <c r="NP26" s="196"/>
      <c r="NQ26" s="196"/>
      <c r="NR26" s="196"/>
      <c r="NS26" s="196"/>
      <c r="NT26" s="196"/>
      <c r="NU26" s="196"/>
      <c r="NV26" s="196"/>
      <c r="NW26" s="196"/>
      <c r="NX26" s="196"/>
      <c r="NY26" s="196"/>
      <c r="NZ26" s="196"/>
      <c r="OA26" s="196"/>
      <c r="OB26" s="196"/>
      <c r="OC26" s="196"/>
      <c r="OD26" s="196"/>
      <c r="OE26" s="196"/>
      <c r="OF26" s="196"/>
      <c r="OG26" s="196"/>
      <c r="OH26" s="196"/>
      <c r="OI26" s="196"/>
      <c r="OJ26" s="196"/>
      <c r="OK26" s="196"/>
      <c r="OL26" s="196"/>
      <c r="OM26" s="196"/>
      <c r="ON26" s="196"/>
      <c r="OO26" s="196"/>
      <c r="OP26" s="196"/>
      <c r="OQ26" s="196"/>
      <c r="OR26" s="196"/>
      <c r="OS26" s="196"/>
      <c r="OT26" s="196"/>
      <c r="OU26" s="196"/>
      <c r="OV26" s="196"/>
      <c r="OW26" s="196"/>
      <c r="OX26" s="196"/>
      <c r="OY26" s="196"/>
      <c r="OZ26" s="196"/>
      <c r="PA26" s="196"/>
      <c r="PB26" s="196"/>
      <c r="PC26" s="196"/>
      <c r="PD26" s="196"/>
      <c r="PE26" s="196"/>
      <c r="PF26" s="196"/>
      <c r="PG26" s="196"/>
      <c r="PH26" s="196"/>
      <c r="PI26" s="196"/>
      <c r="PJ26" s="196"/>
      <c r="PK26" s="196"/>
      <c r="PL26" s="196"/>
      <c r="PM26" s="196"/>
      <c r="PN26" s="196"/>
      <c r="PO26" s="196"/>
      <c r="PP26" s="196"/>
      <c r="PQ26" s="196"/>
      <c r="PR26" s="196"/>
      <c r="PS26" s="196"/>
      <c r="PT26" s="196"/>
      <c r="PU26" s="196"/>
      <c r="PV26" s="196"/>
      <c r="PW26" s="196"/>
      <c r="PX26" s="261"/>
      <c r="PY26" s="261"/>
      <c r="PZ26" s="261"/>
      <c r="QA26" s="261"/>
      <c r="QB26" s="261"/>
      <c r="QC26" s="261"/>
      <c r="QD26" s="261"/>
      <c r="QE26" s="261"/>
      <c r="QF26" s="261"/>
      <c r="QG26" s="261"/>
      <c r="QH26" s="261"/>
      <c r="QI26" s="261"/>
      <c r="QJ26" s="261"/>
      <c r="QK26" s="261"/>
      <c r="QL26" s="261"/>
      <c r="QM26" s="261"/>
      <c r="QN26" s="261"/>
      <c r="QO26" s="261"/>
      <c r="QP26" s="261"/>
      <c r="QQ26" s="261"/>
      <c r="QR26" s="261"/>
      <c r="QS26" s="261"/>
      <c r="QT26" s="261"/>
      <c r="QU26" s="261"/>
      <c r="QV26" s="261"/>
      <c r="QW26" s="261"/>
      <c r="QX26" s="261"/>
      <c r="QY26" s="261"/>
      <c r="QZ26" s="261"/>
      <c r="RA26" s="261"/>
      <c r="RB26" s="261"/>
      <c r="RC26" s="261"/>
      <c r="RD26" s="261"/>
      <c r="RE26" s="261"/>
      <c r="RF26" s="261"/>
      <c r="RG26" s="261"/>
      <c r="RH26" s="261"/>
      <c r="RI26" s="261"/>
      <c r="RJ26" s="261"/>
      <c r="RK26" s="261"/>
      <c r="RL26" s="261"/>
      <c r="RM26" s="261"/>
      <c r="RN26" s="261"/>
      <c r="RO26" s="261"/>
      <c r="RP26" s="261"/>
      <c r="RQ26" s="261"/>
      <c r="RR26" s="261"/>
      <c r="RS26" s="261"/>
      <c r="RT26" s="261"/>
      <c r="RU26" s="261"/>
      <c r="RV26" s="261"/>
      <c r="RW26" s="261"/>
      <c r="RX26" s="261"/>
      <c r="RY26" s="261"/>
      <c r="RZ26" s="261"/>
      <c r="SA26" s="261"/>
      <c r="SB26" s="261"/>
      <c r="SC26" s="261"/>
      <c r="SD26" s="261"/>
      <c r="SE26" s="261"/>
    </row>
    <row r="27" spans="1:499" x14ac:dyDescent="0.2">
      <c r="A27" s="230" t="s">
        <v>830</v>
      </c>
      <c r="B27" s="231" t="s">
        <v>2947</v>
      </c>
      <c r="C27" s="225"/>
      <c r="D27" s="225"/>
      <c r="E27" s="225"/>
      <c r="F27" s="226" t="s">
        <v>5599</v>
      </c>
      <c r="G27" s="226" t="s">
        <v>5550</v>
      </c>
      <c r="H27" s="226" t="s">
        <v>5551</v>
      </c>
      <c r="I27" s="226" t="s">
        <v>5559</v>
      </c>
      <c r="J27" s="226"/>
      <c r="K27" s="226"/>
      <c r="L27" s="226"/>
      <c r="M27" s="226"/>
      <c r="N27" s="226" t="s">
        <v>5553</v>
      </c>
      <c r="O27" s="226" t="s">
        <v>5560</v>
      </c>
      <c r="P27" s="226"/>
      <c r="Q27" s="237">
        <v>0</v>
      </c>
      <c r="R27" s="238"/>
      <c r="S27" s="238"/>
      <c r="T27" s="238"/>
      <c r="U27" s="238"/>
      <c r="V27" s="238"/>
      <c r="W27" s="232" t="s">
        <v>5570</v>
      </c>
      <c r="X27" s="232"/>
      <c r="Y27" s="232" t="s">
        <v>5556</v>
      </c>
      <c r="Z27" s="235">
        <v>0.76</v>
      </c>
      <c r="AA27" s="235">
        <v>1.5</v>
      </c>
      <c r="AB27" s="235">
        <v>0</v>
      </c>
      <c r="AC27" s="224">
        <v>36526</v>
      </c>
      <c r="AD27" s="224">
        <v>36526</v>
      </c>
      <c r="AE27" s="125">
        <v>18</v>
      </c>
      <c r="AF27" s="125">
        <v>24</v>
      </c>
      <c r="AG27" s="125">
        <v>12</v>
      </c>
      <c r="AH27" s="236">
        <v>1</v>
      </c>
      <c r="AI27" s="236"/>
      <c r="AJ27" s="125" t="s">
        <v>6225</v>
      </c>
      <c r="AK27" s="175" t="s">
        <v>5144</v>
      </c>
      <c r="AL27" s="125" t="s">
        <v>820</v>
      </c>
      <c r="AM27" s="27" t="s">
        <v>5060</v>
      </c>
      <c r="AN27" s="126">
        <v>11.74</v>
      </c>
      <c r="AO27" s="126">
        <v>0.4</v>
      </c>
      <c r="AP27" s="126">
        <v>29.5</v>
      </c>
      <c r="AQ27" s="126">
        <v>10.6</v>
      </c>
      <c r="AR27" s="125">
        <v>0</v>
      </c>
      <c r="AS27" s="125">
        <v>0</v>
      </c>
      <c r="AT27" s="178"/>
      <c r="AU27" s="178"/>
      <c r="AV27" s="178">
        <v>43405</v>
      </c>
      <c r="AW27" s="239" t="s">
        <v>855</v>
      </c>
      <c r="AX27" s="239" t="s">
        <v>846</v>
      </c>
      <c r="AY27" s="127"/>
      <c r="AZ27" s="127"/>
      <c r="BA27" s="128">
        <v>500</v>
      </c>
      <c r="BB27" s="128" t="s">
        <v>489</v>
      </c>
      <c r="BC27" s="128"/>
      <c r="BD27" s="128">
        <v>1</v>
      </c>
      <c r="BE27" s="129" t="s">
        <v>541</v>
      </c>
      <c r="BF27" s="130">
        <v>1</v>
      </c>
      <c r="BG27" s="240"/>
      <c r="BH27" s="241"/>
      <c r="BI27" s="190"/>
      <c r="BJ27" s="131">
        <v>18</v>
      </c>
      <c r="BK27" s="191">
        <v>508</v>
      </c>
      <c r="BL27" s="13">
        <v>12</v>
      </c>
      <c r="BM27" s="13">
        <v>6</v>
      </c>
      <c r="BN27" s="27" t="s">
        <v>5562</v>
      </c>
      <c r="BO27" s="13" t="s">
        <v>5562</v>
      </c>
      <c r="BP27" s="222">
        <v>20</v>
      </c>
      <c r="BQ27" s="132"/>
      <c r="BR27" s="133"/>
      <c r="BS27" s="125">
        <v>1000000000</v>
      </c>
      <c r="BT27" s="134">
        <v>785</v>
      </c>
      <c r="BU27" s="135">
        <v>-42.6111</v>
      </c>
      <c r="BV27" s="134">
        <v>600</v>
      </c>
      <c r="BW27" s="136">
        <v>0</v>
      </c>
      <c r="BX27" s="136">
        <v>600</v>
      </c>
      <c r="BY27" s="136">
        <v>0</v>
      </c>
      <c r="BZ27" s="134">
        <v>0</v>
      </c>
      <c r="CA27" s="134">
        <v>0</v>
      </c>
      <c r="CB27" s="134">
        <v>1385</v>
      </c>
      <c r="CC27" s="135">
        <v>-75.944400000000002</v>
      </c>
      <c r="CD27" s="134"/>
      <c r="CE27" s="134"/>
      <c r="CF27" s="137">
        <v>0</v>
      </c>
      <c r="CG27" s="134">
        <v>6</v>
      </c>
      <c r="CH27" s="132"/>
      <c r="CI27" s="132"/>
      <c r="CJ27" s="229" t="s">
        <v>820</v>
      </c>
      <c r="CK27" s="233" t="s">
        <v>820</v>
      </c>
      <c r="CL27" s="138">
        <v>0</v>
      </c>
      <c r="CM27" s="138">
        <v>583</v>
      </c>
      <c r="CN27" s="135">
        <v>0</v>
      </c>
      <c r="CO27" s="135">
        <v>1.3</v>
      </c>
      <c r="CP27" s="139"/>
      <c r="CQ27" s="135">
        <v>1</v>
      </c>
      <c r="CR27" s="179">
        <v>43479</v>
      </c>
      <c r="CS27" s="180">
        <v>43479</v>
      </c>
      <c r="CT27" s="181">
        <v>43605</v>
      </c>
      <c r="CU27" s="181">
        <v>43311</v>
      </c>
      <c r="CV27" s="181">
        <v>43395</v>
      </c>
      <c r="CW27" s="181">
        <v>43395</v>
      </c>
      <c r="CX27" s="181">
        <v>43479</v>
      </c>
      <c r="CY27" s="135">
        <v>0</v>
      </c>
      <c r="CZ27" s="134">
        <v>0</v>
      </c>
      <c r="DA27" s="135">
        <v>0</v>
      </c>
      <c r="DB27" s="135">
        <v>0</v>
      </c>
      <c r="DC27" s="135">
        <v>0</v>
      </c>
      <c r="DD27" s="135">
        <v>0</v>
      </c>
      <c r="DE27" s="140">
        <v>2.197802197802198E-2</v>
      </c>
      <c r="DF27" s="13" t="s">
        <v>820</v>
      </c>
      <c r="DG27" s="80" t="s">
        <v>820</v>
      </c>
      <c r="DH27" s="18" t="b">
        <v>0</v>
      </c>
      <c r="DI27" s="79"/>
      <c r="DJ27" s="79"/>
      <c r="DK27" s="192"/>
      <c r="DL27" s="174"/>
      <c r="DM27" s="193"/>
      <c r="DN27" s="135"/>
      <c r="DO27" s="79"/>
      <c r="DP27" s="79"/>
      <c r="DQ27" s="79"/>
      <c r="DR27" s="79"/>
      <c r="DS27" s="79"/>
      <c r="DT27" s="79"/>
      <c r="DU27" s="79"/>
      <c r="DV27" s="18"/>
      <c r="DW27" s="18"/>
      <c r="DX27" s="18"/>
      <c r="DY27" s="177"/>
      <c r="DZ27" s="177">
        <v>0</v>
      </c>
      <c r="EA27" s="177">
        <v>0</v>
      </c>
      <c r="EB27" s="177">
        <v>0</v>
      </c>
      <c r="EC27" s="177">
        <v>0</v>
      </c>
      <c r="ED27" s="177">
        <v>0</v>
      </c>
      <c r="EE27" s="177">
        <v>0</v>
      </c>
      <c r="EF27" s="177">
        <v>0</v>
      </c>
      <c r="EG27" s="177">
        <v>0</v>
      </c>
      <c r="EH27" s="177">
        <v>0</v>
      </c>
      <c r="EI27" s="177">
        <v>0</v>
      </c>
      <c r="EJ27" s="177">
        <v>0</v>
      </c>
      <c r="EK27" s="177">
        <v>0</v>
      </c>
      <c r="EL27" s="177">
        <v>0</v>
      </c>
      <c r="EM27" s="177">
        <v>0</v>
      </c>
      <c r="EN27" s="177">
        <v>0</v>
      </c>
      <c r="EO27" s="177">
        <v>0</v>
      </c>
      <c r="EP27" s="177">
        <v>0</v>
      </c>
      <c r="EQ27" s="177">
        <v>0</v>
      </c>
      <c r="ER27" s="177">
        <v>0</v>
      </c>
      <c r="ES27" s="177">
        <v>0</v>
      </c>
      <c r="ET27" s="177">
        <v>0</v>
      </c>
      <c r="EU27" s="177">
        <v>0</v>
      </c>
      <c r="EV27" s="177">
        <v>0</v>
      </c>
      <c r="EW27" s="177">
        <v>0</v>
      </c>
      <c r="EX27" s="177">
        <v>0</v>
      </c>
      <c r="EY27" s="177">
        <v>0</v>
      </c>
      <c r="EZ27" s="177">
        <v>0</v>
      </c>
      <c r="FA27" s="177">
        <v>0</v>
      </c>
      <c r="FB27" s="177">
        <v>630</v>
      </c>
      <c r="FC27" s="245">
        <v>329</v>
      </c>
      <c r="FD27" s="245">
        <v>113</v>
      </c>
      <c r="FE27" s="245">
        <v>113</v>
      </c>
      <c r="FF27" s="242">
        <v>113</v>
      </c>
      <c r="FG27" s="242">
        <v>38</v>
      </c>
      <c r="FH27" s="242">
        <v>38</v>
      </c>
      <c r="FI27" s="242">
        <v>38</v>
      </c>
      <c r="FJ27" s="242">
        <v>38</v>
      </c>
      <c r="FK27" s="243">
        <v>0</v>
      </c>
      <c r="FL27" s="243">
        <v>0</v>
      </c>
      <c r="FM27" s="243">
        <v>0</v>
      </c>
      <c r="FN27" s="243">
        <v>0</v>
      </c>
      <c r="FO27" s="243">
        <v>0</v>
      </c>
      <c r="FP27" s="243">
        <v>0</v>
      </c>
      <c r="FQ27" s="243">
        <v>0</v>
      </c>
      <c r="FR27" s="243">
        <v>0</v>
      </c>
      <c r="FS27" s="243">
        <v>0</v>
      </c>
      <c r="FT27" s="243">
        <v>0</v>
      </c>
      <c r="FU27" s="243">
        <v>0</v>
      </c>
      <c r="FV27" s="243">
        <v>0</v>
      </c>
      <c r="FW27" s="243">
        <v>0</v>
      </c>
      <c r="FX27" s="243">
        <v>0</v>
      </c>
      <c r="FY27" s="243">
        <v>0</v>
      </c>
      <c r="FZ27" s="243">
        <v>0</v>
      </c>
      <c r="GA27" s="243">
        <v>0</v>
      </c>
      <c r="GB27" s="243">
        <v>0</v>
      </c>
      <c r="GC27" s="243">
        <v>0</v>
      </c>
      <c r="GD27" s="243">
        <v>0</v>
      </c>
      <c r="GE27" s="243">
        <v>0</v>
      </c>
      <c r="GF27" s="243">
        <v>0</v>
      </c>
      <c r="GG27" s="243">
        <v>0</v>
      </c>
      <c r="GH27" s="243">
        <v>0</v>
      </c>
      <c r="GI27" s="243">
        <v>0</v>
      </c>
      <c r="GJ27" s="243">
        <v>0</v>
      </c>
      <c r="GK27" s="243">
        <v>0</v>
      </c>
      <c r="GL27" s="243">
        <v>0</v>
      </c>
      <c r="GM27" s="243">
        <v>0</v>
      </c>
      <c r="GN27" s="243">
        <v>0</v>
      </c>
      <c r="GO27" s="243">
        <v>0</v>
      </c>
      <c r="GP27" s="243">
        <v>0</v>
      </c>
      <c r="GQ27" s="243">
        <v>0</v>
      </c>
      <c r="GR27" s="243">
        <v>0</v>
      </c>
      <c r="GS27" s="243">
        <v>0</v>
      </c>
      <c r="GT27" s="243">
        <v>0</v>
      </c>
      <c r="GU27" s="243">
        <v>0</v>
      </c>
      <c r="GV27" s="243">
        <v>0</v>
      </c>
      <c r="GW27" s="243">
        <v>0</v>
      </c>
      <c r="GX27" s="243">
        <v>0</v>
      </c>
      <c r="GY27" s="243">
        <v>0</v>
      </c>
      <c r="GZ27" s="243">
        <v>0</v>
      </c>
      <c r="HA27" s="243">
        <v>0</v>
      </c>
      <c r="HB27" s="243">
        <v>0</v>
      </c>
      <c r="HC27" s="243">
        <v>0</v>
      </c>
      <c r="HD27" s="243">
        <v>0</v>
      </c>
      <c r="HE27" s="243">
        <v>1</v>
      </c>
      <c r="HF27" s="243">
        <v>0</v>
      </c>
      <c r="HG27" s="243">
        <v>0</v>
      </c>
      <c r="HH27" s="243">
        <v>0</v>
      </c>
      <c r="HI27" s="243">
        <v>0</v>
      </c>
      <c r="HJ27" s="243">
        <v>0</v>
      </c>
      <c r="HK27" s="198"/>
      <c r="HL27" s="243">
        <v>0</v>
      </c>
      <c r="HM27" s="243">
        <v>0</v>
      </c>
      <c r="HN27" s="243">
        <v>0</v>
      </c>
      <c r="HO27" s="243">
        <v>0</v>
      </c>
      <c r="HP27" s="243">
        <v>0</v>
      </c>
      <c r="HQ27" s="243">
        <v>0</v>
      </c>
      <c r="HR27" s="243">
        <v>0</v>
      </c>
      <c r="HS27" s="243">
        <v>0</v>
      </c>
      <c r="HT27" s="243">
        <v>0</v>
      </c>
      <c r="HU27" s="243">
        <v>0</v>
      </c>
      <c r="HV27" s="198"/>
      <c r="HW27" s="243">
        <v>0</v>
      </c>
      <c r="HX27" s="243">
        <v>0</v>
      </c>
      <c r="HY27" s="243">
        <v>0</v>
      </c>
      <c r="HZ27" s="243">
        <v>0</v>
      </c>
      <c r="IA27" s="243">
        <v>0</v>
      </c>
      <c r="IB27" s="243">
        <v>0</v>
      </c>
      <c r="IC27" s="243">
        <v>0</v>
      </c>
      <c r="ID27" s="243">
        <v>0</v>
      </c>
      <c r="IE27" s="243">
        <v>0</v>
      </c>
      <c r="IF27" s="243">
        <v>0</v>
      </c>
      <c r="IG27" s="243">
        <v>0</v>
      </c>
      <c r="IH27" s="243">
        <v>0</v>
      </c>
      <c r="II27" s="243">
        <v>0</v>
      </c>
      <c r="IJ27" s="243">
        <v>0</v>
      </c>
      <c r="IK27" s="243">
        <v>0</v>
      </c>
      <c r="IL27" s="243">
        <v>0</v>
      </c>
      <c r="IM27" s="243">
        <v>0</v>
      </c>
      <c r="IN27" s="243">
        <v>0</v>
      </c>
      <c r="IO27" s="243">
        <v>0</v>
      </c>
      <c r="IP27" s="243">
        <v>0</v>
      </c>
      <c r="IQ27" s="243">
        <v>0</v>
      </c>
      <c r="IR27" s="243">
        <v>0</v>
      </c>
      <c r="IS27" s="243">
        <v>0</v>
      </c>
      <c r="IT27" s="243">
        <v>0</v>
      </c>
      <c r="IU27" s="243">
        <v>0</v>
      </c>
      <c r="IV27" s="243">
        <v>0</v>
      </c>
      <c r="IW27" s="243">
        <v>0</v>
      </c>
      <c r="IX27" s="243">
        <v>0</v>
      </c>
      <c r="IY27" s="243">
        <v>0</v>
      </c>
      <c r="IZ27" s="198"/>
      <c r="JA27" s="243">
        <v>0</v>
      </c>
      <c r="JB27" s="243">
        <v>0</v>
      </c>
      <c r="JC27" s="243">
        <v>0</v>
      </c>
      <c r="JD27" s="243">
        <v>0</v>
      </c>
      <c r="JE27" s="243">
        <v>0</v>
      </c>
      <c r="JF27" s="243">
        <v>0</v>
      </c>
      <c r="JG27" s="243">
        <v>0</v>
      </c>
      <c r="JH27" s="243">
        <v>0</v>
      </c>
      <c r="JI27" s="243">
        <v>0</v>
      </c>
      <c r="JJ27" s="243"/>
      <c r="JK27" s="243">
        <v>0</v>
      </c>
      <c r="JL27" s="243">
        <v>0</v>
      </c>
      <c r="JM27" s="243">
        <v>0</v>
      </c>
      <c r="JN27" s="243">
        <v>0</v>
      </c>
      <c r="JO27" s="243">
        <v>0</v>
      </c>
      <c r="JP27" s="243">
        <v>0</v>
      </c>
      <c r="JQ27" s="198"/>
      <c r="JR27" s="243">
        <v>0</v>
      </c>
      <c r="JS27" s="243">
        <v>0</v>
      </c>
      <c r="JT27" s="243">
        <v>0</v>
      </c>
      <c r="JU27" s="243">
        <v>0</v>
      </c>
      <c r="JV27" s="243">
        <v>0</v>
      </c>
      <c r="JW27" s="243">
        <v>0</v>
      </c>
      <c r="JX27" s="243">
        <v>0</v>
      </c>
      <c r="JY27" s="243">
        <v>0</v>
      </c>
      <c r="JZ27" s="243">
        <v>0</v>
      </c>
      <c r="KA27" s="243">
        <v>0</v>
      </c>
      <c r="KB27" s="243">
        <v>0</v>
      </c>
      <c r="KC27" s="243">
        <v>0</v>
      </c>
      <c r="KD27" s="243">
        <v>0</v>
      </c>
      <c r="KE27" s="243">
        <v>0</v>
      </c>
      <c r="KF27" s="243">
        <v>0</v>
      </c>
      <c r="KG27" s="243">
        <v>0</v>
      </c>
      <c r="KH27" s="243">
        <v>0</v>
      </c>
      <c r="KI27" s="243">
        <v>0</v>
      </c>
      <c r="KJ27" s="243">
        <v>0</v>
      </c>
      <c r="KK27" s="243">
        <v>0</v>
      </c>
      <c r="KL27" s="243">
        <v>0</v>
      </c>
      <c r="KM27" s="243">
        <v>0</v>
      </c>
      <c r="KN27" s="243">
        <v>0</v>
      </c>
      <c r="KO27" s="247">
        <v>900</v>
      </c>
      <c r="KP27" s="247">
        <v>900</v>
      </c>
      <c r="KQ27" s="247">
        <v>900</v>
      </c>
      <c r="KR27" s="247">
        <v>900</v>
      </c>
      <c r="KS27" s="247">
        <v>900</v>
      </c>
      <c r="KT27" s="247">
        <v>900</v>
      </c>
      <c r="KU27" s="247">
        <v>900</v>
      </c>
      <c r="KV27" s="247">
        <v>900</v>
      </c>
      <c r="KW27" s="247">
        <v>900</v>
      </c>
      <c r="KX27" s="198"/>
      <c r="KY27" s="198"/>
      <c r="KZ27" s="198"/>
      <c r="LA27" s="198"/>
      <c r="LB27" s="247">
        <v>890</v>
      </c>
      <c r="LC27" s="243">
        <v>0</v>
      </c>
      <c r="LD27" s="243">
        <v>0</v>
      </c>
      <c r="LE27" s="247">
        <v>890</v>
      </c>
      <c r="LF27" s="243">
        <v>0</v>
      </c>
      <c r="LG27" s="247">
        <v>890</v>
      </c>
      <c r="LH27" s="198"/>
      <c r="LI27" s="198"/>
      <c r="LJ27" s="198"/>
      <c r="LK27" s="198"/>
      <c r="LL27" s="198"/>
      <c r="LM27" s="198"/>
      <c r="LN27" s="198"/>
      <c r="LO27" s="198"/>
      <c r="LP27" s="198"/>
      <c r="LQ27" s="247">
        <v>890</v>
      </c>
      <c r="LR27" s="198"/>
      <c r="LS27" s="198"/>
      <c r="LT27" s="198"/>
      <c r="LU27" s="198"/>
      <c r="LV27" s="198"/>
      <c r="LW27" s="198"/>
      <c r="LX27" s="198"/>
      <c r="LY27" s="198"/>
      <c r="LZ27" s="198"/>
      <c r="MA27" s="198"/>
      <c r="MB27" s="198"/>
      <c r="MC27" s="198"/>
      <c r="MD27" s="198"/>
      <c r="ME27" s="198"/>
      <c r="MF27" s="198"/>
      <c r="MG27" s="198"/>
      <c r="MH27" s="198"/>
      <c r="MI27" s="198"/>
      <c r="MJ27" s="198"/>
      <c r="MK27" s="198"/>
      <c r="ML27" s="198"/>
      <c r="MM27" s="198"/>
      <c r="MN27" s="247">
        <v>890</v>
      </c>
      <c r="MO27" s="247">
        <v>785</v>
      </c>
      <c r="MP27" s="198"/>
      <c r="MQ27" s="247">
        <v>785</v>
      </c>
      <c r="MR27" s="198"/>
      <c r="MS27" s="198"/>
      <c r="MT27" s="198"/>
      <c r="MU27" s="198"/>
      <c r="MV27" s="198"/>
      <c r="MW27" s="198"/>
      <c r="MX27" s="198"/>
      <c r="MY27" s="198"/>
      <c r="MZ27" s="198"/>
      <c r="NA27" s="247">
        <v>785</v>
      </c>
      <c r="NB27" s="198"/>
      <c r="NC27" s="198"/>
      <c r="ND27" s="198"/>
      <c r="NE27" s="198"/>
      <c r="NF27" s="198"/>
      <c r="NG27" s="198"/>
      <c r="NH27" s="198"/>
      <c r="NI27" s="198"/>
      <c r="NJ27" s="198"/>
      <c r="NK27" s="198"/>
      <c r="NL27" s="198"/>
      <c r="NM27" s="198"/>
      <c r="NN27" s="198"/>
      <c r="NO27" s="198"/>
      <c r="NP27" s="198"/>
      <c r="NQ27" s="198"/>
      <c r="NR27" s="198"/>
      <c r="NS27" s="198"/>
      <c r="NT27" s="198"/>
      <c r="NU27" s="198"/>
      <c r="NV27" s="198"/>
      <c r="NW27" s="198"/>
      <c r="NX27" s="198"/>
      <c r="NY27" s="198"/>
      <c r="NZ27" s="198"/>
      <c r="OA27" s="198"/>
      <c r="OB27" s="198"/>
      <c r="OC27" s="198"/>
      <c r="OD27" s="198"/>
      <c r="OE27" s="198"/>
      <c r="OF27" s="198"/>
      <c r="OG27" s="198"/>
      <c r="OH27" s="198"/>
      <c r="OI27" s="198"/>
      <c r="OJ27" s="198"/>
      <c r="OK27" s="198"/>
      <c r="OL27" s="198"/>
      <c r="OM27" s="198"/>
      <c r="ON27" s="198"/>
      <c r="OO27" s="198"/>
      <c r="OP27" s="198"/>
      <c r="OQ27" s="198"/>
      <c r="OR27" s="198"/>
      <c r="OS27" s="198"/>
      <c r="OT27" s="198"/>
      <c r="OU27" s="198"/>
      <c r="OV27" s="198"/>
      <c r="OW27" s="198"/>
      <c r="OX27" s="198"/>
      <c r="OY27" s="198"/>
      <c r="OZ27" s="198"/>
      <c r="PA27" s="198"/>
      <c r="PB27" s="198"/>
      <c r="PC27" s="198"/>
      <c r="PD27" s="198"/>
      <c r="PE27" s="198"/>
      <c r="PF27" s="198"/>
      <c r="PG27" s="198"/>
      <c r="PH27" s="198"/>
      <c r="PI27" s="198"/>
      <c r="PJ27" s="198"/>
      <c r="PK27" s="198"/>
      <c r="PL27" s="198"/>
      <c r="PM27" s="198"/>
      <c r="PN27" s="198"/>
      <c r="PO27" s="198"/>
      <c r="PP27" s="198"/>
      <c r="PQ27" s="198"/>
      <c r="PR27" s="198"/>
      <c r="PS27" s="198"/>
      <c r="PT27" s="198"/>
      <c r="PU27" s="198"/>
      <c r="PV27" s="198"/>
      <c r="PW27" s="198"/>
      <c r="PX27" s="261"/>
      <c r="PY27" s="261"/>
      <c r="PZ27" s="261"/>
      <c r="QA27" s="261"/>
      <c r="QB27" s="261"/>
      <c r="QC27" s="261"/>
      <c r="QD27" s="261"/>
      <c r="QE27" s="261"/>
      <c r="QF27" s="261"/>
      <c r="QG27" s="261"/>
      <c r="QH27" s="261"/>
      <c r="QI27" s="261"/>
      <c r="QJ27" s="261"/>
      <c r="QK27" s="261"/>
      <c r="QL27" s="261"/>
      <c r="QM27" s="261"/>
      <c r="QN27" s="261"/>
      <c r="QO27" s="261"/>
      <c r="QP27" s="261"/>
      <c r="QQ27" s="261"/>
      <c r="QR27" s="261"/>
      <c r="QS27" s="261"/>
      <c r="QT27" s="261"/>
      <c r="QU27" s="261"/>
      <c r="QV27" s="261"/>
      <c r="QW27" s="261"/>
      <c r="QX27" s="261"/>
      <c r="QY27" s="261"/>
      <c r="QZ27" s="261"/>
      <c r="RA27" s="261"/>
      <c r="RB27" s="261"/>
      <c r="RC27" s="261"/>
      <c r="RD27" s="261"/>
      <c r="RE27" s="261"/>
      <c r="RF27" s="261"/>
      <c r="RG27" s="261"/>
      <c r="RH27" s="261"/>
      <c r="RI27" s="261"/>
      <c r="RJ27" s="261"/>
      <c r="RK27" s="261"/>
      <c r="RL27" s="261"/>
      <c r="RM27" s="261"/>
      <c r="RN27" s="261"/>
      <c r="RO27" s="261"/>
      <c r="RP27" s="261"/>
      <c r="RQ27" s="261"/>
      <c r="RR27" s="261"/>
      <c r="RS27" s="261"/>
      <c r="RT27" s="261"/>
      <c r="RU27" s="261"/>
      <c r="RV27" s="261"/>
      <c r="RW27" s="261"/>
      <c r="RX27" s="261"/>
      <c r="RY27" s="261"/>
      <c r="RZ27" s="261"/>
      <c r="SA27" s="261"/>
      <c r="SB27" s="261"/>
      <c r="SC27" s="261"/>
      <c r="SD27" s="261"/>
      <c r="SE27" s="261"/>
    </row>
    <row r="28" spans="1:499" x14ac:dyDescent="0.2">
      <c r="A28" s="230" t="s">
        <v>830</v>
      </c>
      <c r="B28" s="231" t="s">
        <v>2945</v>
      </c>
      <c r="C28" s="225"/>
      <c r="D28" s="225"/>
      <c r="E28" s="225"/>
      <c r="F28" s="226" t="s">
        <v>5600</v>
      </c>
      <c r="G28" s="226" t="s">
        <v>5550</v>
      </c>
      <c r="H28" s="226" t="s">
        <v>5551</v>
      </c>
      <c r="I28" s="226" t="s">
        <v>5559</v>
      </c>
      <c r="J28" s="226"/>
      <c r="K28" s="226"/>
      <c r="L28" s="226"/>
      <c r="M28" s="226"/>
      <c r="N28" s="226" t="s">
        <v>5553</v>
      </c>
      <c r="O28" s="226" t="s">
        <v>5560</v>
      </c>
      <c r="P28" s="226"/>
      <c r="Q28" s="237">
        <v>0</v>
      </c>
      <c r="R28" s="238"/>
      <c r="S28" s="238"/>
      <c r="T28" s="238"/>
      <c r="U28" s="238"/>
      <c r="V28" s="238"/>
      <c r="W28" s="232" t="s">
        <v>5561</v>
      </c>
      <c r="X28" s="232"/>
      <c r="Y28" s="232" t="s">
        <v>5556</v>
      </c>
      <c r="Z28" s="235">
        <v>0.85</v>
      </c>
      <c r="AA28" s="235">
        <v>1.56</v>
      </c>
      <c r="AB28" s="235">
        <v>0</v>
      </c>
      <c r="AC28" s="224">
        <v>36526</v>
      </c>
      <c r="AD28" s="224">
        <v>36526</v>
      </c>
      <c r="AE28" s="125">
        <v>18</v>
      </c>
      <c r="AF28" s="125">
        <v>24</v>
      </c>
      <c r="AG28" s="125">
        <v>12</v>
      </c>
      <c r="AH28" s="236">
        <v>1</v>
      </c>
      <c r="AI28" s="236"/>
      <c r="AJ28" s="125" t="s">
        <v>6225</v>
      </c>
      <c r="AK28" s="175" t="s">
        <v>5144</v>
      </c>
      <c r="AL28" s="125" t="s">
        <v>820</v>
      </c>
      <c r="AM28" s="27" t="s">
        <v>5060</v>
      </c>
      <c r="AN28" s="126">
        <v>37.409999999999997</v>
      </c>
      <c r="AO28" s="126">
        <v>0.2</v>
      </c>
      <c r="AP28" s="126">
        <v>6.3</v>
      </c>
      <c r="AQ28" s="126">
        <v>4</v>
      </c>
      <c r="AR28" s="125">
        <v>1</v>
      </c>
      <c r="AS28" s="125">
        <v>0</v>
      </c>
      <c r="AT28" s="178">
        <v>43378</v>
      </c>
      <c r="AU28" s="178"/>
      <c r="AV28" s="178">
        <v>43186</v>
      </c>
      <c r="AW28" s="239" t="s">
        <v>855</v>
      </c>
      <c r="AX28" s="239" t="s">
        <v>846</v>
      </c>
      <c r="AY28" s="127"/>
      <c r="AZ28" s="127"/>
      <c r="BA28" s="128">
        <v>600</v>
      </c>
      <c r="BB28" s="128" t="s">
        <v>489</v>
      </c>
      <c r="BC28" s="128"/>
      <c r="BD28" s="128">
        <v>1</v>
      </c>
      <c r="BE28" s="129" t="s">
        <v>541</v>
      </c>
      <c r="BF28" s="130">
        <v>1</v>
      </c>
      <c r="BG28" s="240"/>
      <c r="BH28" s="241"/>
      <c r="BI28" s="190"/>
      <c r="BJ28" s="131">
        <v>23</v>
      </c>
      <c r="BK28" s="191">
        <v>1617</v>
      </c>
      <c r="BL28" s="13">
        <v>15</v>
      </c>
      <c r="BM28" s="13">
        <v>8</v>
      </c>
      <c r="BN28" s="27" t="s">
        <v>5562</v>
      </c>
      <c r="BO28" s="13" t="s">
        <v>5562</v>
      </c>
      <c r="BP28" s="222">
        <v>20</v>
      </c>
      <c r="BQ28" s="132"/>
      <c r="BR28" s="133"/>
      <c r="BS28" s="125">
        <v>1000000000</v>
      </c>
      <c r="BT28" s="134">
        <v>950</v>
      </c>
      <c r="BU28" s="135">
        <v>-40.304299999999998</v>
      </c>
      <c r="BV28" s="134">
        <v>0</v>
      </c>
      <c r="BW28" s="136">
        <v>0</v>
      </c>
      <c r="BX28" s="136">
        <v>0</v>
      </c>
      <c r="BY28" s="136">
        <v>0</v>
      </c>
      <c r="BZ28" s="134">
        <v>0</v>
      </c>
      <c r="CA28" s="134">
        <v>0</v>
      </c>
      <c r="CB28" s="134">
        <v>950</v>
      </c>
      <c r="CC28" s="135">
        <v>-40.304299999999998</v>
      </c>
      <c r="CD28" s="134"/>
      <c r="CE28" s="134"/>
      <c r="CF28" s="137">
        <v>0</v>
      </c>
      <c r="CG28" s="134">
        <v>8</v>
      </c>
      <c r="CH28" s="132"/>
      <c r="CI28" s="132"/>
      <c r="CJ28" s="229" t="s">
        <v>820</v>
      </c>
      <c r="CK28" s="233" t="s">
        <v>820</v>
      </c>
      <c r="CL28" s="138">
        <v>0</v>
      </c>
      <c r="CM28" s="138">
        <v>788</v>
      </c>
      <c r="CN28" s="135">
        <v>0</v>
      </c>
      <c r="CO28" s="135">
        <v>1.1100000000000001</v>
      </c>
      <c r="CP28" s="139"/>
      <c r="CQ28" s="135">
        <v>1</v>
      </c>
      <c r="CR28" s="179">
        <v>43479</v>
      </c>
      <c r="CS28" s="180">
        <v>43479</v>
      </c>
      <c r="CT28" s="181">
        <v>43605</v>
      </c>
      <c r="CU28" s="181">
        <v>43216</v>
      </c>
      <c r="CV28" s="181">
        <v>43300</v>
      </c>
      <c r="CW28" s="181">
        <v>43300</v>
      </c>
      <c r="CX28" s="181">
        <v>43384</v>
      </c>
      <c r="CY28" s="135">
        <v>0</v>
      </c>
      <c r="CZ28" s="134">
        <v>0</v>
      </c>
      <c r="DA28" s="135">
        <v>0</v>
      </c>
      <c r="DB28" s="135">
        <v>0</v>
      </c>
      <c r="DC28" s="135">
        <v>0</v>
      </c>
      <c r="DD28" s="135">
        <v>0</v>
      </c>
      <c r="DE28" s="140">
        <v>2.197802197802198E-2</v>
      </c>
      <c r="DF28" s="13" t="s">
        <v>820</v>
      </c>
      <c r="DG28" s="80" t="s">
        <v>820</v>
      </c>
      <c r="DH28" s="18" t="b">
        <v>0</v>
      </c>
      <c r="DI28" s="79"/>
      <c r="DJ28" s="79"/>
      <c r="DK28" s="192"/>
      <c r="DL28" s="174"/>
      <c r="DM28" s="193"/>
      <c r="DN28" s="135"/>
      <c r="DO28" s="79"/>
      <c r="DP28" s="79"/>
      <c r="DQ28" s="79"/>
      <c r="DR28" s="79"/>
      <c r="DS28" s="79"/>
      <c r="DT28" s="79"/>
      <c r="DU28" s="79"/>
      <c r="DV28" s="18"/>
      <c r="DW28" s="18"/>
      <c r="DX28" s="18"/>
      <c r="DY28" s="177"/>
      <c r="DZ28" s="177">
        <v>0</v>
      </c>
      <c r="EA28" s="177">
        <v>0</v>
      </c>
      <c r="EB28" s="177">
        <v>0</v>
      </c>
      <c r="EC28" s="177">
        <v>0</v>
      </c>
      <c r="ED28" s="177">
        <v>0</v>
      </c>
      <c r="EE28" s="177">
        <v>0</v>
      </c>
      <c r="EF28" s="177">
        <v>0</v>
      </c>
      <c r="EG28" s="177">
        <v>0</v>
      </c>
      <c r="EH28" s="177">
        <v>0</v>
      </c>
      <c r="EI28" s="177">
        <v>0</v>
      </c>
      <c r="EJ28" s="177">
        <v>0</v>
      </c>
      <c r="EK28" s="177">
        <v>0</v>
      </c>
      <c r="EL28" s="177">
        <v>0</v>
      </c>
      <c r="EM28" s="177">
        <v>0</v>
      </c>
      <c r="EN28" s="177">
        <v>0</v>
      </c>
      <c r="EO28" s="177">
        <v>0</v>
      </c>
      <c r="EP28" s="177">
        <v>1753</v>
      </c>
      <c r="EQ28" s="177">
        <v>0</v>
      </c>
      <c r="ER28" s="177">
        <v>0</v>
      </c>
      <c r="ES28" s="177">
        <v>0</v>
      </c>
      <c r="ET28" s="177">
        <v>0</v>
      </c>
      <c r="EU28" s="177">
        <v>0</v>
      </c>
      <c r="EV28" s="177">
        <v>0</v>
      </c>
      <c r="EW28" s="177">
        <v>0</v>
      </c>
      <c r="EX28" s="177">
        <v>0</v>
      </c>
      <c r="EY28" s="177">
        <v>0</v>
      </c>
      <c r="EZ28" s="177">
        <v>0</v>
      </c>
      <c r="FA28" s="177">
        <v>0</v>
      </c>
      <c r="FB28" s="177">
        <v>0</v>
      </c>
      <c r="FC28" s="250">
        <v>1045</v>
      </c>
      <c r="FD28" s="244">
        <v>854</v>
      </c>
      <c r="FE28" s="244">
        <v>854</v>
      </c>
      <c r="FF28" s="244">
        <v>854</v>
      </c>
      <c r="FG28" s="245">
        <v>727</v>
      </c>
      <c r="FH28" s="248">
        <v>712</v>
      </c>
      <c r="FI28" s="248">
        <v>712</v>
      </c>
      <c r="FJ28" s="248">
        <v>712</v>
      </c>
      <c r="FK28" s="244">
        <v>525</v>
      </c>
      <c r="FL28" s="244">
        <v>525</v>
      </c>
      <c r="FM28" s="244">
        <v>525</v>
      </c>
      <c r="FN28" s="244">
        <v>525</v>
      </c>
      <c r="FO28" s="244">
        <v>525</v>
      </c>
      <c r="FP28" s="244">
        <v>525</v>
      </c>
      <c r="FQ28" s="244">
        <v>525</v>
      </c>
      <c r="FR28" s="244">
        <v>525</v>
      </c>
      <c r="FS28" s="244">
        <v>525</v>
      </c>
      <c r="FT28" s="244">
        <v>525</v>
      </c>
      <c r="FU28" s="244">
        <v>525</v>
      </c>
      <c r="FV28" s="244">
        <v>525</v>
      </c>
      <c r="FW28" s="244">
        <v>525</v>
      </c>
      <c r="FX28" s="244">
        <v>525</v>
      </c>
      <c r="FY28" s="244">
        <v>525</v>
      </c>
      <c r="FZ28" s="244">
        <v>525</v>
      </c>
      <c r="GA28" s="244">
        <v>525</v>
      </c>
      <c r="GB28" s="244">
        <v>525</v>
      </c>
      <c r="GC28" s="244">
        <v>525</v>
      </c>
      <c r="GD28" s="244">
        <v>477</v>
      </c>
      <c r="GE28" s="244">
        <v>473</v>
      </c>
      <c r="GF28" s="244">
        <v>473</v>
      </c>
      <c r="GG28" s="244">
        <v>473</v>
      </c>
      <c r="GH28" s="244">
        <v>473</v>
      </c>
      <c r="GI28" s="244">
        <v>473</v>
      </c>
      <c r="GJ28" s="244">
        <v>473</v>
      </c>
      <c r="GK28" s="244">
        <v>443</v>
      </c>
      <c r="GL28" s="244">
        <v>443</v>
      </c>
      <c r="GM28" s="244">
        <v>433</v>
      </c>
      <c r="GN28" s="244">
        <v>433</v>
      </c>
      <c r="GO28" s="244">
        <v>418</v>
      </c>
      <c r="GP28" s="244">
        <v>418</v>
      </c>
      <c r="GQ28" s="244">
        <v>418</v>
      </c>
      <c r="GR28" s="244">
        <v>418</v>
      </c>
      <c r="GS28" s="244">
        <v>418</v>
      </c>
      <c r="GT28" s="244">
        <v>418</v>
      </c>
      <c r="GU28" s="244">
        <v>368</v>
      </c>
      <c r="GV28" s="244">
        <v>368</v>
      </c>
      <c r="GW28" s="244">
        <v>368</v>
      </c>
      <c r="GX28" s="244">
        <v>368</v>
      </c>
      <c r="GY28" s="244">
        <v>368</v>
      </c>
      <c r="GZ28" s="244">
        <v>368</v>
      </c>
      <c r="HA28" s="244">
        <v>368</v>
      </c>
      <c r="HB28" s="244">
        <v>368</v>
      </c>
      <c r="HC28" s="244">
        <v>367</v>
      </c>
      <c r="HD28" s="244">
        <v>367</v>
      </c>
      <c r="HE28" s="244">
        <v>1</v>
      </c>
      <c r="HF28" s="244">
        <v>367</v>
      </c>
      <c r="HG28" s="244">
        <v>367</v>
      </c>
      <c r="HH28" s="244">
        <v>367</v>
      </c>
      <c r="HI28" s="244">
        <v>367</v>
      </c>
      <c r="HJ28" s="244">
        <v>347</v>
      </c>
      <c r="HK28" s="198"/>
      <c r="HL28" s="244">
        <v>347</v>
      </c>
      <c r="HM28" s="244">
        <v>347</v>
      </c>
      <c r="HN28" s="244">
        <v>347</v>
      </c>
      <c r="HO28" s="244">
        <v>367</v>
      </c>
      <c r="HP28" s="244">
        <v>347</v>
      </c>
      <c r="HQ28" s="244">
        <v>347</v>
      </c>
      <c r="HR28" s="244">
        <v>347</v>
      </c>
      <c r="HS28" s="244">
        <v>347</v>
      </c>
      <c r="HT28" s="244">
        <v>347</v>
      </c>
      <c r="HU28" s="244">
        <v>337</v>
      </c>
      <c r="HV28" s="198"/>
      <c r="HW28" s="242">
        <v>237</v>
      </c>
      <c r="HX28" s="242">
        <v>237</v>
      </c>
      <c r="HY28" s="242">
        <v>237</v>
      </c>
      <c r="HZ28" s="242">
        <v>237</v>
      </c>
      <c r="IA28" s="242">
        <v>237</v>
      </c>
      <c r="IB28" s="242">
        <v>237</v>
      </c>
      <c r="IC28" s="242">
        <v>237</v>
      </c>
      <c r="ID28" s="242">
        <v>237</v>
      </c>
      <c r="IE28" s="242">
        <v>237</v>
      </c>
      <c r="IF28" s="242">
        <v>237</v>
      </c>
      <c r="IG28" s="242">
        <v>237</v>
      </c>
      <c r="IH28" s="242">
        <v>237</v>
      </c>
      <c r="II28" s="242">
        <v>221</v>
      </c>
      <c r="IJ28" s="242">
        <v>221</v>
      </c>
      <c r="IK28" s="242">
        <v>221</v>
      </c>
      <c r="IL28" s="242">
        <v>221</v>
      </c>
      <c r="IM28" s="242">
        <v>211</v>
      </c>
      <c r="IN28" s="242">
        <v>211</v>
      </c>
      <c r="IO28" s="242">
        <v>211</v>
      </c>
      <c r="IP28" s="242">
        <v>211</v>
      </c>
      <c r="IQ28" s="242">
        <v>176</v>
      </c>
      <c r="IR28" s="242">
        <v>141</v>
      </c>
      <c r="IS28" s="242">
        <v>136</v>
      </c>
      <c r="IT28" s="242">
        <v>136</v>
      </c>
      <c r="IU28" s="242">
        <v>136</v>
      </c>
      <c r="IV28" s="242">
        <v>136</v>
      </c>
      <c r="IW28" s="242">
        <v>136</v>
      </c>
      <c r="IX28" s="242">
        <v>136</v>
      </c>
      <c r="IY28" s="242">
        <v>116</v>
      </c>
      <c r="IZ28" s="198"/>
      <c r="JA28" s="242">
        <v>106</v>
      </c>
      <c r="JB28" s="242">
        <v>106</v>
      </c>
      <c r="JC28" s="242">
        <v>106</v>
      </c>
      <c r="JD28" s="242">
        <v>96</v>
      </c>
      <c r="JE28" s="242">
        <v>96</v>
      </c>
      <c r="JF28" s="242">
        <v>96</v>
      </c>
      <c r="JG28" s="242">
        <v>96</v>
      </c>
      <c r="JH28" s="242">
        <v>96</v>
      </c>
      <c r="JI28" s="242">
        <v>96</v>
      </c>
      <c r="JJ28" s="242"/>
      <c r="JK28" s="242">
        <v>96</v>
      </c>
      <c r="JL28" s="242">
        <v>99</v>
      </c>
      <c r="JM28" s="242">
        <v>99</v>
      </c>
      <c r="JN28" s="242">
        <v>96</v>
      </c>
      <c r="JO28" s="242">
        <v>96</v>
      </c>
      <c r="JP28" s="242">
        <v>96</v>
      </c>
      <c r="JQ28" s="198"/>
      <c r="JR28" s="242">
        <v>96</v>
      </c>
      <c r="JS28" s="242">
        <v>96</v>
      </c>
      <c r="JT28" s="242">
        <v>96</v>
      </c>
      <c r="JU28" s="242">
        <v>96</v>
      </c>
      <c r="JV28" s="242">
        <v>96</v>
      </c>
      <c r="JW28" s="242">
        <v>96</v>
      </c>
      <c r="JX28" s="242">
        <v>96</v>
      </c>
      <c r="JY28" s="242">
        <v>96</v>
      </c>
      <c r="JZ28" s="242">
        <v>96</v>
      </c>
      <c r="KA28" s="242">
        <v>96</v>
      </c>
      <c r="KB28" s="242">
        <v>96</v>
      </c>
      <c r="KC28" s="242">
        <v>96</v>
      </c>
      <c r="KD28" s="242">
        <v>96</v>
      </c>
      <c r="KE28" s="242">
        <v>96</v>
      </c>
      <c r="KF28" s="242">
        <v>96</v>
      </c>
      <c r="KG28" s="242">
        <v>87</v>
      </c>
      <c r="KH28" s="242">
        <v>86</v>
      </c>
      <c r="KI28" s="242">
        <v>86</v>
      </c>
      <c r="KJ28" s="242">
        <v>86</v>
      </c>
      <c r="KK28" s="242">
        <v>86</v>
      </c>
      <c r="KL28" s="242">
        <v>86</v>
      </c>
      <c r="KM28" s="242">
        <v>86</v>
      </c>
      <c r="KN28" s="242">
        <v>86</v>
      </c>
      <c r="KO28" s="242">
        <v>76</v>
      </c>
      <c r="KP28" s="242">
        <v>76</v>
      </c>
      <c r="KQ28" s="242">
        <v>76</v>
      </c>
      <c r="KR28" s="242">
        <v>76</v>
      </c>
      <c r="KS28" s="242">
        <v>76</v>
      </c>
      <c r="KT28" s="242">
        <v>76</v>
      </c>
      <c r="KU28" s="242">
        <v>76</v>
      </c>
      <c r="KV28" s="242">
        <v>76</v>
      </c>
      <c r="KW28" s="242">
        <v>76</v>
      </c>
      <c r="KX28" s="198"/>
      <c r="KY28" s="198"/>
      <c r="KZ28" s="198"/>
      <c r="LA28" s="198"/>
      <c r="LB28" s="242">
        <v>1</v>
      </c>
      <c r="LC28" s="242">
        <v>96</v>
      </c>
      <c r="LD28" s="242">
        <v>96</v>
      </c>
      <c r="LE28" s="243">
        <v>0</v>
      </c>
      <c r="LF28" s="243">
        <v>0</v>
      </c>
      <c r="LG28" s="243">
        <v>0</v>
      </c>
      <c r="LH28" s="198"/>
      <c r="LI28" s="198"/>
      <c r="LJ28" s="198"/>
      <c r="LK28" s="198"/>
      <c r="LL28" s="198"/>
      <c r="LM28" s="198"/>
      <c r="LN28" s="198"/>
      <c r="LO28" s="198"/>
      <c r="LP28" s="198"/>
      <c r="LQ28" s="243">
        <v>0</v>
      </c>
      <c r="LR28" s="198"/>
      <c r="LS28" s="198"/>
      <c r="LT28" s="198"/>
      <c r="LU28" s="198"/>
      <c r="LV28" s="198"/>
      <c r="LW28" s="198"/>
      <c r="LX28" s="198"/>
      <c r="LY28" s="198"/>
      <c r="LZ28" s="198"/>
      <c r="MA28" s="198"/>
      <c r="MB28" s="198"/>
      <c r="MC28" s="198"/>
      <c r="MD28" s="198"/>
      <c r="ME28" s="198"/>
      <c r="MF28" s="198"/>
      <c r="MG28" s="198"/>
      <c r="MH28" s="198"/>
      <c r="MI28" s="198"/>
      <c r="MJ28" s="198"/>
      <c r="MK28" s="198"/>
      <c r="ML28" s="198"/>
      <c r="MM28" s="198"/>
      <c r="MN28" s="243">
        <v>0</v>
      </c>
      <c r="MO28" s="247">
        <v>950</v>
      </c>
      <c r="MP28" s="198"/>
      <c r="MQ28" s="247">
        <v>950</v>
      </c>
      <c r="MR28" s="198"/>
      <c r="MS28" s="198"/>
      <c r="MT28" s="198"/>
      <c r="MU28" s="198"/>
      <c r="MV28" s="198"/>
      <c r="MW28" s="198"/>
      <c r="MX28" s="198"/>
      <c r="MY28" s="198"/>
      <c r="MZ28" s="198"/>
      <c r="NA28" s="247">
        <v>950</v>
      </c>
      <c r="NB28" s="198"/>
      <c r="NC28" s="198"/>
      <c r="ND28" s="198"/>
      <c r="NE28" s="198"/>
      <c r="NF28" s="198"/>
      <c r="NG28" s="198"/>
      <c r="NH28" s="198"/>
      <c r="NI28" s="198"/>
      <c r="NJ28" s="198"/>
      <c r="NK28" s="198"/>
      <c r="NL28" s="198"/>
      <c r="NM28" s="198"/>
      <c r="NN28" s="198"/>
      <c r="NO28" s="198"/>
      <c r="NP28" s="196"/>
      <c r="NQ28" s="196"/>
      <c r="NR28" s="196"/>
      <c r="NS28" s="196"/>
      <c r="NT28" s="196"/>
      <c r="NU28" s="196"/>
      <c r="NV28" s="196"/>
      <c r="NW28" s="196"/>
      <c r="NX28" s="196"/>
      <c r="NY28" s="196"/>
      <c r="NZ28" s="196"/>
      <c r="OA28" s="196"/>
      <c r="OB28" s="196"/>
      <c r="OC28" s="196"/>
      <c r="OD28" s="196"/>
      <c r="OE28" s="196"/>
      <c r="OF28" s="196"/>
      <c r="OG28" s="196"/>
      <c r="OH28" s="196"/>
      <c r="OI28" s="196"/>
      <c r="OJ28" s="196"/>
      <c r="OK28" s="196"/>
      <c r="OL28" s="196"/>
      <c r="OM28" s="196"/>
      <c r="ON28" s="196"/>
      <c r="OO28" s="196"/>
      <c r="OP28" s="196"/>
      <c r="OQ28" s="196"/>
      <c r="OR28" s="196"/>
      <c r="OS28" s="196"/>
      <c r="OT28" s="196"/>
      <c r="OU28" s="196"/>
      <c r="OV28" s="196"/>
      <c r="OW28" s="196"/>
      <c r="OX28" s="196"/>
      <c r="OY28" s="196"/>
      <c r="OZ28" s="196"/>
      <c r="PA28" s="196"/>
      <c r="PB28" s="196"/>
      <c r="PC28" s="196"/>
      <c r="PD28" s="196"/>
      <c r="PE28" s="196"/>
      <c r="PF28" s="196"/>
      <c r="PG28" s="196"/>
      <c r="PH28" s="196"/>
      <c r="PI28" s="196"/>
      <c r="PJ28" s="196"/>
      <c r="PK28" s="196"/>
      <c r="PL28" s="196"/>
      <c r="PM28" s="196"/>
      <c r="PN28" s="196"/>
      <c r="PO28" s="196"/>
      <c r="PP28" s="196"/>
      <c r="PQ28" s="196"/>
      <c r="PR28" s="196"/>
      <c r="PS28" s="196"/>
      <c r="PT28" s="196"/>
      <c r="PU28" s="196"/>
      <c r="PV28" s="196"/>
      <c r="PW28" s="196"/>
      <c r="PX28" s="261"/>
      <c r="PY28" s="261"/>
      <c r="PZ28" s="261"/>
      <c r="QA28" s="261"/>
      <c r="QB28" s="261"/>
      <c r="QC28" s="261"/>
      <c r="QD28" s="261"/>
      <c r="QE28" s="261"/>
      <c r="QF28" s="261"/>
      <c r="QG28" s="261"/>
      <c r="QH28" s="261"/>
      <c r="QI28" s="261"/>
      <c r="QJ28" s="261"/>
      <c r="QK28" s="261"/>
      <c r="QL28" s="261"/>
      <c r="QM28" s="261"/>
      <c r="QN28" s="261"/>
      <c r="QO28" s="261"/>
      <c r="QP28" s="261"/>
      <c r="QQ28" s="261"/>
      <c r="QR28" s="261"/>
      <c r="QS28" s="261"/>
      <c r="QT28" s="261"/>
      <c r="QU28" s="261"/>
      <c r="QV28" s="261"/>
      <c r="QW28" s="261"/>
      <c r="QX28" s="261"/>
      <c r="QY28" s="261"/>
      <c r="QZ28" s="261"/>
      <c r="RA28" s="261"/>
      <c r="RB28" s="261"/>
      <c r="RC28" s="261"/>
      <c r="RD28" s="261"/>
      <c r="RE28" s="261"/>
      <c r="RF28" s="261"/>
      <c r="RG28" s="261"/>
      <c r="RH28" s="261"/>
      <c r="RI28" s="261"/>
      <c r="RJ28" s="261"/>
      <c r="RK28" s="261"/>
      <c r="RL28" s="261"/>
      <c r="RM28" s="261"/>
      <c r="RN28" s="261"/>
      <c r="RO28" s="261"/>
      <c r="RP28" s="261"/>
      <c r="RQ28" s="261"/>
      <c r="RR28" s="261"/>
      <c r="RS28" s="261"/>
      <c r="RT28" s="261"/>
      <c r="RU28" s="261"/>
      <c r="RV28" s="261"/>
      <c r="RW28" s="261"/>
      <c r="RX28" s="261"/>
      <c r="RY28" s="261"/>
      <c r="RZ28" s="261"/>
      <c r="SA28" s="261"/>
      <c r="SB28" s="261"/>
      <c r="SC28" s="261"/>
      <c r="SD28" s="261"/>
      <c r="SE28" s="261"/>
    </row>
    <row r="29" spans="1:499" x14ac:dyDescent="0.2">
      <c r="A29" s="230" t="s">
        <v>830</v>
      </c>
      <c r="B29" s="231" t="s">
        <v>1884</v>
      </c>
      <c r="C29" s="225"/>
      <c r="D29" s="225"/>
      <c r="E29" s="225"/>
      <c r="F29" s="226" t="s">
        <v>5601</v>
      </c>
      <c r="G29" s="226" t="s">
        <v>5550</v>
      </c>
      <c r="H29" s="226" t="s">
        <v>5551</v>
      </c>
      <c r="I29" s="226" t="s">
        <v>5559</v>
      </c>
      <c r="J29" s="226"/>
      <c r="K29" s="226"/>
      <c r="L29" s="226"/>
      <c r="M29" s="226"/>
      <c r="N29" s="226" t="s">
        <v>5596</v>
      </c>
      <c r="O29" s="226" t="s">
        <v>5573</v>
      </c>
      <c r="P29" s="226"/>
      <c r="Q29" s="237">
        <v>0</v>
      </c>
      <c r="R29" s="238"/>
      <c r="S29" s="238"/>
      <c r="T29" s="238"/>
      <c r="U29" s="238"/>
      <c r="V29" s="238"/>
      <c r="W29" s="232" t="s">
        <v>5561</v>
      </c>
      <c r="X29" s="232"/>
      <c r="Y29" s="232" t="s">
        <v>5556</v>
      </c>
      <c r="Z29" s="235">
        <v>0.38</v>
      </c>
      <c r="AA29" s="235">
        <v>0.8</v>
      </c>
      <c r="AB29" s="235">
        <v>0</v>
      </c>
      <c r="AC29" s="224">
        <v>36526</v>
      </c>
      <c r="AD29" s="224">
        <v>36526</v>
      </c>
      <c r="AE29" s="125">
        <v>18</v>
      </c>
      <c r="AF29" s="125">
        <v>24</v>
      </c>
      <c r="AG29" s="125">
        <v>12</v>
      </c>
      <c r="AH29" s="236">
        <v>1</v>
      </c>
      <c r="AI29" s="236"/>
      <c r="AJ29" s="125" t="s">
        <v>6225</v>
      </c>
      <c r="AK29" s="175" t="s">
        <v>5144</v>
      </c>
      <c r="AL29" s="125" t="s">
        <v>820</v>
      </c>
      <c r="AM29" s="27" t="s">
        <v>5060</v>
      </c>
      <c r="AN29" s="126">
        <v>419.38</v>
      </c>
      <c r="AO29" s="126">
        <v>0</v>
      </c>
      <c r="AP29" s="126">
        <v>7.1</v>
      </c>
      <c r="AQ29" s="126">
        <v>1.2</v>
      </c>
      <c r="AR29" s="125">
        <v>0</v>
      </c>
      <c r="AS29" s="125">
        <v>0</v>
      </c>
      <c r="AT29" s="178">
        <v>43416</v>
      </c>
      <c r="AU29" s="178"/>
      <c r="AV29" s="178">
        <v>43416</v>
      </c>
      <c r="AW29" s="239" t="s">
        <v>855</v>
      </c>
      <c r="AX29" s="239" t="s">
        <v>846</v>
      </c>
      <c r="AY29" s="127"/>
      <c r="AZ29" s="127"/>
      <c r="BA29" s="128">
        <v>2000</v>
      </c>
      <c r="BB29" s="128" t="s">
        <v>489</v>
      </c>
      <c r="BC29" s="128"/>
      <c r="BD29" s="128">
        <v>1</v>
      </c>
      <c r="BE29" s="129" t="s">
        <v>541</v>
      </c>
      <c r="BF29" s="130">
        <v>1</v>
      </c>
      <c r="BG29" s="240"/>
      <c r="BH29" s="241"/>
      <c r="BI29" s="190"/>
      <c r="BJ29" s="131">
        <v>23</v>
      </c>
      <c r="BK29" s="191">
        <v>18118</v>
      </c>
      <c r="BL29" s="13">
        <v>15</v>
      </c>
      <c r="BM29" s="13">
        <v>8</v>
      </c>
      <c r="BN29" s="27" t="s">
        <v>5562</v>
      </c>
      <c r="BO29" s="13" t="s">
        <v>5562</v>
      </c>
      <c r="BP29" s="222">
        <v>20</v>
      </c>
      <c r="BQ29" s="132"/>
      <c r="BR29" s="133"/>
      <c r="BS29" s="125">
        <v>1000000000</v>
      </c>
      <c r="BT29" s="134">
        <v>1905</v>
      </c>
      <c r="BU29" s="135">
        <v>-81.826099999999997</v>
      </c>
      <c r="BV29" s="134">
        <v>10000</v>
      </c>
      <c r="BW29" s="136">
        <v>0</v>
      </c>
      <c r="BX29" s="136">
        <v>3000</v>
      </c>
      <c r="BY29" s="136">
        <v>7000</v>
      </c>
      <c r="BZ29" s="134">
        <v>0</v>
      </c>
      <c r="CA29" s="134">
        <v>0</v>
      </c>
      <c r="CB29" s="134">
        <v>11905</v>
      </c>
      <c r="CC29" s="135">
        <v>-516.6087</v>
      </c>
      <c r="CD29" s="134"/>
      <c r="CE29" s="134"/>
      <c r="CF29" s="137">
        <v>0</v>
      </c>
      <c r="CG29" s="134">
        <v>8</v>
      </c>
      <c r="CH29" s="132"/>
      <c r="CI29" s="132"/>
      <c r="CJ29" s="229" t="s">
        <v>820</v>
      </c>
      <c r="CK29" s="233" t="s">
        <v>820</v>
      </c>
      <c r="CL29" s="138">
        <v>0</v>
      </c>
      <c r="CM29" s="138">
        <v>715</v>
      </c>
      <c r="CN29" s="135">
        <v>0</v>
      </c>
      <c r="CO29" s="135">
        <v>1.47</v>
      </c>
      <c r="CP29" s="139"/>
      <c r="CQ29" s="135">
        <v>1</v>
      </c>
      <c r="CR29" s="179">
        <v>43479</v>
      </c>
      <c r="CS29" s="180">
        <v>43479</v>
      </c>
      <c r="CT29" s="181">
        <v>43605</v>
      </c>
      <c r="CU29" s="181">
        <v>43311</v>
      </c>
      <c r="CV29" s="181">
        <v>43395</v>
      </c>
      <c r="CW29" s="181">
        <v>43395</v>
      </c>
      <c r="CX29" s="181">
        <v>43479</v>
      </c>
      <c r="CY29" s="135">
        <v>0</v>
      </c>
      <c r="CZ29" s="134">
        <v>0</v>
      </c>
      <c r="DA29" s="135">
        <v>0</v>
      </c>
      <c r="DB29" s="135">
        <v>0</v>
      </c>
      <c r="DC29" s="135">
        <v>0</v>
      </c>
      <c r="DD29" s="135">
        <v>0</v>
      </c>
      <c r="DE29" s="140">
        <v>2.197802197802198E-2</v>
      </c>
      <c r="DF29" s="13" t="s">
        <v>820</v>
      </c>
      <c r="DG29" s="80" t="s">
        <v>820</v>
      </c>
      <c r="DH29" s="18" t="b">
        <v>0</v>
      </c>
      <c r="DI29" s="79"/>
      <c r="DJ29" s="79"/>
      <c r="DK29" s="192"/>
      <c r="DL29" s="174"/>
      <c r="DM29" s="193"/>
      <c r="DN29" s="135"/>
      <c r="DO29" s="79"/>
      <c r="DP29" s="79"/>
      <c r="DQ29" s="79"/>
      <c r="DR29" s="79"/>
      <c r="DS29" s="79"/>
      <c r="DT29" s="79"/>
      <c r="DU29" s="79"/>
      <c r="DV29" s="18"/>
      <c r="DW29" s="18"/>
      <c r="DX29" s="18"/>
      <c r="DY29" s="177"/>
      <c r="DZ29" s="177">
        <v>0</v>
      </c>
      <c r="EA29" s="177">
        <v>0</v>
      </c>
      <c r="EB29" s="177">
        <v>0</v>
      </c>
      <c r="EC29" s="177">
        <v>0</v>
      </c>
      <c r="ED29" s="177">
        <v>0</v>
      </c>
      <c r="EE29" s="177">
        <v>0</v>
      </c>
      <c r="EF29" s="177">
        <v>0</v>
      </c>
      <c r="EG29" s="177">
        <v>0</v>
      </c>
      <c r="EH29" s="177">
        <v>0</v>
      </c>
      <c r="EI29" s="177">
        <v>0</v>
      </c>
      <c r="EJ29" s="177">
        <v>0</v>
      </c>
      <c r="EK29" s="177">
        <v>0</v>
      </c>
      <c r="EL29" s="177">
        <v>0</v>
      </c>
      <c r="EM29" s="177">
        <v>0</v>
      </c>
      <c r="EN29" s="177">
        <v>0</v>
      </c>
      <c r="EO29" s="177">
        <v>0</v>
      </c>
      <c r="EP29" s="177">
        <v>3781</v>
      </c>
      <c r="EQ29" s="177">
        <v>0</v>
      </c>
      <c r="ER29" s="177">
        <v>0</v>
      </c>
      <c r="ES29" s="177">
        <v>0</v>
      </c>
      <c r="ET29" s="177">
        <v>0</v>
      </c>
      <c r="EU29" s="177">
        <v>0</v>
      </c>
      <c r="EV29" s="177">
        <v>0</v>
      </c>
      <c r="EW29" s="177">
        <v>0</v>
      </c>
      <c r="EX29" s="177">
        <v>0</v>
      </c>
      <c r="EY29" s="177">
        <v>3010</v>
      </c>
      <c r="EZ29" s="177">
        <v>0</v>
      </c>
      <c r="FA29" s="177">
        <v>0</v>
      </c>
      <c r="FB29" s="177">
        <v>4831</v>
      </c>
      <c r="FC29" s="249">
        <v>5461</v>
      </c>
      <c r="FD29" s="250">
        <v>3223</v>
      </c>
      <c r="FE29" s="250">
        <v>3170</v>
      </c>
      <c r="FF29" s="244">
        <v>3170</v>
      </c>
      <c r="FG29" s="242">
        <v>1198</v>
      </c>
      <c r="FH29" s="242">
        <v>1028</v>
      </c>
      <c r="FI29" s="242">
        <v>1028</v>
      </c>
      <c r="FJ29" s="242">
        <v>1028</v>
      </c>
      <c r="FK29" s="243">
        <v>0</v>
      </c>
      <c r="FL29" s="243">
        <v>0</v>
      </c>
      <c r="FM29" s="243">
        <v>0</v>
      </c>
      <c r="FN29" s="243">
        <v>0</v>
      </c>
      <c r="FO29" s="243">
        <v>0</v>
      </c>
      <c r="FP29" s="243">
        <v>0</v>
      </c>
      <c r="FQ29" s="243">
        <v>0</v>
      </c>
      <c r="FR29" s="243">
        <v>0</v>
      </c>
      <c r="FS29" s="243">
        <v>0</v>
      </c>
      <c r="FT29" s="243">
        <v>0</v>
      </c>
      <c r="FU29" s="243">
        <v>0</v>
      </c>
      <c r="FV29" s="243">
        <v>0</v>
      </c>
      <c r="FW29" s="243">
        <v>0</v>
      </c>
      <c r="FX29" s="243">
        <v>0</v>
      </c>
      <c r="FY29" s="243">
        <v>0</v>
      </c>
      <c r="FZ29" s="243">
        <v>0</v>
      </c>
      <c r="GA29" s="243">
        <v>0</v>
      </c>
      <c r="GB29" s="243">
        <v>0</v>
      </c>
      <c r="GC29" s="243">
        <v>0</v>
      </c>
      <c r="GD29" s="242">
        <v>2332</v>
      </c>
      <c r="GE29" s="242">
        <v>2332</v>
      </c>
      <c r="GF29" s="242">
        <v>2272</v>
      </c>
      <c r="GG29" s="242">
        <v>2192</v>
      </c>
      <c r="GH29" s="242">
        <v>2102</v>
      </c>
      <c r="GI29" s="242">
        <v>2102</v>
      </c>
      <c r="GJ29" s="242">
        <v>2102</v>
      </c>
      <c r="GK29" s="242">
        <v>2072</v>
      </c>
      <c r="GL29" s="242">
        <v>1972</v>
      </c>
      <c r="GM29" s="242">
        <v>1702</v>
      </c>
      <c r="GN29" s="242">
        <v>1672</v>
      </c>
      <c r="GO29" s="242">
        <v>1662</v>
      </c>
      <c r="GP29" s="242">
        <v>1662</v>
      </c>
      <c r="GQ29" s="242">
        <v>1662</v>
      </c>
      <c r="GR29" s="242">
        <v>1642</v>
      </c>
      <c r="GS29" s="242">
        <v>1642</v>
      </c>
      <c r="GT29" s="242">
        <v>1529</v>
      </c>
      <c r="GU29" s="242">
        <v>1339</v>
      </c>
      <c r="GV29" s="242">
        <v>1319</v>
      </c>
      <c r="GW29" s="242">
        <v>1319</v>
      </c>
      <c r="GX29" s="242">
        <v>1319</v>
      </c>
      <c r="GY29" s="242">
        <v>1289</v>
      </c>
      <c r="GZ29" s="242">
        <v>1249</v>
      </c>
      <c r="HA29" s="242">
        <v>1249</v>
      </c>
      <c r="HB29" s="242">
        <v>1189</v>
      </c>
      <c r="HC29" s="242">
        <v>1189</v>
      </c>
      <c r="HD29" s="242">
        <v>1189</v>
      </c>
      <c r="HE29" s="242">
        <v>1</v>
      </c>
      <c r="HF29" s="242">
        <v>1169</v>
      </c>
      <c r="HG29" s="242">
        <v>1169</v>
      </c>
      <c r="HH29" s="242">
        <v>1099</v>
      </c>
      <c r="HI29" s="242">
        <v>1099</v>
      </c>
      <c r="HJ29" s="242">
        <v>899</v>
      </c>
      <c r="HK29" s="198"/>
      <c r="HL29" s="242">
        <v>899</v>
      </c>
      <c r="HM29" s="242">
        <v>859</v>
      </c>
      <c r="HN29" s="242">
        <v>859</v>
      </c>
      <c r="HO29" s="242">
        <v>1169</v>
      </c>
      <c r="HP29" s="242">
        <v>759</v>
      </c>
      <c r="HQ29" s="242">
        <v>759</v>
      </c>
      <c r="HR29" s="242">
        <v>679</v>
      </c>
      <c r="HS29" s="242">
        <v>679</v>
      </c>
      <c r="HT29" s="242">
        <v>679</v>
      </c>
      <c r="HU29" s="242">
        <v>659</v>
      </c>
      <c r="HV29" s="198"/>
      <c r="HW29" s="242">
        <v>579</v>
      </c>
      <c r="HX29" s="242">
        <v>359</v>
      </c>
      <c r="HY29" s="242">
        <v>339</v>
      </c>
      <c r="HZ29" s="242">
        <v>339</v>
      </c>
      <c r="IA29" s="242">
        <v>339</v>
      </c>
      <c r="IB29" s="242">
        <v>339</v>
      </c>
      <c r="IC29" s="242">
        <v>336</v>
      </c>
      <c r="ID29" s="242">
        <v>316</v>
      </c>
      <c r="IE29" s="242">
        <v>266</v>
      </c>
      <c r="IF29" s="242">
        <v>241</v>
      </c>
      <c r="IG29" s="242">
        <v>241</v>
      </c>
      <c r="IH29" s="242">
        <v>241</v>
      </c>
      <c r="II29" s="242">
        <v>181</v>
      </c>
      <c r="IJ29" s="242">
        <v>81</v>
      </c>
      <c r="IK29" s="242">
        <v>51</v>
      </c>
      <c r="IL29" s="242">
        <v>51</v>
      </c>
      <c r="IM29" s="242">
        <v>41</v>
      </c>
      <c r="IN29" s="242">
        <v>41</v>
      </c>
      <c r="IO29" s="242">
        <v>41</v>
      </c>
      <c r="IP29" s="242">
        <v>38</v>
      </c>
      <c r="IQ29" s="242">
        <v>38</v>
      </c>
      <c r="IR29" s="242">
        <v>8</v>
      </c>
      <c r="IS29" s="242">
        <v>8</v>
      </c>
      <c r="IT29" s="242">
        <v>8</v>
      </c>
      <c r="IU29" s="242">
        <v>8</v>
      </c>
      <c r="IV29" s="242">
        <v>8</v>
      </c>
      <c r="IW29" s="242">
        <v>8</v>
      </c>
      <c r="IX29" s="242">
        <v>8</v>
      </c>
      <c r="IY29" s="242">
        <v>8</v>
      </c>
      <c r="IZ29" s="198"/>
      <c r="JA29" s="244">
        <v>3008</v>
      </c>
      <c r="JB29" s="244">
        <v>3008</v>
      </c>
      <c r="JC29" s="244">
        <v>3008</v>
      </c>
      <c r="JD29" s="244">
        <v>2978</v>
      </c>
      <c r="JE29" s="244">
        <v>2978</v>
      </c>
      <c r="JF29" s="242">
        <v>2958</v>
      </c>
      <c r="JG29" s="242">
        <v>2908</v>
      </c>
      <c r="JH29" s="242">
        <v>2858</v>
      </c>
      <c r="JI29" s="242">
        <v>2858</v>
      </c>
      <c r="JJ29" s="242"/>
      <c r="JK29" s="242">
        <v>2848</v>
      </c>
      <c r="JL29" s="242">
        <v>2848</v>
      </c>
      <c r="JM29" s="242">
        <v>2798</v>
      </c>
      <c r="JN29" s="242">
        <v>2798</v>
      </c>
      <c r="JO29" s="242">
        <v>2708</v>
      </c>
      <c r="JP29" s="242">
        <v>2708</v>
      </c>
      <c r="JQ29" s="198"/>
      <c r="JR29" s="242">
        <v>2648</v>
      </c>
      <c r="JS29" s="242">
        <v>2628</v>
      </c>
      <c r="JT29" s="242">
        <v>2608</v>
      </c>
      <c r="JU29" s="242">
        <v>2578</v>
      </c>
      <c r="JV29" s="242">
        <v>2578</v>
      </c>
      <c r="JW29" s="242">
        <v>2578</v>
      </c>
      <c r="JX29" s="242">
        <v>2578</v>
      </c>
      <c r="JY29" s="242">
        <v>2468</v>
      </c>
      <c r="JZ29" s="242">
        <v>2418</v>
      </c>
      <c r="KA29" s="242">
        <v>2388</v>
      </c>
      <c r="KB29" s="242">
        <v>2358</v>
      </c>
      <c r="KC29" s="242">
        <v>2358</v>
      </c>
      <c r="KD29" s="242">
        <v>2358</v>
      </c>
      <c r="KE29" s="242">
        <v>2358</v>
      </c>
      <c r="KF29" s="242">
        <v>2338</v>
      </c>
      <c r="KG29" s="242">
        <v>2278</v>
      </c>
      <c r="KH29" s="242">
        <v>2278</v>
      </c>
      <c r="KI29" s="242">
        <v>2218</v>
      </c>
      <c r="KJ29" s="242">
        <v>2218</v>
      </c>
      <c r="KK29" s="242">
        <v>2218</v>
      </c>
      <c r="KL29" s="242">
        <v>2218</v>
      </c>
      <c r="KM29" s="242">
        <v>2188</v>
      </c>
      <c r="KN29" s="242">
        <v>2138</v>
      </c>
      <c r="KO29" s="244">
        <v>4138</v>
      </c>
      <c r="KP29" s="244">
        <v>4138</v>
      </c>
      <c r="KQ29" s="244">
        <v>4138</v>
      </c>
      <c r="KR29" s="244">
        <v>4138</v>
      </c>
      <c r="KS29" s="244">
        <v>4138</v>
      </c>
      <c r="KT29" s="244">
        <v>4138</v>
      </c>
      <c r="KU29" s="244">
        <v>4128</v>
      </c>
      <c r="KV29" s="244">
        <v>3978</v>
      </c>
      <c r="KW29" s="244">
        <v>3978</v>
      </c>
      <c r="KX29" s="198"/>
      <c r="KY29" s="198"/>
      <c r="KZ29" s="198"/>
      <c r="LA29" s="198"/>
      <c r="LB29" s="244">
        <v>3618</v>
      </c>
      <c r="LC29" s="242">
        <v>2858</v>
      </c>
      <c r="LD29" s="242">
        <v>2858</v>
      </c>
      <c r="LE29" s="244">
        <v>3523</v>
      </c>
      <c r="LF29" s="243">
        <v>0</v>
      </c>
      <c r="LG29" s="244">
        <v>3513</v>
      </c>
      <c r="LH29" s="198"/>
      <c r="LI29" s="198"/>
      <c r="LJ29" s="198"/>
      <c r="LK29" s="198"/>
      <c r="LL29" s="198"/>
      <c r="LM29" s="198"/>
      <c r="LN29" s="198"/>
      <c r="LO29" s="198"/>
      <c r="LP29" s="198"/>
      <c r="LQ29" s="244">
        <v>3513</v>
      </c>
      <c r="LR29" s="198"/>
      <c r="LS29" s="198"/>
      <c r="LT29" s="198"/>
      <c r="LU29" s="198"/>
      <c r="LV29" s="198"/>
      <c r="LW29" s="198"/>
      <c r="LX29" s="198"/>
      <c r="LY29" s="198"/>
      <c r="LZ29" s="198"/>
      <c r="MA29" s="198"/>
      <c r="MB29" s="198"/>
      <c r="MC29" s="198"/>
      <c r="MD29" s="198"/>
      <c r="ME29" s="198"/>
      <c r="MF29" s="198"/>
      <c r="MG29" s="198"/>
      <c r="MH29" s="198"/>
      <c r="MI29" s="198"/>
      <c r="MJ29" s="198"/>
      <c r="MK29" s="198"/>
      <c r="ML29" s="198"/>
      <c r="MM29" s="198"/>
      <c r="MN29" s="242">
        <v>3513</v>
      </c>
      <c r="MO29" s="247">
        <v>1905</v>
      </c>
      <c r="MP29" s="198"/>
      <c r="MQ29" s="247">
        <v>1905</v>
      </c>
      <c r="MR29" s="198"/>
      <c r="MS29" s="198"/>
      <c r="MT29" s="198"/>
      <c r="MU29" s="198"/>
      <c r="MV29" s="198"/>
      <c r="MW29" s="198"/>
      <c r="MX29" s="198"/>
      <c r="MY29" s="198"/>
      <c r="MZ29" s="198"/>
      <c r="NA29" s="247">
        <v>1905</v>
      </c>
      <c r="NB29" s="198"/>
      <c r="NC29" s="198"/>
      <c r="ND29" s="198"/>
      <c r="NE29" s="198"/>
      <c r="NF29" s="198"/>
      <c r="NG29" s="198"/>
      <c r="NH29" s="198"/>
      <c r="NI29" s="198"/>
      <c r="NJ29" s="198"/>
      <c r="NK29" s="198"/>
      <c r="NL29" s="198"/>
      <c r="NM29" s="198"/>
      <c r="NN29" s="198"/>
      <c r="NO29" s="198"/>
      <c r="NP29" s="198"/>
      <c r="NQ29" s="198"/>
      <c r="NR29" s="198"/>
      <c r="NS29" s="198"/>
      <c r="NT29" s="198"/>
      <c r="NU29" s="198"/>
      <c r="NV29" s="198"/>
      <c r="NW29" s="198"/>
      <c r="NX29" s="198"/>
      <c r="NY29" s="198"/>
      <c r="NZ29" s="198"/>
      <c r="OA29" s="198"/>
      <c r="OB29" s="198"/>
      <c r="OC29" s="198"/>
      <c r="OD29" s="198"/>
      <c r="OE29" s="198"/>
      <c r="OF29" s="198"/>
      <c r="OG29" s="198"/>
      <c r="OH29" s="198"/>
      <c r="OI29" s="198"/>
      <c r="OJ29" s="198"/>
      <c r="OK29" s="198"/>
      <c r="OL29" s="198"/>
      <c r="OM29" s="198"/>
      <c r="ON29" s="198"/>
      <c r="OO29" s="198"/>
      <c r="OP29" s="198"/>
      <c r="OQ29" s="198"/>
      <c r="OR29" s="198"/>
      <c r="OS29" s="198"/>
      <c r="OT29" s="198"/>
      <c r="OU29" s="198"/>
      <c r="OV29" s="198"/>
      <c r="OW29" s="198"/>
      <c r="OX29" s="198"/>
      <c r="OY29" s="198"/>
      <c r="OZ29" s="198"/>
      <c r="PA29" s="198"/>
      <c r="PB29" s="198"/>
      <c r="PC29" s="198"/>
      <c r="PD29" s="198"/>
      <c r="PE29" s="198"/>
      <c r="PF29" s="198"/>
      <c r="PG29" s="198"/>
      <c r="PH29" s="198"/>
      <c r="PI29" s="198"/>
      <c r="PJ29" s="198"/>
      <c r="PK29" s="198"/>
      <c r="PL29" s="198"/>
      <c r="PM29" s="198"/>
      <c r="PN29" s="198"/>
      <c r="PO29" s="198"/>
      <c r="PP29" s="198"/>
      <c r="PQ29" s="198"/>
      <c r="PR29" s="198"/>
      <c r="PS29" s="198"/>
      <c r="PT29" s="198"/>
      <c r="PU29" s="198"/>
      <c r="PV29" s="198"/>
      <c r="PW29" s="198"/>
      <c r="PX29" s="261"/>
      <c r="PY29" s="261"/>
      <c r="PZ29" s="261"/>
      <c r="QA29" s="261"/>
      <c r="QB29" s="261"/>
      <c r="QC29" s="261"/>
      <c r="QD29" s="261"/>
      <c r="QE29" s="261"/>
      <c r="QF29" s="261"/>
      <c r="QG29" s="261"/>
      <c r="QH29" s="261"/>
      <c r="QI29" s="261"/>
      <c r="QJ29" s="261"/>
      <c r="QK29" s="261"/>
      <c r="QL29" s="261"/>
      <c r="QM29" s="261"/>
      <c r="QN29" s="261"/>
      <c r="QO29" s="261"/>
      <c r="QP29" s="261"/>
      <c r="QQ29" s="261"/>
      <c r="QR29" s="261"/>
      <c r="QS29" s="261"/>
      <c r="QT29" s="261"/>
      <c r="QU29" s="261"/>
      <c r="QV29" s="261"/>
      <c r="QW29" s="261"/>
      <c r="QX29" s="261"/>
      <c r="QY29" s="261"/>
      <c r="QZ29" s="261"/>
      <c r="RA29" s="261"/>
      <c r="RB29" s="261"/>
      <c r="RC29" s="261"/>
      <c r="RD29" s="261"/>
      <c r="RE29" s="261"/>
      <c r="RF29" s="261"/>
      <c r="RG29" s="261"/>
      <c r="RH29" s="261"/>
      <c r="RI29" s="261"/>
      <c r="RJ29" s="261"/>
      <c r="RK29" s="261"/>
      <c r="RL29" s="261"/>
      <c r="RM29" s="261"/>
      <c r="RN29" s="261"/>
      <c r="RO29" s="261"/>
      <c r="RP29" s="261"/>
      <c r="RQ29" s="261"/>
      <c r="RR29" s="261"/>
      <c r="RS29" s="261"/>
      <c r="RT29" s="261"/>
      <c r="RU29" s="261"/>
      <c r="RV29" s="261"/>
      <c r="RW29" s="261"/>
      <c r="RX29" s="261"/>
      <c r="RY29" s="261"/>
      <c r="RZ29" s="261"/>
      <c r="SA29" s="261"/>
      <c r="SB29" s="261"/>
      <c r="SC29" s="261"/>
      <c r="SD29" s="261"/>
      <c r="SE29" s="261"/>
    </row>
    <row r="30" spans="1:499" x14ac:dyDescent="0.2">
      <c r="A30" s="230" t="s">
        <v>830</v>
      </c>
      <c r="B30" s="231" t="s">
        <v>5424</v>
      </c>
      <c r="C30" s="225"/>
      <c r="D30" s="225"/>
      <c r="E30" s="225"/>
      <c r="F30" s="226" t="s">
        <v>5602</v>
      </c>
      <c r="G30" s="226" t="s">
        <v>5550</v>
      </c>
      <c r="H30" s="226" t="s">
        <v>5551</v>
      </c>
      <c r="I30" s="226" t="s">
        <v>5559</v>
      </c>
      <c r="J30" s="226"/>
      <c r="K30" s="226"/>
      <c r="L30" s="226"/>
      <c r="M30" s="226"/>
      <c r="N30" s="226" t="s">
        <v>5553</v>
      </c>
      <c r="O30" s="226" t="s">
        <v>5603</v>
      </c>
      <c r="P30" s="226"/>
      <c r="Q30" s="237">
        <v>0</v>
      </c>
      <c r="R30" s="238"/>
      <c r="S30" s="238"/>
      <c r="T30" s="238"/>
      <c r="U30" s="238"/>
      <c r="V30" s="238"/>
      <c r="W30" s="232" t="s">
        <v>5555</v>
      </c>
      <c r="X30" s="232"/>
      <c r="Y30" s="232" t="s">
        <v>5556</v>
      </c>
      <c r="Z30" s="235">
        <v>0.33</v>
      </c>
      <c r="AA30" s="235">
        <v>0.56000000000000005</v>
      </c>
      <c r="AB30" s="235">
        <v>0</v>
      </c>
      <c r="AC30" s="224">
        <v>36526</v>
      </c>
      <c r="AD30" s="224">
        <v>36526</v>
      </c>
      <c r="AE30" s="125">
        <v>18</v>
      </c>
      <c r="AF30" s="125">
        <v>24</v>
      </c>
      <c r="AG30" s="125">
        <v>12</v>
      </c>
      <c r="AH30" s="236">
        <v>1</v>
      </c>
      <c r="AI30" s="236"/>
      <c r="AJ30" s="125" t="s">
        <v>6225</v>
      </c>
      <c r="AK30" s="175" t="s">
        <v>5144</v>
      </c>
      <c r="AL30" s="125" t="s">
        <v>820</v>
      </c>
      <c r="AM30" s="27" t="s">
        <v>5060</v>
      </c>
      <c r="AN30" s="126">
        <v>16.920000000000002</v>
      </c>
      <c r="AO30" s="126">
        <v>0.3</v>
      </c>
      <c r="AP30" s="126">
        <v>24.2</v>
      </c>
      <c r="AQ30" s="126">
        <v>7.4</v>
      </c>
      <c r="AR30" s="125">
        <v>0</v>
      </c>
      <c r="AS30" s="125">
        <v>0</v>
      </c>
      <c r="AT30" s="178">
        <v>43219</v>
      </c>
      <c r="AU30" s="178"/>
      <c r="AV30" s="178">
        <v>43186</v>
      </c>
      <c r="AW30" s="239" t="s">
        <v>855</v>
      </c>
      <c r="AX30" s="239" t="s">
        <v>846</v>
      </c>
      <c r="AY30" s="127"/>
      <c r="AZ30" s="127"/>
      <c r="BA30" s="128">
        <v>500</v>
      </c>
      <c r="BB30" s="128" t="s">
        <v>489</v>
      </c>
      <c r="BC30" s="128"/>
      <c r="BD30" s="128">
        <v>1</v>
      </c>
      <c r="BE30" s="129" t="s">
        <v>541</v>
      </c>
      <c r="BF30" s="130">
        <v>1</v>
      </c>
      <c r="BG30" s="240"/>
      <c r="BH30" s="241"/>
      <c r="BI30" s="190"/>
      <c r="BJ30" s="131">
        <v>22</v>
      </c>
      <c r="BK30" s="191">
        <v>731</v>
      </c>
      <c r="BL30" s="13">
        <v>15</v>
      </c>
      <c r="BM30" s="13">
        <v>7</v>
      </c>
      <c r="BN30" s="27" t="s">
        <v>5562</v>
      </c>
      <c r="BO30" s="13" t="s">
        <v>5562</v>
      </c>
      <c r="BP30" s="222">
        <v>20</v>
      </c>
      <c r="BQ30" s="132"/>
      <c r="BR30" s="133"/>
      <c r="BS30" s="125">
        <v>1000000000</v>
      </c>
      <c r="BT30" s="134">
        <v>1641</v>
      </c>
      <c r="BU30" s="135">
        <v>-73.590900000000005</v>
      </c>
      <c r="BV30" s="134">
        <v>0</v>
      </c>
      <c r="BW30" s="136">
        <v>0</v>
      </c>
      <c r="BX30" s="136">
        <v>0</v>
      </c>
      <c r="BY30" s="136">
        <v>0</v>
      </c>
      <c r="BZ30" s="134">
        <v>0</v>
      </c>
      <c r="CA30" s="134">
        <v>0</v>
      </c>
      <c r="CB30" s="134">
        <v>1641</v>
      </c>
      <c r="CC30" s="135">
        <v>-73.590900000000005</v>
      </c>
      <c r="CD30" s="134"/>
      <c r="CE30" s="134"/>
      <c r="CF30" s="137">
        <v>0</v>
      </c>
      <c r="CG30" s="134">
        <v>7</v>
      </c>
      <c r="CH30" s="132"/>
      <c r="CI30" s="132"/>
      <c r="CJ30" s="229" t="s">
        <v>820</v>
      </c>
      <c r="CK30" s="233" t="s">
        <v>820</v>
      </c>
      <c r="CL30" s="138">
        <v>0</v>
      </c>
      <c r="CM30" s="138">
        <v>534</v>
      </c>
      <c r="CN30" s="135">
        <v>0</v>
      </c>
      <c r="CO30" s="135">
        <v>0.93</v>
      </c>
      <c r="CP30" s="139"/>
      <c r="CQ30" s="135">
        <v>0</v>
      </c>
      <c r="CR30" s="179">
        <v>43479</v>
      </c>
      <c r="CS30" s="180">
        <v>43479</v>
      </c>
      <c r="CT30" s="181">
        <v>43605</v>
      </c>
      <c r="CU30" s="181">
        <v>36526</v>
      </c>
      <c r="CV30" s="181">
        <v>36526</v>
      </c>
      <c r="CW30" s="181">
        <v>36526</v>
      </c>
      <c r="CX30" s="181">
        <v>36694</v>
      </c>
      <c r="CY30" s="135">
        <v>0</v>
      </c>
      <c r="CZ30" s="134">
        <v>0</v>
      </c>
      <c r="DA30" s="135">
        <v>0</v>
      </c>
      <c r="DB30" s="135">
        <v>0</v>
      </c>
      <c r="DC30" s="135">
        <v>0</v>
      </c>
      <c r="DD30" s="135">
        <v>0</v>
      </c>
      <c r="DE30" s="140">
        <v>2.197802197802198E-2</v>
      </c>
      <c r="DF30" s="13" t="s">
        <v>820</v>
      </c>
      <c r="DG30" s="80" t="s">
        <v>820</v>
      </c>
      <c r="DH30" s="18" t="b">
        <v>0</v>
      </c>
      <c r="DI30" s="79"/>
      <c r="DJ30" s="79"/>
      <c r="DK30" s="192"/>
      <c r="DL30" s="174"/>
      <c r="DM30" s="193"/>
      <c r="DN30" s="135"/>
      <c r="DO30" s="79"/>
      <c r="DP30" s="79"/>
      <c r="DQ30" s="79"/>
      <c r="DR30" s="79"/>
      <c r="DS30" s="79"/>
      <c r="DT30" s="79"/>
      <c r="DU30" s="79"/>
      <c r="DV30" s="18"/>
      <c r="DW30" s="18"/>
      <c r="DX30" s="18"/>
      <c r="DY30" s="177"/>
      <c r="DZ30" s="177">
        <v>0</v>
      </c>
      <c r="EA30" s="177">
        <v>0</v>
      </c>
      <c r="EB30" s="177">
        <v>0</v>
      </c>
      <c r="EC30" s="177">
        <v>0</v>
      </c>
      <c r="ED30" s="177">
        <v>0</v>
      </c>
      <c r="EE30" s="177">
        <v>0</v>
      </c>
      <c r="EF30" s="177">
        <v>0</v>
      </c>
      <c r="EG30" s="177">
        <v>0</v>
      </c>
      <c r="EH30" s="177">
        <v>0</v>
      </c>
      <c r="EI30" s="177">
        <v>0</v>
      </c>
      <c r="EJ30" s="177">
        <v>0</v>
      </c>
      <c r="EK30" s="177">
        <v>0</v>
      </c>
      <c r="EL30" s="177">
        <v>0</v>
      </c>
      <c r="EM30" s="177">
        <v>0</v>
      </c>
      <c r="EN30" s="177">
        <v>0</v>
      </c>
      <c r="EO30" s="177">
        <v>0</v>
      </c>
      <c r="EP30" s="177">
        <v>0</v>
      </c>
      <c r="EQ30" s="177">
        <v>0</v>
      </c>
      <c r="ER30" s="177">
        <v>0</v>
      </c>
      <c r="ES30" s="177">
        <v>0</v>
      </c>
      <c r="ET30" s="177">
        <v>0</v>
      </c>
      <c r="EU30" s="177">
        <v>0</v>
      </c>
      <c r="EV30" s="177">
        <v>0</v>
      </c>
      <c r="EW30" s="177">
        <v>0</v>
      </c>
      <c r="EX30" s="177">
        <v>0</v>
      </c>
      <c r="EY30" s="177">
        <v>0</v>
      </c>
      <c r="EZ30" s="177">
        <v>0</v>
      </c>
      <c r="FA30" s="177">
        <v>0</v>
      </c>
      <c r="FB30" s="177">
        <v>0</v>
      </c>
      <c r="FC30" s="246">
        <v>2081</v>
      </c>
      <c r="FD30" s="247">
        <v>1935</v>
      </c>
      <c r="FE30" s="247">
        <v>1935</v>
      </c>
      <c r="FF30" s="247">
        <v>1935</v>
      </c>
      <c r="FG30" s="246">
        <v>1855</v>
      </c>
      <c r="FH30" s="247">
        <v>1855</v>
      </c>
      <c r="FI30" s="247">
        <v>1855</v>
      </c>
      <c r="FJ30" s="247">
        <v>1855</v>
      </c>
      <c r="FK30" s="247">
        <v>1855</v>
      </c>
      <c r="FL30" s="247">
        <v>1855</v>
      </c>
      <c r="FM30" s="247">
        <v>1855</v>
      </c>
      <c r="FN30" s="247">
        <v>1855</v>
      </c>
      <c r="FO30" s="247">
        <v>1855</v>
      </c>
      <c r="FP30" s="247">
        <v>1855</v>
      </c>
      <c r="FQ30" s="247">
        <v>1855</v>
      </c>
      <c r="FR30" s="247">
        <v>1855</v>
      </c>
      <c r="FS30" s="247">
        <v>1855</v>
      </c>
      <c r="FT30" s="247">
        <v>1855</v>
      </c>
      <c r="FU30" s="247">
        <v>1855</v>
      </c>
      <c r="FV30" s="247">
        <v>1855</v>
      </c>
      <c r="FW30" s="247">
        <v>1855</v>
      </c>
      <c r="FX30" s="247">
        <v>1855</v>
      </c>
      <c r="FY30" s="247">
        <v>1855</v>
      </c>
      <c r="FZ30" s="247">
        <v>1855</v>
      </c>
      <c r="GA30" s="247">
        <v>1855</v>
      </c>
      <c r="GB30" s="247">
        <v>1855</v>
      </c>
      <c r="GC30" s="247">
        <v>1855</v>
      </c>
      <c r="GD30" s="247">
        <v>1815</v>
      </c>
      <c r="GE30" s="247">
        <v>1815</v>
      </c>
      <c r="GF30" s="247">
        <v>1815</v>
      </c>
      <c r="GG30" s="247">
        <v>1815</v>
      </c>
      <c r="GH30" s="247">
        <v>1795</v>
      </c>
      <c r="GI30" s="247">
        <v>1795</v>
      </c>
      <c r="GJ30" s="247">
        <v>1795</v>
      </c>
      <c r="GK30" s="247">
        <v>1795</v>
      </c>
      <c r="GL30" s="247">
        <v>1795</v>
      </c>
      <c r="GM30" s="247">
        <v>1795</v>
      </c>
      <c r="GN30" s="247">
        <v>1813</v>
      </c>
      <c r="GO30" s="247">
        <v>1813</v>
      </c>
      <c r="GP30" s="247">
        <v>1813</v>
      </c>
      <c r="GQ30" s="247">
        <v>1813</v>
      </c>
      <c r="GR30" s="247">
        <v>1813</v>
      </c>
      <c r="GS30" s="247">
        <v>1813</v>
      </c>
      <c r="GT30" s="247">
        <v>1813</v>
      </c>
      <c r="GU30" s="247">
        <v>1813</v>
      </c>
      <c r="GV30" s="247">
        <v>1813</v>
      </c>
      <c r="GW30" s="247">
        <v>1813</v>
      </c>
      <c r="GX30" s="247">
        <v>1813</v>
      </c>
      <c r="GY30" s="247">
        <v>1803</v>
      </c>
      <c r="GZ30" s="247">
        <v>1803</v>
      </c>
      <c r="HA30" s="247">
        <v>1803</v>
      </c>
      <c r="HB30" s="247">
        <v>1803</v>
      </c>
      <c r="HC30" s="247">
        <v>1803</v>
      </c>
      <c r="HD30" s="247">
        <v>1803</v>
      </c>
      <c r="HE30" s="247">
        <v>1</v>
      </c>
      <c r="HF30" s="247">
        <v>1803</v>
      </c>
      <c r="HG30" s="247">
        <v>1803</v>
      </c>
      <c r="HH30" s="247">
        <v>1803</v>
      </c>
      <c r="HI30" s="247">
        <v>1803</v>
      </c>
      <c r="HJ30" s="247">
        <v>1797</v>
      </c>
      <c r="HK30" s="198"/>
      <c r="HL30" s="247">
        <v>1797</v>
      </c>
      <c r="HM30" s="247">
        <v>1797</v>
      </c>
      <c r="HN30" s="247">
        <v>1797</v>
      </c>
      <c r="HO30" s="247">
        <v>1803</v>
      </c>
      <c r="HP30" s="247">
        <v>1797</v>
      </c>
      <c r="HQ30" s="247">
        <v>1797</v>
      </c>
      <c r="HR30" s="247">
        <v>1797</v>
      </c>
      <c r="HS30" s="247">
        <v>1797</v>
      </c>
      <c r="HT30" s="247">
        <v>1797</v>
      </c>
      <c r="HU30" s="247">
        <v>1797</v>
      </c>
      <c r="HV30" s="198"/>
      <c r="HW30" s="247">
        <v>1791</v>
      </c>
      <c r="HX30" s="247">
        <v>1791</v>
      </c>
      <c r="HY30" s="247">
        <v>1791</v>
      </c>
      <c r="HZ30" s="247">
        <v>1791</v>
      </c>
      <c r="IA30" s="247">
        <v>1791</v>
      </c>
      <c r="IB30" s="247">
        <v>1791</v>
      </c>
      <c r="IC30" s="247">
        <v>1791</v>
      </c>
      <c r="ID30" s="247">
        <v>1791</v>
      </c>
      <c r="IE30" s="247">
        <v>1791</v>
      </c>
      <c r="IF30" s="247">
        <v>1791</v>
      </c>
      <c r="IG30" s="247">
        <v>1791</v>
      </c>
      <c r="IH30" s="247">
        <v>1791</v>
      </c>
      <c r="II30" s="247">
        <v>1791</v>
      </c>
      <c r="IJ30" s="247">
        <v>1791</v>
      </c>
      <c r="IK30" s="247">
        <v>1791</v>
      </c>
      <c r="IL30" s="247">
        <v>1791</v>
      </c>
      <c r="IM30" s="247">
        <v>1786</v>
      </c>
      <c r="IN30" s="247">
        <v>1786</v>
      </c>
      <c r="IO30" s="247">
        <v>1786</v>
      </c>
      <c r="IP30" s="247">
        <v>1786</v>
      </c>
      <c r="IQ30" s="247">
        <v>1786</v>
      </c>
      <c r="IR30" s="247">
        <v>1786</v>
      </c>
      <c r="IS30" s="247">
        <v>1786</v>
      </c>
      <c r="IT30" s="247">
        <v>1786</v>
      </c>
      <c r="IU30" s="247">
        <v>1786</v>
      </c>
      <c r="IV30" s="247">
        <v>1786</v>
      </c>
      <c r="IW30" s="247">
        <v>1786</v>
      </c>
      <c r="IX30" s="247">
        <v>1786</v>
      </c>
      <c r="IY30" s="247">
        <v>1776</v>
      </c>
      <c r="IZ30" s="198"/>
      <c r="JA30" s="247">
        <v>1776</v>
      </c>
      <c r="JB30" s="247">
        <v>1776</v>
      </c>
      <c r="JC30" s="247">
        <v>1776</v>
      </c>
      <c r="JD30" s="247">
        <v>1776</v>
      </c>
      <c r="JE30" s="247">
        <v>1776</v>
      </c>
      <c r="JF30" s="247">
        <v>1776</v>
      </c>
      <c r="JG30" s="247">
        <v>1776</v>
      </c>
      <c r="JH30" s="247">
        <v>1776</v>
      </c>
      <c r="JI30" s="247">
        <v>1776</v>
      </c>
      <c r="JJ30" s="247"/>
      <c r="JK30" s="247">
        <v>1776</v>
      </c>
      <c r="JL30" s="247">
        <v>1776</v>
      </c>
      <c r="JM30" s="247">
        <v>1776</v>
      </c>
      <c r="JN30" s="247">
        <v>1776</v>
      </c>
      <c r="JO30" s="247">
        <v>1776</v>
      </c>
      <c r="JP30" s="247">
        <v>1776</v>
      </c>
      <c r="JQ30" s="198"/>
      <c r="JR30" s="247">
        <v>1776</v>
      </c>
      <c r="JS30" s="247">
        <v>1776</v>
      </c>
      <c r="JT30" s="247">
        <v>1776</v>
      </c>
      <c r="JU30" s="247">
        <v>1766</v>
      </c>
      <c r="JV30" s="247">
        <v>1766</v>
      </c>
      <c r="JW30" s="247">
        <v>1766</v>
      </c>
      <c r="JX30" s="247">
        <v>1766</v>
      </c>
      <c r="JY30" s="247">
        <v>1766</v>
      </c>
      <c r="JZ30" s="247">
        <v>1766</v>
      </c>
      <c r="KA30" s="247">
        <v>1766</v>
      </c>
      <c r="KB30" s="247">
        <v>1756</v>
      </c>
      <c r="KC30" s="247">
        <v>1726</v>
      </c>
      <c r="KD30" s="247">
        <v>1726</v>
      </c>
      <c r="KE30" s="247">
        <v>1726</v>
      </c>
      <c r="KF30" s="247">
        <v>1726</v>
      </c>
      <c r="KG30" s="247">
        <v>1726</v>
      </c>
      <c r="KH30" s="247">
        <v>1726</v>
      </c>
      <c r="KI30" s="247">
        <v>1726</v>
      </c>
      <c r="KJ30" s="247">
        <v>1726</v>
      </c>
      <c r="KK30" s="247">
        <v>1726</v>
      </c>
      <c r="KL30" s="247">
        <v>1726</v>
      </c>
      <c r="KM30" s="247">
        <v>1726</v>
      </c>
      <c r="KN30" s="247">
        <v>1726</v>
      </c>
      <c r="KO30" s="247">
        <v>1726</v>
      </c>
      <c r="KP30" s="247">
        <v>1726</v>
      </c>
      <c r="KQ30" s="247">
        <v>1726</v>
      </c>
      <c r="KR30" s="247">
        <v>1726</v>
      </c>
      <c r="KS30" s="247">
        <v>1726</v>
      </c>
      <c r="KT30" s="247">
        <v>1726</v>
      </c>
      <c r="KU30" s="247">
        <v>1726</v>
      </c>
      <c r="KV30" s="247">
        <v>1716</v>
      </c>
      <c r="KW30" s="247">
        <v>1716</v>
      </c>
      <c r="KX30" s="198"/>
      <c r="KY30" s="198"/>
      <c r="KZ30" s="198"/>
      <c r="LA30" s="198"/>
      <c r="LB30" s="247">
        <v>1706</v>
      </c>
      <c r="LC30" s="247">
        <v>1776</v>
      </c>
      <c r="LD30" s="247">
        <v>1776</v>
      </c>
      <c r="LE30" s="247">
        <v>1706</v>
      </c>
      <c r="LF30" s="243">
        <v>0</v>
      </c>
      <c r="LG30" s="247">
        <v>1706</v>
      </c>
      <c r="LH30" s="198"/>
      <c r="LI30" s="198"/>
      <c r="LJ30" s="198"/>
      <c r="LK30" s="198"/>
      <c r="LL30" s="198"/>
      <c r="LM30" s="198"/>
      <c r="LN30" s="198"/>
      <c r="LO30" s="198"/>
      <c r="LP30" s="198"/>
      <c r="LQ30" s="247">
        <v>1706</v>
      </c>
      <c r="LR30" s="198"/>
      <c r="LS30" s="198"/>
      <c r="LT30" s="198"/>
      <c r="LU30" s="198"/>
      <c r="LV30" s="198"/>
      <c r="LW30" s="198"/>
      <c r="LX30" s="198"/>
      <c r="LY30" s="198"/>
      <c r="LZ30" s="198"/>
      <c r="MA30" s="198"/>
      <c r="MB30" s="198"/>
      <c r="MC30" s="198"/>
      <c r="MD30" s="198"/>
      <c r="ME30" s="198"/>
      <c r="MF30" s="198"/>
      <c r="MG30" s="198"/>
      <c r="MH30" s="198"/>
      <c r="MI30" s="198"/>
      <c r="MJ30" s="198"/>
      <c r="MK30" s="198"/>
      <c r="ML30" s="198"/>
      <c r="MM30" s="198"/>
      <c r="MN30" s="247">
        <v>1706</v>
      </c>
      <c r="MO30" s="247">
        <v>1641</v>
      </c>
      <c r="MP30" s="198"/>
      <c r="MQ30" s="247">
        <v>1641</v>
      </c>
      <c r="MR30" s="198"/>
      <c r="MS30" s="198"/>
      <c r="MT30" s="198"/>
      <c r="MU30" s="198"/>
      <c r="MV30" s="198"/>
      <c r="MW30" s="198"/>
      <c r="MX30" s="198"/>
      <c r="MY30" s="198"/>
      <c r="MZ30" s="198"/>
      <c r="NA30" s="247">
        <v>1641</v>
      </c>
      <c r="NB30" s="198"/>
      <c r="NC30" s="198"/>
      <c r="ND30" s="198"/>
      <c r="NE30" s="198"/>
      <c r="NF30" s="198"/>
      <c r="NG30" s="198"/>
      <c r="NH30" s="198"/>
      <c r="NI30" s="198"/>
      <c r="NJ30" s="198"/>
      <c r="NK30" s="198"/>
      <c r="NL30" s="198"/>
      <c r="NM30" s="198"/>
      <c r="NN30" s="198"/>
      <c r="NO30" s="198"/>
      <c r="NP30" s="196"/>
      <c r="NQ30" s="196"/>
      <c r="NR30" s="196"/>
      <c r="NS30" s="196"/>
      <c r="NT30" s="196"/>
      <c r="NU30" s="196"/>
      <c r="NV30" s="196"/>
      <c r="NW30" s="196"/>
      <c r="NX30" s="196"/>
      <c r="NY30" s="196"/>
      <c r="NZ30" s="196"/>
      <c r="OA30" s="196"/>
      <c r="OB30" s="196"/>
      <c r="OC30" s="196"/>
      <c r="OD30" s="196"/>
      <c r="OE30" s="196"/>
      <c r="OF30" s="196"/>
      <c r="OG30" s="196"/>
      <c r="OH30" s="196"/>
      <c r="OI30" s="196"/>
      <c r="OJ30" s="196"/>
      <c r="OK30" s="196"/>
      <c r="OL30" s="196"/>
      <c r="OM30" s="196"/>
      <c r="ON30" s="196"/>
      <c r="OO30" s="196"/>
      <c r="OP30" s="196"/>
      <c r="OQ30" s="196"/>
      <c r="OR30" s="196"/>
      <c r="OS30" s="196"/>
      <c r="OT30" s="196"/>
      <c r="OU30" s="196"/>
      <c r="OV30" s="196"/>
      <c r="OW30" s="196"/>
      <c r="OX30" s="196"/>
      <c r="OY30" s="196"/>
      <c r="OZ30" s="196"/>
      <c r="PA30" s="196"/>
      <c r="PB30" s="196"/>
      <c r="PC30" s="196"/>
      <c r="PD30" s="196"/>
      <c r="PE30" s="196"/>
      <c r="PF30" s="196"/>
      <c r="PG30" s="196"/>
      <c r="PH30" s="196"/>
      <c r="PI30" s="196"/>
      <c r="PJ30" s="196"/>
      <c r="PK30" s="196"/>
      <c r="PL30" s="196"/>
      <c r="PM30" s="196"/>
      <c r="PN30" s="196"/>
      <c r="PO30" s="196"/>
      <c r="PP30" s="196"/>
      <c r="PQ30" s="196"/>
      <c r="PR30" s="196"/>
      <c r="PS30" s="196"/>
      <c r="PT30" s="196"/>
      <c r="PU30" s="196"/>
      <c r="PV30" s="196"/>
      <c r="PW30" s="196"/>
      <c r="PX30" s="261"/>
      <c r="PY30" s="261"/>
      <c r="PZ30" s="261"/>
      <c r="QA30" s="261"/>
      <c r="QB30" s="261"/>
      <c r="QC30" s="261"/>
      <c r="QD30" s="261"/>
      <c r="QE30" s="261"/>
      <c r="QF30" s="261"/>
      <c r="QG30" s="261"/>
      <c r="QH30" s="261"/>
      <c r="QI30" s="261"/>
      <c r="QJ30" s="261"/>
      <c r="QK30" s="261"/>
      <c r="QL30" s="261"/>
      <c r="QM30" s="261"/>
      <c r="QN30" s="261"/>
      <c r="QO30" s="261"/>
      <c r="QP30" s="261"/>
      <c r="QQ30" s="261"/>
      <c r="QR30" s="261"/>
      <c r="QS30" s="261"/>
      <c r="QT30" s="261"/>
      <c r="QU30" s="261"/>
      <c r="QV30" s="261"/>
      <c r="QW30" s="261"/>
      <c r="QX30" s="261"/>
      <c r="QY30" s="261"/>
      <c r="QZ30" s="261"/>
      <c r="RA30" s="261"/>
      <c r="RB30" s="261"/>
      <c r="RC30" s="261"/>
      <c r="RD30" s="261"/>
      <c r="RE30" s="261"/>
      <c r="RF30" s="261"/>
      <c r="RG30" s="261"/>
      <c r="RH30" s="261"/>
      <c r="RI30" s="261"/>
      <c r="RJ30" s="261"/>
      <c r="RK30" s="261"/>
      <c r="RL30" s="261"/>
      <c r="RM30" s="261"/>
      <c r="RN30" s="261"/>
      <c r="RO30" s="261"/>
      <c r="RP30" s="261"/>
      <c r="RQ30" s="261"/>
      <c r="RR30" s="261"/>
      <c r="RS30" s="261"/>
      <c r="RT30" s="261"/>
      <c r="RU30" s="261"/>
      <c r="RV30" s="261"/>
      <c r="RW30" s="261"/>
      <c r="RX30" s="261"/>
      <c r="RY30" s="261"/>
      <c r="RZ30" s="261"/>
      <c r="SA30" s="261"/>
      <c r="SB30" s="261"/>
      <c r="SC30" s="261"/>
      <c r="SD30" s="261"/>
      <c r="SE30" s="261"/>
    </row>
    <row r="31" spans="1:499" x14ac:dyDescent="0.2">
      <c r="A31" s="230" t="s">
        <v>830</v>
      </c>
      <c r="B31" s="231" t="s">
        <v>3394</v>
      </c>
      <c r="C31" s="225"/>
      <c r="D31" s="225"/>
      <c r="E31" s="225"/>
      <c r="F31" s="226" t="s">
        <v>5604</v>
      </c>
      <c r="G31" s="226" t="s">
        <v>5550</v>
      </c>
      <c r="H31" s="226" t="s">
        <v>5551</v>
      </c>
      <c r="I31" s="226" t="s">
        <v>5559</v>
      </c>
      <c r="J31" s="226"/>
      <c r="K31" s="226"/>
      <c r="L31" s="226"/>
      <c r="M31" s="226"/>
      <c r="N31" s="226" t="s">
        <v>5596</v>
      </c>
      <c r="O31" s="226" t="s">
        <v>5560</v>
      </c>
      <c r="P31" s="226"/>
      <c r="Q31" s="237">
        <v>0</v>
      </c>
      <c r="R31" s="238"/>
      <c r="S31" s="238"/>
      <c r="T31" s="238"/>
      <c r="U31" s="238"/>
      <c r="V31" s="238"/>
      <c r="W31" s="232" t="s">
        <v>5561</v>
      </c>
      <c r="X31" s="232"/>
      <c r="Y31" s="232" t="s">
        <v>5556</v>
      </c>
      <c r="Z31" s="235">
        <v>0.26</v>
      </c>
      <c r="AA31" s="235">
        <v>0.52</v>
      </c>
      <c r="AB31" s="235">
        <v>0</v>
      </c>
      <c r="AC31" s="224">
        <v>36526</v>
      </c>
      <c r="AD31" s="224">
        <v>36526</v>
      </c>
      <c r="AE31" s="125">
        <v>18</v>
      </c>
      <c r="AF31" s="125">
        <v>24</v>
      </c>
      <c r="AG31" s="125">
        <v>12</v>
      </c>
      <c r="AH31" s="236">
        <v>1</v>
      </c>
      <c r="AI31" s="236"/>
      <c r="AJ31" s="125" t="s">
        <v>6225</v>
      </c>
      <c r="AK31" s="175" t="s">
        <v>5144</v>
      </c>
      <c r="AL31" s="125" t="s">
        <v>820</v>
      </c>
      <c r="AM31" s="27" t="s">
        <v>5060</v>
      </c>
      <c r="AN31" s="126">
        <v>261.57</v>
      </c>
      <c r="AO31" s="126">
        <v>0</v>
      </c>
      <c r="AP31" s="126">
        <v>9.6999999999999993</v>
      </c>
      <c r="AQ31" s="126">
        <v>1.9</v>
      </c>
      <c r="AR31" s="125">
        <v>0</v>
      </c>
      <c r="AS31" s="125">
        <v>0</v>
      </c>
      <c r="AT31" s="178">
        <v>43443</v>
      </c>
      <c r="AU31" s="178"/>
      <c r="AV31" s="178">
        <v>43110</v>
      </c>
      <c r="AW31" s="239" t="s">
        <v>855</v>
      </c>
      <c r="AX31" s="239" t="s">
        <v>846</v>
      </c>
      <c r="AY31" s="127"/>
      <c r="AZ31" s="127"/>
      <c r="BA31" s="128">
        <v>2000</v>
      </c>
      <c r="BB31" s="128" t="s">
        <v>489</v>
      </c>
      <c r="BC31" s="128"/>
      <c r="BD31" s="128">
        <v>1</v>
      </c>
      <c r="BE31" s="129" t="s">
        <v>541</v>
      </c>
      <c r="BF31" s="130">
        <v>1</v>
      </c>
      <c r="BG31" s="240"/>
      <c r="BH31" s="241"/>
      <c r="BI31" s="190"/>
      <c r="BJ31" s="131">
        <v>23</v>
      </c>
      <c r="BK31" s="191">
        <v>11300</v>
      </c>
      <c r="BL31" s="13">
        <v>15</v>
      </c>
      <c r="BM31" s="13">
        <v>8</v>
      </c>
      <c r="BN31" s="27" t="s">
        <v>5562</v>
      </c>
      <c r="BO31" s="13" t="s">
        <v>5562</v>
      </c>
      <c r="BP31" s="222">
        <v>20</v>
      </c>
      <c r="BQ31" s="132"/>
      <c r="BR31" s="133"/>
      <c r="BS31" s="125">
        <v>1000000000</v>
      </c>
      <c r="BT31" s="134">
        <v>6104</v>
      </c>
      <c r="BU31" s="135">
        <v>-264.3913</v>
      </c>
      <c r="BV31" s="134">
        <v>4000</v>
      </c>
      <c r="BW31" s="136">
        <v>0</v>
      </c>
      <c r="BX31" s="136">
        <v>4000</v>
      </c>
      <c r="BY31" s="136">
        <v>0</v>
      </c>
      <c r="BZ31" s="134">
        <v>0</v>
      </c>
      <c r="CA31" s="134">
        <v>0</v>
      </c>
      <c r="CB31" s="134">
        <v>10104</v>
      </c>
      <c r="CC31" s="135">
        <v>-438.30430000000001</v>
      </c>
      <c r="CD31" s="134"/>
      <c r="CE31" s="134"/>
      <c r="CF31" s="137">
        <v>0</v>
      </c>
      <c r="CG31" s="134">
        <v>8</v>
      </c>
      <c r="CH31" s="132"/>
      <c r="CI31" s="132"/>
      <c r="CJ31" s="229" t="s">
        <v>820</v>
      </c>
      <c r="CK31" s="233" t="s">
        <v>820</v>
      </c>
      <c r="CL31" s="138">
        <v>0</v>
      </c>
      <c r="CM31" s="138">
        <v>1581</v>
      </c>
      <c r="CN31" s="135">
        <v>0</v>
      </c>
      <c r="CO31" s="135">
        <v>1.33</v>
      </c>
      <c r="CP31" s="139"/>
      <c r="CQ31" s="135">
        <v>1</v>
      </c>
      <c r="CR31" s="179">
        <v>43479</v>
      </c>
      <c r="CS31" s="180">
        <v>43479</v>
      </c>
      <c r="CT31" s="181">
        <v>43605</v>
      </c>
      <c r="CU31" s="181">
        <v>43311</v>
      </c>
      <c r="CV31" s="181">
        <v>43395</v>
      </c>
      <c r="CW31" s="181">
        <v>43395</v>
      </c>
      <c r="CX31" s="181">
        <v>43479</v>
      </c>
      <c r="CY31" s="135">
        <v>0</v>
      </c>
      <c r="CZ31" s="134">
        <v>0</v>
      </c>
      <c r="DA31" s="135">
        <v>0</v>
      </c>
      <c r="DB31" s="135">
        <v>0</v>
      </c>
      <c r="DC31" s="135">
        <v>0</v>
      </c>
      <c r="DD31" s="135">
        <v>0</v>
      </c>
      <c r="DE31" s="140">
        <v>2.197802197802198E-2</v>
      </c>
      <c r="DF31" s="13" t="s">
        <v>820</v>
      </c>
      <c r="DG31" s="80" t="s">
        <v>820</v>
      </c>
      <c r="DH31" s="18" t="b">
        <v>0</v>
      </c>
      <c r="DI31" s="79"/>
      <c r="DJ31" s="79"/>
      <c r="DK31" s="192"/>
      <c r="DL31" s="174"/>
      <c r="DM31" s="193"/>
      <c r="DN31" s="135"/>
      <c r="DO31" s="79"/>
      <c r="DP31" s="79"/>
      <c r="DQ31" s="79"/>
      <c r="DR31" s="79"/>
      <c r="DS31" s="79"/>
      <c r="DT31" s="79"/>
      <c r="DU31" s="79"/>
      <c r="DV31" s="18"/>
      <c r="DW31" s="18"/>
      <c r="DX31" s="18"/>
      <c r="DY31" s="177"/>
      <c r="DZ31" s="177">
        <v>0</v>
      </c>
      <c r="EA31" s="177">
        <v>0</v>
      </c>
      <c r="EB31" s="177">
        <v>0</v>
      </c>
      <c r="EC31" s="177">
        <v>0</v>
      </c>
      <c r="ED31" s="177">
        <v>0</v>
      </c>
      <c r="EE31" s="177">
        <v>0</v>
      </c>
      <c r="EF31" s="177">
        <v>0</v>
      </c>
      <c r="EG31" s="177">
        <v>0</v>
      </c>
      <c r="EH31" s="177">
        <v>0</v>
      </c>
      <c r="EI31" s="177">
        <v>0</v>
      </c>
      <c r="EJ31" s="177">
        <v>0</v>
      </c>
      <c r="EK31" s="177">
        <v>0</v>
      </c>
      <c r="EL31" s="177">
        <v>0</v>
      </c>
      <c r="EM31" s="177">
        <v>0</v>
      </c>
      <c r="EN31" s="177">
        <v>0</v>
      </c>
      <c r="EO31" s="177">
        <v>0</v>
      </c>
      <c r="EP31" s="177">
        <v>3748</v>
      </c>
      <c r="EQ31" s="177">
        <v>0</v>
      </c>
      <c r="ER31" s="177">
        <v>0</v>
      </c>
      <c r="ES31" s="177">
        <v>0</v>
      </c>
      <c r="ET31" s="177">
        <v>0</v>
      </c>
      <c r="EU31" s="177">
        <v>2028</v>
      </c>
      <c r="EV31" s="177">
        <v>0</v>
      </c>
      <c r="EW31" s="177">
        <v>0</v>
      </c>
      <c r="EX31" s="177">
        <v>0</v>
      </c>
      <c r="EY31" s="177">
        <v>2499</v>
      </c>
      <c r="EZ31" s="177">
        <v>0</v>
      </c>
      <c r="FA31" s="177">
        <v>0</v>
      </c>
      <c r="FB31" s="177">
        <v>3599</v>
      </c>
      <c r="FC31" s="245">
        <v>2143</v>
      </c>
      <c r="FD31" s="245">
        <v>3083</v>
      </c>
      <c r="FE31" s="245">
        <v>2783</v>
      </c>
      <c r="FF31" s="242">
        <v>2783</v>
      </c>
      <c r="FG31" s="242">
        <v>1992</v>
      </c>
      <c r="FH31" s="242">
        <v>1962</v>
      </c>
      <c r="FI31" s="242">
        <v>1962</v>
      </c>
      <c r="FJ31" s="242">
        <v>1962</v>
      </c>
      <c r="FK31" s="242">
        <v>1491</v>
      </c>
      <c r="FL31" s="242">
        <v>1491</v>
      </c>
      <c r="FM31" s="242">
        <v>1491</v>
      </c>
      <c r="FN31" s="242">
        <v>1491</v>
      </c>
      <c r="FO31" s="242">
        <v>1491</v>
      </c>
      <c r="FP31" s="242">
        <v>1491</v>
      </c>
      <c r="FQ31" s="242">
        <v>1491</v>
      </c>
      <c r="FR31" s="242">
        <v>1491</v>
      </c>
      <c r="FS31" s="242">
        <v>1491</v>
      </c>
      <c r="FT31" s="242">
        <v>1491</v>
      </c>
      <c r="FU31" s="242">
        <v>1491</v>
      </c>
      <c r="FV31" s="242">
        <v>1491</v>
      </c>
      <c r="FW31" s="242">
        <v>1491</v>
      </c>
      <c r="FX31" s="242">
        <v>1491</v>
      </c>
      <c r="FY31" s="242">
        <v>1491</v>
      </c>
      <c r="FZ31" s="242">
        <v>1491</v>
      </c>
      <c r="GA31" s="242">
        <v>1491</v>
      </c>
      <c r="GB31" s="242">
        <v>1491</v>
      </c>
      <c r="GC31" s="242">
        <v>1491</v>
      </c>
      <c r="GD31" s="244">
        <v>4901</v>
      </c>
      <c r="GE31" s="244">
        <v>4901</v>
      </c>
      <c r="GF31" s="244">
        <v>4781</v>
      </c>
      <c r="GG31" s="244">
        <v>4851</v>
      </c>
      <c r="GH31" s="244">
        <v>4781</v>
      </c>
      <c r="GI31" s="244">
        <v>4781</v>
      </c>
      <c r="GJ31" s="244">
        <v>4781</v>
      </c>
      <c r="GK31" s="244">
        <v>4781</v>
      </c>
      <c r="GL31" s="244">
        <v>4781</v>
      </c>
      <c r="GM31" s="244">
        <v>4681</v>
      </c>
      <c r="GN31" s="244">
        <v>4681</v>
      </c>
      <c r="GO31" s="244">
        <v>4661</v>
      </c>
      <c r="GP31" s="244">
        <v>4661</v>
      </c>
      <c r="GQ31" s="244">
        <v>4661</v>
      </c>
      <c r="GR31" s="244">
        <v>4661</v>
      </c>
      <c r="GS31" s="244">
        <v>4661</v>
      </c>
      <c r="GT31" s="244">
        <v>4651</v>
      </c>
      <c r="GU31" s="244">
        <v>4581</v>
      </c>
      <c r="GV31" s="244">
        <v>4581</v>
      </c>
      <c r="GW31" s="244">
        <v>4581</v>
      </c>
      <c r="GX31" s="244">
        <v>4581</v>
      </c>
      <c r="GY31" s="244">
        <v>4581</v>
      </c>
      <c r="GZ31" s="244">
        <v>4581</v>
      </c>
      <c r="HA31" s="244">
        <v>4431</v>
      </c>
      <c r="HB31" s="244">
        <v>4401</v>
      </c>
      <c r="HC31" s="244">
        <v>4401</v>
      </c>
      <c r="HD31" s="244">
        <v>4401</v>
      </c>
      <c r="HE31" s="244">
        <v>1</v>
      </c>
      <c r="HF31" s="244">
        <v>4401</v>
      </c>
      <c r="HG31" s="244">
        <v>4401</v>
      </c>
      <c r="HH31" s="244">
        <v>4321</v>
      </c>
      <c r="HI31" s="244">
        <v>4321</v>
      </c>
      <c r="HJ31" s="244">
        <v>4251</v>
      </c>
      <c r="HK31" s="198"/>
      <c r="HL31" s="244">
        <v>4251</v>
      </c>
      <c r="HM31" s="244">
        <v>4241</v>
      </c>
      <c r="HN31" s="244">
        <v>4141</v>
      </c>
      <c r="HO31" s="244">
        <v>4401</v>
      </c>
      <c r="HP31" s="244">
        <v>4141</v>
      </c>
      <c r="HQ31" s="244">
        <v>4141</v>
      </c>
      <c r="HR31" s="244">
        <v>4141</v>
      </c>
      <c r="HS31" s="244">
        <v>4141</v>
      </c>
      <c r="HT31" s="244">
        <v>4141</v>
      </c>
      <c r="HU31" s="244">
        <v>4111</v>
      </c>
      <c r="HV31" s="198"/>
      <c r="HW31" s="244">
        <v>4061</v>
      </c>
      <c r="HX31" s="244">
        <v>4061</v>
      </c>
      <c r="HY31" s="244">
        <v>4061</v>
      </c>
      <c r="HZ31" s="244">
        <v>4061</v>
      </c>
      <c r="IA31" s="244">
        <v>4061</v>
      </c>
      <c r="IB31" s="244">
        <v>4051</v>
      </c>
      <c r="IC31" s="244">
        <v>4051</v>
      </c>
      <c r="ID31" s="244">
        <v>4051</v>
      </c>
      <c r="IE31" s="244">
        <v>4051</v>
      </c>
      <c r="IF31" s="244">
        <v>4011</v>
      </c>
      <c r="IG31" s="244">
        <v>4011</v>
      </c>
      <c r="IH31" s="244">
        <v>4011</v>
      </c>
      <c r="II31" s="244">
        <v>3981</v>
      </c>
      <c r="IJ31" s="244">
        <v>3981</v>
      </c>
      <c r="IK31" s="244">
        <v>3851</v>
      </c>
      <c r="IL31" s="244">
        <v>3851</v>
      </c>
      <c r="IM31" s="244">
        <v>3851</v>
      </c>
      <c r="IN31" s="244">
        <v>3851</v>
      </c>
      <c r="IO31" s="244">
        <v>3851</v>
      </c>
      <c r="IP31" s="244">
        <v>3846</v>
      </c>
      <c r="IQ31" s="244">
        <v>3796</v>
      </c>
      <c r="IR31" s="244">
        <v>3696</v>
      </c>
      <c r="IS31" s="244">
        <v>3696</v>
      </c>
      <c r="IT31" s="244">
        <v>3666</v>
      </c>
      <c r="IU31" s="244">
        <v>3666</v>
      </c>
      <c r="IV31" s="244">
        <v>3666</v>
      </c>
      <c r="IW31" s="244">
        <v>3666</v>
      </c>
      <c r="IX31" s="244">
        <v>3666</v>
      </c>
      <c r="IY31" s="244">
        <v>3606</v>
      </c>
      <c r="IZ31" s="198"/>
      <c r="JA31" s="248">
        <v>5606</v>
      </c>
      <c r="JB31" s="248">
        <v>5606</v>
      </c>
      <c r="JC31" s="248">
        <v>5606</v>
      </c>
      <c r="JD31" s="248">
        <v>5606</v>
      </c>
      <c r="JE31" s="248">
        <v>5606</v>
      </c>
      <c r="JF31" s="248">
        <v>5606</v>
      </c>
      <c r="JG31" s="248">
        <v>5506</v>
      </c>
      <c r="JH31" s="248">
        <v>5506</v>
      </c>
      <c r="JI31" s="248">
        <v>5506</v>
      </c>
      <c r="JJ31" s="248"/>
      <c r="JK31" s="248">
        <v>5506</v>
      </c>
      <c r="JL31" s="248">
        <v>5506</v>
      </c>
      <c r="JM31" s="248">
        <v>5506</v>
      </c>
      <c r="JN31" s="248">
        <v>5506</v>
      </c>
      <c r="JO31" s="244">
        <v>5356</v>
      </c>
      <c r="JP31" s="244">
        <v>5356</v>
      </c>
      <c r="JQ31" s="198"/>
      <c r="JR31" s="244">
        <v>5326</v>
      </c>
      <c r="JS31" s="244">
        <v>5326</v>
      </c>
      <c r="JT31" s="244">
        <v>5326</v>
      </c>
      <c r="JU31" s="244">
        <v>5326</v>
      </c>
      <c r="JV31" s="244">
        <v>5316</v>
      </c>
      <c r="JW31" s="244">
        <v>5316</v>
      </c>
      <c r="JX31" s="244">
        <v>5316</v>
      </c>
      <c r="JY31" s="244">
        <v>5316</v>
      </c>
      <c r="JZ31" s="244">
        <v>5296</v>
      </c>
      <c r="KA31" s="244">
        <v>5276</v>
      </c>
      <c r="KB31" s="244">
        <v>5276</v>
      </c>
      <c r="KC31" s="244">
        <v>5236</v>
      </c>
      <c r="KD31" s="244">
        <v>5236</v>
      </c>
      <c r="KE31" s="244">
        <v>5236</v>
      </c>
      <c r="KF31" s="244">
        <v>5236</v>
      </c>
      <c r="KG31" s="244">
        <v>5106</v>
      </c>
      <c r="KH31" s="244">
        <v>5106</v>
      </c>
      <c r="KI31" s="244">
        <v>5106</v>
      </c>
      <c r="KJ31" s="244">
        <v>5106</v>
      </c>
      <c r="KK31" s="244">
        <v>5106</v>
      </c>
      <c r="KL31" s="244">
        <v>5106</v>
      </c>
      <c r="KM31" s="244">
        <v>5106</v>
      </c>
      <c r="KN31" s="244">
        <v>5096</v>
      </c>
      <c r="KO31" s="248">
        <v>7016</v>
      </c>
      <c r="KP31" s="248">
        <v>7016</v>
      </c>
      <c r="KQ31" s="248">
        <v>7016</v>
      </c>
      <c r="KR31" s="248">
        <v>7016</v>
      </c>
      <c r="KS31" s="248">
        <v>7016</v>
      </c>
      <c r="KT31" s="248">
        <v>6886</v>
      </c>
      <c r="KU31" s="248">
        <v>6886</v>
      </c>
      <c r="KV31" s="248">
        <v>6886</v>
      </c>
      <c r="KW31" s="248">
        <v>6886</v>
      </c>
      <c r="KX31" s="198"/>
      <c r="KY31" s="198"/>
      <c r="KZ31" s="198"/>
      <c r="LA31" s="198"/>
      <c r="LB31" s="248">
        <v>6726</v>
      </c>
      <c r="LC31" s="248">
        <v>5506</v>
      </c>
      <c r="LD31" s="248">
        <v>5506</v>
      </c>
      <c r="LE31" s="248">
        <v>6716</v>
      </c>
      <c r="LF31" s="243">
        <v>0</v>
      </c>
      <c r="LG31" s="248">
        <v>6695</v>
      </c>
      <c r="LH31" s="198"/>
      <c r="LI31" s="198"/>
      <c r="LJ31" s="198"/>
      <c r="LK31" s="198"/>
      <c r="LL31" s="198"/>
      <c r="LM31" s="198"/>
      <c r="LN31" s="198"/>
      <c r="LO31" s="198"/>
      <c r="LP31" s="198"/>
      <c r="LQ31" s="248">
        <v>6695</v>
      </c>
      <c r="LR31" s="198"/>
      <c r="LS31" s="198"/>
      <c r="LT31" s="198"/>
      <c r="LU31" s="198"/>
      <c r="LV31" s="198"/>
      <c r="LW31" s="198"/>
      <c r="LX31" s="198"/>
      <c r="LY31" s="198"/>
      <c r="LZ31" s="198"/>
      <c r="MA31" s="198"/>
      <c r="MB31" s="198"/>
      <c r="MC31" s="198"/>
      <c r="MD31" s="198"/>
      <c r="ME31" s="198"/>
      <c r="MF31" s="198"/>
      <c r="MG31" s="198"/>
      <c r="MH31" s="198"/>
      <c r="MI31" s="198"/>
      <c r="MJ31" s="198"/>
      <c r="MK31" s="198"/>
      <c r="ML31" s="198"/>
      <c r="MM31" s="198"/>
      <c r="MN31" s="244">
        <v>6695</v>
      </c>
      <c r="MO31" s="247">
        <v>6104</v>
      </c>
      <c r="MP31" s="198"/>
      <c r="MQ31" s="247">
        <v>6104</v>
      </c>
      <c r="MR31" s="198"/>
      <c r="MS31" s="198"/>
      <c r="MT31" s="198"/>
      <c r="MU31" s="198"/>
      <c r="MV31" s="198"/>
      <c r="MW31" s="198"/>
      <c r="MX31" s="198"/>
      <c r="MY31" s="198"/>
      <c r="MZ31" s="198"/>
      <c r="NA31" s="247">
        <v>6104</v>
      </c>
      <c r="NB31" s="198"/>
      <c r="NC31" s="198"/>
      <c r="ND31" s="198"/>
      <c r="NE31" s="198"/>
      <c r="NF31" s="198"/>
      <c r="NG31" s="198"/>
      <c r="NH31" s="198"/>
      <c r="NI31" s="198"/>
      <c r="NJ31" s="198"/>
      <c r="NK31" s="198"/>
      <c r="NL31" s="198"/>
      <c r="NM31" s="198"/>
      <c r="NN31" s="198"/>
      <c r="NO31" s="198"/>
      <c r="NP31" s="198"/>
      <c r="NQ31" s="198"/>
      <c r="NR31" s="198"/>
      <c r="NS31" s="198"/>
      <c r="NT31" s="198"/>
      <c r="NU31" s="198"/>
      <c r="NV31" s="198"/>
      <c r="NW31" s="198"/>
      <c r="NX31" s="198"/>
      <c r="NY31" s="198"/>
      <c r="NZ31" s="198"/>
      <c r="OA31" s="198"/>
      <c r="OB31" s="198"/>
      <c r="OC31" s="198"/>
      <c r="OD31" s="198"/>
      <c r="OE31" s="198"/>
      <c r="OF31" s="198"/>
      <c r="OG31" s="198"/>
      <c r="OH31" s="198"/>
      <c r="OI31" s="198"/>
      <c r="OJ31" s="198"/>
      <c r="OK31" s="198"/>
      <c r="OL31" s="198"/>
      <c r="OM31" s="198"/>
      <c r="ON31" s="198"/>
      <c r="OO31" s="198"/>
      <c r="OP31" s="198"/>
      <c r="OQ31" s="198"/>
      <c r="OR31" s="198"/>
      <c r="OS31" s="198"/>
      <c r="OT31" s="198"/>
      <c r="OU31" s="198"/>
      <c r="OV31" s="198"/>
      <c r="OW31" s="198"/>
      <c r="OX31" s="198"/>
      <c r="OY31" s="198"/>
      <c r="OZ31" s="198"/>
      <c r="PA31" s="198"/>
      <c r="PB31" s="198"/>
      <c r="PC31" s="198"/>
      <c r="PD31" s="198"/>
      <c r="PE31" s="198"/>
      <c r="PF31" s="198"/>
      <c r="PG31" s="198"/>
      <c r="PH31" s="198"/>
      <c r="PI31" s="198"/>
      <c r="PJ31" s="198"/>
      <c r="PK31" s="198"/>
      <c r="PL31" s="198"/>
      <c r="PM31" s="198"/>
      <c r="PN31" s="198"/>
      <c r="PO31" s="198"/>
      <c r="PP31" s="198"/>
      <c r="PQ31" s="198"/>
      <c r="PR31" s="198"/>
      <c r="PS31" s="198"/>
      <c r="PT31" s="198"/>
      <c r="PU31" s="198"/>
      <c r="PV31" s="198"/>
      <c r="PW31" s="198"/>
      <c r="PX31" s="261"/>
      <c r="PY31" s="261"/>
      <c r="PZ31" s="261"/>
      <c r="QA31" s="261"/>
      <c r="QB31" s="261"/>
      <c r="QC31" s="261"/>
      <c r="QD31" s="261"/>
      <c r="QE31" s="261"/>
      <c r="QF31" s="261"/>
      <c r="QG31" s="261"/>
      <c r="QH31" s="261"/>
      <c r="QI31" s="261"/>
      <c r="QJ31" s="261"/>
      <c r="QK31" s="261"/>
      <c r="QL31" s="261"/>
      <c r="QM31" s="261"/>
      <c r="QN31" s="261"/>
      <c r="QO31" s="261"/>
      <c r="QP31" s="261"/>
      <c r="QQ31" s="261"/>
      <c r="QR31" s="261"/>
      <c r="QS31" s="261"/>
      <c r="QT31" s="261"/>
      <c r="QU31" s="261"/>
      <c r="QV31" s="261"/>
      <c r="QW31" s="261"/>
      <c r="QX31" s="261"/>
      <c r="QY31" s="261"/>
      <c r="QZ31" s="261"/>
      <c r="RA31" s="261"/>
      <c r="RB31" s="261"/>
      <c r="RC31" s="261"/>
      <c r="RD31" s="261"/>
      <c r="RE31" s="261"/>
      <c r="RF31" s="261"/>
      <c r="RG31" s="261"/>
      <c r="RH31" s="261"/>
      <c r="RI31" s="261"/>
      <c r="RJ31" s="261"/>
      <c r="RK31" s="261"/>
      <c r="RL31" s="261"/>
      <c r="RM31" s="261"/>
      <c r="RN31" s="261"/>
      <c r="RO31" s="261"/>
      <c r="RP31" s="261"/>
      <c r="RQ31" s="261"/>
      <c r="RR31" s="261"/>
      <c r="RS31" s="261"/>
      <c r="RT31" s="261"/>
      <c r="RU31" s="261"/>
      <c r="RV31" s="261"/>
      <c r="RW31" s="261"/>
      <c r="RX31" s="261"/>
      <c r="RY31" s="261"/>
      <c r="RZ31" s="261"/>
      <c r="SA31" s="261"/>
      <c r="SB31" s="261"/>
      <c r="SC31" s="261"/>
      <c r="SD31" s="261"/>
      <c r="SE31" s="261"/>
    </row>
    <row r="32" spans="1:499" x14ac:dyDescent="0.2">
      <c r="A32" s="230" t="s">
        <v>830</v>
      </c>
      <c r="B32" s="231" t="s">
        <v>1882</v>
      </c>
      <c r="C32" s="225"/>
      <c r="D32" s="225"/>
      <c r="E32" s="225"/>
      <c r="F32" s="226" t="s">
        <v>5605</v>
      </c>
      <c r="G32" s="226" t="s">
        <v>5550</v>
      </c>
      <c r="H32" s="226" t="s">
        <v>5551</v>
      </c>
      <c r="I32" s="226" t="s">
        <v>5559</v>
      </c>
      <c r="J32" s="226"/>
      <c r="K32" s="226"/>
      <c r="L32" s="226"/>
      <c r="M32" s="226"/>
      <c r="N32" s="226" t="s">
        <v>5596</v>
      </c>
      <c r="O32" s="226" t="s">
        <v>5568</v>
      </c>
      <c r="P32" s="226"/>
      <c r="Q32" s="237">
        <v>0</v>
      </c>
      <c r="R32" s="238"/>
      <c r="S32" s="238"/>
      <c r="T32" s="238"/>
      <c r="U32" s="238"/>
      <c r="V32" s="238"/>
      <c r="W32" s="232" t="s">
        <v>5561</v>
      </c>
      <c r="X32" s="232"/>
      <c r="Y32" s="232" t="s">
        <v>5556</v>
      </c>
      <c r="Z32" s="235">
        <v>0.23</v>
      </c>
      <c r="AA32" s="235">
        <v>0.52</v>
      </c>
      <c r="AB32" s="235">
        <v>0</v>
      </c>
      <c r="AC32" s="224">
        <v>36526</v>
      </c>
      <c r="AD32" s="224">
        <v>36526</v>
      </c>
      <c r="AE32" s="125">
        <v>18</v>
      </c>
      <c r="AF32" s="125">
        <v>24</v>
      </c>
      <c r="AG32" s="125">
        <v>12</v>
      </c>
      <c r="AH32" s="236">
        <v>1</v>
      </c>
      <c r="AI32" s="236"/>
      <c r="AJ32" s="125" t="s">
        <v>6225</v>
      </c>
      <c r="AK32" s="175" t="s">
        <v>5145</v>
      </c>
      <c r="AL32" s="125" t="s">
        <v>820</v>
      </c>
      <c r="AM32" s="27" t="s">
        <v>5060</v>
      </c>
      <c r="AN32" s="126">
        <v>90.57</v>
      </c>
      <c r="AO32" s="126">
        <v>0.1</v>
      </c>
      <c r="AP32" s="126">
        <v>7.4</v>
      </c>
      <c r="AQ32" s="126">
        <v>2.8</v>
      </c>
      <c r="AR32" s="125">
        <v>0</v>
      </c>
      <c r="AS32" s="125">
        <v>0</v>
      </c>
      <c r="AT32" s="178">
        <v>43416</v>
      </c>
      <c r="AU32" s="178">
        <v>42846</v>
      </c>
      <c r="AV32" s="178">
        <v>43122</v>
      </c>
      <c r="AW32" s="239" t="s">
        <v>855</v>
      </c>
      <c r="AX32" s="239" t="s">
        <v>846</v>
      </c>
      <c r="AY32" s="127"/>
      <c r="AZ32" s="127"/>
      <c r="BA32" s="128">
        <v>1000</v>
      </c>
      <c r="BB32" s="128" t="s">
        <v>489</v>
      </c>
      <c r="BC32" s="128"/>
      <c r="BD32" s="128">
        <v>1</v>
      </c>
      <c r="BE32" s="129" t="s">
        <v>541</v>
      </c>
      <c r="BF32" s="130">
        <v>1</v>
      </c>
      <c r="BG32" s="240"/>
      <c r="BH32" s="241"/>
      <c r="BI32" s="190"/>
      <c r="BJ32" s="131">
        <v>23</v>
      </c>
      <c r="BK32" s="191">
        <v>3913</v>
      </c>
      <c r="BL32" s="13">
        <v>15</v>
      </c>
      <c r="BM32" s="13">
        <v>8</v>
      </c>
      <c r="BN32" s="27" t="s">
        <v>5562</v>
      </c>
      <c r="BO32" s="13" t="s">
        <v>5562</v>
      </c>
      <c r="BP32" s="222">
        <v>20</v>
      </c>
      <c r="BQ32" s="132"/>
      <c r="BR32" s="133"/>
      <c r="BS32" s="125">
        <v>1000000000</v>
      </c>
      <c r="BT32" s="134">
        <v>665</v>
      </c>
      <c r="BU32" s="135">
        <v>-27.913</v>
      </c>
      <c r="BV32" s="134">
        <v>2000</v>
      </c>
      <c r="BW32" s="136">
        <v>0</v>
      </c>
      <c r="BX32" s="136">
        <v>1000</v>
      </c>
      <c r="BY32" s="136">
        <v>1000</v>
      </c>
      <c r="BZ32" s="134">
        <v>0</v>
      </c>
      <c r="CA32" s="134">
        <v>0</v>
      </c>
      <c r="CB32" s="134">
        <v>2665</v>
      </c>
      <c r="CC32" s="135">
        <v>-114.86960000000001</v>
      </c>
      <c r="CD32" s="134"/>
      <c r="CE32" s="134"/>
      <c r="CF32" s="137">
        <v>0</v>
      </c>
      <c r="CG32" s="134">
        <v>8</v>
      </c>
      <c r="CH32" s="132"/>
      <c r="CI32" s="132"/>
      <c r="CJ32" s="229" t="s">
        <v>820</v>
      </c>
      <c r="CK32" s="233" t="s">
        <v>820</v>
      </c>
      <c r="CL32" s="138">
        <v>0</v>
      </c>
      <c r="CM32" s="138">
        <v>148</v>
      </c>
      <c r="CN32" s="135">
        <v>0</v>
      </c>
      <c r="CO32" s="135">
        <v>1.68</v>
      </c>
      <c r="CP32" s="139"/>
      <c r="CQ32" s="135">
        <v>0</v>
      </c>
      <c r="CR32" s="179">
        <v>43479</v>
      </c>
      <c r="CS32" s="180">
        <v>43479</v>
      </c>
      <c r="CT32" s="181">
        <v>43605</v>
      </c>
      <c r="CU32" s="181">
        <v>43038</v>
      </c>
      <c r="CV32" s="181">
        <v>0</v>
      </c>
      <c r="CW32" s="181">
        <v>43122</v>
      </c>
      <c r="CX32" s="181">
        <v>43206</v>
      </c>
      <c r="CY32" s="135">
        <v>0</v>
      </c>
      <c r="CZ32" s="134">
        <v>0</v>
      </c>
      <c r="DA32" s="135">
        <v>0</v>
      </c>
      <c r="DB32" s="135">
        <v>0</v>
      </c>
      <c r="DC32" s="135">
        <v>0</v>
      </c>
      <c r="DD32" s="135">
        <v>0</v>
      </c>
      <c r="DE32" s="140">
        <v>2.197802197802198E-2</v>
      </c>
      <c r="DF32" s="13" t="s">
        <v>820</v>
      </c>
      <c r="DG32" s="80" t="s">
        <v>820</v>
      </c>
      <c r="DH32" s="18" t="b">
        <v>0</v>
      </c>
      <c r="DI32" s="79"/>
      <c r="DJ32" s="79"/>
      <c r="DK32" s="192"/>
      <c r="DL32" s="174"/>
      <c r="DM32" s="193"/>
      <c r="DN32" s="135"/>
      <c r="DO32" s="79"/>
      <c r="DP32" s="79"/>
      <c r="DQ32" s="79"/>
      <c r="DR32" s="79"/>
      <c r="DS32" s="79"/>
      <c r="DT32" s="79"/>
      <c r="DU32" s="79"/>
      <c r="DV32" s="18"/>
      <c r="DW32" s="18"/>
      <c r="DX32" s="18"/>
      <c r="DY32" s="177"/>
      <c r="DZ32" s="177">
        <v>0</v>
      </c>
      <c r="EA32" s="177">
        <v>0</v>
      </c>
      <c r="EB32" s="177">
        <v>0</v>
      </c>
      <c r="EC32" s="177">
        <v>0</v>
      </c>
      <c r="ED32" s="177">
        <v>0</v>
      </c>
      <c r="EE32" s="177">
        <v>0</v>
      </c>
      <c r="EF32" s="177">
        <v>0</v>
      </c>
      <c r="EG32" s="177">
        <v>0</v>
      </c>
      <c r="EH32" s="177">
        <v>0</v>
      </c>
      <c r="EI32" s="177">
        <v>0</v>
      </c>
      <c r="EJ32" s="177">
        <v>0</v>
      </c>
      <c r="EK32" s="177">
        <v>0</v>
      </c>
      <c r="EL32" s="177">
        <v>0</v>
      </c>
      <c r="EM32" s="177">
        <v>0</v>
      </c>
      <c r="EN32" s="177">
        <v>0</v>
      </c>
      <c r="EO32" s="177">
        <v>0</v>
      </c>
      <c r="EP32" s="177">
        <v>0</v>
      </c>
      <c r="EQ32" s="177">
        <v>0</v>
      </c>
      <c r="ER32" s="177">
        <v>0</v>
      </c>
      <c r="ES32" s="177">
        <v>0</v>
      </c>
      <c r="ET32" s="177">
        <v>0</v>
      </c>
      <c r="EU32" s="177">
        <v>0</v>
      </c>
      <c r="EV32" s="177">
        <v>0</v>
      </c>
      <c r="EW32" s="177">
        <v>0</v>
      </c>
      <c r="EX32" s="177">
        <v>0</v>
      </c>
      <c r="EY32" s="177">
        <v>0</v>
      </c>
      <c r="EZ32" s="177">
        <v>0</v>
      </c>
      <c r="FA32" s="177">
        <v>0</v>
      </c>
      <c r="FB32" s="177">
        <v>0</v>
      </c>
      <c r="FC32" s="245">
        <v>220</v>
      </c>
      <c r="FD32" s="244">
        <v>1235</v>
      </c>
      <c r="FE32" s="244">
        <v>1235</v>
      </c>
      <c r="FF32" s="244">
        <v>1235</v>
      </c>
      <c r="FG32" s="245">
        <v>925</v>
      </c>
      <c r="FH32" s="242">
        <v>925</v>
      </c>
      <c r="FI32" s="244">
        <v>925</v>
      </c>
      <c r="FJ32" s="244">
        <v>925</v>
      </c>
      <c r="FK32" s="244">
        <v>785</v>
      </c>
      <c r="FL32" s="244">
        <v>785</v>
      </c>
      <c r="FM32" s="244">
        <v>785</v>
      </c>
      <c r="FN32" s="244">
        <v>785</v>
      </c>
      <c r="FO32" s="244">
        <v>785</v>
      </c>
      <c r="FP32" s="244">
        <v>785</v>
      </c>
      <c r="FQ32" s="244">
        <v>785</v>
      </c>
      <c r="FR32" s="244">
        <v>785</v>
      </c>
      <c r="FS32" s="244">
        <v>785</v>
      </c>
      <c r="FT32" s="244">
        <v>785</v>
      </c>
      <c r="FU32" s="244">
        <v>785</v>
      </c>
      <c r="FV32" s="244">
        <v>785</v>
      </c>
      <c r="FW32" s="244">
        <v>785</v>
      </c>
      <c r="FX32" s="244">
        <v>785</v>
      </c>
      <c r="FY32" s="244">
        <v>785</v>
      </c>
      <c r="FZ32" s="244">
        <v>785</v>
      </c>
      <c r="GA32" s="244">
        <v>785</v>
      </c>
      <c r="GB32" s="244">
        <v>785</v>
      </c>
      <c r="GC32" s="244">
        <v>785</v>
      </c>
      <c r="GD32" s="247">
        <v>2215</v>
      </c>
      <c r="GE32" s="247">
        <v>2215</v>
      </c>
      <c r="GF32" s="247">
        <v>2215</v>
      </c>
      <c r="GG32" s="247">
        <v>2205</v>
      </c>
      <c r="GH32" s="247">
        <v>2205</v>
      </c>
      <c r="GI32" s="247">
        <v>2205</v>
      </c>
      <c r="GJ32" s="247">
        <v>2205</v>
      </c>
      <c r="GK32" s="247">
        <v>2205</v>
      </c>
      <c r="GL32" s="247">
        <v>2205</v>
      </c>
      <c r="GM32" s="247">
        <v>2195</v>
      </c>
      <c r="GN32" s="247">
        <v>2165</v>
      </c>
      <c r="GO32" s="247">
        <v>2135</v>
      </c>
      <c r="GP32" s="247">
        <v>2135</v>
      </c>
      <c r="GQ32" s="247">
        <v>2135</v>
      </c>
      <c r="GR32" s="247">
        <v>2135</v>
      </c>
      <c r="GS32" s="247">
        <v>2135</v>
      </c>
      <c r="GT32" s="247">
        <v>2115</v>
      </c>
      <c r="GU32" s="247">
        <v>2095</v>
      </c>
      <c r="GV32" s="247">
        <v>1895</v>
      </c>
      <c r="GW32" s="247">
        <v>1895</v>
      </c>
      <c r="GX32" s="247">
        <v>1895</v>
      </c>
      <c r="GY32" s="247">
        <v>1885</v>
      </c>
      <c r="GZ32" s="247">
        <v>1885</v>
      </c>
      <c r="HA32" s="247">
        <v>1885</v>
      </c>
      <c r="HB32" s="247">
        <v>1865</v>
      </c>
      <c r="HC32" s="247">
        <v>1865</v>
      </c>
      <c r="HD32" s="247">
        <v>1865</v>
      </c>
      <c r="HE32" s="247">
        <v>1</v>
      </c>
      <c r="HF32" s="247">
        <v>1865</v>
      </c>
      <c r="HG32" s="247">
        <v>1865</v>
      </c>
      <c r="HH32" s="248">
        <v>1665</v>
      </c>
      <c r="HI32" s="248">
        <v>1665</v>
      </c>
      <c r="HJ32" s="248">
        <v>1655</v>
      </c>
      <c r="HK32" s="198"/>
      <c r="HL32" s="248">
        <v>1655</v>
      </c>
      <c r="HM32" s="248">
        <v>1655</v>
      </c>
      <c r="HN32" s="248">
        <v>1655</v>
      </c>
      <c r="HO32" s="248">
        <v>1865</v>
      </c>
      <c r="HP32" s="248">
        <v>1655</v>
      </c>
      <c r="HQ32" s="248">
        <v>1655</v>
      </c>
      <c r="HR32" s="248">
        <v>1655</v>
      </c>
      <c r="HS32" s="248">
        <v>1655</v>
      </c>
      <c r="HT32" s="248">
        <v>1655</v>
      </c>
      <c r="HU32" s="248">
        <v>1655</v>
      </c>
      <c r="HV32" s="198"/>
      <c r="HW32" s="248">
        <v>1645</v>
      </c>
      <c r="HX32" s="248">
        <v>1635</v>
      </c>
      <c r="HY32" s="248">
        <v>1635</v>
      </c>
      <c r="HZ32" s="248">
        <v>1635</v>
      </c>
      <c r="IA32" s="248">
        <v>1635</v>
      </c>
      <c r="IB32" s="248">
        <v>1625</v>
      </c>
      <c r="IC32" s="248">
        <v>1625</v>
      </c>
      <c r="ID32" s="248">
        <v>1625</v>
      </c>
      <c r="IE32" s="248">
        <v>1625</v>
      </c>
      <c r="IF32" s="248">
        <v>1625</v>
      </c>
      <c r="IG32" s="248">
        <v>1625</v>
      </c>
      <c r="IH32" s="248">
        <v>1625</v>
      </c>
      <c r="II32" s="244">
        <v>1375</v>
      </c>
      <c r="IJ32" s="244">
        <v>1375</v>
      </c>
      <c r="IK32" s="244">
        <v>1335</v>
      </c>
      <c r="IL32" s="244">
        <v>1335</v>
      </c>
      <c r="IM32" s="244">
        <v>1335</v>
      </c>
      <c r="IN32" s="244">
        <v>1335</v>
      </c>
      <c r="IO32" s="244">
        <v>1335</v>
      </c>
      <c r="IP32" s="244">
        <v>1335</v>
      </c>
      <c r="IQ32" s="244">
        <v>1255</v>
      </c>
      <c r="IR32" s="244">
        <v>1255</v>
      </c>
      <c r="IS32" s="244">
        <v>1255</v>
      </c>
      <c r="IT32" s="244">
        <v>1255</v>
      </c>
      <c r="IU32" s="244">
        <v>1255</v>
      </c>
      <c r="IV32" s="244">
        <v>1255</v>
      </c>
      <c r="IW32" s="244">
        <v>1255</v>
      </c>
      <c r="IX32" s="244">
        <v>1255</v>
      </c>
      <c r="IY32" s="244">
        <v>1255</v>
      </c>
      <c r="IZ32" s="198"/>
      <c r="JA32" s="244">
        <v>1255</v>
      </c>
      <c r="JB32" s="244">
        <v>1255</v>
      </c>
      <c r="JC32" s="244">
        <v>1255</v>
      </c>
      <c r="JD32" s="244">
        <v>1235</v>
      </c>
      <c r="JE32" s="244">
        <v>1235</v>
      </c>
      <c r="JF32" s="244">
        <v>1235</v>
      </c>
      <c r="JG32" s="244">
        <v>1235</v>
      </c>
      <c r="JH32" s="244">
        <v>1235</v>
      </c>
      <c r="JI32" s="244">
        <v>1235</v>
      </c>
      <c r="JJ32" s="244"/>
      <c r="JK32" s="244">
        <v>1225</v>
      </c>
      <c r="JL32" s="244">
        <v>1225</v>
      </c>
      <c r="JM32" s="244">
        <v>1225</v>
      </c>
      <c r="JN32" s="244">
        <v>1225</v>
      </c>
      <c r="JO32" s="244">
        <v>1225</v>
      </c>
      <c r="JP32" s="244">
        <v>1225</v>
      </c>
      <c r="JQ32" s="198"/>
      <c r="JR32" s="244">
        <v>1225</v>
      </c>
      <c r="JS32" s="244">
        <v>1225</v>
      </c>
      <c r="JT32" s="244">
        <v>1225</v>
      </c>
      <c r="JU32" s="244">
        <v>1125</v>
      </c>
      <c r="JV32" s="244">
        <v>1105</v>
      </c>
      <c r="JW32" s="244">
        <v>1105</v>
      </c>
      <c r="JX32" s="244">
        <v>1105</v>
      </c>
      <c r="JY32" s="244">
        <v>1095</v>
      </c>
      <c r="JZ32" s="244">
        <v>1095</v>
      </c>
      <c r="KA32" s="244">
        <v>1085</v>
      </c>
      <c r="KB32" s="244">
        <v>1085</v>
      </c>
      <c r="KC32" s="244">
        <v>1065</v>
      </c>
      <c r="KD32" s="244">
        <v>1065</v>
      </c>
      <c r="KE32" s="244">
        <v>1065</v>
      </c>
      <c r="KF32" s="244">
        <v>1065</v>
      </c>
      <c r="KG32" s="244">
        <v>1065</v>
      </c>
      <c r="KH32" s="244">
        <v>1065</v>
      </c>
      <c r="KI32" s="244">
        <v>1065</v>
      </c>
      <c r="KJ32" s="244">
        <v>1065</v>
      </c>
      <c r="KK32" s="244">
        <v>1065</v>
      </c>
      <c r="KL32" s="244">
        <v>1065</v>
      </c>
      <c r="KM32" s="244">
        <v>1065</v>
      </c>
      <c r="KN32" s="244">
        <v>1015</v>
      </c>
      <c r="KO32" s="244">
        <v>1005</v>
      </c>
      <c r="KP32" s="244">
        <v>1005</v>
      </c>
      <c r="KQ32" s="244">
        <v>1005</v>
      </c>
      <c r="KR32" s="244">
        <v>1005</v>
      </c>
      <c r="KS32" s="244">
        <v>1005</v>
      </c>
      <c r="KT32" s="244">
        <v>1005</v>
      </c>
      <c r="KU32" s="244">
        <v>1005</v>
      </c>
      <c r="KV32" s="244">
        <v>995</v>
      </c>
      <c r="KW32" s="244">
        <v>995</v>
      </c>
      <c r="KX32" s="198"/>
      <c r="KY32" s="198"/>
      <c r="KZ32" s="198"/>
      <c r="LA32" s="198"/>
      <c r="LB32" s="244">
        <v>935</v>
      </c>
      <c r="LC32" s="244">
        <v>1235</v>
      </c>
      <c r="LD32" s="244">
        <v>1235</v>
      </c>
      <c r="LE32" s="244">
        <v>915</v>
      </c>
      <c r="LF32" s="243">
        <v>0</v>
      </c>
      <c r="LG32" s="244">
        <v>915</v>
      </c>
      <c r="LH32" s="198"/>
      <c r="LI32" s="198"/>
      <c r="LJ32" s="198"/>
      <c r="LK32" s="198"/>
      <c r="LL32" s="198"/>
      <c r="LM32" s="198"/>
      <c r="LN32" s="198"/>
      <c r="LO32" s="198"/>
      <c r="LP32" s="198"/>
      <c r="LQ32" s="244">
        <v>915</v>
      </c>
      <c r="LR32" s="198"/>
      <c r="LS32" s="198"/>
      <c r="LT32" s="198"/>
      <c r="LU32" s="198"/>
      <c r="LV32" s="198"/>
      <c r="LW32" s="198"/>
      <c r="LX32" s="198"/>
      <c r="LY32" s="198"/>
      <c r="LZ32" s="198"/>
      <c r="MA32" s="198"/>
      <c r="MB32" s="198"/>
      <c r="MC32" s="198"/>
      <c r="MD32" s="198"/>
      <c r="ME32" s="198"/>
      <c r="MF32" s="198"/>
      <c r="MG32" s="198"/>
      <c r="MH32" s="198"/>
      <c r="MI32" s="198"/>
      <c r="MJ32" s="198"/>
      <c r="MK32" s="198"/>
      <c r="ML32" s="198"/>
      <c r="MM32" s="198"/>
      <c r="MN32" s="242">
        <v>915</v>
      </c>
      <c r="MO32" s="247">
        <v>665</v>
      </c>
      <c r="MP32" s="198"/>
      <c r="MQ32" s="247">
        <v>665</v>
      </c>
      <c r="MR32" s="198"/>
      <c r="MS32" s="198"/>
      <c r="MT32" s="198"/>
      <c r="MU32" s="198"/>
      <c r="MV32" s="198"/>
      <c r="MW32" s="198"/>
      <c r="MX32" s="198"/>
      <c r="MY32" s="198"/>
      <c r="MZ32" s="198"/>
      <c r="NA32" s="247">
        <v>665</v>
      </c>
      <c r="NB32" s="198"/>
      <c r="NC32" s="198"/>
      <c r="ND32" s="198"/>
      <c r="NE32" s="198"/>
      <c r="NF32" s="198"/>
      <c r="NG32" s="198"/>
      <c r="NH32" s="198"/>
      <c r="NI32" s="198"/>
      <c r="NJ32" s="198"/>
      <c r="NK32" s="198"/>
      <c r="NL32" s="198"/>
      <c r="NM32" s="198"/>
      <c r="NN32" s="198"/>
      <c r="NO32" s="198"/>
      <c r="NP32" s="196"/>
      <c r="NQ32" s="196"/>
      <c r="NR32" s="196"/>
      <c r="NS32" s="196"/>
      <c r="NT32" s="196"/>
      <c r="NU32" s="196"/>
      <c r="NV32" s="196"/>
      <c r="NW32" s="196"/>
      <c r="NX32" s="196"/>
      <c r="NY32" s="196"/>
      <c r="NZ32" s="196"/>
      <c r="OA32" s="196"/>
      <c r="OB32" s="196"/>
      <c r="OC32" s="196"/>
      <c r="OD32" s="196"/>
      <c r="OE32" s="196"/>
      <c r="OF32" s="196"/>
      <c r="OG32" s="196"/>
      <c r="OH32" s="196"/>
      <c r="OI32" s="196"/>
      <c r="OJ32" s="196"/>
      <c r="OK32" s="196"/>
      <c r="OL32" s="196"/>
      <c r="OM32" s="196"/>
      <c r="ON32" s="196"/>
      <c r="OO32" s="196"/>
      <c r="OP32" s="196"/>
      <c r="OQ32" s="196"/>
      <c r="OR32" s="196"/>
      <c r="OS32" s="196"/>
      <c r="OT32" s="196"/>
      <c r="OU32" s="196"/>
      <c r="OV32" s="196"/>
      <c r="OW32" s="196"/>
      <c r="OX32" s="196"/>
      <c r="OY32" s="196"/>
      <c r="OZ32" s="196"/>
      <c r="PA32" s="196"/>
      <c r="PB32" s="196"/>
      <c r="PC32" s="196"/>
      <c r="PD32" s="196"/>
      <c r="PE32" s="196"/>
      <c r="PF32" s="196"/>
      <c r="PG32" s="196"/>
      <c r="PH32" s="196"/>
      <c r="PI32" s="196"/>
      <c r="PJ32" s="196"/>
      <c r="PK32" s="196"/>
      <c r="PL32" s="196"/>
      <c r="PM32" s="196"/>
      <c r="PN32" s="196"/>
      <c r="PO32" s="196"/>
      <c r="PP32" s="196"/>
      <c r="PQ32" s="196"/>
      <c r="PR32" s="196"/>
      <c r="PS32" s="196"/>
      <c r="PT32" s="196"/>
      <c r="PU32" s="196"/>
      <c r="PV32" s="196"/>
      <c r="PW32" s="196"/>
      <c r="PX32" s="261"/>
      <c r="PY32" s="261"/>
      <c r="PZ32" s="261"/>
      <c r="QA32" s="261"/>
      <c r="QB32" s="261"/>
      <c r="QC32" s="261"/>
      <c r="QD32" s="261"/>
      <c r="QE32" s="261"/>
      <c r="QF32" s="261"/>
      <c r="QG32" s="261"/>
      <c r="QH32" s="261"/>
      <c r="QI32" s="261"/>
      <c r="QJ32" s="261"/>
      <c r="QK32" s="261"/>
      <c r="QL32" s="261"/>
      <c r="QM32" s="261"/>
      <c r="QN32" s="261"/>
      <c r="QO32" s="261"/>
      <c r="QP32" s="261"/>
      <c r="QQ32" s="261"/>
      <c r="QR32" s="261"/>
      <c r="QS32" s="261"/>
      <c r="QT32" s="261"/>
      <c r="QU32" s="261"/>
      <c r="QV32" s="261"/>
      <c r="QW32" s="261"/>
      <c r="QX32" s="261"/>
      <c r="QY32" s="261"/>
      <c r="QZ32" s="261"/>
      <c r="RA32" s="261"/>
      <c r="RB32" s="261"/>
      <c r="RC32" s="261"/>
      <c r="RD32" s="261"/>
      <c r="RE32" s="261"/>
      <c r="RF32" s="261"/>
      <c r="RG32" s="261"/>
      <c r="RH32" s="261"/>
      <c r="RI32" s="261"/>
      <c r="RJ32" s="261"/>
      <c r="RK32" s="261"/>
      <c r="RL32" s="261"/>
      <c r="RM32" s="261"/>
      <c r="RN32" s="261"/>
      <c r="RO32" s="261"/>
      <c r="RP32" s="261"/>
      <c r="RQ32" s="261"/>
      <c r="RR32" s="261"/>
      <c r="RS32" s="261"/>
      <c r="RT32" s="261"/>
      <c r="RU32" s="261"/>
      <c r="RV32" s="261"/>
      <c r="RW32" s="261"/>
      <c r="RX32" s="261"/>
      <c r="RY32" s="261"/>
      <c r="RZ32" s="261"/>
      <c r="SA32" s="261"/>
      <c r="SB32" s="261"/>
      <c r="SC32" s="261"/>
      <c r="SD32" s="261"/>
      <c r="SE32" s="261"/>
    </row>
    <row r="33" spans="1:499" x14ac:dyDescent="0.2">
      <c r="A33" s="230" t="s">
        <v>830</v>
      </c>
      <c r="B33" s="231" t="s">
        <v>4549</v>
      </c>
      <c r="C33" s="225"/>
      <c r="D33" s="225"/>
      <c r="E33" s="225"/>
      <c r="F33" s="226" t="s">
        <v>5606</v>
      </c>
      <c r="G33" s="226" t="s">
        <v>5550</v>
      </c>
      <c r="H33" s="226" t="s">
        <v>5551</v>
      </c>
      <c r="I33" s="226" t="s">
        <v>5607</v>
      </c>
      <c r="J33" s="226"/>
      <c r="K33" s="226"/>
      <c r="L33" s="226"/>
      <c r="M33" s="226"/>
      <c r="N33" s="226" t="s">
        <v>5553</v>
      </c>
      <c r="O33" s="226" t="s">
        <v>5608</v>
      </c>
      <c r="P33" s="226"/>
      <c r="Q33" s="237">
        <v>0</v>
      </c>
      <c r="R33" s="238"/>
      <c r="S33" s="238"/>
      <c r="T33" s="238"/>
      <c r="U33" s="238"/>
      <c r="V33" s="238"/>
      <c r="W33" s="232"/>
      <c r="X33" s="232"/>
      <c r="Y33" s="232" t="s">
        <v>5556</v>
      </c>
      <c r="Z33" s="235">
        <v>2.5499999999999998</v>
      </c>
      <c r="AA33" s="235">
        <v>4.8499999999999996</v>
      </c>
      <c r="AB33" s="235">
        <v>0</v>
      </c>
      <c r="AC33" s="224">
        <v>36526</v>
      </c>
      <c r="AD33" s="224">
        <v>36526</v>
      </c>
      <c r="AE33" s="125">
        <v>18</v>
      </c>
      <c r="AF33" s="125">
        <v>24</v>
      </c>
      <c r="AG33" s="125">
        <v>12</v>
      </c>
      <c r="AH33" s="236">
        <v>1</v>
      </c>
      <c r="AI33" s="236" t="s">
        <v>5297</v>
      </c>
      <c r="AJ33" s="125" t="s">
        <v>6229</v>
      </c>
      <c r="AK33" s="175" t="s">
        <v>5144</v>
      </c>
      <c r="AL33" s="125">
        <v>300</v>
      </c>
      <c r="AM33" s="27" t="s">
        <v>820</v>
      </c>
      <c r="AN33" s="126">
        <v>3.81</v>
      </c>
      <c r="AO33" s="126">
        <v>14.8</v>
      </c>
      <c r="AP33" s="126">
        <v>26.2</v>
      </c>
      <c r="AQ33" s="126">
        <v>3.3</v>
      </c>
      <c r="AR33" s="125">
        <v>3</v>
      </c>
      <c r="AS33" s="125">
        <v>0</v>
      </c>
      <c r="AT33" s="178">
        <v>43279</v>
      </c>
      <c r="AU33" s="178"/>
      <c r="AV33" s="178"/>
      <c r="AW33" s="239" t="s">
        <v>855</v>
      </c>
      <c r="AX33" s="239" t="s">
        <v>846</v>
      </c>
      <c r="AY33" s="127"/>
      <c r="AZ33" s="127"/>
      <c r="BA33" s="128">
        <v>50</v>
      </c>
      <c r="BB33" s="128" t="s">
        <v>489</v>
      </c>
      <c r="BC33" s="128"/>
      <c r="BD33" s="128">
        <v>1</v>
      </c>
      <c r="BE33" s="129" t="s">
        <v>541</v>
      </c>
      <c r="BF33" s="130">
        <v>1</v>
      </c>
      <c r="BG33" s="240"/>
      <c r="BH33" s="241" t="s">
        <v>947</v>
      </c>
      <c r="BI33" s="190"/>
      <c r="BJ33" s="131">
        <v>225</v>
      </c>
      <c r="BK33" s="191">
        <v>165</v>
      </c>
      <c r="BL33" s="13">
        <v>150</v>
      </c>
      <c r="BM33" s="13">
        <v>74</v>
      </c>
      <c r="BN33" s="27" t="s">
        <v>706</v>
      </c>
      <c r="BO33" s="13" t="s">
        <v>5562</v>
      </c>
      <c r="BP33" s="222">
        <v>0</v>
      </c>
      <c r="BQ33" s="132"/>
      <c r="BR33" s="133"/>
      <c r="BS33" s="125">
        <v>1000000000</v>
      </c>
      <c r="BT33" s="134">
        <v>0</v>
      </c>
      <c r="BU33" s="135">
        <v>1</v>
      </c>
      <c r="BV33" s="134">
        <v>400</v>
      </c>
      <c r="BW33" s="136">
        <v>0</v>
      </c>
      <c r="BX33" s="136">
        <v>300</v>
      </c>
      <c r="BY33" s="136">
        <v>100</v>
      </c>
      <c r="BZ33" s="134">
        <v>0</v>
      </c>
      <c r="CA33" s="134">
        <v>0</v>
      </c>
      <c r="CB33" s="134">
        <v>400</v>
      </c>
      <c r="CC33" s="135">
        <v>-0.77780000000000005</v>
      </c>
      <c r="CD33" s="134"/>
      <c r="CE33" s="134"/>
      <c r="CF33" s="137">
        <v>0</v>
      </c>
      <c r="CG33" s="134">
        <v>75</v>
      </c>
      <c r="CH33" s="132"/>
      <c r="CI33" s="132"/>
      <c r="CJ33" s="229" t="s">
        <v>820</v>
      </c>
      <c r="CK33" s="233" t="s">
        <v>820</v>
      </c>
      <c r="CL33" s="138">
        <v>170</v>
      </c>
      <c r="CM33" s="138">
        <v>0</v>
      </c>
      <c r="CN33" s="135">
        <v>0</v>
      </c>
      <c r="CO33" s="135">
        <v>1.2</v>
      </c>
      <c r="CP33" s="139"/>
      <c r="CQ33" s="135">
        <v>1</v>
      </c>
      <c r="CR33" s="179">
        <v>43242</v>
      </c>
      <c r="CS33" s="180">
        <v>43367</v>
      </c>
      <c r="CT33" s="181">
        <v>43493</v>
      </c>
      <c r="CU33" s="181">
        <v>43311</v>
      </c>
      <c r="CV33" s="181">
        <v>43395</v>
      </c>
      <c r="CW33" s="181">
        <v>43395</v>
      </c>
      <c r="CX33" s="181">
        <v>43479</v>
      </c>
      <c r="CY33" s="135">
        <v>1.5384423518347992</v>
      </c>
      <c r="CZ33" s="134">
        <v>2940</v>
      </c>
      <c r="DA33" s="135">
        <v>0.33980582524271846</v>
      </c>
      <c r="DB33" s="135">
        <v>8.7378640776699032E-2</v>
      </c>
      <c r="DC33" s="135">
        <v>0.11650485436893204</v>
      </c>
      <c r="DD33" s="135">
        <v>0</v>
      </c>
      <c r="DE33" s="140">
        <v>0</v>
      </c>
      <c r="DF33" s="13" t="s">
        <v>820</v>
      </c>
      <c r="DG33" s="80" t="s">
        <v>820</v>
      </c>
      <c r="DH33" s="18" t="b">
        <v>0</v>
      </c>
      <c r="DI33" s="79"/>
      <c r="DJ33" s="79"/>
      <c r="DK33" s="192"/>
      <c r="DL33" s="174"/>
      <c r="DM33" s="193"/>
      <c r="DN33" s="135"/>
      <c r="DO33" s="79"/>
      <c r="DP33" s="79"/>
      <c r="DQ33" s="79"/>
      <c r="DR33" s="79"/>
      <c r="DS33" s="79"/>
      <c r="DT33" s="79"/>
      <c r="DU33" s="79"/>
      <c r="DV33" s="18"/>
      <c r="DW33" s="18"/>
      <c r="DX33" s="18"/>
      <c r="DY33" s="177"/>
      <c r="DZ33" s="177">
        <v>0</v>
      </c>
      <c r="EA33" s="177">
        <v>0</v>
      </c>
      <c r="EB33" s="177">
        <v>0</v>
      </c>
      <c r="EC33" s="177">
        <v>0</v>
      </c>
      <c r="ED33" s="177">
        <v>0</v>
      </c>
      <c r="EE33" s="177">
        <v>0</v>
      </c>
      <c r="EF33" s="177">
        <v>0</v>
      </c>
      <c r="EG33" s="177">
        <v>0</v>
      </c>
      <c r="EH33" s="177">
        <v>0</v>
      </c>
      <c r="EI33" s="177">
        <v>0</v>
      </c>
      <c r="EJ33" s="177">
        <v>0</v>
      </c>
      <c r="EK33" s="177">
        <v>0</v>
      </c>
      <c r="EL33" s="177">
        <v>0</v>
      </c>
      <c r="EM33" s="177">
        <v>0</v>
      </c>
      <c r="EN33" s="177">
        <v>0</v>
      </c>
      <c r="EO33" s="177">
        <v>0</v>
      </c>
      <c r="EP33" s="177">
        <v>0</v>
      </c>
      <c r="EQ33" s="177">
        <v>0</v>
      </c>
      <c r="ER33" s="177">
        <v>0</v>
      </c>
      <c r="ES33" s="177">
        <v>0</v>
      </c>
      <c r="ET33" s="177">
        <v>0</v>
      </c>
      <c r="EU33" s="177">
        <v>125</v>
      </c>
      <c r="EV33" s="177">
        <v>0</v>
      </c>
      <c r="EW33" s="177">
        <v>0</v>
      </c>
      <c r="EX33" s="177">
        <v>0</v>
      </c>
      <c r="EY33" s="177">
        <v>125</v>
      </c>
      <c r="EZ33" s="177">
        <v>0</v>
      </c>
      <c r="FA33" s="177">
        <v>0</v>
      </c>
      <c r="FB33" s="177">
        <v>225</v>
      </c>
      <c r="FC33" s="198"/>
      <c r="FD33" s="198"/>
      <c r="FE33" s="198"/>
      <c r="FF33" s="198"/>
      <c r="FG33" s="197">
        <v>0</v>
      </c>
      <c r="FH33" s="199">
        <v>0</v>
      </c>
      <c r="FI33" s="199">
        <v>0</v>
      </c>
      <c r="FJ33" s="199">
        <v>0</v>
      </c>
      <c r="FK33" s="199">
        <v>0</v>
      </c>
      <c r="FL33" s="199">
        <v>0</v>
      </c>
      <c r="FM33" s="199">
        <v>0</v>
      </c>
      <c r="FN33" s="199">
        <v>0</v>
      </c>
      <c r="FO33" s="199">
        <v>0</v>
      </c>
      <c r="FP33" s="199">
        <v>0</v>
      </c>
      <c r="FQ33" s="199">
        <v>0</v>
      </c>
      <c r="FR33" s="199">
        <v>0</v>
      </c>
      <c r="FS33" s="199">
        <v>0</v>
      </c>
      <c r="FT33" s="199">
        <v>0</v>
      </c>
      <c r="FU33" s="199">
        <v>0</v>
      </c>
      <c r="FV33" s="199">
        <v>0</v>
      </c>
      <c r="FW33" s="199">
        <v>0</v>
      </c>
      <c r="FX33" s="199">
        <v>0</v>
      </c>
      <c r="FY33" s="199">
        <v>0</v>
      </c>
      <c r="FZ33" s="199">
        <v>0</v>
      </c>
      <c r="GA33" s="199">
        <v>0</v>
      </c>
      <c r="GB33" s="199">
        <v>0</v>
      </c>
      <c r="GC33" s="199">
        <v>0</v>
      </c>
      <c r="GD33" s="199">
        <v>0</v>
      </c>
      <c r="GE33" s="199">
        <v>0</v>
      </c>
      <c r="GF33" s="199">
        <v>0</v>
      </c>
      <c r="GG33" s="199">
        <v>0</v>
      </c>
      <c r="GH33" s="199">
        <v>0</v>
      </c>
      <c r="GI33" s="199">
        <v>0</v>
      </c>
      <c r="GJ33" s="199">
        <v>0</v>
      </c>
      <c r="GK33" s="199">
        <v>0</v>
      </c>
      <c r="GL33" s="199">
        <v>0</v>
      </c>
      <c r="GM33" s="199">
        <v>0</v>
      </c>
      <c r="GN33" s="199">
        <v>0</v>
      </c>
      <c r="GO33" s="199">
        <v>0</v>
      </c>
      <c r="GP33" s="199">
        <v>0</v>
      </c>
      <c r="GQ33" s="199">
        <v>0</v>
      </c>
      <c r="GR33" s="199">
        <v>0</v>
      </c>
      <c r="GS33" s="199">
        <v>0</v>
      </c>
      <c r="GT33" s="199">
        <v>0</v>
      </c>
      <c r="GU33" s="199">
        <v>0</v>
      </c>
      <c r="GV33" s="199">
        <v>0</v>
      </c>
      <c r="GW33" s="199">
        <v>0</v>
      </c>
      <c r="GX33" s="199">
        <v>0</v>
      </c>
      <c r="GY33" s="199">
        <v>0</v>
      </c>
      <c r="GZ33" s="199">
        <v>0</v>
      </c>
      <c r="HA33" s="199">
        <v>0</v>
      </c>
      <c r="HB33" s="199">
        <v>0</v>
      </c>
      <c r="HC33" s="199">
        <v>0</v>
      </c>
      <c r="HD33" s="199">
        <v>0</v>
      </c>
      <c r="HE33" s="199">
        <v>1</v>
      </c>
      <c r="HF33" s="199">
        <v>0</v>
      </c>
      <c r="HG33" s="199">
        <v>0</v>
      </c>
      <c r="HH33" s="199">
        <v>0</v>
      </c>
      <c r="HI33" s="199">
        <v>0</v>
      </c>
      <c r="HJ33" s="199">
        <v>0</v>
      </c>
      <c r="HK33" s="198"/>
      <c r="HL33" s="199">
        <v>0</v>
      </c>
      <c r="HM33" s="199">
        <v>0</v>
      </c>
      <c r="HN33" s="199">
        <v>0</v>
      </c>
      <c r="HO33" s="199">
        <v>0</v>
      </c>
      <c r="HP33" s="199">
        <v>0</v>
      </c>
      <c r="HQ33" s="199">
        <v>0</v>
      </c>
      <c r="HR33" s="199">
        <v>0</v>
      </c>
      <c r="HS33" s="199">
        <v>0</v>
      </c>
      <c r="HT33" s="199">
        <v>0</v>
      </c>
      <c r="HU33" s="199">
        <v>0</v>
      </c>
      <c r="HV33" s="198"/>
      <c r="HW33" s="199">
        <v>0</v>
      </c>
      <c r="HX33" s="199">
        <v>0</v>
      </c>
      <c r="HY33" s="199">
        <v>0</v>
      </c>
      <c r="HZ33" s="199">
        <v>0</v>
      </c>
      <c r="IA33" s="199">
        <v>0</v>
      </c>
      <c r="IB33" s="199">
        <v>0</v>
      </c>
      <c r="IC33" s="199">
        <v>0</v>
      </c>
      <c r="ID33" s="199">
        <v>0</v>
      </c>
      <c r="IE33" s="199">
        <v>0</v>
      </c>
      <c r="IF33" s="199">
        <v>0</v>
      </c>
      <c r="IG33" s="199">
        <v>0</v>
      </c>
      <c r="IH33" s="199">
        <v>0</v>
      </c>
      <c r="II33" s="199">
        <v>0</v>
      </c>
      <c r="IJ33" s="199">
        <v>0</v>
      </c>
      <c r="IK33" s="199">
        <v>0</v>
      </c>
      <c r="IL33" s="199">
        <v>0</v>
      </c>
      <c r="IM33" s="199">
        <v>0</v>
      </c>
      <c r="IN33" s="199">
        <v>0</v>
      </c>
      <c r="IO33" s="199">
        <v>0</v>
      </c>
      <c r="IP33" s="199">
        <v>0</v>
      </c>
      <c r="IQ33" s="199">
        <v>0</v>
      </c>
      <c r="IR33" s="199">
        <v>0</v>
      </c>
      <c r="IS33" s="199">
        <v>0</v>
      </c>
      <c r="IT33" s="199">
        <v>0</v>
      </c>
      <c r="IU33" s="199">
        <v>0</v>
      </c>
      <c r="IV33" s="199">
        <v>0</v>
      </c>
      <c r="IW33" s="199">
        <v>0</v>
      </c>
      <c r="IX33" s="199">
        <v>0</v>
      </c>
      <c r="IY33" s="199">
        <v>0</v>
      </c>
      <c r="IZ33" s="198"/>
      <c r="JA33" s="199">
        <v>0</v>
      </c>
      <c r="JB33" s="199">
        <v>0</v>
      </c>
      <c r="JC33" s="199">
        <v>0</v>
      </c>
      <c r="JD33" s="243">
        <v>0</v>
      </c>
      <c r="JE33" s="243">
        <v>0</v>
      </c>
      <c r="JF33" s="243">
        <v>0</v>
      </c>
      <c r="JG33" s="243">
        <v>0</v>
      </c>
      <c r="JH33" s="243">
        <v>0</v>
      </c>
      <c r="JI33" s="243">
        <v>0</v>
      </c>
      <c r="JJ33" s="243"/>
      <c r="JK33" s="243">
        <v>0</v>
      </c>
      <c r="JL33" s="243">
        <v>0</v>
      </c>
      <c r="JM33" s="243">
        <v>0</v>
      </c>
      <c r="JN33" s="243">
        <v>0</v>
      </c>
      <c r="JO33" s="243">
        <v>0</v>
      </c>
      <c r="JP33" s="243">
        <v>0</v>
      </c>
      <c r="JQ33" s="198"/>
      <c r="JR33" s="243">
        <v>0</v>
      </c>
      <c r="JS33" s="243">
        <v>0</v>
      </c>
      <c r="JT33" s="243">
        <v>0</v>
      </c>
      <c r="JU33" s="243">
        <v>0</v>
      </c>
      <c r="JV33" s="243">
        <v>0</v>
      </c>
      <c r="JW33" s="243">
        <v>0</v>
      </c>
      <c r="JX33" s="243">
        <v>0</v>
      </c>
      <c r="JY33" s="243">
        <v>0</v>
      </c>
      <c r="JZ33" s="243">
        <v>0</v>
      </c>
      <c r="KA33" s="243">
        <v>0</v>
      </c>
      <c r="KB33" s="243">
        <v>0</v>
      </c>
      <c r="KC33" s="243">
        <v>0</v>
      </c>
      <c r="KD33" s="243">
        <v>0</v>
      </c>
      <c r="KE33" s="243">
        <v>0</v>
      </c>
      <c r="KF33" s="243">
        <v>0</v>
      </c>
      <c r="KG33" s="243">
        <v>0</v>
      </c>
      <c r="KH33" s="244">
        <v>100</v>
      </c>
      <c r="KI33" s="244">
        <v>100</v>
      </c>
      <c r="KJ33" s="244">
        <v>100</v>
      </c>
      <c r="KK33" s="244">
        <v>100</v>
      </c>
      <c r="KL33" s="244">
        <v>100</v>
      </c>
      <c r="KM33" s="244">
        <v>99</v>
      </c>
      <c r="KN33" s="244">
        <v>99</v>
      </c>
      <c r="KO33" s="244">
        <v>99</v>
      </c>
      <c r="KP33" s="244">
        <v>99</v>
      </c>
      <c r="KQ33" s="244">
        <v>99</v>
      </c>
      <c r="KR33" s="244">
        <v>99</v>
      </c>
      <c r="KS33" s="244">
        <v>99</v>
      </c>
      <c r="KT33" s="242">
        <v>64</v>
      </c>
      <c r="KU33" s="242">
        <v>64</v>
      </c>
      <c r="KV33" s="242">
        <v>60</v>
      </c>
      <c r="KW33" s="242">
        <v>60</v>
      </c>
      <c r="KX33" s="198"/>
      <c r="KY33" s="198"/>
      <c r="KZ33" s="198"/>
      <c r="LA33" s="198"/>
      <c r="LB33" s="242">
        <v>28</v>
      </c>
      <c r="LC33" s="243">
        <v>0</v>
      </c>
      <c r="LD33" s="243">
        <v>0</v>
      </c>
      <c r="LE33" s="242">
        <v>10</v>
      </c>
      <c r="LF33" s="243">
        <v>0</v>
      </c>
      <c r="LG33" s="242">
        <v>10</v>
      </c>
      <c r="LH33" s="198"/>
      <c r="LI33" s="198"/>
      <c r="LJ33" s="198"/>
      <c r="LK33" s="198"/>
      <c r="LL33" s="198"/>
      <c r="LM33" s="198"/>
      <c r="LN33" s="198"/>
      <c r="LO33" s="198"/>
      <c r="LP33" s="198"/>
      <c r="LQ33" s="242">
        <v>10</v>
      </c>
      <c r="LR33" s="198"/>
      <c r="LS33" s="198"/>
      <c r="LT33" s="198"/>
      <c r="LU33" s="198"/>
      <c r="LV33" s="198"/>
      <c r="LW33" s="198"/>
      <c r="LX33" s="198"/>
      <c r="LY33" s="198"/>
      <c r="LZ33" s="198"/>
      <c r="MA33" s="198"/>
      <c r="MB33" s="198"/>
      <c r="MC33" s="198"/>
      <c r="MD33" s="198"/>
      <c r="ME33" s="198"/>
      <c r="MF33" s="198"/>
      <c r="MG33" s="198"/>
      <c r="MH33" s="198"/>
      <c r="MI33" s="198"/>
      <c r="MJ33" s="198"/>
      <c r="MK33" s="198"/>
      <c r="ML33" s="198"/>
      <c r="MM33" s="198"/>
      <c r="MN33" s="242">
        <v>10</v>
      </c>
      <c r="MO33" s="243">
        <v>0</v>
      </c>
      <c r="MP33" s="198"/>
      <c r="MQ33" s="243">
        <v>0</v>
      </c>
      <c r="MR33" s="198"/>
      <c r="MS33" s="198"/>
      <c r="MT33" s="198"/>
      <c r="MU33" s="198"/>
      <c r="MV33" s="198"/>
      <c r="MW33" s="198"/>
      <c r="MX33" s="198"/>
      <c r="MY33" s="198"/>
      <c r="MZ33" s="198"/>
      <c r="NA33" s="243">
        <v>0</v>
      </c>
      <c r="NB33" s="198"/>
      <c r="NC33" s="198"/>
      <c r="ND33" s="198"/>
      <c r="NE33" s="198"/>
      <c r="NF33" s="198"/>
      <c r="NG33" s="198"/>
      <c r="NH33" s="198"/>
      <c r="NI33" s="198"/>
      <c r="NJ33" s="198"/>
      <c r="NK33" s="198"/>
      <c r="NL33" s="198"/>
      <c r="NM33" s="198"/>
      <c r="NN33" s="198"/>
      <c r="NO33" s="198"/>
      <c r="NP33" s="198"/>
      <c r="NQ33" s="198"/>
      <c r="NR33" s="198"/>
      <c r="NS33" s="198"/>
      <c r="NT33" s="198"/>
      <c r="NU33" s="198"/>
      <c r="NV33" s="198"/>
      <c r="NW33" s="198"/>
      <c r="NX33" s="198"/>
      <c r="NY33" s="198"/>
      <c r="NZ33" s="198"/>
      <c r="OA33" s="198"/>
      <c r="OB33" s="198"/>
      <c r="OC33" s="198"/>
      <c r="OD33" s="198"/>
      <c r="OE33" s="198"/>
      <c r="OF33" s="198"/>
      <c r="OG33" s="198"/>
      <c r="OH33" s="198"/>
      <c r="OI33" s="198"/>
      <c r="OJ33" s="198"/>
      <c r="OK33" s="198"/>
      <c r="OL33" s="198"/>
      <c r="OM33" s="198"/>
      <c r="ON33" s="198"/>
      <c r="OO33" s="198"/>
      <c r="OP33" s="198"/>
      <c r="OQ33" s="198"/>
      <c r="OR33" s="198"/>
      <c r="OS33" s="198"/>
      <c r="OT33" s="198"/>
      <c r="OU33" s="198"/>
      <c r="OV33" s="198"/>
      <c r="OW33" s="198"/>
      <c r="OX33" s="198"/>
      <c r="OY33" s="198"/>
      <c r="OZ33" s="198"/>
      <c r="PA33" s="198"/>
      <c r="PB33" s="198"/>
      <c r="PC33" s="198"/>
      <c r="PD33" s="198"/>
      <c r="PE33" s="198"/>
      <c r="PF33" s="198"/>
      <c r="PG33" s="198"/>
      <c r="PH33" s="198"/>
      <c r="PI33" s="198"/>
      <c r="PJ33" s="198"/>
      <c r="PK33" s="198"/>
      <c r="PL33" s="198"/>
      <c r="PM33" s="198"/>
      <c r="PN33" s="198"/>
      <c r="PO33" s="198"/>
      <c r="PP33" s="198"/>
      <c r="PQ33" s="198"/>
      <c r="PR33" s="198"/>
      <c r="PS33" s="198"/>
      <c r="PT33" s="198"/>
      <c r="PU33" s="198"/>
      <c r="PV33" s="198"/>
      <c r="PW33" s="198"/>
      <c r="PX33" s="261"/>
      <c r="PY33" s="261"/>
      <c r="PZ33" s="261"/>
      <c r="QA33" s="261"/>
      <c r="QB33" s="261"/>
      <c r="QC33" s="261"/>
      <c r="QD33" s="261"/>
      <c r="QE33" s="261"/>
      <c r="QF33" s="261"/>
      <c r="QG33" s="261"/>
      <c r="QH33" s="261"/>
      <c r="QI33" s="261"/>
      <c r="QJ33" s="261"/>
      <c r="QK33" s="261"/>
      <c r="QL33" s="261"/>
      <c r="QM33" s="261"/>
      <c r="QN33" s="261"/>
      <c r="QO33" s="261"/>
      <c r="QP33" s="261"/>
      <c r="QQ33" s="261"/>
      <c r="QR33" s="261"/>
      <c r="QS33" s="261"/>
      <c r="QT33" s="261"/>
      <c r="QU33" s="261"/>
      <c r="QV33" s="261"/>
      <c r="QW33" s="261"/>
      <c r="QX33" s="261"/>
      <c r="QY33" s="261"/>
      <c r="QZ33" s="261"/>
      <c r="RA33" s="261"/>
      <c r="RB33" s="261"/>
      <c r="RC33" s="261"/>
      <c r="RD33" s="261"/>
      <c r="RE33" s="261"/>
      <c r="RF33" s="261"/>
      <c r="RG33" s="261"/>
      <c r="RH33" s="261"/>
      <c r="RI33" s="261"/>
      <c r="RJ33" s="261"/>
      <c r="RK33" s="261"/>
      <c r="RL33" s="261"/>
      <c r="RM33" s="261"/>
      <c r="RN33" s="261"/>
      <c r="RO33" s="261"/>
      <c r="RP33" s="261"/>
      <c r="RQ33" s="261"/>
      <c r="RR33" s="261"/>
      <c r="RS33" s="261"/>
      <c r="RT33" s="261"/>
      <c r="RU33" s="261"/>
      <c r="RV33" s="261"/>
      <c r="RW33" s="261"/>
      <c r="RX33" s="261"/>
      <c r="RY33" s="261"/>
      <c r="RZ33" s="261"/>
      <c r="SA33" s="261"/>
      <c r="SB33" s="261"/>
      <c r="SC33" s="261"/>
      <c r="SD33" s="261"/>
      <c r="SE33" s="261"/>
    </row>
    <row r="34" spans="1:499" x14ac:dyDescent="0.2">
      <c r="A34" s="230" t="s">
        <v>830</v>
      </c>
      <c r="B34" s="231" t="s">
        <v>5425</v>
      </c>
      <c r="C34" s="225"/>
      <c r="D34" s="225"/>
      <c r="E34" s="225"/>
      <c r="F34" s="226" t="s">
        <v>5609</v>
      </c>
      <c r="G34" s="226" t="s">
        <v>5550</v>
      </c>
      <c r="H34" s="226" t="s">
        <v>5551</v>
      </c>
      <c r="I34" s="226" t="s">
        <v>5607</v>
      </c>
      <c r="J34" s="226"/>
      <c r="K34" s="226"/>
      <c r="L34" s="226"/>
      <c r="M34" s="226"/>
      <c r="N34" s="226" t="s">
        <v>5596</v>
      </c>
      <c r="O34" s="226" t="s">
        <v>5610</v>
      </c>
      <c r="P34" s="226"/>
      <c r="Q34" s="237">
        <v>0</v>
      </c>
      <c r="R34" s="238"/>
      <c r="S34" s="238"/>
      <c r="T34" s="238"/>
      <c r="U34" s="238"/>
      <c r="V34" s="238"/>
      <c r="W34" s="232"/>
      <c r="X34" s="232"/>
      <c r="Y34" s="232" t="s">
        <v>5556</v>
      </c>
      <c r="Z34" s="235">
        <v>1.83</v>
      </c>
      <c r="AA34" s="235">
        <v>3.2</v>
      </c>
      <c r="AB34" s="235">
        <v>0</v>
      </c>
      <c r="AC34" s="224">
        <v>36526</v>
      </c>
      <c r="AD34" s="224">
        <v>36526</v>
      </c>
      <c r="AE34" s="125">
        <v>18</v>
      </c>
      <c r="AF34" s="125">
        <v>24</v>
      </c>
      <c r="AG34" s="125">
        <v>12</v>
      </c>
      <c r="AH34" s="236">
        <v>1</v>
      </c>
      <c r="AI34" s="236" t="s">
        <v>5297</v>
      </c>
      <c r="AJ34" s="125" t="s">
        <v>6187</v>
      </c>
      <c r="AK34" s="175" t="s">
        <v>5144</v>
      </c>
      <c r="AL34" s="125" t="s">
        <v>820</v>
      </c>
      <c r="AM34" s="27" t="s">
        <v>820</v>
      </c>
      <c r="AN34" s="126">
        <v>6.38</v>
      </c>
      <c r="AO34" s="126">
        <v>19.600000000000001</v>
      </c>
      <c r="AP34" s="126">
        <v>21</v>
      </c>
      <c r="AQ34" s="126">
        <v>11.8</v>
      </c>
      <c r="AR34" s="125">
        <v>0</v>
      </c>
      <c r="AS34" s="125">
        <v>0</v>
      </c>
      <c r="AT34" s="178"/>
      <c r="AU34" s="178"/>
      <c r="AV34" s="178"/>
      <c r="AW34" s="239" t="s">
        <v>855</v>
      </c>
      <c r="AX34" s="239" t="s">
        <v>846</v>
      </c>
      <c r="AY34" s="127"/>
      <c r="AZ34" s="127"/>
      <c r="BA34" s="128">
        <v>300</v>
      </c>
      <c r="BB34" s="128" t="s">
        <v>489</v>
      </c>
      <c r="BC34" s="128"/>
      <c r="BD34" s="128">
        <v>1</v>
      </c>
      <c r="BE34" s="129" t="s">
        <v>541</v>
      </c>
      <c r="BF34" s="130">
        <v>1</v>
      </c>
      <c r="BG34" s="240"/>
      <c r="BH34" s="241" t="s">
        <v>947</v>
      </c>
      <c r="BI34" s="190"/>
      <c r="BJ34" s="131">
        <v>500</v>
      </c>
      <c r="BK34" s="191">
        <v>276</v>
      </c>
      <c r="BL34" s="13">
        <v>333</v>
      </c>
      <c r="BM34" s="13">
        <v>165</v>
      </c>
      <c r="BN34" s="27" t="s">
        <v>5557</v>
      </c>
      <c r="BO34" s="13" t="s">
        <v>5562</v>
      </c>
      <c r="BP34" s="222">
        <v>0</v>
      </c>
      <c r="BQ34" s="132"/>
      <c r="BR34" s="133"/>
      <c r="BS34" s="125">
        <v>1000000000</v>
      </c>
      <c r="BT34" s="134">
        <v>135</v>
      </c>
      <c r="BU34" s="135">
        <v>0.73</v>
      </c>
      <c r="BV34" s="134">
        <v>400</v>
      </c>
      <c r="BW34" s="136">
        <v>0</v>
      </c>
      <c r="BX34" s="136">
        <v>400</v>
      </c>
      <c r="BY34" s="136">
        <v>0</v>
      </c>
      <c r="BZ34" s="134">
        <v>0</v>
      </c>
      <c r="CA34" s="134">
        <v>0</v>
      </c>
      <c r="CB34" s="134">
        <v>535</v>
      </c>
      <c r="CC34" s="135">
        <v>-7.0000000000000007E-2</v>
      </c>
      <c r="CD34" s="134"/>
      <c r="CE34" s="134"/>
      <c r="CF34" s="137">
        <v>0</v>
      </c>
      <c r="CG34" s="134">
        <v>167</v>
      </c>
      <c r="CH34" s="132"/>
      <c r="CI34" s="132"/>
      <c r="CJ34" s="229" t="s">
        <v>820</v>
      </c>
      <c r="CK34" s="233" t="s">
        <v>820</v>
      </c>
      <c r="CL34" s="138">
        <v>41</v>
      </c>
      <c r="CM34" s="138">
        <v>0</v>
      </c>
      <c r="CN34" s="135">
        <v>0</v>
      </c>
      <c r="CO34" s="135">
        <v>1</v>
      </c>
      <c r="CP34" s="139"/>
      <c r="CQ34" s="135">
        <v>0</v>
      </c>
      <c r="CR34" s="179">
        <v>43278</v>
      </c>
      <c r="CS34" s="180">
        <v>43367</v>
      </c>
      <c r="CT34" s="181">
        <v>43493</v>
      </c>
      <c r="CU34" s="181">
        <v>36526</v>
      </c>
      <c r="CV34" s="181">
        <v>36526</v>
      </c>
      <c r="CW34" s="181">
        <v>36526</v>
      </c>
      <c r="CX34" s="181">
        <v>36694</v>
      </c>
      <c r="CY34" s="135">
        <v>0.20400517729077836</v>
      </c>
      <c r="CZ34" s="134">
        <v>255</v>
      </c>
      <c r="DA34" s="135">
        <v>9.7087378640776691E-3</v>
      </c>
      <c r="DB34" s="135">
        <v>2.9126213592233011E-2</v>
      </c>
      <c r="DC34" s="135">
        <v>0.50485436893203883</v>
      </c>
      <c r="DD34" s="135">
        <v>0</v>
      </c>
      <c r="DE34" s="140">
        <v>0</v>
      </c>
      <c r="DF34" s="13" t="s">
        <v>820</v>
      </c>
      <c r="DG34" s="80" t="s">
        <v>820</v>
      </c>
      <c r="DH34" s="18" t="b">
        <v>0</v>
      </c>
      <c r="DI34" s="79"/>
      <c r="DJ34" s="79"/>
      <c r="DK34" s="192"/>
      <c r="DL34" s="174"/>
      <c r="DM34" s="193"/>
      <c r="DN34" s="135"/>
      <c r="DO34" s="79"/>
      <c r="DP34" s="79"/>
      <c r="DQ34" s="79"/>
      <c r="DR34" s="79"/>
      <c r="DS34" s="79"/>
      <c r="DT34" s="79"/>
      <c r="DU34" s="79"/>
      <c r="DV34" s="18"/>
      <c r="DW34" s="18"/>
      <c r="DX34" s="18"/>
      <c r="DY34" s="177"/>
      <c r="DZ34" s="177">
        <v>0</v>
      </c>
      <c r="EA34" s="177">
        <v>0</v>
      </c>
      <c r="EB34" s="177">
        <v>0</v>
      </c>
      <c r="EC34" s="177">
        <v>0</v>
      </c>
      <c r="ED34" s="177">
        <v>0</v>
      </c>
      <c r="EE34" s="177">
        <v>0</v>
      </c>
      <c r="EF34" s="177">
        <v>0</v>
      </c>
      <c r="EG34" s="177">
        <v>0</v>
      </c>
      <c r="EH34" s="177">
        <v>0</v>
      </c>
      <c r="EI34" s="177">
        <v>0</v>
      </c>
      <c r="EJ34" s="177">
        <v>0</v>
      </c>
      <c r="EK34" s="177">
        <v>0</v>
      </c>
      <c r="EL34" s="177">
        <v>0</v>
      </c>
      <c r="EM34" s="177">
        <v>0</v>
      </c>
      <c r="EN34" s="177">
        <v>0</v>
      </c>
      <c r="EO34" s="177">
        <v>0</v>
      </c>
      <c r="EP34" s="177">
        <v>0</v>
      </c>
      <c r="EQ34" s="177">
        <v>0</v>
      </c>
      <c r="ER34" s="177">
        <v>0</v>
      </c>
      <c r="ES34" s="177">
        <v>0</v>
      </c>
      <c r="ET34" s="177">
        <v>0</v>
      </c>
      <c r="EU34" s="177">
        <v>0</v>
      </c>
      <c r="EV34" s="177">
        <v>0</v>
      </c>
      <c r="EW34" s="177">
        <v>0</v>
      </c>
      <c r="EX34" s="177">
        <v>0</v>
      </c>
      <c r="EY34" s="177">
        <v>0</v>
      </c>
      <c r="EZ34" s="177">
        <v>0</v>
      </c>
      <c r="FA34" s="177">
        <v>0</v>
      </c>
      <c r="FB34" s="177">
        <v>0</v>
      </c>
      <c r="FC34" s="199"/>
      <c r="FD34" s="198"/>
      <c r="FE34" s="198"/>
      <c r="FF34" s="198"/>
      <c r="FG34" s="242"/>
      <c r="FH34" s="245"/>
      <c r="FI34" s="245"/>
      <c r="FJ34" s="245"/>
      <c r="FK34" s="198"/>
      <c r="FL34" s="198"/>
      <c r="FM34" s="198"/>
      <c r="FN34" s="198"/>
      <c r="FO34" s="198"/>
      <c r="FP34" s="198"/>
      <c r="FQ34" s="198"/>
      <c r="FR34" s="198"/>
      <c r="FS34" s="198"/>
      <c r="FT34" s="198"/>
      <c r="FU34" s="198"/>
      <c r="FV34" s="198"/>
      <c r="FW34" s="198"/>
      <c r="FX34" s="243">
        <v>0</v>
      </c>
      <c r="FY34" s="243">
        <v>0</v>
      </c>
      <c r="FZ34" s="243">
        <v>0</v>
      </c>
      <c r="GA34" s="243">
        <v>0</v>
      </c>
      <c r="GB34" s="243">
        <v>0</v>
      </c>
      <c r="GC34" s="243">
        <v>0</v>
      </c>
      <c r="GD34" s="243">
        <v>0</v>
      </c>
      <c r="GE34" s="243">
        <v>0</v>
      </c>
      <c r="GF34" s="243">
        <v>0</v>
      </c>
      <c r="GG34" s="243">
        <v>0</v>
      </c>
      <c r="GH34" s="243">
        <v>0</v>
      </c>
      <c r="GI34" s="243">
        <v>0</v>
      </c>
      <c r="GJ34" s="243">
        <v>0</v>
      </c>
      <c r="GK34" s="243">
        <v>0</v>
      </c>
      <c r="GL34" s="243">
        <v>0</v>
      </c>
      <c r="GM34" s="243">
        <v>0</v>
      </c>
      <c r="GN34" s="243">
        <v>0</v>
      </c>
      <c r="GO34" s="243">
        <v>0</v>
      </c>
      <c r="GP34" s="243">
        <v>0</v>
      </c>
      <c r="GQ34" s="243">
        <v>0</v>
      </c>
      <c r="GR34" s="243">
        <v>0</v>
      </c>
      <c r="GS34" s="243">
        <v>0</v>
      </c>
      <c r="GT34" s="243">
        <v>0</v>
      </c>
      <c r="GU34" s="243">
        <v>0</v>
      </c>
      <c r="GV34" s="243">
        <v>0</v>
      </c>
      <c r="GW34" s="243">
        <v>0</v>
      </c>
      <c r="GX34" s="243">
        <v>0</v>
      </c>
      <c r="GY34" s="243">
        <v>0</v>
      </c>
      <c r="GZ34" s="243">
        <v>0</v>
      </c>
      <c r="HA34" s="243">
        <v>0</v>
      </c>
      <c r="HB34" s="243">
        <v>0</v>
      </c>
      <c r="HC34" s="243">
        <v>0</v>
      </c>
      <c r="HD34" s="243">
        <v>0</v>
      </c>
      <c r="HE34" s="243">
        <v>1</v>
      </c>
      <c r="HF34" s="243">
        <v>0</v>
      </c>
      <c r="HG34" s="243">
        <v>0</v>
      </c>
      <c r="HH34" s="243">
        <v>0</v>
      </c>
      <c r="HI34" s="243">
        <v>0</v>
      </c>
      <c r="HJ34" s="243">
        <v>0</v>
      </c>
      <c r="HK34" s="198"/>
      <c r="HL34" s="243">
        <v>0</v>
      </c>
      <c r="HM34" s="243">
        <v>0</v>
      </c>
      <c r="HN34" s="243">
        <v>0</v>
      </c>
      <c r="HO34" s="243">
        <v>0</v>
      </c>
      <c r="HP34" s="243">
        <v>0</v>
      </c>
      <c r="HQ34" s="243">
        <v>0</v>
      </c>
      <c r="HR34" s="243">
        <v>0</v>
      </c>
      <c r="HS34" s="243">
        <v>0</v>
      </c>
      <c r="HT34" s="243">
        <v>0</v>
      </c>
      <c r="HU34" s="243">
        <v>0</v>
      </c>
      <c r="HV34" s="198"/>
      <c r="HW34" s="243">
        <v>0</v>
      </c>
      <c r="HX34" s="243">
        <v>0</v>
      </c>
      <c r="HY34" s="243">
        <v>0</v>
      </c>
      <c r="HZ34" s="243">
        <v>0</v>
      </c>
      <c r="IA34" s="243">
        <v>0</v>
      </c>
      <c r="IB34" s="243">
        <v>0</v>
      </c>
      <c r="IC34" s="243">
        <v>0</v>
      </c>
      <c r="ID34" s="243">
        <v>0</v>
      </c>
      <c r="IE34" s="243">
        <v>0</v>
      </c>
      <c r="IF34" s="243">
        <v>0</v>
      </c>
      <c r="IG34" s="243">
        <v>0</v>
      </c>
      <c r="IH34" s="243">
        <v>0</v>
      </c>
      <c r="II34" s="243">
        <v>0</v>
      </c>
      <c r="IJ34" s="243">
        <v>0</v>
      </c>
      <c r="IK34" s="243">
        <v>0</v>
      </c>
      <c r="IL34" s="243">
        <v>0</v>
      </c>
      <c r="IM34" s="243">
        <v>0</v>
      </c>
      <c r="IN34" s="243">
        <v>0</v>
      </c>
      <c r="IO34" s="243">
        <v>0</v>
      </c>
      <c r="IP34" s="243">
        <v>0</v>
      </c>
      <c r="IQ34" s="243">
        <v>0</v>
      </c>
      <c r="IR34" s="243">
        <v>0</v>
      </c>
      <c r="IS34" s="243">
        <v>0</v>
      </c>
      <c r="IT34" s="243">
        <v>0</v>
      </c>
      <c r="IU34" s="243">
        <v>0</v>
      </c>
      <c r="IV34" s="243">
        <v>0</v>
      </c>
      <c r="IW34" s="243">
        <v>0</v>
      </c>
      <c r="IX34" s="243">
        <v>0</v>
      </c>
      <c r="IY34" s="243">
        <v>0</v>
      </c>
      <c r="IZ34" s="198"/>
      <c r="JA34" s="248">
        <v>290</v>
      </c>
      <c r="JB34" s="248">
        <v>290</v>
      </c>
      <c r="JC34" s="248">
        <v>290</v>
      </c>
      <c r="JD34" s="248">
        <v>276</v>
      </c>
      <c r="JE34" s="248">
        <v>276</v>
      </c>
      <c r="JF34" s="248">
        <v>264</v>
      </c>
      <c r="JG34" s="248">
        <v>258</v>
      </c>
      <c r="JH34" s="248">
        <v>258</v>
      </c>
      <c r="JI34" s="248">
        <v>258</v>
      </c>
      <c r="JJ34" s="248"/>
      <c r="JK34" s="248">
        <v>247</v>
      </c>
      <c r="JL34" s="248">
        <v>247</v>
      </c>
      <c r="JM34" s="248">
        <v>247</v>
      </c>
      <c r="JN34" s="248">
        <v>243</v>
      </c>
      <c r="JO34" s="248">
        <v>243</v>
      </c>
      <c r="JP34" s="248">
        <v>243</v>
      </c>
      <c r="JQ34" s="198"/>
      <c r="JR34" s="244">
        <v>239</v>
      </c>
      <c r="JS34" s="248">
        <v>240</v>
      </c>
      <c r="JT34" s="248">
        <v>240</v>
      </c>
      <c r="JU34" s="244">
        <v>238</v>
      </c>
      <c r="JV34" s="244">
        <v>238</v>
      </c>
      <c r="JW34" s="244">
        <v>238</v>
      </c>
      <c r="JX34" s="244">
        <v>238</v>
      </c>
      <c r="JY34" s="244">
        <v>227</v>
      </c>
      <c r="JZ34" s="244">
        <v>227</v>
      </c>
      <c r="KA34" s="244">
        <v>214</v>
      </c>
      <c r="KB34" s="244">
        <v>214</v>
      </c>
      <c r="KC34" s="244">
        <v>214</v>
      </c>
      <c r="KD34" s="244">
        <v>214</v>
      </c>
      <c r="KE34" s="244">
        <v>214</v>
      </c>
      <c r="KF34" s="244">
        <v>214</v>
      </c>
      <c r="KG34" s="244">
        <v>214</v>
      </c>
      <c r="KH34" s="244">
        <v>214</v>
      </c>
      <c r="KI34" s="244">
        <v>214</v>
      </c>
      <c r="KJ34" s="244">
        <v>214</v>
      </c>
      <c r="KK34" s="244">
        <v>214</v>
      </c>
      <c r="KL34" s="244">
        <v>214</v>
      </c>
      <c r="KM34" s="244">
        <v>208</v>
      </c>
      <c r="KN34" s="244">
        <v>208</v>
      </c>
      <c r="KO34" s="244">
        <v>208</v>
      </c>
      <c r="KP34" s="244">
        <v>208</v>
      </c>
      <c r="KQ34" s="244">
        <v>208</v>
      </c>
      <c r="KR34" s="244">
        <v>208</v>
      </c>
      <c r="KS34" s="244">
        <v>208</v>
      </c>
      <c r="KT34" s="244">
        <v>204</v>
      </c>
      <c r="KU34" s="244">
        <v>199</v>
      </c>
      <c r="KV34" s="244">
        <v>193</v>
      </c>
      <c r="KW34" s="244">
        <v>193</v>
      </c>
      <c r="KX34" s="198"/>
      <c r="KY34" s="198"/>
      <c r="KZ34" s="198"/>
      <c r="LA34" s="198"/>
      <c r="LB34" s="244">
        <v>191</v>
      </c>
      <c r="LC34" s="244">
        <v>258</v>
      </c>
      <c r="LD34" s="244">
        <v>258</v>
      </c>
      <c r="LE34" s="244">
        <v>179</v>
      </c>
      <c r="LF34" s="243">
        <v>0</v>
      </c>
      <c r="LG34" s="244">
        <v>179</v>
      </c>
      <c r="LH34" s="198"/>
      <c r="LI34" s="198"/>
      <c r="LJ34" s="198"/>
      <c r="LK34" s="198"/>
      <c r="LL34" s="198"/>
      <c r="LM34" s="198"/>
      <c r="LN34" s="198"/>
      <c r="LO34" s="198"/>
      <c r="LP34" s="198"/>
      <c r="LQ34" s="244">
        <v>179</v>
      </c>
      <c r="LR34" s="198"/>
      <c r="LS34" s="198"/>
      <c r="LT34" s="198"/>
      <c r="LU34" s="198"/>
      <c r="LV34" s="198"/>
      <c r="LW34" s="198"/>
      <c r="LX34" s="198"/>
      <c r="LY34" s="198"/>
      <c r="LZ34" s="198"/>
      <c r="MA34" s="198"/>
      <c r="MB34" s="198"/>
      <c r="MC34" s="198"/>
      <c r="MD34" s="198"/>
      <c r="ME34" s="198"/>
      <c r="MF34" s="198"/>
      <c r="MG34" s="198"/>
      <c r="MH34" s="198"/>
      <c r="MI34" s="198"/>
      <c r="MJ34" s="198"/>
      <c r="MK34" s="198"/>
      <c r="ML34" s="198"/>
      <c r="MM34" s="198"/>
      <c r="MN34" s="244">
        <v>179</v>
      </c>
      <c r="MO34" s="242">
        <v>135</v>
      </c>
      <c r="MP34" s="198"/>
      <c r="MQ34" s="242">
        <v>135</v>
      </c>
      <c r="MR34" s="198"/>
      <c r="MS34" s="198"/>
      <c r="MT34" s="198"/>
      <c r="MU34" s="198"/>
      <c r="MV34" s="198"/>
      <c r="MW34" s="198"/>
      <c r="MX34" s="198"/>
      <c r="MY34" s="198"/>
      <c r="MZ34" s="198"/>
      <c r="NA34" s="242">
        <v>135</v>
      </c>
      <c r="NB34" s="198"/>
      <c r="NC34" s="198"/>
      <c r="ND34" s="198"/>
      <c r="NE34" s="198"/>
      <c r="NF34" s="198"/>
      <c r="NG34" s="198"/>
      <c r="NH34" s="198"/>
      <c r="NI34" s="198"/>
      <c r="NJ34" s="198"/>
      <c r="NK34" s="198"/>
      <c r="NL34" s="198"/>
      <c r="NM34" s="198"/>
      <c r="NN34" s="198"/>
      <c r="NO34" s="198"/>
      <c r="NP34" s="196"/>
      <c r="NQ34" s="196"/>
      <c r="NR34" s="196"/>
      <c r="NS34" s="196"/>
      <c r="NT34" s="196"/>
      <c r="NU34" s="196"/>
      <c r="NV34" s="196"/>
      <c r="NW34" s="196"/>
      <c r="NX34" s="196"/>
      <c r="NY34" s="196"/>
      <c r="NZ34" s="196"/>
      <c r="OA34" s="196"/>
      <c r="OB34" s="196"/>
      <c r="OC34" s="196"/>
      <c r="OD34" s="196"/>
      <c r="OE34" s="196"/>
      <c r="OF34" s="196"/>
      <c r="OG34" s="196"/>
      <c r="OH34" s="196"/>
      <c r="OI34" s="196"/>
      <c r="OJ34" s="196"/>
      <c r="OK34" s="196"/>
      <c r="OL34" s="196"/>
      <c r="OM34" s="196"/>
      <c r="ON34" s="196"/>
      <c r="OO34" s="196"/>
      <c r="OP34" s="196"/>
      <c r="OQ34" s="196"/>
      <c r="OR34" s="196"/>
      <c r="OS34" s="196"/>
      <c r="OT34" s="196"/>
      <c r="OU34" s="196"/>
      <c r="OV34" s="196"/>
      <c r="OW34" s="196"/>
      <c r="OX34" s="196"/>
      <c r="OY34" s="196"/>
      <c r="OZ34" s="196"/>
      <c r="PA34" s="196"/>
      <c r="PB34" s="196"/>
      <c r="PC34" s="196"/>
      <c r="PD34" s="196"/>
      <c r="PE34" s="196"/>
      <c r="PF34" s="196"/>
      <c r="PG34" s="196"/>
      <c r="PH34" s="196"/>
      <c r="PI34" s="196"/>
      <c r="PJ34" s="196"/>
      <c r="PK34" s="196"/>
      <c r="PL34" s="196"/>
      <c r="PM34" s="196"/>
      <c r="PN34" s="196"/>
      <c r="PO34" s="196"/>
      <c r="PP34" s="196"/>
      <c r="PQ34" s="196"/>
      <c r="PR34" s="196"/>
      <c r="PS34" s="196"/>
      <c r="PT34" s="196"/>
      <c r="PU34" s="196"/>
      <c r="PV34" s="196"/>
      <c r="PW34" s="196"/>
      <c r="PX34" s="261"/>
      <c r="PY34" s="261"/>
      <c r="PZ34" s="261"/>
      <c r="QA34" s="261"/>
      <c r="QB34" s="261"/>
      <c r="QC34" s="261"/>
      <c r="QD34" s="261"/>
      <c r="QE34" s="261"/>
      <c r="QF34" s="261"/>
      <c r="QG34" s="261"/>
      <c r="QH34" s="261"/>
      <c r="QI34" s="261"/>
      <c r="QJ34" s="261"/>
      <c r="QK34" s="261"/>
      <c r="QL34" s="261"/>
      <c r="QM34" s="261"/>
      <c r="QN34" s="261"/>
      <c r="QO34" s="261"/>
      <c r="QP34" s="261"/>
      <c r="QQ34" s="261"/>
      <c r="QR34" s="261"/>
      <c r="QS34" s="261"/>
      <c r="QT34" s="261"/>
      <c r="QU34" s="261"/>
      <c r="QV34" s="261"/>
      <c r="QW34" s="261"/>
      <c r="QX34" s="261"/>
      <c r="QY34" s="261"/>
      <c r="QZ34" s="261"/>
      <c r="RA34" s="261"/>
      <c r="RB34" s="261"/>
      <c r="RC34" s="261"/>
      <c r="RD34" s="261"/>
      <c r="RE34" s="261"/>
      <c r="RF34" s="261"/>
      <c r="RG34" s="261"/>
      <c r="RH34" s="261"/>
      <c r="RI34" s="261"/>
      <c r="RJ34" s="261"/>
      <c r="RK34" s="261"/>
      <c r="RL34" s="261"/>
      <c r="RM34" s="261"/>
      <c r="RN34" s="261"/>
      <c r="RO34" s="261"/>
      <c r="RP34" s="261"/>
      <c r="RQ34" s="261"/>
      <c r="RR34" s="261"/>
      <c r="RS34" s="261"/>
      <c r="RT34" s="261"/>
      <c r="RU34" s="261"/>
      <c r="RV34" s="261"/>
      <c r="RW34" s="261"/>
      <c r="RX34" s="261"/>
      <c r="RY34" s="261"/>
      <c r="RZ34" s="261"/>
      <c r="SA34" s="261"/>
      <c r="SB34" s="261"/>
      <c r="SC34" s="261"/>
      <c r="SD34" s="261"/>
      <c r="SE34" s="261"/>
    </row>
    <row r="35" spans="1:499" x14ac:dyDescent="0.2">
      <c r="A35" s="230" t="s">
        <v>830</v>
      </c>
      <c r="B35" s="231" t="s">
        <v>5426</v>
      </c>
      <c r="C35" s="225"/>
      <c r="D35" s="225"/>
      <c r="E35" s="225"/>
      <c r="F35" s="226" t="s">
        <v>5611</v>
      </c>
      <c r="G35" s="226" t="s">
        <v>5550</v>
      </c>
      <c r="H35" s="226" t="s">
        <v>5551</v>
      </c>
      <c r="I35" s="226" t="s">
        <v>5607</v>
      </c>
      <c r="J35" s="226"/>
      <c r="K35" s="226"/>
      <c r="L35" s="226"/>
      <c r="M35" s="226"/>
      <c r="N35" s="226" t="s">
        <v>5612</v>
      </c>
      <c r="O35" s="226" t="s">
        <v>5613</v>
      </c>
      <c r="P35" s="226"/>
      <c r="Q35" s="237">
        <v>0</v>
      </c>
      <c r="R35" s="238"/>
      <c r="S35" s="238"/>
      <c r="T35" s="238"/>
      <c r="U35" s="238"/>
      <c r="V35" s="238"/>
      <c r="W35" s="232" t="s">
        <v>5555</v>
      </c>
      <c r="X35" s="232"/>
      <c r="Y35" s="232" t="s">
        <v>5556</v>
      </c>
      <c r="Z35" s="235">
        <v>2.4</v>
      </c>
      <c r="AA35" s="235">
        <v>4.8499999999999996</v>
      </c>
      <c r="AB35" s="235">
        <v>0</v>
      </c>
      <c r="AC35" s="224">
        <v>36526</v>
      </c>
      <c r="AD35" s="224">
        <v>36526</v>
      </c>
      <c r="AE35" s="125">
        <v>21</v>
      </c>
      <c r="AF35" s="125">
        <v>20</v>
      </c>
      <c r="AG35" s="125">
        <v>8</v>
      </c>
      <c r="AH35" s="236">
        <v>1</v>
      </c>
      <c r="AI35" s="236"/>
      <c r="AJ35" s="125" t="s">
        <v>6230</v>
      </c>
      <c r="AK35" s="175"/>
      <c r="AL35" s="125" t="s">
        <v>820</v>
      </c>
      <c r="AM35" s="27" t="s">
        <v>820</v>
      </c>
      <c r="AN35" s="126">
        <v>3.58</v>
      </c>
      <c r="AO35" s="126">
        <v>0</v>
      </c>
      <c r="AP35" s="126">
        <v>0</v>
      </c>
      <c r="AQ35" s="126">
        <v>7</v>
      </c>
      <c r="AR35" s="125">
        <v>0</v>
      </c>
      <c r="AS35" s="125">
        <v>0</v>
      </c>
      <c r="AT35" s="178"/>
      <c r="AU35" s="178"/>
      <c r="AV35" s="178"/>
      <c r="AW35" s="239" t="s">
        <v>940</v>
      </c>
      <c r="AX35" s="239" t="s">
        <v>5022</v>
      </c>
      <c r="AY35" s="127"/>
      <c r="AZ35" s="127"/>
      <c r="BA35" s="128">
        <v>100</v>
      </c>
      <c r="BB35" s="128" t="s">
        <v>489</v>
      </c>
      <c r="BC35" s="128"/>
      <c r="BD35" s="128">
        <v>1</v>
      </c>
      <c r="BE35" s="129" t="s">
        <v>541</v>
      </c>
      <c r="BF35" s="130">
        <v>1</v>
      </c>
      <c r="BG35" s="240"/>
      <c r="BH35" s="241" t="s">
        <v>947</v>
      </c>
      <c r="BI35" s="190"/>
      <c r="BJ35" s="131">
        <v>0</v>
      </c>
      <c r="BK35" s="191">
        <v>121</v>
      </c>
      <c r="BL35" s="13">
        <v>0</v>
      </c>
      <c r="BM35" s="13">
        <v>0</v>
      </c>
      <c r="BN35" s="27" t="s">
        <v>702</v>
      </c>
      <c r="BO35" s="13" t="s">
        <v>702</v>
      </c>
      <c r="BP35" s="222">
        <v>0</v>
      </c>
      <c r="BQ35" s="132"/>
      <c r="BR35" s="133"/>
      <c r="BS35" s="125">
        <v>1000000000</v>
      </c>
      <c r="BT35" s="134">
        <v>0</v>
      </c>
      <c r="BU35" s="135">
        <v>0</v>
      </c>
      <c r="BV35" s="134">
        <v>0</v>
      </c>
      <c r="BW35" s="136">
        <v>0</v>
      </c>
      <c r="BX35" s="136">
        <v>0</v>
      </c>
      <c r="BY35" s="136">
        <v>0</v>
      </c>
      <c r="BZ35" s="134">
        <v>0</v>
      </c>
      <c r="CA35" s="134">
        <v>0</v>
      </c>
      <c r="CB35" s="134">
        <v>0</v>
      </c>
      <c r="CC35" s="135">
        <v>0</v>
      </c>
      <c r="CD35" s="134"/>
      <c r="CE35" s="134"/>
      <c r="CF35" s="137">
        <v>0</v>
      </c>
      <c r="CG35" s="134">
        <v>0</v>
      </c>
      <c r="CH35" s="132"/>
      <c r="CI35" s="132"/>
      <c r="CJ35" s="229" t="s">
        <v>820</v>
      </c>
      <c r="CK35" s="233" t="s">
        <v>820</v>
      </c>
      <c r="CL35" s="138">
        <v>0</v>
      </c>
      <c r="CM35" s="138">
        <v>0</v>
      </c>
      <c r="CN35" s="135">
        <v>0</v>
      </c>
      <c r="CO35" s="135">
        <v>0</v>
      </c>
      <c r="CP35" s="139"/>
      <c r="CQ35" s="135">
        <v>0</v>
      </c>
      <c r="CR35" s="179">
        <v>43175</v>
      </c>
      <c r="CS35" s="180">
        <v>43346</v>
      </c>
      <c r="CT35" s="181">
        <v>43493</v>
      </c>
      <c r="CU35" s="181">
        <v>36526</v>
      </c>
      <c r="CV35" s="181">
        <v>36526</v>
      </c>
      <c r="CW35" s="181">
        <v>36526</v>
      </c>
      <c r="CX35" s="181">
        <v>36666</v>
      </c>
      <c r="CY35" s="135">
        <v>1</v>
      </c>
      <c r="CZ35" s="134">
        <v>0</v>
      </c>
      <c r="DA35" s="135">
        <v>0.61290322580645162</v>
      </c>
      <c r="DB35" s="135">
        <v>0</v>
      </c>
      <c r="DC35" s="135">
        <v>0</v>
      </c>
      <c r="DD35" s="135">
        <v>0</v>
      </c>
      <c r="DE35" s="140">
        <v>0</v>
      </c>
      <c r="DF35" s="13" t="s">
        <v>820</v>
      </c>
      <c r="DG35" s="80" t="s">
        <v>820</v>
      </c>
      <c r="DH35" s="18" t="b">
        <v>0</v>
      </c>
      <c r="DI35" s="79"/>
      <c r="DJ35" s="79"/>
      <c r="DK35" s="192"/>
      <c r="DL35" s="174"/>
      <c r="DM35" s="193"/>
      <c r="DN35" s="135"/>
      <c r="DO35" s="79"/>
      <c r="DP35" s="79"/>
      <c r="DQ35" s="79"/>
      <c r="DR35" s="79"/>
      <c r="DS35" s="79"/>
      <c r="DT35" s="79"/>
      <c r="DU35" s="79"/>
      <c r="DV35" s="18"/>
      <c r="DW35" s="18"/>
      <c r="DX35" s="18"/>
      <c r="DY35" s="177"/>
      <c r="DZ35" s="177">
        <v>0</v>
      </c>
      <c r="EA35" s="177">
        <v>0</v>
      </c>
      <c r="EB35" s="177">
        <v>0</v>
      </c>
      <c r="EC35" s="177">
        <v>0</v>
      </c>
      <c r="ED35" s="177">
        <v>0</v>
      </c>
      <c r="EE35" s="177">
        <v>0</v>
      </c>
      <c r="EF35" s="177">
        <v>0</v>
      </c>
      <c r="EG35" s="177">
        <v>0</v>
      </c>
      <c r="EH35" s="177">
        <v>0</v>
      </c>
      <c r="EI35" s="177">
        <v>0</v>
      </c>
      <c r="EJ35" s="177">
        <v>0</v>
      </c>
      <c r="EK35" s="177">
        <v>0</v>
      </c>
      <c r="EL35" s="177">
        <v>0</v>
      </c>
      <c r="EM35" s="177">
        <v>0</v>
      </c>
      <c r="EN35" s="177">
        <v>0</v>
      </c>
      <c r="EO35" s="177">
        <v>0</v>
      </c>
      <c r="EP35" s="177">
        <v>0</v>
      </c>
      <c r="EQ35" s="177">
        <v>0</v>
      </c>
      <c r="ER35" s="177">
        <v>0</v>
      </c>
      <c r="ES35" s="177">
        <v>0</v>
      </c>
      <c r="ET35" s="177">
        <v>0</v>
      </c>
      <c r="EU35" s="177">
        <v>0</v>
      </c>
      <c r="EV35" s="177">
        <v>0</v>
      </c>
      <c r="EW35" s="177">
        <v>0</v>
      </c>
      <c r="EX35" s="177">
        <v>0</v>
      </c>
      <c r="EY35" s="177">
        <v>0</v>
      </c>
      <c r="EZ35" s="177">
        <v>0</v>
      </c>
      <c r="FA35" s="177">
        <v>0</v>
      </c>
      <c r="FB35" s="177">
        <v>0</v>
      </c>
      <c r="FC35" s="243"/>
      <c r="FD35" s="198"/>
      <c r="FE35" s="198"/>
      <c r="FF35" s="198"/>
      <c r="FG35" s="246"/>
      <c r="FH35" s="198"/>
      <c r="FI35" s="197">
        <v>74</v>
      </c>
      <c r="FJ35" s="197">
        <v>74</v>
      </c>
      <c r="FK35" s="197">
        <v>62</v>
      </c>
      <c r="FL35" s="197">
        <v>62</v>
      </c>
      <c r="FM35" s="197">
        <v>62</v>
      </c>
      <c r="FN35" s="197">
        <v>62</v>
      </c>
      <c r="FO35" s="197">
        <v>62</v>
      </c>
      <c r="FP35" s="197">
        <v>62</v>
      </c>
      <c r="FQ35" s="197">
        <v>62</v>
      </c>
      <c r="FR35" s="197">
        <v>62</v>
      </c>
      <c r="FS35" s="197">
        <v>62</v>
      </c>
      <c r="FT35" s="197">
        <v>62</v>
      </c>
      <c r="FU35" s="197">
        <v>62</v>
      </c>
      <c r="FV35" s="197">
        <v>62</v>
      </c>
      <c r="FW35" s="197">
        <v>62</v>
      </c>
      <c r="FX35" s="197">
        <v>62</v>
      </c>
      <c r="FY35" s="197">
        <v>62</v>
      </c>
      <c r="FZ35" s="197">
        <v>62</v>
      </c>
      <c r="GA35" s="197">
        <v>62</v>
      </c>
      <c r="GB35" s="197">
        <v>62</v>
      </c>
      <c r="GC35" s="197">
        <v>62</v>
      </c>
      <c r="GD35" s="197">
        <v>58</v>
      </c>
      <c r="GE35" s="197">
        <v>58</v>
      </c>
      <c r="GF35" s="197">
        <v>58</v>
      </c>
      <c r="GG35" s="197">
        <v>58</v>
      </c>
      <c r="GH35" s="197">
        <v>58</v>
      </c>
      <c r="GI35" s="197">
        <v>58</v>
      </c>
      <c r="GJ35" s="197">
        <v>58</v>
      </c>
      <c r="GK35" s="197">
        <v>58</v>
      </c>
      <c r="GL35" s="197">
        <v>46</v>
      </c>
      <c r="GM35" s="197">
        <v>46</v>
      </c>
      <c r="GN35" s="197">
        <v>37</v>
      </c>
      <c r="GO35" s="197">
        <v>37</v>
      </c>
      <c r="GP35" s="197">
        <v>37</v>
      </c>
      <c r="GQ35" s="197">
        <v>37</v>
      </c>
      <c r="GR35" s="197">
        <v>37</v>
      </c>
      <c r="GS35" s="197">
        <v>37</v>
      </c>
      <c r="GT35" s="197">
        <v>37</v>
      </c>
      <c r="GU35" s="197">
        <v>37</v>
      </c>
      <c r="GV35" s="197">
        <v>37</v>
      </c>
      <c r="GW35" s="197">
        <v>37</v>
      </c>
      <c r="GX35" s="197">
        <v>37</v>
      </c>
      <c r="GY35" s="197">
        <v>37</v>
      </c>
      <c r="GZ35" s="197">
        <v>37</v>
      </c>
      <c r="HA35" s="197">
        <v>17</v>
      </c>
      <c r="HB35" s="197">
        <v>17</v>
      </c>
      <c r="HC35" s="197">
        <v>17</v>
      </c>
      <c r="HD35" s="197">
        <v>17</v>
      </c>
      <c r="HE35" s="197">
        <v>1</v>
      </c>
      <c r="HF35" s="197">
        <v>12</v>
      </c>
      <c r="HG35" s="197">
        <v>12</v>
      </c>
      <c r="HH35" s="197">
        <v>12</v>
      </c>
      <c r="HI35" s="197">
        <v>12</v>
      </c>
      <c r="HJ35" s="197">
        <v>0</v>
      </c>
      <c r="HK35" s="198"/>
      <c r="HL35" s="197">
        <v>0</v>
      </c>
      <c r="HM35" s="197">
        <v>0</v>
      </c>
      <c r="HN35" s="197">
        <v>0</v>
      </c>
      <c r="HO35" s="197">
        <v>12</v>
      </c>
      <c r="HP35" s="197">
        <v>0</v>
      </c>
      <c r="HQ35" s="197">
        <v>0</v>
      </c>
      <c r="HR35" s="197">
        <v>0</v>
      </c>
      <c r="HS35" s="197">
        <v>0</v>
      </c>
      <c r="HT35" s="197">
        <v>0</v>
      </c>
      <c r="HU35" s="197">
        <v>0</v>
      </c>
      <c r="HV35" s="198"/>
      <c r="HW35" s="197">
        <v>0</v>
      </c>
      <c r="HX35" s="197">
        <v>0</v>
      </c>
      <c r="HY35" s="197">
        <v>0</v>
      </c>
      <c r="HZ35" s="197">
        <v>0</v>
      </c>
      <c r="IA35" s="197">
        <v>0</v>
      </c>
      <c r="IB35" s="197">
        <v>0</v>
      </c>
      <c r="IC35" s="197">
        <v>0</v>
      </c>
      <c r="ID35" s="197">
        <v>0</v>
      </c>
      <c r="IE35" s="197">
        <v>0</v>
      </c>
      <c r="IF35" s="197">
        <v>0</v>
      </c>
      <c r="IG35" s="197">
        <v>0</v>
      </c>
      <c r="IH35" s="197">
        <v>0</v>
      </c>
      <c r="II35" s="197">
        <v>0</v>
      </c>
      <c r="IJ35" s="197">
        <v>0</v>
      </c>
      <c r="IK35" s="197">
        <v>0</v>
      </c>
      <c r="IL35" s="197">
        <v>0</v>
      </c>
      <c r="IM35" s="197">
        <v>0</v>
      </c>
      <c r="IN35" s="197">
        <v>0</v>
      </c>
      <c r="IO35" s="197">
        <v>0</v>
      </c>
      <c r="IP35" s="197">
        <v>0</v>
      </c>
      <c r="IQ35" s="197">
        <v>0</v>
      </c>
      <c r="IR35" s="197">
        <v>0</v>
      </c>
      <c r="IS35" s="197">
        <v>0</v>
      </c>
      <c r="IT35" s="197">
        <v>0</v>
      </c>
      <c r="IU35" s="197">
        <v>0</v>
      </c>
      <c r="IV35" s="197">
        <v>0</v>
      </c>
      <c r="IW35" s="197">
        <v>0</v>
      </c>
      <c r="IX35" s="197">
        <v>0</v>
      </c>
      <c r="IY35" s="197">
        <v>0</v>
      </c>
      <c r="IZ35" s="198"/>
      <c r="JA35" s="197">
        <v>0</v>
      </c>
      <c r="JB35" s="197">
        <v>0</v>
      </c>
      <c r="JC35" s="197">
        <v>0</v>
      </c>
      <c r="JD35" s="197">
        <v>0</v>
      </c>
      <c r="JE35" s="197">
        <v>0</v>
      </c>
      <c r="JF35" s="197">
        <v>0</v>
      </c>
      <c r="JG35" s="197">
        <v>0</v>
      </c>
      <c r="JH35" s="197">
        <v>0</v>
      </c>
      <c r="JI35" s="197">
        <v>0</v>
      </c>
      <c r="JJ35" s="197"/>
      <c r="JK35" s="197">
        <v>0</v>
      </c>
      <c r="JL35" s="197">
        <v>0</v>
      </c>
      <c r="JM35" s="197">
        <v>0</v>
      </c>
      <c r="JN35" s="197">
        <v>0</v>
      </c>
      <c r="JO35" s="197">
        <v>0</v>
      </c>
      <c r="JP35" s="197">
        <v>0</v>
      </c>
      <c r="JQ35" s="198"/>
      <c r="JR35" s="197">
        <v>0</v>
      </c>
      <c r="JS35" s="197">
        <v>0</v>
      </c>
      <c r="JT35" s="197">
        <v>0</v>
      </c>
      <c r="JU35" s="197">
        <v>0</v>
      </c>
      <c r="JV35" s="197">
        <v>0</v>
      </c>
      <c r="JW35" s="197">
        <v>0</v>
      </c>
      <c r="JX35" s="197">
        <v>0</v>
      </c>
      <c r="JY35" s="197">
        <v>0</v>
      </c>
      <c r="JZ35" s="197">
        <v>0</v>
      </c>
      <c r="KA35" s="197">
        <v>0</v>
      </c>
      <c r="KB35" s="197">
        <v>0</v>
      </c>
      <c r="KC35" s="197">
        <v>0</v>
      </c>
      <c r="KD35" s="197">
        <v>0</v>
      </c>
      <c r="KE35" s="197">
        <v>0</v>
      </c>
      <c r="KF35" s="197">
        <v>0</v>
      </c>
      <c r="KG35" s="197">
        <v>0</v>
      </c>
      <c r="KH35" s="197">
        <v>0</v>
      </c>
      <c r="KI35" s="197">
        <v>0</v>
      </c>
      <c r="KJ35" s="197">
        <v>0</v>
      </c>
      <c r="KK35" s="197">
        <v>0</v>
      </c>
      <c r="KL35" s="197">
        <v>0</v>
      </c>
      <c r="KM35" s="197">
        <v>0</v>
      </c>
      <c r="KN35" s="197">
        <v>0</v>
      </c>
      <c r="KO35" s="197">
        <v>0</v>
      </c>
      <c r="KP35" s="197">
        <v>0</v>
      </c>
      <c r="KQ35" s="197">
        <v>0</v>
      </c>
      <c r="KR35" s="197">
        <v>0</v>
      </c>
      <c r="KS35" s="197">
        <v>0</v>
      </c>
      <c r="KT35" s="197">
        <v>0</v>
      </c>
      <c r="KU35" s="197">
        <v>0</v>
      </c>
      <c r="KV35" s="197">
        <v>0</v>
      </c>
      <c r="KW35" s="197">
        <v>0</v>
      </c>
      <c r="KX35" s="198"/>
      <c r="KY35" s="198"/>
      <c r="KZ35" s="198"/>
      <c r="LA35" s="198"/>
      <c r="LB35" s="197">
        <v>0</v>
      </c>
      <c r="LC35" s="197">
        <v>0</v>
      </c>
      <c r="LD35" s="197">
        <v>0</v>
      </c>
      <c r="LE35" s="197">
        <v>0</v>
      </c>
      <c r="LF35" s="197">
        <v>0</v>
      </c>
      <c r="LG35" s="197">
        <v>0</v>
      </c>
      <c r="LH35" s="198"/>
      <c r="LI35" s="198"/>
      <c r="LJ35" s="198"/>
      <c r="LK35" s="198"/>
      <c r="LL35" s="198"/>
      <c r="LM35" s="198"/>
      <c r="LN35" s="198"/>
      <c r="LO35" s="198"/>
      <c r="LP35" s="198"/>
      <c r="LQ35" s="197">
        <v>0</v>
      </c>
      <c r="LR35" s="198"/>
      <c r="LS35" s="198"/>
      <c r="LT35" s="198"/>
      <c r="LU35" s="198"/>
      <c r="LV35" s="198"/>
      <c r="LW35" s="198"/>
      <c r="LX35" s="198"/>
      <c r="LY35" s="198"/>
      <c r="LZ35" s="198"/>
      <c r="MA35" s="198"/>
      <c r="MB35" s="198"/>
      <c r="MC35" s="198"/>
      <c r="MD35" s="198"/>
      <c r="ME35" s="198"/>
      <c r="MF35" s="198"/>
      <c r="MG35" s="198"/>
      <c r="MH35" s="198"/>
      <c r="MI35" s="198"/>
      <c r="MJ35" s="198"/>
      <c r="MK35" s="198"/>
      <c r="ML35" s="198"/>
      <c r="MM35" s="198"/>
      <c r="MN35" s="197">
        <v>0</v>
      </c>
      <c r="MO35" s="197">
        <v>0</v>
      </c>
      <c r="MP35" s="198"/>
      <c r="MQ35" s="197">
        <v>0</v>
      </c>
      <c r="MR35" s="198"/>
      <c r="MS35" s="198"/>
      <c r="MT35" s="198"/>
      <c r="MU35" s="198"/>
      <c r="MV35" s="198"/>
      <c r="MW35" s="198"/>
      <c r="MX35" s="198"/>
      <c r="MY35" s="198"/>
      <c r="MZ35" s="198"/>
      <c r="NA35" s="197">
        <v>0</v>
      </c>
      <c r="NB35" s="198"/>
      <c r="NC35" s="198"/>
      <c r="ND35" s="198"/>
      <c r="NE35" s="198"/>
      <c r="NF35" s="198"/>
      <c r="NG35" s="198"/>
      <c r="NH35" s="198"/>
      <c r="NI35" s="198"/>
      <c r="NJ35" s="198"/>
      <c r="NK35" s="198"/>
      <c r="NL35" s="198"/>
      <c r="NM35" s="198"/>
      <c r="NN35" s="198"/>
      <c r="NO35" s="198"/>
      <c r="NP35" s="198"/>
      <c r="NQ35" s="198"/>
      <c r="NR35" s="198"/>
      <c r="NS35" s="198"/>
      <c r="NT35" s="198"/>
      <c r="NU35" s="198"/>
      <c r="NV35" s="198"/>
      <c r="NW35" s="198"/>
      <c r="NX35" s="198"/>
      <c r="NY35" s="198"/>
      <c r="NZ35" s="198"/>
      <c r="OA35" s="198"/>
      <c r="OB35" s="198"/>
      <c r="OC35" s="198"/>
      <c r="OD35" s="198"/>
      <c r="OE35" s="198"/>
      <c r="OF35" s="198"/>
      <c r="OG35" s="198"/>
      <c r="OH35" s="198"/>
      <c r="OI35" s="198"/>
      <c r="OJ35" s="198"/>
      <c r="OK35" s="198"/>
      <c r="OL35" s="198"/>
      <c r="OM35" s="198"/>
      <c r="ON35" s="198"/>
      <c r="OO35" s="198"/>
      <c r="OP35" s="198"/>
      <c r="OQ35" s="198"/>
      <c r="OR35" s="198"/>
      <c r="OS35" s="198"/>
      <c r="OT35" s="198"/>
      <c r="OU35" s="198"/>
      <c r="OV35" s="198"/>
      <c r="OW35" s="198"/>
      <c r="OX35" s="198"/>
      <c r="OY35" s="198"/>
      <c r="OZ35" s="198"/>
      <c r="PA35" s="198"/>
      <c r="PB35" s="198"/>
      <c r="PC35" s="198"/>
      <c r="PD35" s="198"/>
      <c r="PE35" s="198"/>
      <c r="PF35" s="198"/>
      <c r="PG35" s="198"/>
      <c r="PH35" s="198"/>
      <c r="PI35" s="198"/>
      <c r="PJ35" s="198"/>
      <c r="PK35" s="198"/>
      <c r="PL35" s="198"/>
      <c r="PM35" s="198"/>
      <c r="PN35" s="198"/>
      <c r="PO35" s="198"/>
      <c r="PP35" s="198"/>
      <c r="PQ35" s="198"/>
      <c r="PR35" s="198"/>
      <c r="PS35" s="198"/>
      <c r="PT35" s="198"/>
      <c r="PU35" s="198"/>
      <c r="PV35" s="198"/>
      <c r="PW35" s="198"/>
      <c r="PX35" s="261"/>
      <c r="PY35" s="261"/>
      <c r="PZ35" s="261"/>
      <c r="QA35" s="261"/>
      <c r="QB35" s="261"/>
      <c r="QC35" s="261"/>
      <c r="QD35" s="261"/>
      <c r="QE35" s="261"/>
      <c r="QF35" s="261"/>
      <c r="QG35" s="261"/>
      <c r="QH35" s="261"/>
      <c r="QI35" s="261"/>
      <c r="QJ35" s="261"/>
      <c r="QK35" s="261"/>
      <c r="QL35" s="261"/>
      <c r="QM35" s="261"/>
      <c r="QN35" s="261"/>
      <c r="QO35" s="261"/>
      <c r="QP35" s="261"/>
      <c r="QQ35" s="261"/>
      <c r="QR35" s="261"/>
      <c r="QS35" s="261"/>
      <c r="QT35" s="261"/>
      <c r="QU35" s="261"/>
      <c r="QV35" s="261"/>
      <c r="QW35" s="261"/>
      <c r="QX35" s="261"/>
      <c r="QY35" s="261"/>
      <c r="QZ35" s="261"/>
      <c r="RA35" s="261"/>
      <c r="RB35" s="261"/>
      <c r="RC35" s="261"/>
      <c r="RD35" s="261"/>
      <c r="RE35" s="261"/>
      <c r="RF35" s="261"/>
      <c r="RG35" s="261"/>
      <c r="RH35" s="261"/>
      <c r="RI35" s="261"/>
      <c r="RJ35" s="261"/>
      <c r="RK35" s="261"/>
      <c r="RL35" s="261"/>
      <c r="RM35" s="261"/>
      <c r="RN35" s="261"/>
      <c r="RO35" s="261"/>
      <c r="RP35" s="261"/>
      <c r="RQ35" s="261"/>
      <c r="RR35" s="261"/>
      <c r="RS35" s="261"/>
      <c r="RT35" s="261"/>
      <c r="RU35" s="261"/>
      <c r="RV35" s="261"/>
      <c r="RW35" s="261"/>
      <c r="RX35" s="261"/>
      <c r="RY35" s="261"/>
      <c r="RZ35" s="261"/>
      <c r="SA35" s="261"/>
      <c r="SB35" s="261"/>
      <c r="SC35" s="261"/>
      <c r="SD35" s="261"/>
      <c r="SE35" s="261"/>
    </row>
    <row r="36" spans="1:499" x14ac:dyDescent="0.2">
      <c r="A36" s="230" t="s">
        <v>830</v>
      </c>
      <c r="B36" s="231" t="s">
        <v>5427</v>
      </c>
      <c r="C36" s="225"/>
      <c r="D36" s="225"/>
      <c r="E36" s="225"/>
      <c r="F36" s="226" t="s">
        <v>5614</v>
      </c>
      <c r="G36" s="226" t="s">
        <v>5550</v>
      </c>
      <c r="H36" s="226" t="s">
        <v>5551</v>
      </c>
      <c r="I36" s="226" t="s">
        <v>5607</v>
      </c>
      <c r="J36" s="226"/>
      <c r="K36" s="226"/>
      <c r="L36" s="226"/>
      <c r="M36" s="226"/>
      <c r="N36" s="226" t="s">
        <v>5612</v>
      </c>
      <c r="O36" s="226" t="s">
        <v>5613</v>
      </c>
      <c r="P36" s="226"/>
      <c r="Q36" s="237">
        <v>0</v>
      </c>
      <c r="R36" s="238"/>
      <c r="S36" s="238"/>
      <c r="T36" s="238"/>
      <c r="U36" s="238"/>
      <c r="V36" s="238"/>
      <c r="W36" s="232" t="s">
        <v>5555</v>
      </c>
      <c r="X36" s="232"/>
      <c r="Y36" s="232" t="s">
        <v>5556</v>
      </c>
      <c r="Z36" s="235">
        <v>2.27</v>
      </c>
      <c r="AA36" s="235">
        <v>4.8499999999999996</v>
      </c>
      <c r="AB36" s="235">
        <v>0</v>
      </c>
      <c r="AC36" s="224">
        <v>36526</v>
      </c>
      <c r="AD36" s="224">
        <v>36526</v>
      </c>
      <c r="AE36" s="125">
        <v>21</v>
      </c>
      <c r="AF36" s="125">
        <v>20</v>
      </c>
      <c r="AG36" s="125">
        <v>8</v>
      </c>
      <c r="AH36" s="236">
        <v>1</v>
      </c>
      <c r="AI36" s="236"/>
      <c r="AJ36" s="125" t="s">
        <v>6230</v>
      </c>
      <c r="AK36" s="175"/>
      <c r="AL36" s="125" t="s">
        <v>820</v>
      </c>
      <c r="AM36" s="27" t="s">
        <v>820</v>
      </c>
      <c r="AN36" s="126">
        <v>14.39</v>
      </c>
      <c r="AO36" s="126">
        <v>0</v>
      </c>
      <c r="AP36" s="126">
        <v>0</v>
      </c>
      <c r="AQ36" s="126">
        <v>1.7</v>
      </c>
      <c r="AR36" s="125">
        <v>0</v>
      </c>
      <c r="AS36" s="125">
        <v>0</v>
      </c>
      <c r="AT36" s="178"/>
      <c r="AU36" s="178"/>
      <c r="AV36" s="178"/>
      <c r="AW36" s="239" t="s">
        <v>940</v>
      </c>
      <c r="AX36" s="239" t="s">
        <v>5022</v>
      </c>
      <c r="AY36" s="127"/>
      <c r="AZ36" s="127"/>
      <c r="BA36" s="128">
        <v>100</v>
      </c>
      <c r="BB36" s="128" t="s">
        <v>489</v>
      </c>
      <c r="BC36" s="128"/>
      <c r="BD36" s="128">
        <v>1</v>
      </c>
      <c r="BE36" s="129" t="s">
        <v>541</v>
      </c>
      <c r="BF36" s="130">
        <v>1</v>
      </c>
      <c r="BG36" s="240"/>
      <c r="BH36" s="241" t="s">
        <v>947</v>
      </c>
      <c r="BI36" s="190"/>
      <c r="BJ36" s="131">
        <v>0</v>
      </c>
      <c r="BK36" s="191">
        <v>484</v>
      </c>
      <c r="BL36" s="13">
        <v>0</v>
      </c>
      <c r="BM36" s="13">
        <v>0</v>
      </c>
      <c r="BN36" s="27" t="s">
        <v>702</v>
      </c>
      <c r="BO36" s="13" t="s">
        <v>702</v>
      </c>
      <c r="BP36" s="222">
        <v>0</v>
      </c>
      <c r="BQ36" s="132"/>
      <c r="BR36" s="133"/>
      <c r="BS36" s="125">
        <v>1000000000</v>
      </c>
      <c r="BT36" s="134">
        <v>0</v>
      </c>
      <c r="BU36" s="135">
        <v>0</v>
      </c>
      <c r="BV36" s="134">
        <v>0</v>
      </c>
      <c r="BW36" s="136">
        <v>0</v>
      </c>
      <c r="BX36" s="136">
        <v>0</v>
      </c>
      <c r="BY36" s="136">
        <v>0</v>
      </c>
      <c r="BZ36" s="134">
        <v>0</v>
      </c>
      <c r="CA36" s="134">
        <v>0</v>
      </c>
      <c r="CB36" s="134">
        <v>0</v>
      </c>
      <c r="CC36" s="135">
        <v>0</v>
      </c>
      <c r="CD36" s="134"/>
      <c r="CE36" s="134"/>
      <c r="CF36" s="137">
        <v>0</v>
      </c>
      <c r="CG36" s="134">
        <v>0</v>
      </c>
      <c r="CH36" s="132"/>
      <c r="CI36" s="132"/>
      <c r="CJ36" s="229" t="s">
        <v>820</v>
      </c>
      <c r="CK36" s="233" t="s">
        <v>820</v>
      </c>
      <c r="CL36" s="138">
        <v>0</v>
      </c>
      <c r="CM36" s="138">
        <v>0</v>
      </c>
      <c r="CN36" s="135">
        <v>0</v>
      </c>
      <c r="CO36" s="135">
        <v>0</v>
      </c>
      <c r="CP36" s="139"/>
      <c r="CQ36" s="135">
        <v>0</v>
      </c>
      <c r="CR36" s="179">
        <v>43175</v>
      </c>
      <c r="CS36" s="180">
        <v>43346</v>
      </c>
      <c r="CT36" s="181">
        <v>43493</v>
      </c>
      <c r="CU36" s="181">
        <v>36526</v>
      </c>
      <c r="CV36" s="181">
        <v>36526</v>
      </c>
      <c r="CW36" s="181">
        <v>36526</v>
      </c>
      <c r="CX36" s="181">
        <v>36666</v>
      </c>
      <c r="CY36" s="135">
        <v>1.166912681866382</v>
      </c>
      <c r="CZ36" s="134">
        <v>0</v>
      </c>
      <c r="DA36" s="135">
        <v>0.33870967741935482</v>
      </c>
      <c r="DB36" s="135">
        <v>0</v>
      </c>
      <c r="DC36" s="135">
        <v>0</v>
      </c>
      <c r="DD36" s="135">
        <v>0</v>
      </c>
      <c r="DE36" s="140">
        <v>0.27419354838709675</v>
      </c>
      <c r="DF36" s="13" t="s">
        <v>820</v>
      </c>
      <c r="DG36" s="80" t="s">
        <v>820</v>
      </c>
      <c r="DH36" s="18" t="b">
        <v>0</v>
      </c>
      <c r="DI36" s="79"/>
      <c r="DJ36" s="79"/>
      <c r="DK36" s="192"/>
      <c r="DL36" s="174"/>
      <c r="DM36" s="193"/>
      <c r="DN36" s="135"/>
      <c r="DO36" s="79"/>
      <c r="DP36" s="79"/>
      <c r="DQ36" s="79"/>
      <c r="DR36" s="79"/>
      <c r="DS36" s="79"/>
      <c r="DT36" s="79"/>
      <c r="DU36" s="79"/>
      <c r="DV36" s="18"/>
      <c r="DW36" s="18"/>
      <c r="DX36" s="18"/>
      <c r="DY36" s="177"/>
      <c r="DZ36" s="177">
        <v>0</v>
      </c>
      <c r="EA36" s="177">
        <v>0</v>
      </c>
      <c r="EB36" s="177">
        <v>0</v>
      </c>
      <c r="EC36" s="177">
        <v>0</v>
      </c>
      <c r="ED36" s="177">
        <v>0</v>
      </c>
      <c r="EE36" s="177">
        <v>0</v>
      </c>
      <c r="EF36" s="177">
        <v>0</v>
      </c>
      <c r="EG36" s="177">
        <v>0</v>
      </c>
      <c r="EH36" s="177">
        <v>0</v>
      </c>
      <c r="EI36" s="177">
        <v>0</v>
      </c>
      <c r="EJ36" s="177">
        <v>0</v>
      </c>
      <c r="EK36" s="177">
        <v>0</v>
      </c>
      <c r="EL36" s="177">
        <v>0</v>
      </c>
      <c r="EM36" s="177">
        <v>0</v>
      </c>
      <c r="EN36" s="177">
        <v>0</v>
      </c>
      <c r="EO36" s="177">
        <v>0</v>
      </c>
      <c r="EP36" s="177">
        <v>0</v>
      </c>
      <c r="EQ36" s="177">
        <v>0</v>
      </c>
      <c r="ER36" s="177">
        <v>0</v>
      </c>
      <c r="ES36" s="177">
        <v>0</v>
      </c>
      <c r="ET36" s="177">
        <v>0</v>
      </c>
      <c r="EU36" s="177">
        <v>0</v>
      </c>
      <c r="EV36" s="177">
        <v>0</v>
      </c>
      <c r="EW36" s="177">
        <v>0</v>
      </c>
      <c r="EX36" s="177">
        <v>0</v>
      </c>
      <c r="EY36" s="177">
        <v>0</v>
      </c>
      <c r="EZ36" s="177">
        <v>0</v>
      </c>
      <c r="FA36" s="177">
        <v>0</v>
      </c>
      <c r="FB36" s="177">
        <v>0</v>
      </c>
      <c r="FC36" s="243"/>
      <c r="FD36" s="198"/>
      <c r="FE36" s="198"/>
      <c r="FF36" s="198"/>
      <c r="FG36" s="246"/>
      <c r="FH36" s="198"/>
      <c r="FI36" s="195">
        <v>153</v>
      </c>
      <c r="FJ36" s="195">
        <v>153</v>
      </c>
      <c r="FK36" s="197">
        <v>91</v>
      </c>
      <c r="FL36" s="197">
        <v>91</v>
      </c>
      <c r="FM36" s="197">
        <v>91</v>
      </c>
      <c r="FN36" s="197">
        <v>91</v>
      </c>
      <c r="FO36" s="197">
        <v>91</v>
      </c>
      <c r="FP36" s="197">
        <v>91</v>
      </c>
      <c r="FQ36" s="197">
        <v>91</v>
      </c>
      <c r="FR36" s="197">
        <v>91</v>
      </c>
      <c r="FS36" s="197">
        <v>91</v>
      </c>
      <c r="FT36" s="197">
        <v>91</v>
      </c>
      <c r="FU36" s="197">
        <v>91</v>
      </c>
      <c r="FV36" s="197">
        <v>91</v>
      </c>
      <c r="FW36" s="197">
        <v>91</v>
      </c>
      <c r="FX36" s="197">
        <v>91</v>
      </c>
      <c r="FY36" s="197">
        <v>91</v>
      </c>
      <c r="FZ36" s="197">
        <v>91</v>
      </c>
      <c r="GA36" s="197">
        <v>91</v>
      </c>
      <c r="GB36" s="197">
        <v>91</v>
      </c>
      <c r="GC36" s="197">
        <v>91</v>
      </c>
      <c r="GD36" s="197">
        <v>58</v>
      </c>
      <c r="GE36" s="197">
        <v>58</v>
      </c>
      <c r="GF36" s="197">
        <v>59</v>
      </c>
      <c r="GG36" s="197">
        <v>63</v>
      </c>
      <c r="GH36" s="197">
        <v>53</v>
      </c>
      <c r="GI36" s="197">
        <v>53</v>
      </c>
      <c r="GJ36" s="197">
        <v>53</v>
      </c>
      <c r="GK36" s="197">
        <v>63</v>
      </c>
      <c r="GL36" s="197">
        <v>51</v>
      </c>
      <c r="GM36" s="197">
        <v>39</v>
      </c>
      <c r="GN36" s="197">
        <v>34</v>
      </c>
      <c r="GO36" s="197">
        <v>34</v>
      </c>
      <c r="GP36" s="197">
        <v>34</v>
      </c>
      <c r="GQ36" s="197">
        <v>34</v>
      </c>
      <c r="GR36" s="197">
        <v>14</v>
      </c>
      <c r="GS36" s="197">
        <v>14</v>
      </c>
      <c r="GT36" s="197">
        <v>9</v>
      </c>
      <c r="GU36" s="197">
        <v>9</v>
      </c>
      <c r="GV36" s="197">
        <v>9</v>
      </c>
      <c r="GW36" s="197">
        <v>9</v>
      </c>
      <c r="GX36" s="197">
        <v>9</v>
      </c>
      <c r="GY36" s="197">
        <v>9</v>
      </c>
      <c r="GZ36" s="197">
        <v>9</v>
      </c>
      <c r="HA36" s="197">
        <v>9</v>
      </c>
      <c r="HB36" s="197">
        <v>9</v>
      </c>
      <c r="HC36" s="197">
        <v>9</v>
      </c>
      <c r="HD36" s="197">
        <v>9</v>
      </c>
      <c r="HE36" s="197">
        <v>1</v>
      </c>
      <c r="HF36" s="197">
        <v>4</v>
      </c>
      <c r="HG36" s="197">
        <v>4</v>
      </c>
      <c r="HH36" s="197">
        <v>4</v>
      </c>
      <c r="HI36" s="197">
        <v>4</v>
      </c>
      <c r="HJ36" s="197">
        <v>0</v>
      </c>
      <c r="HK36" s="198"/>
      <c r="HL36" s="197">
        <v>0</v>
      </c>
      <c r="HM36" s="197">
        <v>0</v>
      </c>
      <c r="HN36" s="197">
        <v>0</v>
      </c>
      <c r="HO36" s="197">
        <v>4</v>
      </c>
      <c r="HP36" s="197">
        <v>0</v>
      </c>
      <c r="HQ36" s="197">
        <v>0</v>
      </c>
      <c r="HR36" s="197">
        <v>0</v>
      </c>
      <c r="HS36" s="197">
        <v>0</v>
      </c>
      <c r="HT36" s="197">
        <v>0</v>
      </c>
      <c r="HU36" s="197">
        <v>0</v>
      </c>
      <c r="HV36" s="198"/>
      <c r="HW36" s="197">
        <v>0</v>
      </c>
      <c r="HX36" s="197">
        <v>0</v>
      </c>
      <c r="HY36" s="197">
        <v>0</v>
      </c>
      <c r="HZ36" s="197">
        <v>0</v>
      </c>
      <c r="IA36" s="197">
        <v>0</v>
      </c>
      <c r="IB36" s="197">
        <v>0</v>
      </c>
      <c r="IC36" s="197">
        <v>0</v>
      </c>
      <c r="ID36" s="197">
        <v>0</v>
      </c>
      <c r="IE36" s="197">
        <v>0</v>
      </c>
      <c r="IF36" s="197">
        <v>0</v>
      </c>
      <c r="IG36" s="197">
        <v>0</v>
      </c>
      <c r="IH36" s="197">
        <v>0</v>
      </c>
      <c r="II36" s="197">
        <v>0</v>
      </c>
      <c r="IJ36" s="197">
        <v>0</v>
      </c>
      <c r="IK36" s="197">
        <v>0</v>
      </c>
      <c r="IL36" s="197">
        <v>0</v>
      </c>
      <c r="IM36" s="197">
        <v>0</v>
      </c>
      <c r="IN36" s="197">
        <v>0</v>
      </c>
      <c r="IO36" s="197">
        <v>0</v>
      </c>
      <c r="IP36" s="197">
        <v>0</v>
      </c>
      <c r="IQ36" s="197">
        <v>0</v>
      </c>
      <c r="IR36" s="197">
        <v>0</v>
      </c>
      <c r="IS36" s="197">
        <v>0</v>
      </c>
      <c r="IT36" s="197">
        <v>0</v>
      </c>
      <c r="IU36" s="197">
        <v>0</v>
      </c>
      <c r="IV36" s="197">
        <v>0</v>
      </c>
      <c r="IW36" s="197">
        <v>0</v>
      </c>
      <c r="IX36" s="197">
        <v>0</v>
      </c>
      <c r="IY36" s="197">
        <v>0</v>
      </c>
      <c r="IZ36" s="198"/>
      <c r="JA36" s="197">
        <v>0</v>
      </c>
      <c r="JB36" s="197">
        <v>0</v>
      </c>
      <c r="JC36" s="197">
        <v>0</v>
      </c>
      <c r="JD36" s="197">
        <v>0</v>
      </c>
      <c r="JE36" s="197">
        <v>0</v>
      </c>
      <c r="JF36" s="197">
        <v>0</v>
      </c>
      <c r="JG36" s="197">
        <v>0</v>
      </c>
      <c r="JH36" s="197">
        <v>0</v>
      </c>
      <c r="JI36" s="197">
        <v>0</v>
      </c>
      <c r="JJ36" s="197"/>
      <c r="JK36" s="197">
        <v>0</v>
      </c>
      <c r="JL36" s="197">
        <v>0</v>
      </c>
      <c r="JM36" s="197">
        <v>0</v>
      </c>
      <c r="JN36" s="197">
        <v>0</v>
      </c>
      <c r="JO36" s="197">
        <v>0</v>
      </c>
      <c r="JP36" s="197">
        <v>0</v>
      </c>
      <c r="JQ36" s="198"/>
      <c r="JR36" s="197">
        <v>0</v>
      </c>
      <c r="JS36" s="197">
        <v>0</v>
      </c>
      <c r="JT36" s="197">
        <v>0</v>
      </c>
      <c r="JU36" s="197">
        <v>100</v>
      </c>
      <c r="JV36" s="197">
        <v>99</v>
      </c>
      <c r="JW36" s="197">
        <v>99</v>
      </c>
      <c r="JX36" s="197">
        <v>99</v>
      </c>
      <c r="JY36" s="197">
        <v>99</v>
      </c>
      <c r="JZ36" s="197">
        <v>99</v>
      </c>
      <c r="KA36" s="197">
        <v>95</v>
      </c>
      <c r="KB36" s="197">
        <v>95</v>
      </c>
      <c r="KC36" s="197">
        <v>75</v>
      </c>
      <c r="KD36" s="197">
        <v>75</v>
      </c>
      <c r="KE36" s="197">
        <v>75</v>
      </c>
      <c r="KF36" s="197">
        <v>75</v>
      </c>
      <c r="KG36" s="197">
        <v>75</v>
      </c>
      <c r="KH36" s="197">
        <v>69</v>
      </c>
      <c r="KI36" s="197">
        <v>67</v>
      </c>
      <c r="KJ36" s="197">
        <v>67</v>
      </c>
      <c r="KK36" s="197">
        <v>67</v>
      </c>
      <c r="KL36" s="197">
        <v>67</v>
      </c>
      <c r="KM36" s="197">
        <v>67</v>
      </c>
      <c r="KN36" s="197">
        <v>66</v>
      </c>
      <c r="KO36" s="197">
        <v>66</v>
      </c>
      <c r="KP36" s="197">
        <v>66</v>
      </c>
      <c r="KQ36" s="197">
        <v>66</v>
      </c>
      <c r="KR36" s="197">
        <v>66</v>
      </c>
      <c r="KS36" s="197">
        <v>66</v>
      </c>
      <c r="KT36" s="197">
        <v>66</v>
      </c>
      <c r="KU36" s="197">
        <v>66</v>
      </c>
      <c r="KV36" s="197">
        <v>66</v>
      </c>
      <c r="KW36" s="197">
        <v>66</v>
      </c>
      <c r="KX36" s="198"/>
      <c r="KY36" s="198"/>
      <c r="KZ36" s="198"/>
      <c r="LA36" s="198"/>
      <c r="LB36" s="197">
        <v>58</v>
      </c>
      <c r="LC36" s="197">
        <v>0</v>
      </c>
      <c r="LD36" s="197">
        <v>0</v>
      </c>
      <c r="LE36" s="197">
        <v>47</v>
      </c>
      <c r="LF36" s="197">
        <v>0</v>
      </c>
      <c r="LG36" s="197">
        <v>47</v>
      </c>
      <c r="LH36" s="198"/>
      <c r="LI36" s="198"/>
      <c r="LJ36" s="198"/>
      <c r="LK36" s="198"/>
      <c r="LL36" s="198"/>
      <c r="LM36" s="198"/>
      <c r="LN36" s="198"/>
      <c r="LO36" s="198"/>
      <c r="LP36" s="198"/>
      <c r="LQ36" s="197">
        <v>47</v>
      </c>
      <c r="LR36" s="198"/>
      <c r="LS36" s="198"/>
      <c r="LT36" s="198"/>
      <c r="LU36" s="198"/>
      <c r="LV36" s="198"/>
      <c r="LW36" s="198"/>
      <c r="LX36" s="198"/>
      <c r="LY36" s="198"/>
      <c r="LZ36" s="198"/>
      <c r="MA36" s="198"/>
      <c r="MB36" s="198"/>
      <c r="MC36" s="198"/>
      <c r="MD36" s="198"/>
      <c r="ME36" s="198"/>
      <c r="MF36" s="198"/>
      <c r="MG36" s="198"/>
      <c r="MH36" s="198"/>
      <c r="MI36" s="198"/>
      <c r="MJ36" s="198"/>
      <c r="MK36" s="198"/>
      <c r="ML36" s="198"/>
      <c r="MM36" s="198"/>
      <c r="MN36" s="197">
        <v>47</v>
      </c>
      <c r="MO36" s="197">
        <v>0</v>
      </c>
      <c r="MP36" s="198"/>
      <c r="MQ36" s="197">
        <v>0</v>
      </c>
      <c r="MR36" s="198"/>
      <c r="MS36" s="198"/>
      <c r="MT36" s="198"/>
      <c r="MU36" s="198"/>
      <c r="MV36" s="198"/>
      <c r="MW36" s="198"/>
      <c r="MX36" s="198"/>
      <c r="MY36" s="198"/>
      <c r="MZ36" s="198"/>
      <c r="NA36" s="197">
        <v>0</v>
      </c>
      <c r="NB36" s="198"/>
      <c r="NC36" s="198"/>
      <c r="ND36" s="198"/>
      <c r="NE36" s="198"/>
      <c r="NF36" s="198"/>
      <c r="NG36" s="198"/>
      <c r="NH36" s="198"/>
      <c r="NI36" s="198"/>
      <c r="NJ36" s="198"/>
      <c r="NK36" s="198"/>
      <c r="NL36" s="198"/>
      <c r="NM36" s="198"/>
      <c r="NN36" s="198"/>
      <c r="NO36" s="198"/>
      <c r="NP36" s="196"/>
      <c r="NQ36" s="196"/>
      <c r="NR36" s="196"/>
      <c r="NS36" s="196"/>
      <c r="NT36" s="196"/>
      <c r="NU36" s="196"/>
      <c r="NV36" s="196"/>
      <c r="NW36" s="196"/>
      <c r="NX36" s="196"/>
      <c r="NY36" s="196"/>
      <c r="NZ36" s="196"/>
      <c r="OA36" s="196"/>
      <c r="OB36" s="196"/>
      <c r="OC36" s="196"/>
      <c r="OD36" s="196"/>
      <c r="OE36" s="196"/>
      <c r="OF36" s="196"/>
      <c r="OG36" s="196"/>
      <c r="OH36" s="196"/>
      <c r="OI36" s="196"/>
      <c r="OJ36" s="196"/>
      <c r="OK36" s="196"/>
      <c r="OL36" s="196"/>
      <c r="OM36" s="196"/>
      <c r="ON36" s="196"/>
      <c r="OO36" s="196"/>
      <c r="OP36" s="196"/>
      <c r="OQ36" s="196"/>
      <c r="OR36" s="196"/>
      <c r="OS36" s="196"/>
      <c r="OT36" s="196"/>
      <c r="OU36" s="196"/>
      <c r="OV36" s="196"/>
      <c r="OW36" s="196"/>
      <c r="OX36" s="196"/>
      <c r="OY36" s="196"/>
      <c r="OZ36" s="196"/>
      <c r="PA36" s="196"/>
      <c r="PB36" s="196"/>
      <c r="PC36" s="196"/>
      <c r="PD36" s="196"/>
      <c r="PE36" s="196"/>
      <c r="PF36" s="196"/>
      <c r="PG36" s="196"/>
      <c r="PH36" s="196"/>
      <c r="PI36" s="196"/>
      <c r="PJ36" s="196"/>
      <c r="PK36" s="196"/>
      <c r="PL36" s="196"/>
      <c r="PM36" s="196"/>
      <c r="PN36" s="196"/>
      <c r="PO36" s="196"/>
      <c r="PP36" s="196"/>
      <c r="PQ36" s="196"/>
      <c r="PR36" s="196"/>
      <c r="PS36" s="196"/>
      <c r="PT36" s="196"/>
      <c r="PU36" s="196"/>
      <c r="PV36" s="196"/>
      <c r="PW36" s="196"/>
      <c r="PX36" s="261"/>
      <c r="PY36" s="261"/>
      <c r="PZ36" s="261"/>
      <c r="QA36" s="261"/>
      <c r="QB36" s="261"/>
      <c r="QC36" s="261"/>
      <c r="QD36" s="261"/>
      <c r="QE36" s="261"/>
      <c r="QF36" s="261"/>
      <c r="QG36" s="261"/>
      <c r="QH36" s="261"/>
      <c r="QI36" s="261"/>
      <c r="QJ36" s="261"/>
      <c r="QK36" s="261"/>
      <c r="QL36" s="261"/>
      <c r="QM36" s="261"/>
      <c r="QN36" s="261"/>
      <c r="QO36" s="261"/>
      <c r="QP36" s="261"/>
      <c r="QQ36" s="261"/>
      <c r="QR36" s="261"/>
      <c r="QS36" s="261"/>
      <c r="QT36" s="261"/>
      <c r="QU36" s="261"/>
      <c r="QV36" s="261"/>
      <c r="QW36" s="261"/>
      <c r="QX36" s="261"/>
      <c r="QY36" s="261"/>
      <c r="QZ36" s="261"/>
      <c r="RA36" s="261"/>
      <c r="RB36" s="261"/>
      <c r="RC36" s="261"/>
      <c r="RD36" s="261"/>
      <c r="RE36" s="261"/>
      <c r="RF36" s="261"/>
      <c r="RG36" s="261"/>
      <c r="RH36" s="261"/>
      <c r="RI36" s="261"/>
      <c r="RJ36" s="261"/>
      <c r="RK36" s="261"/>
      <c r="RL36" s="261"/>
      <c r="RM36" s="261"/>
      <c r="RN36" s="261"/>
      <c r="RO36" s="261"/>
      <c r="RP36" s="261"/>
      <c r="RQ36" s="261"/>
      <c r="RR36" s="261"/>
      <c r="RS36" s="261"/>
      <c r="RT36" s="261"/>
      <c r="RU36" s="261"/>
      <c r="RV36" s="261"/>
      <c r="RW36" s="261"/>
      <c r="RX36" s="261"/>
      <c r="RY36" s="261"/>
      <c r="RZ36" s="261"/>
      <c r="SA36" s="261"/>
      <c r="SB36" s="261"/>
      <c r="SC36" s="261"/>
      <c r="SD36" s="261"/>
      <c r="SE36" s="261"/>
    </row>
    <row r="37" spans="1:499" x14ac:dyDescent="0.2">
      <c r="A37" s="230" t="s">
        <v>830</v>
      </c>
      <c r="B37" s="231" t="s">
        <v>2943</v>
      </c>
      <c r="C37" s="225"/>
      <c r="D37" s="225"/>
      <c r="E37" s="225"/>
      <c r="F37" s="226" t="s">
        <v>5615</v>
      </c>
      <c r="G37" s="226" t="s">
        <v>5550</v>
      </c>
      <c r="H37" s="226" t="s">
        <v>5551</v>
      </c>
      <c r="I37" s="226" t="s">
        <v>5607</v>
      </c>
      <c r="J37" s="226"/>
      <c r="K37" s="226"/>
      <c r="L37" s="226"/>
      <c r="M37" s="226"/>
      <c r="N37" s="226" t="s">
        <v>5553</v>
      </c>
      <c r="O37" s="226" t="s">
        <v>5613</v>
      </c>
      <c r="P37" s="226"/>
      <c r="Q37" s="237">
        <v>0</v>
      </c>
      <c r="R37" s="238"/>
      <c r="S37" s="238"/>
      <c r="T37" s="238"/>
      <c r="U37" s="238"/>
      <c r="V37" s="238"/>
      <c r="W37" s="232" t="s">
        <v>5570</v>
      </c>
      <c r="X37" s="232"/>
      <c r="Y37" s="232" t="s">
        <v>5556</v>
      </c>
      <c r="Z37" s="235">
        <v>3.46</v>
      </c>
      <c r="AA37" s="235">
        <v>5.65</v>
      </c>
      <c r="AB37" s="235">
        <v>0</v>
      </c>
      <c r="AC37" s="224">
        <v>36526</v>
      </c>
      <c r="AD37" s="224">
        <v>36526</v>
      </c>
      <c r="AE37" s="125">
        <v>18</v>
      </c>
      <c r="AF37" s="125">
        <v>24</v>
      </c>
      <c r="AG37" s="125">
        <v>12</v>
      </c>
      <c r="AH37" s="236">
        <v>1</v>
      </c>
      <c r="AI37" s="236"/>
      <c r="AJ37" s="125" t="s">
        <v>6225</v>
      </c>
      <c r="AK37" s="175" t="s">
        <v>5144</v>
      </c>
      <c r="AL37" s="125" t="s">
        <v>820</v>
      </c>
      <c r="AM37" s="27" t="s">
        <v>5060</v>
      </c>
      <c r="AN37" s="126">
        <v>4.47</v>
      </c>
      <c r="AO37" s="126">
        <v>4.5</v>
      </c>
      <c r="AP37" s="126">
        <v>16.2</v>
      </c>
      <c r="AQ37" s="126">
        <v>0.1</v>
      </c>
      <c r="AR37" s="125">
        <v>0</v>
      </c>
      <c r="AS37" s="125">
        <v>0</v>
      </c>
      <c r="AT37" s="178">
        <v>43469</v>
      </c>
      <c r="AU37" s="178"/>
      <c r="AV37" s="178">
        <v>43070</v>
      </c>
      <c r="AW37" s="239" t="s">
        <v>855</v>
      </c>
      <c r="AX37" s="239" t="s">
        <v>846</v>
      </c>
      <c r="AY37" s="127"/>
      <c r="AZ37" s="127"/>
      <c r="BA37" s="128">
        <v>1</v>
      </c>
      <c r="BB37" s="128" t="s">
        <v>489</v>
      </c>
      <c r="BC37" s="128"/>
      <c r="BD37" s="128">
        <v>1</v>
      </c>
      <c r="BE37" s="129" t="s">
        <v>541</v>
      </c>
      <c r="BF37" s="130">
        <v>1</v>
      </c>
      <c r="BG37" s="240"/>
      <c r="BH37" s="241" t="s">
        <v>947</v>
      </c>
      <c r="BI37" s="190"/>
      <c r="BJ37" s="131">
        <v>80</v>
      </c>
      <c r="BK37" s="191">
        <v>194</v>
      </c>
      <c r="BL37" s="13">
        <v>53</v>
      </c>
      <c r="BM37" s="13">
        <v>26</v>
      </c>
      <c r="BN37" s="27" t="s">
        <v>5562</v>
      </c>
      <c r="BO37" s="13" t="s">
        <v>5562</v>
      </c>
      <c r="BP37" s="222">
        <v>89</v>
      </c>
      <c r="BQ37" s="132"/>
      <c r="BR37" s="133"/>
      <c r="BS37" s="125">
        <v>1000000000</v>
      </c>
      <c r="BT37" s="134">
        <v>289</v>
      </c>
      <c r="BU37" s="135">
        <v>-2.6124999999999998</v>
      </c>
      <c r="BV37" s="134">
        <v>0</v>
      </c>
      <c r="BW37" s="136">
        <v>0</v>
      </c>
      <c r="BX37" s="136">
        <v>0</v>
      </c>
      <c r="BY37" s="136">
        <v>0</v>
      </c>
      <c r="BZ37" s="134">
        <v>0</v>
      </c>
      <c r="CA37" s="134">
        <v>0</v>
      </c>
      <c r="CB37" s="134">
        <v>289</v>
      </c>
      <c r="CC37" s="135">
        <v>-2.6124999999999998</v>
      </c>
      <c r="CD37" s="134"/>
      <c r="CE37" s="134"/>
      <c r="CF37" s="137">
        <v>0</v>
      </c>
      <c r="CG37" s="134">
        <v>27</v>
      </c>
      <c r="CH37" s="132"/>
      <c r="CI37" s="132"/>
      <c r="CJ37" s="229" t="s">
        <v>820</v>
      </c>
      <c r="CK37" s="233" t="s">
        <v>820</v>
      </c>
      <c r="CL37" s="138">
        <v>0</v>
      </c>
      <c r="CM37" s="138">
        <v>723</v>
      </c>
      <c r="CN37" s="135">
        <v>0</v>
      </c>
      <c r="CO37" s="135">
        <v>0.84</v>
      </c>
      <c r="CP37" s="139"/>
      <c r="CQ37" s="135">
        <v>1</v>
      </c>
      <c r="CR37" s="179">
        <v>43479</v>
      </c>
      <c r="CS37" s="180">
        <v>43479</v>
      </c>
      <c r="CT37" s="181">
        <v>43605</v>
      </c>
      <c r="CU37" s="181">
        <v>43216</v>
      </c>
      <c r="CV37" s="181">
        <v>43300</v>
      </c>
      <c r="CW37" s="181">
        <v>43300</v>
      </c>
      <c r="CX37" s="181">
        <v>43384</v>
      </c>
      <c r="CY37" s="135">
        <v>0</v>
      </c>
      <c r="CZ37" s="134">
        <v>0</v>
      </c>
      <c r="DA37" s="135">
        <v>0</v>
      </c>
      <c r="DB37" s="135">
        <v>0</v>
      </c>
      <c r="DC37" s="135">
        <v>0</v>
      </c>
      <c r="DD37" s="135">
        <v>0</v>
      </c>
      <c r="DE37" s="140">
        <v>2.197802197802198E-2</v>
      </c>
      <c r="DF37" s="13" t="s">
        <v>820</v>
      </c>
      <c r="DG37" s="80" t="s">
        <v>820</v>
      </c>
      <c r="DH37" s="18" t="b">
        <v>0</v>
      </c>
      <c r="DI37" s="79"/>
      <c r="DJ37" s="79"/>
      <c r="DK37" s="192"/>
      <c r="DL37" s="174"/>
      <c r="DM37" s="193"/>
      <c r="DN37" s="135"/>
      <c r="DO37" s="79"/>
      <c r="DP37" s="79"/>
      <c r="DQ37" s="79"/>
      <c r="DR37" s="79"/>
      <c r="DS37" s="79"/>
      <c r="DT37" s="79"/>
      <c r="DU37" s="79"/>
      <c r="DV37" s="18"/>
      <c r="DW37" s="18"/>
      <c r="DX37" s="18"/>
      <c r="DY37" s="177"/>
      <c r="DZ37" s="177">
        <v>0</v>
      </c>
      <c r="EA37" s="177">
        <v>0</v>
      </c>
      <c r="EB37" s="177">
        <v>0</v>
      </c>
      <c r="EC37" s="177">
        <v>0</v>
      </c>
      <c r="ED37" s="177">
        <v>0</v>
      </c>
      <c r="EE37" s="177">
        <v>0</v>
      </c>
      <c r="EF37" s="177">
        <v>0</v>
      </c>
      <c r="EG37" s="177">
        <v>0</v>
      </c>
      <c r="EH37" s="177">
        <v>0</v>
      </c>
      <c r="EI37" s="177">
        <v>0</v>
      </c>
      <c r="EJ37" s="177">
        <v>0</v>
      </c>
      <c r="EK37" s="177">
        <v>0</v>
      </c>
      <c r="EL37" s="177">
        <v>0</v>
      </c>
      <c r="EM37" s="177">
        <v>0</v>
      </c>
      <c r="EN37" s="177">
        <v>0</v>
      </c>
      <c r="EO37" s="177">
        <v>0</v>
      </c>
      <c r="EP37" s="177">
        <v>128</v>
      </c>
      <c r="EQ37" s="177">
        <v>0</v>
      </c>
      <c r="ER37" s="177">
        <v>0</v>
      </c>
      <c r="ES37" s="177">
        <v>0</v>
      </c>
      <c r="ET37" s="177">
        <v>0</v>
      </c>
      <c r="EU37" s="177">
        <v>0</v>
      </c>
      <c r="EV37" s="177">
        <v>0</v>
      </c>
      <c r="EW37" s="177">
        <v>0</v>
      </c>
      <c r="EX37" s="177">
        <v>0</v>
      </c>
      <c r="EY37" s="177">
        <v>0</v>
      </c>
      <c r="EZ37" s="177">
        <v>0</v>
      </c>
      <c r="FA37" s="177">
        <v>0</v>
      </c>
      <c r="FB37" s="177">
        <v>0</v>
      </c>
      <c r="FC37" s="250">
        <v>422</v>
      </c>
      <c r="FD37" s="244">
        <v>378</v>
      </c>
      <c r="FE37" s="248">
        <v>378</v>
      </c>
      <c r="FF37" s="248">
        <v>378</v>
      </c>
      <c r="FG37" s="249">
        <v>365</v>
      </c>
      <c r="FH37" s="247">
        <v>361</v>
      </c>
      <c r="FI37" s="247">
        <v>361</v>
      </c>
      <c r="FJ37" s="247">
        <v>361</v>
      </c>
      <c r="FK37" s="247">
        <v>355</v>
      </c>
      <c r="FL37" s="247">
        <v>355</v>
      </c>
      <c r="FM37" s="247">
        <v>355</v>
      </c>
      <c r="FN37" s="247">
        <v>355</v>
      </c>
      <c r="FO37" s="247">
        <v>355</v>
      </c>
      <c r="FP37" s="247">
        <v>355</v>
      </c>
      <c r="FQ37" s="247">
        <v>355</v>
      </c>
      <c r="FR37" s="247">
        <v>355</v>
      </c>
      <c r="FS37" s="247">
        <v>355</v>
      </c>
      <c r="FT37" s="247">
        <v>355</v>
      </c>
      <c r="FU37" s="247">
        <v>355</v>
      </c>
      <c r="FV37" s="247">
        <v>355</v>
      </c>
      <c r="FW37" s="247">
        <v>355</v>
      </c>
      <c r="FX37" s="247">
        <v>355</v>
      </c>
      <c r="FY37" s="247">
        <v>355</v>
      </c>
      <c r="FZ37" s="247">
        <v>355</v>
      </c>
      <c r="GA37" s="247">
        <v>355</v>
      </c>
      <c r="GB37" s="247">
        <v>355</v>
      </c>
      <c r="GC37" s="247">
        <v>355</v>
      </c>
      <c r="GD37" s="247">
        <v>334</v>
      </c>
      <c r="GE37" s="247">
        <v>334</v>
      </c>
      <c r="GF37" s="247">
        <v>334</v>
      </c>
      <c r="GG37" s="247">
        <v>333</v>
      </c>
      <c r="GH37" s="247">
        <v>333</v>
      </c>
      <c r="GI37" s="247">
        <v>333</v>
      </c>
      <c r="GJ37" s="247">
        <v>333</v>
      </c>
      <c r="GK37" s="247">
        <v>333</v>
      </c>
      <c r="GL37" s="247">
        <v>333</v>
      </c>
      <c r="GM37" s="247">
        <v>333</v>
      </c>
      <c r="GN37" s="247">
        <v>333</v>
      </c>
      <c r="GO37" s="247">
        <v>329</v>
      </c>
      <c r="GP37" s="247">
        <v>329</v>
      </c>
      <c r="GQ37" s="247">
        <v>329</v>
      </c>
      <c r="GR37" s="247">
        <v>329</v>
      </c>
      <c r="GS37" s="247">
        <v>329</v>
      </c>
      <c r="GT37" s="247">
        <v>329</v>
      </c>
      <c r="GU37" s="247">
        <v>323</v>
      </c>
      <c r="GV37" s="247">
        <v>323</v>
      </c>
      <c r="GW37" s="247">
        <v>323</v>
      </c>
      <c r="GX37" s="247">
        <v>323</v>
      </c>
      <c r="GY37" s="247">
        <v>323</v>
      </c>
      <c r="GZ37" s="247">
        <v>323</v>
      </c>
      <c r="HA37" s="247">
        <v>323</v>
      </c>
      <c r="HB37" s="247">
        <v>323</v>
      </c>
      <c r="HC37" s="247">
        <v>323</v>
      </c>
      <c r="HD37" s="247">
        <v>323</v>
      </c>
      <c r="HE37" s="247">
        <v>1</v>
      </c>
      <c r="HF37" s="247">
        <v>323</v>
      </c>
      <c r="HG37" s="247">
        <v>323</v>
      </c>
      <c r="HH37" s="247">
        <v>321</v>
      </c>
      <c r="HI37" s="247">
        <v>321</v>
      </c>
      <c r="HJ37" s="247">
        <v>321</v>
      </c>
      <c r="HK37" s="198"/>
      <c r="HL37" s="247">
        <v>321</v>
      </c>
      <c r="HM37" s="247">
        <v>321</v>
      </c>
      <c r="HN37" s="247">
        <v>318</v>
      </c>
      <c r="HO37" s="247">
        <v>323</v>
      </c>
      <c r="HP37" s="247">
        <v>318</v>
      </c>
      <c r="HQ37" s="247">
        <v>318</v>
      </c>
      <c r="HR37" s="247">
        <v>318</v>
      </c>
      <c r="HS37" s="247">
        <v>318</v>
      </c>
      <c r="HT37" s="247">
        <v>318</v>
      </c>
      <c r="HU37" s="247">
        <v>315</v>
      </c>
      <c r="HV37" s="198"/>
      <c r="HW37" s="247">
        <v>315</v>
      </c>
      <c r="HX37" s="247">
        <v>315</v>
      </c>
      <c r="HY37" s="247">
        <v>315</v>
      </c>
      <c r="HZ37" s="247">
        <v>315</v>
      </c>
      <c r="IA37" s="247">
        <v>315</v>
      </c>
      <c r="IB37" s="247">
        <v>315</v>
      </c>
      <c r="IC37" s="247">
        <v>315</v>
      </c>
      <c r="ID37" s="247">
        <v>315</v>
      </c>
      <c r="IE37" s="247">
        <v>311</v>
      </c>
      <c r="IF37" s="247">
        <v>311</v>
      </c>
      <c r="IG37" s="247">
        <v>311</v>
      </c>
      <c r="IH37" s="247">
        <v>311</v>
      </c>
      <c r="II37" s="247">
        <v>311</v>
      </c>
      <c r="IJ37" s="247">
        <v>311</v>
      </c>
      <c r="IK37" s="247">
        <v>311</v>
      </c>
      <c r="IL37" s="247">
        <v>311</v>
      </c>
      <c r="IM37" s="247">
        <v>311</v>
      </c>
      <c r="IN37" s="247">
        <v>311</v>
      </c>
      <c r="IO37" s="247">
        <v>311</v>
      </c>
      <c r="IP37" s="247">
        <v>311</v>
      </c>
      <c r="IQ37" s="247">
        <v>311</v>
      </c>
      <c r="IR37" s="247">
        <v>311</v>
      </c>
      <c r="IS37" s="247">
        <v>311</v>
      </c>
      <c r="IT37" s="247">
        <v>311</v>
      </c>
      <c r="IU37" s="247">
        <v>311</v>
      </c>
      <c r="IV37" s="247">
        <v>311</v>
      </c>
      <c r="IW37" s="247">
        <v>311</v>
      </c>
      <c r="IX37" s="247">
        <v>311</v>
      </c>
      <c r="IY37" s="247">
        <v>311</v>
      </c>
      <c r="IZ37" s="198"/>
      <c r="JA37" s="247">
        <v>310</v>
      </c>
      <c r="JB37" s="247">
        <v>310</v>
      </c>
      <c r="JC37" s="247">
        <v>310</v>
      </c>
      <c r="JD37" s="247">
        <v>310</v>
      </c>
      <c r="JE37" s="247">
        <v>310</v>
      </c>
      <c r="JF37" s="247">
        <v>310</v>
      </c>
      <c r="JG37" s="247">
        <v>310</v>
      </c>
      <c r="JH37" s="247">
        <v>310</v>
      </c>
      <c r="JI37" s="247">
        <v>310</v>
      </c>
      <c r="JJ37" s="247"/>
      <c r="JK37" s="247">
        <v>310</v>
      </c>
      <c r="JL37" s="247">
        <v>310</v>
      </c>
      <c r="JM37" s="247">
        <v>310</v>
      </c>
      <c r="JN37" s="247">
        <v>310</v>
      </c>
      <c r="JO37" s="247">
        <v>310</v>
      </c>
      <c r="JP37" s="247">
        <v>310</v>
      </c>
      <c r="JQ37" s="198"/>
      <c r="JR37" s="247">
        <v>310</v>
      </c>
      <c r="JS37" s="247">
        <v>310</v>
      </c>
      <c r="JT37" s="247">
        <v>310</v>
      </c>
      <c r="JU37" s="247">
        <v>310</v>
      </c>
      <c r="JV37" s="247">
        <v>305</v>
      </c>
      <c r="JW37" s="247">
        <v>305</v>
      </c>
      <c r="JX37" s="247">
        <v>305</v>
      </c>
      <c r="JY37" s="247">
        <v>305</v>
      </c>
      <c r="JZ37" s="247">
        <v>305</v>
      </c>
      <c r="KA37" s="247">
        <v>305</v>
      </c>
      <c r="KB37" s="247">
        <v>305</v>
      </c>
      <c r="KC37" s="247">
        <v>305</v>
      </c>
      <c r="KD37" s="247">
        <v>305</v>
      </c>
      <c r="KE37" s="247">
        <v>305</v>
      </c>
      <c r="KF37" s="247">
        <v>305</v>
      </c>
      <c r="KG37" s="247">
        <v>305</v>
      </c>
      <c r="KH37" s="247">
        <v>305</v>
      </c>
      <c r="KI37" s="247">
        <v>305</v>
      </c>
      <c r="KJ37" s="247">
        <v>304</v>
      </c>
      <c r="KK37" s="247">
        <v>304</v>
      </c>
      <c r="KL37" s="247">
        <v>304</v>
      </c>
      <c r="KM37" s="247">
        <v>304</v>
      </c>
      <c r="KN37" s="247">
        <v>303</v>
      </c>
      <c r="KO37" s="247">
        <v>303</v>
      </c>
      <c r="KP37" s="247">
        <v>303</v>
      </c>
      <c r="KQ37" s="247">
        <v>303</v>
      </c>
      <c r="KR37" s="247">
        <v>303</v>
      </c>
      <c r="KS37" s="247">
        <v>303</v>
      </c>
      <c r="KT37" s="247">
        <v>303</v>
      </c>
      <c r="KU37" s="247">
        <v>303</v>
      </c>
      <c r="KV37" s="247">
        <v>303</v>
      </c>
      <c r="KW37" s="247">
        <v>303</v>
      </c>
      <c r="KX37" s="198"/>
      <c r="KY37" s="198"/>
      <c r="KZ37" s="198"/>
      <c r="LA37" s="198"/>
      <c r="LB37" s="247">
        <v>295</v>
      </c>
      <c r="LC37" s="247">
        <v>310</v>
      </c>
      <c r="LD37" s="247">
        <v>310</v>
      </c>
      <c r="LE37" s="247">
        <v>295</v>
      </c>
      <c r="LF37" s="243">
        <v>0</v>
      </c>
      <c r="LG37" s="247">
        <v>293</v>
      </c>
      <c r="LH37" s="198"/>
      <c r="LI37" s="198"/>
      <c r="LJ37" s="198"/>
      <c r="LK37" s="198"/>
      <c r="LL37" s="198"/>
      <c r="LM37" s="198"/>
      <c r="LN37" s="198"/>
      <c r="LO37" s="198"/>
      <c r="LP37" s="198"/>
      <c r="LQ37" s="247">
        <v>293</v>
      </c>
      <c r="LR37" s="198"/>
      <c r="LS37" s="198"/>
      <c r="LT37" s="198"/>
      <c r="LU37" s="198"/>
      <c r="LV37" s="198"/>
      <c r="LW37" s="198"/>
      <c r="LX37" s="198"/>
      <c r="LY37" s="198"/>
      <c r="LZ37" s="198"/>
      <c r="MA37" s="198"/>
      <c r="MB37" s="198"/>
      <c r="MC37" s="198"/>
      <c r="MD37" s="198"/>
      <c r="ME37" s="198"/>
      <c r="MF37" s="198"/>
      <c r="MG37" s="198"/>
      <c r="MH37" s="198"/>
      <c r="MI37" s="198"/>
      <c r="MJ37" s="198"/>
      <c r="MK37" s="198"/>
      <c r="ML37" s="198"/>
      <c r="MM37" s="198"/>
      <c r="MN37" s="247">
        <v>293</v>
      </c>
      <c r="MO37" s="247">
        <v>289</v>
      </c>
      <c r="MP37" s="198"/>
      <c r="MQ37" s="247">
        <v>289</v>
      </c>
      <c r="MR37" s="198"/>
      <c r="MS37" s="198"/>
      <c r="MT37" s="198"/>
      <c r="MU37" s="198"/>
      <c r="MV37" s="198"/>
      <c r="MW37" s="198"/>
      <c r="MX37" s="198"/>
      <c r="MY37" s="198"/>
      <c r="MZ37" s="198"/>
      <c r="NA37" s="247">
        <v>289</v>
      </c>
      <c r="NB37" s="198"/>
      <c r="NC37" s="198"/>
      <c r="ND37" s="198"/>
      <c r="NE37" s="198"/>
      <c r="NF37" s="198"/>
      <c r="NG37" s="198"/>
      <c r="NH37" s="198"/>
      <c r="NI37" s="198"/>
      <c r="NJ37" s="198"/>
      <c r="NK37" s="198"/>
      <c r="NL37" s="198"/>
      <c r="NM37" s="198"/>
      <c r="NN37" s="198"/>
      <c r="NO37" s="198"/>
      <c r="NP37" s="198"/>
      <c r="NQ37" s="198"/>
      <c r="NR37" s="198"/>
      <c r="NS37" s="198"/>
      <c r="NT37" s="198"/>
      <c r="NU37" s="198"/>
      <c r="NV37" s="198"/>
      <c r="NW37" s="198"/>
      <c r="NX37" s="198"/>
      <c r="NY37" s="198"/>
      <c r="NZ37" s="198"/>
      <c r="OA37" s="198"/>
      <c r="OB37" s="198"/>
      <c r="OC37" s="198"/>
      <c r="OD37" s="198"/>
      <c r="OE37" s="198"/>
      <c r="OF37" s="198"/>
      <c r="OG37" s="198"/>
      <c r="OH37" s="198"/>
      <c r="OI37" s="198"/>
      <c r="OJ37" s="198"/>
      <c r="OK37" s="198"/>
      <c r="OL37" s="198"/>
      <c r="OM37" s="198"/>
      <c r="ON37" s="198"/>
      <c r="OO37" s="198"/>
      <c r="OP37" s="198"/>
      <c r="OQ37" s="198"/>
      <c r="OR37" s="198"/>
      <c r="OS37" s="198"/>
      <c r="OT37" s="198"/>
      <c r="OU37" s="198"/>
      <c r="OV37" s="198"/>
      <c r="OW37" s="198"/>
      <c r="OX37" s="198"/>
      <c r="OY37" s="198"/>
      <c r="OZ37" s="198"/>
      <c r="PA37" s="198"/>
      <c r="PB37" s="198"/>
      <c r="PC37" s="198"/>
      <c r="PD37" s="198"/>
      <c r="PE37" s="198"/>
      <c r="PF37" s="198"/>
      <c r="PG37" s="198"/>
      <c r="PH37" s="198"/>
      <c r="PI37" s="198"/>
      <c r="PJ37" s="198"/>
      <c r="PK37" s="198"/>
      <c r="PL37" s="198"/>
      <c r="PM37" s="198"/>
      <c r="PN37" s="198"/>
      <c r="PO37" s="198"/>
      <c r="PP37" s="198"/>
      <c r="PQ37" s="198"/>
      <c r="PR37" s="198"/>
      <c r="PS37" s="198"/>
      <c r="PT37" s="198"/>
      <c r="PU37" s="198"/>
      <c r="PV37" s="198"/>
      <c r="PW37" s="198"/>
      <c r="PX37" s="261"/>
      <c r="PY37" s="261"/>
      <c r="PZ37" s="261"/>
      <c r="QA37" s="261"/>
      <c r="QB37" s="261"/>
      <c r="QC37" s="261"/>
      <c r="QD37" s="261"/>
      <c r="QE37" s="261"/>
      <c r="QF37" s="261"/>
      <c r="QG37" s="261"/>
      <c r="QH37" s="261"/>
      <c r="QI37" s="261"/>
      <c r="QJ37" s="261"/>
      <c r="QK37" s="261"/>
      <c r="QL37" s="261"/>
      <c r="QM37" s="261"/>
      <c r="QN37" s="261"/>
      <c r="QO37" s="261"/>
      <c r="QP37" s="261"/>
      <c r="QQ37" s="261"/>
      <c r="QR37" s="261"/>
      <c r="QS37" s="261"/>
      <c r="QT37" s="261"/>
      <c r="QU37" s="261"/>
      <c r="QV37" s="261"/>
      <c r="QW37" s="261"/>
      <c r="QX37" s="261"/>
      <c r="QY37" s="261"/>
      <c r="QZ37" s="261"/>
      <c r="RA37" s="261"/>
      <c r="RB37" s="261"/>
      <c r="RC37" s="261"/>
      <c r="RD37" s="261"/>
      <c r="RE37" s="261"/>
      <c r="RF37" s="261"/>
      <c r="RG37" s="261"/>
      <c r="RH37" s="261"/>
      <c r="RI37" s="261"/>
      <c r="RJ37" s="261"/>
      <c r="RK37" s="261"/>
      <c r="RL37" s="261"/>
      <c r="RM37" s="261"/>
      <c r="RN37" s="261"/>
      <c r="RO37" s="261"/>
      <c r="RP37" s="261"/>
      <c r="RQ37" s="261"/>
      <c r="RR37" s="261"/>
      <c r="RS37" s="261"/>
      <c r="RT37" s="261"/>
      <c r="RU37" s="261"/>
      <c r="RV37" s="261"/>
      <c r="RW37" s="261"/>
      <c r="RX37" s="261"/>
      <c r="RY37" s="261"/>
      <c r="RZ37" s="261"/>
      <c r="SA37" s="261"/>
      <c r="SB37" s="261"/>
      <c r="SC37" s="261"/>
      <c r="SD37" s="261"/>
      <c r="SE37" s="261"/>
    </row>
    <row r="38" spans="1:499" x14ac:dyDescent="0.2">
      <c r="A38" s="230" t="s">
        <v>830</v>
      </c>
      <c r="B38" s="231" t="s">
        <v>4120</v>
      </c>
      <c r="C38" s="225"/>
      <c r="D38" s="225"/>
      <c r="E38" s="225"/>
      <c r="F38" s="226" t="s">
        <v>5616</v>
      </c>
      <c r="G38" s="226" t="s">
        <v>5550</v>
      </c>
      <c r="H38" s="226" t="s">
        <v>5551</v>
      </c>
      <c r="I38" s="226" t="s">
        <v>5607</v>
      </c>
      <c r="J38" s="226"/>
      <c r="K38" s="226"/>
      <c r="L38" s="226"/>
      <c r="M38" s="226"/>
      <c r="N38" s="226" t="s">
        <v>5612</v>
      </c>
      <c r="O38" s="226" t="s">
        <v>5617</v>
      </c>
      <c r="P38" s="226"/>
      <c r="Q38" s="237">
        <v>0</v>
      </c>
      <c r="R38" s="238"/>
      <c r="S38" s="238"/>
      <c r="T38" s="238"/>
      <c r="U38" s="238"/>
      <c r="V38" s="238"/>
      <c r="W38" s="232" t="s">
        <v>5555</v>
      </c>
      <c r="X38" s="232"/>
      <c r="Y38" s="232" t="s">
        <v>5556</v>
      </c>
      <c r="Z38" s="235">
        <v>2.21</v>
      </c>
      <c r="AA38" s="235">
        <v>5.45</v>
      </c>
      <c r="AB38" s="235">
        <v>0</v>
      </c>
      <c r="AC38" s="224">
        <v>36526</v>
      </c>
      <c r="AD38" s="224">
        <v>36526</v>
      </c>
      <c r="AE38" s="125">
        <v>21</v>
      </c>
      <c r="AF38" s="125">
        <v>20</v>
      </c>
      <c r="AG38" s="125">
        <v>8</v>
      </c>
      <c r="AH38" s="236">
        <v>1</v>
      </c>
      <c r="AI38" s="236"/>
      <c r="AJ38" s="125" t="s">
        <v>6231</v>
      </c>
      <c r="AK38" s="175"/>
      <c r="AL38" s="125" t="s">
        <v>820</v>
      </c>
      <c r="AM38" s="27" t="s">
        <v>820</v>
      </c>
      <c r="AN38" s="126">
        <v>1.91</v>
      </c>
      <c r="AO38" s="126">
        <v>0</v>
      </c>
      <c r="AP38" s="126">
        <v>3.9</v>
      </c>
      <c r="AQ38" s="126">
        <v>2.6</v>
      </c>
      <c r="AR38" s="125">
        <v>0</v>
      </c>
      <c r="AS38" s="125">
        <v>0</v>
      </c>
      <c r="AT38" s="178"/>
      <c r="AU38" s="178"/>
      <c r="AV38" s="178"/>
      <c r="AW38" s="239" t="s">
        <v>940</v>
      </c>
      <c r="AX38" s="239" t="s">
        <v>5022</v>
      </c>
      <c r="AY38" s="127"/>
      <c r="AZ38" s="127"/>
      <c r="BA38" s="128">
        <v>20</v>
      </c>
      <c r="BB38" s="128" t="s">
        <v>489</v>
      </c>
      <c r="BC38" s="128"/>
      <c r="BD38" s="128">
        <v>1</v>
      </c>
      <c r="BE38" s="129" t="s">
        <v>541</v>
      </c>
      <c r="BF38" s="130">
        <v>1</v>
      </c>
      <c r="BG38" s="240"/>
      <c r="BH38" s="241" t="s">
        <v>947</v>
      </c>
      <c r="BI38" s="190"/>
      <c r="BJ38" s="131">
        <v>0</v>
      </c>
      <c r="BK38" s="191">
        <v>65</v>
      </c>
      <c r="BL38" s="13">
        <v>0</v>
      </c>
      <c r="BM38" s="13">
        <v>0</v>
      </c>
      <c r="BN38" s="27" t="s">
        <v>702</v>
      </c>
      <c r="BO38" s="13" t="s">
        <v>702</v>
      </c>
      <c r="BP38" s="222">
        <v>150</v>
      </c>
      <c r="BQ38" s="132"/>
      <c r="BR38" s="133"/>
      <c r="BS38" s="125">
        <v>1000000000</v>
      </c>
      <c r="BT38" s="134">
        <v>30</v>
      </c>
      <c r="BU38" s="135">
        <v>0</v>
      </c>
      <c r="BV38" s="134">
        <v>0</v>
      </c>
      <c r="BW38" s="136">
        <v>0</v>
      </c>
      <c r="BX38" s="136">
        <v>0</v>
      </c>
      <c r="BY38" s="136">
        <v>0</v>
      </c>
      <c r="BZ38" s="134">
        <v>0</v>
      </c>
      <c r="CA38" s="134">
        <v>0</v>
      </c>
      <c r="CB38" s="134">
        <v>30</v>
      </c>
      <c r="CC38" s="135">
        <v>0</v>
      </c>
      <c r="CD38" s="134"/>
      <c r="CE38" s="134"/>
      <c r="CF38" s="137">
        <v>0</v>
      </c>
      <c r="CG38" s="134">
        <v>0</v>
      </c>
      <c r="CH38" s="132"/>
      <c r="CI38" s="132"/>
      <c r="CJ38" s="229" t="s">
        <v>820</v>
      </c>
      <c r="CK38" s="233" t="s">
        <v>820</v>
      </c>
      <c r="CL38" s="138">
        <v>0</v>
      </c>
      <c r="CM38" s="138">
        <v>0</v>
      </c>
      <c r="CN38" s="135">
        <v>0</v>
      </c>
      <c r="CO38" s="135">
        <v>0</v>
      </c>
      <c r="CP38" s="139"/>
      <c r="CQ38" s="135">
        <v>0</v>
      </c>
      <c r="CR38" s="179">
        <v>42986</v>
      </c>
      <c r="CS38" s="180">
        <v>43346</v>
      </c>
      <c r="CT38" s="181">
        <v>43493</v>
      </c>
      <c r="CU38" s="181">
        <v>43080</v>
      </c>
      <c r="CV38" s="181">
        <v>0</v>
      </c>
      <c r="CW38" s="181">
        <v>43136</v>
      </c>
      <c r="CX38" s="181">
        <v>43220</v>
      </c>
      <c r="CY38" s="135">
        <v>0.20945051848245244</v>
      </c>
      <c r="CZ38" s="134">
        <v>0</v>
      </c>
      <c r="DA38" s="135">
        <v>8.0645161290322578E-3</v>
      </c>
      <c r="DB38" s="135">
        <v>0</v>
      </c>
      <c r="DC38" s="135">
        <v>0</v>
      </c>
      <c r="DD38" s="135">
        <v>0</v>
      </c>
      <c r="DE38" s="140">
        <v>0.60483870967741937</v>
      </c>
      <c r="DF38" s="13" t="s">
        <v>820</v>
      </c>
      <c r="DG38" s="80" t="s">
        <v>820</v>
      </c>
      <c r="DH38" s="18" t="b">
        <v>0</v>
      </c>
      <c r="DI38" s="79"/>
      <c r="DJ38" s="79"/>
      <c r="DK38" s="192"/>
      <c r="DL38" s="174"/>
      <c r="DM38" s="193"/>
      <c r="DN38" s="135"/>
      <c r="DO38" s="79"/>
      <c r="DP38" s="79"/>
      <c r="DQ38" s="79"/>
      <c r="DR38" s="79"/>
      <c r="DS38" s="79"/>
      <c r="DT38" s="79"/>
      <c r="DU38" s="79"/>
      <c r="DV38" s="18"/>
      <c r="DW38" s="18"/>
      <c r="DX38" s="18"/>
      <c r="DY38" s="177"/>
      <c r="DZ38" s="177">
        <v>0</v>
      </c>
      <c r="EA38" s="177">
        <v>0</v>
      </c>
      <c r="EB38" s="177">
        <v>0</v>
      </c>
      <c r="EC38" s="177">
        <v>0</v>
      </c>
      <c r="ED38" s="177">
        <v>0</v>
      </c>
      <c r="EE38" s="177">
        <v>0</v>
      </c>
      <c r="EF38" s="177">
        <v>0</v>
      </c>
      <c r="EG38" s="177">
        <v>0</v>
      </c>
      <c r="EH38" s="177">
        <v>0</v>
      </c>
      <c r="EI38" s="177">
        <v>0</v>
      </c>
      <c r="EJ38" s="177">
        <v>0</v>
      </c>
      <c r="EK38" s="177">
        <v>0</v>
      </c>
      <c r="EL38" s="177">
        <v>0</v>
      </c>
      <c r="EM38" s="177">
        <v>0</v>
      </c>
      <c r="EN38" s="177">
        <v>0</v>
      </c>
      <c r="EO38" s="177">
        <v>0</v>
      </c>
      <c r="EP38" s="177">
        <v>0</v>
      </c>
      <c r="EQ38" s="177">
        <v>0</v>
      </c>
      <c r="ER38" s="177">
        <v>0</v>
      </c>
      <c r="ES38" s="177">
        <v>0</v>
      </c>
      <c r="ET38" s="177">
        <v>0</v>
      </c>
      <c r="EU38" s="177">
        <v>0</v>
      </c>
      <c r="EV38" s="177">
        <v>0</v>
      </c>
      <c r="EW38" s="177">
        <v>0</v>
      </c>
      <c r="EX38" s="177">
        <v>0</v>
      </c>
      <c r="EY38" s="177">
        <v>0</v>
      </c>
      <c r="EZ38" s="177">
        <v>0</v>
      </c>
      <c r="FA38" s="177">
        <v>0</v>
      </c>
      <c r="FB38" s="177">
        <v>0</v>
      </c>
      <c r="FC38" s="199"/>
      <c r="FD38" s="198"/>
      <c r="FE38" s="198"/>
      <c r="FF38" s="198"/>
      <c r="FG38" s="242"/>
      <c r="FH38" s="245"/>
      <c r="FI38" s="245"/>
      <c r="FJ38" s="245"/>
      <c r="FK38" s="198"/>
      <c r="FL38" s="198"/>
      <c r="FM38" s="198"/>
      <c r="FN38" s="198"/>
      <c r="FO38" s="198"/>
      <c r="FP38" s="198"/>
      <c r="FQ38" s="198"/>
      <c r="FR38" s="198"/>
      <c r="FS38" s="198"/>
      <c r="FT38" s="198"/>
      <c r="FU38" s="198"/>
      <c r="FV38" s="198"/>
      <c r="FW38" s="198"/>
      <c r="FX38" s="197">
        <v>72</v>
      </c>
      <c r="FY38" s="197">
        <v>72</v>
      </c>
      <c r="FZ38" s="197">
        <v>72</v>
      </c>
      <c r="GA38" s="197">
        <v>72</v>
      </c>
      <c r="GB38" s="197">
        <v>72</v>
      </c>
      <c r="GC38" s="197">
        <v>72</v>
      </c>
      <c r="GD38" s="197">
        <v>62</v>
      </c>
      <c r="GE38" s="197">
        <v>62</v>
      </c>
      <c r="GF38" s="197">
        <v>62</v>
      </c>
      <c r="GG38" s="197">
        <v>62</v>
      </c>
      <c r="GH38" s="197">
        <v>62</v>
      </c>
      <c r="GI38" s="197">
        <v>62</v>
      </c>
      <c r="GJ38" s="197">
        <v>62</v>
      </c>
      <c r="GK38" s="197">
        <v>62</v>
      </c>
      <c r="GL38" s="197">
        <v>62</v>
      </c>
      <c r="GM38" s="197">
        <v>62</v>
      </c>
      <c r="GN38" s="197">
        <v>62</v>
      </c>
      <c r="GO38" s="197">
        <v>62</v>
      </c>
      <c r="GP38" s="197">
        <v>62</v>
      </c>
      <c r="GQ38" s="197">
        <v>62</v>
      </c>
      <c r="GR38" s="197">
        <v>62</v>
      </c>
      <c r="GS38" s="197">
        <v>62</v>
      </c>
      <c r="GT38" s="197">
        <v>62</v>
      </c>
      <c r="GU38" s="197">
        <v>56</v>
      </c>
      <c r="GV38" s="197">
        <v>56</v>
      </c>
      <c r="GW38" s="197">
        <v>56</v>
      </c>
      <c r="GX38" s="197">
        <v>56</v>
      </c>
      <c r="GY38" s="197">
        <v>56</v>
      </c>
      <c r="GZ38" s="197">
        <v>56</v>
      </c>
      <c r="HA38" s="197">
        <v>56</v>
      </c>
      <c r="HB38" s="197">
        <v>56</v>
      </c>
      <c r="HC38" s="197">
        <v>56</v>
      </c>
      <c r="HD38" s="197">
        <v>56</v>
      </c>
      <c r="HE38" s="197">
        <v>1</v>
      </c>
      <c r="HF38" s="197">
        <v>56</v>
      </c>
      <c r="HG38" s="197">
        <v>56</v>
      </c>
      <c r="HH38" s="197">
        <v>56</v>
      </c>
      <c r="HI38" s="197">
        <v>56</v>
      </c>
      <c r="HJ38" s="197">
        <v>56</v>
      </c>
      <c r="HK38" s="198"/>
      <c r="HL38" s="197">
        <v>56</v>
      </c>
      <c r="HM38" s="197">
        <v>56</v>
      </c>
      <c r="HN38" s="197">
        <v>56</v>
      </c>
      <c r="HO38" s="197">
        <v>56</v>
      </c>
      <c r="HP38" s="197">
        <v>51</v>
      </c>
      <c r="HQ38" s="197">
        <v>51</v>
      </c>
      <c r="HR38" s="197">
        <v>53</v>
      </c>
      <c r="HS38" s="197">
        <v>53</v>
      </c>
      <c r="HT38" s="197">
        <v>53</v>
      </c>
      <c r="HU38" s="197">
        <v>49</v>
      </c>
      <c r="HV38" s="198"/>
      <c r="HW38" s="197">
        <v>49</v>
      </c>
      <c r="HX38" s="197">
        <v>49</v>
      </c>
      <c r="HY38" s="197">
        <v>49</v>
      </c>
      <c r="HZ38" s="197">
        <v>49</v>
      </c>
      <c r="IA38" s="197">
        <v>49</v>
      </c>
      <c r="IB38" s="197">
        <v>49</v>
      </c>
      <c r="IC38" s="197">
        <v>49</v>
      </c>
      <c r="ID38" s="197">
        <v>49</v>
      </c>
      <c r="IE38" s="197">
        <v>49</v>
      </c>
      <c r="IF38" s="197">
        <v>49</v>
      </c>
      <c r="IG38" s="197">
        <v>49</v>
      </c>
      <c r="IH38" s="197">
        <v>49</v>
      </c>
      <c r="II38" s="197">
        <v>49</v>
      </c>
      <c r="IJ38" s="197">
        <v>49</v>
      </c>
      <c r="IK38" s="197">
        <v>49</v>
      </c>
      <c r="IL38" s="197">
        <v>49</v>
      </c>
      <c r="IM38" s="197">
        <v>48</v>
      </c>
      <c r="IN38" s="197">
        <v>48</v>
      </c>
      <c r="IO38" s="197">
        <v>48</v>
      </c>
      <c r="IP38" s="197">
        <v>48</v>
      </c>
      <c r="IQ38" s="197">
        <v>47</v>
      </c>
      <c r="IR38" s="197">
        <v>47</v>
      </c>
      <c r="IS38" s="197">
        <v>47</v>
      </c>
      <c r="IT38" s="197">
        <v>47</v>
      </c>
      <c r="IU38" s="197">
        <v>47</v>
      </c>
      <c r="IV38" s="197">
        <v>47</v>
      </c>
      <c r="IW38" s="197">
        <v>47</v>
      </c>
      <c r="IX38" s="197">
        <v>47</v>
      </c>
      <c r="IY38" s="197">
        <v>47</v>
      </c>
      <c r="IZ38" s="198"/>
      <c r="JA38" s="197">
        <v>47</v>
      </c>
      <c r="JB38" s="197">
        <v>47</v>
      </c>
      <c r="JC38" s="197">
        <v>47</v>
      </c>
      <c r="JD38" s="197">
        <v>47</v>
      </c>
      <c r="JE38" s="197">
        <v>47</v>
      </c>
      <c r="JF38" s="197">
        <v>47</v>
      </c>
      <c r="JG38" s="197">
        <v>47</v>
      </c>
      <c r="JH38" s="197">
        <v>47</v>
      </c>
      <c r="JI38" s="197">
        <v>47</v>
      </c>
      <c r="JJ38" s="197"/>
      <c r="JK38" s="197">
        <v>47</v>
      </c>
      <c r="JL38" s="197">
        <v>47</v>
      </c>
      <c r="JM38" s="197">
        <v>47</v>
      </c>
      <c r="JN38" s="197">
        <v>47</v>
      </c>
      <c r="JO38" s="197">
        <v>41</v>
      </c>
      <c r="JP38" s="197">
        <v>41</v>
      </c>
      <c r="JQ38" s="198"/>
      <c r="JR38" s="197">
        <v>41</v>
      </c>
      <c r="JS38" s="197">
        <v>41</v>
      </c>
      <c r="JT38" s="197">
        <v>41</v>
      </c>
      <c r="JU38" s="197">
        <v>35</v>
      </c>
      <c r="JV38" s="197">
        <v>35</v>
      </c>
      <c r="JW38" s="197">
        <v>35</v>
      </c>
      <c r="JX38" s="197">
        <v>35</v>
      </c>
      <c r="JY38" s="197">
        <v>35</v>
      </c>
      <c r="JZ38" s="197">
        <v>35</v>
      </c>
      <c r="KA38" s="197">
        <v>35</v>
      </c>
      <c r="KB38" s="197">
        <v>35</v>
      </c>
      <c r="KC38" s="197">
        <v>35</v>
      </c>
      <c r="KD38" s="197">
        <v>35</v>
      </c>
      <c r="KE38" s="197">
        <v>35</v>
      </c>
      <c r="KF38" s="197">
        <v>34</v>
      </c>
      <c r="KG38" s="197">
        <v>34</v>
      </c>
      <c r="KH38" s="197">
        <v>34</v>
      </c>
      <c r="KI38" s="197">
        <v>34</v>
      </c>
      <c r="KJ38" s="197">
        <v>34</v>
      </c>
      <c r="KK38" s="197">
        <v>34</v>
      </c>
      <c r="KL38" s="197">
        <v>34</v>
      </c>
      <c r="KM38" s="197">
        <v>34</v>
      </c>
      <c r="KN38" s="197">
        <v>34</v>
      </c>
      <c r="KO38" s="197">
        <v>34</v>
      </c>
      <c r="KP38" s="197">
        <v>34</v>
      </c>
      <c r="KQ38" s="197">
        <v>34</v>
      </c>
      <c r="KR38" s="197">
        <v>34</v>
      </c>
      <c r="KS38" s="197">
        <v>34</v>
      </c>
      <c r="KT38" s="197">
        <v>34</v>
      </c>
      <c r="KU38" s="197">
        <v>34</v>
      </c>
      <c r="KV38" s="197">
        <v>34</v>
      </c>
      <c r="KW38" s="197">
        <v>34</v>
      </c>
      <c r="KX38" s="198"/>
      <c r="KY38" s="198"/>
      <c r="KZ38" s="198"/>
      <c r="LA38" s="198"/>
      <c r="LB38" s="197">
        <v>30</v>
      </c>
      <c r="LC38" s="197">
        <v>47</v>
      </c>
      <c r="LD38" s="197">
        <v>47</v>
      </c>
      <c r="LE38" s="197">
        <v>30</v>
      </c>
      <c r="LF38" s="197">
        <v>0</v>
      </c>
      <c r="LG38" s="197">
        <v>30</v>
      </c>
      <c r="LH38" s="198"/>
      <c r="LI38" s="198"/>
      <c r="LJ38" s="198"/>
      <c r="LK38" s="198"/>
      <c r="LL38" s="198"/>
      <c r="LM38" s="198"/>
      <c r="LN38" s="198"/>
      <c r="LO38" s="198"/>
      <c r="LP38" s="198"/>
      <c r="LQ38" s="197">
        <v>30</v>
      </c>
      <c r="LR38" s="198"/>
      <c r="LS38" s="198"/>
      <c r="LT38" s="198"/>
      <c r="LU38" s="198"/>
      <c r="LV38" s="198"/>
      <c r="LW38" s="198"/>
      <c r="LX38" s="198"/>
      <c r="LY38" s="198"/>
      <c r="LZ38" s="198"/>
      <c r="MA38" s="198"/>
      <c r="MB38" s="198"/>
      <c r="MC38" s="198"/>
      <c r="MD38" s="198"/>
      <c r="ME38" s="198"/>
      <c r="MF38" s="198"/>
      <c r="MG38" s="198"/>
      <c r="MH38" s="198"/>
      <c r="MI38" s="198"/>
      <c r="MJ38" s="198"/>
      <c r="MK38" s="198"/>
      <c r="ML38" s="198"/>
      <c r="MM38" s="198"/>
      <c r="MN38" s="197">
        <v>30</v>
      </c>
      <c r="MO38" s="197">
        <v>30</v>
      </c>
      <c r="MP38" s="198"/>
      <c r="MQ38" s="197">
        <v>30</v>
      </c>
      <c r="MR38" s="198"/>
      <c r="MS38" s="198"/>
      <c r="MT38" s="198"/>
      <c r="MU38" s="198"/>
      <c r="MV38" s="198"/>
      <c r="MW38" s="198"/>
      <c r="MX38" s="198"/>
      <c r="MY38" s="198"/>
      <c r="MZ38" s="198"/>
      <c r="NA38" s="197">
        <v>30</v>
      </c>
      <c r="NB38" s="198"/>
      <c r="NC38" s="198"/>
      <c r="ND38" s="198"/>
      <c r="NE38" s="198"/>
      <c r="NF38" s="198"/>
      <c r="NG38" s="198"/>
      <c r="NH38" s="198"/>
      <c r="NI38" s="198"/>
      <c r="NJ38" s="198"/>
      <c r="NK38" s="198"/>
      <c r="NL38" s="198"/>
      <c r="NM38" s="198"/>
      <c r="NN38" s="198"/>
      <c r="NO38" s="198"/>
      <c r="NP38" s="196"/>
      <c r="NQ38" s="196"/>
      <c r="NR38" s="196"/>
      <c r="NS38" s="196"/>
      <c r="NT38" s="196"/>
      <c r="NU38" s="196"/>
      <c r="NV38" s="196"/>
      <c r="NW38" s="196"/>
      <c r="NX38" s="196"/>
      <c r="NY38" s="196"/>
      <c r="NZ38" s="196"/>
      <c r="OA38" s="196"/>
      <c r="OB38" s="196"/>
      <c r="OC38" s="196"/>
      <c r="OD38" s="196"/>
      <c r="OE38" s="196"/>
      <c r="OF38" s="196"/>
      <c r="OG38" s="196"/>
      <c r="OH38" s="196"/>
      <c r="OI38" s="196"/>
      <c r="OJ38" s="196"/>
      <c r="OK38" s="196"/>
      <c r="OL38" s="196"/>
      <c r="OM38" s="196"/>
      <c r="ON38" s="196"/>
      <c r="OO38" s="196"/>
      <c r="OP38" s="196"/>
      <c r="OQ38" s="196"/>
      <c r="OR38" s="196"/>
      <c r="OS38" s="196"/>
      <c r="OT38" s="196"/>
      <c r="OU38" s="196"/>
      <c r="OV38" s="196"/>
      <c r="OW38" s="196"/>
      <c r="OX38" s="196"/>
      <c r="OY38" s="196"/>
      <c r="OZ38" s="196"/>
      <c r="PA38" s="196"/>
      <c r="PB38" s="196"/>
      <c r="PC38" s="196"/>
      <c r="PD38" s="196"/>
      <c r="PE38" s="196"/>
      <c r="PF38" s="196"/>
      <c r="PG38" s="196"/>
      <c r="PH38" s="196"/>
      <c r="PI38" s="196"/>
      <c r="PJ38" s="196"/>
      <c r="PK38" s="196"/>
      <c r="PL38" s="196"/>
      <c r="PM38" s="196"/>
      <c r="PN38" s="196"/>
      <c r="PO38" s="196"/>
      <c r="PP38" s="196"/>
      <c r="PQ38" s="196"/>
      <c r="PR38" s="196"/>
      <c r="PS38" s="196"/>
      <c r="PT38" s="196"/>
      <c r="PU38" s="196"/>
      <c r="PV38" s="196"/>
      <c r="PW38" s="196"/>
      <c r="PX38" s="261"/>
      <c r="PY38" s="261"/>
      <c r="PZ38" s="261"/>
      <c r="QA38" s="261"/>
      <c r="QB38" s="261"/>
      <c r="QC38" s="261"/>
      <c r="QD38" s="261"/>
      <c r="QE38" s="261"/>
      <c r="QF38" s="261"/>
      <c r="QG38" s="261"/>
      <c r="QH38" s="261"/>
      <c r="QI38" s="261"/>
      <c r="QJ38" s="261"/>
      <c r="QK38" s="261"/>
      <c r="QL38" s="261"/>
      <c r="QM38" s="261"/>
      <c r="QN38" s="261"/>
      <c r="QO38" s="261"/>
      <c r="QP38" s="261"/>
      <c r="QQ38" s="261"/>
      <c r="QR38" s="261"/>
      <c r="QS38" s="261"/>
      <c r="QT38" s="261"/>
      <c r="QU38" s="261"/>
      <c r="QV38" s="261"/>
      <c r="QW38" s="261"/>
      <c r="QX38" s="261"/>
      <c r="QY38" s="261"/>
      <c r="QZ38" s="261"/>
      <c r="RA38" s="261"/>
      <c r="RB38" s="261"/>
      <c r="RC38" s="261"/>
      <c r="RD38" s="261"/>
      <c r="RE38" s="261"/>
      <c r="RF38" s="261"/>
      <c r="RG38" s="261"/>
      <c r="RH38" s="261"/>
      <c r="RI38" s="261"/>
      <c r="RJ38" s="261"/>
      <c r="RK38" s="261"/>
      <c r="RL38" s="261"/>
      <c r="RM38" s="261"/>
      <c r="RN38" s="261"/>
      <c r="RO38" s="261"/>
      <c r="RP38" s="261"/>
      <c r="RQ38" s="261"/>
      <c r="RR38" s="261"/>
      <c r="RS38" s="261"/>
      <c r="RT38" s="261"/>
      <c r="RU38" s="261"/>
      <c r="RV38" s="261"/>
      <c r="RW38" s="261"/>
      <c r="RX38" s="261"/>
      <c r="RY38" s="261"/>
      <c r="RZ38" s="261"/>
      <c r="SA38" s="261"/>
      <c r="SB38" s="261"/>
      <c r="SC38" s="261"/>
      <c r="SD38" s="261"/>
      <c r="SE38" s="261"/>
    </row>
    <row r="39" spans="1:499" x14ac:dyDescent="0.2">
      <c r="A39" s="230" t="s">
        <v>830</v>
      </c>
      <c r="B39" s="231" t="s">
        <v>4118</v>
      </c>
      <c r="C39" s="225"/>
      <c r="D39" s="225"/>
      <c r="E39" s="225"/>
      <c r="F39" s="226" t="s">
        <v>5618</v>
      </c>
      <c r="G39" s="226" t="s">
        <v>5550</v>
      </c>
      <c r="H39" s="226" t="s">
        <v>5551</v>
      </c>
      <c r="I39" s="226" t="s">
        <v>5607</v>
      </c>
      <c r="J39" s="226"/>
      <c r="K39" s="226"/>
      <c r="L39" s="226"/>
      <c r="M39" s="226"/>
      <c r="N39" s="226" t="s">
        <v>5612</v>
      </c>
      <c r="O39" s="226" t="s">
        <v>5617</v>
      </c>
      <c r="P39" s="226"/>
      <c r="Q39" s="237">
        <v>0</v>
      </c>
      <c r="R39" s="238"/>
      <c r="S39" s="238"/>
      <c r="T39" s="238"/>
      <c r="U39" s="238"/>
      <c r="V39" s="238"/>
      <c r="W39" s="232" t="s">
        <v>5555</v>
      </c>
      <c r="X39" s="232"/>
      <c r="Y39" s="232" t="s">
        <v>5556</v>
      </c>
      <c r="Z39" s="235">
        <v>3.01</v>
      </c>
      <c r="AA39" s="235">
        <v>8.67</v>
      </c>
      <c r="AB39" s="235">
        <v>0</v>
      </c>
      <c r="AC39" s="224">
        <v>36526</v>
      </c>
      <c r="AD39" s="224">
        <v>36526</v>
      </c>
      <c r="AE39" s="125">
        <v>21</v>
      </c>
      <c r="AF39" s="125">
        <v>20</v>
      </c>
      <c r="AG39" s="125">
        <v>8</v>
      </c>
      <c r="AH39" s="236">
        <v>1</v>
      </c>
      <c r="AI39" s="236"/>
      <c r="AJ39" s="125" t="s">
        <v>6231</v>
      </c>
      <c r="AK39" s="175"/>
      <c r="AL39" s="125" t="s">
        <v>820</v>
      </c>
      <c r="AM39" s="27" t="s">
        <v>820</v>
      </c>
      <c r="AN39" s="126">
        <v>1.01</v>
      </c>
      <c r="AO39" s="126">
        <v>0</v>
      </c>
      <c r="AP39" s="126">
        <v>0.2</v>
      </c>
      <c r="AQ39" s="126">
        <v>5</v>
      </c>
      <c r="AR39" s="125">
        <v>0</v>
      </c>
      <c r="AS39" s="125">
        <v>0</v>
      </c>
      <c r="AT39" s="178"/>
      <c r="AU39" s="178"/>
      <c r="AV39" s="178"/>
      <c r="AW39" s="239" t="s">
        <v>940</v>
      </c>
      <c r="AX39" s="239" t="s">
        <v>5022</v>
      </c>
      <c r="AY39" s="127"/>
      <c r="AZ39" s="127"/>
      <c r="BA39" s="128">
        <v>20</v>
      </c>
      <c r="BB39" s="128" t="s">
        <v>489</v>
      </c>
      <c r="BC39" s="128"/>
      <c r="BD39" s="128">
        <v>1</v>
      </c>
      <c r="BE39" s="129" t="s">
        <v>541</v>
      </c>
      <c r="BF39" s="130">
        <v>1</v>
      </c>
      <c r="BG39" s="240"/>
      <c r="BH39" s="241" t="s">
        <v>947</v>
      </c>
      <c r="BI39" s="190"/>
      <c r="BJ39" s="131">
        <v>0</v>
      </c>
      <c r="BK39" s="191">
        <v>34</v>
      </c>
      <c r="BL39" s="13">
        <v>0</v>
      </c>
      <c r="BM39" s="13">
        <v>0</v>
      </c>
      <c r="BN39" s="27" t="s">
        <v>702</v>
      </c>
      <c r="BO39" s="13" t="s">
        <v>702</v>
      </c>
      <c r="BP39" s="222">
        <v>150</v>
      </c>
      <c r="BQ39" s="132"/>
      <c r="BR39" s="133"/>
      <c r="BS39" s="125">
        <v>1000000000</v>
      </c>
      <c r="BT39" s="134">
        <v>1</v>
      </c>
      <c r="BU39" s="135">
        <v>0</v>
      </c>
      <c r="BV39" s="134">
        <v>0</v>
      </c>
      <c r="BW39" s="136">
        <v>0</v>
      </c>
      <c r="BX39" s="136">
        <v>0</v>
      </c>
      <c r="BY39" s="136">
        <v>0</v>
      </c>
      <c r="BZ39" s="134">
        <v>0</v>
      </c>
      <c r="CA39" s="134">
        <v>0</v>
      </c>
      <c r="CB39" s="134">
        <v>1</v>
      </c>
      <c r="CC39" s="135">
        <v>0</v>
      </c>
      <c r="CD39" s="134"/>
      <c r="CE39" s="134"/>
      <c r="CF39" s="137">
        <v>0</v>
      </c>
      <c r="CG39" s="134">
        <v>0</v>
      </c>
      <c r="CH39" s="132"/>
      <c r="CI39" s="132"/>
      <c r="CJ39" s="229" t="s">
        <v>820</v>
      </c>
      <c r="CK39" s="233" t="s">
        <v>820</v>
      </c>
      <c r="CL39" s="138">
        <v>0</v>
      </c>
      <c r="CM39" s="138">
        <v>0</v>
      </c>
      <c r="CN39" s="135">
        <v>0</v>
      </c>
      <c r="CO39" s="135">
        <v>0</v>
      </c>
      <c r="CP39" s="139"/>
      <c r="CQ39" s="135">
        <v>0</v>
      </c>
      <c r="CR39" s="179">
        <v>42986</v>
      </c>
      <c r="CS39" s="180">
        <v>43346</v>
      </c>
      <c r="CT39" s="181">
        <v>43493</v>
      </c>
      <c r="CU39" s="181">
        <v>43080</v>
      </c>
      <c r="CV39" s="181">
        <v>0</v>
      </c>
      <c r="CW39" s="181">
        <v>43136</v>
      </c>
      <c r="CX39" s="181">
        <v>43220</v>
      </c>
      <c r="CY39" s="135">
        <v>0.62199547577202474</v>
      </c>
      <c r="CZ39" s="134">
        <v>0</v>
      </c>
      <c r="DA39" s="135">
        <v>8.0645161290322578E-3</v>
      </c>
      <c r="DB39" s="135">
        <v>0</v>
      </c>
      <c r="DC39" s="135">
        <v>0</v>
      </c>
      <c r="DD39" s="135">
        <v>0</v>
      </c>
      <c r="DE39" s="140">
        <v>0.60483870967741937</v>
      </c>
      <c r="DF39" s="13" t="s">
        <v>820</v>
      </c>
      <c r="DG39" s="80" t="s">
        <v>820</v>
      </c>
      <c r="DH39" s="18" t="b">
        <v>0</v>
      </c>
      <c r="DI39" s="79"/>
      <c r="DJ39" s="79"/>
      <c r="DK39" s="192"/>
      <c r="DL39" s="174"/>
      <c r="DM39" s="193"/>
      <c r="DN39" s="135"/>
      <c r="DO39" s="79"/>
      <c r="DP39" s="79"/>
      <c r="DQ39" s="79"/>
      <c r="DR39" s="79"/>
      <c r="DS39" s="79"/>
      <c r="DT39" s="79"/>
      <c r="DU39" s="79"/>
      <c r="DV39" s="18"/>
      <c r="DW39" s="18"/>
      <c r="DX39" s="18"/>
      <c r="DY39" s="177"/>
      <c r="DZ39" s="177">
        <v>0</v>
      </c>
      <c r="EA39" s="177">
        <v>0</v>
      </c>
      <c r="EB39" s="177">
        <v>0</v>
      </c>
      <c r="EC39" s="177">
        <v>0</v>
      </c>
      <c r="ED39" s="177">
        <v>0</v>
      </c>
      <c r="EE39" s="177">
        <v>0</v>
      </c>
      <c r="EF39" s="177">
        <v>0</v>
      </c>
      <c r="EG39" s="177">
        <v>0</v>
      </c>
      <c r="EH39" s="177">
        <v>0</v>
      </c>
      <c r="EI39" s="177">
        <v>0</v>
      </c>
      <c r="EJ39" s="177">
        <v>0</v>
      </c>
      <c r="EK39" s="177">
        <v>0</v>
      </c>
      <c r="EL39" s="177">
        <v>0</v>
      </c>
      <c r="EM39" s="177">
        <v>0</v>
      </c>
      <c r="EN39" s="177">
        <v>0</v>
      </c>
      <c r="EO39" s="177">
        <v>0</v>
      </c>
      <c r="EP39" s="177">
        <v>0</v>
      </c>
      <c r="EQ39" s="177">
        <v>0</v>
      </c>
      <c r="ER39" s="177">
        <v>0</v>
      </c>
      <c r="ES39" s="177">
        <v>0</v>
      </c>
      <c r="ET39" s="177">
        <v>0</v>
      </c>
      <c r="EU39" s="177">
        <v>0</v>
      </c>
      <c r="EV39" s="177">
        <v>0</v>
      </c>
      <c r="EW39" s="177">
        <v>0</v>
      </c>
      <c r="EX39" s="177">
        <v>0</v>
      </c>
      <c r="EY39" s="177">
        <v>0</v>
      </c>
      <c r="EZ39" s="177">
        <v>0</v>
      </c>
      <c r="FA39" s="177">
        <v>0</v>
      </c>
      <c r="FB39" s="177">
        <v>0</v>
      </c>
      <c r="FC39" s="199"/>
      <c r="FD39" s="198"/>
      <c r="FE39" s="198"/>
      <c r="FF39" s="198"/>
      <c r="FG39" s="242"/>
      <c r="FH39" s="245"/>
      <c r="FI39" s="245"/>
      <c r="FJ39" s="245"/>
      <c r="FK39" s="198"/>
      <c r="FL39" s="198"/>
      <c r="FM39" s="198"/>
      <c r="FN39" s="198"/>
      <c r="FO39" s="198"/>
      <c r="FP39" s="198"/>
      <c r="FQ39" s="198"/>
      <c r="FR39" s="198"/>
      <c r="FS39" s="198"/>
      <c r="FT39" s="198"/>
      <c r="FU39" s="198"/>
      <c r="FV39" s="198"/>
      <c r="FW39" s="198"/>
      <c r="FX39" s="197">
        <v>17</v>
      </c>
      <c r="FY39" s="197">
        <v>17</v>
      </c>
      <c r="FZ39" s="197">
        <v>17</v>
      </c>
      <c r="GA39" s="197">
        <v>17</v>
      </c>
      <c r="GB39" s="197">
        <v>17</v>
      </c>
      <c r="GC39" s="197">
        <v>17</v>
      </c>
      <c r="GD39" s="197">
        <v>17</v>
      </c>
      <c r="GE39" s="197">
        <v>17</v>
      </c>
      <c r="GF39" s="197">
        <v>17</v>
      </c>
      <c r="GG39" s="197">
        <v>17</v>
      </c>
      <c r="GH39" s="197">
        <v>17</v>
      </c>
      <c r="GI39" s="197">
        <v>17</v>
      </c>
      <c r="GJ39" s="197">
        <v>17</v>
      </c>
      <c r="GK39" s="197">
        <v>17</v>
      </c>
      <c r="GL39" s="197">
        <v>17</v>
      </c>
      <c r="GM39" s="197">
        <v>17</v>
      </c>
      <c r="GN39" s="197">
        <v>17</v>
      </c>
      <c r="GO39" s="197">
        <v>17</v>
      </c>
      <c r="GP39" s="197">
        <v>17</v>
      </c>
      <c r="GQ39" s="197">
        <v>17</v>
      </c>
      <c r="GR39" s="197">
        <v>17</v>
      </c>
      <c r="GS39" s="197">
        <v>17</v>
      </c>
      <c r="GT39" s="197">
        <v>17</v>
      </c>
      <c r="GU39" s="197">
        <v>17</v>
      </c>
      <c r="GV39" s="197">
        <v>17</v>
      </c>
      <c r="GW39" s="197">
        <v>17</v>
      </c>
      <c r="GX39" s="197">
        <v>17</v>
      </c>
      <c r="GY39" s="197">
        <v>17</v>
      </c>
      <c r="GZ39" s="197">
        <v>17</v>
      </c>
      <c r="HA39" s="197">
        <v>17</v>
      </c>
      <c r="HB39" s="197">
        <v>17</v>
      </c>
      <c r="HC39" s="197">
        <v>17</v>
      </c>
      <c r="HD39" s="197">
        <v>17</v>
      </c>
      <c r="HE39" s="197">
        <v>1</v>
      </c>
      <c r="HF39" s="197">
        <v>17</v>
      </c>
      <c r="HG39" s="197">
        <v>17</v>
      </c>
      <c r="HH39" s="197">
        <v>17</v>
      </c>
      <c r="HI39" s="197">
        <v>17</v>
      </c>
      <c r="HJ39" s="197">
        <v>17</v>
      </c>
      <c r="HK39" s="198"/>
      <c r="HL39" s="197">
        <v>17</v>
      </c>
      <c r="HM39" s="197">
        <v>17</v>
      </c>
      <c r="HN39" s="197">
        <v>17</v>
      </c>
      <c r="HO39" s="197">
        <v>17</v>
      </c>
      <c r="HP39" s="197">
        <v>17</v>
      </c>
      <c r="HQ39" s="197">
        <v>17</v>
      </c>
      <c r="HR39" s="197">
        <v>9</v>
      </c>
      <c r="HS39" s="197">
        <v>9</v>
      </c>
      <c r="HT39" s="197">
        <v>9</v>
      </c>
      <c r="HU39" s="197">
        <v>9</v>
      </c>
      <c r="HV39" s="198"/>
      <c r="HW39" s="197">
        <v>9</v>
      </c>
      <c r="HX39" s="197">
        <v>9</v>
      </c>
      <c r="HY39" s="197">
        <v>9</v>
      </c>
      <c r="HZ39" s="197">
        <v>9</v>
      </c>
      <c r="IA39" s="197">
        <v>9</v>
      </c>
      <c r="IB39" s="197">
        <v>9</v>
      </c>
      <c r="IC39" s="197">
        <v>9</v>
      </c>
      <c r="ID39" s="197">
        <v>9</v>
      </c>
      <c r="IE39" s="197">
        <v>9</v>
      </c>
      <c r="IF39" s="197">
        <v>9</v>
      </c>
      <c r="IG39" s="197">
        <v>9</v>
      </c>
      <c r="IH39" s="197">
        <v>9</v>
      </c>
      <c r="II39" s="197">
        <v>9</v>
      </c>
      <c r="IJ39" s="197">
        <v>9</v>
      </c>
      <c r="IK39" s="197">
        <v>9</v>
      </c>
      <c r="IL39" s="197">
        <v>9</v>
      </c>
      <c r="IM39" s="197">
        <v>9</v>
      </c>
      <c r="IN39" s="197">
        <v>9</v>
      </c>
      <c r="IO39" s="197">
        <v>9</v>
      </c>
      <c r="IP39" s="197">
        <v>9</v>
      </c>
      <c r="IQ39" s="197">
        <v>8</v>
      </c>
      <c r="IR39" s="197">
        <v>8</v>
      </c>
      <c r="IS39" s="197">
        <v>8</v>
      </c>
      <c r="IT39" s="197">
        <v>8</v>
      </c>
      <c r="IU39" s="197">
        <v>8</v>
      </c>
      <c r="IV39" s="197">
        <v>8</v>
      </c>
      <c r="IW39" s="197">
        <v>8</v>
      </c>
      <c r="IX39" s="197">
        <v>8</v>
      </c>
      <c r="IY39" s="197">
        <v>8</v>
      </c>
      <c r="IZ39" s="198"/>
      <c r="JA39" s="197">
        <v>8</v>
      </c>
      <c r="JB39" s="197">
        <v>8</v>
      </c>
      <c r="JC39" s="197">
        <v>8</v>
      </c>
      <c r="JD39" s="197">
        <v>8</v>
      </c>
      <c r="JE39" s="197">
        <v>8</v>
      </c>
      <c r="JF39" s="197">
        <v>8</v>
      </c>
      <c r="JG39" s="197">
        <v>8</v>
      </c>
      <c r="JH39" s="197">
        <v>8</v>
      </c>
      <c r="JI39" s="197">
        <v>8</v>
      </c>
      <c r="JJ39" s="197"/>
      <c r="JK39" s="197">
        <v>8</v>
      </c>
      <c r="JL39" s="197">
        <v>8</v>
      </c>
      <c r="JM39" s="197">
        <v>8</v>
      </c>
      <c r="JN39" s="197">
        <v>8</v>
      </c>
      <c r="JO39" s="197">
        <v>8</v>
      </c>
      <c r="JP39" s="197">
        <v>8</v>
      </c>
      <c r="JQ39" s="198"/>
      <c r="JR39" s="197">
        <v>8</v>
      </c>
      <c r="JS39" s="197">
        <v>8</v>
      </c>
      <c r="JT39" s="197">
        <v>8</v>
      </c>
      <c r="JU39" s="197">
        <v>8</v>
      </c>
      <c r="JV39" s="197">
        <v>8</v>
      </c>
      <c r="JW39" s="197">
        <v>8</v>
      </c>
      <c r="JX39" s="197">
        <v>8</v>
      </c>
      <c r="JY39" s="197">
        <v>8</v>
      </c>
      <c r="JZ39" s="197">
        <v>8</v>
      </c>
      <c r="KA39" s="197">
        <v>8</v>
      </c>
      <c r="KB39" s="197">
        <v>8</v>
      </c>
      <c r="KC39" s="197">
        <v>8</v>
      </c>
      <c r="KD39" s="197">
        <v>8</v>
      </c>
      <c r="KE39" s="197">
        <v>8</v>
      </c>
      <c r="KF39" s="197">
        <v>1</v>
      </c>
      <c r="KG39" s="197">
        <v>1</v>
      </c>
      <c r="KH39" s="197">
        <v>1</v>
      </c>
      <c r="KI39" s="197">
        <v>1</v>
      </c>
      <c r="KJ39" s="197">
        <v>1</v>
      </c>
      <c r="KK39" s="197">
        <v>1</v>
      </c>
      <c r="KL39" s="197">
        <v>1</v>
      </c>
      <c r="KM39" s="197">
        <v>1</v>
      </c>
      <c r="KN39" s="197">
        <v>1</v>
      </c>
      <c r="KO39" s="197">
        <v>1</v>
      </c>
      <c r="KP39" s="197">
        <v>1</v>
      </c>
      <c r="KQ39" s="197">
        <v>1</v>
      </c>
      <c r="KR39" s="197">
        <v>1</v>
      </c>
      <c r="KS39" s="197">
        <v>1</v>
      </c>
      <c r="KT39" s="197">
        <v>1</v>
      </c>
      <c r="KU39" s="197">
        <v>1</v>
      </c>
      <c r="KV39" s="197">
        <v>1</v>
      </c>
      <c r="KW39" s="197">
        <v>1</v>
      </c>
      <c r="KX39" s="198"/>
      <c r="KY39" s="198"/>
      <c r="KZ39" s="198"/>
      <c r="LA39" s="198"/>
      <c r="LB39" s="197">
        <v>1</v>
      </c>
      <c r="LC39" s="197">
        <v>8</v>
      </c>
      <c r="LD39" s="197">
        <v>8</v>
      </c>
      <c r="LE39" s="197">
        <v>1</v>
      </c>
      <c r="LF39" s="197">
        <v>0</v>
      </c>
      <c r="LG39" s="197">
        <v>1</v>
      </c>
      <c r="LH39" s="198"/>
      <c r="LI39" s="198"/>
      <c r="LJ39" s="198"/>
      <c r="LK39" s="198"/>
      <c r="LL39" s="198"/>
      <c r="LM39" s="198"/>
      <c r="LN39" s="198"/>
      <c r="LO39" s="198"/>
      <c r="LP39" s="198"/>
      <c r="LQ39" s="197">
        <v>1</v>
      </c>
      <c r="LR39" s="198"/>
      <c r="LS39" s="198"/>
      <c r="LT39" s="198"/>
      <c r="LU39" s="198"/>
      <c r="LV39" s="198"/>
      <c r="LW39" s="198"/>
      <c r="LX39" s="198"/>
      <c r="LY39" s="198"/>
      <c r="LZ39" s="198"/>
      <c r="MA39" s="198"/>
      <c r="MB39" s="198"/>
      <c r="MC39" s="198"/>
      <c r="MD39" s="198"/>
      <c r="ME39" s="198"/>
      <c r="MF39" s="198"/>
      <c r="MG39" s="198"/>
      <c r="MH39" s="198"/>
      <c r="MI39" s="198"/>
      <c r="MJ39" s="198"/>
      <c r="MK39" s="198"/>
      <c r="ML39" s="198"/>
      <c r="MM39" s="198"/>
      <c r="MN39" s="197">
        <v>1</v>
      </c>
      <c r="MO39" s="197">
        <v>1</v>
      </c>
      <c r="MP39" s="198"/>
      <c r="MQ39" s="197">
        <v>1</v>
      </c>
      <c r="MR39" s="198"/>
      <c r="MS39" s="198"/>
      <c r="MT39" s="198"/>
      <c r="MU39" s="198"/>
      <c r="MV39" s="198"/>
      <c r="MW39" s="198"/>
      <c r="MX39" s="198"/>
      <c r="MY39" s="198"/>
      <c r="MZ39" s="198"/>
      <c r="NA39" s="197">
        <v>1</v>
      </c>
      <c r="NB39" s="198"/>
      <c r="NC39" s="198"/>
      <c r="ND39" s="198"/>
      <c r="NE39" s="198"/>
      <c r="NF39" s="198"/>
      <c r="NG39" s="198"/>
      <c r="NH39" s="198"/>
      <c r="NI39" s="198"/>
      <c r="NJ39" s="198"/>
      <c r="NK39" s="198"/>
      <c r="NL39" s="198"/>
      <c r="NM39" s="198"/>
      <c r="NN39" s="198"/>
      <c r="NO39" s="198"/>
      <c r="NP39" s="198"/>
      <c r="NQ39" s="198"/>
      <c r="NR39" s="198"/>
      <c r="NS39" s="198"/>
      <c r="NT39" s="198"/>
      <c r="NU39" s="198"/>
      <c r="NV39" s="198"/>
      <c r="NW39" s="198"/>
      <c r="NX39" s="198"/>
      <c r="NY39" s="198"/>
      <c r="NZ39" s="198"/>
      <c r="OA39" s="198"/>
      <c r="OB39" s="198"/>
      <c r="OC39" s="198"/>
      <c r="OD39" s="198"/>
      <c r="OE39" s="198"/>
      <c r="OF39" s="198"/>
      <c r="OG39" s="198"/>
      <c r="OH39" s="198"/>
      <c r="OI39" s="198"/>
      <c r="OJ39" s="198"/>
      <c r="OK39" s="198"/>
      <c r="OL39" s="198"/>
      <c r="OM39" s="198"/>
      <c r="ON39" s="198"/>
      <c r="OO39" s="198"/>
      <c r="OP39" s="198"/>
      <c r="OQ39" s="198"/>
      <c r="OR39" s="198"/>
      <c r="OS39" s="198"/>
      <c r="OT39" s="198"/>
      <c r="OU39" s="198"/>
      <c r="OV39" s="198"/>
      <c r="OW39" s="198"/>
      <c r="OX39" s="198"/>
      <c r="OY39" s="198"/>
      <c r="OZ39" s="198"/>
      <c r="PA39" s="198"/>
      <c r="PB39" s="198"/>
      <c r="PC39" s="198"/>
      <c r="PD39" s="198"/>
      <c r="PE39" s="198"/>
      <c r="PF39" s="198"/>
      <c r="PG39" s="198"/>
      <c r="PH39" s="198"/>
      <c r="PI39" s="198"/>
      <c r="PJ39" s="198"/>
      <c r="PK39" s="198"/>
      <c r="PL39" s="198"/>
      <c r="PM39" s="198"/>
      <c r="PN39" s="198"/>
      <c r="PO39" s="198"/>
      <c r="PP39" s="198"/>
      <c r="PQ39" s="198"/>
      <c r="PR39" s="198"/>
      <c r="PS39" s="198"/>
      <c r="PT39" s="198"/>
      <c r="PU39" s="198"/>
      <c r="PV39" s="198"/>
      <c r="PW39" s="198"/>
      <c r="PX39" s="261"/>
      <c r="PY39" s="261"/>
      <c r="PZ39" s="261"/>
      <c r="QA39" s="261"/>
      <c r="QB39" s="261"/>
      <c r="QC39" s="261"/>
      <c r="QD39" s="261"/>
      <c r="QE39" s="261"/>
      <c r="QF39" s="261"/>
      <c r="QG39" s="261"/>
      <c r="QH39" s="261"/>
      <c r="QI39" s="261"/>
      <c r="QJ39" s="261"/>
      <c r="QK39" s="261"/>
      <c r="QL39" s="261"/>
      <c r="QM39" s="261"/>
      <c r="QN39" s="261"/>
      <c r="QO39" s="261"/>
      <c r="QP39" s="261"/>
      <c r="QQ39" s="261"/>
      <c r="QR39" s="261"/>
      <c r="QS39" s="261"/>
      <c r="QT39" s="261"/>
      <c r="QU39" s="261"/>
      <c r="QV39" s="261"/>
      <c r="QW39" s="261"/>
      <c r="QX39" s="261"/>
      <c r="QY39" s="261"/>
      <c r="QZ39" s="261"/>
      <c r="RA39" s="261"/>
      <c r="RB39" s="261"/>
      <c r="RC39" s="261"/>
      <c r="RD39" s="261"/>
      <c r="RE39" s="261"/>
      <c r="RF39" s="261"/>
      <c r="RG39" s="261"/>
      <c r="RH39" s="261"/>
      <c r="RI39" s="261"/>
      <c r="RJ39" s="261"/>
      <c r="RK39" s="261"/>
      <c r="RL39" s="261"/>
      <c r="RM39" s="261"/>
      <c r="RN39" s="261"/>
      <c r="RO39" s="261"/>
      <c r="RP39" s="261"/>
      <c r="RQ39" s="261"/>
      <c r="RR39" s="261"/>
      <c r="RS39" s="261"/>
      <c r="RT39" s="261"/>
      <c r="RU39" s="261"/>
      <c r="RV39" s="261"/>
      <c r="RW39" s="261"/>
      <c r="RX39" s="261"/>
      <c r="RY39" s="261"/>
      <c r="RZ39" s="261"/>
      <c r="SA39" s="261"/>
      <c r="SB39" s="261"/>
      <c r="SC39" s="261"/>
      <c r="SD39" s="261"/>
      <c r="SE39" s="261"/>
    </row>
    <row r="40" spans="1:499" x14ac:dyDescent="0.2">
      <c r="A40" s="230" t="s">
        <v>830</v>
      </c>
      <c r="B40" s="231" t="s">
        <v>4116</v>
      </c>
      <c r="C40" s="225"/>
      <c r="D40" s="225"/>
      <c r="E40" s="225"/>
      <c r="F40" s="226" t="s">
        <v>5619</v>
      </c>
      <c r="G40" s="226" t="s">
        <v>5550</v>
      </c>
      <c r="H40" s="226" t="s">
        <v>5551</v>
      </c>
      <c r="I40" s="226" t="s">
        <v>5607</v>
      </c>
      <c r="J40" s="226"/>
      <c r="K40" s="226"/>
      <c r="L40" s="226"/>
      <c r="M40" s="226"/>
      <c r="N40" s="226" t="s">
        <v>5612</v>
      </c>
      <c r="O40" s="226" t="s">
        <v>5617</v>
      </c>
      <c r="P40" s="226"/>
      <c r="Q40" s="237">
        <v>0</v>
      </c>
      <c r="R40" s="238"/>
      <c r="S40" s="238"/>
      <c r="T40" s="238"/>
      <c r="U40" s="238"/>
      <c r="V40" s="238"/>
      <c r="W40" s="232" t="s">
        <v>5555</v>
      </c>
      <c r="X40" s="232"/>
      <c r="Y40" s="232" t="s">
        <v>5556</v>
      </c>
      <c r="Z40" s="235">
        <v>2.2400000000000002</v>
      </c>
      <c r="AA40" s="235">
        <v>5.25</v>
      </c>
      <c r="AB40" s="235">
        <v>0</v>
      </c>
      <c r="AC40" s="224">
        <v>36526</v>
      </c>
      <c r="AD40" s="224">
        <v>36526</v>
      </c>
      <c r="AE40" s="125">
        <v>21</v>
      </c>
      <c r="AF40" s="125">
        <v>20</v>
      </c>
      <c r="AG40" s="125">
        <v>8</v>
      </c>
      <c r="AH40" s="236">
        <v>1</v>
      </c>
      <c r="AI40" s="236"/>
      <c r="AJ40" s="125" t="s">
        <v>6231</v>
      </c>
      <c r="AK40" s="175"/>
      <c r="AL40" s="125" t="s">
        <v>820</v>
      </c>
      <c r="AM40" s="27" t="s">
        <v>820</v>
      </c>
      <c r="AN40" s="126">
        <v>2.41</v>
      </c>
      <c r="AO40" s="126">
        <v>0</v>
      </c>
      <c r="AP40" s="126">
        <v>11.5</v>
      </c>
      <c r="AQ40" s="126">
        <v>2.1</v>
      </c>
      <c r="AR40" s="125">
        <v>0</v>
      </c>
      <c r="AS40" s="125">
        <v>0</v>
      </c>
      <c r="AT40" s="178"/>
      <c r="AU40" s="178"/>
      <c r="AV40" s="178"/>
      <c r="AW40" s="239" t="s">
        <v>940</v>
      </c>
      <c r="AX40" s="239" t="s">
        <v>5022</v>
      </c>
      <c r="AY40" s="127"/>
      <c r="AZ40" s="127"/>
      <c r="BA40" s="128">
        <v>20</v>
      </c>
      <c r="BB40" s="128" t="s">
        <v>489</v>
      </c>
      <c r="BC40" s="128"/>
      <c r="BD40" s="128">
        <v>1</v>
      </c>
      <c r="BE40" s="129" t="s">
        <v>541</v>
      </c>
      <c r="BF40" s="130">
        <v>1</v>
      </c>
      <c r="BG40" s="240"/>
      <c r="BH40" s="241" t="s">
        <v>947</v>
      </c>
      <c r="BI40" s="190"/>
      <c r="BJ40" s="131">
        <v>0</v>
      </c>
      <c r="BK40" s="191">
        <v>81</v>
      </c>
      <c r="BL40" s="13">
        <v>0</v>
      </c>
      <c r="BM40" s="13">
        <v>0</v>
      </c>
      <c r="BN40" s="27" t="s">
        <v>702</v>
      </c>
      <c r="BO40" s="13" t="s">
        <v>702</v>
      </c>
      <c r="BP40" s="222">
        <v>150</v>
      </c>
      <c r="BQ40" s="132"/>
      <c r="BR40" s="133"/>
      <c r="BS40" s="125">
        <v>1000000000</v>
      </c>
      <c r="BT40" s="134">
        <v>111</v>
      </c>
      <c r="BU40" s="135">
        <v>0</v>
      </c>
      <c r="BV40" s="134">
        <v>0</v>
      </c>
      <c r="BW40" s="136">
        <v>0</v>
      </c>
      <c r="BX40" s="136">
        <v>0</v>
      </c>
      <c r="BY40" s="136">
        <v>0</v>
      </c>
      <c r="BZ40" s="134">
        <v>0</v>
      </c>
      <c r="CA40" s="134">
        <v>0</v>
      </c>
      <c r="CB40" s="134">
        <v>111</v>
      </c>
      <c r="CC40" s="135">
        <v>0</v>
      </c>
      <c r="CD40" s="134"/>
      <c r="CE40" s="134"/>
      <c r="CF40" s="137">
        <v>0</v>
      </c>
      <c r="CG40" s="134">
        <v>0</v>
      </c>
      <c r="CH40" s="132"/>
      <c r="CI40" s="132"/>
      <c r="CJ40" s="229" t="s">
        <v>820</v>
      </c>
      <c r="CK40" s="233" t="s">
        <v>820</v>
      </c>
      <c r="CL40" s="138">
        <v>0</v>
      </c>
      <c r="CM40" s="138">
        <v>0</v>
      </c>
      <c r="CN40" s="135">
        <v>0</v>
      </c>
      <c r="CO40" s="135">
        <v>0</v>
      </c>
      <c r="CP40" s="139"/>
      <c r="CQ40" s="135">
        <v>0</v>
      </c>
      <c r="CR40" s="179">
        <v>42986</v>
      </c>
      <c r="CS40" s="180">
        <v>43346</v>
      </c>
      <c r="CT40" s="181">
        <v>43493</v>
      </c>
      <c r="CU40" s="181">
        <v>43080</v>
      </c>
      <c r="CV40" s="181">
        <v>0</v>
      </c>
      <c r="CW40" s="181">
        <v>43136</v>
      </c>
      <c r="CX40" s="181">
        <v>43220</v>
      </c>
      <c r="CY40" s="135">
        <v>0.12540280870549558</v>
      </c>
      <c r="CZ40" s="134">
        <v>0</v>
      </c>
      <c r="DA40" s="135">
        <v>8.0645161290322578E-3</v>
      </c>
      <c r="DB40" s="135">
        <v>0</v>
      </c>
      <c r="DC40" s="135">
        <v>0</v>
      </c>
      <c r="DD40" s="135">
        <v>0</v>
      </c>
      <c r="DE40" s="140">
        <v>0.60483870967741937</v>
      </c>
      <c r="DF40" s="13" t="s">
        <v>820</v>
      </c>
      <c r="DG40" s="80" t="s">
        <v>820</v>
      </c>
      <c r="DH40" s="18" t="b">
        <v>0</v>
      </c>
      <c r="DI40" s="79"/>
      <c r="DJ40" s="79"/>
      <c r="DK40" s="192"/>
      <c r="DL40" s="174"/>
      <c r="DM40" s="193"/>
      <c r="DN40" s="135"/>
      <c r="DO40" s="79"/>
      <c r="DP40" s="79"/>
      <c r="DQ40" s="79"/>
      <c r="DR40" s="79"/>
      <c r="DS40" s="79"/>
      <c r="DT40" s="79"/>
      <c r="DU40" s="79"/>
      <c r="DV40" s="18"/>
      <c r="DW40" s="18"/>
      <c r="DX40" s="18"/>
      <c r="DY40" s="177"/>
      <c r="DZ40" s="177">
        <v>0</v>
      </c>
      <c r="EA40" s="177">
        <v>0</v>
      </c>
      <c r="EB40" s="177">
        <v>0</v>
      </c>
      <c r="EC40" s="177">
        <v>0</v>
      </c>
      <c r="ED40" s="177">
        <v>0</v>
      </c>
      <c r="EE40" s="177">
        <v>0</v>
      </c>
      <c r="EF40" s="177">
        <v>0</v>
      </c>
      <c r="EG40" s="177">
        <v>0</v>
      </c>
      <c r="EH40" s="177">
        <v>0</v>
      </c>
      <c r="EI40" s="177">
        <v>0</v>
      </c>
      <c r="EJ40" s="177">
        <v>0</v>
      </c>
      <c r="EK40" s="177">
        <v>0</v>
      </c>
      <c r="EL40" s="177">
        <v>0</v>
      </c>
      <c r="EM40" s="177">
        <v>0</v>
      </c>
      <c r="EN40" s="177">
        <v>0</v>
      </c>
      <c r="EO40" s="177">
        <v>0</v>
      </c>
      <c r="EP40" s="177">
        <v>0</v>
      </c>
      <c r="EQ40" s="177">
        <v>0</v>
      </c>
      <c r="ER40" s="177">
        <v>0</v>
      </c>
      <c r="ES40" s="177">
        <v>0</v>
      </c>
      <c r="ET40" s="177">
        <v>0</v>
      </c>
      <c r="EU40" s="177">
        <v>0</v>
      </c>
      <c r="EV40" s="177">
        <v>0</v>
      </c>
      <c r="EW40" s="177">
        <v>0</v>
      </c>
      <c r="EX40" s="177">
        <v>0</v>
      </c>
      <c r="EY40" s="177">
        <v>0</v>
      </c>
      <c r="EZ40" s="177">
        <v>0</v>
      </c>
      <c r="FA40" s="177">
        <v>0</v>
      </c>
      <c r="FB40" s="177">
        <v>0</v>
      </c>
      <c r="FC40" s="199"/>
      <c r="FD40" s="198"/>
      <c r="FE40" s="198"/>
      <c r="FF40" s="198"/>
      <c r="FG40" s="242"/>
      <c r="FH40" s="245"/>
      <c r="FI40" s="245"/>
      <c r="FJ40" s="245"/>
      <c r="FK40" s="198"/>
      <c r="FL40" s="198"/>
      <c r="FM40" s="198"/>
      <c r="FN40" s="198"/>
      <c r="FO40" s="198"/>
      <c r="FP40" s="198"/>
      <c r="FQ40" s="198"/>
      <c r="FR40" s="198"/>
      <c r="FS40" s="198"/>
      <c r="FT40" s="198"/>
      <c r="FU40" s="198"/>
      <c r="FV40" s="198"/>
      <c r="FW40" s="198"/>
      <c r="FX40" s="197">
        <v>156</v>
      </c>
      <c r="FY40" s="197">
        <v>156</v>
      </c>
      <c r="FZ40" s="197">
        <v>156</v>
      </c>
      <c r="GA40" s="197">
        <v>156</v>
      </c>
      <c r="GB40" s="197">
        <v>156</v>
      </c>
      <c r="GC40" s="197">
        <v>156</v>
      </c>
      <c r="GD40" s="197">
        <v>156</v>
      </c>
      <c r="GE40" s="197">
        <v>156</v>
      </c>
      <c r="GF40" s="197">
        <v>156</v>
      </c>
      <c r="GG40" s="197">
        <v>156</v>
      </c>
      <c r="GH40" s="197">
        <v>156</v>
      </c>
      <c r="GI40" s="197">
        <v>156</v>
      </c>
      <c r="GJ40" s="197">
        <v>156</v>
      </c>
      <c r="GK40" s="197">
        <v>153</v>
      </c>
      <c r="GL40" s="197">
        <v>153</v>
      </c>
      <c r="GM40" s="197">
        <v>153</v>
      </c>
      <c r="GN40" s="197">
        <v>153</v>
      </c>
      <c r="GO40" s="197">
        <v>153</v>
      </c>
      <c r="GP40" s="197">
        <v>153</v>
      </c>
      <c r="GQ40" s="197">
        <v>153</v>
      </c>
      <c r="GR40" s="197">
        <v>153</v>
      </c>
      <c r="GS40" s="197">
        <v>153</v>
      </c>
      <c r="GT40" s="197">
        <v>153</v>
      </c>
      <c r="GU40" s="197">
        <v>150</v>
      </c>
      <c r="GV40" s="197">
        <v>150</v>
      </c>
      <c r="GW40" s="197">
        <v>150</v>
      </c>
      <c r="GX40" s="197">
        <v>150</v>
      </c>
      <c r="GY40" s="197">
        <v>150</v>
      </c>
      <c r="GZ40" s="197">
        <v>150</v>
      </c>
      <c r="HA40" s="197">
        <v>150</v>
      </c>
      <c r="HB40" s="197">
        <v>150</v>
      </c>
      <c r="HC40" s="197">
        <v>150</v>
      </c>
      <c r="HD40" s="197">
        <v>150</v>
      </c>
      <c r="HE40" s="197">
        <v>1</v>
      </c>
      <c r="HF40" s="197">
        <v>150</v>
      </c>
      <c r="HG40" s="197">
        <v>150</v>
      </c>
      <c r="HH40" s="197">
        <v>150</v>
      </c>
      <c r="HI40" s="197">
        <v>150</v>
      </c>
      <c r="HJ40" s="197">
        <v>146</v>
      </c>
      <c r="HK40" s="198"/>
      <c r="HL40" s="197">
        <v>146</v>
      </c>
      <c r="HM40" s="197">
        <v>146</v>
      </c>
      <c r="HN40" s="197">
        <v>146</v>
      </c>
      <c r="HO40" s="197">
        <v>150</v>
      </c>
      <c r="HP40" s="197">
        <v>146</v>
      </c>
      <c r="HQ40" s="197">
        <v>146</v>
      </c>
      <c r="HR40" s="197">
        <v>126</v>
      </c>
      <c r="HS40" s="197">
        <v>126</v>
      </c>
      <c r="HT40" s="197">
        <v>126</v>
      </c>
      <c r="HU40" s="197">
        <v>126</v>
      </c>
      <c r="HV40" s="198"/>
      <c r="HW40" s="197">
        <v>126</v>
      </c>
      <c r="HX40" s="197">
        <v>126</v>
      </c>
      <c r="HY40" s="197">
        <v>126</v>
      </c>
      <c r="HZ40" s="197">
        <v>126</v>
      </c>
      <c r="IA40" s="197">
        <v>126</v>
      </c>
      <c r="IB40" s="197">
        <v>126</v>
      </c>
      <c r="IC40" s="197">
        <v>126</v>
      </c>
      <c r="ID40" s="197">
        <v>126</v>
      </c>
      <c r="IE40" s="197">
        <v>126</v>
      </c>
      <c r="IF40" s="197">
        <v>126</v>
      </c>
      <c r="IG40" s="197">
        <v>126</v>
      </c>
      <c r="IH40" s="197">
        <v>126</v>
      </c>
      <c r="II40" s="197">
        <v>126</v>
      </c>
      <c r="IJ40" s="197">
        <v>126</v>
      </c>
      <c r="IK40" s="197">
        <v>126</v>
      </c>
      <c r="IL40" s="197">
        <v>126</v>
      </c>
      <c r="IM40" s="197">
        <v>126</v>
      </c>
      <c r="IN40" s="197">
        <v>126</v>
      </c>
      <c r="IO40" s="197">
        <v>126</v>
      </c>
      <c r="IP40" s="197">
        <v>126</v>
      </c>
      <c r="IQ40" s="197">
        <v>125</v>
      </c>
      <c r="IR40" s="197">
        <v>125</v>
      </c>
      <c r="IS40" s="197">
        <v>125</v>
      </c>
      <c r="IT40" s="197">
        <v>125</v>
      </c>
      <c r="IU40" s="197">
        <v>125</v>
      </c>
      <c r="IV40" s="197">
        <v>125</v>
      </c>
      <c r="IW40" s="197">
        <v>125</v>
      </c>
      <c r="IX40" s="197">
        <v>125</v>
      </c>
      <c r="IY40" s="197">
        <v>125</v>
      </c>
      <c r="IZ40" s="198"/>
      <c r="JA40" s="197">
        <v>125</v>
      </c>
      <c r="JB40" s="197">
        <v>125</v>
      </c>
      <c r="JC40" s="197">
        <v>125</v>
      </c>
      <c r="JD40" s="197">
        <v>125</v>
      </c>
      <c r="JE40" s="197">
        <v>125</v>
      </c>
      <c r="JF40" s="197">
        <v>125</v>
      </c>
      <c r="JG40" s="197">
        <v>125</v>
      </c>
      <c r="JH40" s="197">
        <v>125</v>
      </c>
      <c r="JI40" s="197">
        <v>125</v>
      </c>
      <c r="JJ40" s="197"/>
      <c r="JK40" s="197">
        <v>125</v>
      </c>
      <c r="JL40" s="197">
        <v>125</v>
      </c>
      <c r="JM40" s="197">
        <v>125</v>
      </c>
      <c r="JN40" s="197">
        <v>125</v>
      </c>
      <c r="JO40" s="197">
        <v>125</v>
      </c>
      <c r="JP40" s="197">
        <v>125</v>
      </c>
      <c r="JQ40" s="198"/>
      <c r="JR40" s="197">
        <v>125</v>
      </c>
      <c r="JS40" s="197">
        <v>125</v>
      </c>
      <c r="JT40" s="197">
        <v>125</v>
      </c>
      <c r="JU40" s="197">
        <v>125</v>
      </c>
      <c r="JV40" s="197">
        <v>125</v>
      </c>
      <c r="JW40" s="197">
        <v>125</v>
      </c>
      <c r="JX40" s="197">
        <v>125</v>
      </c>
      <c r="JY40" s="197">
        <v>125</v>
      </c>
      <c r="JZ40" s="197">
        <v>125</v>
      </c>
      <c r="KA40" s="197">
        <v>123</v>
      </c>
      <c r="KB40" s="197">
        <v>123</v>
      </c>
      <c r="KC40" s="197">
        <v>123</v>
      </c>
      <c r="KD40" s="197">
        <v>123</v>
      </c>
      <c r="KE40" s="197">
        <v>123</v>
      </c>
      <c r="KF40" s="197">
        <v>118</v>
      </c>
      <c r="KG40" s="197">
        <v>118</v>
      </c>
      <c r="KH40" s="197">
        <v>118</v>
      </c>
      <c r="KI40" s="197">
        <v>118</v>
      </c>
      <c r="KJ40" s="197">
        <v>118</v>
      </c>
      <c r="KK40" s="197">
        <v>118</v>
      </c>
      <c r="KL40" s="197">
        <v>118</v>
      </c>
      <c r="KM40" s="197">
        <v>113</v>
      </c>
      <c r="KN40" s="197">
        <v>113</v>
      </c>
      <c r="KO40" s="197">
        <v>113</v>
      </c>
      <c r="KP40" s="197">
        <v>113</v>
      </c>
      <c r="KQ40" s="197">
        <v>113</v>
      </c>
      <c r="KR40" s="197">
        <v>113</v>
      </c>
      <c r="KS40" s="197">
        <v>113</v>
      </c>
      <c r="KT40" s="197">
        <v>113</v>
      </c>
      <c r="KU40" s="197">
        <v>113</v>
      </c>
      <c r="KV40" s="197">
        <v>113</v>
      </c>
      <c r="KW40" s="197">
        <v>113</v>
      </c>
      <c r="KX40" s="198"/>
      <c r="KY40" s="198"/>
      <c r="KZ40" s="198"/>
      <c r="LA40" s="198"/>
      <c r="LB40" s="197">
        <v>111</v>
      </c>
      <c r="LC40" s="197">
        <v>125</v>
      </c>
      <c r="LD40" s="197">
        <v>125</v>
      </c>
      <c r="LE40" s="197">
        <v>111</v>
      </c>
      <c r="LF40" s="197">
        <v>0</v>
      </c>
      <c r="LG40" s="197">
        <v>111</v>
      </c>
      <c r="LH40" s="198"/>
      <c r="LI40" s="198"/>
      <c r="LJ40" s="198"/>
      <c r="LK40" s="198"/>
      <c r="LL40" s="198"/>
      <c r="LM40" s="198"/>
      <c r="LN40" s="198"/>
      <c r="LO40" s="198"/>
      <c r="LP40" s="198"/>
      <c r="LQ40" s="197">
        <v>111</v>
      </c>
      <c r="LR40" s="198"/>
      <c r="LS40" s="198"/>
      <c r="LT40" s="198"/>
      <c r="LU40" s="198"/>
      <c r="LV40" s="198"/>
      <c r="LW40" s="198"/>
      <c r="LX40" s="198"/>
      <c r="LY40" s="198"/>
      <c r="LZ40" s="198"/>
      <c r="MA40" s="198"/>
      <c r="MB40" s="198"/>
      <c r="MC40" s="198"/>
      <c r="MD40" s="198"/>
      <c r="ME40" s="198"/>
      <c r="MF40" s="198"/>
      <c r="MG40" s="198"/>
      <c r="MH40" s="198"/>
      <c r="MI40" s="198"/>
      <c r="MJ40" s="198"/>
      <c r="MK40" s="198"/>
      <c r="ML40" s="198"/>
      <c r="MM40" s="198"/>
      <c r="MN40" s="197">
        <v>111</v>
      </c>
      <c r="MO40" s="197">
        <v>111</v>
      </c>
      <c r="MP40" s="198"/>
      <c r="MQ40" s="197">
        <v>111</v>
      </c>
      <c r="MR40" s="198"/>
      <c r="MS40" s="198"/>
      <c r="MT40" s="198"/>
      <c r="MU40" s="198"/>
      <c r="MV40" s="198"/>
      <c r="MW40" s="198"/>
      <c r="MX40" s="198"/>
      <c r="MY40" s="198"/>
      <c r="MZ40" s="198"/>
      <c r="NA40" s="197">
        <v>111</v>
      </c>
      <c r="NB40" s="198"/>
      <c r="NC40" s="198"/>
      <c r="ND40" s="198"/>
      <c r="NE40" s="198"/>
      <c r="NF40" s="198"/>
      <c r="NG40" s="198"/>
      <c r="NH40" s="198"/>
      <c r="NI40" s="198"/>
      <c r="NJ40" s="198"/>
      <c r="NK40" s="198"/>
      <c r="NL40" s="198"/>
      <c r="NM40" s="198"/>
      <c r="NN40" s="198"/>
      <c r="NO40" s="198"/>
      <c r="NP40" s="196"/>
      <c r="NQ40" s="196"/>
      <c r="NR40" s="196"/>
      <c r="NS40" s="196"/>
      <c r="NT40" s="196"/>
      <c r="NU40" s="196"/>
      <c r="NV40" s="196"/>
      <c r="NW40" s="196"/>
      <c r="NX40" s="196"/>
      <c r="NY40" s="196"/>
      <c r="NZ40" s="196"/>
      <c r="OA40" s="196"/>
      <c r="OB40" s="196"/>
      <c r="OC40" s="196"/>
      <c r="OD40" s="196"/>
      <c r="OE40" s="196"/>
      <c r="OF40" s="196"/>
      <c r="OG40" s="196"/>
      <c r="OH40" s="196"/>
      <c r="OI40" s="196"/>
      <c r="OJ40" s="196"/>
      <c r="OK40" s="196"/>
      <c r="OL40" s="196"/>
      <c r="OM40" s="196"/>
      <c r="ON40" s="196"/>
      <c r="OO40" s="196"/>
      <c r="OP40" s="196"/>
      <c r="OQ40" s="196"/>
      <c r="OR40" s="196"/>
      <c r="OS40" s="196"/>
      <c r="OT40" s="196"/>
      <c r="OU40" s="196"/>
      <c r="OV40" s="196"/>
      <c r="OW40" s="196"/>
      <c r="OX40" s="196"/>
      <c r="OY40" s="196"/>
      <c r="OZ40" s="196"/>
      <c r="PA40" s="196"/>
      <c r="PB40" s="196"/>
      <c r="PC40" s="196"/>
      <c r="PD40" s="196"/>
      <c r="PE40" s="196"/>
      <c r="PF40" s="196"/>
      <c r="PG40" s="196"/>
      <c r="PH40" s="196"/>
      <c r="PI40" s="196"/>
      <c r="PJ40" s="196"/>
      <c r="PK40" s="196"/>
      <c r="PL40" s="196"/>
      <c r="PM40" s="196"/>
      <c r="PN40" s="196"/>
      <c r="PO40" s="196"/>
      <c r="PP40" s="196"/>
      <c r="PQ40" s="196"/>
      <c r="PR40" s="196"/>
      <c r="PS40" s="196"/>
      <c r="PT40" s="196"/>
      <c r="PU40" s="196"/>
      <c r="PV40" s="196"/>
      <c r="PW40" s="196"/>
      <c r="PX40" s="261"/>
      <c r="PY40" s="261"/>
      <c r="PZ40" s="261"/>
      <c r="QA40" s="261"/>
      <c r="QB40" s="261"/>
      <c r="QC40" s="261"/>
      <c r="QD40" s="261"/>
      <c r="QE40" s="261"/>
      <c r="QF40" s="261"/>
      <c r="QG40" s="261"/>
      <c r="QH40" s="261"/>
      <c r="QI40" s="261"/>
      <c r="QJ40" s="261"/>
      <c r="QK40" s="261"/>
      <c r="QL40" s="261"/>
      <c r="QM40" s="261"/>
      <c r="QN40" s="261"/>
      <c r="QO40" s="261"/>
      <c r="QP40" s="261"/>
      <c r="QQ40" s="261"/>
      <c r="QR40" s="261"/>
      <c r="QS40" s="261"/>
      <c r="QT40" s="261"/>
      <c r="QU40" s="261"/>
      <c r="QV40" s="261"/>
      <c r="QW40" s="261"/>
      <c r="QX40" s="261"/>
      <c r="QY40" s="261"/>
      <c r="QZ40" s="261"/>
      <c r="RA40" s="261"/>
      <c r="RB40" s="261"/>
      <c r="RC40" s="261"/>
      <c r="RD40" s="261"/>
      <c r="RE40" s="261"/>
      <c r="RF40" s="261"/>
      <c r="RG40" s="261"/>
      <c r="RH40" s="261"/>
      <c r="RI40" s="261"/>
      <c r="RJ40" s="261"/>
      <c r="RK40" s="261"/>
      <c r="RL40" s="261"/>
      <c r="RM40" s="261"/>
      <c r="RN40" s="261"/>
      <c r="RO40" s="261"/>
      <c r="RP40" s="261"/>
      <c r="RQ40" s="261"/>
      <c r="RR40" s="261"/>
      <c r="RS40" s="261"/>
      <c r="RT40" s="261"/>
      <c r="RU40" s="261"/>
      <c r="RV40" s="261"/>
      <c r="RW40" s="261"/>
      <c r="RX40" s="261"/>
      <c r="RY40" s="261"/>
      <c r="RZ40" s="261"/>
      <c r="SA40" s="261"/>
      <c r="SB40" s="261"/>
      <c r="SC40" s="261"/>
      <c r="SD40" s="261"/>
      <c r="SE40" s="261"/>
    </row>
    <row r="41" spans="1:499" x14ac:dyDescent="0.2">
      <c r="A41" s="230" t="s">
        <v>830</v>
      </c>
      <c r="B41" s="231" t="s">
        <v>4114</v>
      </c>
      <c r="C41" s="225"/>
      <c r="D41" s="225"/>
      <c r="E41" s="225"/>
      <c r="F41" s="226" t="s">
        <v>5620</v>
      </c>
      <c r="G41" s="226" t="s">
        <v>5550</v>
      </c>
      <c r="H41" s="226" t="s">
        <v>5551</v>
      </c>
      <c r="I41" s="226" t="s">
        <v>5607</v>
      </c>
      <c r="J41" s="226"/>
      <c r="K41" s="226"/>
      <c r="L41" s="226"/>
      <c r="M41" s="226"/>
      <c r="N41" s="226" t="s">
        <v>5612</v>
      </c>
      <c r="O41" s="226" t="s">
        <v>5621</v>
      </c>
      <c r="P41" s="226"/>
      <c r="Q41" s="237">
        <v>0</v>
      </c>
      <c r="R41" s="238"/>
      <c r="S41" s="238"/>
      <c r="T41" s="238"/>
      <c r="U41" s="238"/>
      <c r="V41" s="238"/>
      <c r="W41" s="232" t="s">
        <v>5555</v>
      </c>
      <c r="X41" s="232"/>
      <c r="Y41" s="232" t="s">
        <v>5556</v>
      </c>
      <c r="Z41" s="235">
        <v>1.73</v>
      </c>
      <c r="AA41" s="235">
        <v>6</v>
      </c>
      <c r="AB41" s="235">
        <v>0</v>
      </c>
      <c r="AC41" s="224">
        <v>36526</v>
      </c>
      <c r="AD41" s="224">
        <v>36526</v>
      </c>
      <c r="AE41" s="125">
        <v>21</v>
      </c>
      <c r="AF41" s="125">
        <v>20</v>
      </c>
      <c r="AG41" s="125">
        <v>8</v>
      </c>
      <c r="AH41" s="236">
        <v>1</v>
      </c>
      <c r="AI41" s="236"/>
      <c r="AJ41" s="125" t="s">
        <v>6232</v>
      </c>
      <c r="AK41" s="175"/>
      <c r="AL41" s="125" t="s">
        <v>820</v>
      </c>
      <c r="AM41" s="27" t="s">
        <v>820</v>
      </c>
      <c r="AN41" s="126">
        <v>0.43</v>
      </c>
      <c r="AO41" s="126">
        <v>0</v>
      </c>
      <c r="AP41" s="126">
        <v>0</v>
      </c>
      <c r="AQ41" s="126">
        <v>11.6</v>
      </c>
      <c r="AR41" s="125">
        <v>0</v>
      </c>
      <c r="AS41" s="125">
        <v>0</v>
      </c>
      <c r="AT41" s="178"/>
      <c r="AU41" s="178"/>
      <c r="AV41" s="178"/>
      <c r="AW41" s="239" t="s">
        <v>940</v>
      </c>
      <c r="AX41" s="239" t="s">
        <v>5022</v>
      </c>
      <c r="AY41" s="127"/>
      <c r="AZ41" s="127"/>
      <c r="BA41" s="128">
        <v>20</v>
      </c>
      <c r="BB41" s="128" t="s">
        <v>489</v>
      </c>
      <c r="BC41" s="128"/>
      <c r="BD41" s="128">
        <v>1</v>
      </c>
      <c r="BE41" s="129" t="s">
        <v>541</v>
      </c>
      <c r="BF41" s="130">
        <v>1</v>
      </c>
      <c r="BG41" s="240"/>
      <c r="BH41" s="241" t="s">
        <v>947</v>
      </c>
      <c r="BI41" s="190"/>
      <c r="BJ41" s="131">
        <v>0</v>
      </c>
      <c r="BK41" s="191">
        <v>15</v>
      </c>
      <c r="BL41" s="13">
        <v>0</v>
      </c>
      <c r="BM41" s="13">
        <v>0</v>
      </c>
      <c r="BN41" s="27" t="s">
        <v>702</v>
      </c>
      <c r="BO41" s="13" t="s">
        <v>702</v>
      </c>
      <c r="BP41" s="222">
        <v>16</v>
      </c>
      <c r="BQ41" s="132"/>
      <c r="BR41" s="133"/>
      <c r="BS41" s="125">
        <v>1000000000</v>
      </c>
      <c r="BT41" s="134">
        <v>0</v>
      </c>
      <c r="BU41" s="135">
        <v>0</v>
      </c>
      <c r="BV41" s="134">
        <v>0</v>
      </c>
      <c r="BW41" s="136">
        <v>0</v>
      </c>
      <c r="BX41" s="136">
        <v>0</v>
      </c>
      <c r="BY41" s="136">
        <v>0</v>
      </c>
      <c r="BZ41" s="134">
        <v>0</v>
      </c>
      <c r="CA41" s="134">
        <v>0</v>
      </c>
      <c r="CB41" s="134">
        <v>0</v>
      </c>
      <c r="CC41" s="135">
        <v>0</v>
      </c>
      <c r="CD41" s="134"/>
      <c r="CE41" s="134"/>
      <c r="CF41" s="137">
        <v>0</v>
      </c>
      <c r="CG41" s="134">
        <v>0</v>
      </c>
      <c r="CH41" s="132"/>
      <c r="CI41" s="132"/>
      <c r="CJ41" s="229" t="s">
        <v>820</v>
      </c>
      <c r="CK41" s="233" t="s">
        <v>820</v>
      </c>
      <c r="CL41" s="138">
        <v>0</v>
      </c>
      <c r="CM41" s="138">
        <v>0</v>
      </c>
      <c r="CN41" s="135">
        <v>0</v>
      </c>
      <c r="CO41" s="135">
        <v>0</v>
      </c>
      <c r="CP41" s="139"/>
      <c r="CQ41" s="135">
        <v>0</v>
      </c>
      <c r="CR41" s="179">
        <v>42993</v>
      </c>
      <c r="CS41" s="180">
        <v>43346</v>
      </c>
      <c r="CT41" s="181">
        <v>43493</v>
      </c>
      <c r="CU41" s="181">
        <v>43080</v>
      </c>
      <c r="CV41" s="181">
        <v>0</v>
      </c>
      <c r="CW41" s="181">
        <v>43136</v>
      </c>
      <c r="CX41" s="181">
        <v>43220</v>
      </c>
      <c r="CY41" s="135">
        <v>1</v>
      </c>
      <c r="CZ41" s="134">
        <v>0</v>
      </c>
      <c r="DA41" s="135">
        <v>0.61290322580645162</v>
      </c>
      <c r="DB41" s="135">
        <v>0</v>
      </c>
      <c r="DC41" s="135">
        <v>0</v>
      </c>
      <c r="DD41" s="135">
        <v>0</v>
      </c>
      <c r="DE41" s="140">
        <v>0</v>
      </c>
      <c r="DF41" s="13" t="s">
        <v>820</v>
      </c>
      <c r="DG41" s="80" t="s">
        <v>820</v>
      </c>
      <c r="DH41" s="18" t="b">
        <v>0</v>
      </c>
      <c r="DI41" s="79"/>
      <c r="DJ41" s="79"/>
      <c r="DK41" s="192"/>
      <c r="DL41" s="174"/>
      <c r="DM41" s="193"/>
      <c r="DN41" s="135"/>
      <c r="DO41" s="79"/>
      <c r="DP41" s="79"/>
      <c r="DQ41" s="79"/>
      <c r="DR41" s="79"/>
      <c r="DS41" s="79"/>
      <c r="DT41" s="79"/>
      <c r="DU41" s="79"/>
      <c r="DV41" s="18"/>
      <c r="DW41" s="18"/>
      <c r="DX41" s="18"/>
      <c r="DY41" s="177"/>
      <c r="DZ41" s="177">
        <v>0</v>
      </c>
      <c r="EA41" s="177">
        <v>0</v>
      </c>
      <c r="EB41" s="177">
        <v>0</v>
      </c>
      <c r="EC41" s="177">
        <v>0</v>
      </c>
      <c r="ED41" s="177">
        <v>0</v>
      </c>
      <c r="EE41" s="177">
        <v>0</v>
      </c>
      <c r="EF41" s="177">
        <v>0</v>
      </c>
      <c r="EG41" s="177">
        <v>0</v>
      </c>
      <c r="EH41" s="177">
        <v>0</v>
      </c>
      <c r="EI41" s="177">
        <v>0</v>
      </c>
      <c r="EJ41" s="177">
        <v>0</v>
      </c>
      <c r="EK41" s="177">
        <v>0</v>
      </c>
      <c r="EL41" s="177">
        <v>0</v>
      </c>
      <c r="EM41" s="177">
        <v>0</v>
      </c>
      <c r="EN41" s="177">
        <v>0</v>
      </c>
      <c r="EO41" s="177">
        <v>0</v>
      </c>
      <c r="EP41" s="177">
        <v>0</v>
      </c>
      <c r="EQ41" s="177">
        <v>0</v>
      </c>
      <c r="ER41" s="177">
        <v>0</v>
      </c>
      <c r="ES41" s="177">
        <v>0</v>
      </c>
      <c r="ET41" s="177">
        <v>0</v>
      </c>
      <c r="EU41" s="177">
        <v>0</v>
      </c>
      <c r="EV41" s="177">
        <v>0</v>
      </c>
      <c r="EW41" s="177">
        <v>0</v>
      </c>
      <c r="EX41" s="177">
        <v>0</v>
      </c>
      <c r="EY41" s="177">
        <v>0</v>
      </c>
      <c r="EZ41" s="177">
        <v>0</v>
      </c>
      <c r="FA41" s="177">
        <v>0</v>
      </c>
      <c r="FB41" s="177">
        <v>0</v>
      </c>
      <c r="FC41" s="199"/>
      <c r="FD41" s="198"/>
      <c r="FE41" s="198"/>
      <c r="FF41" s="198"/>
      <c r="FG41" s="242"/>
      <c r="FH41" s="245"/>
      <c r="FI41" s="245"/>
      <c r="FJ41" s="245"/>
      <c r="FK41" s="198"/>
      <c r="FL41" s="198"/>
      <c r="FM41" s="198"/>
      <c r="FN41" s="198"/>
      <c r="FO41" s="198"/>
      <c r="FP41" s="198"/>
      <c r="FQ41" s="198"/>
      <c r="FR41" s="198"/>
      <c r="FS41" s="198"/>
      <c r="FT41" s="198"/>
      <c r="FU41" s="198"/>
      <c r="FV41" s="198"/>
      <c r="FW41" s="198"/>
      <c r="FX41" s="197">
        <v>0</v>
      </c>
      <c r="FY41" s="197">
        <v>0</v>
      </c>
      <c r="FZ41" s="197">
        <v>0</v>
      </c>
      <c r="GA41" s="197">
        <v>0</v>
      </c>
      <c r="GB41" s="197">
        <v>0</v>
      </c>
      <c r="GC41" s="197">
        <v>0</v>
      </c>
      <c r="GD41" s="197">
        <v>0</v>
      </c>
      <c r="GE41" s="197">
        <v>0</v>
      </c>
      <c r="GF41" s="197">
        <v>0</v>
      </c>
      <c r="GG41" s="197">
        <v>0</v>
      </c>
      <c r="GH41" s="197">
        <v>0</v>
      </c>
      <c r="GI41" s="197">
        <v>0</v>
      </c>
      <c r="GJ41" s="197">
        <v>0</v>
      </c>
      <c r="GK41" s="197">
        <v>0</v>
      </c>
      <c r="GL41" s="197">
        <v>0</v>
      </c>
      <c r="GM41" s="197">
        <v>0</v>
      </c>
      <c r="GN41" s="197">
        <v>0</v>
      </c>
      <c r="GO41" s="197">
        <v>0</v>
      </c>
      <c r="GP41" s="197">
        <v>0</v>
      </c>
      <c r="GQ41" s="197">
        <v>0</v>
      </c>
      <c r="GR41" s="197">
        <v>0</v>
      </c>
      <c r="GS41" s="197">
        <v>0</v>
      </c>
      <c r="GT41" s="197">
        <v>0</v>
      </c>
      <c r="GU41" s="197">
        <v>0</v>
      </c>
      <c r="GV41" s="197">
        <v>0</v>
      </c>
      <c r="GW41" s="197">
        <v>0</v>
      </c>
      <c r="GX41" s="197">
        <v>0</v>
      </c>
      <c r="GY41" s="197">
        <v>0</v>
      </c>
      <c r="GZ41" s="197">
        <v>0</v>
      </c>
      <c r="HA41" s="197">
        <v>0</v>
      </c>
      <c r="HB41" s="197">
        <v>0</v>
      </c>
      <c r="HC41" s="197">
        <v>0</v>
      </c>
      <c r="HD41" s="197">
        <v>0</v>
      </c>
      <c r="HE41" s="197">
        <v>1</v>
      </c>
      <c r="HF41" s="197">
        <v>0</v>
      </c>
      <c r="HG41" s="197">
        <v>0</v>
      </c>
      <c r="HH41" s="197">
        <v>0</v>
      </c>
      <c r="HI41" s="197">
        <v>0</v>
      </c>
      <c r="HJ41" s="197">
        <v>0</v>
      </c>
      <c r="HK41" s="198"/>
      <c r="HL41" s="197">
        <v>0</v>
      </c>
      <c r="HM41" s="197">
        <v>0</v>
      </c>
      <c r="HN41" s="197">
        <v>0</v>
      </c>
      <c r="HO41" s="197">
        <v>0</v>
      </c>
      <c r="HP41" s="197">
        <v>0</v>
      </c>
      <c r="HQ41" s="197">
        <v>0</v>
      </c>
      <c r="HR41" s="197">
        <v>0</v>
      </c>
      <c r="HS41" s="197">
        <v>0</v>
      </c>
      <c r="HT41" s="197">
        <v>0</v>
      </c>
      <c r="HU41" s="197">
        <v>0</v>
      </c>
      <c r="HV41" s="198"/>
      <c r="HW41" s="197">
        <v>0</v>
      </c>
      <c r="HX41" s="197">
        <v>0</v>
      </c>
      <c r="HY41" s="197">
        <v>0</v>
      </c>
      <c r="HZ41" s="197">
        <v>0</v>
      </c>
      <c r="IA41" s="197">
        <v>0</v>
      </c>
      <c r="IB41" s="197">
        <v>0</v>
      </c>
      <c r="IC41" s="197">
        <v>0</v>
      </c>
      <c r="ID41" s="197">
        <v>0</v>
      </c>
      <c r="IE41" s="197">
        <v>0</v>
      </c>
      <c r="IF41" s="197">
        <v>0</v>
      </c>
      <c r="IG41" s="197">
        <v>0</v>
      </c>
      <c r="IH41" s="197">
        <v>0</v>
      </c>
      <c r="II41" s="197">
        <v>0</v>
      </c>
      <c r="IJ41" s="197">
        <v>0</v>
      </c>
      <c r="IK41" s="197">
        <v>0</v>
      </c>
      <c r="IL41" s="197">
        <v>0</v>
      </c>
      <c r="IM41" s="197">
        <v>0</v>
      </c>
      <c r="IN41" s="197">
        <v>0</v>
      </c>
      <c r="IO41" s="197">
        <v>0</v>
      </c>
      <c r="IP41" s="197">
        <v>0</v>
      </c>
      <c r="IQ41" s="197">
        <v>0</v>
      </c>
      <c r="IR41" s="197">
        <v>0</v>
      </c>
      <c r="IS41" s="197">
        <v>0</v>
      </c>
      <c r="IT41" s="197">
        <v>0</v>
      </c>
      <c r="IU41" s="197">
        <v>0</v>
      </c>
      <c r="IV41" s="197">
        <v>0</v>
      </c>
      <c r="IW41" s="197">
        <v>0</v>
      </c>
      <c r="IX41" s="197">
        <v>0</v>
      </c>
      <c r="IY41" s="197">
        <v>0</v>
      </c>
      <c r="IZ41" s="198"/>
      <c r="JA41" s="197">
        <v>0</v>
      </c>
      <c r="JB41" s="197">
        <v>0</v>
      </c>
      <c r="JC41" s="197">
        <v>0</v>
      </c>
      <c r="JD41" s="197">
        <v>0</v>
      </c>
      <c r="JE41" s="197">
        <v>0</v>
      </c>
      <c r="JF41" s="197">
        <v>0</v>
      </c>
      <c r="JG41" s="197">
        <v>0</v>
      </c>
      <c r="JH41" s="197">
        <v>0</v>
      </c>
      <c r="JI41" s="197">
        <v>0</v>
      </c>
      <c r="JJ41" s="197"/>
      <c r="JK41" s="197">
        <v>0</v>
      </c>
      <c r="JL41" s="197">
        <v>0</v>
      </c>
      <c r="JM41" s="197">
        <v>0</v>
      </c>
      <c r="JN41" s="197">
        <v>0</v>
      </c>
      <c r="JO41" s="197">
        <v>0</v>
      </c>
      <c r="JP41" s="197">
        <v>0</v>
      </c>
      <c r="JQ41" s="198"/>
      <c r="JR41" s="197">
        <v>0</v>
      </c>
      <c r="JS41" s="197">
        <v>0</v>
      </c>
      <c r="JT41" s="197">
        <v>0</v>
      </c>
      <c r="JU41" s="197">
        <v>0</v>
      </c>
      <c r="JV41" s="197">
        <v>0</v>
      </c>
      <c r="JW41" s="197">
        <v>0</v>
      </c>
      <c r="JX41" s="197">
        <v>0</v>
      </c>
      <c r="JY41" s="197">
        <v>0</v>
      </c>
      <c r="JZ41" s="197">
        <v>0</v>
      </c>
      <c r="KA41" s="197">
        <v>0</v>
      </c>
      <c r="KB41" s="197">
        <v>0</v>
      </c>
      <c r="KC41" s="197">
        <v>0</v>
      </c>
      <c r="KD41" s="197">
        <v>0</v>
      </c>
      <c r="KE41" s="197">
        <v>0</v>
      </c>
      <c r="KF41" s="197">
        <v>0</v>
      </c>
      <c r="KG41" s="197">
        <v>0</v>
      </c>
      <c r="KH41" s="197">
        <v>0</v>
      </c>
      <c r="KI41" s="197">
        <v>0</v>
      </c>
      <c r="KJ41" s="197">
        <v>0</v>
      </c>
      <c r="KK41" s="197">
        <v>0</v>
      </c>
      <c r="KL41" s="197">
        <v>0</v>
      </c>
      <c r="KM41" s="197">
        <v>0</v>
      </c>
      <c r="KN41" s="197">
        <v>0</v>
      </c>
      <c r="KO41" s="197">
        <v>0</v>
      </c>
      <c r="KP41" s="197">
        <v>0</v>
      </c>
      <c r="KQ41" s="197">
        <v>0</v>
      </c>
      <c r="KR41" s="197">
        <v>0</v>
      </c>
      <c r="KS41" s="197">
        <v>0</v>
      </c>
      <c r="KT41" s="197">
        <v>0</v>
      </c>
      <c r="KU41" s="197">
        <v>0</v>
      </c>
      <c r="KV41" s="197">
        <v>0</v>
      </c>
      <c r="KW41" s="197">
        <v>0</v>
      </c>
      <c r="KX41" s="198"/>
      <c r="KY41" s="198"/>
      <c r="KZ41" s="198"/>
      <c r="LA41" s="198"/>
      <c r="LB41" s="197">
        <v>0</v>
      </c>
      <c r="LC41" s="197">
        <v>0</v>
      </c>
      <c r="LD41" s="197">
        <v>0</v>
      </c>
      <c r="LE41" s="197">
        <v>0</v>
      </c>
      <c r="LF41" s="197">
        <v>0</v>
      </c>
      <c r="LG41" s="197">
        <v>0</v>
      </c>
      <c r="LH41" s="198"/>
      <c r="LI41" s="198"/>
      <c r="LJ41" s="198"/>
      <c r="LK41" s="198"/>
      <c r="LL41" s="198"/>
      <c r="LM41" s="198"/>
      <c r="LN41" s="198"/>
      <c r="LO41" s="198"/>
      <c r="LP41" s="198"/>
      <c r="LQ41" s="197">
        <v>0</v>
      </c>
      <c r="LR41" s="198"/>
      <c r="LS41" s="198"/>
      <c r="LT41" s="198"/>
      <c r="LU41" s="198"/>
      <c r="LV41" s="198"/>
      <c r="LW41" s="198"/>
      <c r="LX41" s="198"/>
      <c r="LY41" s="198"/>
      <c r="LZ41" s="198"/>
      <c r="MA41" s="198"/>
      <c r="MB41" s="198"/>
      <c r="MC41" s="198"/>
      <c r="MD41" s="198"/>
      <c r="ME41" s="198"/>
      <c r="MF41" s="198"/>
      <c r="MG41" s="198"/>
      <c r="MH41" s="198"/>
      <c r="MI41" s="198"/>
      <c r="MJ41" s="198"/>
      <c r="MK41" s="198"/>
      <c r="ML41" s="198"/>
      <c r="MM41" s="198"/>
      <c r="MN41" s="197">
        <v>0</v>
      </c>
      <c r="MO41" s="197">
        <v>0</v>
      </c>
      <c r="MP41" s="198"/>
      <c r="MQ41" s="197">
        <v>0</v>
      </c>
      <c r="MR41" s="198"/>
      <c r="MS41" s="198"/>
      <c r="MT41" s="198"/>
      <c r="MU41" s="198"/>
      <c r="MV41" s="198"/>
      <c r="MW41" s="198"/>
      <c r="MX41" s="198"/>
      <c r="MY41" s="198"/>
      <c r="MZ41" s="198"/>
      <c r="NA41" s="197">
        <v>0</v>
      </c>
      <c r="NB41" s="198"/>
      <c r="NC41" s="198"/>
      <c r="ND41" s="198"/>
      <c r="NE41" s="198"/>
      <c r="NF41" s="198"/>
      <c r="NG41" s="198"/>
      <c r="NH41" s="198"/>
      <c r="NI41" s="198"/>
      <c r="NJ41" s="198"/>
      <c r="NK41" s="198"/>
      <c r="NL41" s="198"/>
      <c r="NM41" s="198"/>
      <c r="NN41" s="198"/>
      <c r="NO41" s="198"/>
      <c r="NP41" s="198"/>
      <c r="NQ41" s="198"/>
      <c r="NR41" s="198"/>
      <c r="NS41" s="198"/>
      <c r="NT41" s="198"/>
      <c r="NU41" s="198"/>
      <c r="NV41" s="198"/>
      <c r="NW41" s="198"/>
      <c r="NX41" s="198"/>
      <c r="NY41" s="198"/>
      <c r="NZ41" s="198"/>
      <c r="OA41" s="198"/>
      <c r="OB41" s="198"/>
      <c r="OC41" s="198"/>
      <c r="OD41" s="198"/>
      <c r="OE41" s="198"/>
      <c r="OF41" s="198"/>
      <c r="OG41" s="198"/>
      <c r="OH41" s="198"/>
      <c r="OI41" s="198"/>
      <c r="OJ41" s="198"/>
      <c r="OK41" s="198"/>
      <c r="OL41" s="198"/>
      <c r="OM41" s="198"/>
      <c r="ON41" s="198"/>
      <c r="OO41" s="198"/>
      <c r="OP41" s="198"/>
      <c r="OQ41" s="198"/>
      <c r="OR41" s="198"/>
      <c r="OS41" s="198"/>
      <c r="OT41" s="198"/>
      <c r="OU41" s="198"/>
      <c r="OV41" s="198"/>
      <c r="OW41" s="198"/>
      <c r="OX41" s="198"/>
      <c r="OY41" s="198"/>
      <c r="OZ41" s="198"/>
      <c r="PA41" s="198"/>
      <c r="PB41" s="198"/>
      <c r="PC41" s="198"/>
      <c r="PD41" s="198"/>
      <c r="PE41" s="198"/>
      <c r="PF41" s="198"/>
      <c r="PG41" s="198"/>
      <c r="PH41" s="198"/>
      <c r="PI41" s="198"/>
      <c r="PJ41" s="198"/>
      <c r="PK41" s="198"/>
      <c r="PL41" s="198"/>
      <c r="PM41" s="198"/>
      <c r="PN41" s="198"/>
      <c r="PO41" s="198"/>
      <c r="PP41" s="198"/>
      <c r="PQ41" s="198"/>
      <c r="PR41" s="198"/>
      <c r="PS41" s="198"/>
      <c r="PT41" s="198"/>
      <c r="PU41" s="198"/>
      <c r="PV41" s="198"/>
      <c r="PW41" s="198"/>
      <c r="PX41" s="261"/>
      <c r="PY41" s="261"/>
      <c r="PZ41" s="261"/>
      <c r="QA41" s="261"/>
      <c r="QB41" s="261"/>
      <c r="QC41" s="261"/>
      <c r="QD41" s="261"/>
      <c r="QE41" s="261"/>
      <c r="QF41" s="261"/>
      <c r="QG41" s="261"/>
      <c r="QH41" s="261"/>
      <c r="QI41" s="261"/>
      <c r="QJ41" s="261"/>
      <c r="QK41" s="261"/>
      <c r="QL41" s="261"/>
      <c r="QM41" s="261"/>
      <c r="QN41" s="261"/>
      <c r="QO41" s="261"/>
      <c r="QP41" s="261"/>
      <c r="QQ41" s="261"/>
      <c r="QR41" s="261"/>
      <c r="QS41" s="261"/>
      <c r="QT41" s="261"/>
      <c r="QU41" s="261"/>
      <c r="QV41" s="261"/>
      <c r="QW41" s="261"/>
      <c r="QX41" s="261"/>
      <c r="QY41" s="261"/>
      <c r="QZ41" s="261"/>
      <c r="RA41" s="261"/>
      <c r="RB41" s="261"/>
      <c r="RC41" s="261"/>
      <c r="RD41" s="261"/>
      <c r="RE41" s="261"/>
      <c r="RF41" s="261"/>
      <c r="RG41" s="261"/>
      <c r="RH41" s="261"/>
      <c r="RI41" s="261"/>
      <c r="RJ41" s="261"/>
      <c r="RK41" s="261"/>
      <c r="RL41" s="261"/>
      <c r="RM41" s="261"/>
      <c r="RN41" s="261"/>
      <c r="RO41" s="261"/>
      <c r="RP41" s="261"/>
      <c r="RQ41" s="261"/>
      <c r="RR41" s="261"/>
      <c r="RS41" s="261"/>
      <c r="RT41" s="261"/>
      <c r="RU41" s="261"/>
      <c r="RV41" s="261"/>
      <c r="RW41" s="261"/>
      <c r="RX41" s="261"/>
      <c r="RY41" s="261"/>
      <c r="RZ41" s="261"/>
      <c r="SA41" s="261"/>
      <c r="SB41" s="261"/>
      <c r="SC41" s="261"/>
      <c r="SD41" s="261"/>
      <c r="SE41" s="261"/>
    </row>
    <row r="42" spans="1:499" x14ac:dyDescent="0.2">
      <c r="A42" s="230" t="s">
        <v>830</v>
      </c>
      <c r="B42" s="231" t="s">
        <v>2941</v>
      </c>
      <c r="C42" s="225"/>
      <c r="D42" s="225"/>
      <c r="E42" s="225"/>
      <c r="F42" s="226" t="s">
        <v>5622</v>
      </c>
      <c r="G42" s="226" t="s">
        <v>5550</v>
      </c>
      <c r="H42" s="226" t="s">
        <v>5551</v>
      </c>
      <c r="I42" s="226" t="s">
        <v>5607</v>
      </c>
      <c r="J42" s="226"/>
      <c r="K42" s="226"/>
      <c r="L42" s="226"/>
      <c r="M42" s="226"/>
      <c r="N42" s="226" t="s">
        <v>5596</v>
      </c>
      <c r="O42" s="226" t="s">
        <v>5623</v>
      </c>
      <c r="P42" s="226"/>
      <c r="Q42" s="237">
        <v>0</v>
      </c>
      <c r="R42" s="238"/>
      <c r="S42" s="238"/>
      <c r="T42" s="238"/>
      <c r="U42" s="238"/>
      <c r="V42" s="238"/>
      <c r="W42" s="232" t="s">
        <v>5555</v>
      </c>
      <c r="X42" s="232"/>
      <c r="Y42" s="232" t="s">
        <v>5556</v>
      </c>
      <c r="Z42" s="235">
        <v>1.96</v>
      </c>
      <c r="AA42" s="235">
        <v>3.3</v>
      </c>
      <c r="AB42" s="235">
        <v>0</v>
      </c>
      <c r="AC42" s="224">
        <v>36526</v>
      </c>
      <c r="AD42" s="224">
        <v>36526</v>
      </c>
      <c r="AE42" s="125">
        <v>18</v>
      </c>
      <c r="AF42" s="125">
        <v>24</v>
      </c>
      <c r="AG42" s="125">
        <v>12</v>
      </c>
      <c r="AH42" s="236">
        <v>1</v>
      </c>
      <c r="AI42" s="236" t="s">
        <v>819</v>
      </c>
      <c r="AJ42" s="125" t="s">
        <v>6225</v>
      </c>
      <c r="AK42" s="175" t="s">
        <v>5144</v>
      </c>
      <c r="AL42" s="125" t="s">
        <v>820</v>
      </c>
      <c r="AM42" s="27" t="s">
        <v>820</v>
      </c>
      <c r="AN42" s="126">
        <v>12.95</v>
      </c>
      <c r="AO42" s="126">
        <v>10</v>
      </c>
      <c r="AP42" s="126">
        <v>4</v>
      </c>
      <c r="AQ42" s="126">
        <v>0</v>
      </c>
      <c r="AR42" s="125">
        <v>0</v>
      </c>
      <c r="AS42" s="125">
        <v>0</v>
      </c>
      <c r="AT42" s="178">
        <v>43219</v>
      </c>
      <c r="AU42" s="178"/>
      <c r="AV42" s="178">
        <v>43070</v>
      </c>
      <c r="AW42" s="239" t="s">
        <v>855</v>
      </c>
      <c r="AX42" s="239" t="s">
        <v>846</v>
      </c>
      <c r="AY42" s="127"/>
      <c r="AZ42" s="127"/>
      <c r="BA42" s="128">
        <v>1</v>
      </c>
      <c r="BB42" s="128" t="s">
        <v>489</v>
      </c>
      <c r="BC42" s="128"/>
      <c r="BD42" s="128">
        <v>1</v>
      </c>
      <c r="BE42" s="129" t="s">
        <v>541</v>
      </c>
      <c r="BF42" s="130">
        <v>1</v>
      </c>
      <c r="BG42" s="240"/>
      <c r="BH42" s="241" t="s">
        <v>947</v>
      </c>
      <c r="BI42" s="190"/>
      <c r="BJ42" s="131">
        <v>517</v>
      </c>
      <c r="BK42" s="191">
        <v>560</v>
      </c>
      <c r="BL42" s="13">
        <v>344</v>
      </c>
      <c r="BM42" s="13">
        <v>171</v>
      </c>
      <c r="BN42" s="27" t="s">
        <v>5557</v>
      </c>
      <c r="BO42" s="13" t="s">
        <v>705</v>
      </c>
      <c r="BP42" s="222">
        <v>478</v>
      </c>
      <c r="BQ42" s="132"/>
      <c r="BR42" s="133"/>
      <c r="BS42" s="125">
        <v>1000000000</v>
      </c>
      <c r="BT42" s="134">
        <v>106</v>
      </c>
      <c r="BU42" s="135">
        <v>0.79500000000000004</v>
      </c>
      <c r="BV42" s="134">
        <v>100</v>
      </c>
      <c r="BW42" s="136">
        <v>0</v>
      </c>
      <c r="BX42" s="136">
        <v>100</v>
      </c>
      <c r="BY42" s="136">
        <v>0</v>
      </c>
      <c r="BZ42" s="134">
        <v>0</v>
      </c>
      <c r="CA42" s="134">
        <v>0</v>
      </c>
      <c r="CB42" s="134">
        <v>206</v>
      </c>
      <c r="CC42" s="135">
        <v>0.60150000000000003</v>
      </c>
      <c r="CD42" s="134"/>
      <c r="CE42" s="134"/>
      <c r="CF42" s="137">
        <v>311</v>
      </c>
      <c r="CG42" s="134">
        <v>172</v>
      </c>
      <c r="CH42" s="132"/>
      <c r="CI42" s="132"/>
      <c r="CJ42" s="229" t="s">
        <v>820</v>
      </c>
      <c r="CK42" s="233" t="s">
        <v>820</v>
      </c>
      <c r="CL42" s="138">
        <v>87</v>
      </c>
      <c r="CM42" s="138">
        <v>0</v>
      </c>
      <c r="CN42" s="135">
        <v>0</v>
      </c>
      <c r="CO42" s="135">
        <v>0.91</v>
      </c>
      <c r="CP42" s="139"/>
      <c r="CQ42" s="135">
        <v>1</v>
      </c>
      <c r="CR42" s="179">
        <v>43479</v>
      </c>
      <c r="CS42" s="180">
        <v>43479</v>
      </c>
      <c r="CT42" s="181">
        <v>43605</v>
      </c>
      <c r="CU42" s="181">
        <v>43280</v>
      </c>
      <c r="CV42" s="181">
        <v>43364</v>
      </c>
      <c r="CW42" s="181">
        <v>43364</v>
      </c>
      <c r="CX42" s="181">
        <v>43448</v>
      </c>
      <c r="CY42" s="135">
        <v>0</v>
      </c>
      <c r="CZ42" s="134">
        <v>0</v>
      </c>
      <c r="DA42" s="135">
        <v>0</v>
      </c>
      <c r="DB42" s="135">
        <v>2.197802197802198E-2</v>
      </c>
      <c r="DC42" s="135">
        <v>0</v>
      </c>
      <c r="DD42" s="135">
        <v>0</v>
      </c>
      <c r="DE42" s="140">
        <v>0</v>
      </c>
      <c r="DF42" s="13" t="s">
        <v>820</v>
      </c>
      <c r="DG42" s="80" t="s">
        <v>706</v>
      </c>
      <c r="DH42" s="18" t="b">
        <v>0</v>
      </c>
      <c r="DI42" s="79"/>
      <c r="DJ42" s="79"/>
      <c r="DK42" s="192"/>
      <c r="DL42" s="174"/>
      <c r="DM42" s="193"/>
      <c r="DN42" s="135"/>
      <c r="DO42" s="79"/>
      <c r="DP42" s="79"/>
      <c r="DQ42" s="79"/>
      <c r="DR42" s="79"/>
      <c r="DS42" s="79"/>
      <c r="DT42" s="79"/>
      <c r="DU42" s="79"/>
      <c r="DV42" s="18"/>
      <c r="DW42" s="18"/>
      <c r="DX42" s="18"/>
      <c r="DY42" s="177"/>
      <c r="DZ42" s="177">
        <v>0</v>
      </c>
      <c r="EA42" s="177">
        <v>0</v>
      </c>
      <c r="EB42" s="177">
        <v>0</v>
      </c>
      <c r="EC42" s="177">
        <v>0</v>
      </c>
      <c r="ED42" s="177">
        <v>0</v>
      </c>
      <c r="EE42" s="177">
        <v>0</v>
      </c>
      <c r="EF42" s="177">
        <v>0</v>
      </c>
      <c r="EG42" s="177">
        <v>0</v>
      </c>
      <c r="EH42" s="177">
        <v>0</v>
      </c>
      <c r="EI42" s="177">
        <v>0</v>
      </c>
      <c r="EJ42" s="177">
        <v>0</v>
      </c>
      <c r="EK42" s="177">
        <v>0</v>
      </c>
      <c r="EL42" s="177">
        <v>0</v>
      </c>
      <c r="EM42" s="177">
        <v>0</v>
      </c>
      <c r="EN42" s="177">
        <v>0</v>
      </c>
      <c r="EO42" s="177">
        <v>0</v>
      </c>
      <c r="EP42" s="177">
        <v>312</v>
      </c>
      <c r="EQ42" s="177">
        <v>0</v>
      </c>
      <c r="ER42" s="177">
        <v>0</v>
      </c>
      <c r="ES42" s="177">
        <v>0</v>
      </c>
      <c r="ET42" s="177">
        <v>0</v>
      </c>
      <c r="EU42" s="177">
        <v>2</v>
      </c>
      <c r="EV42" s="177">
        <v>0</v>
      </c>
      <c r="EW42" s="177">
        <v>0</v>
      </c>
      <c r="EX42" s="177">
        <v>0</v>
      </c>
      <c r="EY42" s="177">
        <v>6</v>
      </c>
      <c r="EZ42" s="177">
        <v>0</v>
      </c>
      <c r="FA42" s="177">
        <v>0</v>
      </c>
      <c r="FB42" s="177">
        <v>0</v>
      </c>
      <c r="FC42" s="250">
        <v>249</v>
      </c>
      <c r="FD42" s="250">
        <v>199</v>
      </c>
      <c r="FE42" s="250">
        <v>199</v>
      </c>
      <c r="FF42" s="250">
        <v>199</v>
      </c>
      <c r="FG42" s="244">
        <v>188</v>
      </c>
      <c r="FH42" s="248">
        <v>178</v>
      </c>
      <c r="FI42" s="248">
        <v>178</v>
      </c>
      <c r="FJ42" s="248">
        <v>178</v>
      </c>
      <c r="FK42" s="248">
        <v>174</v>
      </c>
      <c r="FL42" s="248">
        <v>174</v>
      </c>
      <c r="FM42" s="248">
        <v>174</v>
      </c>
      <c r="FN42" s="248">
        <v>174</v>
      </c>
      <c r="FO42" s="248">
        <v>174</v>
      </c>
      <c r="FP42" s="248">
        <v>174</v>
      </c>
      <c r="FQ42" s="248">
        <v>174</v>
      </c>
      <c r="FR42" s="248">
        <v>174</v>
      </c>
      <c r="FS42" s="248">
        <v>174</v>
      </c>
      <c r="FT42" s="248">
        <v>174</v>
      </c>
      <c r="FU42" s="248">
        <v>174</v>
      </c>
      <c r="FV42" s="248">
        <v>174</v>
      </c>
      <c r="FW42" s="248">
        <v>174</v>
      </c>
      <c r="FX42" s="248">
        <v>174</v>
      </c>
      <c r="FY42" s="248">
        <v>174</v>
      </c>
      <c r="FZ42" s="248">
        <v>174</v>
      </c>
      <c r="GA42" s="248">
        <v>174</v>
      </c>
      <c r="GB42" s="248">
        <v>174</v>
      </c>
      <c r="GC42" s="248">
        <v>174</v>
      </c>
      <c r="GD42" s="248">
        <v>130</v>
      </c>
      <c r="GE42" s="248">
        <v>130</v>
      </c>
      <c r="GF42" s="248">
        <v>130</v>
      </c>
      <c r="GG42" s="248">
        <v>129</v>
      </c>
      <c r="GH42" s="248">
        <v>129</v>
      </c>
      <c r="GI42" s="248">
        <v>129</v>
      </c>
      <c r="GJ42" s="248">
        <v>129</v>
      </c>
      <c r="GK42" s="248">
        <v>129</v>
      </c>
      <c r="GL42" s="248">
        <v>129</v>
      </c>
      <c r="GM42" s="248">
        <v>129</v>
      </c>
      <c r="GN42" s="244">
        <v>109</v>
      </c>
      <c r="GO42" s="244">
        <v>109</v>
      </c>
      <c r="GP42" s="244">
        <v>109</v>
      </c>
      <c r="GQ42" s="244">
        <v>109</v>
      </c>
      <c r="GR42" s="244">
        <v>109</v>
      </c>
      <c r="GS42" s="244">
        <v>109</v>
      </c>
      <c r="GT42" s="244">
        <v>109</v>
      </c>
      <c r="GU42" s="244">
        <v>109</v>
      </c>
      <c r="GV42" s="244">
        <v>109</v>
      </c>
      <c r="GW42" s="244">
        <v>109</v>
      </c>
      <c r="GX42" s="244">
        <v>109</v>
      </c>
      <c r="GY42" s="244">
        <v>105</v>
      </c>
      <c r="GZ42" s="244">
        <v>105</v>
      </c>
      <c r="HA42" s="244">
        <v>105</v>
      </c>
      <c r="HB42" s="244">
        <v>105</v>
      </c>
      <c r="HC42" s="244">
        <v>105</v>
      </c>
      <c r="HD42" s="244">
        <v>105</v>
      </c>
      <c r="HE42" s="244">
        <v>1</v>
      </c>
      <c r="HF42" s="244">
        <v>105</v>
      </c>
      <c r="HG42" s="244">
        <v>105</v>
      </c>
      <c r="HH42" s="244">
        <v>105</v>
      </c>
      <c r="HI42" s="244">
        <v>105</v>
      </c>
      <c r="HJ42" s="244">
        <v>105</v>
      </c>
      <c r="HK42" s="198"/>
      <c r="HL42" s="244">
        <v>105</v>
      </c>
      <c r="HM42" s="244">
        <v>101</v>
      </c>
      <c r="HN42" s="244">
        <v>101</v>
      </c>
      <c r="HO42" s="244">
        <v>105</v>
      </c>
      <c r="HP42" s="244">
        <v>101</v>
      </c>
      <c r="HQ42" s="244">
        <v>101</v>
      </c>
      <c r="HR42" s="244">
        <v>101</v>
      </c>
      <c r="HS42" s="244">
        <v>101</v>
      </c>
      <c r="HT42" s="244">
        <v>101</v>
      </c>
      <c r="HU42" s="244">
        <v>101</v>
      </c>
      <c r="HV42" s="198"/>
      <c r="HW42" s="244">
        <v>100</v>
      </c>
      <c r="HX42" s="244">
        <v>100</v>
      </c>
      <c r="HY42" s="244">
        <v>100</v>
      </c>
      <c r="HZ42" s="244">
        <v>100</v>
      </c>
      <c r="IA42" s="244">
        <v>100</v>
      </c>
      <c r="IB42" s="244">
        <v>98</v>
      </c>
      <c r="IC42" s="244">
        <v>92</v>
      </c>
      <c r="ID42" s="244">
        <v>92</v>
      </c>
      <c r="IE42" s="244">
        <v>92</v>
      </c>
      <c r="IF42" s="244">
        <v>91</v>
      </c>
      <c r="IG42" s="244">
        <v>91</v>
      </c>
      <c r="IH42" s="244">
        <v>91</v>
      </c>
      <c r="II42" s="244">
        <v>91</v>
      </c>
      <c r="IJ42" s="244">
        <v>91</v>
      </c>
      <c r="IK42" s="242">
        <v>87</v>
      </c>
      <c r="IL42" s="242">
        <v>84</v>
      </c>
      <c r="IM42" s="242">
        <v>82</v>
      </c>
      <c r="IN42" s="242">
        <v>82</v>
      </c>
      <c r="IO42" s="242">
        <v>82</v>
      </c>
      <c r="IP42" s="242">
        <v>82</v>
      </c>
      <c r="IQ42" s="242">
        <v>76</v>
      </c>
      <c r="IR42" s="242">
        <v>76</v>
      </c>
      <c r="IS42" s="242">
        <v>76</v>
      </c>
      <c r="IT42" s="242">
        <v>76</v>
      </c>
      <c r="IU42" s="242">
        <v>76</v>
      </c>
      <c r="IV42" s="242">
        <v>76</v>
      </c>
      <c r="IW42" s="242">
        <v>76</v>
      </c>
      <c r="IX42" s="242">
        <v>66</v>
      </c>
      <c r="IY42" s="242">
        <v>66</v>
      </c>
      <c r="IZ42" s="198"/>
      <c r="JA42" s="244">
        <v>162</v>
      </c>
      <c r="JB42" s="244">
        <v>162</v>
      </c>
      <c r="JC42" s="244">
        <v>162</v>
      </c>
      <c r="JD42" s="244">
        <v>158</v>
      </c>
      <c r="JE42" s="244">
        <v>158</v>
      </c>
      <c r="JF42" s="244">
        <v>158</v>
      </c>
      <c r="JG42" s="244">
        <v>148</v>
      </c>
      <c r="JH42" s="244">
        <v>148</v>
      </c>
      <c r="JI42" s="244">
        <v>148</v>
      </c>
      <c r="JJ42" s="244"/>
      <c r="JK42" s="244">
        <v>148</v>
      </c>
      <c r="JL42" s="244">
        <v>148</v>
      </c>
      <c r="JM42" s="244">
        <v>148</v>
      </c>
      <c r="JN42" s="244">
        <v>148</v>
      </c>
      <c r="JO42" s="244">
        <v>144</v>
      </c>
      <c r="JP42" s="244">
        <v>144</v>
      </c>
      <c r="JQ42" s="198"/>
      <c r="JR42" s="244">
        <v>144</v>
      </c>
      <c r="JS42" s="244">
        <v>144</v>
      </c>
      <c r="JT42" s="244">
        <v>144</v>
      </c>
      <c r="JU42" s="244">
        <v>144</v>
      </c>
      <c r="JV42" s="244">
        <v>144</v>
      </c>
      <c r="JW42" s="244">
        <v>144</v>
      </c>
      <c r="JX42" s="244">
        <v>144</v>
      </c>
      <c r="JY42" s="244">
        <v>144</v>
      </c>
      <c r="JZ42" s="244">
        <v>144</v>
      </c>
      <c r="KA42" s="244">
        <v>139</v>
      </c>
      <c r="KB42" s="244">
        <v>139</v>
      </c>
      <c r="KC42" s="244">
        <v>139</v>
      </c>
      <c r="KD42" s="244">
        <v>139</v>
      </c>
      <c r="KE42" s="244">
        <v>139</v>
      </c>
      <c r="KF42" s="244">
        <v>139</v>
      </c>
      <c r="KG42" s="244">
        <v>139</v>
      </c>
      <c r="KH42" s="244">
        <v>137</v>
      </c>
      <c r="KI42" s="244">
        <v>137</v>
      </c>
      <c r="KJ42" s="244">
        <v>137</v>
      </c>
      <c r="KK42" s="244">
        <v>137</v>
      </c>
      <c r="KL42" s="244">
        <v>137</v>
      </c>
      <c r="KM42" s="244">
        <v>137</v>
      </c>
      <c r="KN42" s="244">
        <v>137</v>
      </c>
      <c r="KO42" s="244">
        <v>117</v>
      </c>
      <c r="KP42" s="244">
        <v>117</v>
      </c>
      <c r="KQ42" s="244">
        <v>117</v>
      </c>
      <c r="KR42" s="244">
        <v>117</v>
      </c>
      <c r="KS42" s="244">
        <v>117</v>
      </c>
      <c r="KT42" s="242">
        <v>112</v>
      </c>
      <c r="KU42" s="242">
        <v>112</v>
      </c>
      <c r="KV42" s="242">
        <v>102</v>
      </c>
      <c r="KW42" s="242">
        <v>102</v>
      </c>
      <c r="KX42" s="198"/>
      <c r="KY42" s="198"/>
      <c r="KZ42" s="198"/>
      <c r="LA42" s="198"/>
      <c r="LB42" s="242">
        <v>81</v>
      </c>
      <c r="LC42" s="244">
        <v>148</v>
      </c>
      <c r="LD42" s="244">
        <v>148</v>
      </c>
      <c r="LE42" s="242">
        <v>75</v>
      </c>
      <c r="LF42" s="243">
        <v>0</v>
      </c>
      <c r="LG42" s="242">
        <v>70</v>
      </c>
      <c r="LH42" s="198"/>
      <c r="LI42" s="198"/>
      <c r="LJ42" s="198"/>
      <c r="LK42" s="198"/>
      <c r="LL42" s="198"/>
      <c r="LM42" s="198"/>
      <c r="LN42" s="198"/>
      <c r="LO42" s="198"/>
      <c r="LP42" s="198"/>
      <c r="LQ42" s="242">
        <v>70</v>
      </c>
      <c r="LR42" s="198"/>
      <c r="LS42" s="198"/>
      <c r="LT42" s="198"/>
      <c r="LU42" s="198"/>
      <c r="LV42" s="198"/>
      <c r="LW42" s="198"/>
      <c r="LX42" s="198"/>
      <c r="LY42" s="198"/>
      <c r="LZ42" s="198"/>
      <c r="MA42" s="198"/>
      <c r="MB42" s="198"/>
      <c r="MC42" s="198"/>
      <c r="MD42" s="198"/>
      <c r="ME42" s="198"/>
      <c r="MF42" s="198"/>
      <c r="MG42" s="198"/>
      <c r="MH42" s="198"/>
      <c r="MI42" s="198"/>
      <c r="MJ42" s="198"/>
      <c r="MK42" s="198"/>
      <c r="ML42" s="198"/>
      <c r="MM42" s="198"/>
      <c r="MN42" s="242">
        <v>70</v>
      </c>
      <c r="MO42" s="242">
        <v>106</v>
      </c>
      <c r="MP42" s="198"/>
      <c r="MQ42" s="242">
        <v>106</v>
      </c>
      <c r="MR42" s="198"/>
      <c r="MS42" s="198"/>
      <c r="MT42" s="198"/>
      <c r="MU42" s="198"/>
      <c r="MV42" s="198"/>
      <c r="MW42" s="198"/>
      <c r="MX42" s="198"/>
      <c r="MY42" s="198"/>
      <c r="MZ42" s="198"/>
      <c r="NA42" s="242">
        <v>106</v>
      </c>
      <c r="NB42" s="198"/>
      <c r="NC42" s="198"/>
      <c r="ND42" s="198"/>
      <c r="NE42" s="198"/>
      <c r="NF42" s="198"/>
      <c r="NG42" s="198"/>
      <c r="NH42" s="198"/>
      <c r="NI42" s="198"/>
      <c r="NJ42" s="198"/>
      <c r="NK42" s="198"/>
      <c r="NL42" s="198"/>
      <c r="NM42" s="198"/>
      <c r="NN42" s="198"/>
      <c r="NO42" s="198"/>
      <c r="NP42" s="196"/>
      <c r="NQ42" s="196"/>
      <c r="NR42" s="196"/>
      <c r="NS42" s="196"/>
      <c r="NT42" s="196"/>
      <c r="NU42" s="196"/>
      <c r="NV42" s="196"/>
      <c r="NW42" s="196"/>
      <c r="NX42" s="196"/>
      <c r="NY42" s="196"/>
      <c r="NZ42" s="196"/>
      <c r="OA42" s="196"/>
      <c r="OB42" s="196"/>
      <c r="OC42" s="196"/>
      <c r="OD42" s="196"/>
      <c r="OE42" s="196"/>
      <c r="OF42" s="196"/>
      <c r="OG42" s="196"/>
      <c r="OH42" s="196"/>
      <c r="OI42" s="196"/>
      <c r="OJ42" s="196"/>
      <c r="OK42" s="196"/>
      <c r="OL42" s="196"/>
      <c r="OM42" s="196"/>
      <c r="ON42" s="196"/>
      <c r="OO42" s="196"/>
      <c r="OP42" s="196"/>
      <c r="OQ42" s="196"/>
      <c r="OR42" s="196"/>
      <c r="OS42" s="196"/>
      <c r="OT42" s="196"/>
      <c r="OU42" s="196"/>
      <c r="OV42" s="196"/>
      <c r="OW42" s="196"/>
      <c r="OX42" s="196"/>
      <c r="OY42" s="196"/>
      <c r="OZ42" s="196"/>
      <c r="PA42" s="196"/>
      <c r="PB42" s="196"/>
      <c r="PC42" s="196"/>
      <c r="PD42" s="196"/>
      <c r="PE42" s="196"/>
      <c r="PF42" s="196"/>
      <c r="PG42" s="196"/>
      <c r="PH42" s="196"/>
      <c r="PI42" s="196"/>
      <c r="PJ42" s="196"/>
      <c r="PK42" s="196"/>
      <c r="PL42" s="196"/>
      <c r="PM42" s="196"/>
      <c r="PN42" s="196"/>
      <c r="PO42" s="196"/>
      <c r="PP42" s="196"/>
      <c r="PQ42" s="196"/>
      <c r="PR42" s="196"/>
      <c r="PS42" s="196"/>
      <c r="PT42" s="196"/>
      <c r="PU42" s="196"/>
      <c r="PV42" s="196"/>
      <c r="PW42" s="196"/>
      <c r="PX42" s="261"/>
      <c r="PY42" s="261"/>
      <c r="PZ42" s="261"/>
      <c r="QA42" s="261"/>
      <c r="QB42" s="261"/>
      <c r="QC42" s="261"/>
      <c r="QD42" s="261"/>
      <c r="QE42" s="261"/>
      <c r="QF42" s="261"/>
      <c r="QG42" s="261"/>
      <c r="QH42" s="261"/>
      <c r="QI42" s="261"/>
      <c r="QJ42" s="261"/>
      <c r="QK42" s="261"/>
      <c r="QL42" s="261"/>
      <c r="QM42" s="261"/>
      <c r="QN42" s="261"/>
      <c r="QO42" s="261"/>
      <c r="QP42" s="261"/>
      <c r="QQ42" s="261"/>
      <c r="QR42" s="261"/>
      <c r="QS42" s="261"/>
      <c r="QT42" s="261"/>
      <c r="QU42" s="261"/>
      <c r="QV42" s="261"/>
      <c r="QW42" s="261"/>
      <c r="QX42" s="261"/>
      <c r="QY42" s="261"/>
      <c r="QZ42" s="261"/>
      <c r="RA42" s="261"/>
      <c r="RB42" s="261"/>
      <c r="RC42" s="261"/>
      <c r="RD42" s="261"/>
      <c r="RE42" s="261"/>
      <c r="RF42" s="261"/>
      <c r="RG42" s="261"/>
      <c r="RH42" s="261"/>
      <c r="RI42" s="261"/>
      <c r="RJ42" s="261"/>
      <c r="RK42" s="261"/>
      <c r="RL42" s="261"/>
      <c r="RM42" s="261"/>
      <c r="RN42" s="261"/>
      <c r="RO42" s="261"/>
      <c r="RP42" s="261"/>
      <c r="RQ42" s="261"/>
      <c r="RR42" s="261"/>
      <c r="RS42" s="261"/>
      <c r="RT42" s="261"/>
      <c r="RU42" s="261"/>
      <c r="RV42" s="261"/>
      <c r="RW42" s="261"/>
      <c r="RX42" s="261"/>
      <c r="RY42" s="261"/>
      <c r="RZ42" s="261"/>
      <c r="SA42" s="261"/>
      <c r="SB42" s="261"/>
      <c r="SC42" s="261"/>
      <c r="SD42" s="261"/>
      <c r="SE42" s="261"/>
    </row>
    <row r="43" spans="1:499" x14ac:dyDescent="0.2">
      <c r="A43" s="230" t="s">
        <v>830</v>
      </c>
      <c r="B43" s="231" t="s">
        <v>2939</v>
      </c>
      <c r="C43" s="225"/>
      <c r="D43" s="225"/>
      <c r="E43" s="225"/>
      <c r="F43" s="226" t="s">
        <v>5624</v>
      </c>
      <c r="G43" s="226" t="s">
        <v>5550</v>
      </c>
      <c r="H43" s="226" t="s">
        <v>5551</v>
      </c>
      <c r="I43" s="226" t="s">
        <v>5607</v>
      </c>
      <c r="J43" s="226"/>
      <c r="K43" s="226"/>
      <c r="L43" s="226"/>
      <c r="M43" s="226"/>
      <c r="N43" s="226" t="s">
        <v>5596</v>
      </c>
      <c r="O43" s="226" t="s">
        <v>5623</v>
      </c>
      <c r="P43" s="226"/>
      <c r="Q43" s="237">
        <v>0</v>
      </c>
      <c r="R43" s="238"/>
      <c r="S43" s="238"/>
      <c r="T43" s="238"/>
      <c r="U43" s="238"/>
      <c r="V43" s="238"/>
      <c r="W43" s="232" t="s">
        <v>5555</v>
      </c>
      <c r="X43" s="232"/>
      <c r="Y43" s="232" t="s">
        <v>5556</v>
      </c>
      <c r="Z43" s="235">
        <v>1.8</v>
      </c>
      <c r="AA43" s="235">
        <v>3.8</v>
      </c>
      <c r="AB43" s="235">
        <v>0</v>
      </c>
      <c r="AC43" s="224">
        <v>36526</v>
      </c>
      <c r="AD43" s="224">
        <v>36526</v>
      </c>
      <c r="AE43" s="125">
        <v>18</v>
      </c>
      <c r="AF43" s="125">
        <v>24</v>
      </c>
      <c r="AG43" s="125">
        <v>12</v>
      </c>
      <c r="AH43" s="236">
        <v>1</v>
      </c>
      <c r="AI43" s="236" t="s">
        <v>819</v>
      </c>
      <c r="AJ43" s="125" t="s">
        <v>6225</v>
      </c>
      <c r="AK43" s="175" t="s">
        <v>5144</v>
      </c>
      <c r="AL43" s="125" t="s">
        <v>820</v>
      </c>
      <c r="AM43" s="27" t="s">
        <v>820</v>
      </c>
      <c r="AN43" s="126">
        <v>3.73</v>
      </c>
      <c r="AO43" s="126">
        <v>15.9</v>
      </c>
      <c r="AP43" s="126">
        <v>10.3</v>
      </c>
      <c r="AQ43" s="126">
        <v>13.4</v>
      </c>
      <c r="AR43" s="125">
        <v>0</v>
      </c>
      <c r="AS43" s="125">
        <v>0</v>
      </c>
      <c r="AT43" s="178">
        <v>43362</v>
      </c>
      <c r="AU43" s="178"/>
      <c r="AV43" s="178">
        <v>43070</v>
      </c>
      <c r="AW43" s="239" t="s">
        <v>855</v>
      </c>
      <c r="AX43" s="239" t="s">
        <v>846</v>
      </c>
      <c r="AY43" s="127"/>
      <c r="AZ43" s="127"/>
      <c r="BA43" s="128">
        <v>200</v>
      </c>
      <c r="BB43" s="128" t="s">
        <v>489</v>
      </c>
      <c r="BC43" s="128"/>
      <c r="BD43" s="128">
        <v>1</v>
      </c>
      <c r="BE43" s="129" t="s">
        <v>541</v>
      </c>
      <c r="BF43" s="130">
        <v>1</v>
      </c>
      <c r="BG43" s="240"/>
      <c r="BH43" s="241" t="s">
        <v>947</v>
      </c>
      <c r="BI43" s="190"/>
      <c r="BJ43" s="131">
        <v>237</v>
      </c>
      <c r="BK43" s="191">
        <v>162</v>
      </c>
      <c r="BL43" s="13">
        <v>158</v>
      </c>
      <c r="BM43" s="13">
        <v>78</v>
      </c>
      <c r="BN43" s="27" t="s">
        <v>705</v>
      </c>
      <c r="BO43" s="13" t="s">
        <v>705</v>
      </c>
      <c r="BP43" s="222">
        <v>219</v>
      </c>
      <c r="BQ43" s="132"/>
      <c r="BR43" s="133"/>
      <c r="BS43" s="125">
        <v>1000000000</v>
      </c>
      <c r="BT43" s="134">
        <v>154</v>
      </c>
      <c r="BU43" s="135">
        <v>0.35020000000000001</v>
      </c>
      <c r="BV43" s="134">
        <v>0</v>
      </c>
      <c r="BW43" s="136">
        <v>0</v>
      </c>
      <c r="BX43" s="136">
        <v>0</v>
      </c>
      <c r="BY43" s="136">
        <v>0</v>
      </c>
      <c r="BZ43" s="134">
        <v>0</v>
      </c>
      <c r="CA43" s="134">
        <v>0</v>
      </c>
      <c r="CB43" s="134">
        <v>154</v>
      </c>
      <c r="CC43" s="135">
        <v>0.35020000000000001</v>
      </c>
      <c r="CD43" s="134"/>
      <c r="CE43" s="134"/>
      <c r="CF43" s="137">
        <v>0</v>
      </c>
      <c r="CG43" s="134">
        <v>79</v>
      </c>
      <c r="CH43" s="132"/>
      <c r="CI43" s="132"/>
      <c r="CJ43" s="229" t="s">
        <v>820</v>
      </c>
      <c r="CK43" s="233" t="s">
        <v>820</v>
      </c>
      <c r="CL43" s="138">
        <v>0</v>
      </c>
      <c r="CM43" s="138">
        <v>0</v>
      </c>
      <c r="CN43" s="135">
        <v>0</v>
      </c>
      <c r="CO43" s="135">
        <v>1.48</v>
      </c>
      <c r="CP43" s="139"/>
      <c r="CQ43" s="135">
        <v>1</v>
      </c>
      <c r="CR43" s="179">
        <v>43479</v>
      </c>
      <c r="CS43" s="180">
        <v>43479</v>
      </c>
      <c r="CT43" s="181">
        <v>43605</v>
      </c>
      <c r="CU43" s="181">
        <v>43216</v>
      </c>
      <c r="CV43" s="181">
        <v>43300</v>
      </c>
      <c r="CW43" s="181">
        <v>43300</v>
      </c>
      <c r="CX43" s="181">
        <v>43384</v>
      </c>
      <c r="CY43" s="135">
        <v>0</v>
      </c>
      <c r="CZ43" s="134">
        <v>0</v>
      </c>
      <c r="DA43" s="135">
        <v>0</v>
      </c>
      <c r="DB43" s="135">
        <v>0</v>
      </c>
      <c r="DC43" s="135">
        <v>2.197802197802198E-2</v>
      </c>
      <c r="DD43" s="135">
        <v>0</v>
      </c>
      <c r="DE43" s="140">
        <v>0</v>
      </c>
      <c r="DF43" s="13" t="s">
        <v>820</v>
      </c>
      <c r="DG43" s="80" t="s">
        <v>820</v>
      </c>
      <c r="DH43" s="18" t="b">
        <v>0</v>
      </c>
      <c r="DI43" s="79"/>
      <c r="DJ43" s="79"/>
      <c r="DK43" s="192"/>
      <c r="DL43" s="174"/>
      <c r="DM43" s="193"/>
      <c r="DN43" s="135"/>
      <c r="DO43" s="79"/>
      <c r="DP43" s="79"/>
      <c r="DQ43" s="79"/>
      <c r="DR43" s="79"/>
      <c r="DS43" s="79"/>
      <c r="DT43" s="79"/>
      <c r="DU43" s="79"/>
      <c r="DV43" s="18"/>
      <c r="DW43" s="18"/>
      <c r="DX43" s="18"/>
      <c r="DY43" s="177"/>
      <c r="DZ43" s="177">
        <v>0</v>
      </c>
      <c r="EA43" s="177">
        <v>0</v>
      </c>
      <c r="EB43" s="177">
        <v>0</v>
      </c>
      <c r="EC43" s="177">
        <v>0</v>
      </c>
      <c r="ED43" s="177">
        <v>0</v>
      </c>
      <c r="EE43" s="177">
        <v>0</v>
      </c>
      <c r="EF43" s="177">
        <v>0</v>
      </c>
      <c r="EG43" s="177">
        <v>0</v>
      </c>
      <c r="EH43" s="177">
        <v>0</v>
      </c>
      <c r="EI43" s="177">
        <v>0</v>
      </c>
      <c r="EJ43" s="177">
        <v>0</v>
      </c>
      <c r="EK43" s="177">
        <v>0</v>
      </c>
      <c r="EL43" s="177">
        <v>0</v>
      </c>
      <c r="EM43" s="177">
        <v>0</v>
      </c>
      <c r="EN43" s="177">
        <v>0</v>
      </c>
      <c r="EO43" s="177">
        <v>0</v>
      </c>
      <c r="EP43" s="177">
        <v>250</v>
      </c>
      <c r="EQ43" s="177">
        <v>0</v>
      </c>
      <c r="ER43" s="177">
        <v>0</v>
      </c>
      <c r="ES43" s="177">
        <v>0</v>
      </c>
      <c r="ET43" s="177">
        <v>0</v>
      </c>
      <c r="EU43" s="177">
        <v>0</v>
      </c>
      <c r="EV43" s="177">
        <v>0</v>
      </c>
      <c r="EW43" s="177">
        <v>0</v>
      </c>
      <c r="EX43" s="177">
        <v>0</v>
      </c>
      <c r="EY43" s="177">
        <v>0</v>
      </c>
      <c r="EZ43" s="177">
        <v>0</v>
      </c>
      <c r="FA43" s="177">
        <v>0</v>
      </c>
      <c r="FB43" s="177">
        <v>0</v>
      </c>
      <c r="FC43" s="250">
        <v>258</v>
      </c>
      <c r="FD43" s="244">
        <v>250</v>
      </c>
      <c r="FE43" s="244">
        <v>250</v>
      </c>
      <c r="FF43" s="244">
        <v>250</v>
      </c>
      <c r="FG43" s="250">
        <v>250</v>
      </c>
      <c r="FH43" s="244">
        <v>250</v>
      </c>
      <c r="FI43" s="247">
        <v>250</v>
      </c>
      <c r="FJ43" s="247">
        <v>250</v>
      </c>
      <c r="FK43" s="247">
        <v>229</v>
      </c>
      <c r="FL43" s="247">
        <v>229</v>
      </c>
      <c r="FM43" s="247">
        <v>229</v>
      </c>
      <c r="FN43" s="247">
        <v>229</v>
      </c>
      <c r="FO43" s="247">
        <v>229</v>
      </c>
      <c r="FP43" s="247">
        <v>229</v>
      </c>
      <c r="FQ43" s="247">
        <v>229</v>
      </c>
      <c r="FR43" s="247">
        <v>229</v>
      </c>
      <c r="FS43" s="247">
        <v>229</v>
      </c>
      <c r="FT43" s="247">
        <v>229</v>
      </c>
      <c r="FU43" s="247">
        <v>229</v>
      </c>
      <c r="FV43" s="247">
        <v>229</v>
      </c>
      <c r="FW43" s="247">
        <v>229</v>
      </c>
      <c r="FX43" s="247">
        <v>229</v>
      </c>
      <c r="FY43" s="247">
        <v>229</v>
      </c>
      <c r="FZ43" s="247">
        <v>229</v>
      </c>
      <c r="GA43" s="247">
        <v>229</v>
      </c>
      <c r="GB43" s="247">
        <v>229</v>
      </c>
      <c r="GC43" s="247">
        <v>229</v>
      </c>
      <c r="GD43" s="248">
        <v>223</v>
      </c>
      <c r="GE43" s="248">
        <v>223</v>
      </c>
      <c r="GF43" s="248">
        <v>223</v>
      </c>
      <c r="GG43" s="248">
        <v>223</v>
      </c>
      <c r="GH43" s="248">
        <v>223</v>
      </c>
      <c r="GI43" s="248">
        <v>223</v>
      </c>
      <c r="GJ43" s="248">
        <v>223</v>
      </c>
      <c r="GK43" s="248">
        <v>223</v>
      </c>
      <c r="GL43" s="248">
        <v>223</v>
      </c>
      <c r="GM43" s="248">
        <v>223</v>
      </c>
      <c r="GN43" s="248">
        <v>223</v>
      </c>
      <c r="GO43" s="248">
        <v>223</v>
      </c>
      <c r="GP43" s="248">
        <v>223</v>
      </c>
      <c r="GQ43" s="248">
        <v>223</v>
      </c>
      <c r="GR43" s="248">
        <v>223</v>
      </c>
      <c r="GS43" s="248">
        <v>223</v>
      </c>
      <c r="GT43" s="248">
        <v>223</v>
      </c>
      <c r="GU43" s="248">
        <v>223</v>
      </c>
      <c r="GV43" s="248">
        <v>223</v>
      </c>
      <c r="GW43" s="248">
        <v>223</v>
      </c>
      <c r="GX43" s="248">
        <v>223</v>
      </c>
      <c r="GY43" s="248">
        <v>223</v>
      </c>
      <c r="GZ43" s="248">
        <v>223</v>
      </c>
      <c r="HA43" s="248">
        <v>223</v>
      </c>
      <c r="HB43" s="248">
        <v>223</v>
      </c>
      <c r="HC43" s="248">
        <v>223</v>
      </c>
      <c r="HD43" s="248">
        <v>223</v>
      </c>
      <c r="HE43" s="248">
        <v>1</v>
      </c>
      <c r="HF43" s="248">
        <v>223</v>
      </c>
      <c r="HG43" s="248">
        <v>223</v>
      </c>
      <c r="HH43" s="248">
        <v>223</v>
      </c>
      <c r="HI43" s="248">
        <v>223</v>
      </c>
      <c r="HJ43" s="248">
        <v>223</v>
      </c>
      <c r="HK43" s="198"/>
      <c r="HL43" s="248">
        <v>223</v>
      </c>
      <c r="HM43" s="248">
        <v>223</v>
      </c>
      <c r="HN43" s="248">
        <v>223</v>
      </c>
      <c r="HO43" s="248">
        <v>223</v>
      </c>
      <c r="HP43" s="248">
        <v>223</v>
      </c>
      <c r="HQ43" s="248">
        <v>223</v>
      </c>
      <c r="HR43" s="248">
        <v>223</v>
      </c>
      <c r="HS43" s="248">
        <v>223</v>
      </c>
      <c r="HT43" s="248">
        <v>223</v>
      </c>
      <c r="HU43" s="248">
        <v>223</v>
      </c>
      <c r="HV43" s="198"/>
      <c r="HW43" s="248">
        <v>222</v>
      </c>
      <c r="HX43" s="248">
        <v>222</v>
      </c>
      <c r="HY43" s="248">
        <v>222</v>
      </c>
      <c r="HZ43" s="248">
        <v>222</v>
      </c>
      <c r="IA43" s="248">
        <v>222</v>
      </c>
      <c r="IB43" s="248">
        <v>222</v>
      </c>
      <c r="IC43" s="248">
        <v>216</v>
      </c>
      <c r="ID43" s="248">
        <v>216</v>
      </c>
      <c r="IE43" s="248">
        <v>216</v>
      </c>
      <c r="IF43" s="248">
        <v>216</v>
      </c>
      <c r="IG43" s="248">
        <v>216</v>
      </c>
      <c r="IH43" s="248">
        <v>216</v>
      </c>
      <c r="II43" s="248">
        <v>216</v>
      </c>
      <c r="IJ43" s="248">
        <v>216</v>
      </c>
      <c r="IK43" s="248">
        <v>216</v>
      </c>
      <c r="IL43" s="248">
        <v>216</v>
      </c>
      <c r="IM43" s="248">
        <v>216</v>
      </c>
      <c r="IN43" s="248">
        <v>216</v>
      </c>
      <c r="IO43" s="248">
        <v>216</v>
      </c>
      <c r="IP43" s="248">
        <v>216</v>
      </c>
      <c r="IQ43" s="248">
        <v>216</v>
      </c>
      <c r="IR43" s="248">
        <v>216</v>
      </c>
      <c r="IS43" s="248">
        <v>216</v>
      </c>
      <c r="IT43" s="248">
        <v>216</v>
      </c>
      <c r="IU43" s="248">
        <v>216</v>
      </c>
      <c r="IV43" s="248">
        <v>216</v>
      </c>
      <c r="IW43" s="248">
        <v>216</v>
      </c>
      <c r="IX43" s="248">
        <v>216</v>
      </c>
      <c r="IY43" s="248">
        <v>216</v>
      </c>
      <c r="IZ43" s="198"/>
      <c r="JA43" s="248">
        <v>216</v>
      </c>
      <c r="JB43" s="248">
        <v>216</v>
      </c>
      <c r="JC43" s="248">
        <v>216</v>
      </c>
      <c r="JD43" s="248">
        <v>216</v>
      </c>
      <c r="JE43" s="248">
        <v>216</v>
      </c>
      <c r="JF43" s="248">
        <v>216</v>
      </c>
      <c r="JG43" s="248">
        <v>212</v>
      </c>
      <c r="JH43" s="248">
        <v>212</v>
      </c>
      <c r="JI43" s="248">
        <v>212</v>
      </c>
      <c r="JJ43" s="248"/>
      <c r="JK43" s="248">
        <v>212</v>
      </c>
      <c r="JL43" s="248">
        <v>212</v>
      </c>
      <c r="JM43" s="248">
        <v>212</v>
      </c>
      <c r="JN43" s="248">
        <v>212</v>
      </c>
      <c r="JO43" s="248">
        <v>210</v>
      </c>
      <c r="JP43" s="248">
        <v>210</v>
      </c>
      <c r="JQ43" s="198"/>
      <c r="JR43" s="248">
        <v>210</v>
      </c>
      <c r="JS43" s="248">
        <v>210</v>
      </c>
      <c r="JT43" s="248">
        <v>210</v>
      </c>
      <c r="JU43" s="248">
        <v>210</v>
      </c>
      <c r="JV43" s="248">
        <v>210</v>
      </c>
      <c r="JW43" s="248">
        <v>210</v>
      </c>
      <c r="JX43" s="248">
        <v>210</v>
      </c>
      <c r="JY43" s="248">
        <v>208</v>
      </c>
      <c r="JZ43" s="248">
        <v>206</v>
      </c>
      <c r="KA43" s="248">
        <v>206</v>
      </c>
      <c r="KB43" s="248">
        <v>206</v>
      </c>
      <c r="KC43" s="248">
        <v>206</v>
      </c>
      <c r="KD43" s="248">
        <v>206</v>
      </c>
      <c r="KE43" s="248">
        <v>206</v>
      </c>
      <c r="KF43" s="248">
        <v>206</v>
      </c>
      <c r="KG43" s="248">
        <v>206</v>
      </c>
      <c r="KH43" s="248">
        <v>206</v>
      </c>
      <c r="KI43" s="248">
        <v>206</v>
      </c>
      <c r="KJ43" s="248">
        <v>206</v>
      </c>
      <c r="KK43" s="248">
        <v>206</v>
      </c>
      <c r="KL43" s="248">
        <v>206</v>
      </c>
      <c r="KM43" s="248">
        <v>206</v>
      </c>
      <c r="KN43" s="248">
        <v>206</v>
      </c>
      <c r="KO43" s="248">
        <v>206</v>
      </c>
      <c r="KP43" s="248">
        <v>206</v>
      </c>
      <c r="KQ43" s="248">
        <v>206</v>
      </c>
      <c r="KR43" s="248">
        <v>206</v>
      </c>
      <c r="KS43" s="248">
        <v>206</v>
      </c>
      <c r="KT43" s="248">
        <v>201</v>
      </c>
      <c r="KU43" s="248">
        <v>201</v>
      </c>
      <c r="KV43" s="248">
        <v>201</v>
      </c>
      <c r="KW43" s="247">
        <v>201</v>
      </c>
      <c r="KX43" s="198"/>
      <c r="KY43" s="198"/>
      <c r="KZ43" s="198"/>
      <c r="LA43" s="198"/>
      <c r="LB43" s="247">
        <v>192</v>
      </c>
      <c r="LC43" s="247">
        <v>212</v>
      </c>
      <c r="LD43" s="247">
        <v>212</v>
      </c>
      <c r="LE43" s="247">
        <v>192</v>
      </c>
      <c r="LF43" s="243">
        <v>0</v>
      </c>
      <c r="LG43" s="247">
        <v>192</v>
      </c>
      <c r="LH43" s="198"/>
      <c r="LI43" s="198"/>
      <c r="LJ43" s="198"/>
      <c r="LK43" s="198"/>
      <c r="LL43" s="198"/>
      <c r="LM43" s="198"/>
      <c r="LN43" s="198"/>
      <c r="LO43" s="198"/>
      <c r="LP43" s="198"/>
      <c r="LQ43" s="247">
        <v>192</v>
      </c>
      <c r="LR43" s="198"/>
      <c r="LS43" s="198"/>
      <c r="LT43" s="198"/>
      <c r="LU43" s="198"/>
      <c r="LV43" s="198"/>
      <c r="LW43" s="198"/>
      <c r="LX43" s="198"/>
      <c r="LY43" s="198"/>
      <c r="LZ43" s="198"/>
      <c r="MA43" s="198"/>
      <c r="MB43" s="198"/>
      <c r="MC43" s="198"/>
      <c r="MD43" s="198"/>
      <c r="ME43" s="198"/>
      <c r="MF43" s="198"/>
      <c r="MG43" s="198"/>
      <c r="MH43" s="198"/>
      <c r="MI43" s="198"/>
      <c r="MJ43" s="198"/>
      <c r="MK43" s="198"/>
      <c r="ML43" s="198"/>
      <c r="MM43" s="198"/>
      <c r="MN43" s="247">
        <v>192</v>
      </c>
      <c r="MO43" s="248">
        <v>154</v>
      </c>
      <c r="MP43" s="198"/>
      <c r="MQ43" s="248">
        <v>154</v>
      </c>
      <c r="MR43" s="198"/>
      <c r="MS43" s="198"/>
      <c r="MT43" s="198"/>
      <c r="MU43" s="198"/>
      <c r="MV43" s="198"/>
      <c r="MW43" s="198"/>
      <c r="MX43" s="198"/>
      <c r="MY43" s="198"/>
      <c r="MZ43" s="198"/>
      <c r="NA43" s="244">
        <v>154</v>
      </c>
      <c r="NB43" s="198"/>
      <c r="NC43" s="198"/>
      <c r="ND43" s="198"/>
      <c r="NE43" s="198"/>
      <c r="NF43" s="198"/>
      <c r="NG43" s="198"/>
      <c r="NH43" s="198"/>
      <c r="NI43" s="198"/>
      <c r="NJ43" s="198"/>
      <c r="NK43" s="198"/>
      <c r="NL43" s="198"/>
      <c r="NM43" s="198"/>
      <c r="NN43" s="198"/>
      <c r="NO43" s="198"/>
      <c r="NP43" s="198"/>
      <c r="NQ43" s="198"/>
      <c r="NR43" s="198"/>
      <c r="NS43" s="198"/>
      <c r="NT43" s="198"/>
      <c r="NU43" s="198"/>
      <c r="NV43" s="198"/>
      <c r="NW43" s="198"/>
      <c r="NX43" s="198"/>
      <c r="NY43" s="198"/>
      <c r="NZ43" s="198"/>
      <c r="OA43" s="198"/>
      <c r="OB43" s="198"/>
      <c r="OC43" s="198"/>
      <c r="OD43" s="198"/>
      <c r="OE43" s="198"/>
      <c r="OF43" s="198"/>
      <c r="OG43" s="198"/>
      <c r="OH43" s="198"/>
      <c r="OI43" s="198"/>
      <c r="OJ43" s="198"/>
      <c r="OK43" s="198"/>
      <c r="OL43" s="198"/>
      <c r="OM43" s="198"/>
      <c r="ON43" s="198"/>
      <c r="OO43" s="198"/>
      <c r="OP43" s="198"/>
      <c r="OQ43" s="198"/>
      <c r="OR43" s="198"/>
      <c r="OS43" s="198"/>
      <c r="OT43" s="198"/>
      <c r="OU43" s="198"/>
      <c r="OV43" s="198"/>
      <c r="OW43" s="198"/>
      <c r="OX43" s="198"/>
      <c r="OY43" s="198"/>
      <c r="OZ43" s="198"/>
      <c r="PA43" s="198"/>
      <c r="PB43" s="198"/>
      <c r="PC43" s="198"/>
      <c r="PD43" s="198"/>
      <c r="PE43" s="198"/>
      <c r="PF43" s="198"/>
      <c r="PG43" s="198"/>
      <c r="PH43" s="198"/>
      <c r="PI43" s="198"/>
      <c r="PJ43" s="198"/>
      <c r="PK43" s="198"/>
      <c r="PL43" s="198"/>
      <c r="PM43" s="198"/>
      <c r="PN43" s="198"/>
      <c r="PO43" s="198"/>
      <c r="PP43" s="198"/>
      <c r="PQ43" s="198"/>
      <c r="PR43" s="198"/>
      <c r="PS43" s="198"/>
      <c r="PT43" s="198"/>
      <c r="PU43" s="198"/>
      <c r="PV43" s="198"/>
      <c r="PW43" s="198"/>
      <c r="PX43" s="261"/>
      <c r="PY43" s="261"/>
      <c r="PZ43" s="261"/>
      <c r="QA43" s="261"/>
      <c r="QB43" s="261"/>
      <c r="QC43" s="261"/>
      <c r="QD43" s="261"/>
      <c r="QE43" s="261"/>
      <c r="QF43" s="261"/>
      <c r="QG43" s="261"/>
      <c r="QH43" s="261"/>
      <c r="QI43" s="261"/>
      <c r="QJ43" s="261"/>
      <c r="QK43" s="261"/>
      <c r="QL43" s="261"/>
      <c r="QM43" s="261"/>
      <c r="QN43" s="261"/>
      <c r="QO43" s="261"/>
      <c r="QP43" s="261"/>
      <c r="QQ43" s="261"/>
      <c r="QR43" s="261"/>
      <c r="QS43" s="261"/>
      <c r="QT43" s="261"/>
      <c r="QU43" s="261"/>
      <c r="QV43" s="261"/>
      <c r="QW43" s="261"/>
      <c r="QX43" s="261"/>
      <c r="QY43" s="261"/>
      <c r="QZ43" s="261"/>
      <c r="RA43" s="261"/>
      <c r="RB43" s="261"/>
      <c r="RC43" s="261"/>
      <c r="RD43" s="261"/>
      <c r="RE43" s="261"/>
      <c r="RF43" s="261"/>
      <c r="RG43" s="261"/>
      <c r="RH43" s="261"/>
      <c r="RI43" s="261"/>
      <c r="RJ43" s="261"/>
      <c r="RK43" s="261"/>
      <c r="RL43" s="261"/>
      <c r="RM43" s="261"/>
      <c r="RN43" s="261"/>
      <c r="RO43" s="261"/>
      <c r="RP43" s="261"/>
      <c r="RQ43" s="261"/>
      <c r="RR43" s="261"/>
      <c r="RS43" s="261"/>
      <c r="RT43" s="261"/>
      <c r="RU43" s="261"/>
      <c r="RV43" s="261"/>
      <c r="RW43" s="261"/>
      <c r="RX43" s="261"/>
      <c r="RY43" s="261"/>
      <c r="RZ43" s="261"/>
      <c r="SA43" s="261"/>
      <c r="SB43" s="261"/>
      <c r="SC43" s="261"/>
      <c r="SD43" s="261"/>
      <c r="SE43" s="261"/>
    </row>
    <row r="44" spans="1:499" x14ac:dyDescent="0.2">
      <c r="A44" s="230" t="s">
        <v>830</v>
      </c>
      <c r="B44" s="231" t="s">
        <v>2937</v>
      </c>
      <c r="C44" s="225"/>
      <c r="D44" s="225"/>
      <c r="E44" s="225"/>
      <c r="F44" s="226" t="s">
        <v>5625</v>
      </c>
      <c r="G44" s="226" t="s">
        <v>5550</v>
      </c>
      <c r="H44" s="226" t="s">
        <v>5551</v>
      </c>
      <c r="I44" s="226" t="s">
        <v>5607</v>
      </c>
      <c r="J44" s="226"/>
      <c r="K44" s="226"/>
      <c r="L44" s="226"/>
      <c r="M44" s="226"/>
      <c r="N44" s="226" t="s">
        <v>5596</v>
      </c>
      <c r="O44" s="226" t="s">
        <v>5626</v>
      </c>
      <c r="P44" s="226"/>
      <c r="Q44" s="237">
        <v>0</v>
      </c>
      <c r="R44" s="238"/>
      <c r="S44" s="238"/>
      <c r="T44" s="238"/>
      <c r="U44" s="238"/>
      <c r="V44" s="238"/>
      <c r="W44" s="232" t="s">
        <v>5561</v>
      </c>
      <c r="X44" s="232"/>
      <c r="Y44" s="232" t="s">
        <v>5556</v>
      </c>
      <c r="Z44" s="235">
        <v>1.99</v>
      </c>
      <c r="AA44" s="235">
        <v>4</v>
      </c>
      <c r="AB44" s="235">
        <v>0</v>
      </c>
      <c r="AC44" s="224">
        <v>36526</v>
      </c>
      <c r="AD44" s="224">
        <v>36526</v>
      </c>
      <c r="AE44" s="125">
        <v>18</v>
      </c>
      <c r="AF44" s="125">
        <v>24</v>
      </c>
      <c r="AG44" s="125">
        <v>12</v>
      </c>
      <c r="AH44" s="236">
        <v>1</v>
      </c>
      <c r="AI44" s="236" t="s">
        <v>819</v>
      </c>
      <c r="AJ44" s="125" t="s">
        <v>6225</v>
      </c>
      <c r="AK44" s="175" t="s">
        <v>5145</v>
      </c>
      <c r="AL44" s="125" t="s">
        <v>820</v>
      </c>
      <c r="AM44" s="27" t="s">
        <v>820</v>
      </c>
      <c r="AN44" s="126">
        <v>10.73</v>
      </c>
      <c r="AO44" s="126">
        <v>11</v>
      </c>
      <c r="AP44" s="126">
        <v>7</v>
      </c>
      <c r="AQ44" s="126">
        <v>7</v>
      </c>
      <c r="AR44" s="125">
        <v>0</v>
      </c>
      <c r="AS44" s="125">
        <v>0</v>
      </c>
      <c r="AT44" s="178">
        <v>43469</v>
      </c>
      <c r="AU44" s="178"/>
      <c r="AV44" s="178">
        <v>43070</v>
      </c>
      <c r="AW44" s="239" t="s">
        <v>855</v>
      </c>
      <c r="AX44" s="239" t="s">
        <v>846</v>
      </c>
      <c r="AY44" s="127"/>
      <c r="AZ44" s="127"/>
      <c r="BA44" s="128">
        <v>300</v>
      </c>
      <c r="BB44" s="128" t="s">
        <v>489</v>
      </c>
      <c r="BC44" s="128"/>
      <c r="BD44" s="128">
        <v>1</v>
      </c>
      <c r="BE44" s="129" t="s">
        <v>541</v>
      </c>
      <c r="BF44" s="130">
        <v>1</v>
      </c>
      <c r="BG44" s="240"/>
      <c r="BH44" s="241" t="s">
        <v>947</v>
      </c>
      <c r="BI44" s="190"/>
      <c r="BJ44" s="131">
        <v>474</v>
      </c>
      <c r="BK44" s="191">
        <v>464</v>
      </c>
      <c r="BL44" s="13">
        <v>315</v>
      </c>
      <c r="BM44" s="13">
        <v>156</v>
      </c>
      <c r="BN44" s="27" t="s">
        <v>705</v>
      </c>
      <c r="BO44" s="13" t="s">
        <v>705</v>
      </c>
      <c r="BP44" s="222">
        <v>423</v>
      </c>
      <c r="BQ44" s="132"/>
      <c r="BR44" s="133"/>
      <c r="BS44" s="125">
        <v>1000000000</v>
      </c>
      <c r="BT44" s="134">
        <v>299</v>
      </c>
      <c r="BU44" s="135">
        <v>0.36919999999999997</v>
      </c>
      <c r="BV44" s="134">
        <v>0</v>
      </c>
      <c r="BW44" s="136">
        <v>0</v>
      </c>
      <c r="BX44" s="136">
        <v>0</v>
      </c>
      <c r="BY44" s="136">
        <v>0</v>
      </c>
      <c r="BZ44" s="134">
        <v>0</v>
      </c>
      <c r="CA44" s="134">
        <v>0</v>
      </c>
      <c r="CB44" s="134">
        <v>299</v>
      </c>
      <c r="CC44" s="135">
        <v>0.36919999999999997</v>
      </c>
      <c r="CD44" s="134"/>
      <c r="CE44" s="134"/>
      <c r="CF44" s="137">
        <v>300</v>
      </c>
      <c r="CG44" s="134">
        <v>158</v>
      </c>
      <c r="CH44" s="132"/>
      <c r="CI44" s="132"/>
      <c r="CJ44" s="229" t="s">
        <v>820</v>
      </c>
      <c r="CK44" s="233" t="s">
        <v>820</v>
      </c>
      <c r="CL44" s="138">
        <v>0</v>
      </c>
      <c r="CM44" s="138">
        <v>0</v>
      </c>
      <c r="CN44" s="135">
        <v>0</v>
      </c>
      <c r="CO44" s="135">
        <v>1.35</v>
      </c>
      <c r="CP44" s="139"/>
      <c r="CQ44" s="135">
        <v>0</v>
      </c>
      <c r="CR44" s="179">
        <v>43479</v>
      </c>
      <c r="CS44" s="180">
        <v>43479</v>
      </c>
      <c r="CT44" s="181">
        <v>43605</v>
      </c>
      <c r="CU44" s="181">
        <v>43067</v>
      </c>
      <c r="CV44" s="181">
        <v>0</v>
      </c>
      <c r="CW44" s="181">
        <v>43151</v>
      </c>
      <c r="CX44" s="181">
        <v>43235</v>
      </c>
      <c r="CY44" s="135">
        <v>0</v>
      </c>
      <c r="CZ44" s="134">
        <v>0</v>
      </c>
      <c r="DA44" s="135">
        <v>0</v>
      </c>
      <c r="DB44" s="135">
        <v>0</v>
      </c>
      <c r="DC44" s="135">
        <v>2.197802197802198E-2</v>
      </c>
      <c r="DD44" s="135">
        <v>0</v>
      </c>
      <c r="DE44" s="140">
        <v>0</v>
      </c>
      <c r="DF44" s="13" t="s">
        <v>820</v>
      </c>
      <c r="DG44" s="80" t="s">
        <v>706</v>
      </c>
      <c r="DH44" s="18" t="b">
        <v>0</v>
      </c>
      <c r="DI44" s="79"/>
      <c r="DJ44" s="79"/>
      <c r="DK44" s="192"/>
      <c r="DL44" s="174"/>
      <c r="DM44" s="193"/>
      <c r="DN44" s="135"/>
      <c r="DO44" s="79"/>
      <c r="DP44" s="79"/>
      <c r="DQ44" s="79"/>
      <c r="DR44" s="79"/>
      <c r="DS44" s="79"/>
      <c r="DT44" s="79"/>
      <c r="DU44" s="79"/>
      <c r="DV44" s="18"/>
      <c r="DW44" s="18"/>
      <c r="DX44" s="18"/>
      <c r="DY44" s="177"/>
      <c r="DZ44" s="177">
        <v>0</v>
      </c>
      <c r="EA44" s="177">
        <v>0</v>
      </c>
      <c r="EB44" s="177">
        <v>0</v>
      </c>
      <c r="EC44" s="177">
        <v>0</v>
      </c>
      <c r="ED44" s="177">
        <v>0</v>
      </c>
      <c r="EE44" s="177">
        <v>0</v>
      </c>
      <c r="EF44" s="177">
        <v>0</v>
      </c>
      <c r="EG44" s="177">
        <v>0</v>
      </c>
      <c r="EH44" s="177">
        <v>0</v>
      </c>
      <c r="EI44" s="177">
        <v>0</v>
      </c>
      <c r="EJ44" s="177">
        <v>0</v>
      </c>
      <c r="EK44" s="177">
        <v>0</v>
      </c>
      <c r="EL44" s="177">
        <v>0</v>
      </c>
      <c r="EM44" s="177">
        <v>0</v>
      </c>
      <c r="EN44" s="177">
        <v>0</v>
      </c>
      <c r="EO44" s="177">
        <v>0</v>
      </c>
      <c r="EP44" s="177">
        <v>0</v>
      </c>
      <c r="EQ44" s="177">
        <v>0</v>
      </c>
      <c r="ER44" s="177">
        <v>0</v>
      </c>
      <c r="ES44" s="177">
        <v>0</v>
      </c>
      <c r="ET44" s="177">
        <v>0</v>
      </c>
      <c r="EU44" s="177">
        <v>0</v>
      </c>
      <c r="EV44" s="177">
        <v>0</v>
      </c>
      <c r="EW44" s="177">
        <v>0</v>
      </c>
      <c r="EX44" s="177">
        <v>0</v>
      </c>
      <c r="EY44" s="177">
        <v>0</v>
      </c>
      <c r="EZ44" s="177">
        <v>0</v>
      </c>
      <c r="FA44" s="177">
        <v>0</v>
      </c>
      <c r="FB44" s="177">
        <v>0</v>
      </c>
      <c r="FC44" s="250">
        <v>391</v>
      </c>
      <c r="FD44" s="244">
        <v>531</v>
      </c>
      <c r="FE44" s="248">
        <v>531</v>
      </c>
      <c r="FF44" s="248">
        <v>531</v>
      </c>
      <c r="FG44" s="244">
        <v>495</v>
      </c>
      <c r="FH44" s="247">
        <v>495</v>
      </c>
      <c r="FI44" s="247">
        <v>495</v>
      </c>
      <c r="FJ44" s="247">
        <v>495</v>
      </c>
      <c r="FK44" s="247">
        <v>471</v>
      </c>
      <c r="FL44" s="247">
        <v>471</v>
      </c>
      <c r="FM44" s="247">
        <v>471</v>
      </c>
      <c r="FN44" s="247">
        <v>471</v>
      </c>
      <c r="FO44" s="247">
        <v>471</v>
      </c>
      <c r="FP44" s="247">
        <v>471</v>
      </c>
      <c r="FQ44" s="247">
        <v>471</v>
      </c>
      <c r="FR44" s="247">
        <v>471</v>
      </c>
      <c r="FS44" s="247">
        <v>471</v>
      </c>
      <c r="FT44" s="247">
        <v>471</v>
      </c>
      <c r="FU44" s="247">
        <v>471</v>
      </c>
      <c r="FV44" s="247">
        <v>471</v>
      </c>
      <c r="FW44" s="247">
        <v>471</v>
      </c>
      <c r="FX44" s="247">
        <v>471</v>
      </c>
      <c r="FY44" s="247">
        <v>471</v>
      </c>
      <c r="FZ44" s="247">
        <v>471</v>
      </c>
      <c r="GA44" s="247">
        <v>471</v>
      </c>
      <c r="GB44" s="247">
        <v>471</v>
      </c>
      <c r="GC44" s="247">
        <v>471</v>
      </c>
      <c r="GD44" s="247">
        <v>471</v>
      </c>
      <c r="GE44" s="247">
        <v>471</v>
      </c>
      <c r="GF44" s="247">
        <v>471</v>
      </c>
      <c r="GG44" s="247">
        <v>471</v>
      </c>
      <c r="GH44" s="247">
        <v>471</v>
      </c>
      <c r="GI44" s="247">
        <v>471</v>
      </c>
      <c r="GJ44" s="247">
        <v>471</v>
      </c>
      <c r="GK44" s="247">
        <v>471</v>
      </c>
      <c r="GL44" s="247">
        <v>471</v>
      </c>
      <c r="GM44" s="247">
        <v>471</v>
      </c>
      <c r="GN44" s="247">
        <v>471</v>
      </c>
      <c r="GO44" s="247">
        <v>471</v>
      </c>
      <c r="GP44" s="247">
        <v>471</v>
      </c>
      <c r="GQ44" s="247">
        <v>471</v>
      </c>
      <c r="GR44" s="247">
        <v>471</v>
      </c>
      <c r="GS44" s="247">
        <v>471</v>
      </c>
      <c r="GT44" s="247">
        <v>472</v>
      </c>
      <c r="GU44" s="247">
        <v>472</v>
      </c>
      <c r="GV44" s="247">
        <v>472</v>
      </c>
      <c r="GW44" s="247">
        <v>472</v>
      </c>
      <c r="GX44" s="247">
        <v>472</v>
      </c>
      <c r="GY44" s="247">
        <v>472</v>
      </c>
      <c r="GZ44" s="247">
        <v>472</v>
      </c>
      <c r="HA44" s="247">
        <v>472</v>
      </c>
      <c r="HB44" s="247">
        <v>472</v>
      </c>
      <c r="HC44" s="247">
        <v>472</v>
      </c>
      <c r="HD44" s="247">
        <v>472</v>
      </c>
      <c r="HE44" s="247">
        <v>1</v>
      </c>
      <c r="HF44" s="247">
        <v>472</v>
      </c>
      <c r="HG44" s="247">
        <v>472</v>
      </c>
      <c r="HH44" s="247">
        <v>472</v>
      </c>
      <c r="HI44" s="247">
        <v>472</v>
      </c>
      <c r="HJ44" s="247">
        <v>468</v>
      </c>
      <c r="HK44" s="198"/>
      <c r="HL44" s="247">
        <v>468</v>
      </c>
      <c r="HM44" s="247">
        <v>468</v>
      </c>
      <c r="HN44" s="247">
        <v>468</v>
      </c>
      <c r="HO44" s="247">
        <v>472</v>
      </c>
      <c r="HP44" s="247">
        <v>464</v>
      </c>
      <c r="HQ44" s="247">
        <v>464</v>
      </c>
      <c r="HR44" s="247">
        <v>392</v>
      </c>
      <c r="HS44" s="247">
        <v>392</v>
      </c>
      <c r="HT44" s="247">
        <v>392</v>
      </c>
      <c r="HU44" s="247">
        <v>392</v>
      </c>
      <c r="HV44" s="198"/>
      <c r="HW44" s="247">
        <v>392</v>
      </c>
      <c r="HX44" s="247">
        <v>388</v>
      </c>
      <c r="HY44" s="247">
        <v>388</v>
      </c>
      <c r="HZ44" s="247">
        <v>388</v>
      </c>
      <c r="IA44" s="247">
        <v>388</v>
      </c>
      <c r="IB44" s="247">
        <v>388</v>
      </c>
      <c r="IC44" s="247">
        <v>388</v>
      </c>
      <c r="ID44" s="247">
        <v>388</v>
      </c>
      <c r="IE44" s="247">
        <v>388</v>
      </c>
      <c r="IF44" s="247">
        <v>388</v>
      </c>
      <c r="IG44" s="247">
        <v>388</v>
      </c>
      <c r="IH44" s="247">
        <v>388</v>
      </c>
      <c r="II44" s="247">
        <v>388</v>
      </c>
      <c r="IJ44" s="247">
        <v>388</v>
      </c>
      <c r="IK44" s="247">
        <v>376</v>
      </c>
      <c r="IL44" s="247">
        <v>376</v>
      </c>
      <c r="IM44" s="247">
        <v>376</v>
      </c>
      <c r="IN44" s="247">
        <v>376</v>
      </c>
      <c r="IO44" s="247">
        <v>376</v>
      </c>
      <c r="IP44" s="247">
        <v>376</v>
      </c>
      <c r="IQ44" s="247">
        <v>376</v>
      </c>
      <c r="IR44" s="247">
        <v>376</v>
      </c>
      <c r="IS44" s="247">
        <v>376</v>
      </c>
      <c r="IT44" s="247">
        <v>376</v>
      </c>
      <c r="IU44" s="247">
        <v>376</v>
      </c>
      <c r="IV44" s="247">
        <v>376</v>
      </c>
      <c r="IW44" s="247">
        <v>376</v>
      </c>
      <c r="IX44" s="247">
        <v>376</v>
      </c>
      <c r="IY44" s="247">
        <v>376</v>
      </c>
      <c r="IZ44" s="198"/>
      <c r="JA44" s="247">
        <v>376</v>
      </c>
      <c r="JB44" s="247">
        <v>376</v>
      </c>
      <c r="JC44" s="247">
        <v>376</v>
      </c>
      <c r="JD44" s="247">
        <v>376</v>
      </c>
      <c r="JE44" s="247">
        <v>376</v>
      </c>
      <c r="JF44" s="247">
        <v>376</v>
      </c>
      <c r="JG44" s="247">
        <v>376</v>
      </c>
      <c r="JH44" s="247">
        <v>376</v>
      </c>
      <c r="JI44" s="247">
        <v>376</v>
      </c>
      <c r="JJ44" s="247"/>
      <c r="JK44" s="247">
        <v>376</v>
      </c>
      <c r="JL44" s="247">
        <v>376</v>
      </c>
      <c r="JM44" s="247">
        <v>376</v>
      </c>
      <c r="JN44" s="247">
        <v>376</v>
      </c>
      <c r="JO44" s="247">
        <v>376</v>
      </c>
      <c r="JP44" s="247">
        <v>376</v>
      </c>
      <c r="JQ44" s="198"/>
      <c r="JR44" s="247">
        <v>376</v>
      </c>
      <c r="JS44" s="247">
        <v>376</v>
      </c>
      <c r="JT44" s="247">
        <v>376</v>
      </c>
      <c r="JU44" s="247">
        <v>376</v>
      </c>
      <c r="JV44" s="247">
        <v>376</v>
      </c>
      <c r="JW44" s="247">
        <v>376</v>
      </c>
      <c r="JX44" s="247">
        <v>376</v>
      </c>
      <c r="JY44" s="247">
        <v>376</v>
      </c>
      <c r="JZ44" s="247">
        <v>376</v>
      </c>
      <c r="KA44" s="247">
        <v>364</v>
      </c>
      <c r="KB44" s="247">
        <v>364</v>
      </c>
      <c r="KC44" s="247">
        <v>364</v>
      </c>
      <c r="KD44" s="247">
        <v>364</v>
      </c>
      <c r="KE44" s="247">
        <v>364</v>
      </c>
      <c r="KF44" s="247">
        <v>364</v>
      </c>
      <c r="KG44" s="247">
        <v>356</v>
      </c>
      <c r="KH44" s="247">
        <v>356</v>
      </c>
      <c r="KI44" s="247">
        <v>356</v>
      </c>
      <c r="KJ44" s="247">
        <v>356</v>
      </c>
      <c r="KK44" s="247">
        <v>356</v>
      </c>
      <c r="KL44" s="247">
        <v>356</v>
      </c>
      <c r="KM44" s="247">
        <v>356</v>
      </c>
      <c r="KN44" s="247">
        <v>356</v>
      </c>
      <c r="KO44" s="247">
        <v>352</v>
      </c>
      <c r="KP44" s="247">
        <v>352</v>
      </c>
      <c r="KQ44" s="247">
        <v>352</v>
      </c>
      <c r="KR44" s="247">
        <v>352</v>
      </c>
      <c r="KS44" s="247">
        <v>352</v>
      </c>
      <c r="KT44" s="247">
        <v>352</v>
      </c>
      <c r="KU44" s="247">
        <v>352</v>
      </c>
      <c r="KV44" s="247">
        <v>352</v>
      </c>
      <c r="KW44" s="247">
        <v>352</v>
      </c>
      <c r="KX44" s="198"/>
      <c r="KY44" s="198"/>
      <c r="KZ44" s="198"/>
      <c r="LA44" s="198"/>
      <c r="LB44" s="247">
        <v>352</v>
      </c>
      <c r="LC44" s="247">
        <v>376</v>
      </c>
      <c r="LD44" s="247">
        <v>376</v>
      </c>
      <c r="LE44" s="247">
        <v>348</v>
      </c>
      <c r="LF44" s="243">
        <v>0</v>
      </c>
      <c r="LG44" s="247">
        <v>348</v>
      </c>
      <c r="LH44" s="198"/>
      <c r="LI44" s="198"/>
      <c r="LJ44" s="198"/>
      <c r="LK44" s="198"/>
      <c r="LL44" s="198"/>
      <c r="LM44" s="198"/>
      <c r="LN44" s="198"/>
      <c r="LO44" s="198"/>
      <c r="LP44" s="198"/>
      <c r="LQ44" s="247">
        <v>348</v>
      </c>
      <c r="LR44" s="198"/>
      <c r="LS44" s="198"/>
      <c r="LT44" s="198"/>
      <c r="LU44" s="198"/>
      <c r="LV44" s="198"/>
      <c r="LW44" s="198"/>
      <c r="LX44" s="198"/>
      <c r="LY44" s="198"/>
      <c r="LZ44" s="198"/>
      <c r="MA44" s="198"/>
      <c r="MB44" s="198"/>
      <c r="MC44" s="198"/>
      <c r="MD44" s="198"/>
      <c r="ME44" s="198"/>
      <c r="MF44" s="198"/>
      <c r="MG44" s="198"/>
      <c r="MH44" s="198"/>
      <c r="MI44" s="198"/>
      <c r="MJ44" s="198"/>
      <c r="MK44" s="198"/>
      <c r="ML44" s="198"/>
      <c r="MM44" s="198"/>
      <c r="MN44" s="247">
        <v>348</v>
      </c>
      <c r="MO44" s="248">
        <v>299</v>
      </c>
      <c r="MP44" s="198"/>
      <c r="MQ44" s="248">
        <v>299</v>
      </c>
      <c r="MR44" s="198"/>
      <c r="MS44" s="198"/>
      <c r="MT44" s="198"/>
      <c r="MU44" s="198"/>
      <c r="MV44" s="198"/>
      <c r="MW44" s="198"/>
      <c r="MX44" s="198"/>
      <c r="MY44" s="198"/>
      <c r="MZ44" s="198"/>
      <c r="NA44" s="244">
        <v>299</v>
      </c>
      <c r="NB44" s="198"/>
      <c r="NC44" s="198"/>
      <c r="ND44" s="198"/>
      <c r="NE44" s="198"/>
      <c r="NF44" s="198"/>
      <c r="NG44" s="198"/>
      <c r="NH44" s="198"/>
      <c r="NI44" s="198"/>
      <c r="NJ44" s="198"/>
      <c r="NK44" s="198"/>
      <c r="NL44" s="198"/>
      <c r="NM44" s="198"/>
      <c r="NN44" s="198"/>
      <c r="NO44" s="198"/>
      <c r="NP44" s="196"/>
      <c r="NQ44" s="196"/>
      <c r="NR44" s="196"/>
      <c r="NS44" s="196"/>
      <c r="NT44" s="196"/>
      <c r="NU44" s="196"/>
      <c r="NV44" s="196"/>
      <c r="NW44" s="196"/>
      <c r="NX44" s="196"/>
      <c r="NY44" s="196"/>
      <c r="NZ44" s="196"/>
      <c r="OA44" s="196"/>
      <c r="OB44" s="196"/>
      <c r="OC44" s="196"/>
      <c r="OD44" s="196"/>
      <c r="OE44" s="196"/>
      <c r="OF44" s="196"/>
      <c r="OG44" s="196"/>
      <c r="OH44" s="196"/>
      <c r="OI44" s="196"/>
      <c r="OJ44" s="196"/>
      <c r="OK44" s="196"/>
      <c r="OL44" s="196"/>
      <c r="OM44" s="196"/>
      <c r="ON44" s="196"/>
      <c r="OO44" s="196"/>
      <c r="OP44" s="196"/>
      <c r="OQ44" s="196"/>
      <c r="OR44" s="196"/>
      <c r="OS44" s="196"/>
      <c r="OT44" s="196"/>
      <c r="OU44" s="196"/>
      <c r="OV44" s="196"/>
      <c r="OW44" s="196"/>
      <c r="OX44" s="196"/>
      <c r="OY44" s="196"/>
      <c r="OZ44" s="196"/>
      <c r="PA44" s="196"/>
      <c r="PB44" s="196"/>
      <c r="PC44" s="196"/>
      <c r="PD44" s="196"/>
      <c r="PE44" s="196"/>
      <c r="PF44" s="196"/>
      <c r="PG44" s="196"/>
      <c r="PH44" s="196"/>
      <c r="PI44" s="196"/>
      <c r="PJ44" s="196"/>
      <c r="PK44" s="196"/>
      <c r="PL44" s="196"/>
      <c r="PM44" s="196"/>
      <c r="PN44" s="196"/>
      <c r="PO44" s="196"/>
      <c r="PP44" s="196"/>
      <c r="PQ44" s="196"/>
      <c r="PR44" s="196"/>
      <c r="PS44" s="196"/>
      <c r="PT44" s="196"/>
      <c r="PU44" s="196"/>
      <c r="PV44" s="196"/>
      <c r="PW44" s="196"/>
      <c r="PX44" s="261"/>
      <c r="PY44" s="261"/>
      <c r="PZ44" s="261"/>
      <c r="QA44" s="261"/>
      <c r="QB44" s="261"/>
      <c r="QC44" s="261"/>
      <c r="QD44" s="261"/>
      <c r="QE44" s="261"/>
      <c r="QF44" s="261"/>
      <c r="QG44" s="261"/>
      <c r="QH44" s="261"/>
      <c r="QI44" s="261"/>
      <c r="QJ44" s="261"/>
      <c r="QK44" s="261"/>
      <c r="QL44" s="261"/>
      <c r="QM44" s="261"/>
      <c r="QN44" s="261"/>
      <c r="QO44" s="261"/>
      <c r="QP44" s="261"/>
      <c r="QQ44" s="261"/>
      <c r="QR44" s="261"/>
      <c r="QS44" s="261"/>
      <c r="QT44" s="261"/>
      <c r="QU44" s="261"/>
      <c r="QV44" s="261"/>
      <c r="QW44" s="261"/>
      <c r="QX44" s="261"/>
      <c r="QY44" s="261"/>
      <c r="QZ44" s="261"/>
      <c r="RA44" s="261"/>
      <c r="RB44" s="261"/>
      <c r="RC44" s="261"/>
      <c r="RD44" s="261"/>
      <c r="RE44" s="261"/>
      <c r="RF44" s="261"/>
      <c r="RG44" s="261"/>
      <c r="RH44" s="261"/>
      <c r="RI44" s="261"/>
      <c r="RJ44" s="261"/>
      <c r="RK44" s="261"/>
      <c r="RL44" s="261"/>
      <c r="RM44" s="261"/>
      <c r="RN44" s="261"/>
      <c r="RO44" s="261"/>
      <c r="RP44" s="261"/>
      <c r="RQ44" s="261"/>
      <c r="RR44" s="261"/>
      <c r="RS44" s="261"/>
      <c r="RT44" s="261"/>
      <c r="RU44" s="261"/>
      <c r="RV44" s="261"/>
      <c r="RW44" s="261"/>
      <c r="RX44" s="261"/>
      <c r="RY44" s="261"/>
      <c r="RZ44" s="261"/>
      <c r="SA44" s="261"/>
      <c r="SB44" s="261"/>
      <c r="SC44" s="261"/>
      <c r="SD44" s="261"/>
      <c r="SE44" s="261"/>
    </row>
    <row r="45" spans="1:499" x14ac:dyDescent="0.2">
      <c r="A45" s="230" t="s">
        <v>830</v>
      </c>
      <c r="B45" s="231" t="s">
        <v>2935</v>
      </c>
      <c r="C45" s="225"/>
      <c r="D45" s="225"/>
      <c r="E45" s="225"/>
      <c r="F45" s="226" t="s">
        <v>5627</v>
      </c>
      <c r="G45" s="226" t="s">
        <v>5550</v>
      </c>
      <c r="H45" s="226" t="s">
        <v>5551</v>
      </c>
      <c r="I45" s="226" t="s">
        <v>5607</v>
      </c>
      <c r="J45" s="226"/>
      <c r="K45" s="226"/>
      <c r="L45" s="226"/>
      <c r="M45" s="226"/>
      <c r="N45" s="226" t="s">
        <v>5553</v>
      </c>
      <c r="O45" s="226" t="s">
        <v>5628</v>
      </c>
      <c r="P45" s="226"/>
      <c r="Q45" s="237">
        <v>0</v>
      </c>
      <c r="R45" s="238"/>
      <c r="S45" s="238"/>
      <c r="T45" s="238"/>
      <c r="U45" s="238"/>
      <c r="V45" s="238"/>
      <c r="W45" s="232" t="s">
        <v>5561</v>
      </c>
      <c r="X45" s="232"/>
      <c r="Y45" s="232" t="s">
        <v>5556</v>
      </c>
      <c r="Z45" s="235">
        <v>1.84</v>
      </c>
      <c r="AA45" s="235">
        <v>3.45</v>
      </c>
      <c r="AB45" s="235">
        <v>0</v>
      </c>
      <c r="AC45" s="224">
        <v>36526</v>
      </c>
      <c r="AD45" s="224">
        <v>36526</v>
      </c>
      <c r="AE45" s="125">
        <v>18</v>
      </c>
      <c r="AF45" s="125">
        <v>24</v>
      </c>
      <c r="AG45" s="125">
        <v>12</v>
      </c>
      <c r="AH45" s="236">
        <v>1</v>
      </c>
      <c r="AI45" s="236" t="s">
        <v>819</v>
      </c>
      <c r="AJ45" s="125" t="s">
        <v>6225</v>
      </c>
      <c r="AK45" s="175" t="s">
        <v>5145</v>
      </c>
      <c r="AL45" s="125" t="s">
        <v>820</v>
      </c>
      <c r="AM45" s="27" t="s">
        <v>820</v>
      </c>
      <c r="AN45" s="126">
        <v>26.68</v>
      </c>
      <c r="AO45" s="126">
        <v>11.9</v>
      </c>
      <c r="AP45" s="126">
        <v>6.2</v>
      </c>
      <c r="AQ45" s="126">
        <v>2.8</v>
      </c>
      <c r="AR45" s="125">
        <v>0</v>
      </c>
      <c r="AS45" s="125">
        <v>0</v>
      </c>
      <c r="AT45" s="178">
        <v>43443</v>
      </c>
      <c r="AU45" s="178"/>
      <c r="AV45" s="178">
        <v>43070</v>
      </c>
      <c r="AW45" s="239" t="s">
        <v>855</v>
      </c>
      <c r="AX45" s="239" t="s">
        <v>846</v>
      </c>
      <c r="AY45" s="127"/>
      <c r="AZ45" s="127"/>
      <c r="BA45" s="128">
        <v>300</v>
      </c>
      <c r="BB45" s="128" t="s">
        <v>489</v>
      </c>
      <c r="BC45" s="128"/>
      <c r="BD45" s="128">
        <v>1</v>
      </c>
      <c r="BE45" s="129" t="s">
        <v>541</v>
      </c>
      <c r="BF45" s="130">
        <v>1</v>
      </c>
      <c r="BG45" s="240"/>
      <c r="BH45" s="241" t="s">
        <v>947</v>
      </c>
      <c r="BI45" s="190"/>
      <c r="BJ45" s="131">
        <v>1267</v>
      </c>
      <c r="BK45" s="191">
        <v>1153</v>
      </c>
      <c r="BL45" s="13">
        <v>843</v>
      </c>
      <c r="BM45" s="13">
        <v>418</v>
      </c>
      <c r="BN45" s="27" t="s">
        <v>5557</v>
      </c>
      <c r="BO45" s="13" t="s">
        <v>705</v>
      </c>
      <c r="BP45" s="222">
        <v>1131</v>
      </c>
      <c r="BQ45" s="132"/>
      <c r="BR45" s="133"/>
      <c r="BS45" s="125">
        <v>1000000000</v>
      </c>
      <c r="BT45" s="134">
        <v>365</v>
      </c>
      <c r="BU45" s="135">
        <v>0.71189999999999998</v>
      </c>
      <c r="BV45" s="134">
        <v>300</v>
      </c>
      <c r="BW45" s="136">
        <v>0</v>
      </c>
      <c r="BX45" s="136">
        <v>300</v>
      </c>
      <c r="BY45" s="136">
        <v>0</v>
      </c>
      <c r="BZ45" s="134">
        <v>0</v>
      </c>
      <c r="CA45" s="134">
        <v>0</v>
      </c>
      <c r="CB45" s="134">
        <v>665</v>
      </c>
      <c r="CC45" s="135">
        <v>0.47510000000000002</v>
      </c>
      <c r="CD45" s="134"/>
      <c r="CE45" s="134"/>
      <c r="CF45" s="137">
        <v>602</v>
      </c>
      <c r="CG45" s="134">
        <v>422</v>
      </c>
      <c r="CH45" s="132"/>
      <c r="CI45" s="132"/>
      <c r="CJ45" s="229" t="s">
        <v>820</v>
      </c>
      <c r="CK45" s="233" t="s">
        <v>820</v>
      </c>
      <c r="CL45" s="138">
        <v>85</v>
      </c>
      <c r="CM45" s="138">
        <v>0</v>
      </c>
      <c r="CN45" s="135">
        <v>0</v>
      </c>
      <c r="CO45" s="135">
        <v>1.17</v>
      </c>
      <c r="CP45" s="139"/>
      <c r="CQ45" s="135">
        <v>0</v>
      </c>
      <c r="CR45" s="179">
        <v>43479</v>
      </c>
      <c r="CS45" s="180">
        <v>43479</v>
      </c>
      <c r="CT45" s="181">
        <v>43605</v>
      </c>
      <c r="CU45" s="181">
        <v>43038</v>
      </c>
      <c r="CV45" s="181">
        <v>0</v>
      </c>
      <c r="CW45" s="181">
        <v>43122</v>
      </c>
      <c r="CX45" s="181">
        <v>43206</v>
      </c>
      <c r="CY45" s="135">
        <v>0</v>
      </c>
      <c r="CZ45" s="134">
        <v>0</v>
      </c>
      <c r="DA45" s="135">
        <v>0</v>
      </c>
      <c r="DB45" s="135">
        <v>2.197802197802198E-2</v>
      </c>
      <c r="DC45" s="135">
        <v>0</v>
      </c>
      <c r="DD45" s="135">
        <v>0</v>
      </c>
      <c r="DE45" s="140">
        <v>0</v>
      </c>
      <c r="DF45" s="13" t="s">
        <v>820</v>
      </c>
      <c r="DG45" s="80" t="s">
        <v>706</v>
      </c>
      <c r="DH45" s="18" t="b">
        <v>0</v>
      </c>
      <c r="DI45" s="79"/>
      <c r="DJ45" s="79"/>
      <c r="DK45" s="192"/>
      <c r="DL45" s="174"/>
      <c r="DM45" s="193"/>
      <c r="DN45" s="135"/>
      <c r="DO45" s="79"/>
      <c r="DP45" s="79"/>
      <c r="DQ45" s="79"/>
      <c r="DR45" s="79"/>
      <c r="DS45" s="79"/>
      <c r="DT45" s="79"/>
      <c r="DU45" s="79"/>
      <c r="DV45" s="18"/>
      <c r="DW45" s="18"/>
      <c r="DX45" s="18"/>
      <c r="DY45" s="177"/>
      <c r="DZ45" s="177">
        <v>0</v>
      </c>
      <c r="EA45" s="177">
        <v>0</v>
      </c>
      <c r="EB45" s="177">
        <v>0</v>
      </c>
      <c r="EC45" s="177">
        <v>0</v>
      </c>
      <c r="ED45" s="177">
        <v>0</v>
      </c>
      <c r="EE45" s="177">
        <v>0</v>
      </c>
      <c r="EF45" s="177">
        <v>0</v>
      </c>
      <c r="EG45" s="177">
        <v>0</v>
      </c>
      <c r="EH45" s="177">
        <v>0</v>
      </c>
      <c r="EI45" s="177">
        <v>0</v>
      </c>
      <c r="EJ45" s="177">
        <v>0</v>
      </c>
      <c r="EK45" s="177">
        <v>0</v>
      </c>
      <c r="EL45" s="177">
        <v>0</v>
      </c>
      <c r="EM45" s="177">
        <v>0</v>
      </c>
      <c r="EN45" s="177">
        <v>0</v>
      </c>
      <c r="EO45" s="177">
        <v>0</v>
      </c>
      <c r="EP45" s="177">
        <v>0</v>
      </c>
      <c r="EQ45" s="177">
        <v>0</v>
      </c>
      <c r="ER45" s="177">
        <v>0</v>
      </c>
      <c r="ES45" s="177">
        <v>0</v>
      </c>
      <c r="ET45" s="177">
        <v>0</v>
      </c>
      <c r="EU45" s="177">
        <v>0</v>
      </c>
      <c r="EV45" s="177">
        <v>0</v>
      </c>
      <c r="EW45" s="177">
        <v>0</v>
      </c>
      <c r="EX45" s="177">
        <v>0</v>
      </c>
      <c r="EY45" s="177">
        <v>0</v>
      </c>
      <c r="EZ45" s="177">
        <v>0</v>
      </c>
      <c r="FA45" s="177">
        <v>0</v>
      </c>
      <c r="FB45" s="177">
        <v>0</v>
      </c>
      <c r="FC45" s="250">
        <v>607</v>
      </c>
      <c r="FD45" s="250">
        <v>647</v>
      </c>
      <c r="FE45" s="249">
        <v>622</v>
      </c>
      <c r="FF45" s="248">
        <v>622</v>
      </c>
      <c r="FG45" s="249">
        <v>558</v>
      </c>
      <c r="FH45" s="248">
        <v>550</v>
      </c>
      <c r="FI45" s="248">
        <v>550</v>
      </c>
      <c r="FJ45" s="248">
        <v>550</v>
      </c>
      <c r="FK45" s="244">
        <v>491</v>
      </c>
      <c r="FL45" s="244">
        <v>491</v>
      </c>
      <c r="FM45" s="244">
        <v>491</v>
      </c>
      <c r="FN45" s="244">
        <v>491</v>
      </c>
      <c r="FO45" s="244">
        <v>491</v>
      </c>
      <c r="FP45" s="244">
        <v>491</v>
      </c>
      <c r="FQ45" s="244">
        <v>491</v>
      </c>
      <c r="FR45" s="244">
        <v>491</v>
      </c>
      <c r="FS45" s="244">
        <v>491</v>
      </c>
      <c r="FT45" s="244">
        <v>491</v>
      </c>
      <c r="FU45" s="244">
        <v>491</v>
      </c>
      <c r="FV45" s="244">
        <v>491</v>
      </c>
      <c r="FW45" s="244">
        <v>491</v>
      </c>
      <c r="FX45" s="244">
        <v>491</v>
      </c>
      <c r="FY45" s="244">
        <v>491</v>
      </c>
      <c r="FZ45" s="244">
        <v>491</v>
      </c>
      <c r="GA45" s="244">
        <v>491</v>
      </c>
      <c r="GB45" s="244">
        <v>491</v>
      </c>
      <c r="GC45" s="244">
        <v>491</v>
      </c>
      <c r="GD45" s="244">
        <v>453</v>
      </c>
      <c r="GE45" s="244">
        <v>453</v>
      </c>
      <c r="GF45" s="244">
        <v>453</v>
      </c>
      <c r="GG45" s="244">
        <v>453</v>
      </c>
      <c r="GH45" s="244">
        <v>453</v>
      </c>
      <c r="GI45" s="244">
        <v>453</v>
      </c>
      <c r="GJ45" s="244">
        <v>453</v>
      </c>
      <c r="GK45" s="244">
        <v>449</v>
      </c>
      <c r="GL45" s="244">
        <v>449</v>
      </c>
      <c r="GM45" s="244">
        <v>445</v>
      </c>
      <c r="GN45" s="244">
        <v>445</v>
      </c>
      <c r="GO45" s="244">
        <v>445</v>
      </c>
      <c r="GP45" s="244">
        <v>445</v>
      </c>
      <c r="GQ45" s="244">
        <v>445</v>
      </c>
      <c r="GR45" s="244">
        <v>433</v>
      </c>
      <c r="GS45" s="244">
        <v>433</v>
      </c>
      <c r="GT45" s="244">
        <v>421</v>
      </c>
      <c r="GU45" s="244">
        <v>413</v>
      </c>
      <c r="GV45" s="244">
        <v>409</v>
      </c>
      <c r="GW45" s="244">
        <v>409</v>
      </c>
      <c r="GX45" s="244">
        <v>409</v>
      </c>
      <c r="GY45" s="244">
        <v>401</v>
      </c>
      <c r="GZ45" s="244">
        <v>401</v>
      </c>
      <c r="HA45" s="244">
        <v>389</v>
      </c>
      <c r="HB45" s="244">
        <v>385</v>
      </c>
      <c r="HC45" s="244">
        <v>385</v>
      </c>
      <c r="HD45" s="244">
        <v>385</v>
      </c>
      <c r="HE45" s="244">
        <v>1</v>
      </c>
      <c r="HF45" s="244">
        <v>385</v>
      </c>
      <c r="HG45" s="244">
        <v>385</v>
      </c>
      <c r="HH45" s="244">
        <v>377</v>
      </c>
      <c r="HI45" s="244">
        <v>377</v>
      </c>
      <c r="HJ45" s="244">
        <v>377</v>
      </c>
      <c r="HK45" s="198"/>
      <c r="HL45" s="244">
        <v>377</v>
      </c>
      <c r="HM45" s="244">
        <v>349</v>
      </c>
      <c r="HN45" s="244">
        <v>349</v>
      </c>
      <c r="HO45" s="244">
        <v>385</v>
      </c>
      <c r="HP45" s="244">
        <v>333</v>
      </c>
      <c r="HQ45" s="244">
        <v>333</v>
      </c>
      <c r="HR45" s="244">
        <v>313</v>
      </c>
      <c r="HS45" s="244">
        <v>313</v>
      </c>
      <c r="HT45" s="244">
        <v>313</v>
      </c>
      <c r="HU45" s="244">
        <v>301</v>
      </c>
      <c r="HV45" s="198"/>
      <c r="HW45" s="244">
        <v>301</v>
      </c>
      <c r="HX45" s="244">
        <v>289</v>
      </c>
      <c r="HY45" s="244">
        <v>289</v>
      </c>
      <c r="HZ45" s="244">
        <v>289</v>
      </c>
      <c r="IA45" s="244">
        <v>289</v>
      </c>
      <c r="IB45" s="244">
        <v>289</v>
      </c>
      <c r="IC45" s="244">
        <v>289</v>
      </c>
      <c r="ID45" s="244">
        <v>289</v>
      </c>
      <c r="IE45" s="244">
        <v>289</v>
      </c>
      <c r="IF45" s="244">
        <v>289</v>
      </c>
      <c r="IG45" s="244">
        <v>289</v>
      </c>
      <c r="IH45" s="244">
        <v>289</v>
      </c>
      <c r="II45" s="244">
        <v>289</v>
      </c>
      <c r="IJ45" s="244">
        <v>289</v>
      </c>
      <c r="IK45" s="244">
        <v>285</v>
      </c>
      <c r="IL45" s="244">
        <v>285</v>
      </c>
      <c r="IM45" s="244">
        <v>285</v>
      </c>
      <c r="IN45" s="244">
        <v>285</v>
      </c>
      <c r="IO45" s="244">
        <v>285</v>
      </c>
      <c r="IP45" s="244">
        <v>285</v>
      </c>
      <c r="IQ45" s="244">
        <v>285</v>
      </c>
      <c r="IR45" s="244">
        <v>285</v>
      </c>
      <c r="IS45" s="244">
        <v>285</v>
      </c>
      <c r="IT45" s="244">
        <v>285</v>
      </c>
      <c r="IU45" s="244">
        <v>285</v>
      </c>
      <c r="IV45" s="244">
        <v>285</v>
      </c>
      <c r="IW45" s="244">
        <v>285</v>
      </c>
      <c r="IX45" s="244">
        <v>285</v>
      </c>
      <c r="IY45" s="244">
        <v>285</v>
      </c>
      <c r="IZ45" s="198"/>
      <c r="JA45" s="248">
        <v>585</v>
      </c>
      <c r="JB45" s="248">
        <v>585</v>
      </c>
      <c r="JC45" s="248">
        <v>585</v>
      </c>
      <c r="JD45" s="248">
        <v>581</v>
      </c>
      <c r="JE45" s="248">
        <v>581</v>
      </c>
      <c r="JF45" s="248">
        <v>581</v>
      </c>
      <c r="JG45" s="248">
        <v>581</v>
      </c>
      <c r="JH45" s="248">
        <v>581</v>
      </c>
      <c r="JI45" s="248">
        <v>581</v>
      </c>
      <c r="JJ45" s="248"/>
      <c r="JK45" s="248">
        <v>581</v>
      </c>
      <c r="JL45" s="248">
        <v>581</v>
      </c>
      <c r="JM45" s="248">
        <v>581</v>
      </c>
      <c r="JN45" s="248">
        <v>581</v>
      </c>
      <c r="JO45" s="248">
        <v>569</v>
      </c>
      <c r="JP45" s="248">
        <v>569</v>
      </c>
      <c r="JQ45" s="198"/>
      <c r="JR45" s="248">
        <v>569</v>
      </c>
      <c r="JS45" s="248">
        <v>569</v>
      </c>
      <c r="JT45" s="248">
        <v>569</v>
      </c>
      <c r="JU45" s="248">
        <v>569</v>
      </c>
      <c r="JV45" s="248">
        <v>565</v>
      </c>
      <c r="JW45" s="248">
        <v>565</v>
      </c>
      <c r="JX45" s="248">
        <v>565</v>
      </c>
      <c r="JY45" s="248">
        <v>565</v>
      </c>
      <c r="JZ45" s="248">
        <v>565</v>
      </c>
      <c r="KA45" s="248">
        <v>565</v>
      </c>
      <c r="KB45" s="248">
        <v>565</v>
      </c>
      <c r="KC45" s="248">
        <v>565</v>
      </c>
      <c r="KD45" s="248">
        <v>565</v>
      </c>
      <c r="KE45" s="248">
        <v>565</v>
      </c>
      <c r="KF45" s="248">
        <v>565</v>
      </c>
      <c r="KG45" s="248">
        <v>549</v>
      </c>
      <c r="KH45" s="248">
        <v>541</v>
      </c>
      <c r="KI45" s="248">
        <v>541</v>
      </c>
      <c r="KJ45" s="248">
        <v>541</v>
      </c>
      <c r="KK45" s="248">
        <v>541</v>
      </c>
      <c r="KL45" s="248">
        <v>541</v>
      </c>
      <c r="KM45" s="248">
        <v>541</v>
      </c>
      <c r="KN45" s="248">
        <v>541</v>
      </c>
      <c r="KO45" s="248">
        <v>521</v>
      </c>
      <c r="KP45" s="248">
        <v>521</v>
      </c>
      <c r="KQ45" s="248">
        <v>521</v>
      </c>
      <c r="KR45" s="248">
        <v>521</v>
      </c>
      <c r="KS45" s="248">
        <v>521</v>
      </c>
      <c r="KT45" s="248">
        <v>521</v>
      </c>
      <c r="KU45" s="248">
        <v>521</v>
      </c>
      <c r="KV45" s="248">
        <v>513</v>
      </c>
      <c r="KW45" s="248">
        <v>513</v>
      </c>
      <c r="KX45" s="198"/>
      <c r="KY45" s="198"/>
      <c r="KZ45" s="198"/>
      <c r="LA45" s="198"/>
      <c r="LB45" s="244">
        <v>405</v>
      </c>
      <c r="LC45" s="248">
        <v>581</v>
      </c>
      <c r="LD45" s="248">
        <v>581</v>
      </c>
      <c r="LE45" s="244">
        <v>397</v>
      </c>
      <c r="LF45" s="243">
        <v>0</v>
      </c>
      <c r="LG45" s="244">
        <v>397</v>
      </c>
      <c r="LH45" s="198"/>
      <c r="LI45" s="198"/>
      <c r="LJ45" s="198"/>
      <c r="LK45" s="198"/>
      <c r="LL45" s="198"/>
      <c r="LM45" s="198"/>
      <c r="LN45" s="198"/>
      <c r="LO45" s="198"/>
      <c r="LP45" s="198"/>
      <c r="LQ45" s="244">
        <v>397</v>
      </c>
      <c r="LR45" s="198"/>
      <c r="LS45" s="198"/>
      <c r="LT45" s="198"/>
      <c r="LU45" s="198"/>
      <c r="LV45" s="198"/>
      <c r="LW45" s="198"/>
      <c r="LX45" s="198"/>
      <c r="LY45" s="198"/>
      <c r="LZ45" s="198"/>
      <c r="MA45" s="198"/>
      <c r="MB45" s="198"/>
      <c r="MC45" s="198"/>
      <c r="MD45" s="198"/>
      <c r="ME45" s="198"/>
      <c r="MF45" s="198"/>
      <c r="MG45" s="198"/>
      <c r="MH45" s="198"/>
      <c r="MI45" s="198"/>
      <c r="MJ45" s="198"/>
      <c r="MK45" s="198"/>
      <c r="ML45" s="198"/>
      <c r="MM45" s="198"/>
      <c r="MN45" s="244">
        <v>397</v>
      </c>
      <c r="MO45" s="242">
        <v>365</v>
      </c>
      <c r="MP45" s="198"/>
      <c r="MQ45" s="242">
        <v>365</v>
      </c>
      <c r="MR45" s="198"/>
      <c r="MS45" s="198"/>
      <c r="MT45" s="198"/>
      <c r="MU45" s="198"/>
      <c r="MV45" s="198"/>
      <c r="MW45" s="198"/>
      <c r="MX45" s="198"/>
      <c r="MY45" s="198"/>
      <c r="MZ45" s="198"/>
      <c r="NA45" s="242">
        <v>365</v>
      </c>
      <c r="NB45" s="198"/>
      <c r="NC45" s="198"/>
      <c r="ND45" s="198"/>
      <c r="NE45" s="198"/>
      <c r="NF45" s="198"/>
      <c r="NG45" s="198"/>
      <c r="NH45" s="198"/>
      <c r="NI45" s="198"/>
      <c r="NJ45" s="198"/>
      <c r="NK45" s="198"/>
      <c r="NL45" s="198"/>
      <c r="NM45" s="198"/>
      <c r="NN45" s="198"/>
      <c r="NO45" s="198"/>
      <c r="NP45" s="198"/>
      <c r="NQ45" s="198"/>
      <c r="NR45" s="198"/>
      <c r="NS45" s="198"/>
      <c r="NT45" s="198"/>
      <c r="NU45" s="198"/>
      <c r="NV45" s="198"/>
      <c r="NW45" s="198"/>
      <c r="NX45" s="198"/>
      <c r="NY45" s="198"/>
      <c r="NZ45" s="198"/>
      <c r="OA45" s="198"/>
      <c r="OB45" s="198"/>
      <c r="OC45" s="198"/>
      <c r="OD45" s="198"/>
      <c r="OE45" s="198"/>
      <c r="OF45" s="198"/>
      <c r="OG45" s="198"/>
      <c r="OH45" s="198"/>
      <c r="OI45" s="198"/>
      <c r="OJ45" s="198"/>
      <c r="OK45" s="198"/>
      <c r="OL45" s="198"/>
      <c r="OM45" s="198"/>
      <c r="ON45" s="198"/>
      <c r="OO45" s="198"/>
      <c r="OP45" s="198"/>
      <c r="OQ45" s="198"/>
      <c r="OR45" s="198"/>
      <c r="OS45" s="198"/>
      <c r="OT45" s="198"/>
      <c r="OU45" s="198"/>
      <c r="OV45" s="198"/>
      <c r="OW45" s="198"/>
      <c r="OX45" s="198"/>
      <c r="OY45" s="198"/>
      <c r="OZ45" s="198"/>
      <c r="PA45" s="198"/>
      <c r="PB45" s="198"/>
      <c r="PC45" s="198"/>
      <c r="PD45" s="198"/>
      <c r="PE45" s="198"/>
      <c r="PF45" s="198"/>
      <c r="PG45" s="198"/>
      <c r="PH45" s="198"/>
      <c r="PI45" s="198"/>
      <c r="PJ45" s="198"/>
      <c r="PK45" s="198"/>
      <c r="PL45" s="198"/>
      <c r="PM45" s="198"/>
      <c r="PN45" s="198"/>
      <c r="PO45" s="198"/>
      <c r="PP45" s="198"/>
      <c r="PQ45" s="198"/>
      <c r="PR45" s="198"/>
      <c r="PS45" s="198"/>
      <c r="PT45" s="198"/>
      <c r="PU45" s="198"/>
      <c r="PV45" s="198"/>
      <c r="PW45" s="198"/>
      <c r="PX45" s="261"/>
      <c r="PY45" s="261"/>
      <c r="PZ45" s="261"/>
      <c r="QA45" s="261"/>
      <c r="QB45" s="261"/>
      <c r="QC45" s="261"/>
      <c r="QD45" s="261"/>
      <c r="QE45" s="261"/>
      <c r="QF45" s="261"/>
      <c r="QG45" s="261"/>
      <c r="QH45" s="261"/>
      <c r="QI45" s="261"/>
      <c r="QJ45" s="261"/>
      <c r="QK45" s="261"/>
      <c r="QL45" s="261"/>
      <c r="QM45" s="261"/>
      <c r="QN45" s="261"/>
      <c r="QO45" s="261"/>
      <c r="QP45" s="261"/>
      <c r="QQ45" s="261"/>
      <c r="QR45" s="261"/>
      <c r="QS45" s="261"/>
      <c r="QT45" s="261"/>
      <c r="QU45" s="261"/>
      <c r="QV45" s="261"/>
      <c r="QW45" s="261"/>
      <c r="QX45" s="261"/>
      <c r="QY45" s="261"/>
      <c r="QZ45" s="261"/>
      <c r="RA45" s="261"/>
      <c r="RB45" s="261"/>
      <c r="RC45" s="261"/>
      <c r="RD45" s="261"/>
      <c r="RE45" s="261"/>
      <c r="RF45" s="261"/>
      <c r="RG45" s="261"/>
      <c r="RH45" s="261"/>
      <c r="RI45" s="261"/>
      <c r="RJ45" s="261"/>
      <c r="RK45" s="261"/>
      <c r="RL45" s="261"/>
      <c r="RM45" s="261"/>
      <c r="RN45" s="261"/>
      <c r="RO45" s="261"/>
      <c r="RP45" s="261"/>
      <c r="RQ45" s="261"/>
      <c r="RR45" s="261"/>
      <c r="RS45" s="261"/>
      <c r="RT45" s="261"/>
      <c r="RU45" s="261"/>
      <c r="RV45" s="261"/>
      <c r="RW45" s="261"/>
      <c r="RX45" s="261"/>
      <c r="RY45" s="261"/>
      <c r="RZ45" s="261"/>
      <c r="SA45" s="261"/>
      <c r="SB45" s="261"/>
      <c r="SC45" s="261"/>
      <c r="SD45" s="261"/>
      <c r="SE45" s="261"/>
    </row>
    <row r="46" spans="1:499" x14ac:dyDescent="0.2">
      <c r="A46" s="230" t="s">
        <v>830</v>
      </c>
      <c r="B46" s="231" t="s">
        <v>3753</v>
      </c>
      <c r="C46" s="225"/>
      <c r="D46" s="225"/>
      <c r="E46" s="225"/>
      <c r="F46" s="226" t="s">
        <v>5629</v>
      </c>
      <c r="G46" s="226" t="s">
        <v>5550</v>
      </c>
      <c r="H46" s="226" t="s">
        <v>5551</v>
      </c>
      <c r="I46" s="226" t="s">
        <v>5607</v>
      </c>
      <c r="J46" s="226"/>
      <c r="K46" s="226"/>
      <c r="L46" s="226"/>
      <c r="M46" s="226"/>
      <c r="N46" s="226" t="s">
        <v>5596</v>
      </c>
      <c r="O46" s="226" t="s">
        <v>5630</v>
      </c>
      <c r="P46" s="226"/>
      <c r="Q46" s="237">
        <v>0</v>
      </c>
      <c r="R46" s="238"/>
      <c r="S46" s="238"/>
      <c r="T46" s="238"/>
      <c r="U46" s="238"/>
      <c r="V46" s="238"/>
      <c r="W46" s="232" t="s">
        <v>5570</v>
      </c>
      <c r="X46" s="232"/>
      <c r="Y46" s="232" t="s">
        <v>5556</v>
      </c>
      <c r="Z46" s="235">
        <v>1.91</v>
      </c>
      <c r="AA46" s="235">
        <v>3.15</v>
      </c>
      <c r="AB46" s="235">
        <v>0</v>
      </c>
      <c r="AC46" s="224">
        <v>36526</v>
      </c>
      <c r="AD46" s="224">
        <v>36526</v>
      </c>
      <c r="AE46" s="125">
        <v>18</v>
      </c>
      <c r="AF46" s="125">
        <v>24</v>
      </c>
      <c r="AG46" s="125">
        <v>12</v>
      </c>
      <c r="AH46" s="236">
        <v>1</v>
      </c>
      <c r="AI46" s="236"/>
      <c r="AJ46" s="125" t="s">
        <v>6225</v>
      </c>
      <c r="AK46" s="175" t="s">
        <v>5144</v>
      </c>
      <c r="AL46" s="125" t="s">
        <v>820</v>
      </c>
      <c r="AM46" s="27" t="s">
        <v>5060</v>
      </c>
      <c r="AN46" s="126">
        <v>13.49</v>
      </c>
      <c r="AO46" s="126">
        <v>0.2</v>
      </c>
      <c r="AP46" s="126">
        <v>12.8</v>
      </c>
      <c r="AQ46" s="126">
        <v>9.3000000000000007</v>
      </c>
      <c r="AR46" s="125">
        <v>0</v>
      </c>
      <c r="AS46" s="125">
        <v>0</v>
      </c>
      <c r="AT46" s="178">
        <v>43219</v>
      </c>
      <c r="AU46" s="178"/>
      <c r="AV46" s="178">
        <v>43441</v>
      </c>
      <c r="AW46" s="239" t="s">
        <v>855</v>
      </c>
      <c r="AX46" s="239" t="s">
        <v>846</v>
      </c>
      <c r="AY46" s="127"/>
      <c r="AZ46" s="127"/>
      <c r="BA46" s="128">
        <v>500</v>
      </c>
      <c r="BB46" s="128" t="s">
        <v>489</v>
      </c>
      <c r="BC46" s="128"/>
      <c r="BD46" s="128">
        <v>1</v>
      </c>
      <c r="BE46" s="129" t="s">
        <v>541</v>
      </c>
      <c r="BF46" s="130">
        <v>1</v>
      </c>
      <c r="BG46" s="240"/>
      <c r="BH46" s="241" t="s">
        <v>947</v>
      </c>
      <c r="BI46" s="190"/>
      <c r="BJ46" s="131">
        <v>9</v>
      </c>
      <c r="BK46" s="191">
        <v>583</v>
      </c>
      <c r="BL46" s="13">
        <v>6</v>
      </c>
      <c r="BM46" s="13">
        <v>3</v>
      </c>
      <c r="BN46" s="27" t="s">
        <v>5562</v>
      </c>
      <c r="BO46" s="13" t="s">
        <v>5562</v>
      </c>
      <c r="BP46" s="222">
        <v>10</v>
      </c>
      <c r="BQ46" s="132"/>
      <c r="BR46" s="133"/>
      <c r="BS46" s="125">
        <v>1000000000</v>
      </c>
      <c r="BT46" s="134">
        <v>193</v>
      </c>
      <c r="BU46" s="135">
        <v>-20.444400000000002</v>
      </c>
      <c r="BV46" s="134">
        <v>500</v>
      </c>
      <c r="BW46" s="136">
        <v>0</v>
      </c>
      <c r="BX46" s="136">
        <v>0</v>
      </c>
      <c r="BY46" s="136">
        <v>500</v>
      </c>
      <c r="BZ46" s="134">
        <v>0</v>
      </c>
      <c r="CA46" s="134">
        <v>0</v>
      </c>
      <c r="CB46" s="134">
        <v>693</v>
      </c>
      <c r="CC46" s="135">
        <v>-76</v>
      </c>
      <c r="CD46" s="134"/>
      <c r="CE46" s="134"/>
      <c r="CF46" s="137">
        <v>0</v>
      </c>
      <c r="CG46" s="134">
        <v>3</v>
      </c>
      <c r="CH46" s="132"/>
      <c r="CI46" s="132"/>
      <c r="CJ46" s="229" t="s">
        <v>820</v>
      </c>
      <c r="CK46" s="233" t="s">
        <v>820</v>
      </c>
      <c r="CL46" s="138">
        <v>0</v>
      </c>
      <c r="CM46" s="138">
        <v>351</v>
      </c>
      <c r="CN46" s="135">
        <v>0</v>
      </c>
      <c r="CO46" s="135">
        <v>0.87</v>
      </c>
      <c r="CP46" s="139"/>
      <c r="CQ46" s="135">
        <v>1</v>
      </c>
      <c r="CR46" s="179">
        <v>43479</v>
      </c>
      <c r="CS46" s="180">
        <v>43479</v>
      </c>
      <c r="CT46" s="181">
        <v>43605</v>
      </c>
      <c r="CU46" s="181">
        <v>43216</v>
      </c>
      <c r="CV46" s="181">
        <v>43300</v>
      </c>
      <c r="CW46" s="181">
        <v>43300</v>
      </c>
      <c r="CX46" s="181">
        <v>43384</v>
      </c>
      <c r="CY46" s="135">
        <v>0</v>
      </c>
      <c r="CZ46" s="134">
        <v>0</v>
      </c>
      <c r="DA46" s="135">
        <v>0</v>
      </c>
      <c r="DB46" s="135">
        <v>0</v>
      </c>
      <c r="DC46" s="135">
        <v>0</v>
      </c>
      <c r="DD46" s="135">
        <v>0</v>
      </c>
      <c r="DE46" s="140">
        <v>2.197802197802198E-2</v>
      </c>
      <c r="DF46" s="13" t="s">
        <v>820</v>
      </c>
      <c r="DG46" s="80" t="s">
        <v>820</v>
      </c>
      <c r="DH46" s="18" t="b">
        <v>0</v>
      </c>
      <c r="DI46" s="79"/>
      <c r="DJ46" s="79"/>
      <c r="DK46" s="192"/>
      <c r="DL46" s="174"/>
      <c r="DM46" s="193"/>
      <c r="DN46" s="135"/>
      <c r="DO46" s="79"/>
      <c r="DP46" s="79"/>
      <c r="DQ46" s="79"/>
      <c r="DR46" s="79"/>
      <c r="DS46" s="79"/>
      <c r="DT46" s="79"/>
      <c r="DU46" s="79"/>
      <c r="DV46" s="18"/>
      <c r="DW46" s="18"/>
      <c r="DX46" s="18"/>
      <c r="DY46" s="177"/>
      <c r="DZ46" s="177">
        <v>0</v>
      </c>
      <c r="EA46" s="177">
        <v>0</v>
      </c>
      <c r="EB46" s="177">
        <v>0</v>
      </c>
      <c r="EC46" s="177">
        <v>0</v>
      </c>
      <c r="ED46" s="177">
        <v>0</v>
      </c>
      <c r="EE46" s="177">
        <v>0</v>
      </c>
      <c r="EF46" s="177">
        <v>0</v>
      </c>
      <c r="EG46" s="177">
        <v>0</v>
      </c>
      <c r="EH46" s="177">
        <v>0</v>
      </c>
      <c r="EI46" s="177">
        <v>0</v>
      </c>
      <c r="EJ46" s="177">
        <v>0</v>
      </c>
      <c r="EK46" s="177">
        <v>0</v>
      </c>
      <c r="EL46" s="177">
        <v>0</v>
      </c>
      <c r="EM46" s="177">
        <v>0</v>
      </c>
      <c r="EN46" s="177">
        <v>0</v>
      </c>
      <c r="EO46" s="177">
        <v>0</v>
      </c>
      <c r="EP46" s="177">
        <v>484</v>
      </c>
      <c r="EQ46" s="177">
        <v>0</v>
      </c>
      <c r="ER46" s="177">
        <v>0</v>
      </c>
      <c r="ES46" s="177">
        <v>0</v>
      </c>
      <c r="ET46" s="177">
        <v>0</v>
      </c>
      <c r="EU46" s="177">
        <v>0</v>
      </c>
      <c r="EV46" s="177">
        <v>0</v>
      </c>
      <c r="EW46" s="177">
        <v>0</v>
      </c>
      <c r="EX46" s="177">
        <v>0</v>
      </c>
      <c r="EY46" s="177">
        <v>0</v>
      </c>
      <c r="EZ46" s="177">
        <v>0</v>
      </c>
      <c r="FA46" s="177">
        <v>0</v>
      </c>
      <c r="FB46" s="177">
        <v>0</v>
      </c>
      <c r="FC46" s="250">
        <v>387</v>
      </c>
      <c r="FD46" s="250">
        <v>336</v>
      </c>
      <c r="FE46" s="250">
        <v>336</v>
      </c>
      <c r="FF46" s="244">
        <v>336</v>
      </c>
      <c r="FG46" s="242">
        <v>250</v>
      </c>
      <c r="FH46" s="242">
        <v>237</v>
      </c>
      <c r="FI46" s="244">
        <v>237</v>
      </c>
      <c r="FJ46" s="244">
        <v>237</v>
      </c>
      <c r="FK46" s="244">
        <v>217</v>
      </c>
      <c r="FL46" s="244">
        <v>217</v>
      </c>
      <c r="FM46" s="244">
        <v>217</v>
      </c>
      <c r="FN46" s="244">
        <v>217</v>
      </c>
      <c r="FO46" s="244">
        <v>217</v>
      </c>
      <c r="FP46" s="244">
        <v>217</v>
      </c>
      <c r="FQ46" s="244">
        <v>217</v>
      </c>
      <c r="FR46" s="244">
        <v>217</v>
      </c>
      <c r="FS46" s="244">
        <v>217</v>
      </c>
      <c r="FT46" s="244">
        <v>217</v>
      </c>
      <c r="FU46" s="244">
        <v>217</v>
      </c>
      <c r="FV46" s="244">
        <v>217</v>
      </c>
      <c r="FW46" s="244">
        <v>217</v>
      </c>
      <c r="FX46" s="244">
        <v>217</v>
      </c>
      <c r="FY46" s="244">
        <v>217</v>
      </c>
      <c r="FZ46" s="244">
        <v>217</v>
      </c>
      <c r="GA46" s="244">
        <v>217</v>
      </c>
      <c r="GB46" s="244">
        <v>217</v>
      </c>
      <c r="GC46" s="244">
        <v>217</v>
      </c>
      <c r="GD46" s="244">
        <v>217</v>
      </c>
      <c r="GE46" s="244">
        <v>217</v>
      </c>
      <c r="GF46" s="244">
        <v>217</v>
      </c>
      <c r="GG46" s="244">
        <v>217</v>
      </c>
      <c r="GH46" s="244">
        <v>217</v>
      </c>
      <c r="GI46" s="244">
        <v>217</v>
      </c>
      <c r="GJ46" s="244">
        <v>217</v>
      </c>
      <c r="GK46" s="244">
        <v>217</v>
      </c>
      <c r="GL46" s="244">
        <v>217</v>
      </c>
      <c r="GM46" s="244">
        <v>217</v>
      </c>
      <c r="GN46" s="244">
        <v>217</v>
      </c>
      <c r="GO46" s="244">
        <v>215</v>
      </c>
      <c r="GP46" s="244">
        <v>215</v>
      </c>
      <c r="GQ46" s="244">
        <v>215</v>
      </c>
      <c r="GR46" s="244">
        <v>215</v>
      </c>
      <c r="GS46" s="244">
        <v>212</v>
      </c>
      <c r="GT46" s="244">
        <v>212</v>
      </c>
      <c r="GU46" s="242">
        <v>181</v>
      </c>
      <c r="GV46" s="242">
        <v>179</v>
      </c>
      <c r="GW46" s="242">
        <v>179</v>
      </c>
      <c r="GX46" s="242">
        <v>179</v>
      </c>
      <c r="GY46" s="242">
        <v>179</v>
      </c>
      <c r="GZ46" s="242">
        <v>175</v>
      </c>
      <c r="HA46" s="242">
        <v>175</v>
      </c>
      <c r="HB46" s="242">
        <v>175</v>
      </c>
      <c r="HC46" s="242">
        <v>175</v>
      </c>
      <c r="HD46" s="242">
        <v>175</v>
      </c>
      <c r="HE46" s="242">
        <v>1</v>
      </c>
      <c r="HF46" s="242">
        <v>175</v>
      </c>
      <c r="HG46" s="242">
        <v>175</v>
      </c>
      <c r="HH46" s="242">
        <v>175</v>
      </c>
      <c r="HI46" s="242">
        <v>175</v>
      </c>
      <c r="HJ46" s="242">
        <v>175</v>
      </c>
      <c r="HK46" s="198"/>
      <c r="HL46" s="242">
        <v>175</v>
      </c>
      <c r="HM46" s="242">
        <v>172</v>
      </c>
      <c r="HN46" s="242">
        <v>172</v>
      </c>
      <c r="HO46" s="242">
        <v>175</v>
      </c>
      <c r="HP46" s="242">
        <v>172</v>
      </c>
      <c r="HQ46" s="242">
        <v>172</v>
      </c>
      <c r="HR46" s="242">
        <v>172</v>
      </c>
      <c r="HS46" s="242">
        <v>172</v>
      </c>
      <c r="HT46" s="242">
        <v>172</v>
      </c>
      <c r="HU46" s="242">
        <v>172</v>
      </c>
      <c r="HV46" s="198"/>
      <c r="HW46" s="242">
        <v>172</v>
      </c>
      <c r="HX46" s="242">
        <v>172</v>
      </c>
      <c r="HY46" s="242">
        <v>172</v>
      </c>
      <c r="HZ46" s="242">
        <v>172</v>
      </c>
      <c r="IA46" s="242">
        <v>172</v>
      </c>
      <c r="IB46" s="242">
        <v>172</v>
      </c>
      <c r="IC46" s="242">
        <v>172</v>
      </c>
      <c r="ID46" s="242">
        <v>172</v>
      </c>
      <c r="IE46" s="242">
        <v>172</v>
      </c>
      <c r="IF46" s="242">
        <v>172</v>
      </c>
      <c r="IG46" s="242">
        <v>172</v>
      </c>
      <c r="IH46" s="242">
        <v>172</v>
      </c>
      <c r="II46" s="242">
        <v>172</v>
      </c>
      <c r="IJ46" s="242">
        <v>172</v>
      </c>
      <c r="IK46" s="242">
        <v>170</v>
      </c>
      <c r="IL46" s="244">
        <v>331</v>
      </c>
      <c r="IM46" s="244">
        <v>331</v>
      </c>
      <c r="IN46" s="244">
        <v>331</v>
      </c>
      <c r="IO46" s="244">
        <v>331</v>
      </c>
      <c r="IP46" s="244">
        <v>331</v>
      </c>
      <c r="IQ46" s="244">
        <v>331</v>
      </c>
      <c r="IR46" s="244">
        <v>331</v>
      </c>
      <c r="IS46" s="244">
        <v>331</v>
      </c>
      <c r="IT46" s="244">
        <v>331</v>
      </c>
      <c r="IU46" s="244">
        <v>331</v>
      </c>
      <c r="IV46" s="244">
        <v>331</v>
      </c>
      <c r="IW46" s="244">
        <v>331</v>
      </c>
      <c r="IX46" s="244">
        <v>331</v>
      </c>
      <c r="IY46" s="244">
        <v>328</v>
      </c>
      <c r="IZ46" s="198"/>
      <c r="JA46" s="244">
        <v>328</v>
      </c>
      <c r="JB46" s="244">
        <v>328</v>
      </c>
      <c r="JC46" s="244">
        <v>328</v>
      </c>
      <c r="JD46" s="244">
        <v>328</v>
      </c>
      <c r="JE46" s="244">
        <v>328</v>
      </c>
      <c r="JF46" s="244">
        <v>328</v>
      </c>
      <c r="JG46" s="244">
        <v>328</v>
      </c>
      <c r="JH46" s="244">
        <v>328</v>
      </c>
      <c r="JI46" s="244">
        <v>328</v>
      </c>
      <c r="JJ46" s="244"/>
      <c r="JK46" s="244">
        <v>328</v>
      </c>
      <c r="JL46" s="244">
        <v>328</v>
      </c>
      <c r="JM46" s="244">
        <v>328</v>
      </c>
      <c r="JN46" s="244">
        <v>328</v>
      </c>
      <c r="JO46" s="244">
        <v>328</v>
      </c>
      <c r="JP46" s="244">
        <v>328</v>
      </c>
      <c r="JQ46" s="198"/>
      <c r="JR46" s="244">
        <v>324</v>
      </c>
      <c r="JS46" s="244">
        <v>324</v>
      </c>
      <c r="JT46" s="244">
        <v>323</v>
      </c>
      <c r="JU46" s="244">
        <v>323</v>
      </c>
      <c r="JV46" s="244">
        <v>323</v>
      </c>
      <c r="JW46" s="244">
        <v>323</v>
      </c>
      <c r="JX46" s="244">
        <v>323</v>
      </c>
      <c r="JY46" s="244">
        <v>319</v>
      </c>
      <c r="JZ46" s="244">
        <v>319</v>
      </c>
      <c r="KA46" s="244">
        <v>246</v>
      </c>
      <c r="KB46" s="244">
        <v>246</v>
      </c>
      <c r="KC46" s="244">
        <v>246</v>
      </c>
      <c r="KD46" s="244">
        <v>246</v>
      </c>
      <c r="KE46" s="244">
        <v>246</v>
      </c>
      <c r="KF46" s="244">
        <v>246</v>
      </c>
      <c r="KG46" s="244">
        <v>246</v>
      </c>
      <c r="KH46" s="244">
        <v>246</v>
      </c>
      <c r="KI46" s="244">
        <v>246</v>
      </c>
      <c r="KJ46" s="244">
        <v>246</v>
      </c>
      <c r="KK46" s="244">
        <v>246</v>
      </c>
      <c r="KL46" s="244">
        <v>246</v>
      </c>
      <c r="KM46" s="244">
        <v>246</v>
      </c>
      <c r="KN46" s="244">
        <v>246</v>
      </c>
      <c r="KO46" s="244">
        <v>246</v>
      </c>
      <c r="KP46" s="244">
        <v>246</v>
      </c>
      <c r="KQ46" s="244">
        <v>246</v>
      </c>
      <c r="KR46" s="244">
        <v>246</v>
      </c>
      <c r="KS46" s="244">
        <v>246</v>
      </c>
      <c r="KT46" s="244">
        <v>226</v>
      </c>
      <c r="KU46" s="244">
        <v>226</v>
      </c>
      <c r="KV46" s="244">
        <v>226</v>
      </c>
      <c r="KW46" s="244">
        <v>226</v>
      </c>
      <c r="KX46" s="198"/>
      <c r="KY46" s="198"/>
      <c r="KZ46" s="198"/>
      <c r="LA46" s="198"/>
      <c r="LB46" s="244">
        <v>212</v>
      </c>
      <c r="LC46" s="244">
        <v>328</v>
      </c>
      <c r="LD46" s="244">
        <v>328</v>
      </c>
      <c r="LE46" s="244">
        <v>212</v>
      </c>
      <c r="LF46" s="243">
        <v>0</v>
      </c>
      <c r="LG46" s="244">
        <v>212</v>
      </c>
      <c r="LH46" s="198"/>
      <c r="LI46" s="198"/>
      <c r="LJ46" s="198"/>
      <c r="LK46" s="198"/>
      <c r="LL46" s="198"/>
      <c r="LM46" s="198"/>
      <c r="LN46" s="198"/>
      <c r="LO46" s="198"/>
      <c r="LP46" s="198"/>
      <c r="LQ46" s="244">
        <v>212</v>
      </c>
      <c r="LR46" s="198"/>
      <c r="LS46" s="198"/>
      <c r="LT46" s="198"/>
      <c r="LU46" s="198"/>
      <c r="LV46" s="198"/>
      <c r="LW46" s="198"/>
      <c r="LX46" s="198"/>
      <c r="LY46" s="198"/>
      <c r="LZ46" s="198"/>
      <c r="MA46" s="198"/>
      <c r="MB46" s="198"/>
      <c r="MC46" s="198"/>
      <c r="MD46" s="198"/>
      <c r="ME46" s="198"/>
      <c r="MF46" s="198"/>
      <c r="MG46" s="198"/>
      <c r="MH46" s="198"/>
      <c r="MI46" s="198"/>
      <c r="MJ46" s="198"/>
      <c r="MK46" s="198"/>
      <c r="ML46" s="198"/>
      <c r="MM46" s="198"/>
      <c r="MN46" s="244">
        <v>212</v>
      </c>
      <c r="MO46" s="247">
        <v>193</v>
      </c>
      <c r="MP46" s="198"/>
      <c r="MQ46" s="247">
        <v>193</v>
      </c>
      <c r="MR46" s="198"/>
      <c r="MS46" s="198"/>
      <c r="MT46" s="198"/>
      <c r="MU46" s="198"/>
      <c r="MV46" s="198"/>
      <c r="MW46" s="198"/>
      <c r="MX46" s="198"/>
      <c r="MY46" s="198"/>
      <c r="MZ46" s="198"/>
      <c r="NA46" s="247">
        <v>193</v>
      </c>
      <c r="NB46" s="198"/>
      <c r="NC46" s="198"/>
      <c r="ND46" s="198"/>
      <c r="NE46" s="198"/>
      <c r="NF46" s="198"/>
      <c r="NG46" s="198"/>
      <c r="NH46" s="198"/>
      <c r="NI46" s="198"/>
      <c r="NJ46" s="198"/>
      <c r="NK46" s="198"/>
      <c r="NL46" s="198"/>
      <c r="NM46" s="198"/>
      <c r="NN46" s="198"/>
      <c r="NO46" s="198"/>
      <c r="NP46" s="196"/>
      <c r="NQ46" s="196"/>
      <c r="NR46" s="196"/>
      <c r="NS46" s="196"/>
      <c r="NT46" s="196"/>
      <c r="NU46" s="196"/>
      <c r="NV46" s="196"/>
      <c r="NW46" s="196"/>
      <c r="NX46" s="196"/>
      <c r="NY46" s="196"/>
      <c r="NZ46" s="196"/>
      <c r="OA46" s="196"/>
      <c r="OB46" s="196"/>
      <c r="OC46" s="196"/>
      <c r="OD46" s="196"/>
      <c r="OE46" s="196"/>
      <c r="OF46" s="196"/>
      <c r="OG46" s="196"/>
      <c r="OH46" s="196"/>
      <c r="OI46" s="196"/>
      <c r="OJ46" s="196"/>
      <c r="OK46" s="196"/>
      <c r="OL46" s="196"/>
      <c r="OM46" s="196"/>
      <c r="ON46" s="196"/>
      <c r="OO46" s="196"/>
      <c r="OP46" s="196"/>
      <c r="OQ46" s="196"/>
      <c r="OR46" s="196"/>
      <c r="OS46" s="196"/>
      <c r="OT46" s="196"/>
      <c r="OU46" s="196"/>
      <c r="OV46" s="196"/>
      <c r="OW46" s="196"/>
      <c r="OX46" s="196"/>
      <c r="OY46" s="196"/>
      <c r="OZ46" s="196"/>
      <c r="PA46" s="196"/>
      <c r="PB46" s="196"/>
      <c r="PC46" s="196"/>
      <c r="PD46" s="196"/>
      <c r="PE46" s="196"/>
      <c r="PF46" s="196"/>
      <c r="PG46" s="196"/>
      <c r="PH46" s="196"/>
      <c r="PI46" s="196"/>
      <c r="PJ46" s="196"/>
      <c r="PK46" s="196"/>
      <c r="PL46" s="196"/>
      <c r="PM46" s="196"/>
      <c r="PN46" s="196"/>
      <c r="PO46" s="196"/>
      <c r="PP46" s="196"/>
      <c r="PQ46" s="196"/>
      <c r="PR46" s="196"/>
      <c r="PS46" s="196"/>
      <c r="PT46" s="196"/>
      <c r="PU46" s="196"/>
      <c r="PV46" s="196"/>
      <c r="PW46" s="196"/>
      <c r="PX46" s="261"/>
      <c r="PY46" s="261"/>
      <c r="PZ46" s="261"/>
      <c r="QA46" s="261"/>
      <c r="QB46" s="261"/>
      <c r="QC46" s="261"/>
      <c r="QD46" s="261"/>
      <c r="QE46" s="261"/>
      <c r="QF46" s="261"/>
      <c r="QG46" s="261"/>
      <c r="QH46" s="261"/>
      <c r="QI46" s="261"/>
      <c r="QJ46" s="261"/>
      <c r="QK46" s="261"/>
      <c r="QL46" s="261"/>
      <c r="QM46" s="261"/>
      <c r="QN46" s="261"/>
      <c r="QO46" s="261"/>
      <c r="QP46" s="261"/>
      <c r="QQ46" s="261"/>
      <c r="QR46" s="261"/>
      <c r="QS46" s="261"/>
      <c r="QT46" s="261"/>
      <c r="QU46" s="261"/>
      <c r="QV46" s="261"/>
      <c r="QW46" s="261"/>
      <c r="QX46" s="261"/>
      <c r="QY46" s="261"/>
      <c r="QZ46" s="261"/>
      <c r="RA46" s="261"/>
      <c r="RB46" s="261"/>
      <c r="RC46" s="261"/>
      <c r="RD46" s="261"/>
      <c r="RE46" s="261"/>
      <c r="RF46" s="261"/>
      <c r="RG46" s="261"/>
      <c r="RH46" s="261"/>
      <c r="RI46" s="261"/>
      <c r="RJ46" s="261"/>
      <c r="RK46" s="261"/>
      <c r="RL46" s="261"/>
      <c r="RM46" s="261"/>
      <c r="RN46" s="261"/>
      <c r="RO46" s="261"/>
      <c r="RP46" s="261"/>
      <c r="RQ46" s="261"/>
      <c r="RR46" s="261"/>
      <c r="RS46" s="261"/>
      <c r="RT46" s="261"/>
      <c r="RU46" s="261"/>
      <c r="RV46" s="261"/>
      <c r="RW46" s="261"/>
      <c r="RX46" s="261"/>
      <c r="RY46" s="261"/>
      <c r="RZ46" s="261"/>
      <c r="SA46" s="261"/>
      <c r="SB46" s="261"/>
      <c r="SC46" s="261"/>
      <c r="SD46" s="261"/>
      <c r="SE46" s="261"/>
    </row>
    <row r="47" spans="1:499" x14ac:dyDescent="0.2">
      <c r="A47" s="230" t="s">
        <v>830</v>
      </c>
      <c r="B47" s="231" t="s">
        <v>1880</v>
      </c>
      <c r="C47" s="225"/>
      <c r="D47" s="225"/>
      <c r="E47" s="225"/>
      <c r="F47" s="226" t="s">
        <v>5631</v>
      </c>
      <c r="G47" s="226" t="s">
        <v>5550</v>
      </c>
      <c r="H47" s="226" t="s">
        <v>5551</v>
      </c>
      <c r="I47" s="226" t="s">
        <v>5607</v>
      </c>
      <c r="J47" s="226"/>
      <c r="K47" s="226"/>
      <c r="L47" s="226"/>
      <c r="M47" s="226"/>
      <c r="N47" s="226" t="s">
        <v>5596</v>
      </c>
      <c r="O47" s="226" t="s">
        <v>5630</v>
      </c>
      <c r="P47" s="226"/>
      <c r="Q47" s="237">
        <v>0</v>
      </c>
      <c r="R47" s="238"/>
      <c r="S47" s="238"/>
      <c r="T47" s="238"/>
      <c r="U47" s="238"/>
      <c r="V47" s="238"/>
      <c r="W47" s="232" t="s">
        <v>5561</v>
      </c>
      <c r="X47" s="232"/>
      <c r="Y47" s="232" t="s">
        <v>5556</v>
      </c>
      <c r="Z47" s="235">
        <v>1.71</v>
      </c>
      <c r="AA47" s="235">
        <v>3</v>
      </c>
      <c r="AB47" s="235">
        <v>0</v>
      </c>
      <c r="AC47" s="224">
        <v>36526</v>
      </c>
      <c r="AD47" s="224">
        <v>36526</v>
      </c>
      <c r="AE47" s="125">
        <v>18</v>
      </c>
      <c r="AF47" s="125">
        <v>24</v>
      </c>
      <c r="AG47" s="125">
        <v>12</v>
      </c>
      <c r="AH47" s="236">
        <v>1</v>
      </c>
      <c r="AI47" s="236"/>
      <c r="AJ47" s="125" t="s">
        <v>6225</v>
      </c>
      <c r="AK47" s="175" t="s">
        <v>5144</v>
      </c>
      <c r="AL47" s="125" t="s">
        <v>820</v>
      </c>
      <c r="AM47" s="27" t="s">
        <v>5060</v>
      </c>
      <c r="AN47" s="126">
        <v>22.01</v>
      </c>
      <c r="AO47" s="126">
        <v>0.1</v>
      </c>
      <c r="AP47" s="126">
        <v>9.1</v>
      </c>
      <c r="AQ47" s="126">
        <v>3.4</v>
      </c>
      <c r="AR47" s="125">
        <v>0</v>
      </c>
      <c r="AS47" s="125">
        <v>0</v>
      </c>
      <c r="AT47" s="178"/>
      <c r="AU47" s="178"/>
      <c r="AV47" s="178">
        <v>43077</v>
      </c>
      <c r="AW47" s="239" t="s">
        <v>855</v>
      </c>
      <c r="AX47" s="239" t="s">
        <v>846</v>
      </c>
      <c r="AY47" s="127"/>
      <c r="AZ47" s="127"/>
      <c r="BA47" s="128">
        <v>300</v>
      </c>
      <c r="BB47" s="128" t="s">
        <v>489</v>
      </c>
      <c r="BC47" s="128"/>
      <c r="BD47" s="128">
        <v>1</v>
      </c>
      <c r="BE47" s="129" t="s">
        <v>541</v>
      </c>
      <c r="BF47" s="130">
        <v>1</v>
      </c>
      <c r="BG47" s="240"/>
      <c r="BH47" s="241" t="s">
        <v>947</v>
      </c>
      <c r="BI47" s="190"/>
      <c r="BJ47" s="131">
        <v>12</v>
      </c>
      <c r="BK47" s="191">
        <v>951</v>
      </c>
      <c r="BL47" s="13">
        <v>8</v>
      </c>
      <c r="BM47" s="13">
        <v>4</v>
      </c>
      <c r="BN47" s="27" t="s">
        <v>5562</v>
      </c>
      <c r="BO47" s="13" t="s">
        <v>5562</v>
      </c>
      <c r="BP47" s="222">
        <v>10</v>
      </c>
      <c r="BQ47" s="132"/>
      <c r="BR47" s="133"/>
      <c r="BS47" s="125">
        <v>1000000000</v>
      </c>
      <c r="BT47" s="134">
        <v>499</v>
      </c>
      <c r="BU47" s="135">
        <v>-40.583300000000001</v>
      </c>
      <c r="BV47" s="134">
        <v>300</v>
      </c>
      <c r="BW47" s="136">
        <v>0</v>
      </c>
      <c r="BX47" s="136">
        <v>0</v>
      </c>
      <c r="BY47" s="136">
        <v>300</v>
      </c>
      <c r="BZ47" s="134">
        <v>0</v>
      </c>
      <c r="CA47" s="134">
        <v>0</v>
      </c>
      <c r="CB47" s="134">
        <v>799</v>
      </c>
      <c r="CC47" s="135">
        <v>-65.583299999999994</v>
      </c>
      <c r="CD47" s="134"/>
      <c r="CE47" s="134"/>
      <c r="CF47" s="137">
        <v>0</v>
      </c>
      <c r="CG47" s="134">
        <v>4</v>
      </c>
      <c r="CH47" s="132"/>
      <c r="CI47" s="132"/>
      <c r="CJ47" s="229" t="s">
        <v>820</v>
      </c>
      <c r="CK47" s="233" t="s">
        <v>820</v>
      </c>
      <c r="CL47" s="138">
        <v>0</v>
      </c>
      <c r="CM47" s="138">
        <v>833</v>
      </c>
      <c r="CN47" s="135">
        <v>0</v>
      </c>
      <c r="CO47" s="135">
        <v>1.01</v>
      </c>
      <c r="CP47" s="139"/>
      <c r="CQ47" s="135">
        <v>1</v>
      </c>
      <c r="CR47" s="179">
        <v>43479</v>
      </c>
      <c r="CS47" s="180">
        <v>43479</v>
      </c>
      <c r="CT47" s="181">
        <v>43605</v>
      </c>
      <c r="CU47" s="181">
        <v>43311</v>
      </c>
      <c r="CV47" s="181">
        <v>43395</v>
      </c>
      <c r="CW47" s="181">
        <v>43395</v>
      </c>
      <c r="CX47" s="181">
        <v>43479</v>
      </c>
      <c r="CY47" s="135">
        <v>0</v>
      </c>
      <c r="CZ47" s="134">
        <v>0</v>
      </c>
      <c r="DA47" s="135">
        <v>0</v>
      </c>
      <c r="DB47" s="135">
        <v>0</v>
      </c>
      <c r="DC47" s="135">
        <v>0</v>
      </c>
      <c r="DD47" s="135">
        <v>0</v>
      </c>
      <c r="DE47" s="140">
        <v>2.197802197802198E-2</v>
      </c>
      <c r="DF47" s="13" t="s">
        <v>820</v>
      </c>
      <c r="DG47" s="80" t="s">
        <v>820</v>
      </c>
      <c r="DH47" s="18" t="b">
        <v>0</v>
      </c>
      <c r="DI47" s="79"/>
      <c r="DJ47" s="79"/>
      <c r="DK47" s="192"/>
      <c r="DL47" s="174"/>
      <c r="DM47" s="193"/>
      <c r="DN47" s="135"/>
      <c r="DO47" s="79"/>
      <c r="DP47" s="79"/>
      <c r="DQ47" s="79"/>
      <c r="DR47" s="79"/>
      <c r="DS47" s="79"/>
      <c r="DT47" s="79"/>
      <c r="DU47" s="79"/>
      <c r="DV47" s="18"/>
      <c r="DW47" s="18"/>
      <c r="DX47" s="18"/>
      <c r="DY47" s="177"/>
      <c r="DZ47" s="177">
        <v>0</v>
      </c>
      <c r="EA47" s="177">
        <v>0</v>
      </c>
      <c r="EB47" s="177">
        <v>0</v>
      </c>
      <c r="EC47" s="177">
        <v>0</v>
      </c>
      <c r="ED47" s="177">
        <v>0</v>
      </c>
      <c r="EE47" s="177">
        <v>0</v>
      </c>
      <c r="EF47" s="177">
        <v>0</v>
      </c>
      <c r="EG47" s="177">
        <v>0</v>
      </c>
      <c r="EH47" s="177">
        <v>0</v>
      </c>
      <c r="EI47" s="177">
        <v>0</v>
      </c>
      <c r="EJ47" s="177">
        <v>0</v>
      </c>
      <c r="EK47" s="177">
        <v>0</v>
      </c>
      <c r="EL47" s="177">
        <v>0</v>
      </c>
      <c r="EM47" s="177">
        <v>0</v>
      </c>
      <c r="EN47" s="177">
        <v>0</v>
      </c>
      <c r="EO47" s="177">
        <v>0</v>
      </c>
      <c r="EP47" s="177">
        <v>409</v>
      </c>
      <c r="EQ47" s="177">
        <v>0</v>
      </c>
      <c r="ER47" s="177">
        <v>0</v>
      </c>
      <c r="ES47" s="177">
        <v>0</v>
      </c>
      <c r="ET47" s="177">
        <v>0</v>
      </c>
      <c r="EU47" s="177">
        <v>469</v>
      </c>
      <c r="EV47" s="177">
        <v>0</v>
      </c>
      <c r="EW47" s="177">
        <v>0</v>
      </c>
      <c r="EX47" s="177">
        <v>0</v>
      </c>
      <c r="EY47" s="177">
        <v>518</v>
      </c>
      <c r="EZ47" s="177">
        <v>0</v>
      </c>
      <c r="FA47" s="177">
        <v>0</v>
      </c>
      <c r="FB47" s="177">
        <v>605</v>
      </c>
      <c r="FC47" s="250">
        <v>339</v>
      </c>
      <c r="FD47" s="244">
        <v>475</v>
      </c>
      <c r="FE47" s="244">
        <v>475</v>
      </c>
      <c r="FF47" s="244">
        <v>475</v>
      </c>
      <c r="FG47" s="250">
        <v>399</v>
      </c>
      <c r="FH47" s="244">
        <v>367</v>
      </c>
      <c r="FI47" s="244">
        <v>367</v>
      </c>
      <c r="FJ47" s="244">
        <v>367</v>
      </c>
      <c r="FK47" s="242">
        <v>318</v>
      </c>
      <c r="FL47" s="242">
        <v>318</v>
      </c>
      <c r="FM47" s="242">
        <v>318</v>
      </c>
      <c r="FN47" s="242">
        <v>318</v>
      </c>
      <c r="FO47" s="242">
        <v>318</v>
      </c>
      <c r="FP47" s="242">
        <v>318</v>
      </c>
      <c r="FQ47" s="242">
        <v>318</v>
      </c>
      <c r="FR47" s="242">
        <v>318</v>
      </c>
      <c r="FS47" s="242">
        <v>318</v>
      </c>
      <c r="FT47" s="242">
        <v>318</v>
      </c>
      <c r="FU47" s="242">
        <v>318</v>
      </c>
      <c r="FV47" s="242">
        <v>318</v>
      </c>
      <c r="FW47" s="242">
        <v>318</v>
      </c>
      <c r="FX47" s="242">
        <v>318</v>
      </c>
      <c r="FY47" s="242">
        <v>318</v>
      </c>
      <c r="FZ47" s="242">
        <v>318</v>
      </c>
      <c r="GA47" s="242">
        <v>318</v>
      </c>
      <c r="GB47" s="242">
        <v>318</v>
      </c>
      <c r="GC47" s="242">
        <v>318</v>
      </c>
      <c r="GD47" s="244">
        <v>442</v>
      </c>
      <c r="GE47" s="244">
        <v>442</v>
      </c>
      <c r="GF47" s="244">
        <v>442</v>
      </c>
      <c r="GG47" s="244">
        <v>442</v>
      </c>
      <c r="GH47" s="244">
        <v>439</v>
      </c>
      <c r="GI47" s="244">
        <v>439</v>
      </c>
      <c r="GJ47" s="244">
        <v>439</v>
      </c>
      <c r="GK47" s="244">
        <v>435</v>
      </c>
      <c r="GL47" s="244">
        <v>435</v>
      </c>
      <c r="GM47" s="244">
        <v>435</v>
      </c>
      <c r="GN47" s="244">
        <v>435</v>
      </c>
      <c r="GO47" s="244">
        <v>430</v>
      </c>
      <c r="GP47" s="244">
        <v>430</v>
      </c>
      <c r="GQ47" s="244">
        <v>430</v>
      </c>
      <c r="GR47" s="244">
        <v>430</v>
      </c>
      <c r="GS47" s="244">
        <v>430</v>
      </c>
      <c r="GT47" s="244">
        <v>431</v>
      </c>
      <c r="GU47" s="244">
        <v>402</v>
      </c>
      <c r="GV47" s="244">
        <v>398</v>
      </c>
      <c r="GW47" s="244">
        <v>398</v>
      </c>
      <c r="GX47" s="244">
        <v>398</v>
      </c>
      <c r="GY47" s="244">
        <v>395</v>
      </c>
      <c r="GZ47" s="244">
        <v>395</v>
      </c>
      <c r="HA47" s="244">
        <v>395</v>
      </c>
      <c r="HB47" s="244">
        <v>395</v>
      </c>
      <c r="HC47" s="244">
        <v>395</v>
      </c>
      <c r="HD47" s="244">
        <v>395</v>
      </c>
      <c r="HE47" s="244">
        <v>1</v>
      </c>
      <c r="HF47" s="244">
        <v>395</v>
      </c>
      <c r="HG47" s="244">
        <v>395</v>
      </c>
      <c r="HH47" s="244">
        <v>395</v>
      </c>
      <c r="HI47" s="244">
        <v>395</v>
      </c>
      <c r="HJ47" s="244">
        <v>391</v>
      </c>
      <c r="HK47" s="198"/>
      <c r="HL47" s="244">
        <v>391</v>
      </c>
      <c r="HM47" s="244">
        <v>391</v>
      </c>
      <c r="HN47" s="244">
        <v>391</v>
      </c>
      <c r="HO47" s="244">
        <v>395</v>
      </c>
      <c r="HP47" s="244">
        <v>391</v>
      </c>
      <c r="HQ47" s="244">
        <v>391</v>
      </c>
      <c r="HR47" s="244">
        <v>391</v>
      </c>
      <c r="HS47" s="244">
        <v>391</v>
      </c>
      <c r="HT47" s="244">
        <v>391</v>
      </c>
      <c r="HU47" s="244">
        <v>389</v>
      </c>
      <c r="HV47" s="198"/>
      <c r="HW47" s="244">
        <v>389</v>
      </c>
      <c r="HX47" s="244">
        <v>381</v>
      </c>
      <c r="HY47" s="244">
        <v>381</v>
      </c>
      <c r="HZ47" s="244">
        <v>381</v>
      </c>
      <c r="IA47" s="244">
        <v>381</v>
      </c>
      <c r="IB47" s="244">
        <v>381</v>
      </c>
      <c r="IC47" s="244">
        <v>381</v>
      </c>
      <c r="ID47" s="244">
        <v>381</v>
      </c>
      <c r="IE47" s="244">
        <v>381</v>
      </c>
      <c r="IF47" s="244">
        <v>381</v>
      </c>
      <c r="IG47" s="244">
        <v>381</v>
      </c>
      <c r="IH47" s="244">
        <v>381</v>
      </c>
      <c r="II47" s="244">
        <v>373</v>
      </c>
      <c r="IJ47" s="244">
        <v>373</v>
      </c>
      <c r="IK47" s="244">
        <v>365</v>
      </c>
      <c r="IL47" s="244">
        <v>359</v>
      </c>
      <c r="IM47" s="244">
        <v>354</v>
      </c>
      <c r="IN47" s="244">
        <v>354</v>
      </c>
      <c r="IO47" s="244">
        <v>354</v>
      </c>
      <c r="IP47" s="244">
        <v>350</v>
      </c>
      <c r="IQ47" s="244">
        <v>350</v>
      </c>
      <c r="IR47" s="244">
        <v>350</v>
      </c>
      <c r="IS47" s="244">
        <v>350</v>
      </c>
      <c r="IT47" s="244">
        <v>347</v>
      </c>
      <c r="IU47" s="244">
        <v>347</v>
      </c>
      <c r="IV47" s="244">
        <v>347</v>
      </c>
      <c r="IW47" s="244">
        <v>347</v>
      </c>
      <c r="IX47" s="244">
        <v>347</v>
      </c>
      <c r="IY47" s="244">
        <v>347</v>
      </c>
      <c r="IZ47" s="198"/>
      <c r="JA47" s="244">
        <v>347</v>
      </c>
      <c r="JB47" s="244">
        <v>347</v>
      </c>
      <c r="JC47" s="244">
        <v>347</v>
      </c>
      <c r="JD47" s="244">
        <v>335</v>
      </c>
      <c r="JE47" s="244">
        <v>335</v>
      </c>
      <c r="JF47" s="244">
        <v>335</v>
      </c>
      <c r="JG47" s="244">
        <v>335</v>
      </c>
      <c r="JH47" s="244">
        <v>335</v>
      </c>
      <c r="JI47" s="244">
        <v>335</v>
      </c>
      <c r="JJ47" s="244"/>
      <c r="JK47" s="244">
        <v>335</v>
      </c>
      <c r="JL47" s="244">
        <v>335</v>
      </c>
      <c r="JM47" s="244">
        <v>335</v>
      </c>
      <c r="JN47" s="244">
        <v>333</v>
      </c>
      <c r="JO47" s="244">
        <v>333</v>
      </c>
      <c r="JP47" s="244">
        <v>333</v>
      </c>
      <c r="JQ47" s="198"/>
      <c r="JR47" s="244">
        <v>333</v>
      </c>
      <c r="JS47" s="242">
        <v>325</v>
      </c>
      <c r="JT47" s="242">
        <v>325</v>
      </c>
      <c r="JU47" s="242">
        <v>325</v>
      </c>
      <c r="JV47" s="242">
        <v>325</v>
      </c>
      <c r="JW47" s="242">
        <v>325</v>
      </c>
      <c r="JX47" s="242">
        <v>325</v>
      </c>
      <c r="JY47" s="242">
        <v>325</v>
      </c>
      <c r="JZ47" s="242">
        <v>315</v>
      </c>
      <c r="KA47" s="242">
        <v>312</v>
      </c>
      <c r="KB47" s="242">
        <v>312</v>
      </c>
      <c r="KC47" s="242">
        <v>311</v>
      </c>
      <c r="KD47" s="242">
        <v>311</v>
      </c>
      <c r="KE47" s="242">
        <v>311</v>
      </c>
      <c r="KF47" s="242">
        <v>311</v>
      </c>
      <c r="KG47" s="242">
        <v>311</v>
      </c>
      <c r="KH47" s="242">
        <v>310</v>
      </c>
      <c r="KI47" s="242">
        <v>310</v>
      </c>
      <c r="KJ47" s="242">
        <v>310</v>
      </c>
      <c r="KK47" s="242">
        <v>310</v>
      </c>
      <c r="KL47" s="242">
        <v>310</v>
      </c>
      <c r="KM47" s="242">
        <v>310</v>
      </c>
      <c r="KN47" s="242">
        <v>310</v>
      </c>
      <c r="KO47" s="244">
        <v>610</v>
      </c>
      <c r="KP47" s="244">
        <v>610</v>
      </c>
      <c r="KQ47" s="244">
        <v>610</v>
      </c>
      <c r="KR47" s="244">
        <v>610</v>
      </c>
      <c r="KS47" s="244">
        <v>610</v>
      </c>
      <c r="KT47" s="244">
        <v>590</v>
      </c>
      <c r="KU47" s="244">
        <v>590</v>
      </c>
      <c r="KV47" s="244">
        <v>590</v>
      </c>
      <c r="KW47" s="244">
        <v>590</v>
      </c>
      <c r="KX47" s="198"/>
      <c r="KY47" s="198"/>
      <c r="KZ47" s="198"/>
      <c r="LA47" s="198"/>
      <c r="LB47" s="244">
        <v>548</v>
      </c>
      <c r="LC47" s="244">
        <v>335</v>
      </c>
      <c r="LD47" s="244">
        <v>335</v>
      </c>
      <c r="LE47" s="244">
        <v>538</v>
      </c>
      <c r="LF47" s="243">
        <v>0</v>
      </c>
      <c r="LG47" s="244">
        <v>532</v>
      </c>
      <c r="LH47" s="198"/>
      <c r="LI47" s="198"/>
      <c r="LJ47" s="198"/>
      <c r="LK47" s="198"/>
      <c r="LL47" s="198"/>
      <c r="LM47" s="198"/>
      <c r="LN47" s="198"/>
      <c r="LO47" s="198"/>
      <c r="LP47" s="198"/>
      <c r="LQ47" s="244">
        <v>532</v>
      </c>
      <c r="LR47" s="198"/>
      <c r="LS47" s="198"/>
      <c r="LT47" s="198"/>
      <c r="LU47" s="198"/>
      <c r="LV47" s="198"/>
      <c r="LW47" s="198"/>
      <c r="LX47" s="198"/>
      <c r="LY47" s="198"/>
      <c r="LZ47" s="198"/>
      <c r="MA47" s="198"/>
      <c r="MB47" s="198"/>
      <c r="MC47" s="198"/>
      <c r="MD47" s="198"/>
      <c r="ME47" s="198"/>
      <c r="MF47" s="198"/>
      <c r="MG47" s="198"/>
      <c r="MH47" s="198"/>
      <c r="MI47" s="198"/>
      <c r="MJ47" s="198"/>
      <c r="MK47" s="198"/>
      <c r="ML47" s="198"/>
      <c r="MM47" s="198"/>
      <c r="MN47" s="244">
        <v>532</v>
      </c>
      <c r="MO47" s="247">
        <v>499</v>
      </c>
      <c r="MP47" s="198"/>
      <c r="MQ47" s="247">
        <v>499</v>
      </c>
      <c r="MR47" s="198"/>
      <c r="MS47" s="198"/>
      <c r="MT47" s="198"/>
      <c r="MU47" s="198"/>
      <c r="MV47" s="198"/>
      <c r="MW47" s="198"/>
      <c r="MX47" s="198"/>
      <c r="MY47" s="198"/>
      <c r="MZ47" s="198"/>
      <c r="NA47" s="247">
        <v>499</v>
      </c>
      <c r="NB47" s="198"/>
      <c r="NC47" s="198"/>
      <c r="ND47" s="198"/>
      <c r="NE47" s="198"/>
      <c r="NF47" s="198"/>
      <c r="NG47" s="198"/>
      <c r="NH47" s="198"/>
      <c r="NI47" s="198"/>
      <c r="NJ47" s="198"/>
      <c r="NK47" s="198"/>
      <c r="NL47" s="198"/>
      <c r="NM47" s="198"/>
      <c r="NN47" s="198"/>
      <c r="NO47" s="198"/>
      <c r="NP47" s="198"/>
      <c r="NQ47" s="198"/>
      <c r="NR47" s="198"/>
      <c r="NS47" s="198"/>
      <c r="NT47" s="198"/>
      <c r="NU47" s="198"/>
      <c r="NV47" s="198"/>
      <c r="NW47" s="198"/>
      <c r="NX47" s="198"/>
      <c r="NY47" s="198"/>
      <c r="NZ47" s="198"/>
      <c r="OA47" s="198"/>
      <c r="OB47" s="198"/>
      <c r="OC47" s="198"/>
      <c r="OD47" s="198"/>
      <c r="OE47" s="198"/>
      <c r="OF47" s="198"/>
      <c r="OG47" s="198"/>
      <c r="OH47" s="198"/>
      <c r="OI47" s="198"/>
      <c r="OJ47" s="198"/>
      <c r="OK47" s="198"/>
      <c r="OL47" s="198"/>
      <c r="OM47" s="198"/>
      <c r="ON47" s="198"/>
      <c r="OO47" s="198"/>
      <c r="OP47" s="198"/>
      <c r="OQ47" s="198"/>
      <c r="OR47" s="198"/>
      <c r="OS47" s="198"/>
      <c r="OT47" s="198"/>
      <c r="OU47" s="198"/>
      <c r="OV47" s="198"/>
      <c r="OW47" s="198"/>
      <c r="OX47" s="198"/>
      <c r="OY47" s="198"/>
      <c r="OZ47" s="198"/>
      <c r="PA47" s="198"/>
      <c r="PB47" s="198"/>
      <c r="PC47" s="198"/>
      <c r="PD47" s="198"/>
      <c r="PE47" s="198"/>
      <c r="PF47" s="198"/>
      <c r="PG47" s="198"/>
      <c r="PH47" s="198"/>
      <c r="PI47" s="198"/>
      <c r="PJ47" s="198"/>
      <c r="PK47" s="198"/>
      <c r="PL47" s="198"/>
      <c r="PM47" s="198"/>
      <c r="PN47" s="198"/>
      <c r="PO47" s="198"/>
      <c r="PP47" s="198"/>
      <c r="PQ47" s="198"/>
      <c r="PR47" s="198"/>
      <c r="PS47" s="198"/>
      <c r="PT47" s="198"/>
      <c r="PU47" s="198"/>
      <c r="PV47" s="198"/>
      <c r="PW47" s="198"/>
      <c r="PX47" s="261"/>
      <c r="PY47" s="261"/>
      <c r="PZ47" s="261"/>
      <c r="QA47" s="261"/>
      <c r="QB47" s="261"/>
      <c r="QC47" s="261"/>
      <c r="QD47" s="261"/>
      <c r="QE47" s="261"/>
      <c r="QF47" s="261"/>
      <c r="QG47" s="261"/>
      <c r="QH47" s="261"/>
      <c r="QI47" s="261"/>
      <c r="QJ47" s="261"/>
      <c r="QK47" s="261"/>
      <c r="QL47" s="261"/>
      <c r="QM47" s="261"/>
      <c r="QN47" s="261"/>
      <c r="QO47" s="261"/>
      <c r="QP47" s="261"/>
      <c r="QQ47" s="261"/>
      <c r="QR47" s="261"/>
      <c r="QS47" s="261"/>
      <c r="QT47" s="261"/>
      <c r="QU47" s="261"/>
      <c r="QV47" s="261"/>
      <c r="QW47" s="261"/>
      <c r="QX47" s="261"/>
      <c r="QY47" s="261"/>
      <c r="QZ47" s="261"/>
      <c r="RA47" s="261"/>
      <c r="RB47" s="261"/>
      <c r="RC47" s="261"/>
      <c r="RD47" s="261"/>
      <c r="RE47" s="261"/>
      <c r="RF47" s="261"/>
      <c r="RG47" s="261"/>
      <c r="RH47" s="261"/>
      <c r="RI47" s="261"/>
      <c r="RJ47" s="261"/>
      <c r="RK47" s="261"/>
      <c r="RL47" s="261"/>
      <c r="RM47" s="261"/>
      <c r="RN47" s="261"/>
      <c r="RO47" s="261"/>
      <c r="RP47" s="261"/>
      <c r="RQ47" s="261"/>
      <c r="RR47" s="261"/>
      <c r="RS47" s="261"/>
      <c r="RT47" s="261"/>
      <c r="RU47" s="261"/>
      <c r="RV47" s="261"/>
      <c r="RW47" s="261"/>
      <c r="RX47" s="261"/>
      <c r="RY47" s="261"/>
      <c r="RZ47" s="261"/>
      <c r="SA47" s="261"/>
      <c r="SB47" s="261"/>
      <c r="SC47" s="261"/>
      <c r="SD47" s="261"/>
      <c r="SE47" s="261"/>
    </row>
    <row r="48" spans="1:499" x14ac:dyDescent="0.2">
      <c r="A48" s="230" t="s">
        <v>830</v>
      </c>
      <c r="B48" s="231" t="s">
        <v>3751</v>
      </c>
      <c r="C48" s="225"/>
      <c r="D48" s="225"/>
      <c r="E48" s="225"/>
      <c r="F48" s="226" t="s">
        <v>5632</v>
      </c>
      <c r="G48" s="226" t="s">
        <v>5550</v>
      </c>
      <c r="H48" s="226" t="s">
        <v>5551</v>
      </c>
      <c r="I48" s="226" t="s">
        <v>5607</v>
      </c>
      <c r="J48" s="226"/>
      <c r="K48" s="226"/>
      <c r="L48" s="226"/>
      <c r="M48" s="226"/>
      <c r="N48" s="226" t="s">
        <v>5553</v>
      </c>
      <c r="O48" s="226" t="s">
        <v>5613</v>
      </c>
      <c r="P48" s="226"/>
      <c r="Q48" s="237">
        <v>0</v>
      </c>
      <c r="R48" s="238"/>
      <c r="S48" s="238"/>
      <c r="T48" s="238"/>
      <c r="U48" s="238"/>
      <c r="V48" s="238"/>
      <c r="W48" s="232" t="s">
        <v>5555</v>
      </c>
      <c r="X48" s="232"/>
      <c r="Y48" s="232" t="s">
        <v>5556</v>
      </c>
      <c r="Z48" s="235">
        <v>2.25</v>
      </c>
      <c r="AA48" s="235">
        <v>3.98</v>
      </c>
      <c r="AB48" s="235">
        <v>0</v>
      </c>
      <c r="AC48" s="224">
        <v>36526</v>
      </c>
      <c r="AD48" s="224">
        <v>36526</v>
      </c>
      <c r="AE48" s="125">
        <v>18</v>
      </c>
      <c r="AF48" s="125">
        <v>24</v>
      </c>
      <c r="AG48" s="125">
        <v>12</v>
      </c>
      <c r="AH48" s="236">
        <v>1</v>
      </c>
      <c r="AI48" s="236"/>
      <c r="AJ48" s="125" t="s">
        <v>6225</v>
      </c>
      <c r="AK48" s="175" t="s">
        <v>5144</v>
      </c>
      <c r="AL48" s="125" t="s">
        <v>820</v>
      </c>
      <c r="AM48" s="27" t="s">
        <v>5060</v>
      </c>
      <c r="AN48" s="126">
        <v>10.19</v>
      </c>
      <c r="AO48" s="126">
        <v>0.3</v>
      </c>
      <c r="AP48" s="126">
        <v>8.3000000000000007</v>
      </c>
      <c r="AQ48" s="126">
        <v>0</v>
      </c>
      <c r="AR48" s="125">
        <v>0</v>
      </c>
      <c r="AS48" s="125">
        <v>0</v>
      </c>
      <c r="AT48" s="178">
        <v>43279</v>
      </c>
      <c r="AU48" s="178"/>
      <c r="AV48" s="178"/>
      <c r="AW48" s="239" t="s">
        <v>855</v>
      </c>
      <c r="AX48" s="239" t="s">
        <v>846</v>
      </c>
      <c r="AY48" s="127"/>
      <c r="AZ48" s="127"/>
      <c r="BA48" s="128">
        <v>1</v>
      </c>
      <c r="BB48" s="128" t="s">
        <v>489</v>
      </c>
      <c r="BC48" s="128"/>
      <c r="BD48" s="128">
        <v>1</v>
      </c>
      <c r="BE48" s="129" t="s">
        <v>541</v>
      </c>
      <c r="BF48" s="130">
        <v>1</v>
      </c>
      <c r="BG48" s="240"/>
      <c r="BH48" s="241" t="s">
        <v>947</v>
      </c>
      <c r="BI48" s="190"/>
      <c r="BJ48" s="131">
        <v>11</v>
      </c>
      <c r="BK48" s="191">
        <v>441</v>
      </c>
      <c r="BL48" s="13">
        <v>7</v>
      </c>
      <c r="BM48" s="13">
        <v>4</v>
      </c>
      <c r="BN48" s="27" t="s">
        <v>5562</v>
      </c>
      <c r="BO48" s="13" t="s">
        <v>5562</v>
      </c>
      <c r="BP48" s="222">
        <v>10</v>
      </c>
      <c r="BQ48" s="132"/>
      <c r="BR48" s="133"/>
      <c r="BS48" s="125">
        <v>1000000000</v>
      </c>
      <c r="BT48" s="134">
        <v>338</v>
      </c>
      <c r="BU48" s="135">
        <v>-29.7273</v>
      </c>
      <c r="BV48" s="134">
        <v>0</v>
      </c>
      <c r="BW48" s="136">
        <v>0</v>
      </c>
      <c r="BX48" s="136">
        <v>0</v>
      </c>
      <c r="BY48" s="136">
        <v>0</v>
      </c>
      <c r="BZ48" s="134">
        <v>0</v>
      </c>
      <c r="CA48" s="134">
        <v>0</v>
      </c>
      <c r="CB48" s="134">
        <v>338</v>
      </c>
      <c r="CC48" s="135">
        <v>-29.7273</v>
      </c>
      <c r="CD48" s="134"/>
      <c r="CE48" s="134"/>
      <c r="CF48" s="137">
        <v>0</v>
      </c>
      <c r="CG48" s="134">
        <v>4</v>
      </c>
      <c r="CH48" s="132"/>
      <c r="CI48" s="132"/>
      <c r="CJ48" s="229" t="s">
        <v>820</v>
      </c>
      <c r="CK48" s="233" t="s">
        <v>820</v>
      </c>
      <c r="CL48" s="138">
        <v>0</v>
      </c>
      <c r="CM48" s="138">
        <v>736</v>
      </c>
      <c r="CN48" s="135">
        <v>0</v>
      </c>
      <c r="CO48" s="135">
        <v>1.03</v>
      </c>
      <c r="CP48" s="139"/>
      <c r="CQ48" s="135">
        <v>1</v>
      </c>
      <c r="CR48" s="179">
        <v>43479</v>
      </c>
      <c r="CS48" s="180">
        <v>43479</v>
      </c>
      <c r="CT48" s="181">
        <v>43605</v>
      </c>
      <c r="CU48" s="181">
        <v>43216</v>
      </c>
      <c r="CV48" s="181">
        <v>43300</v>
      </c>
      <c r="CW48" s="181">
        <v>43300</v>
      </c>
      <c r="CX48" s="181">
        <v>43384</v>
      </c>
      <c r="CY48" s="135">
        <v>0</v>
      </c>
      <c r="CZ48" s="134">
        <v>0</v>
      </c>
      <c r="DA48" s="135">
        <v>0</v>
      </c>
      <c r="DB48" s="135">
        <v>0</v>
      </c>
      <c r="DC48" s="135">
        <v>0</v>
      </c>
      <c r="DD48" s="135">
        <v>0</v>
      </c>
      <c r="DE48" s="140">
        <v>2.197802197802198E-2</v>
      </c>
      <c r="DF48" s="13" t="s">
        <v>820</v>
      </c>
      <c r="DG48" s="80" t="s">
        <v>820</v>
      </c>
      <c r="DH48" s="18" t="b">
        <v>0</v>
      </c>
      <c r="DI48" s="79"/>
      <c r="DJ48" s="79"/>
      <c r="DK48" s="192"/>
      <c r="DL48" s="174"/>
      <c r="DM48" s="193"/>
      <c r="DN48" s="135"/>
      <c r="DO48" s="79"/>
      <c r="DP48" s="79"/>
      <c r="DQ48" s="79"/>
      <c r="DR48" s="79"/>
      <c r="DS48" s="79"/>
      <c r="DT48" s="79"/>
      <c r="DU48" s="79"/>
      <c r="DV48" s="18"/>
      <c r="DW48" s="18"/>
      <c r="DX48" s="18"/>
      <c r="DY48" s="177"/>
      <c r="DZ48" s="177">
        <v>0</v>
      </c>
      <c r="EA48" s="177">
        <v>0</v>
      </c>
      <c r="EB48" s="177">
        <v>0</v>
      </c>
      <c r="EC48" s="177">
        <v>0</v>
      </c>
      <c r="ED48" s="177">
        <v>0</v>
      </c>
      <c r="EE48" s="177">
        <v>0</v>
      </c>
      <c r="EF48" s="177">
        <v>0</v>
      </c>
      <c r="EG48" s="177">
        <v>0</v>
      </c>
      <c r="EH48" s="177">
        <v>0</v>
      </c>
      <c r="EI48" s="177">
        <v>0</v>
      </c>
      <c r="EJ48" s="177">
        <v>0</v>
      </c>
      <c r="EK48" s="177">
        <v>0</v>
      </c>
      <c r="EL48" s="177">
        <v>0</v>
      </c>
      <c r="EM48" s="177">
        <v>0</v>
      </c>
      <c r="EN48" s="177">
        <v>0</v>
      </c>
      <c r="EO48" s="177">
        <v>0</v>
      </c>
      <c r="EP48" s="177">
        <v>61</v>
      </c>
      <c r="EQ48" s="177">
        <v>0</v>
      </c>
      <c r="ER48" s="177">
        <v>0</v>
      </c>
      <c r="ES48" s="177">
        <v>0</v>
      </c>
      <c r="ET48" s="177">
        <v>0</v>
      </c>
      <c r="EU48" s="177">
        <v>0</v>
      </c>
      <c r="EV48" s="177">
        <v>0</v>
      </c>
      <c r="EW48" s="177">
        <v>0</v>
      </c>
      <c r="EX48" s="177">
        <v>0</v>
      </c>
      <c r="EY48" s="177">
        <v>0</v>
      </c>
      <c r="EZ48" s="177">
        <v>0</v>
      </c>
      <c r="FA48" s="177">
        <v>0</v>
      </c>
      <c r="FB48" s="177">
        <v>0</v>
      </c>
      <c r="FC48" s="199">
        <v>0</v>
      </c>
      <c r="FD48" s="249">
        <v>587</v>
      </c>
      <c r="FE48" s="249">
        <v>577</v>
      </c>
      <c r="FF48" s="248">
        <v>577</v>
      </c>
      <c r="FG48" s="248">
        <v>558</v>
      </c>
      <c r="FH48" s="247">
        <v>530</v>
      </c>
      <c r="FI48" s="247">
        <v>530</v>
      </c>
      <c r="FJ48" s="247">
        <v>530</v>
      </c>
      <c r="FK48" s="247">
        <v>496</v>
      </c>
      <c r="FL48" s="247">
        <v>496</v>
      </c>
      <c r="FM48" s="247">
        <v>496</v>
      </c>
      <c r="FN48" s="247">
        <v>496</v>
      </c>
      <c r="FO48" s="247">
        <v>496</v>
      </c>
      <c r="FP48" s="247">
        <v>496</v>
      </c>
      <c r="FQ48" s="247">
        <v>496</v>
      </c>
      <c r="FR48" s="247">
        <v>496</v>
      </c>
      <c r="FS48" s="247">
        <v>496</v>
      </c>
      <c r="FT48" s="247">
        <v>496</v>
      </c>
      <c r="FU48" s="247">
        <v>496</v>
      </c>
      <c r="FV48" s="247">
        <v>496</v>
      </c>
      <c r="FW48" s="247">
        <v>496</v>
      </c>
      <c r="FX48" s="247">
        <v>496</v>
      </c>
      <c r="FY48" s="247">
        <v>496</v>
      </c>
      <c r="FZ48" s="247">
        <v>496</v>
      </c>
      <c r="GA48" s="247">
        <v>496</v>
      </c>
      <c r="GB48" s="247">
        <v>496</v>
      </c>
      <c r="GC48" s="247">
        <v>496</v>
      </c>
      <c r="GD48" s="247">
        <v>488</v>
      </c>
      <c r="GE48" s="247">
        <v>488</v>
      </c>
      <c r="GF48" s="247">
        <v>488</v>
      </c>
      <c r="GG48" s="247">
        <v>488</v>
      </c>
      <c r="GH48" s="247">
        <v>488</v>
      </c>
      <c r="GI48" s="247">
        <v>488</v>
      </c>
      <c r="GJ48" s="247">
        <v>488</v>
      </c>
      <c r="GK48" s="247">
        <v>488</v>
      </c>
      <c r="GL48" s="247">
        <v>488</v>
      </c>
      <c r="GM48" s="247">
        <v>488</v>
      </c>
      <c r="GN48" s="247">
        <v>488</v>
      </c>
      <c r="GO48" s="247">
        <v>488</v>
      </c>
      <c r="GP48" s="247">
        <v>488</v>
      </c>
      <c r="GQ48" s="247">
        <v>488</v>
      </c>
      <c r="GR48" s="247">
        <v>488</v>
      </c>
      <c r="GS48" s="247">
        <v>488</v>
      </c>
      <c r="GT48" s="247">
        <v>488</v>
      </c>
      <c r="GU48" s="247">
        <v>488</v>
      </c>
      <c r="GV48" s="247">
        <v>488</v>
      </c>
      <c r="GW48" s="247">
        <v>488</v>
      </c>
      <c r="GX48" s="247">
        <v>488</v>
      </c>
      <c r="GY48" s="247">
        <v>488</v>
      </c>
      <c r="GZ48" s="247">
        <v>488</v>
      </c>
      <c r="HA48" s="247">
        <v>488</v>
      </c>
      <c r="HB48" s="247">
        <v>488</v>
      </c>
      <c r="HC48" s="247">
        <v>488</v>
      </c>
      <c r="HD48" s="247">
        <v>488</v>
      </c>
      <c r="HE48" s="247">
        <v>1</v>
      </c>
      <c r="HF48" s="247">
        <v>488</v>
      </c>
      <c r="HG48" s="247">
        <v>488</v>
      </c>
      <c r="HH48" s="247">
        <v>488</v>
      </c>
      <c r="HI48" s="247">
        <v>488</v>
      </c>
      <c r="HJ48" s="247">
        <v>488</v>
      </c>
      <c r="HK48" s="198"/>
      <c r="HL48" s="247">
        <v>488</v>
      </c>
      <c r="HM48" s="247">
        <v>488</v>
      </c>
      <c r="HN48" s="247">
        <v>488</v>
      </c>
      <c r="HO48" s="247">
        <v>488</v>
      </c>
      <c r="HP48" s="247">
        <v>478</v>
      </c>
      <c r="HQ48" s="247">
        <v>478</v>
      </c>
      <c r="HR48" s="247">
        <v>478</v>
      </c>
      <c r="HS48" s="247">
        <v>478</v>
      </c>
      <c r="HT48" s="247">
        <v>478</v>
      </c>
      <c r="HU48" s="247">
        <v>478</v>
      </c>
      <c r="HV48" s="198"/>
      <c r="HW48" s="247">
        <v>478</v>
      </c>
      <c r="HX48" s="247">
        <v>478</v>
      </c>
      <c r="HY48" s="247">
        <v>478</v>
      </c>
      <c r="HZ48" s="247">
        <v>478</v>
      </c>
      <c r="IA48" s="247">
        <v>478</v>
      </c>
      <c r="IB48" s="247">
        <v>478</v>
      </c>
      <c r="IC48" s="247">
        <v>478</v>
      </c>
      <c r="ID48" s="247">
        <v>478</v>
      </c>
      <c r="IE48" s="247">
        <v>475</v>
      </c>
      <c r="IF48" s="247">
        <v>467</v>
      </c>
      <c r="IG48" s="247">
        <v>467</v>
      </c>
      <c r="IH48" s="247">
        <v>467</v>
      </c>
      <c r="II48" s="247">
        <v>467</v>
      </c>
      <c r="IJ48" s="247">
        <v>467</v>
      </c>
      <c r="IK48" s="247">
        <v>467</v>
      </c>
      <c r="IL48" s="247">
        <v>467</v>
      </c>
      <c r="IM48" s="247">
        <v>467</v>
      </c>
      <c r="IN48" s="247">
        <v>467</v>
      </c>
      <c r="IO48" s="247">
        <v>467</v>
      </c>
      <c r="IP48" s="247">
        <v>462</v>
      </c>
      <c r="IQ48" s="247">
        <v>462</v>
      </c>
      <c r="IR48" s="247">
        <v>460</v>
      </c>
      <c r="IS48" s="247">
        <v>460</v>
      </c>
      <c r="IT48" s="247">
        <v>460</v>
      </c>
      <c r="IU48" s="247">
        <v>460</v>
      </c>
      <c r="IV48" s="247">
        <v>460</v>
      </c>
      <c r="IW48" s="247">
        <v>460</v>
      </c>
      <c r="IX48" s="247">
        <v>460</v>
      </c>
      <c r="IY48" s="247">
        <v>454</v>
      </c>
      <c r="IZ48" s="198"/>
      <c r="JA48" s="247">
        <v>450</v>
      </c>
      <c r="JB48" s="247">
        <v>450</v>
      </c>
      <c r="JC48" s="247">
        <v>450</v>
      </c>
      <c r="JD48" s="247">
        <v>450</v>
      </c>
      <c r="JE48" s="247">
        <v>450</v>
      </c>
      <c r="JF48" s="247">
        <v>440</v>
      </c>
      <c r="JG48" s="247">
        <v>440</v>
      </c>
      <c r="JH48" s="247">
        <v>440</v>
      </c>
      <c r="JI48" s="247">
        <v>440</v>
      </c>
      <c r="JJ48" s="247"/>
      <c r="JK48" s="247">
        <v>440</v>
      </c>
      <c r="JL48" s="247">
        <v>440</v>
      </c>
      <c r="JM48" s="247">
        <v>440</v>
      </c>
      <c r="JN48" s="247">
        <v>440</v>
      </c>
      <c r="JO48" s="247">
        <v>440</v>
      </c>
      <c r="JP48" s="247">
        <v>440</v>
      </c>
      <c r="JQ48" s="198"/>
      <c r="JR48" s="247">
        <v>440</v>
      </c>
      <c r="JS48" s="247">
        <v>440</v>
      </c>
      <c r="JT48" s="247">
        <v>440</v>
      </c>
      <c r="JU48" s="247">
        <v>440</v>
      </c>
      <c r="JV48" s="247">
        <v>440</v>
      </c>
      <c r="JW48" s="247">
        <v>440</v>
      </c>
      <c r="JX48" s="247">
        <v>440</v>
      </c>
      <c r="JY48" s="247">
        <v>410</v>
      </c>
      <c r="JZ48" s="247">
        <v>410</v>
      </c>
      <c r="KA48" s="247">
        <v>410</v>
      </c>
      <c r="KB48" s="247">
        <v>410</v>
      </c>
      <c r="KC48" s="247">
        <v>410</v>
      </c>
      <c r="KD48" s="247">
        <v>410</v>
      </c>
      <c r="KE48" s="247">
        <v>410</v>
      </c>
      <c r="KF48" s="247">
        <v>410</v>
      </c>
      <c r="KG48" s="247">
        <v>410</v>
      </c>
      <c r="KH48" s="247">
        <v>406</v>
      </c>
      <c r="KI48" s="247">
        <v>404</v>
      </c>
      <c r="KJ48" s="247">
        <v>404</v>
      </c>
      <c r="KK48" s="247">
        <v>404</v>
      </c>
      <c r="KL48" s="247">
        <v>404</v>
      </c>
      <c r="KM48" s="247">
        <v>404</v>
      </c>
      <c r="KN48" s="247">
        <v>404</v>
      </c>
      <c r="KO48" s="247">
        <v>404</v>
      </c>
      <c r="KP48" s="247">
        <v>404</v>
      </c>
      <c r="KQ48" s="247">
        <v>404</v>
      </c>
      <c r="KR48" s="247">
        <v>404</v>
      </c>
      <c r="KS48" s="247">
        <v>404</v>
      </c>
      <c r="KT48" s="247">
        <v>404</v>
      </c>
      <c r="KU48" s="247">
        <v>404</v>
      </c>
      <c r="KV48" s="247">
        <v>394</v>
      </c>
      <c r="KW48" s="247">
        <v>394</v>
      </c>
      <c r="KX48" s="198"/>
      <c r="KY48" s="198"/>
      <c r="KZ48" s="198"/>
      <c r="LA48" s="198"/>
      <c r="LB48" s="247">
        <v>353</v>
      </c>
      <c r="LC48" s="247">
        <v>440</v>
      </c>
      <c r="LD48" s="247">
        <v>440</v>
      </c>
      <c r="LE48" s="247">
        <v>343</v>
      </c>
      <c r="LF48" s="243">
        <v>0</v>
      </c>
      <c r="LG48" s="247">
        <v>343</v>
      </c>
      <c r="LH48" s="198"/>
      <c r="LI48" s="198"/>
      <c r="LJ48" s="198"/>
      <c r="LK48" s="198"/>
      <c r="LL48" s="198"/>
      <c r="LM48" s="198"/>
      <c r="LN48" s="198"/>
      <c r="LO48" s="198"/>
      <c r="LP48" s="198"/>
      <c r="LQ48" s="247">
        <v>343</v>
      </c>
      <c r="LR48" s="198"/>
      <c r="LS48" s="198"/>
      <c r="LT48" s="198"/>
      <c r="LU48" s="198"/>
      <c r="LV48" s="198"/>
      <c r="LW48" s="198"/>
      <c r="LX48" s="198"/>
      <c r="LY48" s="198"/>
      <c r="LZ48" s="198"/>
      <c r="MA48" s="198"/>
      <c r="MB48" s="198"/>
      <c r="MC48" s="198"/>
      <c r="MD48" s="198"/>
      <c r="ME48" s="198"/>
      <c r="MF48" s="198"/>
      <c r="MG48" s="198"/>
      <c r="MH48" s="198"/>
      <c r="MI48" s="198"/>
      <c r="MJ48" s="198"/>
      <c r="MK48" s="198"/>
      <c r="ML48" s="198"/>
      <c r="MM48" s="198"/>
      <c r="MN48" s="248">
        <v>343</v>
      </c>
      <c r="MO48" s="247">
        <v>338</v>
      </c>
      <c r="MP48" s="198"/>
      <c r="MQ48" s="247">
        <v>338</v>
      </c>
      <c r="MR48" s="198"/>
      <c r="MS48" s="198"/>
      <c r="MT48" s="198"/>
      <c r="MU48" s="198"/>
      <c r="MV48" s="198"/>
      <c r="MW48" s="198"/>
      <c r="MX48" s="198"/>
      <c r="MY48" s="198"/>
      <c r="MZ48" s="198"/>
      <c r="NA48" s="247">
        <v>338</v>
      </c>
      <c r="NB48" s="198"/>
      <c r="NC48" s="198"/>
      <c r="ND48" s="198"/>
      <c r="NE48" s="198"/>
      <c r="NF48" s="198"/>
      <c r="NG48" s="198"/>
      <c r="NH48" s="198"/>
      <c r="NI48" s="198"/>
      <c r="NJ48" s="198"/>
      <c r="NK48" s="198"/>
      <c r="NL48" s="198"/>
      <c r="NM48" s="198"/>
      <c r="NN48" s="198"/>
      <c r="NO48" s="198"/>
      <c r="NP48" s="196"/>
      <c r="NQ48" s="196"/>
      <c r="NR48" s="196"/>
      <c r="NS48" s="196"/>
      <c r="NT48" s="196"/>
      <c r="NU48" s="196"/>
      <c r="NV48" s="196"/>
      <c r="NW48" s="196"/>
      <c r="NX48" s="196"/>
      <c r="NY48" s="196"/>
      <c r="NZ48" s="196"/>
      <c r="OA48" s="196"/>
      <c r="OB48" s="196"/>
      <c r="OC48" s="196"/>
      <c r="OD48" s="196"/>
      <c r="OE48" s="196"/>
      <c r="OF48" s="196"/>
      <c r="OG48" s="196"/>
      <c r="OH48" s="196"/>
      <c r="OI48" s="196"/>
      <c r="OJ48" s="196"/>
      <c r="OK48" s="196"/>
      <c r="OL48" s="196"/>
      <c r="OM48" s="196"/>
      <c r="ON48" s="196"/>
      <c r="OO48" s="196"/>
      <c r="OP48" s="196"/>
      <c r="OQ48" s="196"/>
      <c r="OR48" s="196"/>
      <c r="OS48" s="196"/>
      <c r="OT48" s="196"/>
      <c r="OU48" s="196"/>
      <c r="OV48" s="196"/>
      <c r="OW48" s="196"/>
      <c r="OX48" s="196"/>
      <c r="OY48" s="196"/>
      <c r="OZ48" s="196"/>
      <c r="PA48" s="196"/>
      <c r="PB48" s="196"/>
      <c r="PC48" s="196"/>
      <c r="PD48" s="196"/>
      <c r="PE48" s="196"/>
      <c r="PF48" s="196"/>
      <c r="PG48" s="196"/>
      <c r="PH48" s="196"/>
      <c r="PI48" s="196"/>
      <c r="PJ48" s="196"/>
      <c r="PK48" s="196"/>
      <c r="PL48" s="196"/>
      <c r="PM48" s="196"/>
      <c r="PN48" s="196"/>
      <c r="PO48" s="196"/>
      <c r="PP48" s="196"/>
      <c r="PQ48" s="196"/>
      <c r="PR48" s="196"/>
      <c r="PS48" s="196"/>
      <c r="PT48" s="196"/>
      <c r="PU48" s="196"/>
      <c r="PV48" s="196"/>
      <c r="PW48" s="196"/>
      <c r="PX48" s="261"/>
      <c r="PY48" s="261"/>
      <c r="PZ48" s="261"/>
      <c r="QA48" s="261"/>
      <c r="QB48" s="261"/>
      <c r="QC48" s="261"/>
      <c r="QD48" s="261"/>
      <c r="QE48" s="261"/>
      <c r="QF48" s="261"/>
      <c r="QG48" s="261"/>
      <c r="QH48" s="261"/>
      <c r="QI48" s="261"/>
      <c r="QJ48" s="261"/>
      <c r="QK48" s="261"/>
      <c r="QL48" s="261"/>
      <c r="QM48" s="261"/>
      <c r="QN48" s="261"/>
      <c r="QO48" s="261"/>
      <c r="QP48" s="261"/>
      <c r="QQ48" s="261"/>
      <c r="QR48" s="261"/>
      <c r="QS48" s="261"/>
      <c r="QT48" s="261"/>
      <c r="QU48" s="261"/>
      <c r="QV48" s="261"/>
      <c r="QW48" s="261"/>
      <c r="QX48" s="261"/>
      <c r="QY48" s="261"/>
      <c r="QZ48" s="261"/>
      <c r="RA48" s="261"/>
      <c r="RB48" s="261"/>
      <c r="RC48" s="261"/>
      <c r="RD48" s="261"/>
      <c r="RE48" s="261"/>
      <c r="RF48" s="261"/>
      <c r="RG48" s="261"/>
      <c r="RH48" s="261"/>
      <c r="RI48" s="261"/>
      <c r="RJ48" s="261"/>
      <c r="RK48" s="261"/>
      <c r="RL48" s="261"/>
      <c r="RM48" s="261"/>
      <c r="RN48" s="261"/>
      <c r="RO48" s="261"/>
      <c r="RP48" s="261"/>
      <c r="RQ48" s="261"/>
      <c r="RR48" s="261"/>
      <c r="RS48" s="261"/>
      <c r="RT48" s="261"/>
      <c r="RU48" s="261"/>
      <c r="RV48" s="261"/>
      <c r="RW48" s="261"/>
      <c r="RX48" s="261"/>
      <c r="RY48" s="261"/>
      <c r="RZ48" s="261"/>
      <c r="SA48" s="261"/>
      <c r="SB48" s="261"/>
      <c r="SC48" s="261"/>
      <c r="SD48" s="261"/>
      <c r="SE48" s="261"/>
    </row>
    <row r="49" spans="1:499" x14ac:dyDescent="0.2">
      <c r="A49" s="230" t="s">
        <v>830</v>
      </c>
      <c r="B49" s="231" t="s">
        <v>1878</v>
      </c>
      <c r="C49" s="225"/>
      <c r="D49" s="225"/>
      <c r="E49" s="225"/>
      <c r="F49" s="226" t="s">
        <v>5633</v>
      </c>
      <c r="G49" s="226" t="s">
        <v>5550</v>
      </c>
      <c r="H49" s="226" t="s">
        <v>5551</v>
      </c>
      <c r="I49" s="226" t="s">
        <v>5607</v>
      </c>
      <c r="J49" s="226"/>
      <c r="K49" s="226"/>
      <c r="L49" s="226"/>
      <c r="M49" s="226"/>
      <c r="N49" s="226" t="s">
        <v>5553</v>
      </c>
      <c r="O49" s="226" t="s">
        <v>5634</v>
      </c>
      <c r="P49" s="226"/>
      <c r="Q49" s="237">
        <v>0</v>
      </c>
      <c r="R49" s="238"/>
      <c r="S49" s="238"/>
      <c r="T49" s="238"/>
      <c r="U49" s="238"/>
      <c r="V49" s="238"/>
      <c r="W49" s="232" t="s">
        <v>5561</v>
      </c>
      <c r="X49" s="232"/>
      <c r="Y49" s="232" t="s">
        <v>5556</v>
      </c>
      <c r="Z49" s="235">
        <v>2.2400000000000002</v>
      </c>
      <c r="AA49" s="235">
        <v>3.68</v>
      </c>
      <c r="AB49" s="235">
        <v>0</v>
      </c>
      <c r="AC49" s="224">
        <v>36526</v>
      </c>
      <c r="AD49" s="224">
        <v>36526</v>
      </c>
      <c r="AE49" s="125">
        <v>18</v>
      </c>
      <c r="AF49" s="125">
        <v>24</v>
      </c>
      <c r="AG49" s="125">
        <v>12</v>
      </c>
      <c r="AH49" s="236">
        <v>1</v>
      </c>
      <c r="AI49" s="236"/>
      <c r="AJ49" s="125" t="s">
        <v>6225</v>
      </c>
      <c r="AK49" s="175" t="s">
        <v>5144</v>
      </c>
      <c r="AL49" s="125" t="s">
        <v>820</v>
      </c>
      <c r="AM49" s="27" t="s">
        <v>5060</v>
      </c>
      <c r="AN49" s="126">
        <v>27.88</v>
      </c>
      <c r="AO49" s="126">
        <v>0.1</v>
      </c>
      <c r="AP49" s="126">
        <v>9.6999999999999993</v>
      </c>
      <c r="AQ49" s="126">
        <v>4.5</v>
      </c>
      <c r="AR49" s="125">
        <v>0</v>
      </c>
      <c r="AS49" s="125">
        <v>0</v>
      </c>
      <c r="AT49" s="178">
        <v>42846</v>
      </c>
      <c r="AU49" s="178"/>
      <c r="AV49" s="178">
        <v>43186</v>
      </c>
      <c r="AW49" s="239" t="s">
        <v>855</v>
      </c>
      <c r="AX49" s="239" t="s">
        <v>846</v>
      </c>
      <c r="AY49" s="127"/>
      <c r="AZ49" s="127"/>
      <c r="BA49" s="128">
        <v>500</v>
      </c>
      <c r="BB49" s="128" t="s">
        <v>489</v>
      </c>
      <c r="BC49" s="128"/>
      <c r="BD49" s="128">
        <v>1</v>
      </c>
      <c r="BE49" s="129" t="s">
        <v>541</v>
      </c>
      <c r="BF49" s="130">
        <v>1</v>
      </c>
      <c r="BG49" s="240"/>
      <c r="BH49" s="241" t="s">
        <v>947</v>
      </c>
      <c r="BI49" s="190"/>
      <c r="BJ49" s="131">
        <v>12</v>
      </c>
      <c r="BK49" s="191">
        <v>1205</v>
      </c>
      <c r="BL49" s="13">
        <v>8</v>
      </c>
      <c r="BM49" s="13">
        <v>4</v>
      </c>
      <c r="BN49" s="27" t="s">
        <v>5562</v>
      </c>
      <c r="BO49" s="13" t="s">
        <v>5562</v>
      </c>
      <c r="BP49" s="222">
        <v>10</v>
      </c>
      <c r="BQ49" s="132"/>
      <c r="BR49" s="133"/>
      <c r="BS49" s="125">
        <v>1000000000</v>
      </c>
      <c r="BT49" s="134">
        <v>781</v>
      </c>
      <c r="BU49" s="135">
        <v>-64.083299999999994</v>
      </c>
      <c r="BV49" s="134">
        <v>300</v>
      </c>
      <c r="BW49" s="136">
        <v>0</v>
      </c>
      <c r="BX49" s="136">
        <v>300</v>
      </c>
      <c r="BY49" s="136">
        <v>0</v>
      </c>
      <c r="BZ49" s="134">
        <v>0</v>
      </c>
      <c r="CA49" s="134">
        <v>0</v>
      </c>
      <c r="CB49" s="134">
        <v>1081</v>
      </c>
      <c r="CC49" s="135">
        <v>-89.083299999999994</v>
      </c>
      <c r="CD49" s="134"/>
      <c r="CE49" s="134"/>
      <c r="CF49" s="137">
        <v>0</v>
      </c>
      <c r="CG49" s="134">
        <v>4</v>
      </c>
      <c r="CH49" s="132"/>
      <c r="CI49" s="132"/>
      <c r="CJ49" s="229" t="s">
        <v>820</v>
      </c>
      <c r="CK49" s="233" t="s">
        <v>820</v>
      </c>
      <c r="CL49" s="138">
        <v>0</v>
      </c>
      <c r="CM49" s="138">
        <v>1723</v>
      </c>
      <c r="CN49" s="135">
        <v>0</v>
      </c>
      <c r="CO49" s="135">
        <v>0.86</v>
      </c>
      <c r="CP49" s="139"/>
      <c r="CQ49" s="135">
        <v>1</v>
      </c>
      <c r="CR49" s="179">
        <v>43479</v>
      </c>
      <c r="CS49" s="180">
        <v>43479</v>
      </c>
      <c r="CT49" s="181">
        <v>43605</v>
      </c>
      <c r="CU49" s="181">
        <v>43216</v>
      </c>
      <c r="CV49" s="181">
        <v>43300</v>
      </c>
      <c r="CW49" s="181">
        <v>43300</v>
      </c>
      <c r="CX49" s="181">
        <v>43384</v>
      </c>
      <c r="CY49" s="135">
        <v>0</v>
      </c>
      <c r="CZ49" s="134">
        <v>0</v>
      </c>
      <c r="DA49" s="135">
        <v>0</v>
      </c>
      <c r="DB49" s="135">
        <v>0</v>
      </c>
      <c r="DC49" s="135">
        <v>0</v>
      </c>
      <c r="DD49" s="135">
        <v>0</v>
      </c>
      <c r="DE49" s="140">
        <v>2.197802197802198E-2</v>
      </c>
      <c r="DF49" s="13" t="s">
        <v>820</v>
      </c>
      <c r="DG49" s="80" t="s">
        <v>820</v>
      </c>
      <c r="DH49" s="18" t="b">
        <v>0</v>
      </c>
      <c r="DI49" s="79"/>
      <c r="DJ49" s="79"/>
      <c r="DK49" s="192"/>
      <c r="DL49" s="174"/>
      <c r="DM49" s="193"/>
      <c r="DN49" s="135"/>
      <c r="DO49" s="79"/>
      <c r="DP49" s="79"/>
      <c r="DQ49" s="79"/>
      <c r="DR49" s="79"/>
      <c r="DS49" s="79"/>
      <c r="DT49" s="79"/>
      <c r="DU49" s="79"/>
      <c r="DV49" s="18"/>
      <c r="DW49" s="18"/>
      <c r="DX49" s="18"/>
      <c r="DY49" s="177"/>
      <c r="DZ49" s="177">
        <v>0</v>
      </c>
      <c r="EA49" s="177">
        <v>0</v>
      </c>
      <c r="EB49" s="177">
        <v>0</v>
      </c>
      <c r="EC49" s="177">
        <v>0</v>
      </c>
      <c r="ED49" s="177">
        <v>0</v>
      </c>
      <c r="EE49" s="177">
        <v>0</v>
      </c>
      <c r="EF49" s="177">
        <v>0</v>
      </c>
      <c r="EG49" s="177">
        <v>0</v>
      </c>
      <c r="EH49" s="177">
        <v>0</v>
      </c>
      <c r="EI49" s="177">
        <v>0</v>
      </c>
      <c r="EJ49" s="177">
        <v>0</v>
      </c>
      <c r="EK49" s="177">
        <v>0</v>
      </c>
      <c r="EL49" s="177">
        <v>0</v>
      </c>
      <c r="EM49" s="177">
        <v>0</v>
      </c>
      <c r="EN49" s="177">
        <v>0</v>
      </c>
      <c r="EO49" s="177">
        <v>0</v>
      </c>
      <c r="EP49" s="177">
        <v>780</v>
      </c>
      <c r="EQ49" s="177">
        <v>0</v>
      </c>
      <c r="ER49" s="177">
        <v>0</v>
      </c>
      <c r="ES49" s="177">
        <v>0</v>
      </c>
      <c r="ET49" s="177">
        <v>0</v>
      </c>
      <c r="EU49" s="177">
        <v>0</v>
      </c>
      <c r="EV49" s="177">
        <v>0</v>
      </c>
      <c r="EW49" s="177">
        <v>0</v>
      </c>
      <c r="EX49" s="177">
        <v>0</v>
      </c>
      <c r="EY49" s="177">
        <v>0</v>
      </c>
      <c r="EZ49" s="177">
        <v>0</v>
      </c>
      <c r="FA49" s="177">
        <v>0</v>
      </c>
      <c r="FB49" s="177">
        <v>0</v>
      </c>
      <c r="FC49" s="250">
        <v>756</v>
      </c>
      <c r="FD49" s="244">
        <v>769</v>
      </c>
      <c r="FE49" s="244">
        <v>769</v>
      </c>
      <c r="FF49" s="244">
        <v>769</v>
      </c>
      <c r="FG49" s="245">
        <v>584</v>
      </c>
      <c r="FH49" s="242">
        <v>552</v>
      </c>
      <c r="FI49" s="244">
        <v>552</v>
      </c>
      <c r="FJ49" s="244">
        <v>552</v>
      </c>
      <c r="FK49" s="244">
        <v>497</v>
      </c>
      <c r="FL49" s="244">
        <v>497</v>
      </c>
      <c r="FM49" s="244">
        <v>497</v>
      </c>
      <c r="FN49" s="244">
        <v>497</v>
      </c>
      <c r="FO49" s="244">
        <v>497</v>
      </c>
      <c r="FP49" s="244">
        <v>497</v>
      </c>
      <c r="FQ49" s="244">
        <v>497</v>
      </c>
      <c r="FR49" s="244">
        <v>497</v>
      </c>
      <c r="FS49" s="244">
        <v>497</v>
      </c>
      <c r="FT49" s="244">
        <v>497</v>
      </c>
      <c r="FU49" s="244">
        <v>497</v>
      </c>
      <c r="FV49" s="244">
        <v>497</v>
      </c>
      <c r="FW49" s="244">
        <v>497</v>
      </c>
      <c r="FX49" s="244">
        <v>497</v>
      </c>
      <c r="FY49" s="244">
        <v>497</v>
      </c>
      <c r="FZ49" s="244">
        <v>497</v>
      </c>
      <c r="GA49" s="244">
        <v>497</v>
      </c>
      <c r="GB49" s="244">
        <v>497</v>
      </c>
      <c r="GC49" s="244">
        <v>497</v>
      </c>
      <c r="GD49" s="244">
        <v>420</v>
      </c>
      <c r="GE49" s="244">
        <v>420</v>
      </c>
      <c r="GF49" s="244">
        <v>420</v>
      </c>
      <c r="GG49" s="244">
        <v>420</v>
      </c>
      <c r="GH49" s="244">
        <v>420</v>
      </c>
      <c r="GI49" s="244">
        <v>420</v>
      </c>
      <c r="GJ49" s="244">
        <v>420</v>
      </c>
      <c r="GK49" s="244">
        <v>420</v>
      </c>
      <c r="GL49" s="244">
        <v>420</v>
      </c>
      <c r="GM49" s="244">
        <v>420</v>
      </c>
      <c r="GN49" s="244">
        <v>420</v>
      </c>
      <c r="GO49" s="244">
        <v>410</v>
      </c>
      <c r="GP49" s="244">
        <v>410</v>
      </c>
      <c r="GQ49" s="244">
        <v>410</v>
      </c>
      <c r="GR49" s="244">
        <v>406</v>
      </c>
      <c r="GS49" s="244">
        <v>406</v>
      </c>
      <c r="GT49" s="244">
        <v>392</v>
      </c>
      <c r="GU49" s="244">
        <v>386</v>
      </c>
      <c r="GV49" s="244">
        <v>385</v>
      </c>
      <c r="GW49" s="244">
        <v>385</v>
      </c>
      <c r="GX49" s="244">
        <v>385</v>
      </c>
      <c r="GY49" s="244">
        <v>385</v>
      </c>
      <c r="GZ49" s="244">
        <v>385</v>
      </c>
      <c r="HA49" s="244">
        <v>375</v>
      </c>
      <c r="HB49" s="244">
        <v>371</v>
      </c>
      <c r="HC49" s="244">
        <v>371</v>
      </c>
      <c r="HD49" s="244">
        <v>371</v>
      </c>
      <c r="HE49" s="244">
        <v>1</v>
      </c>
      <c r="HF49" s="244">
        <v>371</v>
      </c>
      <c r="HG49" s="244">
        <v>371</v>
      </c>
      <c r="HH49" s="244">
        <v>371</v>
      </c>
      <c r="HI49" s="244">
        <v>371</v>
      </c>
      <c r="HJ49" s="242">
        <v>351</v>
      </c>
      <c r="HK49" s="198"/>
      <c r="HL49" s="242">
        <v>351</v>
      </c>
      <c r="HM49" s="242">
        <v>348</v>
      </c>
      <c r="HN49" s="242">
        <v>340</v>
      </c>
      <c r="HO49" s="244">
        <v>371</v>
      </c>
      <c r="HP49" s="242">
        <v>340</v>
      </c>
      <c r="HQ49" s="242">
        <v>340</v>
      </c>
      <c r="HR49" s="242">
        <v>340</v>
      </c>
      <c r="HS49" s="242">
        <v>340</v>
      </c>
      <c r="HT49" s="242">
        <v>340</v>
      </c>
      <c r="HU49" s="242">
        <v>340</v>
      </c>
      <c r="HV49" s="198"/>
      <c r="HW49" s="242">
        <v>340</v>
      </c>
      <c r="HX49" s="242">
        <v>337</v>
      </c>
      <c r="HY49" s="242">
        <v>327</v>
      </c>
      <c r="HZ49" s="242">
        <v>327</v>
      </c>
      <c r="IA49" s="242">
        <v>327</v>
      </c>
      <c r="IB49" s="242">
        <v>327</v>
      </c>
      <c r="IC49" s="242">
        <v>327</v>
      </c>
      <c r="ID49" s="242">
        <v>315</v>
      </c>
      <c r="IE49" s="242">
        <v>315</v>
      </c>
      <c r="IF49" s="242">
        <v>315</v>
      </c>
      <c r="IG49" s="242">
        <v>315</v>
      </c>
      <c r="IH49" s="242">
        <v>315</v>
      </c>
      <c r="II49" s="242">
        <v>315</v>
      </c>
      <c r="IJ49" s="242">
        <v>315</v>
      </c>
      <c r="IK49" s="242">
        <v>307</v>
      </c>
      <c r="IL49" s="244">
        <v>607</v>
      </c>
      <c r="IM49" s="244">
        <v>602</v>
      </c>
      <c r="IN49" s="244">
        <v>602</v>
      </c>
      <c r="IO49" s="244">
        <v>602</v>
      </c>
      <c r="IP49" s="244">
        <v>602</v>
      </c>
      <c r="IQ49" s="244">
        <v>602</v>
      </c>
      <c r="IR49" s="244">
        <v>600</v>
      </c>
      <c r="IS49" s="244">
        <v>600</v>
      </c>
      <c r="IT49" s="244">
        <v>600</v>
      </c>
      <c r="IU49" s="244">
        <v>600</v>
      </c>
      <c r="IV49" s="244">
        <v>600</v>
      </c>
      <c r="IW49" s="244">
        <v>600</v>
      </c>
      <c r="IX49" s="244">
        <v>600</v>
      </c>
      <c r="IY49" s="244">
        <v>600</v>
      </c>
      <c r="IZ49" s="198"/>
      <c r="JA49" s="244">
        <v>597</v>
      </c>
      <c r="JB49" s="244">
        <v>597</v>
      </c>
      <c r="JC49" s="244">
        <v>597</v>
      </c>
      <c r="JD49" s="244">
        <v>597</v>
      </c>
      <c r="JE49" s="244">
        <v>597</v>
      </c>
      <c r="JF49" s="244">
        <v>597</v>
      </c>
      <c r="JG49" s="244">
        <v>597</v>
      </c>
      <c r="JH49" s="244">
        <v>597</v>
      </c>
      <c r="JI49" s="244">
        <v>597</v>
      </c>
      <c r="JJ49" s="244"/>
      <c r="JK49" s="244">
        <v>597</v>
      </c>
      <c r="JL49" s="244">
        <v>597</v>
      </c>
      <c r="JM49" s="244">
        <v>597</v>
      </c>
      <c r="JN49" s="244">
        <v>597</v>
      </c>
      <c r="JO49" s="244">
        <v>597</v>
      </c>
      <c r="JP49" s="244">
        <v>597</v>
      </c>
      <c r="JQ49" s="198"/>
      <c r="JR49" s="244">
        <v>597</v>
      </c>
      <c r="JS49" s="244">
        <v>597</v>
      </c>
      <c r="JT49" s="244">
        <v>597</v>
      </c>
      <c r="JU49" s="244">
        <v>597</v>
      </c>
      <c r="JV49" s="244">
        <v>596</v>
      </c>
      <c r="JW49" s="244">
        <v>596</v>
      </c>
      <c r="JX49" s="244">
        <v>596</v>
      </c>
      <c r="JY49" s="244">
        <v>587</v>
      </c>
      <c r="JZ49" s="244">
        <v>587</v>
      </c>
      <c r="KA49" s="244">
        <v>585</v>
      </c>
      <c r="KB49" s="244">
        <v>585</v>
      </c>
      <c r="KC49" s="244">
        <v>581</v>
      </c>
      <c r="KD49" s="244">
        <v>581</v>
      </c>
      <c r="KE49" s="244">
        <v>581</v>
      </c>
      <c r="KF49" s="244">
        <v>581</v>
      </c>
      <c r="KG49" s="244">
        <v>581</v>
      </c>
      <c r="KH49" s="244">
        <v>581</v>
      </c>
      <c r="KI49" s="244">
        <v>581</v>
      </c>
      <c r="KJ49" s="244">
        <v>581</v>
      </c>
      <c r="KK49" s="244">
        <v>581</v>
      </c>
      <c r="KL49" s="244">
        <v>581</v>
      </c>
      <c r="KM49" s="244">
        <v>581</v>
      </c>
      <c r="KN49" s="244">
        <v>581</v>
      </c>
      <c r="KO49" s="248">
        <v>881</v>
      </c>
      <c r="KP49" s="248">
        <v>881</v>
      </c>
      <c r="KQ49" s="248">
        <v>881</v>
      </c>
      <c r="KR49" s="248">
        <v>881</v>
      </c>
      <c r="KS49" s="248">
        <v>881</v>
      </c>
      <c r="KT49" s="248">
        <v>869</v>
      </c>
      <c r="KU49" s="248">
        <v>869</v>
      </c>
      <c r="KV49" s="248">
        <v>864</v>
      </c>
      <c r="KW49" s="248">
        <v>864</v>
      </c>
      <c r="KX49" s="198"/>
      <c r="KY49" s="198"/>
      <c r="KZ49" s="198"/>
      <c r="LA49" s="198"/>
      <c r="LB49" s="248">
        <v>818</v>
      </c>
      <c r="LC49" s="244">
        <v>597</v>
      </c>
      <c r="LD49" s="244">
        <v>597</v>
      </c>
      <c r="LE49" s="248">
        <v>813</v>
      </c>
      <c r="LF49" s="243">
        <v>0</v>
      </c>
      <c r="LG49" s="248">
        <v>813</v>
      </c>
      <c r="LH49" s="198"/>
      <c r="LI49" s="198"/>
      <c r="LJ49" s="198"/>
      <c r="LK49" s="198"/>
      <c r="LL49" s="198"/>
      <c r="LM49" s="198"/>
      <c r="LN49" s="198"/>
      <c r="LO49" s="198"/>
      <c r="LP49" s="198"/>
      <c r="LQ49" s="248">
        <v>813</v>
      </c>
      <c r="LR49" s="198"/>
      <c r="LS49" s="198"/>
      <c r="LT49" s="198"/>
      <c r="LU49" s="198"/>
      <c r="LV49" s="198"/>
      <c r="LW49" s="198"/>
      <c r="LX49" s="198"/>
      <c r="LY49" s="198"/>
      <c r="LZ49" s="198"/>
      <c r="MA49" s="198"/>
      <c r="MB49" s="198"/>
      <c r="MC49" s="198"/>
      <c r="MD49" s="198"/>
      <c r="ME49" s="198"/>
      <c r="MF49" s="198"/>
      <c r="MG49" s="198"/>
      <c r="MH49" s="198"/>
      <c r="MI49" s="198"/>
      <c r="MJ49" s="198"/>
      <c r="MK49" s="198"/>
      <c r="ML49" s="198"/>
      <c r="MM49" s="198"/>
      <c r="MN49" s="244">
        <v>813</v>
      </c>
      <c r="MO49" s="247">
        <v>781</v>
      </c>
      <c r="MP49" s="198"/>
      <c r="MQ49" s="247">
        <v>781</v>
      </c>
      <c r="MR49" s="198"/>
      <c r="MS49" s="198"/>
      <c r="MT49" s="198"/>
      <c r="MU49" s="198"/>
      <c r="MV49" s="198"/>
      <c r="MW49" s="198"/>
      <c r="MX49" s="198"/>
      <c r="MY49" s="198"/>
      <c r="MZ49" s="198"/>
      <c r="NA49" s="247">
        <v>781</v>
      </c>
      <c r="NB49" s="198"/>
      <c r="NC49" s="198"/>
      <c r="ND49" s="198"/>
      <c r="NE49" s="198"/>
      <c r="NF49" s="198"/>
      <c r="NG49" s="198"/>
      <c r="NH49" s="198"/>
      <c r="NI49" s="198"/>
      <c r="NJ49" s="198"/>
      <c r="NK49" s="198"/>
      <c r="NL49" s="198"/>
      <c r="NM49" s="198"/>
      <c r="NN49" s="198"/>
      <c r="NO49" s="198"/>
      <c r="NP49" s="198"/>
      <c r="NQ49" s="198"/>
      <c r="NR49" s="198"/>
      <c r="NS49" s="198"/>
      <c r="NT49" s="198"/>
      <c r="NU49" s="198"/>
      <c r="NV49" s="198"/>
      <c r="NW49" s="198"/>
      <c r="NX49" s="198"/>
      <c r="NY49" s="198"/>
      <c r="NZ49" s="198"/>
      <c r="OA49" s="198"/>
      <c r="OB49" s="198"/>
      <c r="OC49" s="198"/>
      <c r="OD49" s="198"/>
      <c r="OE49" s="198"/>
      <c r="OF49" s="198"/>
      <c r="OG49" s="198"/>
      <c r="OH49" s="198"/>
      <c r="OI49" s="198"/>
      <c r="OJ49" s="198"/>
      <c r="OK49" s="198"/>
      <c r="OL49" s="198"/>
      <c r="OM49" s="198"/>
      <c r="ON49" s="198"/>
      <c r="OO49" s="198"/>
      <c r="OP49" s="198"/>
      <c r="OQ49" s="198"/>
      <c r="OR49" s="198"/>
      <c r="OS49" s="198"/>
      <c r="OT49" s="198"/>
      <c r="OU49" s="198"/>
      <c r="OV49" s="198"/>
      <c r="OW49" s="198"/>
      <c r="OX49" s="198"/>
      <c r="OY49" s="198"/>
      <c r="OZ49" s="198"/>
      <c r="PA49" s="198"/>
      <c r="PB49" s="198"/>
      <c r="PC49" s="198"/>
      <c r="PD49" s="198"/>
      <c r="PE49" s="198"/>
      <c r="PF49" s="198"/>
      <c r="PG49" s="198"/>
      <c r="PH49" s="198"/>
      <c r="PI49" s="198"/>
      <c r="PJ49" s="198"/>
      <c r="PK49" s="198"/>
      <c r="PL49" s="198"/>
      <c r="PM49" s="198"/>
      <c r="PN49" s="198"/>
      <c r="PO49" s="198"/>
      <c r="PP49" s="198"/>
      <c r="PQ49" s="198"/>
      <c r="PR49" s="198"/>
      <c r="PS49" s="198"/>
      <c r="PT49" s="198"/>
      <c r="PU49" s="198"/>
      <c r="PV49" s="198"/>
      <c r="PW49" s="198"/>
      <c r="PX49" s="261"/>
      <c r="PY49" s="261"/>
      <c r="PZ49" s="261"/>
      <c r="QA49" s="261"/>
      <c r="QB49" s="261"/>
      <c r="QC49" s="261"/>
      <c r="QD49" s="261"/>
      <c r="QE49" s="261"/>
      <c r="QF49" s="261"/>
      <c r="QG49" s="261"/>
      <c r="QH49" s="261"/>
      <c r="QI49" s="261"/>
      <c r="QJ49" s="261"/>
      <c r="QK49" s="261"/>
      <c r="QL49" s="261"/>
      <c r="QM49" s="261"/>
      <c r="QN49" s="261"/>
      <c r="QO49" s="261"/>
      <c r="QP49" s="261"/>
      <c r="QQ49" s="261"/>
      <c r="QR49" s="261"/>
      <c r="QS49" s="261"/>
      <c r="QT49" s="261"/>
      <c r="QU49" s="261"/>
      <c r="QV49" s="261"/>
      <c r="QW49" s="261"/>
      <c r="QX49" s="261"/>
      <c r="QY49" s="261"/>
      <c r="QZ49" s="261"/>
      <c r="RA49" s="261"/>
      <c r="RB49" s="261"/>
      <c r="RC49" s="261"/>
      <c r="RD49" s="261"/>
      <c r="RE49" s="261"/>
      <c r="RF49" s="261"/>
      <c r="RG49" s="261"/>
      <c r="RH49" s="261"/>
      <c r="RI49" s="261"/>
      <c r="RJ49" s="261"/>
      <c r="RK49" s="261"/>
      <c r="RL49" s="261"/>
      <c r="RM49" s="261"/>
      <c r="RN49" s="261"/>
      <c r="RO49" s="261"/>
      <c r="RP49" s="261"/>
      <c r="RQ49" s="261"/>
      <c r="RR49" s="261"/>
      <c r="RS49" s="261"/>
      <c r="RT49" s="261"/>
      <c r="RU49" s="261"/>
      <c r="RV49" s="261"/>
      <c r="RW49" s="261"/>
      <c r="RX49" s="261"/>
      <c r="RY49" s="261"/>
      <c r="RZ49" s="261"/>
      <c r="SA49" s="261"/>
      <c r="SB49" s="261"/>
      <c r="SC49" s="261"/>
      <c r="SD49" s="261"/>
      <c r="SE49" s="261"/>
    </row>
    <row r="50" spans="1:499" x14ac:dyDescent="0.2">
      <c r="A50" s="230" t="s">
        <v>830</v>
      </c>
      <c r="B50" s="231" t="s">
        <v>2722</v>
      </c>
      <c r="C50" s="225"/>
      <c r="D50" s="225"/>
      <c r="E50" s="225"/>
      <c r="F50" s="226" t="s">
        <v>5635</v>
      </c>
      <c r="G50" s="226" t="s">
        <v>5550</v>
      </c>
      <c r="H50" s="226" t="s">
        <v>5551</v>
      </c>
      <c r="I50" s="226" t="s">
        <v>5607</v>
      </c>
      <c r="J50" s="226"/>
      <c r="K50" s="226"/>
      <c r="L50" s="226"/>
      <c r="M50" s="226"/>
      <c r="N50" s="226" t="s">
        <v>5553</v>
      </c>
      <c r="O50" s="226" t="s">
        <v>5636</v>
      </c>
      <c r="P50" s="226"/>
      <c r="Q50" s="237">
        <v>0</v>
      </c>
      <c r="R50" s="238"/>
      <c r="S50" s="238"/>
      <c r="T50" s="238"/>
      <c r="U50" s="238"/>
      <c r="V50" s="238"/>
      <c r="W50" s="232" t="s">
        <v>5570</v>
      </c>
      <c r="X50" s="232"/>
      <c r="Y50" s="232" t="s">
        <v>5556</v>
      </c>
      <c r="Z50" s="235">
        <v>2.4300000000000002</v>
      </c>
      <c r="AA50" s="235">
        <v>4.5999999999999996</v>
      </c>
      <c r="AB50" s="235">
        <v>0</v>
      </c>
      <c r="AC50" s="224">
        <v>36526</v>
      </c>
      <c r="AD50" s="224">
        <v>36526</v>
      </c>
      <c r="AE50" s="125">
        <v>18</v>
      </c>
      <c r="AF50" s="125">
        <v>24</v>
      </c>
      <c r="AG50" s="125">
        <v>12</v>
      </c>
      <c r="AH50" s="236">
        <v>1</v>
      </c>
      <c r="AI50" s="236"/>
      <c r="AJ50" s="125" t="s">
        <v>6225</v>
      </c>
      <c r="AK50" s="175" t="s">
        <v>5144</v>
      </c>
      <c r="AL50" s="125" t="s">
        <v>820</v>
      </c>
      <c r="AM50" s="27" t="s">
        <v>5060</v>
      </c>
      <c r="AN50" s="126">
        <v>13.84</v>
      </c>
      <c r="AO50" s="126">
        <v>0.2</v>
      </c>
      <c r="AP50" s="126">
        <v>5</v>
      </c>
      <c r="AQ50" s="126">
        <v>1.4</v>
      </c>
      <c r="AR50" s="125">
        <v>0</v>
      </c>
      <c r="AS50" s="125">
        <v>0</v>
      </c>
      <c r="AT50" s="178">
        <v>41921</v>
      </c>
      <c r="AU50" s="178"/>
      <c r="AV50" s="178">
        <v>43153</v>
      </c>
      <c r="AW50" s="239" t="s">
        <v>855</v>
      </c>
      <c r="AX50" s="239" t="s">
        <v>846</v>
      </c>
      <c r="AY50" s="127"/>
      <c r="AZ50" s="127"/>
      <c r="BA50" s="128">
        <v>80</v>
      </c>
      <c r="BB50" s="128" t="s">
        <v>489</v>
      </c>
      <c r="BC50" s="128"/>
      <c r="BD50" s="128">
        <v>1</v>
      </c>
      <c r="BE50" s="129" t="s">
        <v>541</v>
      </c>
      <c r="BF50" s="130">
        <v>1</v>
      </c>
      <c r="BG50" s="240"/>
      <c r="BH50" s="241" t="s">
        <v>947</v>
      </c>
      <c r="BI50" s="190"/>
      <c r="BJ50" s="131">
        <v>9</v>
      </c>
      <c r="BK50" s="191">
        <v>598</v>
      </c>
      <c r="BL50" s="13">
        <v>6</v>
      </c>
      <c r="BM50" s="13">
        <v>3</v>
      </c>
      <c r="BN50" s="27" t="s">
        <v>5562</v>
      </c>
      <c r="BO50" s="13" t="s">
        <v>5562</v>
      </c>
      <c r="BP50" s="222">
        <v>10</v>
      </c>
      <c r="BQ50" s="132"/>
      <c r="BR50" s="133"/>
      <c r="BS50" s="125">
        <v>1000000000</v>
      </c>
      <c r="BT50" s="134">
        <v>176</v>
      </c>
      <c r="BU50" s="135">
        <v>-18.555599999999998</v>
      </c>
      <c r="BV50" s="134">
        <v>100</v>
      </c>
      <c r="BW50" s="136">
        <v>0</v>
      </c>
      <c r="BX50" s="136">
        <v>100</v>
      </c>
      <c r="BY50" s="136">
        <v>0</v>
      </c>
      <c r="BZ50" s="134">
        <v>0</v>
      </c>
      <c r="CA50" s="134">
        <v>0</v>
      </c>
      <c r="CB50" s="134">
        <v>276</v>
      </c>
      <c r="CC50" s="135">
        <v>-29.666699999999999</v>
      </c>
      <c r="CD50" s="134"/>
      <c r="CE50" s="134"/>
      <c r="CF50" s="137">
        <v>0</v>
      </c>
      <c r="CG50" s="134">
        <v>3</v>
      </c>
      <c r="CH50" s="132"/>
      <c r="CI50" s="132"/>
      <c r="CJ50" s="229" t="s">
        <v>820</v>
      </c>
      <c r="CK50" s="233" t="s">
        <v>820</v>
      </c>
      <c r="CL50" s="138">
        <v>0</v>
      </c>
      <c r="CM50" s="138">
        <v>406</v>
      </c>
      <c r="CN50" s="135">
        <v>0</v>
      </c>
      <c r="CO50" s="135">
        <v>1.19</v>
      </c>
      <c r="CP50" s="139"/>
      <c r="CQ50" s="135">
        <v>1</v>
      </c>
      <c r="CR50" s="179">
        <v>43479</v>
      </c>
      <c r="CS50" s="180">
        <v>43479</v>
      </c>
      <c r="CT50" s="181">
        <v>43605</v>
      </c>
      <c r="CU50" s="181">
        <v>43311</v>
      </c>
      <c r="CV50" s="181">
        <v>43395</v>
      </c>
      <c r="CW50" s="181">
        <v>43395</v>
      </c>
      <c r="CX50" s="181">
        <v>43479</v>
      </c>
      <c r="CY50" s="135">
        <v>0</v>
      </c>
      <c r="CZ50" s="134">
        <v>0</v>
      </c>
      <c r="DA50" s="135">
        <v>0</v>
      </c>
      <c r="DB50" s="135">
        <v>0</v>
      </c>
      <c r="DC50" s="135">
        <v>0</v>
      </c>
      <c r="DD50" s="135">
        <v>0</v>
      </c>
      <c r="DE50" s="140">
        <v>2.197802197802198E-2</v>
      </c>
      <c r="DF50" s="13" t="s">
        <v>820</v>
      </c>
      <c r="DG50" s="80" t="s">
        <v>820</v>
      </c>
      <c r="DH50" s="18" t="b">
        <v>0</v>
      </c>
      <c r="DI50" s="79"/>
      <c r="DJ50" s="79"/>
      <c r="DK50" s="192"/>
      <c r="DL50" s="174"/>
      <c r="DM50" s="193"/>
      <c r="DN50" s="135"/>
      <c r="DO50" s="79"/>
      <c r="DP50" s="79"/>
      <c r="DQ50" s="79"/>
      <c r="DR50" s="79"/>
      <c r="DS50" s="79"/>
      <c r="DT50" s="79"/>
      <c r="DU50" s="79"/>
      <c r="DV50" s="18"/>
      <c r="DW50" s="18"/>
      <c r="DX50" s="18"/>
      <c r="DY50" s="177"/>
      <c r="DZ50" s="177">
        <v>0</v>
      </c>
      <c r="EA50" s="177">
        <v>0</v>
      </c>
      <c r="EB50" s="177">
        <v>0</v>
      </c>
      <c r="EC50" s="177">
        <v>0</v>
      </c>
      <c r="ED50" s="177">
        <v>0</v>
      </c>
      <c r="EE50" s="177">
        <v>0</v>
      </c>
      <c r="EF50" s="177">
        <v>0</v>
      </c>
      <c r="EG50" s="177">
        <v>0</v>
      </c>
      <c r="EH50" s="177">
        <v>0</v>
      </c>
      <c r="EI50" s="177">
        <v>0</v>
      </c>
      <c r="EJ50" s="177">
        <v>0</v>
      </c>
      <c r="EK50" s="177">
        <v>0</v>
      </c>
      <c r="EL50" s="177">
        <v>0</v>
      </c>
      <c r="EM50" s="177">
        <v>0</v>
      </c>
      <c r="EN50" s="177">
        <v>0</v>
      </c>
      <c r="EO50" s="177">
        <v>0</v>
      </c>
      <c r="EP50" s="177">
        <v>0</v>
      </c>
      <c r="EQ50" s="177">
        <v>0</v>
      </c>
      <c r="ER50" s="177">
        <v>0</v>
      </c>
      <c r="ES50" s="177">
        <v>0</v>
      </c>
      <c r="ET50" s="177">
        <v>0</v>
      </c>
      <c r="EU50" s="177">
        <v>0</v>
      </c>
      <c r="EV50" s="177">
        <v>0</v>
      </c>
      <c r="EW50" s="177">
        <v>0</v>
      </c>
      <c r="EX50" s="177">
        <v>0</v>
      </c>
      <c r="EY50" s="177">
        <v>0</v>
      </c>
      <c r="EZ50" s="177">
        <v>0</v>
      </c>
      <c r="FA50" s="177">
        <v>0</v>
      </c>
      <c r="FB50" s="177">
        <v>422</v>
      </c>
      <c r="FC50" s="245">
        <v>52</v>
      </c>
      <c r="FD50" s="245">
        <v>135</v>
      </c>
      <c r="FE50" s="245">
        <v>135</v>
      </c>
      <c r="FF50" s="242">
        <v>135</v>
      </c>
      <c r="FG50" s="242">
        <v>95</v>
      </c>
      <c r="FH50" s="242">
        <v>89</v>
      </c>
      <c r="FI50" s="242">
        <v>89</v>
      </c>
      <c r="FJ50" s="242">
        <v>89</v>
      </c>
      <c r="FK50" s="242">
        <v>83</v>
      </c>
      <c r="FL50" s="242">
        <v>83</v>
      </c>
      <c r="FM50" s="242">
        <v>83</v>
      </c>
      <c r="FN50" s="242">
        <v>83</v>
      </c>
      <c r="FO50" s="242">
        <v>83</v>
      </c>
      <c r="FP50" s="242">
        <v>83</v>
      </c>
      <c r="FQ50" s="242">
        <v>83</v>
      </c>
      <c r="FR50" s="242">
        <v>83</v>
      </c>
      <c r="FS50" s="242">
        <v>83</v>
      </c>
      <c r="FT50" s="242">
        <v>83</v>
      </c>
      <c r="FU50" s="242">
        <v>83</v>
      </c>
      <c r="FV50" s="242">
        <v>83</v>
      </c>
      <c r="FW50" s="242">
        <v>83</v>
      </c>
      <c r="FX50" s="242">
        <v>83</v>
      </c>
      <c r="FY50" s="242">
        <v>83</v>
      </c>
      <c r="FZ50" s="242">
        <v>83</v>
      </c>
      <c r="GA50" s="242">
        <v>83</v>
      </c>
      <c r="GB50" s="242">
        <v>83</v>
      </c>
      <c r="GC50" s="242">
        <v>83</v>
      </c>
      <c r="GD50" s="242">
        <v>70</v>
      </c>
      <c r="GE50" s="242">
        <v>70</v>
      </c>
      <c r="GF50" s="242">
        <v>70</v>
      </c>
      <c r="GG50" s="242">
        <v>70</v>
      </c>
      <c r="GH50" s="242">
        <v>62</v>
      </c>
      <c r="GI50" s="242">
        <v>62</v>
      </c>
      <c r="GJ50" s="242">
        <v>62</v>
      </c>
      <c r="GK50" s="242">
        <v>40</v>
      </c>
      <c r="GL50" s="242">
        <v>40</v>
      </c>
      <c r="GM50" s="242">
        <v>40</v>
      </c>
      <c r="GN50" s="242">
        <v>40</v>
      </c>
      <c r="GO50" s="242">
        <v>32</v>
      </c>
      <c r="GP50" s="242">
        <v>32</v>
      </c>
      <c r="GQ50" s="242">
        <v>32</v>
      </c>
      <c r="GR50" s="242">
        <v>32</v>
      </c>
      <c r="GS50" s="242">
        <v>32</v>
      </c>
      <c r="GT50" s="242">
        <v>28</v>
      </c>
      <c r="GU50" s="242">
        <v>28</v>
      </c>
      <c r="GV50" s="242">
        <v>28</v>
      </c>
      <c r="GW50" s="242">
        <v>28</v>
      </c>
      <c r="GX50" s="242">
        <v>28</v>
      </c>
      <c r="GY50" s="242">
        <v>28</v>
      </c>
      <c r="GZ50" s="242">
        <v>28</v>
      </c>
      <c r="HA50" s="242">
        <v>28</v>
      </c>
      <c r="HB50" s="242">
        <v>28</v>
      </c>
      <c r="HC50" s="242">
        <v>28</v>
      </c>
      <c r="HD50" s="242">
        <v>28</v>
      </c>
      <c r="HE50" s="242">
        <v>1</v>
      </c>
      <c r="HF50" s="242">
        <v>28</v>
      </c>
      <c r="HG50" s="242">
        <v>28</v>
      </c>
      <c r="HH50" s="242">
        <v>28</v>
      </c>
      <c r="HI50" s="242">
        <v>28</v>
      </c>
      <c r="HJ50" s="242">
        <v>6</v>
      </c>
      <c r="HK50" s="198"/>
      <c r="HL50" s="242">
        <v>6</v>
      </c>
      <c r="HM50" s="242">
        <v>6</v>
      </c>
      <c r="HN50" s="242">
        <v>6</v>
      </c>
      <c r="HO50" s="242">
        <v>28</v>
      </c>
      <c r="HP50" s="242">
        <v>6</v>
      </c>
      <c r="HQ50" s="242">
        <v>6</v>
      </c>
      <c r="HR50" s="242">
        <v>6</v>
      </c>
      <c r="HS50" s="242">
        <v>6</v>
      </c>
      <c r="HT50" s="242">
        <v>6</v>
      </c>
      <c r="HU50" s="242">
        <v>6</v>
      </c>
      <c r="HV50" s="198"/>
      <c r="HW50" s="242">
        <v>6</v>
      </c>
      <c r="HX50" s="242">
        <v>2</v>
      </c>
      <c r="HY50" s="243">
        <v>0</v>
      </c>
      <c r="HZ50" s="243">
        <v>0</v>
      </c>
      <c r="IA50" s="243">
        <v>0</v>
      </c>
      <c r="IB50" s="243">
        <v>0</v>
      </c>
      <c r="IC50" s="243">
        <v>0</v>
      </c>
      <c r="ID50" s="243">
        <v>0</v>
      </c>
      <c r="IE50" s="243">
        <v>0</v>
      </c>
      <c r="IF50" s="243">
        <v>0</v>
      </c>
      <c r="IG50" s="243">
        <v>0</v>
      </c>
      <c r="IH50" s="243">
        <v>0</v>
      </c>
      <c r="II50" s="243">
        <v>0</v>
      </c>
      <c r="IJ50" s="243">
        <v>0</v>
      </c>
      <c r="IK50" s="243">
        <v>0</v>
      </c>
      <c r="IL50" s="243">
        <v>0</v>
      </c>
      <c r="IM50" s="243">
        <v>0</v>
      </c>
      <c r="IN50" s="243">
        <v>0</v>
      </c>
      <c r="IO50" s="243">
        <v>0</v>
      </c>
      <c r="IP50" s="243">
        <v>0</v>
      </c>
      <c r="IQ50" s="243">
        <v>0</v>
      </c>
      <c r="IR50" s="243">
        <v>0</v>
      </c>
      <c r="IS50" s="243">
        <v>0</v>
      </c>
      <c r="IT50" s="243">
        <v>0</v>
      </c>
      <c r="IU50" s="243">
        <v>0</v>
      </c>
      <c r="IV50" s="243">
        <v>0</v>
      </c>
      <c r="IW50" s="243">
        <v>0</v>
      </c>
      <c r="IX50" s="243">
        <v>0</v>
      </c>
      <c r="IY50" s="243">
        <v>0</v>
      </c>
      <c r="IZ50" s="198"/>
      <c r="JA50" s="243">
        <v>0</v>
      </c>
      <c r="JB50" s="243">
        <v>0</v>
      </c>
      <c r="JC50" s="243">
        <v>0</v>
      </c>
      <c r="JD50" s="243">
        <v>0</v>
      </c>
      <c r="JE50" s="243">
        <v>0</v>
      </c>
      <c r="JF50" s="243">
        <v>0</v>
      </c>
      <c r="JG50" s="243">
        <v>0</v>
      </c>
      <c r="JH50" s="243">
        <v>0</v>
      </c>
      <c r="JI50" s="243">
        <v>0</v>
      </c>
      <c r="JJ50" s="243"/>
      <c r="JK50" s="243">
        <v>0</v>
      </c>
      <c r="JL50" s="243">
        <v>0</v>
      </c>
      <c r="JM50" s="243">
        <v>0</v>
      </c>
      <c r="JN50" s="243">
        <v>0</v>
      </c>
      <c r="JO50" s="243">
        <v>0</v>
      </c>
      <c r="JP50" s="243">
        <v>0</v>
      </c>
      <c r="JQ50" s="198"/>
      <c r="JR50" s="243">
        <v>0</v>
      </c>
      <c r="JS50" s="243">
        <v>0</v>
      </c>
      <c r="JT50" s="243">
        <v>0</v>
      </c>
      <c r="JU50" s="243">
        <v>0</v>
      </c>
      <c r="JV50" s="243">
        <v>0</v>
      </c>
      <c r="JW50" s="243">
        <v>0</v>
      </c>
      <c r="JX50" s="243">
        <v>0</v>
      </c>
      <c r="JY50" s="243">
        <v>0</v>
      </c>
      <c r="JZ50" s="243">
        <v>0</v>
      </c>
      <c r="KA50" s="243">
        <v>0</v>
      </c>
      <c r="KB50" s="243">
        <v>0</v>
      </c>
      <c r="KC50" s="243">
        <v>0</v>
      </c>
      <c r="KD50" s="243">
        <v>0</v>
      </c>
      <c r="KE50" s="243">
        <v>0</v>
      </c>
      <c r="KF50" s="243">
        <v>0</v>
      </c>
      <c r="KG50" s="243">
        <v>0</v>
      </c>
      <c r="KH50" s="248">
        <v>300</v>
      </c>
      <c r="KI50" s="248">
        <v>300</v>
      </c>
      <c r="KJ50" s="248">
        <v>300</v>
      </c>
      <c r="KK50" s="248">
        <v>300</v>
      </c>
      <c r="KL50" s="248">
        <v>300</v>
      </c>
      <c r="KM50" s="248">
        <v>300</v>
      </c>
      <c r="KN50" s="248">
        <v>300</v>
      </c>
      <c r="KO50" s="248">
        <v>300</v>
      </c>
      <c r="KP50" s="248">
        <v>300</v>
      </c>
      <c r="KQ50" s="248">
        <v>300</v>
      </c>
      <c r="KR50" s="248">
        <v>300</v>
      </c>
      <c r="KS50" s="248">
        <v>300</v>
      </c>
      <c r="KT50" s="248">
        <v>260</v>
      </c>
      <c r="KU50" s="248">
        <v>254</v>
      </c>
      <c r="KV50" s="248">
        <v>248</v>
      </c>
      <c r="KW50" s="248">
        <v>248</v>
      </c>
      <c r="KX50" s="198"/>
      <c r="KY50" s="198"/>
      <c r="KZ50" s="198"/>
      <c r="LA50" s="198"/>
      <c r="LB50" s="244">
        <v>210</v>
      </c>
      <c r="LC50" s="243">
        <v>0</v>
      </c>
      <c r="LD50" s="243">
        <v>0</v>
      </c>
      <c r="LE50" s="244">
        <v>210</v>
      </c>
      <c r="LF50" s="243">
        <v>0</v>
      </c>
      <c r="LG50" s="244">
        <v>210</v>
      </c>
      <c r="LH50" s="198"/>
      <c r="LI50" s="198"/>
      <c r="LJ50" s="198"/>
      <c r="LK50" s="198"/>
      <c r="LL50" s="198"/>
      <c r="LM50" s="198"/>
      <c r="LN50" s="198"/>
      <c r="LO50" s="198"/>
      <c r="LP50" s="198"/>
      <c r="LQ50" s="244">
        <v>210</v>
      </c>
      <c r="LR50" s="198"/>
      <c r="LS50" s="198"/>
      <c r="LT50" s="198"/>
      <c r="LU50" s="198"/>
      <c r="LV50" s="198"/>
      <c r="LW50" s="198"/>
      <c r="LX50" s="198"/>
      <c r="LY50" s="198"/>
      <c r="LZ50" s="198"/>
      <c r="MA50" s="198"/>
      <c r="MB50" s="198"/>
      <c r="MC50" s="198"/>
      <c r="MD50" s="198"/>
      <c r="ME50" s="198"/>
      <c r="MF50" s="198"/>
      <c r="MG50" s="198"/>
      <c r="MH50" s="198"/>
      <c r="MI50" s="198"/>
      <c r="MJ50" s="198"/>
      <c r="MK50" s="198"/>
      <c r="ML50" s="198"/>
      <c r="MM50" s="198"/>
      <c r="MN50" s="244">
        <v>210</v>
      </c>
      <c r="MO50" s="247">
        <v>176</v>
      </c>
      <c r="MP50" s="198"/>
      <c r="MQ50" s="247">
        <v>176</v>
      </c>
      <c r="MR50" s="198"/>
      <c r="MS50" s="198"/>
      <c r="MT50" s="198"/>
      <c r="MU50" s="198"/>
      <c r="MV50" s="198"/>
      <c r="MW50" s="198"/>
      <c r="MX50" s="198"/>
      <c r="MY50" s="198"/>
      <c r="MZ50" s="198"/>
      <c r="NA50" s="247">
        <v>176</v>
      </c>
      <c r="NB50" s="198"/>
      <c r="NC50" s="198"/>
      <c r="ND50" s="198"/>
      <c r="NE50" s="198"/>
      <c r="NF50" s="198"/>
      <c r="NG50" s="198"/>
      <c r="NH50" s="198"/>
      <c r="NI50" s="198"/>
      <c r="NJ50" s="198"/>
      <c r="NK50" s="198"/>
      <c r="NL50" s="198"/>
      <c r="NM50" s="198"/>
      <c r="NN50" s="198"/>
      <c r="NO50" s="198"/>
      <c r="NP50" s="196"/>
      <c r="NQ50" s="196"/>
      <c r="NR50" s="196"/>
      <c r="NS50" s="196"/>
      <c r="NT50" s="196"/>
      <c r="NU50" s="196"/>
      <c r="NV50" s="196"/>
      <c r="NW50" s="196"/>
      <c r="NX50" s="196"/>
      <c r="NY50" s="196"/>
      <c r="NZ50" s="196"/>
      <c r="OA50" s="196"/>
      <c r="OB50" s="196"/>
      <c r="OC50" s="196"/>
      <c r="OD50" s="196"/>
      <c r="OE50" s="196"/>
      <c r="OF50" s="196"/>
      <c r="OG50" s="196"/>
      <c r="OH50" s="196"/>
      <c r="OI50" s="196"/>
      <c r="OJ50" s="196"/>
      <c r="OK50" s="196"/>
      <c r="OL50" s="196"/>
      <c r="OM50" s="196"/>
      <c r="ON50" s="196"/>
      <c r="OO50" s="196"/>
      <c r="OP50" s="196"/>
      <c r="OQ50" s="196"/>
      <c r="OR50" s="196"/>
      <c r="OS50" s="196"/>
      <c r="OT50" s="196"/>
      <c r="OU50" s="196"/>
      <c r="OV50" s="196"/>
      <c r="OW50" s="196"/>
      <c r="OX50" s="196"/>
      <c r="OY50" s="196"/>
      <c r="OZ50" s="196"/>
      <c r="PA50" s="196"/>
      <c r="PB50" s="196"/>
      <c r="PC50" s="196"/>
      <c r="PD50" s="196"/>
      <c r="PE50" s="196"/>
      <c r="PF50" s="196"/>
      <c r="PG50" s="196"/>
      <c r="PH50" s="196"/>
      <c r="PI50" s="196"/>
      <c r="PJ50" s="196"/>
      <c r="PK50" s="196"/>
      <c r="PL50" s="196"/>
      <c r="PM50" s="196"/>
      <c r="PN50" s="196"/>
      <c r="PO50" s="196"/>
      <c r="PP50" s="196"/>
      <c r="PQ50" s="196"/>
      <c r="PR50" s="196"/>
      <c r="PS50" s="196"/>
      <c r="PT50" s="196"/>
      <c r="PU50" s="196"/>
      <c r="PV50" s="196"/>
      <c r="PW50" s="196"/>
      <c r="PX50" s="261"/>
      <c r="PY50" s="261"/>
      <c r="PZ50" s="261"/>
      <c r="QA50" s="261"/>
      <c r="QB50" s="261"/>
      <c r="QC50" s="261"/>
      <c r="QD50" s="261"/>
      <c r="QE50" s="261"/>
      <c r="QF50" s="261"/>
      <c r="QG50" s="261"/>
      <c r="QH50" s="261"/>
      <c r="QI50" s="261"/>
      <c r="QJ50" s="261"/>
      <c r="QK50" s="261"/>
      <c r="QL50" s="261"/>
      <c r="QM50" s="261"/>
      <c r="QN50" s="261"/>
      <c r="QO50" s="261"/>
      <c r="QP50" s="261"/>
      <c r="QQ50" s="261"/>
      <c r="QR50" s="261"/>
      <c r="QS50" s="261"/>
      <c r="QT50" s="261"/>
      <c r="QU50" s="261"/>
      <c r="QV50" s="261"/>
      <c r="QW50" s="261"/>
      <c r="QX50" s="261"/>
      <c r="QY50" s="261"/>
      <c r="QZ50" s="261"/>
      <c r="RA50" s="261"/>
      <c r="RB50" s="261"/>
      <c r="RC50" s="261"/>
      <c r="RD50" s="261"/>
      <c r="RE50" s="261"/>
      <c r="RF50" s="261"/>
      <c r="RG50" s="261"/>
      <c r="RH50" s="261"/>
      <c r="RI50" s="261"/>
      <c r="RJ50" s="261"/>
      <c r="RK50" s="261"/>
      <c r="RL50" s="261"/>
      <c r="RM50" s="261"/>
      <c r="RN50" s="261"/>
      <c r="RO50" s="261"/>
      <c r="RP50" s="261"/>
      <c r="RQ50" s="261"/>
      <c r="RR50" s="261"/>
      <c r="RS50" s="261"/>
      <c r="RT50" s="261"/>
      <c r="RU50" s="261"/>
      <c r="RV50" s="261"/>
      <c r="RW50" s="261"/>
      <c r="RX50" s="261"/>
      <c r="RY50" s="261"/>
      <c r="RZ50" s="261"/>
      <c r="SA50" s="261"/>
      <c r="SB50" s="261"/>
      <c r="SC50" s="261"/>
      <c r="SD50" s="261"/>
      <c r="SE50" s="261"/>
    </row>
    <row r="51" spans="1:499" x14ac:dyDescent="0.2">
      <c r="A51" s="230" t="s">
        <v>830</v>
      </c>
      <c r="B51" s="231" t="s">
        <v>3981</v>
      </c>
      <c r="C51" s="225"/>
      <c r="D51" s="225"/>
      <c r="E51" s="225"/>
      <c r="F51" s="226" t="s">
        <v>5637</v>
      </c>
      <c r="G51" s="226" t="s">
        <v>5550</v>
      </c>
      <c r="H51" s="226" t="s">
        <v>5551</v>
      </c>
      <c r="I51" s="226" t="s">
        <v>5607</v>
      </c>
      <c r="J51" s="226"/>
      <c r="K51" s="226"/>
      <c r="L51" s="226"/>
      <c r="M51" s="226"/>
      <c r="N51" s="226" t="s">
        <v>5553</v>
      </c>
      <c r="O51" s="226" t="s">
        <v>5636</v>
      </c>
      <c r="P51" s="226"/>
      <c r="Q51" s="237">
        <v>0</v>
      </c>
      <c r="R51" s="238"/>
      <c r="S51" s="238"/>
      <c r="T51" s="238"/>
      <c r="U51" s="238"/>
      <c r="V51" s="238"/>
      <c r="W51" s="232" t="s">
        <v>5570</v>
      </c>
      <c r="X51" s="232"/>
      <c r="Y51" s="232" t="s">
        <v>5556</v>
      </c>
      <c r="Z51" s="235">
        <v>2.2400000000000002</v>
      </c>
      <c r="AA51" s="235">
        <v>4.6500000000000004</v>
      </c>
      <c r="AB51" s="235">
        <v>0</v>
      </c>
      <c r="AC51" s="224">
        <v>36526</v>
      </c>
      <c r="AD51" s="224">
        <v>36526</v>
      </c>
      <c r="AE51" s="125">
        <v>18</v>
      </c>
      <c r="AF51" s="125">
        <v>24</v>
      </c>
      <c r="AG51" s="125">
        <v>12</v>
      </c>
      <c r="AH51" s="236">
        <v>1</v>
      </c>
      <c r="AI51" s="236" t="s">
        <v>819</v>
      </c>
      <c r="AJ51" s="125" t="s">
        <v>6225</v>
      </c>
      <c r="AK51" s="175" t="s">
        <v>5145</v>
      </c>
      <c r="AL51" s="125" t="s">
        <v>820</v>
      </c>
      <c r="AM51" s="27" t="s">
        <v>5060</v>
      </c>
      <c r="AN51" s="126">
        <v>5.83</v>
      </c>
      <c r="AO51" s="126">
        <v>0.4</v>
      </c>
      <c r="AP51" s="126">
        <v>17.2</v>
      </c>
      <c r="AQ51" s="126">
        <v>8.6</v>
      </c>
      <c r="AR51" s="125">
        <v>4</v>
      </c>
      <c r="AS51" s="125">
        <v>0</v>
      </c>
      <c r="AT51" s="178">
        <v>43367</v>
      </c>
      <c r="AU51" s="178"/>
      <c r="AV51" s="178">
        <v>43139</v>
      </c>
      <c r="AW51" s="239" t="s">
        <v>855</v>
      </c>
      <c r="AX51" s="239" t="s">
        <v>846</v>
      </c>
      <c r="AY51" s="127"/>
      <c r="AZ51" s="127"/>
      <c r="BA51" s="128">
        <v>200</v>
      </c>
      <c r="BB51" s="128" t="s">
        <v>489</v>
      </c>
      <c r="BC51" s="128"/>
      <c r="BD51" s="128">
        <v>1</v>
      </c>
      <c r="BE51" s="129" t="s">
        <v>541</v>
      </c>
      <c r="BF51" s="130">
        <v>1</v>
      </c>
      <c r="BG51" s="240"/>
      <c r="BH51" s="241" t="s">
        <v>947</v>
      </c>
      <c r="BI51" s="190"/>
      <c r="BJ51" s="131">
        <v>9</v>
      </c>
      <c r="BK51" s="191">
        <v>252</v>
      </c>
      <c r="BL51" s="13">
        <v>6</v>
      </c>
      <c r="BM51" s="13">
        <v>3</v>
      </c>
      <c r="BN51" s="27" t="s">
        <v>706</v>
      </c>
      <c r="BO51" s="13" t="s">
        <v>5562</v>
      </c>
      <c r="BP51" s="222">
        <v>10</v>
      </c>
      <c r="BQ51" s="132"/>
      <c r="BR51" s="133"/>
      <c r="BS51" s="125">
        <v>1000000000</v>
      </c>
      <c r="BT51" s="134">
        <v>0</v>
      </c>
      <c r="BU51" s="135">
        <v>1</v>
      </c>
      <c r="BV51" s="134">
        <v>400</v>
      </c>
      <c r="BW51" s="136">
        <v>0</v>
      </c>
      <c r="BX51" s="136">
        <v>400</v>
      </c>
      <c r="BY51" s="136">
        <v>0</v>
      </c>
      <c r="BZ51" s="134">
        <v>0</v>
      </c>
      <c r="CA51" s="134">
        <v>0</v>
      </c>
      <c r="CB51" s="134">
        <v>400</v>
      </c>
      <c r="CC51" s="135">
        <v>-43.444400000000002</v>
      </c>
      <c r="CD51" s="134"/>
      <c r="CE51" s="134"/>
      <c r="CF51" s="137">
        <v>0</v>
      </c>
      <c r="CG51" s="134">
        <v>3</v>
      </c>
      <c r="CH51" s="132"/>
      <c r="CI51" s="132"/>
      <c r="CJ51" s="229" t="s">
        <v>820</v>
      </c>
      <c r="CK51" s="233" t="s">
        <v>820</v>
      </c>
      <c r="CL51" s="138">
        <v>7</v>
      </c>
      <c r="CM51" s="138">
        <v>0</v>
      </c>
      <c r="CN51" s="135">
        <v>0</v>
      </c>
      <c r="CO51" s="135">
        <v>1.43</v>
      </c>
      <c r="CP51" s="139"/>
      <c r="CQ51" s="135">
        <v>0</v>
      </c>
      <c r="CR51" s="179">
        <v>43479</v>
      </c>
      <c r="CS51" s="180">
        <v>43479</v>
      </c>
      <c r="CT51" s="181">
        <v>43605</v>
      </c>
      <c r="CU51" s="181">
        <v>43067</v>
      </c>
      <c r="CV51" s="181">
        <v>0</v>
      </c>
      <c r="CW51" s="181">
        <v>43151</v>
      </c>
      <c r="CX51" s="181">
        <v>43235</v>
      </c>
      <c r="CY51" s="135">
        <v>1</v>
      </c>
      <c r="CZ51" s="134">
        <v>0</v>
      </c>
      <c r="DA51" s="135">
        <v>2.197802197802198E-2</v>
      </c>
      <c r="DB51" s="135">
        <v>0</v>
      </c>
      <c r="DC51" s="135">
        <v>0</v>
      </c>
      <c r="DD51" s="135">
        <v>0</v>
      </c>
      <c r="DE51" s="140">
        <v>0</v>
      </c>
      <c r="DF51" s="13" t="s">
        <v>820</v>
      </c>
      <c r="DG51" s="80" t="s">
        <v>820</v>
      </c>
      <c r="DH51" s="18" t="b">
        <v>0</v>
      </c>
      <c r="DI51" s="79"/>
      <c r="DJ51" s="79"/>
      <c r="DK51" s="192"/>
      <c r="DL51" s="174"/>
      <c r="DM51" s="193"/>
      <c r="DN51" s="135"/>
      <c r="DO51" s="79"/>
      <c r="DP51" s="79"/>
      <c r="DQ51" s="79"/>
      <c r="DR51" s="79"/>
      <c r="DS51" s="79"/>
      <c r="DT51" s="79"/>
      <c r="DU51" s="79"/>
      <c r="DV51" s="18"/>
      <c r="DW51" s="18"/>
      <c r="DX51" s="18"/>
      <c r="DY51" s="177"/>
      <c r="DZ51" s="177">
        <v>0</v>
      </c>
      <c r="EA51" s="177">
        <v>0</v>
      </c>
      <c r="EB51" s="177">
        <v>0</v>
      </c>
      <c r="EC51" s="177">
        <v>0</v>
      </c>
      <c r="ED51" s="177">
        <v>0</v>
      </c>
      <c r="EE51" s="177">
        <v>0</v>
      </c>
      <c r="EF51" s="177">
        <v>0</v>
      </c>
      <c r="EG51" s="177">
        <v>0</v>
      </c>
      <c r="EH51" s="177">
        <v>0</v>
      </c>
      <c r="EI51" s="177">
        <v>0</v>
      </c>
      <c r="EJ51" s="177">
        <v>0</v>
      </c>
      <c r="EK51" s="177">
        <v>0</v>
      </c>
      <c r="EL51" s="177">
        <v>0</v>
      </c>
      <c r="EM51" s="177">
        <v>0</v>
      </c>
      <c r="EN51" s="177">
        <v>0</v>
      </c>
      <c r="EO51" s="177">
        <v>0</v>
      </c>
      <c r="EP51" s="177">
        <v>0</v>
      </c>
      <c r="EQ51" s="177">
        <v>0</v>
      </c>
      <c r="ER51" s="177">
        <v>0</v>
      </c>
      <c r="ES51" s="177">
        <v>0</v>
      </c>
      <c r="ET51" s="177">
        <v>0</v>
      </c>
      <c r="EU51" s="177">
        <v>0</v>
      </c>
      <c r="EV51" s="177">
        <v>0</v>
      </c>
      <c r="EW51" s="177">
        <v>0</v>
      </c>
      <c r="EX51" s="177">
        <v>0</v>
      </c>
      <c r="EY51" s="177">
        <v>0</v>
      </c>
      <c r="EZ51" s="177">
        <v>0</v>
      </c>
      <c r="FA51" s="177">
        <v>0</v>
      </c>
      <c r="FB51" s="177">
        <v>0</v>
      </c>
      <c r="FC51" s="249">
        <v>184</v>
      </c>
      <c r="FD51" s="244">
        <v>135</v>
      </c>
      <c r="FE51" s="244">
        <v>135</v>
      </c>
      <c r="FF51" s="244">
        <v>135</v>
      </c>
      <c r="FG51" s="250">
        <v>130</v>
      </c>
      <c r="FH51" s="248">
        <v>124</v>
      </c>
      <c r="FI51" s="248">
        <v>124</v>
      </c>
      <c r="FJ51" s="248">
        <v>124</v>
      </c>
      <c r="FK51" s="244">
        <v>112</v>
      </c>
      <c r="FL51" s="244">
        <v>112</v>
      </c>
      <c r="FM51" s="244">
        <v>112</v>
      </c>
      <c r="FN51" s="244">
        <v>112</v>
      </c>
      <c r="FO51" s="244">
        <v>112</v>
      </c>
      <c r="FP51" s="244">
        <v>112</v>
      </c>
      <c r="FQ51" s="244">
        <v>112</v>
      </c>
      <c r="FR51" s="244">
        <v>112</v>
      </c>
      <c r="FS51" s="244">
        <v>112</v>
      </c>
      <c r="FT51" s="244">
        <v>112</v>
      </c>
      <c r="FU51" s="244">
        <v>112</v>
      </c>
      <c r="FV51" s="244">
        <v>112</v>
      </c>
      <c r="FW51" s="244">
        <v>112</v>
      </c>
      <c r="FX51" s="244">
        <v>112</v>
      </c>
      <c r="FY51" s="244">
        <v>112</v>
      </c>
      <c r="FZ51" s="244">
        <v>112</v>
      </c>
      <c r="GA51" s="244">
        <v>112</v>
      </c>
      <c r="GB51" s="244">
        <v>112</v>
      </c>
      <c r="GC51" s="244">
        <v>112</v>
      </c>
      <c r="GD51" s="244">
        <v>107</v>
      </c>
      <c r="GE51" s="244">
        <v>107</v>
      </c>
      <c r="GF51" s="244">
        <v>107</v>
      </c>
      <c r="GG51" s="244">
        <v>107</v>
      </c>
      <c r="GH51" s="244">
        <v>99</v>
      </c>
      <c r="GI51" s="244">
        <v>99</v>
      </c>
      <c r="GJ51" s="244">
        <v>99</v>
      </c>
      <c r="GK51" s="244">
        <v>77</v>
      </c>
      <c r="GL51" s="244">
        <v>77</v>
      </c>
      <c r="GM51" s="244">
        <v>77</v>
      </c>
      <c r="GN51" s="244">
        <v>77</v>
      </c>
      <c r="GO51" s="244">
        <v>77</v>
      </c>
      <c r="GP51" s="244">
        <v>77</v>
      </c>
      <c r="GQ51" s="244">
        <v>77</v>
      </c>
      <c r="GR51" s="244">
        <v>77</v>
      </c>
      <c r="GS51" s="244">
        <v>77</v>
      </c>
      <c r="GT51" s="244">
        <v>73</v>
      </c>
      <c r="GU51" s="244">
        <v>73</v>
      </c>
      <c r="GV51" s="244">
        <v>71</v>
      </c>
      <c r="GW51" s="244">
        <v>71</v>
      </c>
      <c r="GX51" s="244">
        <v>71</v>
      </c>
      <c r="GY51" s="244">
        <v>71</v>
      </c>
      <c r="GZ51" s="244">
        <v>71</v>
      </c>
      <c r="HA51" s="244">
        <v>71</v>
      </c>
      <c r="HB51" s="244">
        <v>71</v>
      </c>
      <c r="HC51" s="244">
        <v>71</v>
      </c>
      <c r="HD51" s="244">
        <v>71</v>
      </c>
      <c r="HE51" s="244">
        <v>1</v>
      </c>
      <c r="HF51" s="244">
        <v>71</v>
      </c>
      <c r="HG51" s="244">
        <v>71</v>
      </c>
      <c r="HH51" s="244">
        <v>71</v>
      </c>
      <c r="HI51" s="244">
        <v>71</v>
      </c>
      <c r="HJ51" s="242">
        <v>57</v>
      </c>
      <c r="HK51" s="198"/>
      <c r="HL51" s="242">
        <v>57</v>
      </c>
      <c r="HM51" s="242">
        <v>47</v>
      </c>
      <c r="HN51" s="242">
        <v>47</v>
      </c>
      <c r="HO51" s="244">
        <v>71</v>
      </c>
      <c r="HP51" s="242">
        <v>35</v>
      </c>
      <c r="HQ51" s="242">
        <v>35</v>
      </c>
      <c r="HR51" s="242">
        <v>35</v>
      </c>
      <c r="HS51" s="242">
        <v>35</v>
      </c>
      <c r="HT51" s="242">
        <v>35</v>
      </c>
      <c r="HU51" s="242">
        <v>35</v>
      </c>
      <c r="HV51" s="198"/>
      <c r="HW51" s="242">
        <v>35</v>
      </c>
      <c r="HX51" s="242">
        <v>29</v>
      </c>
      <c r="HY51" s="242">
        <v>27</v>
      </c>
      <c r="HZ51" s="242">
        <v>27</v>
      </c>
      <c r="IA51" s="242">
        <v>27</v>
      </c>
      <c r="IB51" s="242">
        <v>27</v>
      </c>
      <c r="IC51" s="242">
        <v>27</v>
      </c>
      <c r="ID51" s="242">
        <v>27</v>
      </c>
      <c r="IE51" s="242">
        <v>27</v>
      </c>
      <c r="IF51" s="242">
        <v>27</v>
      </c>
      <c r="IG51" s="242">
        <v>27</v>
      </c>
      <c r="IH51" s="242">
        <v>27</v>
      </c>
      <c r="II51" s="242">
        <v>27</v>
      </c>
      <c r="IJ51" s="242">
        <v>27</v>
      </c>
      <c r="IK51" s="242">
        <v>23</v>
      </c>
      <c r="IL51" s="242">
        <v>23</v>
      </c>
      <c r="IM51" s="242">
        <v>23</v>
      </c>
      <c r="IN51" s="242">
        <v>23</v>
      </c>
      <c r="IO51" s="242">
        <v>23</v>
      </c>
      <c r="IP51" s="242">
        <v>23</v>
      </c>
      <c r="IQ51" s="242">
        <v>15</v>
      </c>
      <c r="IR51" s="242">
        <v>15</v>
      </c>
      <c r="IS51" s="242">
        <v>11</v>
      </c>
      <c r="IT51" s="242">
        <v>11</v>
      </c>
      <c r="IU51" s="242">
        <v>11</v>
      </c>
      <c r="IV51" s="242">
        <v>11</v>
      </c>
      <c r="IW51" s="242">
        <v>11</v>
      </c>
      <c r="IX51" s="242">
        <v>11</v>
      </c>
      <c r="IY51" s="242">
        <v>7</v>
      </c>
      <c r="IZ51" s="198"/>
      <c r="JA51" s="242">
        <v>3</v>
      </c>
      <c r="JB51" s="242">
        <v>3</v>
      </c>
      <c r="JC51" s="242">
        <v>3</v>
      </c>
      <c r="JD51" s="242">
        <v>3</v>
      </c>
      <c r="JE51" s="242">
        <v>3</v>
      </c>
      <c r="JF51" s="242">
        <v>3</v>
      </c>
      <c r="JG51" s="242">
        <v>3</v>
      </c>
      <c r="JH51" s="242">
        <v>3</v>
      </c>
      <c r="JI51" s="242">
        <v>3</v>
      </c>
      <c r="JJ51" s="242"/>
      <c r="JK51" s="242">
        <v>3</v>
      </c>
      <c r="JL51" s="242">
        <v>3</v>
      </c>
      <c r="JM51" s="242">
        <v>3</v>
      </c>
      <c r="JN51" s="242">
        <v>1</v>
      </c>
      <c r="JO51" s="242">
        <v>1</v>
      </c>
      <c r="JP51" s="242">
        <v>1</v>
      </c>
      <c r="JQ51" s="198"/>
      <c r="JR51" s="242">
        <v>1</v>
      </c>
      <c r="JS51" s="242">
        <v>1</v>
      </c>
      <c r="JT51" s="242">
        <v>1</v>
      </c>
      <c r="JU51" s="242">
        <v>1</v>
      </c>
      <c r="JV51" s="242">
        <v>1</v>
      </c>
      <c r="JW51" s="242">
        <v>1</v>
      </c>
      <c r="JX51" s="242">
        <v>1</v>
      </c>
      <c r="JY51" s="242">
        <v>1</v>
      </c>
      <c r="JZ51" s="242">
        <v>1</v>
      </c>
      <c r="KA51" s="242">
        <v>1</v>
      </c>
      <c r="KB51" s="242">
        <v>1</v>
      </c>
      <c r="KC51" s="242">
        <v>1</v>
      </c>
      <c r="KD51" s="242">
        <v>1</v>
      </c>
      <c r="KE51" s="242">
        <v>1</v>
      </c>
      <c r="KF51" s="242">
        <v>1</v>
      </c>
      <c r="KG51" s="242">
        <v>1</v>
      </c>
      <c r="KH51" s="242">
        <v>1</v>
      </c>
      <c r="KI51" s="242">
        <v>1</v>
      </c>
      <c r="KJ51" s="242">
        <v>1</v>
      </c>
      <c r="KK51" s="242">
        <v>1</v>
      </c>
      <c r="KL51" s="242">
        <v>1</v>
      </c>
      <c r="KM51" s="242">
        <v>1</v>
      </c>
      <c r="KN51" s="242">
        <v>1</v>
      </c>
      <c r="KO51" s="242">
        <v>1</v>
      </c>
      <c r="KP51" s="242">
        <v>1</v>
      </c>
      <c r="KQ51" s="242">
        <v>1</v>
      </c>
      <c r="KR51" s="242">
        <v>1</v>
      </c>
      <c r="KS51" s="242">
        <v>1</v>
      </c>
      <c r="KT51" s="242">
        <v>1</v>
      </c>
      <c r="KU51" s="242">
        <v>1</v>
      </c>
      <c r="KV51" s="242">
        <v>1</v>
      </c>
      <c r="KW51" s="242">
        <v>1</v>
      </c>
      <c r="KX51" s="198"/>
      <c r="KY51" s="198"/>
      <c r="KZ51" s="198"/>
      <c r="LA51" s="198"/>
      <c r="LB51" s="242">
        <v>2</v>
      </c>
      <c r="LC51" s="242">
        <v>3</v>
      </c>
      <c r="LD51" s="242">
        <v>3</v>
      </c>
      <c r="LE51" s="243">
        <v>0</v>
      </c>
      <c r="LF51" s="243">
        <v>0</v>
      </c>
      <c r="LG51" s="243">
        <v>0</v>
      </c>
      <c r="LH51" s="198"/>
      <c r="LI51" s="198"/>
      <c r="LJ51" s="198"/>
      <c r="LK51" s="198"/>
      <c r="LL51" s="198"/>
      <c r="LM51" s="198"/>
      <c r="LN51" s="198"/>
      <c r="LO51" s="198"/>
      <c r="LP51" s="198"/>
      <c r="LQ51" s="243">
        <v>0</v>
      </c>
      <c r="LR51" s="198"/>
      <c r="LS51" s="198"/>
      <c r="LT51" s="198"/>
      <c r="LU51" s="198"/>
      <c r="LV51" s="198"/>
      <c r="LW51" s="198"/>
      <c r="LX51" s="198"/>
      <c r="LY51" s="198"/>
      <c r="LZ51" s="198"/>
      <c r="MA51" s="198"/>
      <c r="MB51" s="198"/>
      <c r="MC51" s="198"/>
      <c r="MD51" s="198"/>
      <c r="ME51" s="198"/>
      <c r="MF51" s="198"/>
      <c r="MG51" s="198"/>
      <c r="MH51" s="198"/>
      <c r="MI51" s="198"/>
      <c r="MJ51" s="198"/>
      <c r="MK51" s="198"/>
      <c r="ML51" s="198"/>
      <c r="MM51" s="198"/>
      <c r="MN51" s="243">
        <v>0</v>
      </c>
      <c r="MO51" s="243">
        <v>0</v>
      </c>
      <c r="MP51" s="198"/>
      <c r="MQ51" s="243">
        <v>0</v>
      </c>
      <c r="MR51" s="198"/>
      <c r="MS51" s="198"/>
      <c r="MT51" s="198"/>
      <c r="MU51" s="198"/>
      <c r="MV51" s="198"/>
      <c r="MW51" s="198"/>
      <c r="MX51" s="198"/>
      <c r="MY51" s="198"/>
      <c r="MZ51" s="198"/>
      <c r="NA51" s="243">
        <v>0</v>
      </c>
      <c r="NB51" s="198"/>
      <c r="NC51" s="198"/>
      <c r="ND51" s="198"/>
      <c r="NE51" s="198"/>
      <c r="NF51" s="198"/>
      <c r="NG51" s="198"/>
      <c r="NH51" s="198"/>
      <c r="NI51" s="198"/>
      <c r="NJ51" s="198"/>
      <c r="NK51" s="198"/>
      <c r="NL51" s="198"/>
      <c r="NM51" s="198"/>
      <c r="NN51" s="198"/>
      <c r="NO51" s="198"/>
      <c r="NP51" s="198"/>
      <c r="NQ51" s="198"/>
      <c r="NR51" s="198"/>
      <c r="NS51" s="198"/>
      <c r="NT51" s="198"/>
      <c r="NU51" s="198"/>
      <c r="NV51" s="198"/>
      <c r="NW51" s="198"/>
      <c r="NX51" s="198"/>
      <c r="NY51" s="198"/>
      <c r="NZ51" s="198"/>
      <c r="OA51" s="198"/>
      <c r="OB51" s="198"/>
      <c r="OC51" s="198"/>
      <c r="OD51" s="198"/>
      <c r="OE51" s="198"/>
      <c r="OF51" s="198"/>
      <c r="OG51" s="198"/>
      <c r="OH51" s="198"/>
      <c r="OI51" s="198"/>
      <c r="OJ51" s="198"/>
      <c r="OK51" s="198"/>
      <c r="OL51" s="198"/>
      <c r="OM51" s="198"/>
      <c r="ON51" s="198"/>
      <c r="OO51" s="198"/>
      <c r="OP51" s="198"/>
      <c r="OQ51" s="198"/>
      <c r="OR51" s="198"/>
      <c r="OS51" s="198"/>
      <c r="OT51" s="198"/>
      <c r="OU51" s="198"/>
      <c r="OV51" s="198"/>
      <c r="OW51" s="198"/>
      <c r="OX51" s="198"/>
      <c r="OY51" s="198"/>
      <c r="OZ51" s="198"/>
      <c r="PA51" s="198"/>
      <c r="PB51" s="198"/>
      <c r="PC51" s="198"/>
      <c r="PD51" s="198"/>
      <c r="PE51" s="198"/>
      <c r="PF51" s="198"/>
      <c r="PG51" s="198"/>
      <c r="PH51" s="198"/>
      <c r="PI51" s="198"/>
      <c r="PJ51" s="198"/>
      <c r="PK51" s="198"/>
      <c r="PL51" s="198"/>
      <c r="PM51" s="198"/>
      <c r="PN51" s="198"/>
      <c r="PO51" s="198"/>
      <c r="PP51" s="198"/>
      <c r="PQ51" s="198"/>
      <c r="PR51" s="198"/>
      <c r="PS51" s="198"/>
      <c r="PT51" s="198"/>
      <c r="PU51" s="198"/>
      <c r="PV51" s="198"/>
      <c r="PW51" s="198"/>
      <c r="PX51" s="261"/>
      <c r="PY51" s="261"/>
      <c r="PZ51" s="261"/>
      <c r="QA51" s="261"/>
      <c r="QB51" s="261"/>
      <c r="QC51" s="261"/>
      <c r="QD51" s="261"/>
      <c r="QE51" s="261"/>
      <c r="QF51" s="261"/>
      <c r="QG51" s="261"/>
      <c r="QH51" s="261"/>
      <c r="QI51" s="261"/>
      <c r="QJ51" s="261"/>
      <c r="QK51" s="261"/>
      <c r="QL51" s="261"/>
      <c r="QM51" s="261"/>
      <c r="QN51" s="261"/>
      <c r="QO51" s="261"/>
      <c r="QP51" s="261"/>
      <c r="QQ51" s="261"/>
      <c r="QR51" s="261"/>
      <c r="QS51" s="261"/>
      <c r="QT51" s="261"/>
      <c r="QU51" s="261"/>
      <c r="QV51" s="261"/>
      <c r="QW51" s="261"/>
      <c r="QX51" s="261"/>
      <c r="QY51" s="261"/>
      <c r="QZ51" s="261"/>
      <c r="RA51" s="261"/>
      <c r="RB51" s="261"/>
      <c r="RC51" s="261"/>
      <c r="RD51" s="261"/>
      <c r="RE51" s="261"/>
      <c r="RF51" s="261"/>
      <c r="RG51" s="261"/>
      <c r="RH51" s="261"/>
      <c r="RI51" s="261"/>
      <c r="RJ51" s="261"/>
      <c r="RK51" s="261"/>
      <c r="RL51" s="261"/>
      <c r="RM51" s="261"/>
      <c r="RN51" s="261"/>
      <c r="RO51" s="261"/>
      <c r="RP51" s="261"/>
      <c r="RQ51" s="261"/>
      <c r="RR51" s="261"/>
      <c r="RS51" s="261"/>
      <c r="RT51" s="261"/>
      <c r="RU51" s="261"/>
      <c r="RV51" s="261"/>
      <c r="RW51" s="261"/>
      <c r="RX51" s="261"/>
      <c r="RY51" s="261"/>
      <c r="RZ51" s="261"/>
      <c r="SA51" s="261"/>
      <c r="SB51" s="261"/>
      <c r="SC51" s="261"/>
      <c r="SD51" s="261"/>
      <c r="SE51" s="261"/>
    </row>
    <row r="52" spans="1:499" x14ac:dyDescent="0.2">
      <c r="A52" s="230" t="s">
        <v>830</v>
      </c>
      <c r="B52" s="231" t="s">
        <v>1876</v>
      </c>
      <c r="C52" s="225"/>
      <c r="D52" s="225"/>
      <c r="E52" s="225"/>
      <c r="F52" s="226" t="s">
        <v>5638</v>
      </c>
      <c r="G52" s="226" t="s">
        <v>5550</v>
      </c>
      <c r="H52" s="226" t="s">
        <v>5551</v>
      </c>
      <c r="I52" s="226" t="s">
        <v>5607</v>
      </c>
      <c r="J52" s="226"/>
      <c r="K52" s="226"/>
      <c r="L52" s="226"/>
      <c r="M52" s="226"/>
      <c r="N52" s="226" t="s">
        <v>5596</v>
      </c>
      <c r="O52" s="226" t="s">
        <v>5639</v>
      </c>
      <c r="P52" s="226"/>
      <c r="Q52" s="237">
        <v>0</v>
      </c>
      <c r="R52" s="238"/>
      <c r="S52" s="238"/>
      <c r="T52" s="238"/>
      <c r="U52" s="238"/>
      <c r="V52" s="238"/>
      <c r="W52" s="232" t="s">
        <v>5565</v>
      </c>
      <c r="X52" s="232"/>
      <c r="Y52" s="232" t="s">
        <v>5556</v>
      </c>
      <c r="Z52" s="235">
        <v>1.99</v>
      </c>
      <c r="AA52" s="235">
        <v>2.54</v>
      </c>
      <c r="AB52" s="235">
        <v>0</v>
      </c>
      <c r="AC52" s="224">
        <v>36526</v>
      </c>
      <c r="AD52" s="224">
        <v>36526</v>
      </c>
      <c r="AE52" s="125">
        <v>18</v>
      </c>
      <c r="AF52" s="125">
        <v>24</v>
      </c>
      <c r="AG52" s="125">
        <v>12</v>
      </c>
      <c r="AH52" s="236">
        <v>1</v>
      </c>
      <c r="AI52" s="236"/>
      <c r="AJ52" s="125" t="s">
        <v>6226</v>
      </c>
      <c r="AK52" s="175" t="s">
        <v>5145</v>
      </c>
      <c r="AL52" s="125" t="s">
        <v>820</v>
      </c>
      <c r="AM52" s="27" t="s">
        <v>5060</v>
      </c>
      <c r="AN52" s="126">
        <v>5.68</v>
      </c>
      <c r="AO52" s="126">
        <v>0.4</v>
      </c>
      <c r="AP52" s="126">
        <v>15.7</v>
      </c>
      <c r="AQ52" s="126">
        <v>8.8000000000000007</v>
      </c>
      <c r="AR52" s="125">
        <v>0</v>
      </c>
      <c r="AS52" s="125">
        <v>0</v>
      </c>
      <c r="AT52" s="178">
        <v>43219</v>
      </c>
      <c r="AU52" s="178"/>
      <c r="AV52" s="178">
        <v>43122</v>
      </c>
      <c r="AW52" s="239" t="s">
        <v>855</v>
      </c>
      <c r="AX52" s="239" t="s">
        <v>846</v>
      </c>
      <c r="AY52" s="127"/>
      <c r="AZ52" s="127"/>
      <c r="BA52" s="128">
        <v>200</v>
      </c>
      <c r="BB52" s="128" t="s">
        <v>489</v>
      </c>
      <c r="BC52" s="128"/>
      <c r="BD52" s="128">
        <v>1</v>
      </c>
      <c r="BE52" s="129" t="s">
        <v>541</v>
      </c>
      <c r="BF52" s="130">
        <v>1</v>
      </c>
      <c r="BG52" s="240"/>
      <c r="BH52" s="241" t="s">
        <v>947</v>
      </c>
      <c r="BI52" s="190"/>
      <c r="BJ52" s="131">
        <v>10</v>
      </c>
      <c r="BK52" s="191">
        <v>246</v>
      </c>
      <c r="BL52" s="13">
        <v>7</v>
      </c>
      <c r="BM52" s="13">
        <v>3</v>
      </c>
      <c r="BN52" s="27" t="s">
        <v>5562</v>
      </c>
      <c r="BO52" s="13" t="s">
        <v>5562</v>
      </c>
      <c r="BP52" s="222">
        <v>225</v>
      </c>
      <c r="BQ52" s="132"/>
      <c r="BR52" s="133"/>
      <c r="BS52" s="125">
        <v>1000000000</v>
      </c>
      <c r="BT52" s="134">
        <v>356</v>
      </c>
      <c r="BU52" s="135">
        <v>-34.6</v>
      </c>
      <c r="BV52" s="134">
        <v>0</v>
      </c>
      <c r="BW52" s="136">
        <v>0</v>
      </c>
      <c r="BX52" s="136">
        <v>0</v>
      </c>
      <c r="BY52" s="136">
        <v>0</v>
      </c>
      <c r="BZ52" s="134">
        <v>0</v>
      </c>
      <c r="CA52" s="134">
        <v>0</v>
      </c>
      <c r="CB52" s="134">
        <v>356</v>
      </c>
      <c r="CC52" s="135">
        <v>-34.6</v>
      </c>
      <c r="CD52" s="134"/>
      <c r="CE52" s="134"/>
      <c r="CF52" s="137">
        <v>0</v>
      </c>
      <c r="CG52" s="134">
        <v>3</v>
      </c>
      <c r="CH52" s="132"/>
      <c r="CI52" s="132"/>
      <c r="CJ52" s="229" t="s">
        <v>820</v>
      </c>
      <c r="CK52" s="233" t="s">
        <v>820</v>
      </c>
      <c r="CL52" s="138">
        <v>0</v>
      </c>
      <c r="CM52" s="138">
        <v>689</v>
      </c>
      <c r="CN52" s="135">
        <v>0</v>
      </c>
      <c r="CO52" s="135">
        <v>0.37</v>
      </c>
      <c r="CP52" s="139"/>
      <c r="CQ52" s="135">
        <v>0</v>
      </c>
      <c r="CR52" s="179">
        <v>43475</v>
      </c>
      <c r="CS52" s="180">
        <v>43475</v>
      </c>
      <c r="CT52" s="181">
        <v>43601</v>
      </c>
      <c r="CU52" s="181">
        <v>42767</v>
      </c>
      <c r="CV52" s="181">
        <v>0</v>
      </c>
      <c r="CW52" s="181">
        <v>42851</v>
      </c>
      <c r="CX52" s="181">
        <v>42935</v>
      </c>
      <c r="CY52" s="135">
        <v>0</v>
      </c>
      <c r="CZ52" s="134">
        <v>0</v>
      </c>
      <c r="DA52" s="135">
        <v>0</v>
      </c>
      <c r="DB52" s="135">
        <v>0</v>
      </c>
      <c r="DC52" s="135">
        <v>0</v>
      </c>
      <c r="DD52" s="135">
        <v>0</v>
      </c>
      <c r="DE52" s="140">
        <v>3.2967032967032968E-2</v>
      </c>
      <c r="DF52" s="13" t="s">
        <v>820</v>
      </c>
      <c r="DG52" s="80" t="s">
        <v>820</v>
      </c>
      <c r="DH52" s="18" t="b">
        <v>0</v>
      </c>
      <c r="DI52" s="79"/>
      <c r="DJ52" s="79"/>
      <c r="DK52" s="192"/>
      <c r="DL52" s="174"/>
      <c r="DM52" s="193"/>
      <c r="DN52" s="135"/>
      <c r="DO52" s="79"/>
      <c r="DP52" s="79"/>
      <c r="DQ52" s="79"/>
      <c r="DR52" s="79"/>
      <c r="DS52" s="79"/>
      <c r="DT52" s="79"/>
      <c r="DU52" s="79"/>
      <c r="DV52" s="18"/>
      <c r="DW52" s="18"/>
      <c r="DX52" s="18"/>
      <c r="DY52" s="177"/>
      <c r="DZ52" s="177">
        <v>0</v>
      </c>
      <c r="EA52" s="177">
        <v>0</v>
      </c>
      <c r="EB52" s="177">
        <v>0</v>
      </c>
      <c r="EC52" s="177">
        <v>0</v>
      </c>
      <c r="ED52" s="177">
        <v>0</v>
      </c>
      <c r="EE52" s="177">
        <v>0</v>
      </c>
      <c r="EF52" s="177">
        <v>0</v>
      </c>
      <c r="EG52" s="177">
        <v>0</v>
      </c>
      <c r="EH52" s="177">
        <v>0</v>
      </c>
      <c r="EI52" s="177">
        <v>0</v>
      </c>
      <c r="EJ52" s="177">
        <v>0</v>
      </c>
      <c r="EK52" s="177">
        <v>0</v>
      </c>
      <c r="EL52" s="177">
        <v>0</v>
      </c>
      <c r="EM52" s="177">
        <v>0</v>
      </c>
      <c r="EN52" s="177">
        <v>0</v>
      </c>
      <c r="EO52" s="177">
        <v>0</v>
      </c>
      <c r="EP52" s="177">
        <v>0</v>
      </c>
      <c r="EQ52" s="177">
        <v>0</v>
      </c>
      <c r="ER52" s="177">
        <v>0</v>
      </c>
      <c r="ES52" s="177">
        <v>0</v>
      </c>
      <c r="ET52" s="177">
        <v>0</v>
      </c>
      <c r="EU52" s="177">
        <v>0</v>
      </c>
      <c r="EV52" s="177">
        <v>0</v>
      </c>
      <c r="EW52" s="177">
        <v>0</v>
      </c>
      <c r="EX52" s="177">
        <v>0</v>
      </c>
      <c r="EY52" s="177">
        <v>0</v>
      </c>
      <c r="EZ52" s="177">
        <v>0</v>
      </c>
      <c r="FA52" s="177">
        <v>0</v>
      </c>
      <c r="FB52" s="177">
        <v>0</v>
      </c>
      <c r="FC52" s="246">
        <v>498</v>
      </c>
      <c r="FD52" s="247">
        <v>462</v>
      </c>
      <c r="FE52" s="247">
        <v>462</v>
      </c>
      <c r="FF52" s="247">
        <v>462</v>
      </c>
      <c r="FG52" s="247">
        <v>440</v>
      </c>
      <c r="FH52" s="247">
        <v>420</v>
      </c>
      <c r="FI52" s="247">
        <v>420</v>
      </c>
      <c r="FJ52" s="247">
        <v>420</v>
      </c>
      <c r="FK52" s="247">
        <v>416</v>
      </c>
      <c r="FL52" s="247">
        <v>416</v>
      </c>
      <c r="FM52" s="247">
        <v>416</v>
      </c>
      <c r="FN52" s="247">
        <v>416</v>
      </c>
      <c r="FO52" s="247">
        <v>416</v>
      </c>
      <c r="FP52" s="247">
        <v>416</v>
      </c>
      <c r="FQ52" s="247">
        <v>416</v>
      </c>
      <c r="FR52" s="247">
        <v>416</v>
      </c>
      <c r="FS52" s="247">
        <v>416</v>
      </c>
      <c r="FT52" s="247">
        <v>416</v>
      </c>
      <c r="FU52" s="247">
        <v>416</v>
      </c>
      <c r="FV52" s="247">
        <v>416</v>
      </c>
      <c r="FW52" s="247">
        <v>416</v>
      </c>
      <c r="FX52" s="247">
        <v>416</v>
      </c>
      <c r="FY52" s="247">
        <v>416</v>
      </c>
      <c r="FZ52" s="247">
        <v>416</v>
      </c>
      <c r="GA52" s="247">
        <v>416</v>
      </c>
      <c r="GB52" s="247">
        <v>416</v>
      </c>
      <c r="GC52" s="247">
        <v>416</v>
      </c>
      <c r="GD52" s="247">
        <v>414</v>
      </c>
      <c r="GE52" s="247">
        <v>414</v>
      </c>
      <c r="GF52" s="247">
        <v>414</v>
      </c>
      <c r="GG52" s="247">
        <v>414</v>
      </c>
      <c r="GH52" s="247">
        <v>414</v>
      </c>
      <c r="GI52" s="247">
        <v>414</v>
      </c>
      <c r="GJ52" s="247">
        <v>414</v>
      </c>
      <c r="GK52" s="247">
        <v>414</v>
      </c>
      <c r="GL52" s="247">
        <v>414</v>
      </c>
      <c r="GM52" s="247">
        <v>414</v>
      </c>
      <c r="GN52" s="247">
        <v>414</v>
      </c>
      <c r="GO52" s="247">
        <v>414</v>
      </c>
      <c r="GP52" s="247">
        <v>414</v>
      </c>
      <c r="GQ52" s="247">
        <v>414</v>
      </c>
      <c r="GR52" s="247">
        <v>414</v>
      </c>
      <c r="GS52" s="247">
        <v>406</v>
      </c>
      <c r="GT52" s="247">
        <v>406</v>
      </c>
      <c r="GU52" s="247">
        <v>406</v>
      </c>
      <c r="GV52" s="247">
        <v>404</v>
      </c>
      <c r="GW52" s="247">
        <v>404</v>
      </c>
      <c r="GX52" s="247">
        <v>404</v>
      </c>
      <c r="GY52" s="247">
        <v>404</v>
      </c>
      <c r="GZ52" s="247">
        <v>404</v>
      </c>
      <c r="HA52" s="247">
        <v>404</v>
      </c>
      <c r="HB52" s="247">
        <v>404</v>
      </c>
      <c r="HC52" s="247">
        <v>404</v>
      </c>
      <c r="HD52" s="247">
        <v>404</v>
      </c>
      <c r="HE52" s="247">
        <v>1</v>
      </c>
      <c r="HF52" s="247">
        <v>404</v>
      </c>
      <c r="HG52" s="247">
        <v>404</v>
      </c>
      <c r="HH52" s="247">
        <v>404</v>
      </c>
      <c r="HI52" s="247">
        <v>404</v>
      </c>
      <c r="HJ52" s="247">
        <v>404</v>
      </c>
      <c r="HK52" s="198"/>
      <c r="HL52" s="247">
        <v>404</v>
      </c>
      <c r="HM52" s="247">
        <v>404</v>
      </c>
      <c r="HN52" s="247">
        <v>404</v>
      </c>
      <c r="HO52" s="247">
        <v>404</v>
      </c>
      <c r="HP52" s="247">
        <v>404</v>
      </c>
      <c r="HQ52" s="247">
        <v>404</v>
      </c>
      <c r="HR52" s="247">
        <v>404</v>
      </c>
      <c r="HS52" s="247">
        <v>404</v>
      </c>
      <c r="HT52" s="247">
        <v>404</v>
      </c>
      <c r="HU52" s="247">
        <v>404</v>
      </c>
      <c r="HV52" s="198"/>
      <c r="HW52" s="247">
        <v>404</v>
      </c>
      <c r="HX52" s="247">
        <v>404</v>
      </c>
      <c r="HY52" s="247">
        <v>404</v>
      </c>
      <c r="HZ52" s="247">
        <v>404</v>
      </c>
      <c r="IA52" s="247">
        <v>404</v>
      </c>
      <c r="IB52" s="247">
        <v>404</v>
      </c>
      <c r="IC52" s="247">
        <v>404</v>
      </c>
      <c r="ID52" s="247">
        <v>404</v>
      </c>
      <c r="IE52" s="247">
        <v>401</v>
      </c>
      <c r="IF52" s="247">
        <v>395</v>
      </c>
      <c r="IG52" s="247">
        <v>395</v>
      </c>
      <c r="IH52" s="247">
        <v>395</v>
      </c>
      <c r="II52" s="247">
        <v>395</v>
      </c>
      <c r="IJ52" s="247">
        <v>395</v>
      </c>
      <c r="IK52" s="247">
        <v>375</v>
      </c>
      <c r="IL52" s="247">
        <v>375</v>
      </c>
      <c r="IM52" s="247">
        <v>375</v>
      </c>
      <c r="IN52" s="247">
        <v>375</v>
      </c>
      <c r="IO52" s="247">
        <v>375</v>
      </c>
      <c r="IP52" s="247">
        <v>371</v>
      </c>
      <c r="IQ52" s="247">
        <v>371</v>
      </c>
      <c r="IR52" s="247">
        <v>371</v>
      </c>
      <c r="IS52" s="247">
        <v>371</v>
      </c>
      <c r="IT52" s="247">
        <v>371</v>
      </c>
      <c r="IU52" s="247">
        <v>371</v>
      </c>
      <c r="IV52" s="247">
        <v>371</v>
      </c>
      <c r="IW52" s="247">
        <v>371</v>
      </c>
      <c r="IX52" s="247">
        <v>371</v>
      </c>
      <c r="IY52" s="247">
        <v>371</v>
      </c>
      <c r="IZ52" s="198"/>
      <c r="JA52" s="247">
        <v>371</v>
      </c>
      <c r="JB52" s="247">
        <v>371</v>
      </c>
      <c r="JC52" s="247">
        <v>371</v>
      </c>
      <c r="JD52" s="247">
        <v>369</v>
      </c>
      <c r="JE52" s="247">
        <v>369</v>
      </c>
      <c r="JF52" s="247">
        <v>369</v>
      </c>
      <c r="JG52" s="247">
        <v>369</v>
      </c>
      <c r="JH52" s="247">
        <v>369</v>
      </c>
      <c r="JI52" s="247">
        <v>369</v>
      </c>
      <c r="JJ52" s="247"/>
      <c r="JK52" s="247">
        <v>369</v>
      </c>
      <c r="JL52" s="247">
        <v>369</v>
      </c>
      <c r="JM52" s="247">
        <v>369</v>
      </c>
      <c r="JN52" s="247">
        <v>369</v>
      </c>
      <c r="JO52" s="247">
        <v>369</v>
      </c>
      <c r="JP52" s="247">
        <v>369</v>
      </c>
      <c r="JQ52" s="198"/>
      <c r="JR52" s="247">
        <v>369</v>
      </c>
      <c r="JS52" s="247">
        <v>369</v>
      </c>
      <c r="JT52" s="247">
        <v>369</v>
      </c>
      <c r="JU52" s="247">
        <v>369</v>
      </c>
      <c r="JV52" s="247">
        <v>369</v>
      </c>
      <c r="JW52" s="247">
        <v>369</v>
      </c>
      <c r="JX52" s="247">
        <v>369</v>
      </c>
      <c r="JY52" s="247">
        <v>369</v>
      </c>
      <c r="JZ52" s="247">
        <v>369</v>
      </c>
      <c r="KA52" s="247">
        <v>367</v>
      </c>
      <c r="KB52" s="247">
        <v>367</v>
      </c>
      <c r="KC52" s="247">
        <v>367</v>
      </c>
      <c r="KD52" s="247">
        <v>367</v>
      </c>
      <c r="KE52" s="247">
        <v>367</v>
      </c>
      <c r="KF52" s="247">
        <v>367</v>
      </c>
      <c r="KG52" s="247">
        <v>367</v>
      </c>
      <c r="KH52" s="247">
        <v>367</v>
      </c>
      <c r="KI52" s="247">
        <v>367</v>
      </c>
      <c r="KJ52" s="247">
        <v>367</v>
      </c>
      <c r="KK52" s="247">
        <v>367</v>
      </c>
      <c r="KL52" s="247">
        <v>367</v>
      </c>
      <c r="KM52" s="247">
        <v>367</v>
      </c>
      <c r="KN52" s="247">
        <v>367</v>
      </c>
      <c r="KO52" s="247">
        <v>367</v>
      </c>
      <c r="KP52" s="247">
        <v>367</v>
      </c>
      <c r="KQ52" s="247">
        <v>367</v>
      </c>
      <c r="KR52" s="247">
        <v>367</v>
      </c>
      <c r="KS52" s="247">
        <v>367</v>
      </c>
      <c r="KT52" s="247">
        <v>367</v>
      </c>
      <c r="KU52" s="247">
        <v>367</v>
      </c>
      <c r="KV52" s="247">
        <v>367</v>
      </c>
      <c r="KW52" s="247">
        <v>367</v>
      </c>
      <c r="KX52" s="198"/>
      <c r="KY52" s="198"/>
      <c r="KZ52" s="198"/>
      <c r="LA52" s="198"/>
      <c r="LB52" s="247">
        <v>362</v>
      </c>
      <c r="LC52" s="247">
        <v>369</v>
      </c>
      <c r="LD52" s="247">
        <v>369</v>
      </c>
      <c r="LE52" s="247">
        <v>357</v>
      </c>
      <c r="LF52" s="243">
        <v>0</v>
      </c>
      <c r="LG52" s="247">
        <v>357</v>
      </c>
      <c r="LH52" s="198"/>
      <c r="LI52" s="198"/>
      <c r="LJ52" s="198"/>
      <c r="LK52" s="198"/>
      <c r="LL52" s="198"/>
      <c r="LM52" s="198"/>
      <c r="LN52" s="198"/>
      <c r="LO52" s="198"/>
      <c r="LP52" s="198"/>
      <c r="LQ52" s="247">
        <v>357</v>
      </c>
      <c r="LR52" s="198"/>
      <c r="LS52" s="198"/>
      <c r="LT52" s="198"/>
      <c r="LU52" s="198"/>
      <c r="LV52" s="198"/>
      <c r="LW52" s="198"/>
      <c r="LX52" s="198"/>
      <c r="LY52" s="198"/>
      <c r="LZ52" s="198"/>
      <c r="MA52" s="198"/>
      <c r="MB52" s="198"/>
      <c r="MC52" s="198"/>
      <c r="MD52" s="198"/>
      <c r="ME52" s="198"/>
      <c r="MF52" s="198"/>
      <c r="MG52" s="198"/>
      <c r="MH52" s="198"/>
      <c r="MI52" s="198"/>
      <c r="MJ52" s="198"/>
      <c r="MK52" s="198"/>
      <c r="ML52" s="198"/>
      <c r="MM52" s="198"/>
      <c r="MN52" s="247">
        <v>357</v>
      </c>
      <c r="MO52" s="247">
        <v>356</v>
      </c>
      <c r="MP52" s="198"/>
      <c r="MQ52" s="247">
        <v>356</v>
      </c>
      <c r="MR52" s="198"/>
      <c r="MS52" s="198"/>
      <c r="MT52" s="198"/>
      <c r="MU52" s="198"/>
      <c r="MV52" s="198"/>
      <c r="MW52" s="198"/>
      <c r="MX52" s="198"/>
      <c r="MY52" s="198"/>
      <c r="MZ52" s="198"/>
      <c r="NA52" s="247">
        <v>356</v>
      </c>
      <c r="NB52" s="198"/>
      <c r="NC52" s="198"/>
      <c r="ND52" s="198"/>
      <c r="NE52" s="198"/>
      <c r="NF52" s="198"/>
      <c r="NG52" s="198"/>
      <c r="NH52" s="198"/>
      <c r="NI52" s="198"/>
      <c r="NJ52" s="198"/>
      <c r="NK52" s="198"/>
      <c r="NL52" s="198"/>
      <c r="NM52" s="198"/>
      <c r="NN52" s="198"/>
      <c r="NO52" s="198"/>
      <c r="NP52" s="196"/>
      <c r="NQ52" s="196"/>
      <c r="NR52" s="196"/>
      <c r="NS52" s="196"/>
      <c r="NT52" s="196"/>
      <c r="NU52" s="196"/>
      <c r="NV52" s="196"/>
      <c r="NW52" s="196"/>
      <c r="NX52" s="196"/>
      <c r="NY52" s="196"/>
      <c r="NZ52" s="196"/>
      <c r="OA52" s="196"/>
      <c r="OB52" s="196"/>
      <c r="OC52" s="196"/>
      <c r="OD52" s="196"/>
      <c r="OE52" s="196"/>
      <c r="OF52" s="196"/>
      <c r="OG52" s="196"/>
      <c r="OH52" s="196"/>
      <c r="OI52" s="196"/>
      <c r="OJ52" s="196"/>
      <c r="OK52" s="196"/>
      <c r="OL52" s="196"/>
      <c r="OM52" s="196"/>
      <c r="ON52" s="196"/>
      <c r="OO52" s="196"/>
      <c r="OP52" s="196"/>
      <c r="OQ52" s="196"/>
      <c r="OR52" s="196"/>
      <c r="OS52" s="196"/>
      <c r="OT52" s="196"/>
      <c r="OU52" s="196"/>
      <c r="OV52" s="196"/>
      <c r="OW52" s="196"/>
      <c r="OX52" s="196"/>
      <c r="OY52" s="196"/>
      <c r="OZ52" s="196"/>
      <c r="PA52" s="196"/>
      <c r="PB52" s="196"/>
      <c r="PC52" s="196"/>
      <c r="PD52" s="196"/>
      <c r="PE52" s="196"/>
      <c r="PF52" s="196"/>
      <c r="PG52" s="196"/>
      <c r="PH52" s="196"/>
      <c r="PI52" s="196"/>
      <c r="PJ52" s="196"/>
      <c r="PK52" s="196"/>
      <c r="PL52" s="196"/>
      <c r="PM52" s="196"/>
      <c r="PN52" s="196"/>
      <c r="PO52" s="196"/>
      <c r="PP52" s="196"/>
      <c r="PQ52" s="196"/>
      <c r="PR52" s="196"/>
      <c r="PS52" s="196"/>
      <c r="PT52" s="196"/>
      <c r="PU52" s="196"/>
      <c r="PV52" s="196"/>
      <c r="PW52" s="196"/>
      <c r="PX52" s="261"/>
      <c r="PY52" s="261"/>
      <c r="PZ52" s="261"/>
      <c r="QA52" s="261"/>
      <c r="QB52" s="261"/>
      <c r="QC52" s="261"/>
      <c r="QD52" s="261"/>
      <c r="QE52" s="261"/>
      <c r="QF52" s="261"/>
      <c r="QG52" s="261"/>
      <c r="QH52" s="261"/>
      <c r="QI52" s="261"/>
      <c r="QJ52" s="261"/>
      <c r="QK52" s="261"/>
      <c r="QL52" s="261"/>
      <c r="QM52" s="261"/>
      <c r="QN52" s="261"/>
      <c r="QO52" s="261"/>
      <c r="QP52" s="261"/>
      <c r="QQ52" s="261"/>
      <c r="QR52" s="261"/>
      <c r="QS52" s="261"/>
      <c r="QT52" s="261"/>
      <c r="QU52" s="261"/>
      <c r="QV52" s="261"/>
      <c r="QW52" s="261"/>
      <c r="QX52" s="261"/>
      <c r="QY52" s="261"/>
      <c r="QZ52" s="261"/>
      <c r="RA52" s="261"/>
      <c r="RB52" s="261"/>
      <c r="RC52" s="261"/>
      <c r="RD52" s="261"/>
      <c r="RE52" s="261"/>
      <c r="RF52" s="261"/>
      <c r="RG52" s="261"/>
      <c r="RH52" s="261"/>
      <c r="RI52" s="261"/>
      <c r="RJ52" s="261"/>
      <c r="RK52" s="261"/>
      <c r="RL52" s="261"/>
      <c r="RM52" s="261"/>
      <c r="RN52" s="261"/>
      <c r="RO52" s="261"/>
      <c r="RP52" s="261"/>
      <c r="RQ52" s="261"/>
      <c r="RR52" s="261"/>
      <c r="RS52" s="261"/>
      <c r="RT52" s="261"/>
      <c r="RU52" s="261"/>
      <c r="RV52" s="261"/>
      <c r="RW52" s="261"/>
      <c r="RX52" s="261"/>
      <c r="RY52" s="261"/>
      <c r="RZ52" s="261"/>
      <c r="SA52" s="261"/>
      <c r="SB52" s="261"/>
      <c r="SC52" s="261"/>
      <c r="SD52" s="261"/>
      <c r="SE52" s="261"/>
    </row>
    <row r="53" spans="1:499" x14ac:dyDescent="0.2">
      <c r="A53" s="230" t="s">
        <v>830</v>
      </c>
      <c r="B53" s="231" t="s">
        <v>2720</v>
      </c>
      <c r="C53" s="225"/>
      <c r="D53" s="225"/>
      <c r="E53" s="225"/>
      <c r="F53" s="226" t="s">
        <v>5640</v>
      </c>
      <c r="G53" s="226" t="s">
        <v>5550</v>
      </c>
      <c r="H53" s="226" t="s">
        <v>5551</v>
      </c>
      <c r="I53" s="226" t="s">
        <v>5607</v>
      </c>
      <c r="J53" s="226"/>
      <c r="K53" s="226"/>
      <c r="L53" s="226"/>
      <c r="M53" s="226"/>
      <c r="N53" s="226" t="s">
        <v>5553</v>
      </c>
      <c r="O53" s="226" t="s">
        <v>5641</v>
      </c>
      <c r="P53" s="226"/>
      <c r="Q53" s="237">
        <v>0</v>
      </c>
      <c r="R53" s="238"/>
      <c r="S53" s="238"/>
      <c r="T53" s="238"/>
      <c r="U53" s="238"/>
      <c r="V53" s="238"/>
      <c r="W53" s="232" t="s">
        <v>5555</v>
      </c>
      <c r="X53" s="232"/>
      <c r="Y53" s="232" t="s">
        <v>5556</v>
      </c>
      <c r="Z53" s="235">
        <v>2.76</v>
      </c>
      <c r="AA53" s="235">
        <v>4.07</v>
      </c>
      <c r="AB53" s="235">
        <v>0</v>
      </c>
      <c r="AC53" s="224">
        <v>36526</v>
      </c>
      <c r="AD53" s="224">
        <v>36526</v>
      </c>
      <c r="AE53" s="125">
        <v>18</v>
      </c>
      <c r="AF53" s="125">
        <v>24</v>
      </c>
      <c r="AG53" s="125">
        <v>12</v>
      </c>
      <c r="AH53" s="236">
        <v>1</v>
      </c>
      <c r="AI53" s="236" t="s">
        <v>819</v>
      </c>
      <c r="AJ53" s="125" t="s">
        <v>6225</v>
      </c>
      <c r="AK53" s="175" t="s">
        <v>5145</v>
      </c>
      <c r="AL53" s="125" t="s">
        <v>820</v>
      </c>
      <c r="AM53" s="27" t="s">
        <v>5060</v>
      </c>
      <c r="AN53" s="126">
        <v>6.77</v>
      </c>
      <c r="AO53" s="126">
        <v>0.4</v>
      </c>
      <c r="AP53" s="126">
        <v>7.8</v>
      </c>
      <c r="AQ53" s="126">
        <v>3</v>
      </c>
      <c r="AR53" s="125">
        <v>0</v>
      </c>
      <c r="AS53" s="125">
        <v>0</v>
      </c>
      <c r="AT53" s="178">
        <v>43416</v>
      </c>
      <c r="AU53" s="178"/>
      <c r="AV53" s="178">
        <v>43139</v>
      </c>
      <c r="AW53" s="239" t="s">
        <v>855</v>
      </c>
      <c r="AX53" s="239" t="s">
        <v>846</v>
      </c>
      <c r="AY53" s="127"/>
      <c r="AZ53" s="127"/>
      <c r="BA53" s="128">
        <v>80</v>
      </c>
      <c r="BB53" s="128" t="s">
        <v>489</v>
      </c>
      <c r="BC53" s="128"/>
      <c r="BD53" s="128">
        <v>1</v>
      </c>
      <c r="BE53" s="129" t="s">
        <v>541</v>
      </c>
      <c r="BF53" s="130">
        <v>1</v>
      </c>
      <c r="BG53" s="240"/>
      <c r="BH53" s="241" t="s">
        <v>947</v>
      </c>
      <c r="BI53" s="190"/>
      <c r="BJ53" s="131">
        <v>11</v>
      </c>
      <c r="BK53" s="191">
        <v>293</v>
      </c>
      <c r="BL53" s="13">
        <v>7</v>
      </c>
      <c r="BM53" s="13">
        <v>4</v>
      </c>
      <c r="BN53" s="27" t="s">
        <v>5566</v>
      </c>
      <c r="BO53" s="13" t="s">
        <v>5562</v>
      </c>
      <c r="BP53" s="222">
        <v>10</v>
      </c>
      <c r="BQ53" s="132"/>
      <c r="BR53" s="133"/>
      <c r="BS53" s="125">
        <v>1000000000</v>
      </c>
      <c r="BT53" s="134">
        <v>10</v>
      </c>
      <c r="BU53" s="135">
        <v>9.0899999999999995E-2</v>
      </c>
      <c r="BV53" s="134">
        <v>200</v>
      </c>
      <c r="BW53" s="136">
        <v>0</v>
      </c>
      <c r="BX53" s="136">
        <v>200</v>
      </c>
      <c r="BY53" s="136">
        <v>0</v>
      </c>
      <c r="BZ53" s="134">
        <v>0</v>
      </c>
      <c r="CA53" s="134">
        <v>0</v>
      </c>
      <c r="CB53" s="134">
        <v>210</v>
      </c>
      <c r="CC53" s="135">
        <v>-18.090900000000001</v>
      </c>
      <c r="CD53" s="134"/>
      <c r="CE53" s="134"/>
      <c r="CF53" s="137">
        <v>0</v>
      </c>
      <c r="CG53" s="134">
        <v>4</v>
      </c>
      <c r="CH53" s="132"/>
      <c r="CI53" s="132"/>
      <c r="CJ53" s="229" t="s">
        <v>820</v>
      </c>
      <c r="CK53" s="233" t="s">
        <v>820</v>
      </c>
      <c r="CL53" s="138">
        <v>0</v>
      </c>
      <c r="CM53" s="138">
        <v>0</v>
      </c>
      <c r="CN53" s="135">
        <v>0</v>
      </c>
      <c r="CO53" s="135">
        <v>0.63</v>
      </c>
      <c r="CP53" s="139"/>
      <c r="CQ53" s="135">
        <v>0</v>
      </c>
      <c r="CR53" s="179">
        <v>43479</v>
      </c>
      <c r="CS53" s="180">
        <v>43479</v>
      </c>
      <c r="CT53" s="181">
        <v>43605</v>
      </c>
      <c r="CU53" s="181">
        <v>43067</v>
      </c>
      <c r="CV53" s="181">
        <v>0</v>
      </c>
      <c r="CW53" s="181">
        <v>43151</v>
      </c>
      <c r="CX53" s="181">
        <v>43235</v>
      </c>
      <c r="CY53" s="135">
        <v>0</v>
      </c>
      <c r="CZ53" s="134">
        <v>0</v>
      </c>
      <c r="DA53" s="135">
        <v>0</v>
      </c>
      <c r="DB53" s="135">
        <v>0</v>
      </c>
      <c r="DC53" s="135">
        <v>0</v>
      </c>
      <c r="DD53" s="135">
        <v>2.197802197802198E-2</v>
      </c>
      <c r="DE53" s="140">
        <v>0</v>
      </c>
      <c r="DF53" s="13" t="s">
        <v>820</v>
      </c>
      <c r="DG53" s="80" t="s">
        <v>820</v>
      </c>
      <c r="DH53" s="18" t="b">
        <v>0</v>
      </c>
      <c r="DI53" s="79"/>
      <c r="DJ53" s="79"/>
      <c r="DK53" s="192"/>
      <c r="DL53" s="174"/>
      <c r="DM53" s="193"/>
      <c r="DN53" s="135"/>
      <c r="DO53" s="79"/>
      <c r="DP53" s="79"/>
      <c r="DQ53" s="79"/>
      <c r="DR53" s="79"/>
      <c r="DS53" s="79"/>
      <c r="DT53" s="79"/>
      <c r="DU53" s="79"/>
      <c r="DV53" s="18"/>
      <c r="DW53" s="18"/>
      <c r="DX53" s="18"/>
      <c r="DY53" s="177"/>
      <c r="DZ53" s="177">
        <v>0</v>
      </c>
      <c r="EA53" s="177">
        <v>0</v>
      </c>
      <c r="EB53" s="177">
        <v>0</v>
      </c>
      <c r="EC53" s="177">
        <v>0</v>
      </c>
      <c r="ED53" s="177">
        <v>0</v>
      </c>
      <c r="EE53" s="177">
        <v>0</v>
      </c>
      <c r="EF53" s="177">
        <v>0</v>
      </c>
      <c r="EG53" s="177">
        <v>0</v>
      </c>
      <c r="EH53" s="177">
        <v>0</v>
      </c>
      <c r="EI53" s="177">
        <v>0</v>
      </c>
      <c r="EJ53" s="177">
        <v>0</v>
      </c>
      <c r="EK53" s="177">
        <v>0</v>
      </c>
      <c r="EL53" s="177">
        <v>0</v>
      </c>
      <c r="EM53" s="177">
        <v>0</v>
      </c>
      <c r="EN53" s="177">
        <v>0</v>
      </c>
      <c r="EO53" s="177">
        <v>0</v>
      </c>
      <c r="EP53" s="177">
        <v>0</v>
      </c>
      <c r="EQ53" s="177">
        <v>0</v>
      </c>
      <c r="ER53" s="177">
        <v>0</v>
      </c>
      <c r="ES53" s="177">
        <v>0</v>
      </c>
      <c r="ET53" s="177">
        <v>0</v>
      </c>
      <c r="EU53" s="177">
        <v>0</v>
      </c>
      <c r="EV53" s="177">
        <v>0</v>
      </c>
      <c r="EW53" s="177">
        <v>0</v>
      </c>
      <c r="EX53" s="177">
        <v>0</v>
      </c>
      <c r="EY53" s="177">
        <v>0</v>
      </c>
      <c r="EZ53" s="177">
        <v>0</v>
      </c>
      <c r="FA53" s="177">
        <v>0</v>
      </c>
      <c r="FB53" s="177">
        <v>0</v>
      </c>
      <c r="FC53" s="249">
        <v>184</v>
      </c>
      <c r="FD53" s="249">
        <v>174</v>
      </c>
      <c r="FE53" s="249">
        <v>174</v>
      </c>
      <c r="FF53" s="249">
        <v>174</v>
      </c>
      <c r="FG53" s="249">
        <v>147</v>
      </c>
      <c r="FH53" s="248">
        <v>147</v>
      </c>
      <c r="FI53" s="248">
        <v>147</v>
      </c>
      <c r="FJ53" s="248">
        <v>147</v>
      </c>
      <c r="FK53" s="248">
        <v>143</v>
      </c>
      <c r="FL53" s="248">
        <v>143</v>
      </c>
      <c r="FM53" s="248">
        <v>143</v>
      </c>
      <c r="FN53" s="248">
        <v>143</v>
      </c>
      <c r="FO53" s="248">
        <v>143</v>
      </c>
      <c r="FP53" s="248">
        <v>143</v>
      </c>
      <c r="FQ53" s="248">
        <v>143</v>
      </c>
      <c r="FR53" s="248">
        <v>143</v>
      </c>
      <c r="FS53" s="248">
        <v>143</v>
      </c>
      <c r="FT53" s="248">
        <v>143</v>
      </c>
      <c r="FU53" s="248">
        <v>143</v>
      </c>
      <c r="FV53" s="248">
        <v>143</v>
      </c>
      <c r="FW53" s="248">
        <v>143</v>
      </c>
      <c r="FX53" s="248">
        <v>143</v>
      </c>
      <c r="FY53" s="248">
        <v>143</v>
      </c>
      <c r="FZ53" s="248">
        <v>143</v>
      </c>
      <c r="GA53" s="248">
        <v>143</v>
      </c>
      <c r="GB53" s="248">
        <v>143</v>
      </c>
      <c r="GC53" s="248">
        <v>143</v>
      </c>
      <c r="GD53" s="244">
        <v>112</v>
      </c>
      <c r="GE53" s="244">
        <v>112</v>
      </c>
      <c r="GF53" s="244">
        <v>112</v>
      </c>
      <c r="GG53" s="244">
        <v>112</v>
      </c>
      <c r="GH53" s="244">
        <v>112</v>
      </c>
      <c r="GI53" s="244">
        <v>112</v>
      </c>
      <c r="GJ53" s="244">
        <v>112</v>
      </c>
      <c r="GK53" s="244">
        <v>108</v>
      </c>
      <c r="GL53" s="244">
        <v>108</v>
      </c>
      <c r="GM53" s="244">
        <v>108</v>
      </c>
      <c r="GN53" s="244">
        <v>108</v>
      </c>
      <c r="GO53" s="244">
        <v>108</v>
      </c>
      <c r="GP53" s="244">
        <v>108</v>
      </c>
      <c r="GQ53" s="244">
        <v>108</v>
      </c>
      <c r="GR53" s="244">
        <v>108</v>
      </c>
      <c r="GS53" s="244">
        <v>108</v>
      </c>
      <c r="GT53" s="244">
        <v>108</v>
      </c>
      <c r="GU53" s="244">
        <v>108</v>
      </c>
      <c r="GV53" s="244">
        <v>108</v>
      </c>
      <c r="GW53" s="244">
        <v>108</v>
      </c>
      <c r="GX53" s="244">
        <v>108</v>
      </c>
      <c r="GY53" s="244">
        <v>108</v>
      </c>
      <c r="GZ53" s="244">
        <v>108</v>
      </c>
      <c r="HA53" s="244">
        <v>108</v>
      </c>
      <c r="HB53" s="244">
        <v>108</v>
      </c>
      <c r="HC53" s="244">
        <v>108</v>
      </c>
      <c r="HD53" s="244">
        <v>108</v>
      </c>
      <c r="HE53" s="244">
        <v>1</v>
      </c>
      <c r="HF53" s="244">
        <v>108</v>
      </c>
      <c r="HG53" s="244">
        <v>108</v>
      </c>
      <c r="HH53" s="244">
        <v>98</v>
      </c>
      <c r="HI53" s="244">
        <v>98</v>
      </c>
      <c r="HJ53" s="244">
        <v>88</v>
      </c>
      <c r="HK53" s="198"/>
      <c r="HL53" s="244">
        <v>88</v>
      </c>
      <c r="HM53" s="244">
        <v>88</v>
      </c>
      <c r="HN53" s="244">
        <v>88</v>
      </c>
      <c r="HO53" s="244">
        <v>108</v>
      </c>
      <c r="HP53" s="244">
        <v>88</v>
      </c>
      <c r="HQ53" s="244">
        <v>88</v>
      </c>
      <c r="HR53" s="244">
        <v>88</v>
      </c>
      <c r="HS53" s="244">
        <v>88</v>
      </c>
      <c r="HT53" s="244">
        <v>88</v>
      </c>
      <c r="HU53" s="244">
        <v>88</v>
      </c>
      <c r="HV53" s="198"/>
      <c r="HW53" s="244">
        <v>88</v>
      </c>
      <c r="HX53" s="244">
        <v>88</v>
      </c>
      <c r="HY53" s="244">
        <v>88</v>
      </c>
      <c r="HZ53" s="244">
        <v>88</v>
      </c>
      <c r="IA53" s="244">
        <v>88</v>
      </c>
      <c r="IB53" s="244">
        <v>88</v>
      </c>
      <c r="IC53" s="244">
        <v>88</v>
      </c>
      <c r="ID53" s="244">
        <v>88</v>
      </c>
      <c r="IE53" s="244">
        <v>88</v>
      </c>
      <c r="IF53" s="244">
        <v>88</v>
      </c>
      <c r="IG53" s="244">
        <v>88</v>
      </c>
      <c r="IH53" s="244">
        <v>88</v>
      </c>
      <c r="II53" s="244">
        <v>88</v>
      </c>
      <c r="IJ53" s="244">
        <v>88</v>
      </c>
      <c r="IK53" s="244">
        <v>88</v>
      </c>
      <c r="IL53" s="244">
        <v>88</v>
      </c>
      <c r="IM53" s="244">
        <v>88</v>
      </c>
      <c r="IN53" s="244">
        <v>88</v>
      </c>
      <c r="IO53" s="244">
        <v>88</v>
      </c>
      <c r="IP53" s="244">
        <v>88</v>
      </c>
      <c r="IQ53" s="244">
        <v>88</v>
      </c>
      <c r="IR53" s="244">
        <v>88</v>
      </c>
      <c r="IS53" s="244">
        <v>88</v>
      </c>
      <c r="IT53" s="244">
        <v>88</v>
      </c>
      <c r="IU53" s="244">
        <v>88</v>
      </c>
      <c r="IV53" s="244">
        <v>88</v>
      </c>
      <c r="IW53" s="244">
        <v>88</v>
      </c>
      <c r="IX53" s="244">
        <v>88</v>
      </c>
      <c r="IY53" s="244">
        <v>88</v>
      </c>
      <c r="IZ53" s="198"/>
      <c r="JA53" s="244">
        <v>88</v>
      </c>
      <c r="JB53" s="244">
        <v>88</v>
      </c>
      <c r="JC53" s="244">
        <v>88</v>
      </c>
      <c r="JD53" s="244">
        <v>88</v>
      </c>
      <c r="JE53" s="244">
        <v>88</v>
      </c>
      <c r="JF53" s="242">
        <v>58</v>
      </c>
      <c r="JG53" s="242">
        <v>58</v>
      </c>
      <c r="JH53" s="242">
        <v>58</v>
      </c>
      <c r="JI53" s="242">
        <v>58</v>
      </c>
      <c r="JJ53" s="242"/>
      <c r="JK53" s="242">
        <v>58</v>
      </c>
      <c r="JL53" s="242">
        <v>58</v>
      </c>
      <c r="JM53" s="242">
        <v>58</v>
      </c>
      <c r="JN53" s="242">
        <v>52</v>
      </c>
      <c r="JO53" s="242">
        <v>52</v>
      </c>
      <c r="JP53" s="242">
        <v>52</v>
      </c>
      <c r="JQ53" s="198"/>
      <c r="JR53" s="242">
        <v>52</v>
      </c>
      <c r="JS53" s="242">
        <v>52</v>
      </c>
      <c r="JT53" s="242">
        <v>52</v>
      </c>
      <c r="JU53" s="242">
        <v>52</v>
      </c>
      <c r="JV53" s="242">
        <v>52</v>
      </c>
      <c r="JW53" s="242">
        <v>52</v>
      </c>
      <c r="JX53" s="242">
        <v>52</v>
      </c>
      <c r="JY53" s="242">
        <v>52</v>
      </c>
      <c r="JZ53" s="242">
        <v>52</v>
      </c>
      <c r="KA53" s="242">
        <v>52</v>
      </c>
      <c r="KB53" s="242">
        <v>52</v>
      </c>
      <c r="KC53" s="242">
        <v>46</v>
      </c>
      <c r="KD53" s="242">
        <v>46</v>
      </c>
      <c r="KE53" s="242">
        <v>46</v>
      </c>
      <c r="KF53" s="242">
        <v>46</v>
      </c>
      <c r="KG53" s="242">
        <v>46</v>
      </c>
      <c r="KH53" s="242">
        <v>46</v>
      </c>
      <c r="KI53" s="242">
        <v>46</v>
      </c>
      <c r="KJ53" s="242">
        <v>46</v>
      </c>
      <c r="KK53" s="242">
        <v>46</v>
      </c>
      <c r="KL53" s="242">
        <v>46</v>
      </c>
      <c r="KM53" s="242">
        <v>46</v>
      </c>
      <c r="KN53" s="242">
        <v>46</v>
      </c>
      <c r="KO53" s="242">
        <v>46</v>
      </c>
      <c r="KP53" s="242">
        <v>46</v>
      </c>
      <c r="KQ53" s="242">
        <v>46</v>
      </c>
      <c r="KR53" s="242">
        <v>46</v>
      </c>
      <c r="KS53" s="242">
        <v>46</v>
      </c>
      <c r="KT53" s="242">
        <v>46</v>
      </c>
      <c r="KU53" s="242">
        <v>46</v>
      </c>
      <c r="KV53" s="242">
        <v>46</v>
      </c>
      <c r="KW53" s="242">
        <v>46</v>
      </c>
      <c r="KX53" s="198"/>
      <c r="KY53" s="198"/>
      <c r="KZ53" s="198"/>
      <c r="LA53" s="198"/>
      <c r="LB53" s="242">
        <v>46</v>
      </c>
      <c r="LC53" s="242">
        <v>58</v>
      </c>
      <c r="LD53" s="242">
        <v>58</v>
      </c>
      <c r="LE53" s="242">
        <v>46</v>
      </c>
      <c r="LF53" s="243">
        <v>0</v>
      </c>
      <c r="LG53" s="242">
        <v>46</v>
      </c>
      <c r="LH53" s="198"/>
      <c r="LI53" s="198"/>
      <c r="LJ53" s="198"/>
      <c r="LK53" s="198"/>
      <c r="LL53" s="198"/>
      <c r="LM53" s="198"/>
      <c r="LN53" s="198"/>
      <c r="LO53" s="198"/>
      <c r="LP53" s="198"/>
      <c r="LQ53" s="242">
        <v>46</v>
      </c>
      <c r="LR53" s="198"/>
      <c r="LS53" s="198"/>
      <c r="LT53" s="198"/>
      <c r="LU53" s="198"/>
      <c r="LV53" s="198"/>
      <c r="LW53" s="198"/>
      <c r="LX53" s="198"/>
      <c r="LY53" s="198"/>
      <c r="LZ53" s="198"/>
      <c r="MA53" s="198"/>
      <c r="MB53" s="198"/>
      <c r="MC53" s="198"/>
      <c r="MD53" s="198"/>
      <c r="ME53" s="198"/>
      <c r="MF53" s="198"/>
      <c r="MG53" s="198"/>
      <c r="MH53" s="198"/>
      <c r="MI53" s="198"/>
      <c r="MJ53" s="198"/>
      <c r="MK53" s="198"/>
      <c r="ML53" s="198"/>
      <c r="MM53" s="198"/>
      <c r="MN53" s="242">
        <v>46</v>
      </c>
      <c r="MO53" s="248">
        <v>10</v>
      </c>
      <c r="MP53" s="198"/>
      <c r="MQ53" s="248">
        <v>10</v>
      </c>
      <c r="MR53" s="198"/>
      <c r="MS53" s="198"/>
      <c r="MT53" s="198"/>
      <c r="MU53" s="198"/>
      <c r="MV53" s="198"/>
      <c r="MW53" s="198"/>
      <c r="MX53" s="198"/>
      <c r="MY53" s="198"/>
      <c r="MZ53" s="198"/>
      <c r="NA53" s="248">
        <v>10</v>
      </c>
      <c r="NB53" s="198"/>
      <c r="NC53" s="198"/>
      <c r="ND53" s="198"/>
      <c r="NE53" s="198"/>
      <c r="NF53" s="198"/>
      <c r="NG53" s="198"/>
      <c r="NH53" s="198"/>
      <c r="NI53" s="198"/>
      <c r="NJ53" s="198"/>
      <c r="NK53" s="198"/>
      <c r="NL53" s="198"/>
      <c r="NM53" s="198"/>
      <c r="NN53" s="198"/>
      <c r="NO53" s="198"/>
      <c r="NP53" s="198"/>
      <c r="NQ53" s="198"/>
      <c r="NR53" s="198"/>
      <c r="NS53" s="198"/>
      <c r="NT53" s="198"/>
      <c r="NU53" s="198"/>
      <c r="NV53" s="198"/>
      <c r="NW53" s="198"/>
      <c r="NX53" s="198"/>
      <c r="NY53" s="198"/>
      <c r="NZ53" s="198"/>
      <c r="OA53" s="198"/>
      <c r="OB53" s="198"/>
      <c r="OC53" s="198"/>
      <c r="OD53" s="198"/>
      <c r="OE53" s="198"/>
      <c r="OF53" s="198"/>
      <c r="OG53" s="198"/>
      <c r="OH53" s="198"/>
      <c r="OI53" s="198"/>
      <c r="OJ53" s="198"/>
      <c r="OK53" s="198"/>
      <c r="OL53" s="198"/>
      <c r="OM53" s="198"/>
      <c r="ON53" s="198"/>
      <c r="OO53" s="198"/>
      <c r="OP53" s="198"/>
      <c r="OQ53" s="198"/>
      <c r="OR53" s="198"/>
      <c r="OS53" s="198"/>
      <c r="OT53" s="198"/>
      <c r="OU53" s="198"/>
      <c r="OV53" s="198"/>
      <c r="OW53" s="198"/>
      <c r="OX53" s="198"/>
      <c r="OY53" s="198"/>
      <c r="OZ53" s="198"/>
      <c r="PA53" s="198"/>
      <c r="PB53" s="198"/>
      <c r="PC53" s="198"/>
      <c r="PD53" s="198"/>
      <c r="PE53" s="198"/>
      <c r="PF53" s="198"/>
      <c r="PG53" s="198"/>
      <c r="PH53" s="198"/>
      <c r="PI53" s="198"/>
      <c r="PJ53" s="198"/>
      <c r="PK53" s="198"/>
      <c r="PL53" s="198"/>
      <c r="PM53" s="198"/>
      <c r="PN53" s="198"/>
      <c r="PO53" s="198"/>
      <c r="PP53" s="198"/>
      <c r="PQ53" s="198"/>
      <c r="PR53" s="198"/>
      <c r="PS53" s="198"/>
      <c r="PT53" s="198"/>
      <c r="PU53" s="198"/>
      <c r="PV53" s="198"/>
      <c r="PW53" s="198"/>
      <c r="PX53" s="261"/>
      <c r="PY53" s="261"/>
      <c r="PZ53" s="261"/>
      <c r="QA53" s="261"/>
      <c r="QB53" s="261"/>
      <c r="QC53" s="261"/>
      <c r="QD53" s="261"/>
      <c r="QE53" s="261"/>
      <c r="QF53" s="261"/>
      <c r="QG53" s="261"/>
      <c r="QH53" s="261"/>
      <c r="QI53" s="261"/>
      <c r="QJ53" s="261"/>
      <c r="QK53" s="261"/>
      <c r="QL53" s="261"/>
      <c r="QM53" s="261"/>
      <c r="QN53" s="261"/>
      <c r="QO53" s="261"/>
      <c r="QP53" s="261"/>
      <c r="QQ53" s="261"/>
      <c r="QR53" s="261"/>
      <c r="QS53" s="261"/>
      <c r="QT53" s="261"/>
      <c r="QU53" s="261"/>
      <c r="QV53" s="261"/>
      <c r="QW53" s="261"/>
      <c r="QX53" s="261"/>
      <c r="QY53" s="261"/>
      <c r="QZ53" s="261"/>
      <c r="RA53" s="261"/>
      <c r="RB53" s="261"/>
      <c r="RC53" s="261"/>
      <c r="RD53" s="261"/>
      <c r="RE53" s="261"/>
      <c r="RF53" s="261"/>
      <c r="RG53" s="261"/>
      <c r="RH53" s="261"/>
      <c r="RI53" s="261"/>
      <c r="RJ53" s="261"/>
      <c r="RK53" s="261"/>
      <c r="RL53" s="261"/>
      <c r="RM53" s="261"/>
      <c r="RN53" s="261"/>
      <c r="RO53" s="261"/>
      <c r="RP53" s="261"/>
      <c r="RQ53" s="261"/>
      <c r="RR53" s="261"/>
      <c r="RS53" s="261"/>
      <c r="RT53" s="261"/>
      <c r="RU53" s="261"/>
      <c r="RV53" s="261"/>
      <c r="RW53" s="261"/>
      <c r="RX53" s="261"/>
      <c r="RY53" s="261"/>
      <c r="RZ53" s="261"/>
      <c r="SA53" s="261"/>
      <c r="SB53" s="261"/>
      <c r="SC53" s="261"/>
      <c r="SD53" s="261"/>
      <c r="SE53" s="261"/>
    </row>
    <row r="54" spans="1:499" x14ac:dyDescent="0.2">
      <c r="A54" s="230" t="s">
        <v>830</v>
      </c>
      <c r="B54" s="231" t="s">
        <v>2718</v>
      </c>
      <c r="C54" s="225"/>
      <c r="D54" s="225"/>
      <c r="E54" s="225"/>
      <c r="F54" s="226" t="s">
        <v>5642</v>
      </c>
      <c r="G54" s="226" t="s">
        <v>5550</v>
      </c>
      <c r="H54" s="226" t="s">
        <v>5551</v>
      </c>
      <c r="I54" s="226" t="s">
        <v>5607</v>
      </c>
      <c r="J54" s="226"/>
      <c r="K54" s="226"/>
      <c r="L54" s="226"/>
      <c r="M54" s="226"/>
      <c r="N54" s="226" t="s">
        <v>5553</v>
      </c>
      <c r="O54" s="226" t="s">
        <v>5639</v>
      </c>
      <c r="P54" s="226"/>
      <c r="Q54" s="237">
        <v>0</v>
      </c>
      <c r="R54" s="238"/>
      <c r="S54" s="238"/>
      <c r="T54" s="238"/>
      <c r="U54" s="238"/>
      <c r="V54" s="238"/>
      <c r="W54" s="232" t="s">
        <v>5555</v>
      </c>
      <c r="X54" s="232"/>
      <c r="Y54" s="232" t="s">
        <v>5556</v>
      </c>
      <c r="Z54" s="235">
        <v>2.4500000000000002</v>
      </c>
      <c r="AA54" s="235">
        <v>3.35</v>
      </c>
      <c r="AB54" s="235">
        <v>0</v>
      </c>
      <c r="AC54" s="224">
        <v>36526</v>
      </c>
      <c r="AD54" s="224">
        <v>36526</v>
      </c>
      <c r="AE54" s="125">
        <v>18</v>
      </c>
      <c r="AF54" s="125">
        <v>24</v>
      </c>
      <c r="AG54" s="125">
        <v>12</v>
      </c>
      <c r="AH54" s="236">
        <v>1</v>
      </c>
      <c r="AI54" s="236"/>
      <c r="AJ54" s="125" t="s">
        <v>6225</v>
      </c>
      <c r="AK54" s="175" t="s">
        <v>5144</v>
      </c>
      <c r="AL54" s="125" t="s">
        <v>820</v>
      </c>
      <c r="AM54" s="27" t="s">
        <v>5060</v>
      </c>
      <c r="AN54" s="126">
        <v>1.28</v>
      </c>
      <c r="AO54" s="126">
        <v>2.1</v>
      </c>
      <c r="AP54" s="126">
        <v>30.7</v>
      </c>
      <c r="AQ54" s="126">
        <v>7.8</v>
      </c>
      <c r="AR54" s="125">
        <v>0</v>
      </c>
      <c r="AS54" s="125">
        <v>0</v>
      </c>
      <c r="AT54" s="178">
        <v>43364</v>
      </c>
      <c r="AU54" s="178"/>
      <c r="AV54" s="178">
        <v>43364</v>
      </c>
      <c r="AW54" s="239" t="s">
        <v>855</v>
      </c>
      <c r="AX54" s="239" t="s">
        <v>846</v>
      </c>
      <c r="AY54" s="127"/>
      <c r="AZ54" s="127"/>
      <c r="BA54" s="128">
        <v>40</v>
      </c>
      <c r="BB54" s="128" t="s">
        <v>489</v>
      </c>
      <c r="BC54" s="128"/>
      <c r="BD54" s="128">
        <v>1</v>
      </c>
      <c r="BE54" s="129" t="s">
        <v>541</v>
      </c>
      <c r="BF54" s="130">
        <v>1</v>
      </c>
      <c r="BG54" s="240"/>
      <c r="BH54" s="241"/>
      <c r="BI54" s="190"/>
      <c r="BJ54" s="131">
        <v>11</v>
      </c>
      <c r="BK54" s="191">
        <v>56</v>
      </c>
      <c r="BL54" s="13">
        <v>7</v>
      </c>
      <c r="BM54" s="13">
        <v>4</v>
      </c>
      <c r="BN54" s="27" t="s">
        <v>5562</v>
      </c>
      <c r="BO54" s="13" t="s">
        <v>5562</v>
      </c>
      <c r="BP54" s="222">
        <v>10</v>
      </c>
      <c r="BQ54" s="132"/>
      <c r="BR54" s="133"/>
      <c r="BS54" s="125">
        <v>1000000000</v>
      </c>
      <c r="BT54" s="134">
        <v>157</v>
      </c>
      <c r="BU54" s="135">
        <v>-13.2727</v>
      </c>
      <c r="BV54" s="134">
        <v>0</v>
      </c>
      <c r="BW54" s="136">
        <v>0</v>
      </c>
      <c r="BX54" s="136">
        <v>0</v>
      </c>
      <c r="BY54" s="136">
        <v>0</v>
      </c>
      <c r="BZ54" s="134">
        <v>0</v>
      </c>
      <c r="CA54" s="134">
        <v>0</v>
      </c>
      <c r="CB54" s="134">
        <v>157</v>
      </c>
      <c r="CC54" s="135">
        <v>-13.2727</v>
      </c>
      <c r="CD54" s="134"/>
      <c r="CE54" s="134"/>
      <c r="CF54" s="137">
        <v>0</v>
      </c>
      <c r="CG54" s="134">
        <v>4</v>
      </c>
      <c r="CH54" s="132"/>
      <c r="CI54" s="132"/>
      <c r="CJ54" s="229" t="s">
        <v>820</v>
      </c>
      <c r="CK54" s="233" t="s">
        <v>820</v>
      </c>
      <c r="CL54" s="138">
        <v>0</v>
      </c>
      <c r="CM54" s="138">
        <v>358</v>
      </c>
      <c r="CN54" s="135">
        <v>0</v>
      </c>
      <c r="CO54" s="135">
        <v>0.49</v>
      </c>
      <c r="CP54" s="139"/>
      <c r="CQ54" s="135">
        <v>1</v>
      </c>
      <c r="CR54" s="179">
        <v>43479</v>
      </c>
      <c r="CS54" s="180">
        <v>43479</v>
      </c>
      <c r="CT54" s="181">
        <v>43605</v>
      </c>
      <c r="CU54" s="181">
        <v>43216</v>
      </c>
      <c r="CV54" s="181">
        <v>43300</v>
      </c>
      <c r="CW54" s="181">
        <v>43300</v>
      </c>
      <c r="CX54" s="181">
        <v>43384</v>
      </c>
      <c r="CY54" s="135">
        <v>0</v>
      </c>
      <c r="CZ54" s="134">
        <v>0</v>
      </c>
      <c r="DA54" s="135">
        <v>0</v>
      </c>
      <c r="DB54" s="135">
        <v>0</v>
      </c>
      <c r="DC54" s="135">
        <v>0</v>
      </c>
      <c r="DD54" s="135">
        <v>0</v>
      </c>
      <c r="DE54" s="140">
        <v>2.197802197802198E-2</v>
      </c>
      <c r="DF54" s="13" t="s">
        <v>820</v>
      </c>
      <c r="DG54" s="80" t="s">
        <v>820</v>
      </c>
      <c r="DH54" s="18" t="b">
        <v>0</v>
      </c>
      <c r="DI54" s="79"/>
      <c r="DJ54" s="79"/>
      <c r="DK54" s="192"/>
      <c r="DL54" s="174"/>
      <c r="DM54" s="193"/>
      <c r="DN54" s="135"/>
      <c r="DO54" s="79"/>
      <c r="DP54" s="79"/>
      <c r="DQ54" s="79"/>
      <c r="DR54" s="79"/>
      <c r="DS54" s="79"/>
      <c r="DT54" s="79"/>
      <c r="DU54" s="79"/>
      <c r="DV54" s="18"/>
      <c r="DW54" s="18"/>
      <c r="DX54" s="18"/>
      <c r="DY54" s="177"/>
      <c r="DZ54" s="177">
        <v>0</v>
      </c>
      <c r="EA54" s="177">
        <v>0</v>
      </c>
      <c r="EB54" s="177">
        <v>0</v>
      </c>
      <c r="EC54" s="177">
        <v>0</v>
      </c>
      <c r="ED54" s="177">
        <v>0</v>
      </c>
      <c r="EE54" s="177">
        <v>0</v>
      </c>
      <c r="EF54" s="177">
        <v>0</v>
      </c>
      <c r="EG54" s="177">
        <v>0</v>
      </c>
      <c r="EH54" s="177">
        <v>0</v>
      </c>
      <c r="EI54" s="177">
        <v>0</v>
      </c>
      <c r="EJ54" s="177">
        <v>0</v>
      </c>
      <c r="EK54" s="177">
        <v>0</v>
      </c>
      <c r="EL54" s="177">
        <v>0</v>
      </c>
      <c r="EM54" s="177">
        <v>0</v>
      </c>
      <c r="EN54" s="177">
        <v>0</v>
      </c>
      <c r="EO54" s="177">
        <v>0</v>
      </c>
      <c r="EP54" s="177">
        <v>71</v>
      </c>
      <c r="EQ54" s="177">
        <v>0</v>
      </c>
      <c r="ER54" s="177">
        <v>0</v>
      </c>
      <c r="ES54" s="177">
        <v>0</v>
      </c>
      <c r="ET54" s="177">
        <v>0</v>
      </c>
      <c r="EU54" s="177">
        <v>0</v>
      </c>
      <c r="EV54" s="177">
        <v>0</v>
      </c>
      <c r="EW54" s="177">
        <v>0</v>
      </c>
      <c r="EX54" s="177">
        <v>0</v>
      </c>
      <c r="EY54" s="177">
        <v>0</v>
      </c>
      <c r="EZ54" s="177">
        <v>0</v>
      </c>
      <c r="FA54" s="177">
        <v>0</v>
      </c>
      <c r="FB54" s="177">
        <v>0</v>
      </c>
      <c r="FC54" s="246">
        <v>196</v>
      </c>
      <c r="FD54" s="248">
        <v>181</v>
      </c>
      <c r="FE54" s="248">
        <v>181</v>
      </c>
      <c r="FF54" s="248">
        <v>181</v>
      </c>
      <c r="FG54" s="248">
        <v>179</v>
      </c>
      <c r="FH54" s="248">
        <v>179</v>
      </c>
      <c r="FI54" s="248">
        <v>179</v>
      </c>
      <c r="FJ54" s="248">
        <v>179</v>
      </c>
      <c r="FK54" s="248">
        <v>179</v>
      </c>
      <c r="FL54" s="248">
        <v>179</v>
      </c>
      <c r="FM54" s="248">
        <v>179</v>
      </c>
      <c r="FN54" s="248">
        <v>179</v>
      </c>
      <c r="FO54" s="248">
        <v>179</v>
      </c>
      <c r="FP54" s="248">
        <v>179</v>
      </c>
      <c r="FQ54" s="248">
        <v>179</v>
      </c>
      <c r="FR54" s="248">
        <v>179</v>
      </c>
      <c r="FS54" s="248">
        <v>179</v>
      </c>
      <c r="FT54" s="248">
        <v>179</v>
      </c>
      <c r="FU54" s="248">
        <v>179</v>
      </c>
      <c r="FV54" s="248">
        <v>179</v>
      </c>
      <c r="FW54" s="248">
        <v>179</v>
      </c>
      <c r="FX54" s="248">
        <v>179</v>
      </c>
      <c r="FY54" s="248">
        <v>179</v>
      </c>
      <c r="FZ54" s="247">
        <v>179</v>
      </c>
      <c r="GA54" s="247">
        <v>179</v>
      </c>
      <c r="GB54" s="247">
        <v>179</v>
      </c>
      <c r="GC54" s="247">
        <v>179</v>
      </c>
      <c r="GD54" s="247">
        <v>179</v>
      </c>
      <c r="GE54" s="247">
        <v>179</v>
      </c>
      <c r="GF54" s="247">
        <v>179</v>
      </c>
      <c r="GG54" s="247">
        <v>179</v>
      </c>
      <c r="GH54" s="247">
        <v>179</v>
      </c>
      <c r="GI54" s="247">
        <v>179</v>
      </c>
      <c r="GJ54" s="247">
        <v>179</v>
      </c>
      <c r="GK54" s="247">
        <v>179</v>
      </c>
      <c r="GL54" s="247">
        <v>179</v>
      </c>
      <c r="GM54" s="247">
        <v>179</v>
      </c>
      <c r="GN54" s="247">
        <v>179</v>
      </c>
      <c r="GO54" s="247">
        <v>179</v>
      </c>
      <c r="GP54" s="247">
        <v>179</v>
      </c>
      <c r="GQ54" s="247">
        <v>179</v>
      </c>
      <c r="GR54" s="247">
        <v>179</v>
      </c>
      <c r="GS54" s="247">
        <v>179</v>
      </c>
      <c r="GT54" s="247">
        <v>179</v>
      </c>
      <c r="GU54" s="247">
        <v>179</v>
      </c>
      <c r="GV54" s="247">
        <v>179</v>
      </c>
      <c r="GW54" s="247">
        <v>179</v>
      </c>
      <c r="GX54" s="247">
        <v>179</v>
      </c>
      <c r="GY54" s="247">
        <v>179</v>
      </c>
      <c r="GZ54" s="247">
        <v>179</v>
      </c>
      <c r="HA54" s="247">
        <v>179</v>
      </c>
      <c r="HB54" s="247">
        <v>179</v>
      </c>
      <c r="HC54" s="247">
        <v>179</v>
      </c>
      <c r="HD54" s="247">
        <v>179</v>
      </c>
      <c r="HE54" s="247">
        <v>1</v>
      </c>
      <c r="HF54" s="247">
        <v>179</v>
      </c>
      <c r="HG54" s="247">
        <v>179</v>
      </c>
      <c r="HH54" s="247">
        <v>179</v>
      </c>
      <c r="HI54" s="247">
        <v>179</v>
      </c>
      <c r="HJ54" s="247">
        <v>179</v>
      </c>
      <c r="HK54" s="198"/>
      <c r="HL54" s="247">
        <v>179</v>
      </c>
      <c r="HM54" s="247">
        <v>179</v>
      </c>
      <c r="HN54" s="247">
        <v>179</v>
      </c>
      <c r="HO54" s="247">
        <v>179</v>
      </c>
      <c r="HP54" s="247">
        <v>169</v>
      </c>
      <c r="HQ54" s="247">
        <v>169</v>
      </c>
      <c r="HR54" s="247">
        <v>169</v>
      </c>
      <c r="HS54" s="247">
        <v>169</v>
      </c>
      <c r="HT54" s="247">
        <v>169</v>
      </c>
      <c r="HU54" s="247">
        <v>169</v>
      </c>
      <c r="HV54" s="198"/>
      <c r="HW54" s="247">
        <v>169</v>
      </c>
      <c r="HX54" s="247">
        <v>169</v>
      </c>
      <c r="HY54" s="247">
        <v>169</v>
      </c>
      <c r="HZ54" s="247">
        <v>169</v>
      </c>
      <c r="IA54" s="247">
        <v>169</v>
      </c>
      <c r="IB54" s="247">
        <v>169</v>
      </c>
      <c r="IC54" s="247">
        <v>169</v>
      </c>
      <c r="ID54" s="247">
        <v>169</v>
      </c>
      <c r="IE54" s="247">
        <v>169</v>
      </c>
      <c r="IF54" s="247">
        <v>169</v>
      </c>
      <c r="IG54" s="247">
        <v>169</v>
      </c>
      <c r="IH54" s="247">
        <v>169</v>
      </c>
      <c r="II54" s="247">
        <v>169</v>
      </c>
      <c r="IJ54" s="247">
        <v>169</v>
      </c>
      <c r="IK54" s="247">
        <v>169</v>
      </c>
      <c r="IL54" s="247">
        <v>169</v>
      </c>
      <c r="IM54" s="247">
        <v>169</v>
      </c>
      <c r="IN54" s="247">
        <v>169</v>
      </c>
      <c r="IO54" s="247">
        <v>169</v>
      </c>
      <c r="IP54" s="247">
        <v>169</v>
      </c>
      <c r="IQ54" s="247">
        <v>169</v>
      </c>
      <c r="IR54" s="247">
        <v>169</v>
      </c>
      <c r="IS54" s="247">
        <v>169</v>
      </c>
      <c r="IT54" s="247">
        <v>169</v>
      </c>
      <c r="IU54" s="247">
        <v>169</v>
      </c>
      <c r="IV54" s="247">
        <v>169</v>
      </c>
      <c r="IW54" s="247">
        <v>169</v>
      </c>
      <c r="IX54" s="247">
        <v>169</v>
      </c>
      <c r="IY54" s="247">
        <v>169</v>
      </c>
      <c r="IZ54" s="198"/>
      <c r="JA54" s="247">
        <v>169</v>
      </c>
      <c r="JB54" s="247">
        <v>169</v>
      </c>
      <c r="JC54" s="247">
        <v>169</v>
      </c>
      <c r="JD54" s="247">
        <v>169</v>
      </c>
      <c r="JE54" s="247">
        <v>169</v>
      </c>
      <c r="JF54" s="247">
        <v>169</v>
      </c>
      <c r="JG54" s="247">
        <v>169</v>
      </c>
      <c r="JH54" s="247">
        <v>169</v>
      </c>
      <c r="JI54" s="247">
        <v>169</v>
      </c>
      <c r="JJ54" s="247"/>
      <c r="JK54" s="247">
        <v>169</v>
      </c>
      <c r="JL54" s="247">
        <v>169</v>
      </c>
      <c r="JM54" s="247">
        <v>169</v>
      </c>
      <c r="JN54" s="247">
        <v>169</v>
      </c>
      <c r="JO54" s="247">
        <v>169</v>
      </c>
      <c r="JP54" s="247">
        <v>169</v>
      </c>
      <c r="JQ54" s="198"/>
      <c r="JR54" s="247">
        <v>169</v>
      </c>
      <c r="JS54" s="247">
        <v>169</v>
      </c>
      <c r="JT54" s="247">
        <v>169</v>
      </c>
      <c r="JU54" s="247">
        <v>169</v>
      </c>
      <c r="JV54" s="247">
        <v>169</v>
      </c>
      <c r="JW54" s="247">
        <v>169</v>
      </c>
      <c r="JX54" s="247">
        <v>169</v>
      </c>
      <c r="JY54" s="247">
        <v>169</v>
      </c>
      <c r="JZ54" s="247">
        <v>169</v>
      </c>
      <c r="KA54" s="247">
        <v>169</v>
      </c>
      <c r="KB54" s="247">
        <v>169</v>
      </c>
      <c r="KC54" s="247">
        <v>169</v>
      </c>
      <c r="KD54" s="247">
        <v>169</v>
      </c>
      <c r="KE54" s="247">
        <v>169</v>
      </c>
      <c r="KF54" s="247">
        <v>169</v>
      </c>
      <c r="KG54" s="247">
        <v>169</v>
      </c>
      <c r="KH54" s="247">
        <v>169</v>
      </c>
      <c r="KI54" s="247">
        <v>169</v>
      </c>
      <c r="KJ54" s="247">
        <v>169</v>
      </c>
      <c r="KK54" s="247">
        <v>169</v>
      </c>
      <c r="KL54" s="247">
        <v>169</v>
      </c>
      <c r="KM54" s="247">
        <v>169</v>
      </c>
      <c r="KN54" s="247">
        <v>169</v>
      </c>
      <c r="KO54" s="247">
        <v>169</v>
      </c>
      <c r="KP54" s="247">
        <v>169</v>
      </c>
      <c r="KQ54" s="247">
        <v>169</v>
      </c>
      <c r="KR54" s="247">
        <v>169</v>
      </c>
      <c r="KS54" s="247">
        <v>169</v>
      </c>
      <c r="KT54" s="247">
        <v>169</v>
      </c>
      <c r="KU54" s="247">
        <v>169</v>
      </c>
      <c r="KV54" s="247">
        <v>169</v>
      </c>
      <c r="KW54" s="247">
        <v>169</v>
      </c>
      <c r="KX54" s="198"/>
      <c r="KY54" s="198"/>
      <c r="KZ54" s="198"/>
      <c r="LA54" s="198"/>
      <c r="LB54" s="247">
        <v>161</v>
      </c>
      <c r="LC54" s="247">
        <v>169</v>
      </c>
      <c r="LD54" s="247">
        <v>169</v>
      </c>
      <c r="LE54" s="247">
        <v>161</v>
      </c>
      <c r="LF54" s="243">
        <v>0</v>
      </c>
      <c r="LG54" s="247">
        <v>161</v>
      </c>
      <c r="LH54" s="198"/>
      <c r="LI54" s="198"/>
      <c r="LJ54" s="198"/>
      <c r="LK54" s="198"/>
      <c r="LL54" s="198"/>
      <c r="LM54" s="198"/>
      <c r="LN54" s="198"/>
      <c r="LO54" s="198"/>
      <c r="LP54" s="198"/>
      <c r="LQ54" s="247">
        <v>161</v>
      </c>
      <c r="LR54" s="198"/>
      <c r="LS54" s="198"/>
      <c r="LT54" s="198"/>
      <c r="LU54" s="198"/>
      <c r="LV54" s="198"/>
      <c r="LW54" s="198"/>
      <c r="LX54" s="198"/>
      <c r="LY54" s="198"/>
      <c r="LZ54" s="198"/>
      <c r="MA54" s="198"/>
      <c r="MB54" s="198"/>
      <c r="MC54" s="198"/>
      <c r="MD54" s="198"/>
      <c r="ME54" s="198"/>
      <c r="MF54" s="198"/>
      <c r="MG54" s="198"/>
      <c r="MH54" s="198"/>
      <c r="MI54" s="198"/>
      <c r="MJ54" s="198"/>
      <c r="MK54" s="198"/>
      <c r="ML54" s="198"/>
      <c r="MM54" s="198"/>
      <c r="MN54" s="247">
        <v>161</v>
      </c>
      <c r="MO54" s="247">
        <v>157</v>
      </c>
      <c r="MP54" s="198"/>
      <c r="MQ54" s="247">
        <v>157</v>
      </c>
      <c r="MR54" s="198"/>
      <c r="MS54" s="198"/>
      <c r="MT54" s="198"/>
      <c r="MU54" s="198"/>
      <c r="MV54" s="198"/>
      <c r="MW54" s="198"/>
      <c r="MX54" s="198"/>
      <c r="MY54" s="198"/>
      <c r="MZ54" s="198"/>
      <c r="NA54" s="247">
        <v>157</v>
      </c>
      <c r="NB54" s="198"/>
      <c r="NC54" s="198"/>
      <c r="ND54" s="198"/>
      <c r="NE54" s="198"/>
      <c r="NF54" s="198"/>
      <c r="NG54" s="198"/>
      <c r="NH54" s="198"/>
      <c r="NI54" s="198"/>
      <c r="NJ54" s="198"/>
      <c r="NK54" s="198"/>
      <c r="NL54" s="198"/>
      <c r="NM54" s="198"/>
      <c r="NN54" s="198"/>
      <c r="NO54" s="198"/>
      <c r="NP54" s="196"/>
      <c r="NQ54" s="196"/>
      <c r="NR54" s="196"/>
      <c r="NS54" s="196"/>
      <c r="NT54" s="196"/>
      <c r="NU54" s="196"/>
      <c r="NV54" s="196"/>
      <c r="NW54" s="196"/>
      <c r="NX54" s="196"/>
      <c r="NY54" s="196"/>
      <c r="NZ54" s="196"/>
      <c r="OA54" s="196"/>
      <c r="OB54" s="196"/>
      <c r="OC54" s="196"/>
      <c r="OD54" s="196"/>
      <c r="OE54" s="196"/>
      <c r="OF54" s="196"/>
      <c r="OG54" s="196"/>
      <c r="OH54" s="196"/>
      <c r="OI54" s="196"/>
      <c r="OJ54" s="196"/>
      <c r="OK54" s="196"/>
      <c r="OL54" s="196"/>
      <c r="OM54" s="196"/>
      <c r="ON54" s="196"/>
      <c r="OO54" s="196"/>
      <c r="OP54" s="196"/>
      <c r="OQ54" s="196"/>
      <c r="OR54" s="196"/>
      <c r="OS54" s="196"/>
      <c r="OT54" s="196"/>
      <c r="OU54" s="196"/>
      <c r="OV54" s="196"/>
      <c r="OW54" s="196"/>
      <c r="OX54" s="196"/>
      <c r="OY54" s="196"/>
      <c r="OZ54" s="196"/>
      <c r="PA54" s="196"/>
      <c r="PB54" s="196"/>
      <c r="PC54" s="196"/>
      <c r="PD54" s="196"/>
      <c r="PE54" s="196"/>
      <c r="PF54" s="196"/>
      <c r="PG54" s="196"/>
      <c r="PH54" s="196"/>
      <c r="PI54" s="196"/>
      <c r="PJ54" s="196"/>
      <c r="PK54" s="196"/>
      <c r="PL54" s="196"/>
      <c r="PM54" s="196"/>
      <c r="PN54" s="196"/>
      <c r="PO54" s="196"/>
      <c r="PP54" s="196"/>
      <c r="PQ54" s="196"/>
      <c r="PR54" s="196"/>
      <c r="PS54" s="196"/>
      <c r="PT54" s="196"/>
      <c r="PU54" s="196"/>
      <c r="PV54" s="196"/>
      <c r="PW54" s="196"/>
      <c r="PX54" s="261"/>
      <c r="PY54" s="261"/>
      <c r="PZ54" s="261"/>
      <c r="QA54" s="261"/>
      <c r="QB54" s="261"/>
      <c r="QC54" s="261"/>
      <c r="QD54" s="261"/>
      <c r="QE54" s="261"/>
      <c r="QF54" s="261"/>
      <c r="QG54" s="261"/>
      <c r="QH54" s="261"/>
      <c r="QI54" s="261"/>
      <c r="QJ54" s="261"/>
      <c r="QK54" s="261"/>
      <c r="QL54" s="261"/>
      <c r="QM54" s="261"/>
      <c r="QN54" s="261"/>
      <c r="QO54" s="261"/>
      <c r="QP54" s="261"/>
      <c r="QQ54" s="261"/>
      <c r="QR54" s="261"/>
      <c r="QS54" s="261"/>
      <c r="QT54" s="261"/>
      <c r="QU54" s="261"/>
      <c r="QV54" s="261"/>
      <c r="QW54" s="261"/>
      <c r="QX54" s="261"/>
      <c r="QY54" s="261"/>
      <c r="QZ54" s="261"/>
      <c r="RA54" s="261"/>
      <c r="RB54" s="261"/>
      <c r="RC54" s="261"/>
      <c r="RD54" s="261"/>
      <c r="RE54" s="261"/>
      <c r="RF54" s="261"/>
      <c r="RG54" s="261"/>
      <c r="RH54" s="261"/>
      <c r="RI54" s="261"/>
      <c r="RJ54" s="261"/>
      <c r="RK54" s="261"/>
      <c r="RL54" s="261"/>
      <c r="RM54" s="261"/>
      <c r="RN54" s="261"/>
      <c r="RO54" s="261"/>
      <c r="RP54" s="261"/>
      <c r="RQ54" s="261"/>
      <c r="RR54" s="261"/>
      <c r="RS54" s="261"/>
      <c r="RT54" s="261"/>
      <c r="RU54" s="261"/>
      <c r="RV54" s="261"/>
      <c r="RW54" s="261"/>
      <c r="RX54" s="261"/>
      <c r="RY54" s="261"/>
      <c r="RZ54" s="261"/>
      <c r="SA54" s="261"/>
      <c r="SB54" s="261"/>
      <c r="SC54" s="261"/>
      <c r="SD54" s="261"/>
      <c r="SE54" s="261"/>
    </row>
    <row r="55" spans="1:499" x14ac:dyDescent="0.2">
      <c r="A55" s="230" t="s">
        <v>830</v>
      </c>
      <c r="B55" s="231" t="s">
        <v>5428</v>
      </c>
      <c r="C55" s="225"/>
      <c r="D55" s="225"/>
      <c r="E55" s="225"/>
      <c r="F55" s="226" t="s">
        <v>5643</v>
      </c>
      <c r="G55" s="226" t="s">
        <v>5550</v>
      </c>
      <c r="H55" s="226" t="s">
        <v>5551</v>
      </c>
      <c r="I55" s="226" t="s">
        <v>5607</v>
      </c>
      <c r="J55" s="226"/>
      <c r="K55" s="226"/>
      <c r="L55" s="226"/>
      <c r="M55" s="226"/>
      <c r="N55" s="226" t="s">
        <v>5553</v>
      </c>
      <c r="O55" s="226" t="s">
        <v>5639</v>
      </c>
      <c r="P55" s="226"/>
      <c r="Q55" s="237">
        <v>0</v>
      </c>
      <c r="R55" s="238"/>
      <c r="S55" s="238"/>
      <c r="T55" s="238"/>
      <c r="U55" s="238"/>
      <c r="V55" s="238"/>
      <c r="W55" s="232" t="s">
        <v>5555</v>
      </c>
      <c r="X55" s="232"/>
      <c r="Y55" s="232" t="s">
        <v>5556</v>
      </c>
      <c r="Z55" s="235">
        <v>2.69</v>
      </c>
      <c r="AA55" s="235">
        <v>3.57</v>
      </c>
      <c r="AB55" s="235">
        <v>0</v>
      </c>
      <c r="AC55" s="224">
        <v>36526</v>
      </c>
      <c r="AD55" s="224">
        <v>36526</v>
      </c>
      <c r="AE55" s="125">
        <v>18</v>
      </c>
      <c r="AF55" s="125">
        <v>24</v>
      </c>
      <c r="AG55" s="125">
        <v>12</v>
      </c>
      <c r="AH55" s="236">
        <v>1</v>
      </c>
      <c r="AI55" s="236"/>
      <c r="AJ55" s="125" t="s">
        <v>6225</v>
      </c>
      <c r="AK55" s="175" t="s">
        <v>5144</v>
      </c>
      <c r="AL55" s="125" t="s">
        <v>820</v>
      </c>
      <c r="AM55" s="27" t="s">
        <v>5060</v>
      </c>
      <c r="AN55" s="126">
        <v>4.08</v>
      </c>
      <c r="AO55" s="126">
        <v>0.7</v>
      </c>
      <c r="AP55" s="126">
        <v>2.5</v>
      </c>
      <c r="AQ55" s="126">
        <v>6.1</v>
      </c>
      <c r="AR55" s="125">
        <v>0</v>
      </c>
      <c r="AS55" s="125">
        <v>0</v>
      </c>
      <c r="AT55" s="178">
        <v>43364</v>
      </c>
      <c r="AU55" s="178"/>
      <c r="AV55" s="178">
        <v>43466</v>
      </c>
      <c r="AW55" s="239" t="s">
        <v>855</v>
      </c>
      <c r="AX55" s="239" t="s">
        <v>846</v>
      </c>
      <c r="AY55" s="127"/>
      <c r="AZ55" s="127"/>
      <c r="BA55" s="128">
        <v>100</v>
      </c>
      <c r="BB55" s="128" t="s">
        <v>489</v>
      </c>
      <c r="BC55" s="128"/>
      <c r="BD55" s="128">
        <v>1</v>
      </c>
      <c r="BE55" s="129" t="s">
        <v>541</v>
      </c>
      <c r="BF55" s="130">
        <v>1</v>
      </c>
      <c r="BG55" s="240"/>
      <c r="BH55" s="241" t="s">
        <v>947</v>
      </c>
      <c r="BI55" s="190"/>
      <c r="BJ55" s="131">
        <v>11</v>
      </c>
      <c r="BK55" s="191">
        <v>177</v>
      </c>
      <c r="BL55" s="13">
        <v>7</v>
      </c>
      <c r="BM55" s="13">
        <v>4</v>
      </c>
      <c r="BN55" s="27" t="s">
        <v>5562</v>
      </c>
      <c r="BO55" s="13" t="s">
        <v>5562</v>
      </c>
      <c r="BP55" s="222">
        <v>10</v>
      </c>
      <c r="BQ55" s="132"/>
      <c r="BR55" s="133"/>
      <c r="BS55" s="125">
        <v>1000000000</v>
      </c>
      <c r="BT55" s="134">
        <v>40</v>
      </c>
      <c r="BU55" s="135">
        <v>-2.6364000000000001</v>
      </c>
      <c r="BV55" s="134">
        <v>0</v>
      </c>
      <c r="BW55" s="136">
        <v>0</v>
      </c>
      <c r="BX55" s="136">
        <v>0</v>
      </c>
      <c r="BY55" s="136">
        <v>0</v>
      </c>
      <c r="BZ55" s="134">
        <v>0</v>
      </c>
      <c r="CA55" s="134">
        <v>0</v>
      </c>
      <c r="CB55" s="134">
        <v>40</v>
      </c>
      <c r="CC55" s="135">
        <v>-2.6364000000000001</v>
      </c>
      <c r="CD55" s="134"/>
      <c r="CE55" s="134"/>
      <c r="CF55" s="137">
        <v>0</v>
      </c>
      <c r="CG55" s="134">
        <v>4</v>
      </c>
      <c r="CH55" s="132"/>
      <c r="CI55" s="132"/>
      <c r="CJ55" s="229" t="s">
        <v>820</v>
      </c>
      <c r="CK55" s="233" t="s">
        <v>820</v>
      </c>
      <c r="CL55" s="138">
        <v>0</v>
      </c>
      <c r="CM55" s="138">
        <v>78</v>
      </c>
      <c r="CN55" s="135">
        <v>0</v>
      </c>
      <c r="CO55" s="135">
        <v>0.44</v>
      </c>
      <c r="CP55" s="139"/>
      <c r="CQ55" s="135">
        <v>0</v>
      </c>
      <c r="CR55" s="179">
        <v>43479</v>
      </c>
      <c r="CS55" s="180">
        <v>43479</v>
      </c>
      <c r="CT55" s="181">
        <v>43605</v>
      </c>
      <c r="CU55" s="181">
        <v>36526</v>
      </c>
      <c r="CV55" s="181">
        <v>36526</v>
      </c>
      <c r="CW55" s="181">
        <v>36526</v>
      </c>
      <c r="CX55" s="181">
        <v>36694</v>
      </c>
      <c r="CY55" s="135">
        <v>0</v>
      </c>
      <c r="CZ55" s="134">
        <v>0</v>
      </c>
      <c r="DA55" s="135">
        <v>0</v>
      </c>
      <c r="DB55" s="135">
        <v>0</v>
      </c>
      <c r="DC55" s="135">
        <v>0</v>
      </c>
      <c r="DD55" s="135">
        <v>0</v>
      </c>
      <c r="DE55" s="140">
        <v>2.197802197802198E-2</v>
      </c>
      <c r="DF55" s="13" t="s">
        <v>820</v>
      </c>
      <c r="DG55" s="80" t="s">
        <v>820</v>
      </c>
      <c r="DH55" s="18" t="b">
        <v>0</v>
      </c>
      <c r="DI55" s="79"/>
      <c r="DJ55" s="79"/>
      <c r="DK55" s="192"/>
      <c r="DL55" s="174"/>
      <c r="DM55" s="193"/>
      <c r="DN55" s="135"/>
      <c r="DO55" s="79"/>
      <c r="DP55" s="79"/>
      <c r="DQ55" s="79"/>
      <c r="DR55" s="79"/>
      <c r="DS55" s="79"/>
      <c r="DT55" s="79"/>
      <c r="DU55" s="79"/>
      <c r="DV55" s="18"/>
      <c r="DW55" s="18"/>
      <c r="DX55" s="18"/>
      <c r="DY55" s="177"/>
      <c r="DZ55" s="177">
        <v>0</v>
      </c>
      <c r="EA55" s="177">
        <v>0</v>
      </c>
      <c r="EB55" s="177">
        <v>0</v>
      </c>
      <c r="EC55" s="177">
        <v>0</v>
      </c>
      <c r="ED55" s="177">
        <v>0</v>
      </c>
      <c r="EE55" s="177">
        <v>0</v>
      </c>
      <c r="EF55" s="177">
        <v>0</v>
      </c>
      <c r="EG55" s="177">
        <v>0</v>
      </c>
      <c r="EH55" s="177">
        <v>0</v>
      </c>
      <c r="EI55" s="177">
        <v>0</v>
      </c>
      <c r="EJ55" s="177">
        <v>0</v>
      </c>
      <c r="EK55" s="177">
        <v>0</v>
      </c>
      <c r="EL55" s="177">
        <v>0</v>
      </c>
      <c r="EM55" s="177">
        <v>0</v>
      </c>
      <c r="EN55" s="177">
        <v>0</v>
      </c>
      <c r="EO55" s="177">
        <v>0</v>
      </c>
      <c r="EP55" s="177">
        <v>0</v>
      </c>
      <c r="EQ55" s="177">
        <v>0</v>
      </c>
      <c r="ER55" s="177">
        <v>0</v>
      </c>
      <c r="ES55" s="177">
        <v>0</v>
      </c>
      <c r="ET55" s="177">
        <v>0</v>
      </c>
      <c r="EU55" s="177">
        <v>0</v>
      </c>
      <c r="EV55" s="177">
        <v>0</v>
      </c>
      <c r="EW55" s="177">
        <v>0</v>
      </c>
      <c r="EX55" s="177">
        <v>0</v>
      </c>
      <c r="EY55" s="177">
        <v>0</v>
      </c>
      <c r="EZ55" s="177">
        <v>0</v>
      </c>
      <c r="FA55" s="177">
        <v>0</v>
      </c>
      <c r="FB55" s="177">
        <v>0</v>
      </c>
      <c r="FC55" s="246">
        <v>145</v>
      </c>
      <c r="FD55" s="246">
        <v>142</v>
      </c>
      <c r="FE55" s="246">
        <v>142</v>
      </c>
      <c r="FF55" s="246">
        <v>142</v>
      </c>
      <c r="FG55" s="249">
        <v>136</v>
      </c>
      <c r="FH55" s="248">
        <v>136</v>
      </c>
      <c r="FI55" s="248">
        <v>136</v>
      </c>
      <c r="FJ55" s="248">
        <v>136</v>
      </c>
      <c r="FK55" s="248">
        <v>126</v>
      </c>
      <c r="FL55" s="248">
        <v>126</v>
      </c>
      <c r="FM55" s="248">
        <v>126</v>
      </c>
      <c r="FN55" s="248">
        <v>126</v>
      </c>
      <c r="FO55" s="248">
        <v>126</v>
      </c>
      <c r="FP55" s="248">
        <v>126</v>
      </c>
      <c r="FQ55" s="248">
        <v>126</v>
      </c>
      <c r="FR55" s="248">
        <v>126</v>
      </c>
      <c r="FS55" s="248">
        <v>126</v>
      </c>
      <c r="FT55" s="248">
        <v>126</v>
      </c>
      <c r="FU55" s="248">
        <v>126</v>
      </c>
      <c r="FV55" s="248">
        <v>126</v>
      </c>
      <c r="FW55" s="248">
        <v>126</v>
      </c>
      <c r="FX55" s="248">
        <v>126</v>
      </c>
      <c r="FY55" s="248">
        <v>126</v>
      </c>
      <c r="FZ55" s="248">
        <v>126</v>
      </c>
      <c r="GA55" s="248">
        <v>126</v>
      </c>
      <c r="GB55" s="248">
        <v>126</v>
      </c>
      <c r="GC55" s="248">
        <v>126</v>
      </c>
      <c r="GD55" s="248">
        <v>122</v>
      </c>
      <c r="GE55" s="248">
        <v>122</v>
      </c>
      <c r="GF55" s="248">
        <v>122</v>
      </c>
      <c r="GG55" s="248">
        <v>122</v>
      </c>
      <c r="GH55" s="248">
        <v>122</v>
      </c>
      <c r="GI55" s="248">
        <v>122</v>
      </c>
      <c r="GJ55" s="248">
        <v>122</v>
      </c>
      <c r="GK55" s="248">
        <v>122</v>
      </c>
      <c r="GL55" s="248">
        <v>122</v>
      </c>
      <c r="GM55" s="248">
        <v>122</v>
      </c>
      <c r="GN55" s="248">
        <v>122</v>
      </c>
      <c r="GO55" s="248">
        <v>122</v>
      </c>
      <c r="GP55" s="248">
        <v>122</v>
      </c>
      <c r="GQ55" s="248">
        <v>122</v>
      </c>
      <c r="GR55" s="248">
        <v>122</v>
      </c>
      <c r="GS55" s="248">
        <v>122</v>
      </c>
      <c r="GT55" s="248">
        <v>122</v>
      </c>
      <c r="GU55" s="248">
        <v>122</v>
      </c>
      <c r="GV55" s="248">
        <v>122</v>
      </c>
      <c r="GW55" s="248">
        <v>122</v>
      </c>
      <c r="GX55" s="248">
        <v>122</v>
      </c>
      <c r="GY55" s="248">
        <v>122</v>
      </c>
      <c r="GZ55" s="248">
        <v>122</v>
      </c>
      <c r="HA55" s="248">
        <v>122</v>
      </c>
      <c r="HB55" s="248">
        <v>122</v>
      </c>
      <c r="HC55" s="248">
        <v>122</v>
      </c>
      <c r="HD55" s="248">
        <v>122</v>
      </c>
      <c r="HE55" s="248">
        <v>1</v>
      </c>
      <c r="HF55" s="248">
        <v>122</v>
      </c>
      <c r="HG55" s="248">
        <v>122</v>
      </c>
      <c r="HH55" s="248">
        <v>122</v>
      </c>
      <c r="HI55" s="248">
        <v>122</v>
      </c>
      <c r="HJ55" s="248">
        <v>122</v>
      </c>
      <c r="HK55" s="198"/>
      <c r="HL55" s="248">
        <v>122</v>
      </c>
      <c r="HM55" s="248">
        <v>122</v>
      </c>
      <c r="HN55" s="248">
        <v>122</v>
      </c>
      <c r="HO55" s="248">
        <v>122</v>
      </c>
      <c r="HP55" s="248">
        <v>122</v>
      </c>
      <c r="HQ55" s="248">
        <v>122</v>
      </c>
      <c r="HR55" s="248">
        <v>122</v>
      </c>
      <c r="HS55" s="248">
        <v>122</v>
      </c>
      <c r="HT55" s="248">
        <v>122</v>
      </c>
      <c r="HU55" s="248">
        <v>122</v>
      </c>
      <c r="HV55" s="198"/>
      <c r="HW55" s="248">
        <v>122</v>
      </c>
      <c r="HX55" s="248">
        <v>122</v>
      </c>
      <c r="HY55" s="248">
        <v>122</v>
      </c>
      <c r="HZ55" s="248">
        <v>122</v>
      </c>
      <c r="IA55" s="248">
        <v>122</v>
      </c>
      <c r="IB55" s="248">
        <v>122</v>
      </c>
      <c r="IC55" s="248">
        <v>122</v>
      </c>
      <c r="ID55" s="248">
        <v>122</v>
      </c>
      <c r="IE55" s="248">
        <v>122</v>
      </c>
      <c r="IF55" s="248">
        <v>122</v>
      </c>
      <c r="IG55" s="248">
        <v>122</v>
      </c>
      <c r="IH55" s="248">
        <v>122</v>
      </c>
      <c r="II55" s="248">
        <v>122</v>
      </c>
      <c r="IJ55" s="248">
        <v>122</v>
      </c>
      <c r="IK55" s="248">
        <v>122</v>
      </c>
      <c r="IL55" s="248">
        <v>122</v>
      </c>
      <c r="IM55" s="248">
        <v>122</v>
      </c>
      <c r="IN55" s="248">
        <v>122</v>
      </c>
      <c r="IO55" s="248">
        <v>122</v>
      </c>
      <c r="IP55" s="248">
        <v>122</v>
      </c>
      <c r="IQ55" s="248">
        <v>122</v>
      </c>
      <c r="IR55" s="248">
        <v>122</v>
      </c>
      <c r="IS55" s="248">
        <v>122</v>
      </c>
      <c r="IT55" s="248">
        <v>118</v>
      </c>
      <c r="IU55" s="248">
        <v>118</v>
      </c>
      <c r="IV55" s="248">
        <v>118</v>
      </c>
      <c r="IW55" s="248">
        <v>118</v>
      </c>
      <c r="IX55" s="248">
        <v>118</v>
      </c>
      <c r="IY55" s="248">
        <v>118</v>
      </c>
      <c r="IZ55" s="198"/>
      <c r="JA55" s="248">
        <v>116</v>
      </c>
      <c r="JB55" s="248">
        <v>116</v>
      </c>
      <c r="JC55" s="248">
        <v>116</v>
      </c>
      <c r="JD55" s="248">
        <v>116</v>
      </c>
      <c r="JE55" s="248">
        <v>116</v>
      </c>
      <c r="JF55" s="248">
        <v>116</v>
      </c>
      <c r="JG55" s="248">
        <v>116</v>
      </c>
      <c r="JH55" s="248">
        <v>116</v>
      </c>
      <c r="JI55" s="248">
        <v>116</v>
      </c>
      <c r="JJ55" s="248"/>
      <c r="JK55" s="248">
        <v>116</v>
      </c>
      <c r="JL55" s="248">
        <v>116</v>
      </c>
      <c r="JM55" s="248">
        <v>116</v>
      </c>
      <c r="JN55" s="248">
        <v>116</v>
      </c>
      <c r="JO55" s="248">
        <v>116</v>
      </c>
      <c r="JP55" s="248">
        <v>116</v>
      </c>
      <c r="JQ55" s="198"/>
      <c r="JR55" s="248">
        <v>116</v>
      </c>
      <c r="JS55" s="248">
        <v>116</v>
      </c>
      <c r="JT55" s="248">
        <v>116</v>
      </c>
      <c r="JU55" s="248">
        <v>116</v>
      </c>
      <c r="JV55" s="248">
        <v>116</v>
      </c>
      <c r="JW55" s="248">
        <v>116</v>
      </c>
      <c r="JX55" s="248">
        <v>116</v>
      </c>
      <c r="JY55" s="248">
        <v>116</v>
      </c>
      <c r="JZ55" s="248">
        <v>110</v>
      </c>
      <c r="KA55" s="248">
        <v>110</v>
      </c>
      <c r="KB55" s="248">
        <v>110</v>
      </c>
      <c r="KC55" s="248">
        <v>110</v>
      </c>
      <c r="KD55" s="248">
        <v>110</v>
      </c>
      <c r="KE55" s="248">
        <v>110</v>
      </c>
      <c r="KF55" s="248">
        <v>110</v>
      </c>
      <c r="KG55" s="248">
        <v>110</v>
      </c>
      <c r="KH55" s="248">
        <v>110</v>
      </c>
      <c r="KI55" s="248">
        <v>110</v>
      </c>
      <c r="KJ55" s="248">
        <v>110</v>
      </c>
      <c r="KK55" s="248">
        <v>110</v>
      </c>
      <c r="KL55" s="248">
        <v>110</v>
      </c>
      <c r="KM55" s="248">
        <v>110</v>
      </c>
      <c r="KN55" s="248">
        <v>110</v>
      </c>
      <c r="KO55" s="248">
        <v>110</v>
      </c>
      <c r="KP55" s="248">
        <v>110</v>
      </c>
      <c r="KQ55" s="248">
        <v>110</v>
      </c>
      <c r="KR55" s="248">
        <v>110</v>
      </c>
      <c r="KS55" s="248">
        <v>110</v>
      </c>
      <c r="KT55" s="248">
        <v>110</v>
      </c>
      <c r="KU55" s="248">
        <v>105</v>
      </c>
      <c r="KV55" s="248">
        <v>105</v>
      </c>
      <c r="KW55" s="248">
        <v>105</v>
      </c>
      <c r="KX55" s="198"/>
      <c r="KY55" s="198"/>
      <c r="KZ55" s="198"/>
      <c r="LA55" s="198"/>
      <c r="LB55" s="248">
        <v>105</v>
      </c>
      <c r="LC55" s="248">
        <v>116</v>
      </c>
      <c r="LD55" s="248">
        <v>116</v>
      </c>
      <c r="LE55" s="248">
        <v>105</v>
      </c>
      <c r="LF55" s="243">
        <v>0</v>
      </c>
      <c r="LG55" s="248">
        <v>99</v>
      </c>
      <c r="LH55" s="198"/>
      <c r="LI55" s="198"/>
      <c r="LJ55" s="198"/>
      <c r="LK55" s="198"/>
      <c r="LL55" s="198"/>
      <c r="LM55" s="198"/>
      <c r="LN55" s="198"/>
      <c r="LO55" s="198"/>
      <c r="LP55" s="198"/>
      <c r="LQ55" s="248">
        <v>99</v>
      </c>
      <c r="LR55" s="198"/>
      <c r="LS55" s="198"/>
      <c r="LT55" s="198"/>
      <c r="LU55" s="198"/>
      <c r="LV55" s="198"/>
      <c r="LW55" s="198"/>
      <c r="LX55" s="198"/>
      <c r="LY55" s="198"/>
      <c r="LZ55" s="198"/>
      <c r="MA55" s="198"/>
      <c r="MB55" s="198"/>
      <c r="MC55" s="198"/>
      <c r="MD55" s="198"/>
      <c r="ME55" s="198"/>
      <c r="MF55" s="198"/>
      <c r="MG55" s="198"/>
      <c r="MH55" s="198"/>
      <c r="MI55" s="198"/>
      <c r="MJ55" s="198"/>
      <c r="MK55" s="198"/>
      <c r="ML55" s="198"/>
      <c r="MM55" s="198"/>
      <c r="MN55" s="244">
        <v>99</v>
      </c>
      <c r="MO55" s="247">
        <v>40</v>
      </c>
      <c r="MP55" s="198"/>
      <c r="MQ55" s="247">
        <v>40</v>
      </c>
      <c r="MR55" s="198"/>
      <c r="MS55" s="198"/>
      <c r="MT55" s="198"/>
      <c r="MU55" s="198"/>
      <c r="MV55" s="198"/>
      <c r="MW55" s="198"/>
      <c r="MX55" s="198"/>
      <c r="MY55" s="198"/>
      <c r="MZ55" s="198"/>
      <c r="NA55" s="247">
        <v>40</v>
      </c>
      <c r="NB55" s="198"/>
      <c r="NC55" s="198"/>
      <c r="ND55" s="198"/>
      <c r="NE55" s="198"/>
      <c r="NF55" s="198"/>
      <c r="NG55" s="198"/>
      <c r="NH55" s="198"/>
      <c r="NI55" s="198"/>
      <c r="NJ55" s="198"/>
      <c r="NK55" s="198"/>
      <c r="NL55" s="198"/>
      <c r="NM55" s="198"/>
      <c r="NN55" s="198"/>
      <c r="NO55" s="198"/>
      <c r="NP55" s="198"/>
      <c r="NQ55" s="198"/>
      <c r="NR55" s="198"/>
      <c r="NS55" s="198"/>
      <c r="NT55" s="198"/>
      <c r="NU55" s="198"/>
      <c r="NV55" s="198"/>
      <c r="NW55" s="198"/>
      <c r="NX55" s="198"/>
      <c r="NY55" s="198"/>
      <c r="NZ55" s="198"/>
      <c r="OA55" s="198"/>
      <c r="OB55" s="198"/>
      <c r="OC55" s="198"/>
      <c r="OD55" s="198"/>
      <c r="OE55" s="198"/>
      <c r="OF55" s="198"/>
      <c r="OG55" s="198"/>
      <c r="OH55" s="198"/>
      <c r="OI55" s="198"/>
      <c r="OJ55" s="198"/>
      <c r="OK55" s="198"/>
      <c r="OL55" s="198"/>
      <c r="OM55" s="198"/>
      <c r="ON55" s="198"/>
      <c r="OO55" s="198"/>
      <c r="OP55" s="198"/>
      <c r="OQ55" s="198"/>
      <c r="OR55" s="198"/>
      <c r="OS55" s="198"/>
      <c r="OT55" s="198"/>
      <c r="OU55" s="198"/>
      <c r="OV55" s="198"/>
      <c r="OW55" s="198"/>
      <c r="OX55" s="198"/>
      <c r="OY55" s="198"/>
      <c r="OZ55" s="198"/>
      <c r="PA55" s="198"/>
      <c r="PB55" s="198"/>
      <c r="PC55" s="198"/>
      <c r="PD55" s="198"/>
      <c r="PE55" s="198"/>
      <c r="PF55" s="198"/>
      <c r="PG55" s="198"/>
      <c r="PH55" s="198"/>
      <c r="PI55" s="198"/>
      <c r="PJ55" s="198"/>
      <c r="PK55" s="198"/>
      <c r="PL55" s="198"/>
      <c r="PM55" s="198"/>
      <c r="PN55" s="198"/>
      <c r="PO55" s="198"/>
      <c r="PP55" s="198"/>
      <c r="PQ55" s="198"/>
      <c r="PR55" s="198"/>
      <c r="PS55" s="198"/>
      <c r="PT55" s="198"/>
      <c r="PU55" s="198"/>
      <c r="PV55" s="198"/>
      <c r="PW55" s="198"/>
      <c r="PX55" s="261"/>
      <c r="PY55" s="261"/>
      <c r="PZ55" s="261"/>
      <c r="QA55" s="261"/>
      <c r="QB55" s="261"/>
      <c r="QC55" s="261"/>
      <c r="QD55" s="261"/>
      <c r="QE55" s="261"/>
      <c r="QF55" s="261"/>
      <c r="QG55" s="261"/>
      <c r="QH55" s="261"/>
      <c r="QI55" s="261"/>
      <c r="QJ55" s="261"/>
      <c r="QK55" s="261"/>
      <c r="QL55" s="261"/>
      <c r="QM55" s="261"/>
      <c r="QN55" s="261"/>
      <c r="QO55" s="261"/>
      <c r="QP55" s="261"/>
      <c r="QQ55" s="261"/>
      <c r="QR55" s="261"/>
      <c r="QS55" s="261"/>
      <c r="QT55" s="261"/>
      <c r="QU55" s="261"/>
      <c r="QV55" s="261"/>
      <c r="QW55" s="261"/>
      <c r="QX55" s="261"/>
      <c r="QY55" s="261"/>
      <c r="QZ55" s="261"/>
      <c r="RA55" s="261"/>
      <c r="RB55" s="261"/>
      <c r="RC55" s="261"/>
      <c r="RD55" s="261"/>
      <c r="RE55" s="261"/>
      <c r="RF55" s="261"/>
      <c r="RG55" s="261"/>
      <c r="RH55" s="261"/>
      <c r="RI55" s="261"/>
      <c r="RJ55" s="261"/>
      <c r="RK55" s="261"/>
      <c r="RL55" s="261"/>
      <c r="RM55" s="261"/>
      <c r="RN55" s="261"/>
      <c r="RO55" s="261"/>
      <c r="RP55" s="261"/>
      <c r="RQ55" s="261"/>
      <c r="RR55" s="261"/>
      <c r="RS55" s="261"/>
      <c r="RT55" s="261"/>
      <c r="RU55" s="261"/>
      <c r="RV55" s="261"/>
      <c r="RW55" s="261"/>
      <c r="RX55" s="261"/>
      <c r="RY55" s="261"/>
      <c r="RZ55" s="261"/>
      <c r="SA55" s="261"/>
      <c r="SB55" s="261"/>
      <c r="SC55" s="261"/>
      <c r="SD55" s="261"/>
      <c r="SE55" s="261"/>
    </row>
    <row r="56" spans="1:499" x14ac:dyDescent="0.2">
      <c r="A56" s="230" t="s">
        <v>830</v>
      </c>
      <c r="B56" s="231" t="s">
        <v>3232</v>
      </c>
      <c r="C56" s="225"/>
      <c r="D56" s="225"/>
      <c r="E56" s="225"/>
      <c r="F56" s="226" t="s">
        <v>5644</v>
      </c>
      <c r="G56" s="226" t="s">
        <v>5550</v>
      </c>
      <c r="H56" s="226" t="s">
        <v>5551</v>
      </c>
      <c r="I56" s="226" t="s">
        <v>5607</v>
      </c>
      <c r="J56" s="226"/>
      <c r="K56" s="226"/>
      <c r="L56" s="226"/>
      <c r="M56" s="226"/>
      <c r="N56" s="226" t="s">
        <v>5553</v>
      </c>
      <c r="O56" s="226" t="s">
        <v>5617</v>
      </c>
      <c r="P56" s="226"/>
      <c r="Q56" s="237">
        <v>0</v>
      </c>
      <c r="R56" s="238"/>
      <c r="S56" s="238"/>
      <c r="T56" s="238"/>
      <c r="U56" s="238"/>
      <c r="V56" s="238"/>
      <c r="W56" s="232" t="s">
        <v>5555</v>
      </c>
      <c r="X56" s="232"/>
      <c r="Y56" s="232" t="s">
        <v>5556</v>
      </c>
      <c r="Z56" s="235">
        <v>1.76</v>
      </c>
      <c r="AA56" s="235">
        <v>4.75</v>
      </c>
      <c r="AB56" s="235">
        <v>0</v>
      </c>
      <c r="AC56" s="224">
        <v>36526</v>
      </c>
      <c r="AD56" s="224">
        <v>36526</v>
      </c>
      <c r="AE56" s="125">
        <v>18</v>
      </c>
      <c r="AF56" s="125">
        <v>24</v>
      </c>
      <c r="AG56" s="125">
        <v>12</v>
      </c>
      <c r="AH56" s="236">
        <v>1</v>
      </c>
      <c r="AI56" s="236"/>
      <c r="AJ56" s="125" t="s">
        <v>6225</v>
      </c>
      <c r="AK56" s="175" t="s">
        <v>5145</v>
      </c>
      <c r="AL56" s="125" t="s">
        <v>820</v>
      </c>
      <c r="AM56" s="27" t="s">
        <v>5060</v>
      </c>
      <c r="AN56" s="126">
        <v>8.6300000000000008</v>
      </c>
      <c r="AO56" s="126">
        <v>0.3</v>
      </c>
      <c r="AP56" s="126">
        <v>7.7</v>
      </c>
      <c r="AQ56" s="126">
        <v>5.8</v>
      </c>
      <c r="AR56" s="125">
        <v>0</v>
      </c>
      <c r="AS56" s="125">
        <v>0</v>
      </c>
      <c r="AT56" s="178">
        <v>43367</v>
      </c>
      <c r="AU56" s="178">
        <v>42751</v>
      </c>
      <c r="AV56" s="178">
        <v>43077</v>
      </c>
      <c r="AW56" s="239" t="s">
        <v>855</v>
      </c>
      <c r="AX56" s="239" t="s">
        <v>846</v>
      </c>
      <c r="AY56" s="127"/>
      <c r="AZ56" s="127"/>
      <c r="BA56" s="128">
        <v>200</v>
      </c>
      <c r="BB56" s="128" t="s">
        <v>489</v>
      </c>
      <c r="BC56" s="128"/>
      <c r="BD56" s="128">
        <v>1</v>
      </c>
      <c r="BE56" s="129" t="s">
        <v>541</v>
      </c>
      <c r="BF56" s="130">
        <v>1</v>
      </c>
      <c r="BG56" s="240"/>
      <c r="BH56" s="241"/>
      <c r="BI56" s="190"/>
      <c r="BJ56" s="131">
        <v>11</v>
      </c>
      <c r="BK56" s="191">
        <v>373</v>
      </c>
      <c r="BL56" s="13">
        <v>7</v>
      </c>
      <c r="BM56" s="13">
        <v>4</v>
      </c>
      <c r="BN56" s="27" t="s">
        <v>5562</v>
      </c>
      <c r="BO56" s="13" t="s">
        <v>5562</v>
      </c>
      <c r="BP56" s="222">
        <v>10</v>
      </c>
      <c r="BQ56" s="132"/>
      <c r="BR56" s="133"/>
      <c r="BS56" s="125">
        <v>1000000000</v>
      </c>
      <c r="BT56" s="134">
        <v>67</v>
      </c>
      <c r="BU56" s="135">
        <v>-5.0909000000000004</v>
      </c>
      <c r="BV56" s="134">
        <v>200</v>
      </c>
      <c r="BW56" s="136">
        <v>0</v>
      </c>
      <c r="BX56" s="136">
        <v>200</v>
      </c>
      <c r="BY56" s="136">
        <v>0</v>
      </c>
      <c r="BZ56" s="134">
        <v>0</v>
      </c>
      <c r="CA56" s="134">
        <v>0</v>
      </c>
      <c r="CB56" s="134">
        <v>267</v>
      </c>
      <c r="CC56" s="135">
        <v>-23.2727</v>
      </c>
      <c r="CD56" s="134"/>
      <c r="CE56" s="134"/>
      <c r="CF56" s="137">
        <v>0</v>
      </c>
      <c r="CG56" s="134">
        <v>4</v>
      </c>
      <c r="CH56" s="132"/>
      <c r="CI56" s="132"/>
      <c r="CJ56" s="229" t="s">
        <v>820</v>
      </c>
      <c r="CK56" s="233" t="s">
        <v>820</v>
      </c>
      <c r="CL56" s="138">
        <v>0</v>
      </c>
      <c r="CM56" s="138">
        <v>99</v>
      </c>
      <c r="CN56" s="135">
        <v>0</v>
      </c>
      <c r="CO56" s="135">
        <v>2.27</v>
      </c>
      <c r="CP56" s="139"/>
      <c r="CQ56" s="135">
        <v>0</v>
      </c>
      <c r="CR56" s="179">
        <v>43479</v>
      </c>
      <c r="CS56" s="180">
        <v>43479</v>
      </c>
      <c r="CT56" s="181">
        <v>43605</v>
      </c>
      <c r="CU56" s="181">
        <v>42999</v>
      </c>
      <c r="CV56" s="181">
        <v>0</v>
      </c>
      <c r="CW56" s="181">
        <v>43083</v>
      </c>
      <c r="CX56" s="181">
        <v>43167</v>
      </c>
      <c r="CY56" s="135">
        <v>0</v>
      </c>
      <c r="CZ56" s="134">
        <v>0</v>
      </c>
      <c r="DA56" s="135">
        <v>0</v>
      </c>
      <c r="DB56" s="135">
        <v>0</v>
      </c>
      <c r="DC56" s="135">
        <v>0</v>
      </c>
      <c r="DD56" s="135">
        <v>0</v>
      </c>
      <c r="DE56" s="140">
        <v>2.197802197802198E-2</v>
      </c>
      <c r="DF56" s="13" t="s">
        <v>820</v>
      </c>
      <c r="DG56" s="80" t="s">
        <v>820</v>
      </c>
      <c r="DH56" s="18" t="b">
        <v>0</v>
      </c>
      <c r="DI56" s="79"/>
      <c r="DJ56" s="79"/>
      <c r="DK56" s="192"/>
      <c r="DL56" s="174"/>
      <c r="DM56" s="193"/>
      <c r="DN56" s="135"/>
      <c r="DO56" s="79"/>
      <c r="DP56" s="79"/>
      <c r="DQ56" s="79"/>
      <c r="DR56" s="79"/>
      <c r="DS56" s="79"/>
      <c r="DT56" s="79"/>
      <c r="DU56" s="79"/>
      <c r="DV56" s="18"/>
      <c r="DW56" s="18"/>
      <c r="DX56" s="18"/>
      <c r="DY56" s="177"/>
      <c r="DZ56" s="177">
        <v>0</v>
      </c>
      <c r="EA56" s="177">
        <v>0</v>
      </c>
      <c r="EB56" s="177">
        <v>0</v>
      </c>
      <c r="EC56" s="177">
        <v>0</v>
      </c>
      <c r="ED56" s="177">
        <v>0</v>
      </c>
      <c r="EE56" s="177">
        <v>0</v>
      </c>
      <c r="EF56" s="177">
        <v>0</v>
      </c>
      <c r="EG56" s="177">
        <v>0</v>
      </c>
      <c r="EH56" s="177">
        <v>0</v>
      </c>
      <c r="EI56" s="177">
        <v>0</v>
      </c>
      <c r="EJ56" s="177">
        <v>0</v>
      </c>
      <c r="EK56" s="177">
        <v>0</v>
      </c>
      <c r="EL56" s="177">
        <v>0</v>
      </c>
      <c r="EM56" s="177">
        <v>0</v>
      </c>
      <c r="EN56" s="177">
        <v>0</v>
      </c>
      <c r="EO56" s="177">
        <v>0</v>
      </c>
      <c r="EP56" s="177">
        <v>0</v>
      </c>
      <c r="EQ56" s="177">
        <v>0</v>
      </c>
      <c r="ER56" s="177">
        <v>0</v>
      </c>
      <c r="ES56" s="177">
        <v>0</v>
      </c>
      <c r="ET56" s="177">
        <v>0</v>
      </c>
      <c r="EU56" s="177">
        <v>0</v>
      </c>
      <c r="EV56" s="177">
        <v>0</v>
      </c>
      <c r="EW56" s="177">
        <v>0</v>
      </c>
      <c r="EX56" s="177">
        <v>0</v>
      </c>
      <c r="EY56" s="177">
        <v>0</v>
      </c>
      <c r="EZ56" s="177">
        <v>0</v>
      </c>
      <c r="FA56" s="177">
        <v>0</v>
      </c>
      <c r="FB56" s="177">
        <v>0</v>
      </c>
      <c r="FC56" s="246">
        <v>298</v>
      </c>
      <c r="FD56" s="247">
        <v>246</v>
      </c>
      <c r="FE56" s="247">
        <v>246</v>
      </c>
      <c r="FF56" s="247">
        <v>246</v>
      </c>
      <c r="FG56" s="247">
        <v>215</v>
      </c>
      <c r="FH56" s="247">
        <v>210</v>
      </c>
      <c r="FI56" s="247">
        <v>210</v>
      </c>
      <c r="FJ56" s="247">
        <v>210</v>
      </c>
      <c r="FK56" s="247">
        <v>206</v>
      </c>
      <c r="FL56" s="247">
        <v>206</v>
      </c>
      <c r="FM56" s="247">
        <v>206</v>
      </c>
      <c r="FN56" s="247">
        <v>206</v>
      </c>
      <c r="FO56" s="247">
        <v>206</v>
      </c>
      <c r="FP56" s="247">
        <v>206</v>
      </c>
      <c r="FQ56" s="247">
        <v>206</v>
      </c>
      <c r="FR56" s="247">
        <v>206</v>
      </c>
      <c r="FS56" s="247">
        <v>206</v>
      </c>
      <c r="FT56" s="247">
        <v>206</v>
      </c>
      <c r="FU56" s="247">
        <v>206</v>
      </c>
      <c r="FV56" s="247">
        <v>206</v>
      </c>
      <c r="FW56" s="247">
        <v>206</v>
      </c>
      <c r="FX56" s="247">
        <v>206</v>
      </c>
      <c r="FY56" s="247">
        <v>206</v>
      </c>
      <c r="FZ56" s="247">
        <v>206</v>
      </c>
      <c r="GA56" s="247">
        <v>206</v>
      </c>
      <c r="GB56" s="247">
        <v>206</v>
      </c>
      <c r="GC56" s="247">
        <v>206</v>
      </c>
      <c r="GD56" s="248">
        <v>190</v>
      </c>
      <c r="GE56" s="248">
        <v>190</v>
      </c>
      <c r="GF56" s="248">
        <v>190</v>
      </c>
      <c r="GG56" s="248">
        <v>190</v>
      </c>
      <c r="GH56" s="248">
        <v>190</v>
      </c>
      <c r="GI56" s="248">
        <v>190</v>
      </c>
      <c r="GJ56" s="248">
        <v>190</v>
      </c>
      <c r="GK56" s="248">
        <v>190</v>
      </c>
      <c r="GL56" s="248">
        <v>190</v>
      </c>
      <c r="GM56" s="248">
        <v>190</v>
      </c>
      <c r="GN56" s="248">
        <v>191</v>
      </c>
      <c r="GO56" s="248">
        <v>191</v>
      </c>
      <c r="GP56" s="248">
        <v>191</v>
      </c>
      <c r="GQ56" s="248">
        <v>191</v>
      </c>
      <c r="GR56" s="248">
        <v>191</v>
      </c>
      <c r="GS56" s="248">
        <v>191</v>
      </c>
      <c r="GT56" s="248">
        <v>191</v>
      </c>
      <c r="GU56" s="248">
        <v>191</v>
      </c>
      <c r="GV56" s="248">
        <v>191</v>
      </c>
      <c r="GW56" s="248">
        <v>191</v>
      </c>
      <c r="GX56" s="248">
        <v>191</v>
      </c>
      <c r="GY56" s="248">
        <v>191</v>
      </c>
      <c r="GZ56" s="248">
        <v>191</v>
      </c>
      <c r="HA56" s="248">
        <v>185</v>
      </c>
      <c r="HB56" s="248">
        <v>183</v>
      </c>
      <c r="HC56" s="248">
        <v>183</v>
      </c>
      <c r="HD56" s="248">
        <v>183</v>
      </c>
      <c r="HE56" s="248">
        <v>1</v>
      </c>
      <c r="HF56" s="248">
        <v>183</v>
      </c>
      <c r="HG56" s="248">
        <v>183</v>
      </c>
      <c r="HH56" s="248">
        <v>179</v>
      </c>
      <c r="HI56" s="248">
        <v>179</v>
      </c>
      <c r="HJ56" s="248">
        <v>179</v>
      </c>
      <c r="HK56" s="198"/>
      <c r="HL56" s="248">
        <v>179</v>
      </c>
      <c r="HM56" s="248">
        <v>179</v>
      </c>
      <c r="HN56" s="248">
        <v>179</v>
      </c>
      <c r="HO56" s="248">
        <v>183</v>
      </c>
      <c r="HP56" s="248">
        <v>173</v>
      </c>
      <c r="HQ56" s="248">
        <v>173</v>
      </c>
      <c r="HR56" s="248">
        <v>173</v>
      </c>
      <c r="HS56" s="248">
        <v>173</v>
      </c>
      <c r="HT56" s="248">
        <v>173</v>
      </c>
      <c r="HU56" s="248">
        <v>173</v>
      </c>
      <c r="HV56" s="198"/>
      <c r="HW56" s="248">
        <v>173</v>
      </c>
      <c r="HX56" s="248">
        <v>173</v>
      </c>
      <c r="HY56" s="248">
        <v>171</v>
      </c>
      <c r="HZ56" s="248">
        <v>171</v>
      </c>
      <c r="IA56" s="248">
        <v>171</v>
      </c>
      <c r="IB56" s="248">
        <v>171</v>
      </c>
      <c r="IC56" s="248">
        <v>171</v>
      </c>
      <c r="ID56" s="248">
        <v>171</v>
      </c>
      <c r="IE56" s="248">
        <v>171</v>
      </c>
      <c r="IF56" s="248">
        <v>171</v>
      </c>
      <c r="IG56" s="248">
        <v>171</v>
      </c>
      <c r="IH56" s="248">
        <v>171</v>
      </c>
      <c r="II56" s="248">
        <v>171</v>
      </c>
      <c r="IJ56" s="248">
        <v>171</v>
      </c>
      <c r="IK56" s="244">
        <v>121</v>
      </c>
      <c r="IL56" s="244">
        <v>121</v>
      </c>
      <c r="IM56" s="244">
        <v>121</v>
      </c>
      <c r="IN56" s="244">
        <v>121</v>
      </c>
      <c r="IO56" s="244">
        <v>121</v>
      </c>
      <c r="IP56" s="244">
        <v>121</v>
      </c>
      <c r="IQ56" s="244">
        <v>121</v>
      </c>
      <c r="IR56" s="244">
        <v>121</v>
      </c>
      <c r="IS56" s="244">
        <v>121</v>
      </c>
      <c r="IT56" s="244">
        <v>121</v>
      </c>
      <c r="IU56" s="244">
        <v>121</v>
      </c>
      <c r="IV56" s="244">
        <v>121</v>
      </c>
      <c r="IW56" s="244">
        <v>121</v>
      </c>
      <c r="IX56" s="244">
        <v>121</v>
      </c>
      <c r="IY56" s="244">
        <v>121</v>
      </c>
      <c r="IZ56" s="198"/>
      <c r="JA56" s="244">
        <v>117</v>
      </c>
      <c r="JB56" s="244">
        <v>117</v>
      </c>
      <c r="JC56" s="244">
        <v>117</v>
      </c>
      <c r="JD56" s="244">
        <v>117</v>
      </c>
      <c r="JE56" s="244">
        <v>117</v>
      </c>
      <c r="JF56" s="244">
        <v>117</v>
      </c>
      <c r="JG56" s="244">
        <v>117</v>
      </c>
      <c r="JH56" s="244">
        <v>111</v>
      </c>
      <c r="JI56" s="244">
        <v>111</v>
      </c>
      <c r="JJ56" s="244"/>
      <c r="JK56" s="244">
        <v>111</v>
      </c>
      <c r="JL56" s="244">
        <v>111</v>
      </c>
      <c r="JM56" s="244">
        <v>111</v>
      </c>
      <c r="JN56" s="244">
        <v>111</v>
      </c>
      <c r="JO56" s="244">
        <v>107</v>
      </c>
      <c r="JP56" s="244">
        <v>107</v>
      </c>
      <c r="JQ56" s="198"/>
      <c r="JR56" s="244">
        <v>107</v>
      </c>
      <c r="JS56" s="244">
        <v>107</v>
      </c>
      <c r="JT56" s="244">
        <v>107</v>
      </c>
      <c r="JU56" s="244">
        <v>105</v>
      </c>
      <c r="JV56" s="244">
        <v>105</v>
      </c>
      <c r="JW56" s="244">
        <v>105</v>
      </c>
      <c r="JX56" s="244">
        <v>105</v>
      </c>
      <c r="JY56" s="244">
        <v>105</v>
      </c>
      <c r="JZ56" s="244">
        <v>105</v>
      </c>
      <c r="KA56" s="244">
        <v>105</v>
      </c>
      <c r="KB56" s="244">
        <v>105</v>
      </c>
      <c r="KC56" s="244">
        <v>105</v>
      </c>
      <c r="KD56" s="244">
        <v>105</v>
      </c>
      <c r="KE56" s="244">
        <v>105</v>
      </c>
      <c r="KF56" s="244">
        <v>105</v>
      </c>
      <c r="KG56" s="244">
        <v>105</v>
      </c>
      <c r="KH56" s="244">
        <v>105</v>
      </c>
      <c r="KI56" s="244">
        <v>105</v>
      </c>
      <c r="KJ56" s="244">
        <v>105</v>
      </c>
      <c r="KK56" s="244">
        <v>105</v>
      </c>
      <c r="KL56" s="244">
        <v>105</v>
      </c>
      <c r="KM56" s="244">
        <v>105</v>
      </c>
      <c r="KN56" s="244">
        <v>105</v>
      </c>
      <c r="KO56" s="244">
        <v>105</v>
      </c>
      <c r="KP56" s="244">
        <v>105</v>
      </c>
      <c r="KQ56" s="244">
        <v>105</v>
      </c>
      <c r="KR56" s="244">
        <v>105</v>
      </c>
      <c r="KS56" s="244">
        <v>105</v>
      </c>
      <c r="KT56" s="244">
        <v>105</v>
      </c>
      <c r="KU56" s="244">
        <v>105</v>
      </c>
      <c r="KV56" s="244">
        <v>105</v>
      </c>
      <c r="KW56" s="244">
        <v>105</v>
      </c>
      <c r="KX56" s="198"/>
      <c r="KY56" s="198"/>
      <c r="KZ56" s="198"/>
      <c r="LA56" s="198"/>
      <c r="LB56" s="242">
        <v>89</v>
      </c>
      <c r="LC56" s="244">
        <v>111</v>
      </c>
      <c r="LD56" s="244">
        <v>111</v>
      </c>
      <c r="LE56" s="242">
        <v>89</v>
      </c>
      <c r="LF56" s="243">
        <v>0</v>
      </c>
      <c r="LG56" s="242">
        <v>90</v>
      </c>
      <c r="LH56" s="198"/>
      <c r="LI56" s="198"/>
      <c r="LJ56" s="198"/>
      <c r="LK56" s="198"/>
      <c r="LL56" s="198"/>
      <c r="LM56" s="198"/>
      <c r="LN56" s="198"/>
      <c r="LO56" s="198"/>
      <c r="LP56" s="198"/>
      <c r="LQ56" s="242">
        <v>90</v>
      </c>
      <c r="LR56" s="198"/>
      <c r="LS56" s="198"/>
      <c r="LT56" s="198"/>
      <c r="LU56" s="198"/>
      <c r="LV56" s="198"/>
      <c r="LW56" s="198"/>
      <c r="LX56" s="198"/>
      <c r="LY56" s="198"/>
      <c r="LZ56" s="198"/>
      <c r="MA56" s="198"/>
      <c r="MB56" s="198"/>
      <c r="MC56" s="198"/>
      <c r="MD56" s="198"/>
      <c r="ME56" s="198"/>
      <c r="MF56" s="198"/>
      <c r="MG56" s="198"/>
      <c r="MH56" s="198"/>
      <c r="MI56" s="198"/>
      <c r="MJ56" s="198"/>
      <c r="MK56" s="198"/>
      <c r="ML56" s="198"/>
      <c r="MM56" s="198"/>
      <c r="MN56" s="242">
        <v>90</v>
      </c>
      <c r="MO56" s="247">
        <v>67</v>
      </c>
      <c r="MP56" s="198"/>
      <c r="MQ56" s="247">
        <v>67</v>
      </c>
      <c r="MR56" s="198"/>
      <c r="MS56" s="198"/>
      <c r="MT56" s="198"/>
      <c r="MU56" s="198"/>
      <c r="MV56" s="198"/>
      <c r="MW56" s="198"/>
      <c r="MX56" s="198"/>
      <c r="MY56" s="198"/>
      <c r="MZ56" s="198"/>
      <c r="NA56" s="247">
        <v>67</v>
      </c>
      <c r="NB56" s="198"/>
      <c r="NC56" s="198"/>
      <c r="ND56" s="198"/>
      <c r="NE56" s="198"/>
      <c r="NF56" s="198"/>
      <c r="NG56" s="198"/>
      <c r="NH56" s="198"/>
      <c r="NI56" s="198"/>
      <c r="NJ56" s="198"/>
      <c r="NK56" s="198"/>
      <c r="NL56" s="198"/>
      <c r="NM56" s="198"/>
      <c r="NN56" s="198"/>
      <c r="NO56" s="198"/>
      <c r="NP56" s="196"/>
      <c r="NQ56" s="196"/>
      <c r="NR56" s="196"/>
      <c r="NS56" s="196"/>
      <c r="NT56" s="196"/>
      <c r="NU56" s="196"/>
      <c r="NV56" s="196"/>
      <c r="NW56" s="196"/>
      <c r="NX56" s="196"/>
      <c r="NY56" s="196"/>
      <c r="NZ56" s="196"/>
      <c r="OA56" s="196"/>
      <c r="OB56" s="196"/>
      <c r="OC56" s="196"/>
      <c r="OD56" s="196"/>
      <c r="OE56" s="196"/>
      <c r="OF56" s="196"/>
      <c r="OG56" s="196"/>
      <c r="OH56" s="196"/>
      <c r="OI56" s="196"/>
      <c r="OJ56" s="196"/>
      <c r="OK56" s="196"/>
      <c r="OL56" s="196"/>
      <c r="OM56" s="196"/>
      <c r="ON56" s="196"/>
      <c r="OO56" s="196"/>
      <c r="OP56" s="196"/>
      <c r="OQ56" s="196"/>
      <c r="OR56" s="196"/>
      <c r="OS56" s="196"/>
      <c r="OT56" s="196"/>
      <c r="OU56" s="196"/>
      <c r="OV56" s="196"/>
      <c r="OW56" s="196"/>
      <c r="OX56" s="196"/>
      <c r="OY56" s="196"/>
      <c r="OZ56" s="196"/>
      <c r="PA56" s="196"/>
      <c r="PB56" s="196"/>
      <c r="PC56" s="196"/>
      <c r="PD56" s="196"/>
      <c r="PE56" s="196"/>
      <c r="PF56" s="196"/>
      <c r="PG56" s="196"/>
      <c r="PH56" s="196"/>
      <c r="PI56" s="196"/>
      <c r="PJ56" s="196"/>
      <c r="PK56" s="196"/>
      <c r="PL56" s="196"/>
      <c r="PM56" s="196"/>
      <c r="PN56" s="196"/>
      <c r="PO56" s="196"/>
      <c r="PP56" s="196"/>
      <c r="PQ56" s="196"/>
      <c r="PR56" s="196"/>
      <c r="PS56" s="196"/>
      <c r="PT56" s="196"/>
      <c r="PU56" s="196"/>
      <c r="PV56" s="196"/>
      <c r="PW56" s="196"/>
      <c r="PX56" s="261"/>
      <c r="PY56" s="261"/>
      <c r="PZ56" s="261"/>
      <c r="QA56" s="261"/>
      <c r="QB56" s="261"/>
      <c r="QC56" s="261"/>
      <c r="QD56" s="261"/>
      <c r="QE56" s="261"/>
      <c r="QF56" s="261"/>
      <c r="QG56" s="261"/>
      <c r="QH56" s="261"/>
      <c r="QI56" s="261"/>
      <c r="QJ56" s="261"/>
      <c r="QK56" s="261"/>
      <c r="QL56" s="261"/>
      <c r="QM56" s="261"/>
      <c r="QN56" s="261"/>
      <c r="QO56" s="261"/>
      <c r="QP56" s="261"/>
      <c r="QQ56" s="261"/>
      <c r="QR56" s="261"/>
      <c r="QS56" s="261"/>
      <c r="QT56" s="261"/>
      <c r="QU56" s="261"/>
      <c r="QV56" s="261"/>
      <c r="QW56" s="261"/>
      <c r="QX56" s="261"/>
      <c r="QY56" s="261"/>
      <c r="QZ56" s="261"/>
      <c r="RA56" s="261"/>
      <c r="RB56" s="261"/>
      <c r="RC56" s="261"/>
      <c r="RD56" s="261"/>
      <c r="RE56" s="261"/>
      <c r="RF56" s="261"/>
      <c r="RG56" s="261"/>
      <c r="RH56" s="261"/>
      <c r="RI56" s="261"/>
      <c r="RJ56" s="261"/>
      <c r="RK56" s="261"/>
      <c r="RL56" s="261"/>
      <c r="RM56" s="261"/>
      <c r="RN56" s="261"/>
      <c r="RO56" s="261"/>
      <c r="RP56" s="261"/>
      <c r="RQ56" s="261"/>
      <c r="RR56" s="261"/>
      <c r="RS56" s="261"/>
      <c r="RT56" s="261"/>
      <c r="RU56" s="261"/>
      <c r="RV56" s="261"/>
      <c r="RW56" s="261"/>
      <c r="RX56" s="261"/>
      <c r="RY56" s="261"/>
      <c r="RZ56" s="261"/>
      <c r="SA56" s="261"/>
      <c r="SB56" s="261"/>
      <c r="SC56" s="261"/>
      <c r="SD56" s="261"/>
      <c r="SE56" s="261"/>
    </row>
    <row r="57" spans="1:499" x14ac:dyDescent="0.2">
      <c r="A57" s="230" t="s">
        <v>830</v>
      </c>
      <c r="B57" s="231" t="s">
        <v>3578</v>
      </c>
      <c r="C57" s="225"/>
      <c r="D57" s="225"/>
      <c r="E57" s="225"/>
      <c r="F57" s="226" t="s">
        <v>5645</v>
      </c>
      <c r="G57" s="226" t="s">
        <v>5550</v>
      </c>
      <c r="H57" s="226" t="s">
        <v>5551</v>
      </c>
      <c r="I57" s="226" t="s">
        <v>5607</v>
      </c>
      <c r="J57" s="226"/>
      <c r="K57" s="226"/>
      <c r="L57" s="226"/>
      <c r="M57" s="226"/>
      <c r="N57" s="226" t="s">
        <v>5553</v>
      </c>
      <c r="O57" s="226" t="s">
        <v>5617</v>
      </c>
      <c r="P57" s="226"/>
      <c r="Q57" s="237">
        <v>0</v>
      </c>
      <c r="R57" s="238"/>
      <c r="S57" s="238"/>
      <c r="T57" s="238"/>
      <c r="U57" s="238"/>
      <c r="V57" s="238"/>
      <c r="W57" s="232" t="s">
        <v>5570</v>
      </c>
      <c r="X57" s="232"/>
      <c r="Y57" s="232" t="s">
        <v>5556</v>
      </c>
      <c r="Z57" s="235">
        <v>1.85</v>
      </c>
      <c r="AA57" s="235">
        <v>3.56</v>
      </c>
      <c r="AB57" s="235">
        <v>0</v>
      </c>
      <c r="AC57" s="224">
        <v>36526</v>
      </c>
      <c r="AD57" s="224">
        <v>36526</v>
      </c>
      <c r="AE57" s="125">
        <v>18</v>
      </c>
      <c r="AF57" s="125">
        <v>24</v>
      </c>
      <c r="AG57" s="125">
        <v>12</v>
      </c>
      <c r="AH57" s="236">
        <v>1</v>
      </c>
      <c r="AI57" s="236" t="s">
        <v>819</v>
      </c>
      <c r="AJ57" s="125" t="s">
        <v>6225</v>
      </c>
      <c r="AK57" s="175" t="s">
        <v>5145</v>
      </c>
      <c r="AL57" s="125" t="s">
        <v>820</v>
      </c>
      <c r="AM57" s="27" t="s">
        <v>5060</v>
      </c>
      <c r="AN57" s="126">
        <v>15.79</v>
      </c>
      <c r="AO57" s="126">
        <v>5.0999999999999996</v>
      </c>
      <c r="AP57" s="126">
        <v>9</v>
      </c>
      <c r="AQ57" s="126">
        <v>3.2</v>
      </c>
      <c r="AR57" s="125">
        <v>0</v>
      </c>
      <c r="AS57" s="125">
        <v>0</v>
      </c>
      <c r="AT57" s="178"/>
      <c r="AU57" s="178"/>
      <c r="AV57" s="178">
        <v>43153</v>
      </c>
      <c r="AW57" s="239" t="s">
        <v>855</v>
      </c>
      <c r="AX57" s="239" t="s">
        <v>846</v>
      </c>
      <c r="AY57" s="127"/>
      <c r="AZ57" s="127"/>
      <c r="BA57" s="128">
        <v>200</v>
      </c>
      <c r="BB57" s="128" t="s">
        <v>489</v>
      </c>
      <c r="BC57" s="128"/>
      <c r="BD57" s="128">
        <v>1</v>
      </c>
      <c r="BE57" s="129" t="s">
        <v>541</v>
      </c>
      <c r="BF57" s="130">
        <v>1</v>
      </c>
      <c r="BG57" s="240"/>
      <c r="BH57" s="241"/>
      <c r="BI57" s="190"/>
      <c r="BJ57" s="131">
        <v>319</v>
      </c>
      <c r="BK57" s="191">
        <v>683</v>
      </c>
      <c r="BL57" s="13">
        <v>212</v>
      </c>
      <c r="BM57" s="13">
        <v>105</v>
      </c>
      <c r="BN57" s="27" t="s">
        <v>705</v>
      </c>
      <c r="BO57" s="13" t="s">
        <v>5562</v>
      </c>
      <c r="BP57" s="222">
        <v>354</v>
      </c>
      <c r="BQ57" s="132"/>
      <c r="BR57" s="133"/>
      <c r="BS57" s="125">
        <v>1000000000</v>
      </c>
      <c r="BT57" s="134">
        <v>117</v>
      </c>
      <c r="BU57" s="135">
        <v>0.63319999999999999</v>
      </c>
      <c r="BV57" s="134">
        <v>450</v>
      </c>
      <c r="BW57" s="136">
        <v>0</v>
      </c>
      <c r="BX57" s="136">
        <v>450</v>
      </c>
      <c r="BY57" s="136">
        <v>0</v>
      </c>
      <c r="BZ57" s="134">
        <v>0</v>
      </c>
      <c r="CA57" s="134">
        <v>0</v>
      </c>
      <c r="CB57" s="134">
        <v>567</v>
      </c>
      <c r="CC57" s="135">
        <v>-0.77739999999999998</v>
      </c>
      <c r="CD57" s="134"/>
      <c r="CE57" s="134"/>
      <c r="CF57" s="137">
        <v>0</v>
      </c>
      <c r="CG57" s="134">
        <v>106</v>
      </c>
      <c r="CH57" s="132"/>
      <c r="CI57" s="132"/>
      <c r="CJ57" s="229" t="s">
        <v>820</v>
      </c>
      <c r="CK57" s="233" t="s">
        <v>820</v>
      </c>
      <c r="CL57" s="138">
        <v>0</v>
      </c>
      <c r="CM57" s="138">
        <v>0</v>
      </c>
      <c r="CN57" s="135">
        <v>0</v>
      </c>
      <c r="CO57" s="135">
        <v>1.23</v>
      </c>
      <c r="CP57" s="139"/>
      <c r="CQ57" s="135">
        <v>0</v>
      </c>
      <c r="CR57" s="179">
        <v>43479</v>
      </c>
      <c r="CS57" s="180">
        <v>43479</v>
      </c>
      <c r="CT57" s="181">
        <v>43605</v>
      </c>
      <c r="CU57" s="181">
        <v>43067</v>
      </c>
      <c r="CV57" s="181">
        <v>0</v>
      </c>
      <c r="CW57" s="181">
        <v>43151</v>
      </c>
      <c r="CX57" s="181">
        <v>43235</v>
      </c>
      <c r="CY57" s="135">
        <v>0</v>
      </c>
      <c r="CZ57" s="134">
        <v>0</v>
      </c>
      <c r="DA57" s="135">
        <v>0</v>
      </c>
      <c r="DB57" s="135">
        <v>0</v>
      </c>
      <c r="DC57" s="135">
        <v>2.197802197802198E-2</v>
      </c>
      <c r="DD57" s="135">
        <v>0</v>
      </c>
      <c r="DE57" s="140">
        <v>0</v>
      </c>
      <c r="DF57" s="13" t="s">
        <v>820</v>
      </c>
      <c r="DG57" s="80" t="s">
        <v>820</v>
      </c>
      <c r="DH57" s="18" t="b">
        <v>0</v>
      </c>
      <c r="DI57" s="79"/>
      <c r="DJ57" s="79"/>
      <c r="DK57" s="192"/>
      <c r="DL57" s="174"/>
      <c r="DM57" s="193"/>
      <c r="DN57" s="135"/>
      <c r="DO57" s="79"/>
      <c r="DP57" s="79"/>
      <c r="DQ57" s="79"/>
      <c r="DR57" s="79"/>
      <c r="DS57" s="79"/>
      <c r="DT57" s="79"/>
      <c r="DU57" s="79"/>
      <c r="DV57" s="18"/>
      <c r="DW57" s="18"/>
      <c r="DX57" s="18"/>
      <c r="DY57" s="177"/>
      <c r="DZ57" s="177">
        <v>0</v>
      </c>
      <c r="EA57" s="177">
        <v>0</v>
      </c>
      <c r="EB57" s="177">
        <v>0</v>
      </c>
      <c r="EC57" s="177">
        <v>0</v>
      </c>
      <c r="ED57" s="177">
        <v>0</v>
      </c>
      <c r="EE57" s="177">
        <v>0</v>
      </c>
      <c r="EF57" s="177">
        <v>0</v>
      </c>
      <c r="EG57" s="177">
        <v>0</v>
      </c>
      <c r="EH57" s="177">
        <v>0</v>
      </c>
      <c r="EI57" s="177">
        <v>0</v>
      </c>
      <c r="EJ57" s="177">
        <v>0</v>
      </c>
      <c r="EK57" s="177">
        <v>0</v>
      </c>
      <c r="EL57" s="177">
        <v>0</v>
      </c>
      <c r="EM57" s="177">
        <v>0</v>
      </c>
      <c r="EN57" s="177">
        <v>0</v>
      </c>
      <c r="EO57" s="177">
        <v>0</v>
      </c>
      <c r="EP57" s="177">
        <v>0</v>
      </c>
      <c r="EQ57" s="177">
        <v>0</v>
      </c>
      <c r="ER57" s="177">
        <v>0</v>
      </c>
      <c r="ES57" s="177">
        <v>0</v>
      </c>
      <c r="ET57" s="177">
        <v>0</v>
      </c>
      <c r="EU57" s="177">
        <v>0</v>
      </c>
      <c r="EV57" s="177">
        <v>0</v>
      </c>
      <c r="EW57" s="177">
        <v>0</v>
      </c>
      <c r="EX57" s="177">
        <v>0</v>
      </c>
      <c r="EY57" s="177">
        <v>0</v>
      </c>
      <c r="EZ57" s="177">
        <v>0</v>
      </c>
      <c r="FA57" s="177">
        <v>0</v>
      </c>
      <c r="FB57" s="177">
        <v>0</v>
      </c>
      <c r="FC57" s="250">
        <v>235</v>
      </c>
      <c r="FD57" s="245">
        <v>140</v>
      </c>
      <c r="FE57" s="245">
        <v>140</v>
      </c>
      <c r="FF57" s="245">
        <v>140</v>
      </c>
      <c r="FG57" s="245">
        <v>111</v>
      </c>
      <c r="FH57" s="242">
        <v>111</v>
      </c>
      <c r="FI57" s="242">
        <v>111</v>
      </c>
      <c r="FJ57" s="242">
        <v>111</v>
      </c>
      <c r="FK57" s="242">
        <v>68</v>
      </c>
      <c r="FL57" s="242">
        <v>68</v>
      </c>
      <c r="FM57" s="242">
        <v>68</v>
      </c>
      <c r="FN57" s="242">
        <v>68</v>
      </c>
      <c r="FO57" s="242">
        <v>68</v>
      </c>
      <c r="FP57" s="242">
        <v>68</v>
      </c>
      <c r="FQ57" s="242">
        <v>68</v>
      </c>
      <c r="FR57" s="242">
        <v>68</v>
      </c>
      <c r="FS57" s="242">
        <v>68</v>
      </c>
      <c r="FT57" s="242">
        <v>68</v>
      </c>
      <c r="FU57" s="242">
        <v>68</v>
      </c>
      <c r="FV57" s="242">
        <v>68</v>
      </c>
      <c r="FW57" s="242">
        <v>68</v>
      </c>
      <c r="FX57" s="242">
        <v>68</v>
      </c>
      <c r="FY57" s="242">
        <v>68</v>
      </c>
      <c r="FZ57" s="242">
        <v>68</v>
      </c>
      <c r="GA57" s="242">
        <v>68</v>
      </c>
      <c r="GB57" s="242">
        <v>68</v>
      </c>
      <c r="GC57" s="242">
        <v>68</v>
      </c>
      <c r="GD57" s="248">
        <v>343</v>
      </c>
      <c r="GE57" s="248">
        <v>343</v>
      </c>
      <c r="GF57" s="248">
        <v>343</v>
      </c>
      <c r="GG57" s="248">
        <v>343</v>
      </c>
      <c r="GH57" s="248">
        <v>343</v>
      </c>
      <c r="GI57" s="248">
        <v>343</v>
      </c>
      <c r="GJ57" s="248">
        <v>343</v>
      </c>
      <c r="GK57" s="248">
        <v>343</v>
      </c>
      <c r="GL57" s="248">
        <v>343</v>
      </c>
      <c r="GM57" s="248">
        <v>343</v>
      </c>
      <c r="GN57" s="248">
        <v>343</v>
      </c>
      <c r="GO57" s="248">
        <v>343</v>
      </c>
      <c r="GP57" s="248">
        <v>343</v>
      </c>
      <c r="GQ57" s="248">
        <v>343</v>
      </c>
      <c r="GR57" s="248">
        <v>323</v>
      </c>
      <c r="GS57" s="248">
        <v>319</v>
      </c>
      <c r="GT57" s="248">
        <v>319</v>
      </c>
      <c r="GU57" s="248">
        <v>319</v>
      </c>
      <c r="GV57" s="248">
        <v>313</v>
      </c>
      <c r="GW57" s="248">
        <v>313</v>
      </c>
      <c r="GX57" s="248">
        <v>313</v>
      </c>
      <c r="GY57" s="248">
        <v>313</v>
      </c>
      <c r="GZ57" s="248">
        <v>313</v>
      </c>
      <c r="HA57" s="248">
        <v>307</v>
      </c>
      <c r="HB57" s="248">
        <v>307</v>
      </c>
      <c r="HC57" s="248">
        <v>307</v>
      </c>
      <c r="HD57" s="248">
        <v>307</v>
      </c>
      <c r="HE57" s="248">
        <v>1</v>
      </c>
      <c r="HF57" s="248">
        <v>307</v>
      </c>
      <c r="HG57" s="248">
        <v>307</v>
      </c>
      <c r="HH57" s="248">
        <v>301</v>
      </c>
      <c r="HI57" s="248">
        <v>301</v>
      </c>
      <c r="HJ57" s="248">
        <v>301</v>
      </c>
      <c r="HK57" s="198"/>
      <c r="HL57" s="248">
        <v>301</v>
      </c>
      <c r="HM57" s="244">
        <v>295</v>
      </c>
      <c r="HN57" s="244">
        <v>295</v>
      </c>
      <c r="HO57" s="248">
        <v>307</v>
      </c>
      <c r="HP57" s="244">
        <v>289</v>
      </c>
      <c r="HQ57" s="244">
        <v>289</v>
      </c>
      <c r="HR57" s="244">
        <v>289</v>
      </c>
      <c r="HS57" s="244">
        <v>289</v>
      </c>
      <c r="HT57" s="244">
        <v>289</v>
      </c>
      <c r="HU57" s="244">
        <v>289</v>
      </c>
      <c r="HV57" s="198"/>
      <c r="HW57" s="244">
        <v>289</v>
      </c>
      <c r="HX57" s="244">
        <v>289</v>
      </c>
      <c r="HY57" s="244">
        <v>289</v>
      </c>
      <c r="HZ57" s="244">
        <v>289</v>
      </c>
      <c r="IA57" s="244">
        <v>289</v>
      </c>
      <c r="IB57" s="244">
        <v>289</v>
      </c>
      <c r="IC57" s="244">
        <v>289</v>
      </c>
      <c r="ID57" s="244">
        <v>289</v>
      </c>
      <c r="IE57" s="244">
        <v>289</v>
      </c>
      <c r="IF57" s="244">
        <v>289</v>
      </c>
      <c r="IG57" s="244">
        <v>289</v>
      </c>
      <c r="IH57" s="244">
        <v>289</v>
      </c>
      <c r="II57" s="244">
        <v>289</v>
      </c>
      <c r="IJ57" s="244">
        <v>289</v>
      </c>
      <c r="IK57" s="244">
        <v>239</v>
      </c>
      <c r="IL57" s="244">
        <v>239</v>
      </c>
      <c r="IM57" s="244">
        <v>221</v>
      </c>
      <c r="IN57" s="244">
        <v>221</v>
      </c>
      <c r="IO57" s="244">
        <v>221</v>
      </c>
      <c r="IP57" s="244">
        <v>221</v>
      </c>
      <c r="IQ57" s="244">
        <v>219</v>
      </c>
      <c r="IR57" s="244">
        <v>219</v>
      </c>
      <c r="IS57" s="244">
        <v>219</v>
      </c>
      <c r="IT57" s="244">
        <v>219</v>
      </c>
      <c r="IU57" s="244">
        <v>219</v>
      </c>
      <c r="IV57" s="244">
        <v>219</v>
      </c>
      <c r="IW57" s="244">
        <v>213</v>
      </c>
      <c r="IX57" s="244">
        <v>213</v>
      </c>
      <c r="IY57" s="244">
        <v>213</v>
      </c>
      <c r="IZ57" s="198"/>
      <c r="JA57" s="244">
        <v>209</v>
      </c>
      <c r="JB57" s="244">
        <v>209</v>
      </c>
      <c r="JC57" s="244">
        <v>209</v>
      </c>
      <c r="JD57" s="244">
        <v>207</v>
      </c>
      <c r="JE57" s="244">
        <v>207</v>
      </c>
      <c r="JF57" s="244">
        <v>207</v>
      </c>
      <c r="JG57" s="244">
        <v>207</v>
      </c>
      <c r="JH57" s="244">
        <v>207</v>
      </c>
      <c r="JI57" s="244">
        <v>207</v>
      </c>
      <c r="JJ57" s="244"/>
      <c r="JK57" s="244">
        <v>207</v>
      </c>
      <c r="JL57" s="244">
        <v>207</v>
      </c>
      <c r="JM57" s="244">
        <v>207</v>
      </c>
      <c r="JN57" s="244">
        <v>207</v>
      </c>
      <c r="JO57" s="244">
        <v>199</v>
      </c>
      <c r="JP57" s="244">
        <v>199</v>
      </c>
      <c r="JQ57" s="198"/>
      <c r="JR57" s="244">
        <v>197</v>
      </c>
      <c r="JS57" s="244">
        <v>197</v>
      </c>
      <c r="JT57" s="244">
        <v>197</v>
      </c>
      <c r="JU57" s="244">
        <v>195</v>
      </c>
      <c r="JV57" s="244">
        <v>195</v>
      </c>
      <c r="JW57" s="244">
        <v>195</v>
      </c>
      <c r="JX57" s="244">
        <v>195</v>
      </c>
      <c r="JY57" s="244">
        <v>179</v>
      </c>
      <c r="JZ57" s="244">
        <v>179</v>
      </c>
      <c r="KA57" s="244">
        <v>179</v>
      </c>
      <c r="KB57" s="244">
        <v>179</v>
      </c>
      <c r="KC57" s="244">
        <v>175</v>
      </c>
      <c r="KD57" s="244">
        <v>175</v>
      </c>
      <c r="KE57" s="244">
        <v>175</v>
      </c>
      <c r="KF57" s="244">
        <v>175</v>
      </c>
      <c r="KG57" s="244">
        <v>175</v>
      </c>
      <c r="KH57" s="244">
        <v>175</v>
      </c>
      <c r="KI57" s="244">
        <v>175</v>
      </c>
      <c r="KJ57" s="244">
        <v>175</v>
      </c>
      <c r="KK57" s="244">
        <v>175</v>
      </c>
      <c r="KL57" s="244">
        <v>175</v>
      </c>
      <c r="KM57" s="244">
        <v>175</v>
      </c>
      <c r="KN57" s="244">
        <v>165</v>
      </c>
      <c r="KO57" s="244">
        <v>165</v>
      </c>
      <c r="KP57" s="244">
        <v>165</v>
      </c>
      <c r="KQ57" s="244">
        <v>165</v>
      </c>
      <c r="KR57" s="244">
        <v>165</v>
      </c>
      <c r="KS57" s="244">
        <v>165</v>
      </c>
      <c r="KT57" s="244">
        <v>165</v>
      </c>
      <c r="KU57" s="244">
        <v>165</v>
      </c>
      <c r="KV57" s="244">
        <v>165</v>
      </c>
      <c r="KW57" s="244">
        <v>165</v>
      </c>
      <c r="KX57" s="198"/>
      <c r="KY57" s="198"/>
      <c r="KZ57" s="198"/>
      <c r="LA57" s="198"/>
      <c r="LB57" s="242">
        <v>153</v>
      </c>
      <c r="LC57" s="244">
        <v>207</v>
      </c>
      <c r="LD57" s="244">
        <v>207</v>
      </c>
      <c r="LE57" s="242">
        <v>151</v>
      </c>
      <c r="LF57" s="243">
        <v>0</v>
      </c>
      <c r="LG57" s="242">
        <v>147</v>
      </c>
      <c r="LH57" s="198"/>
      <c r="LI57" s="198"/>
      <c r="LJ57" s="198"/>
      <c r="LK57" s="198"/>
      <c r="LL57" s="198"/>
      <c r="LM57" s="198"/>
      <c r="LN57" s="198"/>
      <c r="LO57" s="198"/>
      <c r="LP57" s="198"/>
      <c r="LQ57" s="242">
        <v>147</v>
      </c>
      <c r="LR57" s="198"/>
      <c r="LS57" s="198"/>
      <c r="LT57" s="198"/>
      <c r="LU57" s="198"/>
      <c r="LV57" s="198"/>
      <c r="LW57" s="198"/>
      <c r="LX57" s="198"/>
      <c r="LY57" s="198"/>
      <c r="LZ57" s="198"/>
      <c r="MA57" s="198"/>
      <c r="MB57" s="198"/>
      <c r="MC57" s="198"/>
      <c r="MD57" s="198"/>
      <c r="ME57" s="198"/>
      <c r="MF57" s="198"/>
      <c r="MG57" s="198"/>
      <c r="MH57" s="198"/>
      <c r="MI57" s="198"/>
      <c r="MJ57" s="198"/>
      <c r="MK57" s="198"/>
      <c r="ML57" s="198"/>
      <c r="MM57" s="198"/>
      <c r="MN57" s="244">
        <v>147</v>
      </c>
      <c r="MO57" s="242">
        <v>117</v>
      </c>
      <c r="MP57" s="198"/>
      <c r="MQ57" s="242">
        <v>117</v>
      </c>
      <c r="MR57" s="198"/>
      <c r="MS57" s="198"/>
      <c r="MT57" s="198"/>
      <c r="MU57" s="198"/>
      <c r="MV57" s="198"/>
      <c r="MW57" s="198"/>
      <c r="MX57" s="198"/>
      <c r="MY57" s="198"/>
      <c r="MZ57" s="198"/>
      <c r="NA57" s="244">
        <v>117</v>
      </c>
      <c r="NB57" s="198"/>
      <c r="NC57" s="198"/>
      <c r="ND57" s="198"/>
      <c r="NE57" s="198"/>
      <c r="NF57" s="198"/>
      <c r="NG57" s="198"/>
      <c r="NH57" s="198"/>
      <c r="NI57" s="198"/>
      <c r="NJ57" s="198"/>
      <c r="NK57" s="198"/>
      <c r="NL57" s="198"/>
      <c r="NM57" s="198"/>
      <c r="NN57" s="198"/>
      <c r="NO57" s="198"/>
      <c r="NP57" s="198"/>
      <c r="NQ57" s="198"/>
      <c r="NR57" s="198"/>
      <c r="NS57" s="198"/>
      <c r="NT57" s="198"/>
      <c r="NU57" s="198"/>
      <c r="NV57" s="198"/>
      <c r="NW57" s="198"/>
      <c r="NX57" s="198"/>
      <c r="NY57" s="198"/>
      <c r="NZ57" s="198"/>
      <c r="OA57" s="198"/>
      <c r="OB57" s="198"/>
      <c r="OC57" s="198"/>
      <c r="OD57" s="198"/>
      <c r="OE57" s="198"/>
      <c r="OF57" s="198"/>
      <c r="OG57" s="198"/>
      <c r="OH57" s="198"/>
      <c r="OI57" s="198"/>
      <c r="OJ57" s="198"/>
      <c r="OK57" s="198"/>
      <c r="OL57" s="198"/>
      <c r="OM57" s="198"/>
      <c r="ON57" s="198"/>
      <c r="OO57" s="198"/>
      <c r="OP57" s="198"/>
      <c r="OQ57" s="198"/>
      <c r="OR57" s="198"/>
      <c r="OS57" s="198"/>
      <c r="OT57" s="198"/>
      <c r="OU57" s="198"/>
      <c r="OV57" s="198"/>
      <c r="OW57" s="198"/>
      <c r="OX57" s="198"/>
      <c r="OY57" s="198"/>
      <c r="OZ57" s="198"/>
      <c r="PA57" s="198"/>
      <c r="PB57" s="198"/>
      <c r="PC57" s="198"/>
      <c r="PD57" s="198"/>
      <c r="PE57" s="198"/>
      <c r="PF57" s="198"/>
      <c r="PG57" s="198"/>
      <c r="PH57" s="198"/>
      <c r="PI57" s="198"/>
      <c r="PJ57" s="198"/>
      <c r="PK57" s="198"/>
      <c r="PL57" s="198"/>
      <c r="PM57" s="198"/>
      <c r="PN57" s="198"/>
      <c r="PO57" s="198"/>
      <c r="PP57" s="198"/>
      <c r="PQ57" s="198"/>
      <c r="PR57" s="198"/>
      <c r="PS57" s="198"/>
      <c r="PT57" s="198"/>
      <c r="PU57" s="198"/>
      <c r="PV57" s="198"/>
      <c r="PW57" s="198"/>
      <c r="PX57" s="261"/>
      <c r="PY57" s="261"/>
      <c r="PZ57" s="261"/>
      <c r="QA57" s="261"/>
      <c r="QB57" s="261"/>
      <c r="QC57" s="261"/>
      <c r="QD57" s="261"/>
      <c r="QE57" s="261"/>
      <c r="QF57" s="261"/>
      <c r="QG57" s="261"/>
      <c r="QH57" s="261"/>
      <c r="QI57" s="261"/>
      <c r="QJ57" s="261"/>
      <c r="QK57" s="261"/>
      <c r="QL57" s="261"/>
      <c r="QM57" s="261"/>
      <c r="QN57" s="261"/>
      <c r="QO57" s="261"/>
      <c r="QP57" s="261"/>
      <c r="QQ57" s="261"/>
      <c r="QR57" s="261"/>
      <c r="QS57" s="261"/>
      <c r="QT57" s="261"/>
      <c r="QU57" s="261"/>
      <c r="QV57" s="261"/>
      <c r="QW57" s="261"/>
      <c r="QX57" s="261"/>
      <c r="QY57" s="261"/>
      <c r="QZ57" s="261"/>
      <c r="RA57" s="261"/>
      <c r="RB57" s="261"/>
      <c r="RC57" s="261"/>
      <c r="RD57" s="261"/>
      <c r="RE57" s="261"/>
      <c r="RF57" s="261"/>
      <c r="RG57" s="261"/>
      <c r="RH57" s="261"/>
      <c r="RI57" s="261"/>
      <c r="RJ57" s="261"/>
      <c r="RK57" s="261"/>
      <c r="RL57" s="261"/>
      <c r="RM57" s="261"/>
      <c r="RN57" s="261"/>
      <c r="RO57" s="261"/>
      <c r="RP57" s="261"/>
      <c r="RQ57" s="261"/>
      <c r="RR57" s="261"/>
      <c r="RS57" s="261"/>
      <c r="RT57" s="261"/>
      <c r="RU57" s="261"/>
      <c r="RV57" s="261"/>
      <c r="RW57" s="261"/>
      <c r="RX57" s="261"/>
      <c r="RY57" s="261"/>
      <c r="RZ57" s="261"/>
      <c r="SA57" s="261"/>
      <c r="SB57" s="261"/>
      <c r="SC57" s="261"/>
      <c r="SD57" s="261"/>
      <c r="SE57" s="261"/>
    </row>
    <row r="58" spans="1:499" x14ac:dyDescent="0.2">
      <c r="A58" s="230" t="s">
        <v>830</v>
      </c>
      <c r="B58" s="231" t="s">
        <v>3749</v>
      </c>
      <c r="C58" s="225"/>
      <c r="D58" s="225"/>
      <c r="E58" s="225"/>
      <c r="F58" s="226" t="s">
        <v>5646</v>
      </c>
      <c r="G58" s="226" t="s">
        <v>5550</v>
      </c>
      <c r="H58" s="226" t="s">
        <v>5551</v>
      </c>
      <c r="I58" s="226" t="s">
        <v>5607</v>
      </c>
      <c r="J58" s="226"/>
      <c r="K58" s="226"/>
      <c r="L58" s="226"/>
      <c r="M58" s="226"/>
      <c r="N58" s="226" t="s">
        <v>5553</v>
      </c>
      <c r="O58" s="226" t="s">
        <v>5647</v>
      </c>
      <c r="P58" s="226"/>
      <c r="Q58" s="237">
        <v>0</v>
      </c>
      <c r="R58" s="238"/>
      <c r="S58" s="238"/>
      <c r="T58" s="238"/>
      <c r="U58" s="238"/>
      <c r="V58" s="238"/>
      <c r="W58" s="232" t="s">
        <v>5578</v>
      </c>
      <c r="X58" s="232"/>
      <c r="Y58" s="232" t="s">
        <v>5556</v>
      </c>
      <c r="Z58" s="235">
        <v>2.09</v>
      </c>
      <c r="AA58" s="235">
        <v>3.58</v>
      </c>
      <c r="AB58" s="235">
        <v>0</v>
      </c>
      <c r="AC58" s="224">
        <v>36526</v>
      </c>
      <c r="AD58" s="224">
        <v>36526</v>
      </c>
      <c r="AE58" s="125">
        <v>18</v>
      </c>
      <c r="AF58" s="125">
        <v>24</v>
      </c>
      <c r="AG58" s="125">
        <v>12</v>
      </c>
      <c r="AH58" s="236">
        <v>1</v>
      </c>
      <c r="AI58" s="236" t="s">
        <v>5297</v>
      </c>
      <c r="AJ58" s="125" t="s">
        <v>6227</v>
      </c>
      <c r="AK58" s="175" t="s">
        <v>5144</v>
      </c>
      <c r="AL58" s="125" t="s">
        <v>820</v>
      </c>
      <c r="AM58" s="27" t="s">
        <v>5060</v>
      </c>
      <c r="AN58" s="126">
        <v>5.6</v>
      </c>
      <c r="AO58" s="126">
        <v>6.7</v>
      </c>
      <c r="AP58" s="126">
        <v>11</v>
      </c>
      <c r="AQ58" s="126">
        <v>2.2000000000000002</v>
      </c>
      <c r="AR58" s="125">
        <v>0</v>
      </c>
      <c r="AS58" s="125">
        <v>0</v>
      </c>
      <c r="AT58" s="178">
        <v>43443</v>
      </c>
      <c r="AU58" s="178"/>
      <c r="AV58" s="178">
        <v>43406</v>
      </c>
      <c r="AW58" s="239" t="s">
        <v>855</v>
      </c>
      <c r="AX58" s="239" t="s">
        <v>846</v>
      </c>
      <c r="AY58" s="127"/>
      <c r="AZ58" s="127"/>
      <c r="BA58" s="128">
        <v>50</v>
      </c>
      <c r="BB58" s="128" t="s">
        <v>489</v>
      </c>
      <c r="BC58" s="128"/>
      <c r="BD58" s="128">
        <v>1</v>
      </c>
      <c r="BE58" s="129" t="s">
        <v>541</v>
      </c>
      <c r="BF58" s="130">
        <v>1</v>
      </c>
      <c r="BG58" s="240"/>
      <c r="BH58" s="241" t="s">
        <v>947</v>
      </c>
      <c r="BI58" s="190"/>
      <c r="BJ58" s="131">
        <v>150</v>
      </c>
      <c r="BK58" s="191">
        <v>242</v>
      </c>
      <c r="BL58" s="13">
        <v>100</v>
      </c>
      <c r="BM58" s="13">
        <v>50</v>
      </c>
      <c r="BN58" s="27" t="s">
        <v>5566</v>
      </c>
      <c r="BO58" s="13" t="s">
        <v>5562</v>
      </c>
      <c r="BP58" s="222">
        <v>190</v>
      </c>
      <c r="BQ58" s="132"/>
      <c r="BR58" s="133"/>
      <c r="BS58" s="125">
        <v>1000000000</v>
      </c>
      <c r="BT58" s="134">
        <v>146</v>
      </c>
      <c r="BU58" s="135">
        <v>2.6700000000000002E-2</v>
      </c>
      <c r="BV58" s="134">
        <v>100</v>
      </c>
      <c r="BW58" s="136">
        <v>0</v>
      </c>
      <c r="BX58" s="136">
        <v>100</v>
      </c>
      <c r="BY58" s="136">
        <v>0</v>
      </c>
      <c r="BZ58" s="134">
        <v>0</v>
      </c>
      <c r="CA58" s="134">
        <v>0</v>
      </c>
      <c r="CB58" s="134">
        <v>246</v>
      </c>
      <c r="CC58" s="135">
        <v>-0.64</v>
      </c>
      <c r="CD58" s="134"/>
      <c r="CE58" s="134"/>
      <c r="CF58" s="137">
        <v>0</v>
      </c>
      <c r="CG58" s="134">
        <v>50</v>
      </c>
      <c r="CH58" s="132"/>
      <c r="CI58" s="132"/>
      <c r="CJ58" s="229" t="s">
        <v>820</v>
      </c>
      <c r="CK58" s="233" t="s">
        <v>820</v>
      </c>
      <c r="CL58" s="138">
        <v>0</v>
      </c>
      <c r="CM58" s="138">
        <v>0</v>
      </c>
      <c r="CN58" s="135">
        <v>0</v>
      </c>
      <c r="CO58" s="135">
        <v>0.95</v>
      </c>
      <c r="CP58" s="139"/>
      <c r="CQ58" s="135">
        <v>1</v>
      </c>
      <c r="CR58" s="179">
        <v>43175</v>
      </c>
      <c r="CS58" s="180">
        <v>43367</v>
      </c>
      <c r="CT58" s="181">
        <v>43493</v>
      </c>
      <c r="CU58" s="181">
        <v>43311</v>
      </c>
      <c r="CV58" s="181">
        <v>43395</v>
      </c>
      <c r="CW58" s="181">
        <v>43395</v>
      </c>
      <c r="CX58" s="181">
        <v>43479</v>
      </c>
      <c r="CY58" s="135">
        <v>0.39996642106949121</v>
      </c>
      <c r="CZ58" s="134">
        <v>50</v>
      </c>
      <c r="DA58" s="135">
        <v>9.7087378640776691E-3</v>
      </c>
      <c r="DB58" s="135">
        <v>0</v>
      </c>
      <c r="DC58" s="135">
        <v>0.36893203883495146</v>
      </c>
      <c r="DD58" s="135">
        <v>2.9126213592233011E-2</v>
      </c>
      <c r="DE58" s="140">
        <v>0.13592233009708737</v>
      </c>
      <c r="DF58" s="13" t="s">
        <v>820</v>
      </c>
      <c r="DG58" s="80" t="s">
        <v>820</v>
      </c>
      <c r="DH58" s="18" t="b">
        <v>0</v>
      </c>
      <c r="DI58" s="79"/>
      <c r="DJ58" s="79"/>
      <c r="DK58" s="192"/>
      <c r="DL58" s="174"/>
      <c r="DM58" s="193"/>
      <c r="DN58" s="135"/>
      <c r="DO58" s="79"/>
      <c r="DP58" s="79"/>
      <c r="DQ58" s="79"/>
      <c r="DR58" s="79"/>
      <c r="DS58" s="79"/>
      <c r="DT58" s="79"/>
      <c r="DU58" s="79"/>
      <c r="DV58" s="18"/>
      <c r="DW58" s="18"/>
      <c r="DX58" s="18"/>
      <c r="DY58" s="177"/>
      <c r="DZ58" s="177">
        <v>0</v>
      </c>
      <c r="EA58" s="177">
        <v>0</v>
      </c>
      <c r="EB58" s="177">
        <v>0</v>
      </c>
      <c r="EC58" s="177">
        <v>0</v>
      </c>
      <c r="ED58" s="177">
        <v>0</v>
      </c>
      <c r="EE58" s="177">
        <v>0</v>
      </c>
      <c r="EF58" s="177">
        <v>0</v>
      </c>
      <c r="EG58" s="177">
        <v>0</v>
      </c>
      <c r="EH58" s="177">
        <v>0</v>
      </c>
      <c r="EI58" s="177">
        <v>0</v>
      </c>
      <c r="EJ58" s="177">
        <v>0</v>
      </c>
      <c r="EK58" s="177">
        <v>0</v>
      </c>
      <c r="EL58" s="177">
        <v>0</v>
      </c>
      <c r="EM58" s="177">
        <v>0</v>
      </c>
      <c r="EN58" s="177">
        <v>0</v>
      </c>
      <c r="EO58" s="177">
        <v>0</v>
      </c>
      <c r="EP58" s="177">
        <v>58</v>
      </c>
      <c r="EQ58" s="177">
        <v>0</v>
      </c>
      <c r="ER58" s="177">
        <v>0</v>
      </c>
      <c r="ES58" s="177">
        <v>0</v>
      </c>
      <c r="ET58" s="177">
        <v>0</v>
      </c>
      <c r="EU58" s="177">
        <v>77</v>
      </c>
      <c r="EV58" s="177">
        <v>0</v>
      </c>
      <c r="EW58" s="177">
        <v>0</v>
      </c>
      <c r="EX58" s="177">
        <v>0</v>
      </c>
      <c r="EY58" s="177">
        <v>80</v>
      </c>
      <c r="EZ58" s="177">
        <v>0</v>
      </c>
      <c r="FA58" s="177">
        <v>0</v>
      </c>
      <c r="FB58" s="177">
        <v>102</v>
      </c>
      <c r="FC58" s="250">
        <v>99</v>
      </c>
      <c r="FD58" s="250">
        <v>84</v>
      </c>
      <c r="FE58" s="245">
        <v>59</v>
      </c>
      <c r="FF58" s="242">
        <v>59</v>
      </c>
      <c r="FG58" s="242">
        <v>13</v>
      </c>
      <c r="FH58" s="242">
        <v>13</v>
      </c>
      <c r="FI58" s="242">
        <v>13</v>
      </c>
      <c r="FJ58" s="242">
        <v>13</v>
      </c>
      <c r="FK58" s="244">
        <v>110</v>
      </c>
      <c r="FL58" s="244">
        <v>110</v>
      </c>
      <c r="FM58" s="244">
        <v>110</v>
      </c>
      <c r="FN58" s="244">
        <v>110</v>
      </c>
      <c r="FO58" s="244">
        <v>110</v>
      </c>
      <c r="FP58" s="244">
        <v>110</v>
      </c>
      <c r="FQ58" s="244">
        <v>110</v>
      </c>
      <c r="FR58" s="244">
        <v>110</v>
      </c>
      <c r="FS58" s="244">
        <v>110</v>
      </c>
      <c r="FT58" s="244">
        <v>110</v>
      </c>
      <c r="FU58" s="244">
        <v>110</v>
      </c>
      <c r="FV58" s="244">
        <v>110</v>
      </c>
      <c r="FW58" s="244">
        <v>110</v>
      </c>
      <c r="FX58" s="244">
        <v>110</v>
      </c>
      <c r="FY58" s="244">
        <v>110</v>
      </c>
      <c r="FZ58" s="244">
        <v>110</v>
      </c>
      <c r="GA58" s="244">
        <v>110</v>
      </c>
      <c r="GB58" s="244">
        <v>110</v>
      </c>
      <c r="GC58" s="244">
        <v>110</v>
      </c>
      <c r="GD58" s="244">
        <v>105</v>
      </c>
      <c r="GE58" s="244">
        <v>105</v>
      </c>
      <c r="GF58" s="244">
        <v>105</v>
      </c>
      <c r="GG58" s="244">
        <v>105</v>
      </c>
      <c r="GH58" s="244">
        <v>105</v>
      </c>
      <c r="GI58" s="244">
        <v>105</v>
      </c>
      <c r="GJ58" s="244">
        <v>105</v>
      </c>
      <c r="GK58" s="244">
        <v>105</v>
      </c>
      <c r="GL58" s="244">
        <v>105</v>
      </c>
      <c r="GM58" s="244">
        <v>100</v>
      </c>
      <c r="GN58" s="244">
        <v>100</v>
      </c>
      <c r="GO58" s="244">
        <v>100</v>
      </c>
      <c r="GP58" s="244">
        <v>100</v>
      </c>
      <c r="GQ58" s="244">
        <v>100</v>
      </c>
      <c r="GR58" s="244">
        <v>88</v>
      </c>
      <c r="GS58" s="244">
        <v>88</v>
      </c>
      <c r="GT58" s="244">
        <v>88</v>
      </c>
      <c r="GU58" s="244">
        <v>88</v>
      </c>
      <c r="GV58" s="244">
        <v>88</v>
      </c>
      <c r="GW58" s="244">
        <v>88</v>
      </c>
      <c r="GX58" s="244">
        <v>88</v>
      </c>
      <c r="GY58" s="244">
        <v>88</v>
      </c>
      <c r="GZ58" s="244">
        <v>88</v>
      </c>
      <c r="HA58" s="244">
        <v>88</v>
      </c>
      <c r="HB58" s="244">
        <v>88</v>
      </c>
      <c r="HC58" s="244">
        <v>88</v>
      </c>
      <c r="HD58" s="244">
        <v>88</v>
      </c>
      <c r="HE58" s="244">
        <v>1</v>
      </c>
      <c r="HF58" s="244">
        <v>88</v>
      </c>
      <c r="HG58" s="244">
        <v>88</v>
      </c>
      <c r="HH58" s="244">
        <v>88</v>
      </c>
      <c r="HI58" s="244">
        <v>88</v>
      </c>
      <c r="HJ58" s="244">
        <v>88</v>
      </c>
      <c r="HK58" s="198"/>
      <c r="HL58" s="244">
        <v>88</v>
      </c>
      <c r="HM58" s="244">
        <v>88</v>
      </c>
      <c r="HN58" s="244">
        <v>88</v>
      </c>
      <c r="HO58" s="244">
        <v>88</v>
      </c>
      <c r="HP58" s="244">
        <v>88</v>
      </c>
      <c r="HQ58" s="244">
        <v>88</v>
      </c>
      <c r="HR58" s="244">
        <v>88</v>
      </c>
      <c r="HS58" s="244">
        <v>88</v>
      </c>
      <c r="HT58" s="244">
        <v>88</v>
      </c>
      <c r="HU58" s="244">
        <v>88</v>
      </c>
      <c r="HV58" s="198"/>
      <c r="HW58" s="244">
        <v>88</v>
      </c>
      <c r="HX58" s="244">
        <v>88</v>
      </c>
      <c r="HY58" s="244">
        <v>88</v>
      </c>
      <c r="HZ58" s="244">
        <v>88</v>
      </c>
      <c r="IA58" s="244">
        <v>88</v>
      </c>
      <c r="IB58" s="244">
        <v>88</v>
      </c>
      <c r="IC58" s="244">
        <v>88</v>
      </c>
      <c r="ID58" s="244">
        <v>88</v>
      </c>
      <c r="IE58" s="244">
        <v>88</v>
      </c>
      <c r="IF58" s="244">
        <v>88</v>
      </c>
      <c r="IG58" s="244">
        <v>88</v>
      </c>
      <c r="IH58" s="244">
        <v>88</v>
      </c>
      <c r="II58" s="244">
        <v>88</v>
      </c>
      <c r="IJ58" s="244">
        <v>88</v>
      </c>
      <c r="IK58" s="244">
        <v>88</v>
      </c>
      <c r="IL58" s="244">
        <v>88</v>
      </c>
      <c r="IM58" s="244">
        <v>88</v>
      </c>
      <c r="IN58" s="244">
        <v>88</v>
      </c>
      <c r="IO58" s="244">
        <v>88</v>
      </c>
      <c r="IP58" s="244">
        <v>88</v>
      </c>
      <c r="IQ58" s="244">
        <v>88</v>
      </c>
      <c r="IR58" s="244">
        <v>88</v>
      </c>
      <c r="IS58" s="244">
        <v>88</v>
      </c>
      <c r="IT58" s="244">
        <v>88</v>
      </c>
      <c r="IU58" s="244">
        <v>88</v>
      </c>
      <c r="IV58" s="244">
        <v>88</v>
      </c>
      <c r="IW58" s="244">
        <v>88</v>
      </c>
      <c r="IX58" s="244">
        <v>88</v>
      </c>
      <c r="IY58" s="244">
        <v>88</v>
      </c>
      <c r="IZ58" s="198"/>
      <c r="JA58" s="244">
        <v>88</v>
      </c>
      <c r="JB58" s="244">
        <v>88</v>
      </c>
      <c r="JC58" s="244">
        <v>88</v>
      </c>
      <c r="JD58" s="244">
        <v>88</v>
      </c>
      <c r="JE58" s="244">
        <v>88</v>
      </c>
      <c r="JF58" s="244">
        <v>88</v>
      </c>
      <c r="JG58" s="244">
        <v>88</v>
      </c>
      <c r="JH58" s="244">
        <v>88</v>
      </c>
      <c r="JI58" s="244">
        <v>88</v>
      </c>
      <c r="JJ58" s="244"/>
      <c r="JK58" s="244">
        <v>88</v>
      </c>
      <c r="JL58" s="244">
        <v>88</v>
      </c>
      <c r="JM58" s="244">
        <v>88</v>
      </c>
      <c r="JN58" s="244">
        <v>88</v>
      </c>
      <c r="JO58" s="244">
        <v>88</v>
      </c>
      <c r="JP58" s="244">
        <v>88</v>
      </c>
      <c r="JQ58" s="198"/>
      <c r="JR58" s="244">
        <v>85</v>
      </c>
      <c r="JS58" s="244">
        <v>85</v>
      </c>
      <c r="JT58" s="244">
        <v>85</v>
      </c>
      <c r="JU58" s="244">
        <v>85</v>
      </c>
      <c r="JV58" s="244">
        <v>85</v>
      </c>
      <c r="JW58" s="244">
        <v>85</v>
      </c>
      <c r="JX58" s="244">
        <v>85</v>
      </c>
      <c r="JY58" s="244">
        <v>85</v>
      </c>
      <c r="JZ58" s="244">
        <v>85</v>
      </c>
      <c r="KA58" s="244">
        <v>85</v>
      </c>
      <c r="KB58" s="244">
        <v>85</v>
      </c>
      <c r="KC58" s="244">
        <v>85</v>
      </c>
      <c r="KD58" s="244">
        <v>85</v>
      </c>
      <c r="KE58" s="244">
        <v>85</v>
      </c>
      <c r="KF58" s="244">
        <v>85</v>
      </c>
      <c r="KG58" s="244">
        <v>85</v>
      </c>
      <c r="KH58" s="244">
        <v>85</v>
      </c>
      <c r="KI58" s="244">
        <v>85</v>
      </c>
      <c r="KJ58" s="244">
        <v>85</v>
      </c>
      <c r="KK58" s="244">
        <v>85</v>
      </c>
      <c r="KL58" s="244">
        <v>85</v>
      </c>
      <c r="KM58" s="244">
        <v>85</v>
      </c>
      <c r="KN58" s="244">
        <v>85</v>
      </c>
      <c r="KO58" s="248">
        <v>185</v>
      </c>
      <c r="KP58" s="248">
        <v>185</v>
      </c>
      <c r="KQ58" s="248">
        <v>185</v>
      </c>
      <c r="KR58" s="248">
        <v>185</v>
      </c>
      <c r="KS58" s="248">
        <v>185</v>
      </c>
      <c r="KT58" s="248">
        <v>185</v>
      </c>
      <c r="KU58" s="248">
        <v>185</v>
      </c>
      <c r="KV58" s="248">
        <v>185</v>
      </c>
      <c r="KW58" s="247">
        <v>185</v>
      </c>
      <c r="KX58" s="198"/>
      <c r="KY58" s="198"/>
      <c r="KZ58" s="198"/>
      <c r="LA58" s="198"/>
      <c r="LB58" s="247">
        <v>180</v>
      </c>
      <c r="LC58" s="244">
        <v>88</v>
      </c>
      <c r="LD58" s="244">
        <v>88</v>
      </c>
      <c r="LE58" s="247">
        <v>175</v>
      </c>
      <c r="LF58" s="243">
        <v>0</v>
      </c>
      <c r="LG58" s="247">
        <v>175</v>
      </c>
      <c r="LH58" s="198"/>
      <c r="LI58" s="198"/>
      <c r="LJ58" s="198"/>
      <c r="LK58" s="198"/>
      <c r="LL58" s="198"/>
      <c r="LM58" s="198"/>
      <c r="LN58" s="198"/>
      <c r="LO58" s="198"/>
      <c r="LP58" s="198"/>
      <c r="LQ58" s="247">
        <v>175</v>
      </c>
      <c r="LR58" s="198"/>
      <c r="LS58" s="198"/>
      <c r="LT58" s="198"/>
      <c r="LU58" s="198"/>
      <c r="LV58" s="198"/>
      <c r="LW58" s="198"/>
      <c r="LX58" s="198"/>
      <c r="LY58" s="198"/>
      <c r="LZ58" s="198"/>
      <c r="MA58" s="198"/>
      <c r="MB58" s="198"/>
      <c r="MC58" s="198"/>
      <c r="MD58" s="198"/>
      <c r="ME58" s="198"/>
      <c r="MF58" s="198"/>
      <c r="MG58" s="198"/>
      <c r="MH58" s="198"/>
      <c r="MI58" s="198"/>
      <c r="MJ58" s="198"/>
      <c r="MK58" s="198"/>
      <c r="ML58" s="198"/>
      <c r="MM58" s="198"/>
      <c r="MN58" s="247">
        <v>175</v>
      </c>
      <c r="MO58" s="248">
        <v>146</v>
      </c>
      <c r="MP58" s="198"/>
      <c r="MQ58" s="248">
        <v>146</v>
      </c>
      <c r="MR58" s="198"/>
      <c r="MS58" s="198"/>
      <c r="MT58" s="198"/>
      <c r="MU58" s="198"/>
      <c r="MV58" s="198"/>
      <c r="MW58" s="198"/>
      <c r="MX58" s="198"/>
      <c r="MY58" s="198"/>
      <c r="MZ58" s="198"/>
      <c r="NA58" s="248">
        <v>146</v>
      </c>
      <c r="NB58" s="198"/>
      <c r="NC58" s="198"/>
      <c r="ND58" s="198"/>
      <c r="NE58" s="198"/>
      <c r="NF58" s="198"/>
      <c r="NG58" s="198"/>
      <c r="NH58" s="198"/>
      <c r="NI58" s="198"/>
      <c r="NJ58" s="198"/>
      <c r="NK58" s="198"/>
      <c r="NL58" s="198"/>
      <c r="NM58" s="198"/>
      <c r="NN58" s="198"/>
      <c r="NO58" s="198"/>
      <c r="NP58" s="196"/>
      <c r="NQ58" s="196"/>
      <c r="NR58" s="196"/>
      <c r="NS58" s="196"/>
      <c r="NT58" s="196"/>
      <c r="NU58" s="196"/>
      <c r="NV58" s="196"/>
      <c r="NW58" s="196"/>
      <c r="NX58" s="196"/>
      <c r="NY58" s="196"/>
      <c r="NZ58" s="196"/>
      <c r="OA58" s="196"/>
      <c r="OB58" s="196"/>
      <c r="OC58" s="196"/>
      <c r="OD58" s="196"/>
      <c r="OE58" s="196"/>
      <c r="OF58" s="196"/>
      <c r="OG58" s="196"/>
      <c r="OH58" s="196"/>
      <c r="OI58" s="196"/>
      <c r="OJ58" s="196"/>
      <c r="OK58" s="196"/>
      <c r="OL58" s="196"/>
      <c r="OM58" s="196"/>
      <c r="ON58" s="196"/>
      <c r="OO58" s="196"/>
      <c r="OP58" s="196"/>
      <c r="OQ58" s="196"/>
      <c r="OR58" s="196"/>
      <c r="OS58" s="196"/>
      <c r="OT58" s="196"/>
      <c r="OU58" s="196"/>
      <c r="OV58" s="196"/>
      <c r="OW58" s="196"/>
      <c r="OX58" s="196"/>
      <c r="OY58" s="196"/>
      <c r="OZ58" s="196"/>
      <c r="PA58" s="196"/>
      <c r="PB58" s="196"/>
      <c r="PC58" s="196"/>
      <c r="PD58" s="196"/>
      <c r="PE58" s="196"/>
      <c r="PF58" s="196"/>
      <c r="PG58" s="196"/>
      <c r="PH58" s="196"/>
      <c r="PI58" s="196"/>
      <c r="PJ58" s="196"/>
      <c r="PK58" s="196"/>
      <c r="PL58" s="196"/>
      <c r="PM58" s="196"/>
      <c r="PN58" s="196"/>
      <c r="PO58" s="196"/>
      <c r="PP58" s="196"/>
      <c r="PQ58" s="196"/>
      <c r="PR58" s="196"/>
      <c r="PS58" s="196"/>
      <c r="PT58" s="196"/>
      <c r="PU58" s="196"/>
      <c r="PV58" s="196"/>
      <c r="PW58" s="196"/>
      <c r="PX58" s="261"/>
      <c r="PY58" s="261"/>
      <c r="PZ58" s="261"/>
      <c r="QA58" s="261"/>
      <c r="QB58" s="261"/>
      <c r="QC58" s="261"/>
      <c r="QD58" s="261"/>
      <c r="QE58" s="261"/>
      <c r="QF58" s="261"/>
      <c r="QG58" s="261"/>
      <c r="QH58" s="261"/>
      <c r="QI58" s="261"/>
      <c r="QJ58" s="261"/>
      <c r="QK58" s="261"/>
      <c r="QL58" s="261"/>
      <c r="QM58" s="261"/>
      <c r="QN58" s="261"/>
      <c r="QO58" s="261"/>
      <c r="QP58" s="261"/>
      <c r="QQ58" s="261"/>
      <c r="QR58" s="261"/>
      <c r="QS58" s="261"/>
      <c r="QT58" s="261"/>
      <c r="QU58" s="261"/>
      <c r="QV58" s="261"/>
      <c r="QW58" s="261"/>
      <c r="QX58" s="261"/>
      <c r="QY58" s="261"/>
      <c r="QZ58" s="261"/>
      <c r="RA58" s="261"/>
      <c r="RB58" s="261"/>
      <c r="RC58" s="261"/>
      <c r="RD58" s="261"/>
      <c r="RE58" s="261"/>
      <c r="RF58" s="261"/>
      <c r="RG58" s="261"/>
      <c r="RH58" s="261"/>
      <c r="RI58" s="261"/>
      <c r="RJ58" s="261"/>
      <c r="RK58" s="261"/>
      <c r="RL58" s="261"/>
      <c r="RM58" s="261"/>
      <c r="RN58" s="261"/>
      <c r="RO58" s="261"/>
      <c r="RP58" s="261"/>
      <c r="RQ58" s="261"/>
      <c r="RR58" s="261"/>
      <c r="RS58" s="261"/>
      <c r="RT58" s="261"/>
      <c r="RU58" s="261"/>
      <c r="RV58" s="261"/>
      <c r="RW58" s="261"/>
      <c r="RX58" s="261"/>
      <c r="RY58" s="261"/>
      <c r="RZ58" s="261"/>
      <c r="SA58" s="261"/>
      <c r="SB58" s="261"/>
      <c r="SC58" s="261"/>
      <c r="SD58" s="261"/>
      <c r="SE58" s="261"/>
    </row>
    <row r="59" spans="1:499" x14ac:dyDescent="0.2">
      <c r="A59" s="230" t="s">
        <v>830</v>
      </c>
      <c r="B59" s="231" t="s">
        <v>2413</v>
      </c>
      <c r="C59" s="225"/>
      <c r="D59" s="225"/>
      <c r="E59" s="225"/>
      <c r="F59" s="226" t="s">
        <v>5648</v>
      </c>
      <c r="G59" s="226" t="s">
        <v>5550</v>
      </c>
      <c r="H59" s="226" t="s">
        <v>5551</v>
      </c>
      <c r="I59" s="226" t="s">
        <v>5607</v>
      </c>
      <c r="J59" s="226"/>
      <c r="K59" s="226"/>
      <c r="L59" s="226"/>
      <c r="M59" s="226"/>
      <c r="N59" s="226" t="s">
        <v>5553</v>
      </c>
      <c r="O59" s="226" t="s">
        <v>5649</v>
      </c>
      <c r="P59" s="226"/>
      <c r="Q59" s="237">
        <v>0</v>
      </c>
      <c r="R59" s="238"/>
      <c r="S59" s="238"/>
      <c r="T59" s="238"/>
      <c r="U59" s="238"/>
      <c r="V59" s="238"/>
      <c r="W59" s="232" t="s">
        <v>5565</v>
      </c>
      <c r="X59" s="232"/>
      <c r="Y59" s="232" t="s">
        <v>5556</v>
      </c>
      <c r="Z59" s="235">
        <v>3.06</v>
      </c>
      <c r="AA59" s="235">
        <v>4.6900000000000004</v>
      </c>
      <c r="AB59" s="235">
        <v>0</v>
      </c>
      <c r="AC59" s="224">
        <v>36526</v>
      </c>
      <c r="AD59" s="224">
        <v>36526</v>
      </c>
      <c r="AE59" s="125">
        <v>18</v>
      </c>
      <c r="AF59" s="125">
        <v>24</v>
      </c>
      <c r="AG59" s="125">
        <v>12</v>
      </c>
      <c r="AH59" s="236">
        <v>1</v>
      </c>
      <c r="AI59" s="236" t="s">
        <v>819</v>
      </c>
      <c r="AJ59" s="125" t="s">
        <v>6233</v>
      </c>
      <c r="AK59" s="175" t="s">
        <v>5145</v>
      </c>
      <c r="AL59" s="125" t="s">
        <v>820</v>
      </c>
      <c r="AM59" s="27" t="s">
        <v>820</v>
      </c>
      <c r="AN59" s="126">
        <v>5.48</v>
      </c>
      <c r="AO59" s="126">
        <v>9.1</v>
      </c>
      <c r="AP59" s="126">
        <v>10.3</v>
      </c>
      <c r="AQ59" s="126">
        <v>9.1</v>
      </c>
      <c r="AR59" s="125">
        <v>0</v>
      </c>
      <c r="AS59" s="125">
        <v>0</v>
      </c>
      <c r="AT59" s="178">
        <v>43368</v>
      </c>
      <c r="AU59" s="178">
        <v>42751</v>
      </c>
      <c r="AV59" s="178">
        <v>43122</v>
      </c>
      <c r="AW59" s="239" t="s">
        <v>855</v>
      </c>
      <c r="AX59" s="239" t="s">
        <v>846</v>
      </c>
      <c r="AY59" s="127"/>
      <c r="AZ59" s="127"/>
      <c r="BA59" s="128">
        <v>200</v>
      </c>
      <c r="BB59" s="128" t="s">
        <v>489</v>
      </c>
      <c r="BC59" s="128"/>
      <c r="BD59" s="128">
        <v>1</v>
      </c>
      <c r="BE59" s="129" t="s">
        <v>541</v>
      </c>
      <c r="BF59" s="130">
        <v>1</v>
      </c>
      <c r="BG59" s="240"/>
      <c r="BH59" s="241" t="s">
        <v>947</v>
      </c>
      <c r="BI59" s="190"/>
      <c r="BJ59" s="131">
        <v>200</v>
      </c>
      <c r="BK59" s="191">
        <v>237</v>
      </c>
      <c r="BL59" s="13">
        <v>133</v>
      </c>
      <c r="BM59" s="13">
        <v>66</v>
      </c>
      <c r="BN59" s="27" t="s">
        <v>5557</v>
      </c>
      <c r="BO59" s="13" t="s">
        <v>5562</v>
      </c>
      <c r="BP59" s="222">
        <v>200</v>
      </c>
      <c r="BQ59" s="132"/>
      <c r="BR59" s="133"/>
      <c r="BS59" s="125">
        <v>1000000000</v>
      </c>
      <c r="BT59" s="134">
        <v>25</v>
      </c>
      <c r="BU59" s="135">
        <v>0.875</v>
      </c>
      <c r="BV59" s="134">
        <v>200</v>
      </c>
      <c r="BW59" s="136">
        <v>0</v>
      </c>
      <c r="BX59" s="136">
        <v>200</v>
      </c>
      <c r="BY59" s="136">
        <v>0</v>
      </c>
      <c r="BZ59" s="134">
        <v>0</v>
      </c>
      <c r="CA59" s="134">
        <v>0</v>
      </c>
      <c r="CB59" s="134">
        <v>225</v>
      </c>
      <c r="CC59" s="135">
        <v>-0.125</v>
      </c>
      <c r="CD59" s="134"/>
      <c r="CE59" s="134"/>
      <c r="CF59" s="137">
        <v>0</v>
      </c>
      <c r="CG59" s="134">
        <v>67</v>
      </c>
      <c r="CH59" s="132"/>
      <c r="CI59" s="132"/>
      <c r="CJ59" s="229" t="s">
        <v>820</v>
      </c>
      <c r="CK59" s="233" t="s">
        <v>820</v>
      </c>
      <c r="CL59" s="138">
        <v>67</v>
      </c>
      <c r="CM59" s="138">
        <v>0</v>
      </c>
      <c r="CN59" s="135">
        <v>0</v>
      </c>
      <c r="CO59" s="135">
        <v>0.71</v>
      </c>
      <c r="CP59" s="139"/>
      <c r="CQ59" s="135">
        <v>0</v>
      </c>
      <c r="CR59" s="179">
        <v>43314</v>
      </c>
      <c r="CS59" s="180">
        <v>43367</v>
      </c>
      <c r="CT59" s="181">
        <v>43493</v>
      </c>
      <c r="CU59" s="181">
        <v>42796</v>
      </c>
      <c r="CV59" s="181">
        <v>0</v>
      </c>
      <c r="CW59" s="181">
        <v>42880</v>
      </c>
      <c r="CX59" s="181">
        <v>42964</v>
      </c>
      <c r="CY59" s="135">
        <v>0.2122859525290253</v>
      </c>
      <c r="CZ59" s="134">
        <v>0</v>
      </c>
      <c r="DA59" s="135">
        <v>9.7087378640776691E-3</v>
      </c>
      <c r="DB59" s="135">
        <v>0.53398058252427183</v>
      </c>
      <c r="DC59" s="135">
        <v>0</v>
      </c>
      <c r="DD59" s="135">
        <v>0</v>
      </c>
      <c r="DE59" s="140">
        <v>0</v>
      </c>
      <c r="DF59" s="13" t="s">
        <v>820</v>
      </c>
      <c r="DG59" s="80" t="s">
        <v>820</v>
      </c>
      <c r="DH59" s="18" t="b">
        <v>0</v>
      </c>
      <c r="DI59" s="79"/>
      <c r="DJ59" s="79"/>
      <c r="DK59" s="192"/>
      <c r="DL59" s="174"/>
      <c r="DM59" s="193"/>
      <c r="DN59" s="135"/>
      <c r="DO59" s="79"/>
      <c r="DP59" s="79"/>
      <c r="DQ59" s="79"/>
      <c r="DR59" s="79"/>
      <c r="DS59" s="79"/>
      <c r="DT59" s="79"/>
      <c r="DU59" s="79"/>
      <c r="DV59" s="18"/>
      <c r="DW59" s="18"/>
      <c r="DX59" s="18"/>
      <c r="DY59" s="177"/>
      <c r="DZ59" s="177">
        <v>0</v>
      </c>
      <c r="EA59" s="177">
        <v>0</v>
      </c>
      <c r="EB59" s="177">
        <v>0</v>
      </c>
      <c r="EC59" s="177">
        <v>0</v>
      </c>
      <c r="ED59" s="177">
        <v>0</v>
      </c>
      <c r="EE59" s="177">
        <v>0</v>
      </c>
      <c r="EF59" s="177">
        <v>0</v>
      </c>
      <c r="EG59" s="177">
        <v>0</v>
      </c>
      <c r="EH59" s="177">
        <v>0</v>
      </c>
      <c r="EI59" s="177">
        <v>0</v>
      </c>
      <c r="EJ59" s="177">
        <v>0</v>
      </c>
      <c r="EK59" s="177">
        <v>0</v>
      </c>
      <c r="EL59" s="177">
        <v>0</v>
      </c>
      <c r="EM59" s="177">
        <v>0</v>
      </c>
      <c r="EN59" s="177">
        <v>0</v>
      </c>
      <c r="EO59" s="177">
        <v>0</v>
      </c>
      <c r="EP59" s="177">
        <v>0</v>
      </c>
      <c r="EQ59" s="177">
        <v>0</v>
      </c>
      <c r="ER59" s="177">
        <v>0</v>
      </c>
      <c r="ES59" s="177">
        <v>0</v>
      </c>
      <c r="ET59" s="177">
        <v>0</v>
      </c>
      <c r="EU59" s="177">
        <v>0</v>
      </c>
      <c r="EV59" s="177">
        <v>0</v>
      </c>
      <c r="EW59" s="177">
        <v>0</v>
      </c>
      <c r="EX59" s="177">
        <v>0</v>
      </c>
      <c r="EY59" s="177">
        <v>0</v>
      </c>
      <c r="EZ59" s="177">
        <v>0</v>
      </c>
      <c r="FA59" s="177">
        <v>0</v>
      </c>
      <c r="FB59" s="177">
        <v>0</v>
      </c>
      <c r="FC59" s="249">
        <v>184</v>
      </c>
      <c r="FD59" s="244">
        <v>134</v>
      </c>
      <c r="FE59" s="248">
        <v>134</v>
      </c>
      <c r="FF59" s="248">
        <v>134</v>
      </c>
      <c r="FG59" s="250">
        <v>106</v>
      </c>
      <c r="FH59" s="244">
        <v>101</v>
      </c>
      <c r="FI59" s="244">
        <v>101</v>
      </c>
      <c r="FJ59" s="244">
        <v>101</v>
      </c>
      <c r="FK59" s="244">
        <v>98</v>
      </c>
      <c r="FL59" s="244">
        <v>98</v>
      </c>
      <c r="FM59" s="244">
        <v>98</v>
      </c>
      <c r="FN59" s="244">
        <v>98</v>
      </c>
      <c r="FO59" s="244">
        <v>98</v>
      </c>
      <c r="FP59" s="244">
        <v>98</v>
      </c>
      <c r="FQ59" s="244">
        <v>98</v>
      </c>
      <c r="FR59" s="244">
        <v>98</v>
      </c>
      <c r="FS59" s="244">
        <v>98</v>
      </c>
      <c r="FT59" s="244">
        <v>98</v>
      </c>
      <c r="FU59" s="244">
        <v>98</v>
      </c>
      <c r="FV59" s="244">
        <v>98</v>
      </c>
      <c r="FW59" s="244">
        <v>98</v>
      </c>
      <c r="FX59" s="244">
        <v>98</v>
      </c>
      <c r="FY59" s="244">
        <v>98</v>
      </c>
      <c r="FZ59" s="244">
        <v>98</v>
      </c>
      <c r="GA59" s="244">
        <v>98</v>
      </c>
      <c r="GB59" s="244">
        <v>98</v>
      </c>
      <c r="GC59" s="244">
        <v>98</v>
      </c>
      <c r="GD59" s="244">
        <v>93</v>
      </c>
      <c r="GE59" s="244">
        <v>93</v>
      </c>
      <c r="GF59" s="244">
        <v>93</v>
      </c>
      <c r="GG59" s="244">
        <v>93</v>
      </c>
      <c r="GH59" s="244">
        <v>93</v>
      </c>
      <c r="GI59" s="244">
        <v>93</v>
      </c>
      <c r="GJ59" s="244">
        <v>93</v>
      </c>
      <c r="GK59" s="244">
        <v>93</v>
      </c>
      <c r="GL59" s="244">
        <v>93</v>
      </c>
      <c r="GM59" s="244">
        <v>93</v>
      </c>
      <c r="GN59" s="244">
        <v>91</v>
      </c>
      <c r="GO59" s="244">
        <v>91</v>
      </c>
      <c r="GP59" s="244">
        <v>91</v>
      </c>
      <c r="GQ59" s="244">
        <v>91</v>
      </c>
      <c r="GR59" s="244">
        <v>91</v>
      </c>
      <c r="GS59" s="244">
        <v>91</v>
      </c>
      <c r="GT59" s="244">
        <v>91</v>
      </c>
      <c r="GU59" s="244">
        <v>91</v>
      </c>
      <c r="GV59" s="244">
        <v>91</v>
      </c>
      <c r="GW59" s="244">
        <v>91</v>
      </c>
      <c r="GX59" s="244">
        <v>91</v>
      </c>
      <c r="GY59" s="244">
        <v>91</v>
      </c>
      <c r="GZ59" s="244">
        <v>91</v>
      </c>
      <c r="HA59" s="244">
        <v>91</v>
      </c>
      <c r="HB59" s="244">
        <v>87</v>
      </c>
      <c r="HC59" s="244">
        <v>87</v>
      </c>
      <c r="HD59" s="244">
        <v>87</v>
      </c>
      <c r="HE59" s="244">
        <v>1</v>
      </c>
      <c r="HF59" s="244">
        <v>87</v>
      </c>
      <c r="HG59" s="244">
        <v>87</v>
      </c>
      <c r="HH59" s="244">
        <v>87</v>
      </c>
      <c r="HI59" s="244">
        <v>87</v>
      </c>
      <c r="HJ59" s="244">
        <v>87</v>
      </c>
      <c r="HK59" s="198"/>
      <c r="HL59" s="244">
        <v>87</v>
      </c>
      <c r="HM59" s="244">
        <v>87</v>
      </c>
      <c r="HN59" s="244">
        <v>87</v>
      </c>
      <c r="HO59" s="244">
        <v>87</v>
      </c>
      <c r="HP59" s="244">
        <v>87</v>
      </c>
      <c r="HQ59" s="244">
        <v>87</v>
      </c>
      <c r="HR59" s="244">
        <v>87</v>
      </c>
      <c r="HS59" s="244">
        <v>87</v>
      </c>
      <c r="HT59" s="244">
        <v>87</v>
      </c>
      <c r="HU59" s="244">
        <v>87</v>
      </c>
      <c r="HV59" s="198"/>
      <c r="HW59" s="244">
        <v>87</v>
      </c>
      <c r="HX59" s="244">
        <v>67</v>
      </c>
      <c r="HY59" s="244">
        <v>65</v>
      </c>
      <c r="HZ59" s="244">
        <v>65</v>
      </c>
      <c r="IA59" s="244">
        <v>65</v>
      </c>
      <c r="IB59" s="244">
        <v>65</v>
      </c>
      <c r="IC59" s="244">
        <v>65</v>
      </c>
      <c r="ID59" s="244">
        <v>65</v>
      </c>
      <c r="IE59" s="244">
        <v>65</v>
      </c>
      <c r="IF59" s="244">
        <v>65</v>
      </c>
      <c r="IG59" s="244">
        <v>65</v>
      </c>
      <c r="IH59" s="244">
        <v>65</v>
      </c>
      <c r="II59" s="244">
        <v>65</v>
      </c>
      <c r="IJ59" s="244">
        <v>65</v>
      </c>
      <c r="IK59" s="244">
        <v>65</v>
      </c>
      <c r="IL59" s="244">
        <v>65</v>
      </c>
      <c r="IM59" s="244">
        <v>65</v>
      </c>
      <c r="IN59" s="244">
        <v>65</v>
      </c>
      <c r="IO59" s="244">
        <v>65</v>
      </c>
      <c r="IP59" s="244">
        <v>65</v>
      </c>
      <c r="IQ59" s="244">
        <v>65</v>
      </c>
      <c r="IR59" s="244">
        <v>65</v>
      </c>
      <c r="IS59" s="244">
        <v>65</v>
      </c>
      <c r="IT59" s="244">
        <v>65</v>
      </c>
      <c r="IU59" s="244">
        <v>65</v>
      </c>
      <c r="IV59" s="244">
        <v>65</v>
      </c>
      <c r="IW59" s="244">
        <v>55</v>
      </c>
      <c r="IX59" s="244">
        <v>55</v>
      </c>
      <c r="IY59" s="244">
        <v>55</v>
      </c>
      <c r="IZ59" s="198"/>
      <c r="JA59" s="244">
        <v>55</v>
      </c>
      <c r="JB59" s="244">
        <v>55</v>
      </c>
      <c r="JC59" s="244">
        <v>55</v>
      </c>
      <c r="JD59" s="244">
        <v>55</v>
      </c>
      <c r="JE59" s="244">
        <v>55</v>
      </c>
      <c r="JF59" s="244">
        <v>55</v>
      </c>
      <c r="JG59" s="244">
        <v>55</v>
      </c>
      <c r="JH59" s="244">
        <v>55</v>
      </c>
      <c r="JI59" s="244">
        <v>55</v>
      </c>
      <c r="JJ59" s="244"/>
      <c r="JK59" s="244">
        <v>55</v>
      </c>
      <c r="JL59" s="244">
        <v>55</v>
      </c>
      <c r="JM59" s="244">
        <v>55</v>
      </c>
      <c r="JN59" s="244">
        <v>55</v>
      </c>
      <c r="JO59" s="244">
        <v>55</v>
      </c>
      <c r="JP59" s="244">
        <v>55</v>
      </c>
      <c r="JQ59" s="198"/>
      <c r="JR59" s="244">
        <v>55</v>
      </c>
      <c r="JS59" s="244">
        <v>55</v>
      </c>
      <c r="JT59" s="244">
        <v>55</v>
      </c>
      <c r="JU59" s="244">
        <v>55</v>
      </c>
      <c r="JV59" s="244">
        <v>55</v>
      </c>
      <c r="JW59" s="244">
        <v>55</v>
      </c>
      <c r="JX59" s="244">
        <v>55</v>
      </c>
      <c r="JY59" s="244">
        <v>55</v>
      </c>
      <c r="JZ59" s="242">
        <v>45</v>
      </c>
      <c r="KA59" s="242">
        <v>45</v>
      </c>
      <c r="KB59" s="242">
        <v>45</v>
      </c>
      <c r="KC59" s="242">
        <v>45</v>
      </c>
      <c r="KD59" s="242">
        <v>45</v>
      </c>
      <c r="KE59" s="242">
        <v>45</v>
      </c>
      <c r="KF59" s="242">
        <v>45</v>
      </c>
      <c r="KG59" s="242">
        <v>45</v>
      </c>
      <c r="KH59" s="242">
        <v>45</v>
      </c>
      <c r="KI59" s="242">
        <v>45</v>
      </c>
      <c r="KJ59" s="242">
        <v>45</v>
      </c>
      <c r="KK59" s="242">
        <v>45</v>
      </c>
      <c r="KL59" s="242">
        <v>45</v>
      </c>
      <c r="KM59" s="242">
        <v>45</v>
      </c>
      <c r="KN59" s="242">
        <v>45</v>
      </c>
      <c r="KO59" s="242">
        <v>43</v>
      </c>
      <c r="KP59" s="242">
        <v>43</v>
      </c>
      <c r="KQ59" s="242">
        <v>43</v>
      </c>
      <c r="KR59" s="242">
        <v>43</v>
      </c>
      <c r="KS59" s="242">
        <v>43</v>
      </c>
      <c r="KT59" s="242">
        <v>43</v>
      </c>
      <c r="KU59" s="242">
        <v>43</v>
      </c>
      <c r="KV59" s="242">
        <v>43</v>
      </c>
      <c r="KW59" s="242">
        <v>43</v>
      </c>
      <c r="KX59" s="198"/>
      <c r="KY59" s="198"/>
      <c r="KZ59" s="198"/>
      <c r="LA59" s="198"/>
      <c r="LB59" s="242">
        <v>43</v>
      </c>
      <c r="LC59" s="242">
        <v>55</v>
      </c>
      <c r="LD59" s="242">
        <v>55</v>
      </c>
      <c r="LE59" s="242">
        <v>43</v>
      </c>
      <c r="LF59" s="243">
        <v>0</v>
      </c>
      <c r="LG59" s="242">
        <v>43</v>
      </c>
      <c r="LH59" s="198"/>
      <c r="LI59" s="198"/>
      <c r="LJ59" s="198"/>
      <c r="LK59" s="198"/>
      <c r="LL59" s="198"/>
      <c r="LM59" s="198"/>
      <c r="LN59" s="198"/>
      <c r="LO59" s="198"/>
      <c r="LP59" s="198"/>
      <c r="LQ59" s="242">
        <v>43</v>
      </c>
      <c r="LR59" s="198"/>
      <c r="LS59" s="198"/>
      <c r="LT59" s="198"/>
      <c r="LU59" s="198"/>
      <c r="LV59" s="198"/>
      <c r="LW59" s="198"/>
      <c r="LX59" s="198"/>
      <c r="LY59" s="198"/>
      <c r="LZ59" s="198"/>
      <c r="MA59" s="198"/>
      <c r="MB59" s="198"/>
      <c r="MC59" s="198"/>
      <c r="MD59" s="198"/>
      <c r="ME59" s="198"/>
      <c r="MF59" s="198"/>
      <c r="MG59" s="198"/>
      <c r="MH59" s="198"/>
      <c r="MI59" s="198"/>
      <c r="MJ59" s="198"/>
      <c r="MK59" s="198"/>
      <c r="ML59" s="198"/>
      <c r="MM59" s="198"/>
      <c r="MN59" s="242">
        <v>43</v>
      </c>
      <c r="MO59" s="242">
        <v>25</v>
      </c>
      <c r="MP59" s="198"/>
      <c r="MQ59" s="242">
        <v>25</v>
      </c>
      <c r="MR59" s="198"/>
      <c r="MS59" s="198"/>
      <c r="MT59" s="198"/>
      <c r="MU59" s="198"/>
      <c r="MV59" s="198"/>
      <c r="MW59" s="198"/>
      <c r="MX59" s="198"/>
      <c r="MY59" s="198"/>
      <c r="MZ59" s="198"/>
      <c r="NA59" s="242">
        <v>25</v>
      </c>
      <c r="NB59" s="198"/>
      <c r="NC59" s="198"/>
      <c r="ND59" s="198"/>
      <c r="NE59" s="198"/>
      <c r="NF59" s="198"/>
      <c r="NG59" s="198"/>
      <c r="NH59" s="198"/>
      <c r="NI59" s="198"/>
      <c r="NJ59" s="198"/>
      <c r="NK59" s="198"/>
      <c r="NL59" s="198"/>
      <c r="NM59" s="198"/>
      <c r="NN59" s="198"/>
      <c r="NO59" s="198"/>
      <c r="NP59" s="198"/>
      <c r="NQ59" s="198"/>
      <c r="NR59" s="198"/>
      <c r="NS59" s="198"/>
      <c r="NT59" s="198"/>
      <c r="NU59" s="198"/>
      <c r="NV59" s="198"/>
      <c r="NW59" s="198"/>
      <c r="NX59" s="198"/>
      <c r="NY59" s="198"/>
      <c r="NZ59" s="198"/>
      <c r="OA59" s="198"/>
      <c r="OB59" s="198"/>
      <c r="OC59" s="198"/>
      <c r="OD59" s="198"/>
      <c r="OE59" s="198"/>
      <c r="OF59" s="198"/>
      <c r="OG59" s="198"/>
      <c r="OH59" s="198"/>
      <c r="OI59" s="198"/>
      <c r="OJ59" s="198"/>
      <c r="OK59" s="198"/>
      <c r="OL59" s="198"/>
      <c r="OM59" s="198"/>
      <c r="ON59" s="198"/>
      <c r="OO59" s="198"/>
      <c r="OP59" s="198"/>
      <c r="OQ59" s="198"/>
      <c r="OR59" s="198"/>
      <c r="OS59" s="198"/>
      <c r="OT59" s="198"/>
      <c r="OU59" s="198"/>
      <c r="OV59" s="198"/>
      <c r="OW59" s="198"/>
      <c r="OX59" s="198"/>
      <c r="OY59" s="198"/>
      <c r="OZ59" s="198"/>
      <c r="PA59" s="198"/>
      <c r="PB59" s="198"/>
      <c r="PC59" s="198"/>
      <c r="PD59" s="198"/>
      <c r="PE59" s="198"/>
      <c r="PF59" s="198"/>
      <c r="PG59" s="198"/>
      <c r="PH59" s="198"/>
      <c r="PI59" s="198"/>
      <c r="PJ59" s="198"/>
      <c r="PK59" s="198"/>
      <c r="PL59" s="198"/>
      <c r="PM59" s="198"/>
      <c r="PN59" s="198"/>
      <c r="PO59" s="198"/>
      <c r="PP59" s="198"/>
      <c r="PQ59" s="198"/>
      <c r="PR59" s="198"/>
      <c r="PS59" s="198"/>
      <c r="PT59" s="198"/>
      <c r="PU59" s="198"/>
      <c r="PV59" s="198"/>
      <c r="PW59" s="198"/>
      <c r="PX59" s="261"/>
      <c r="PY59" s="261"/>
      <c r="PZ59" s="261"/>
      <c r="QA59" s="261"/>
      <c r="QB59" s="261"/>
      <c r="QC59" s="261"/>
      <c r="QD59" s="261"/>
      <c r="QE59" s="261"/>
      <c r="QF59" s="261"/>
      <c r="QG59" s="261"/>
      <c r="QH59" s="261"/>
      <c r="QI59" s="261"/>
      <c r="QJ59" s="261"/>
      <c r="QK59" s="261"/>
      <c r="QL59" s="261"/>
      <c r="QM59" s="261"/>
      <c r="QN59" s="261"/>
      <c r="QO59" s="261"/>
      <c r="QP59" s="261"/>
      <c r="QQ59" s="261"/>
      <c r="QR59" s="261"/>
      <c r="QS59" s="261"/>
      <c r="QT59" s="261"/>
      <c r="QU59" s="261"/>
      <c r="QV59" s="261"/>
      <c r="QW59" s="261"/>
      <c r="QX59" s="261"/>
      <c r="QY59" s="261"/>
      <c r="QZ59" s="261"/>
      <c r="RA59" s="261"/>
      <c r="RB59" s="261"/>
      <c r="RC59" s="261"/>
      <c r="RD59" s="261"/>
      <c r="RE59" s="261"/>
      <c r="RF59" s="261"/>
      <c r="RG59" s="261"/>
      <c r="RH59" s="261"/>
      <c r="RI59" s="261"/>
      <c r="RJ59" s="261"/>
      <c r="RK59" s="261"/>
      <c r="RL59" s="261"/>
      <c r="RM59" s="261"/>
      <c r="RN59" s="261"/>
      <c r="RO59" s="261"/>
      <c r="RP59" s="261"/>
      <c r="RQ59" s="261"/>
      <c r="RR59" s="261"/>
      <c r="RS59" s="261"/>
      <c r="RT59" s="261"/>
      <c r="RU59" s="261"/>
      <c r="RV59" s="261"/>
      <c r="RW59" s="261"/>
      <c r="RX59" s="261"/>
      <c r="RY59" s="261"/>
      <c r="RZ59" s="261"/>
      <c r="SA59" s="261"/>
      <c r="SB59" s="261"/>
      <c r="SC59" s="261"/>
      <c r="SD59" s="261"/>
      <c r="SE59" s="261"/>
    </row>
    <row r="60" spans="1:499" x14ac:dyDescent="0.2">
      <c r="A60" s="230" t="s">
        <v>830</v>
      </c>
      <c r="B60" s="231" t="s">
        <v>1874</v>
      </c>
      <c r="C60" s="225"/>
      <c r="D60" s="225"/>
      <c r="E60" s="225"/>
      <c r="F60" s="226" t="s">
        <v>5650</v>
      </c>
      <c r="G60" s="226" t="s">
        <v>5550</v>
      </c>
      <c r="H60" s="226" t="s">
        <v>5551</v>
      </c>
      <c r="I60" s="226" t="s">
        <v>5607</v>
      </c>
      <c r="J60" s="226"/>
      <c r="K60" s="226"/>
      <c r="L60" s="226"/>
      <c r="M60" s="226"/>
      <c r="N60" s="226" t="s">
        <v>5553</v>
      </c>
      <c r="O60" s="226" t="s">
        <v>5651</v>
      </c>
      <c r="P60" s="226"/>
      <c r="Q60" s="237">
        <v>0</v>
      </c>
      <c r="R60" s="238"/>
      <c r="S60" s="238"/>
      <c r="T60" s="238"/>
      <c r="U60" s="238"/>
      <c r="V60" s="238"/>
      <c r="W60" s="232" t="s">
        <v>5561</v>
      </c>
      <c r="X60" s="232"/>
      <c r="Y60" s="232" t="s">
        <v>5556</v>
      </c>
      <c r="Z60" s="235">
        <v>2.76</v>
      </c>
      <c r="AA60" s="235">
        <v>5.15</v>
      </c>
      <c r="AB60" s="235">
        <v>0</v>
      </c>
      <c r="AC60" s="224">
        <v>36526</v>
      </c>
      <c r="AD60" s="224">
        <v>36526</v>
      </c>
      <c r="AE60" s="125">
        <v>18</v>
      </c>
      <c r="AF60" s="125">
        <v>24</v>
      </c>
      <c r="AG60" s="125">
        <v>12</v>
      </c>
      <c r="AH60" s="236">
        <v>1</v>
      </c>
      <c r="AI60" s="236" t="s">
        <v>819</v>
      </c>
      <c r="AJ60" s="125" t="s">
        <v>6225</v>
      </c>
      <c r="AK60" s="175" t="s">
        <v>5144</v>
      </c>
      <c r="AL60" s="125" t="s">
        <v>820</v>
      </c>
      <c r="AM60" s="27" t="s">
        <v>820</v>
      </c>
      <c r="AN60" s="126">
        <v>27.14</v>
      </c>
      <c r="AO60" s="126">
        <v>11.7</v>
      </c>
      <c r="AP60" s="126">
        <v>3.5</v>
      </c>
      <c r="AQ60" s="126">
        <v>4.5999999999999996</v>
      </c>
      <c r="AR60" s="125">
        <v>0</v>
      </c>
      <c r="AS60" s="125">
        <v>0</v>
      </c>
      <c r="AT60" s="178">
        <v>43443</v>
      </c>
      <c r="AU60" s="178"/>
      <c r="AV60" s="178">
        <v>43443</v>
      </c>
      <c r="AW60" s="239" t="s">
        <v>855</v>
      </c>
      <c r="AX60" s="239" t="s">
        <v>846</v>
      </c>
      <c r="AY60" s="127"/>
      <c r="AZ60" s="127"/>
      <c r="BA60" s="128">
        <v>500</v>
      </c>
      <c r="BB60" s="128" t="s">
        <v>489</v>
      </c>
      <c r="BC60" s="128"/>
      <c r="BD60" s="128">
        <v>1</v>
      </c>
      <c r="BE60" s="129" t="s">
        <v>541</v>
      </c>
      <c r="BF60" s="130">
        <v>1</v>
      </c>
      <c r="BG60" s="240"/>
      <c r="BH60" s="241" t="s">
        <v>947</v>
      </c>
      <c r="BI60" s="190"/>
      <c r="BJ60" s="131">
        <v>1267</v>
      </c>
      <c r="BK60" s="191">
        <v>1173</v>
      </c>
      <c r="BL60" s="13">
        <v>843</v>
      </c>
      <c r="BM60" s="13">
        <v>418</v>
      </c>
      <c r="BN60" s="27" t="s">
        <v>5557</v>
      </c>
      <c r="BO60" s="13" t="s">
        <v>5557</v>
      </c>
      <c r="BP60" s="222">
        <v>1131</v>
      </c>
      <c r="BQ60" s="132"/>
      <c r="BR60" s="133"/>
      <c r="BS60" s="125">
        <v>1000000000</v>
      </c>
      <c r="BT60" s="134">
        <v>380</v>
      </c>
      <c r="BU60" s="135">
        <v>0.70009999999999994</v>
      </c>
      <c r="BV60" s="134">
        <v>0</v>
      </c>
      <c r="BW60" s="136">
        <v>0</v>
      </c>
      <c r="BX60" s="136">
        <v>0</v>
      </c>
      <c r="BY60" s="136">
        <v>0</v>
      </c>
      <c r="BZ60" s="134">
        <v>0</v>
      </c>
      <c r="CA60" s="134">
        <v>0</v>
      </c>
      <c r="CB60" s="134">
        <v>380</v>
      </c>
      <c r="CC60" s="135">
        <v>0.70009999999999994</v>
      </c>
      <c r="CD60" s="134"/>
      <c r="CE60" s="134"/>
      <c r="CF60" s="137">
        <v>887</v>
      </c>
      <c r="CG60" s="134">
        <v>422</v>
      </c>
      <c r="CH60" s="132"/>
      <c r="CI60" s="132"/>
      <c r="CJ60" s="229" t="s">
        <v>820</v>
      </c>
      <c r="CK60" s="233" t="s">
        <v>820</v>
      </c>
      <c r="CL60" s="138">
        <v>91</v>
      </c>
      <c r="CM60" s="138">
        <v>0</v>
      </c>
      <c r="CN60" s="135">
        <v>0</v>
      </c>
      <c r="CO60" s="135">
        <v>1.1499999999999999</v>
      </c>
      <c r="CP60" s="139"/>
      <c r="CQ60" s="135">
        <v>1</v>
      </c>
      <c r="CR60" s="179">
        <v>43479</v>
      </c>
      <c r="CS60" s="180">
        <v>43479</v>
      </c>
      <c r="CT60" s="181">
        <v>43605</v>
      </c>
      <c r="CU60" s="181">
        <v>43216</v>
      </c>
      <c r="CV60" s="181">
        <v>43300</v>
      </c>
      <c r="CW60" s="181">
        <v>43300</v>
      </c>
      <c r="CX60" s="181">
        <v>43384</v>
      </c>
      <c r="CY60" s="135">
        <v>0</v>
      </c>
      <c r="CZ60" s="134">
        <v>0</v>
      </c>
      <c r="DA60" s="135">
        <v>0</v>
      </c>
      <c r="DB60" s="135">
        <v>2.197802197802198E-2</v>
      </c>
      <c r="DC60" s="135">
        <v>0</v>
      </c>
      <c r="DD60" s="135">
        <v>0</v>
      </c>
      <c r="DE60" s="140">
        <v>0</v>
      </c>
      <c r="DF60" s="13" t="s">
        <v>820</v>
      </c>
      <c r="DG60" s="80" t="s">
        <v>706</v>
      </c>
      <c r="DH60" s="18" t="b">
        <v>0</v>
      </c>
      <c r="DI60" s="79"/>
      <c r="DJ60" s="79"/>
      <c r="DK60" s="192"/>
      <c r="DL60" s="174"/>
      <c r="DM60" s="193"/>
      <c r="DN60" s="135"/>
      <c r="DO60" s="79"/>
      <c r="DP60" s="79"/>
      <c r="DQ60" s="79"/>
      <c r="DR60" s="79"/>
      <c r="DS60" s="79"/>
      <c r="DT60" s="79"/>
      <c r="DU60" s="79"/>
      <c r="DV60" s="18"/>
      <c r="DW60" s="18"/>
      <c r="DX60" s="18"/>
      <c r="DY60" s="177"/>
      <c r="DZ60" s="177">
        <v>0</v>
      </c>
      <c r="EA60" s="177">
        <v>0</v>
      </c>
      <c r="EB60" s="177">
        <v>0</v>
      </c>
      <c r="EC60" s="177">
        <v>0</v>
      </c>
      <c r="ED60" s="177">
        <v>0</v>
      </c>
      <c r="EE60" s="177">
        <v>0</v>
      </c>
      <c r="EF60" s="177">
        <v>0</v>
      </c>
      <c r="EG60" s="177">
        <v>0</v>
      </c>
      <c r="EH60" s="177">
        <v>0</v>
      </c>
      <c r="EI60" s="177">
        <v>0</v>
      </c>
      <c r="EJ60" s="177">
        <v>0</v>
      </c>
      <c r="EK60" s="177">
        <v>0</v>
      </c>
      <c r="EL60" s="177">
        <v>0</v>
      </c>
      <c r="EM60" s="177">
        <v>0</v>
      </c>
      <c r="EN60" s="177">
        <v>0</v>
      </c>
      <c r="EO60" s="177">
        <v>0</v>
      </c>
      <c r="EP60" s="177">
        <v>606</v>
      </c>
      <c r="EQ60" s="177">
        <v>0</v>
      </c>
      <c r="ER60" s="177">
        <v>0</v>
      </c>
      <c r="ES60" s="177">
        <v>0</v>
      </c>
      <c r="ET60" s="177">
        <v>0</v>
      </c>
      <c r="EU60" s="177">
        <v>0</v>
      </c>
      <c r="EV60" s="177">
        <v>0</v>
      </c>
      <c r="EW60" s="177">
        <v>0</v>
      </c>
      <c r="EX60" s="177">
        <v>0</v>
      </c>
      <c r="EY60" s="177">
        <v>0</v>
      </c>
      <c r="EZ60" s="177">
        <v>0</v>
      </c>
      <c r="FA60" s="177">
        <v>0</v>
      </c>
      <c r="FB60" s="177">
        <v>0</v>
      </c>
      <c r="FC60" s="250">
        <v>508</v>
      </c>
      <c r="FD60" s="245">
        <v>444</v>
      </c>
      <c r="FE60" s="245">
        <v>444</v>
      </c>
      <c r="FF60" s="242">
        <v>444</v>
      </c>
      <c r="FG60" s="244">
        <v>833</v>
      </c>
      <c r="FH60" s="244">
        <v>826</v>
      </c>
      <c r="FI60" s="247">
        <v>826</v>
      </c>
      <c r="FJ60" s="247">
        <v>826</v>
      </c>
      <c r="FK60" s="247">
        <v>776</v>
      </c>
      <c r="FL60" s="247">
        <v>776</v>
      </c>
      <c r="FM60" s="247">
        <v>776</v>
      </c>
      <c r="FN60" s="247">
        <v>776</v>
      </c>
      <c r="FO60" s="247">
        <v>776</v>
      </c>
      <c r="FP60" s="247">
        <v>776</v>
      </c>
      <c r="FQ60" s="247">
        <v>776</v>
      </c>
      <c r="FR60" s="247">
        <v>776</v>
      </c>
      <c r="FS60" s="247">
        <v>776</v>
      </c>
      <c r="FT60" s="247">
        <v>776</v>
      </c>
      <c r="FU60" s="247">
        <v>776</v>
      </c>
      <c r="FV60" s="247">
        <v>776</v>
      </c>
      <c r="FW60" s="247">
        <v>776</v>
      </c>
      <c r="FX60" s="247">
        <v>776</v>
      </c>
      <c r="FY60" s="247">
        <v>776</v>
      </c>
      <c r="FZ60" s="247">
        <v>776</v>
      </c>
      <c r="GA60" s="247">
        <v>776</v>
      </c>
      <c r="GB60" s="247">
        <v>776</v>
      </c>
      <c r="GC60" s="247">
        <v>776</v>
      </c>
      <c r="GD60" s="247">
        <v>766</v>
      </c>
      <c r="GE60" s="247">
        <v>766</v>
      </c>
      <c r="GF60" s="247">
        <v>764</v>
      </c>
      <c r="GG60" s="247">
        <v>750</v>
      </c>
      <c r="GH60" s="247">
        <v>746</v>
      </c>
      <c r="GI60" s="247">
        <v>746</v>
      </c>
      <c r="GJ60" s="247">
        <v>746</v>
      </c>
      <c r="GK60" s="247">
        <v>742</v>
      </c>
      <c r="GL60" s="247">
        <v>728</v>
      </c>
      <c r="GM60" s="247">
        <v>728</v>
      </c>
      <c r="GN60" s="247">
        <v>728</v>
      </c>
      <c r="GO60" s="247">
        <v>728</v>
      </c>
      <c r="GP60" s="247">
        <v>728</v>
      </c>
      <c r="GQ60" s="247">
        <v>728</v>
      </c>
      <c r="GR60" s="247">
        <v>728</v>
      </c>
      <c r="GS60" s="248">
        <v>718</v>
      </c>
      <c r="GT60" s="248">
        <v>716</v>
      </c>
      <c r="GU60" s="248">
        <v>710</v>
      </c>
      <c r="GV60" s="248">
        <v>710</v>
      </c>
      <c r="GW60" s="248">
        <v>710</v>
      </c>
      <c r="GX60" s="248">
        <v>710</v>
      </c>
      <c r="GY60" s="248">
        <v>710</v>
      </c>
      <c r="GZ60" s="248">
        <v>710</v>
      </c>
      <c r="HA60" s="248">
        <v>710</v>
      </c>
      <c r="HB60" s="248">
        <v>698</v>
      </c>
      <c r="HC60" s="248">
        <v>698</v>
      </c>
      <c r="HD60" s="248">
        <v>698</v>
      </c>
      <c r="HE60" s="248">
        <v>1</v>
      </c>
      <c r="HF60" s="248">
        <v>698</v>
      </c>
      <c r="HG60" s="248">
        <v>698</v>
      </c>
      <c r="HH60" s="248">
        <v>698</v>
      </c>
      <c r="HI60" s="248">
        <v>698</v>
      </c>
      <c r="HJ60" s="248">
        <v>678</v>
      </c>
      <c r="HK60" s="198"/>
      <c r="HL60" s="248">
        <v>678</v>
      </c>
      <c r="HM60" s="248">
        <v>672</v>
      </c>
      <c r="HN60" s="248">
        <v>672</v>
      </c>
      <c r="HO60" s="248">
        <v>698</v>
      </c>
      <c r="HP60" s="248">
        <v>668</v>
      </c>
      <c r="HQ60" s="248">
        <v>668</v>
      </c>
      <c r="HR60" s="248">
        <v>668</v>
      </c>
      <c r="HS60" s="248">
        <v>668</v>
      </c>
      <c r="HT60" s="248">
        <v>668</v>
      </c>
      <c r="HU60" s="248">
        <v>668</v>
      </c>
      <c r="HV60" s="198"/>
      <c r="HW60" s="248">
        <v>662</v>
      </c>
      <c r="HX60" s="248">
        <v>646</v>
      </c>
      <c r="HY60" s="248">
        <v>640</v>
      </c>
      <c r="HZ60" s="248">
        <v>640</v>
      </c>
      <c r="IA60" s="248">
        <v>640</v>
      </c>
      <c r="IB60" s="248">
        <v>640</v>
      </c>
      <c r="IC60" s="248">
        <v>640</v>
      </c>
      <c r="ID60" s="248">
        <v>640</v>
      </c>
      <c r="IE60" s="248">
        <v>640</v>
      </c>
      <c r="IF60" s="248">
        <v>640</v>
      </c>
      <c r="IG60" s="248">
        <v>640</v>
      </c>
      <c r="IH60" s="248">
        <v>640</v>
      </c>
      <c r="II60" s="248">
        <v>640</v>
      </c>
      <c r="IJ60" s="248">
        <v>640</v>
      </c>
      <c r="IK60" s="248">
        <v>634</v>
      </c>
      <c r="IL60" s="248">
        <v>628</v>
      </c>
      <c r="IM60" s="248">
        <v>628</v>
      </c>
      <c r="IN60" s="248">
        <v>628</v>
      </c>
      <c r="IO60" s="248">
        <v>628</v>
      </c>
      <c r="IP60" s="248">
        <v>624</v>
      </c>
      <c r="IQ60" s="248">
        <v>616</v>
      </c>
      <c r="IR60" s="248">
        <v>616</v>
      </c>
      <c r="IS60" s="248">
        <v>616</v>
      </c>
      <c r="IT60" s="248">
        <v>614</v>
      </c>
      <c r="IU60" s="248">
        <v>614</v>
      </c>
      <c r="IV60" s="248">
        <v>614</v>
      </c>
      <c r="IW60" s="248">
        <v>614</v>
      </c>
      <c r="IX60" s="248">
        <v>610</v>
      </c>
      <c r="IY60" s="248">
        <v>602</v>
      </c>
      <c r="IZ60" s="198"/>
      <c r="JA60" s="248">
        <v>596</v>
      </c>
      <c r="JB60" s="248">
        <v>596</v>
      </c>
      <c r="JC60" s="248">
        <v>596</v>
      </c>
      <c r="JD60" s="248">
        <v>596</v>
      </c>
      <c r="JE60" s="248">
        <v>596</v>
      </c>
      <c r="JF60" s="248">
        <v>596</v>
      </c>
      <c r="JG60" s="248">
        <v>596</v>
      </c>
      <c r="JH60" s="248">
        <v>596</v>
      </c>
      <c r="JI60" s="248">
        <v>596</v>
      </c>
      <c r="JJ60" s="248"/>
      <c r="JK60" s="248">
        <v>596</v>
      </c>
      <c r="JL60" s="248">
        <v>596</v>
      </c>
      <c r="JM60" s="248">
        <v>596</v>
      </c>
      <c r="JN60" s="248">
        <v>596</v>
      </c>
      <c r="JO60" s="248">
        <v>596</v>
      </c>
      <c r="JP60" s="248">
        <v>596</v>
      </c>
      <c r="JQ60" s="198"/>
      <c r="JR60" s="248">
        <v>590</v>
      </c>
      <c r="JS60" s="248">
        <v>584</v>
      </c>
      <c r="JT60" s="248">
        <v>584</v>
      </c>
      <c r="JU60" s="248">
        <v>584</v>
      </c>
      <c r="JV60" s="248">
        <v>584</v>
      </c>
      <c r="JW60" s="248">
        <v>584</v>
      </c>
      <c r="JX60" s="248">
        <v>584</v>
      </c>
      <c r="JY60" s="248">
        <v>584</v>
      </c>
      <c r="JZ60" s="248">
        <v>584</v>
      </c>
      <c r="KA60" s="248">
        <v>584</v>
      </c>
      <c r="KB60" s="248">
        <v>584</v>
      </c>
      <c r="KC60" s="248">
        <v>584</v>
      </c>
      <c r="KD60" s="248">
        <v>584</v>
      </c>
      <c r="KE60" s="248">
        <v>584</v>
      </c>
      <c r="KF60" s="248">
        <v>584</v>
      </c>
      <c r="KG60" s="248">
        <v>578</v>
      </c>
      <c r="KH60" s="248">
        <v>562</v>
      </c>
      <c r="KI60" s="248">
        <v>556</v>
      </c>
      <c r="KJ60" s="248">
        <v>556</v>
      </c>
      <c r="KK60" s="248">
        <v>556</v>
      </c>
      <c r="KL60" s="248">
        <v>556</v>
      </c>
      <c r="KM60" s="248">
        <v>540</v>
      </c>
      <c r="KN60" s="248">
        <v>540</v>
      </c>
      <c r="KO60" s="248">
        <v>528</v>
      </c>
      <c r="KP60" s="248">
        <v>528</v>
      </c>
      <c r="KQ60" s="248">
        <v>528</v>
      </c>
      <c r="KR60" s="248">
        <v>528</v>
      </c>
      <c r="KS60" s="248">
        <v>528</v>
      </c>
      <c r="KT60" s="248">
        <v>524</v>
      </c>
      <c r="KU60" s="248">
        <v>516</v>
      </c>
      <c r="KV60" s="248">
        <v>510</v>
      </c>
      <c r="KW60" s="248">
        <v>510</v>
      </c>
      <c r="KX60" s="198"/>
      <c r="KY60" s="198"/>
      <c r="KZ60" s="198"/>
      <c r="LA60" s="198"/>
      <c r="LB60" s="248">
        <v>481</v>
      </c>
      <c r="LC60" s="248">
        <v>596</v>
      </c>
      <c r="LD60" s="248">
        <v>596</v>
      </c>
      <c r="LE60" s="248">
        <v>480</v>
      </c>
      <c r="LF60" s="243">
        <v>0</v>
      </c>
      <c r="LG60" s="244">
        <v>474</v>
      </c>
      <c r="LH60" s="198"/>
      <c r="LI60" s="198"/>
      <c r="LJ60" s="198"/>
      <c r="LK60" s="198"/>
      <c r="LL60" s="198"/>
      <c r="LM60" s="198"/>
      <c r="LN60" s="198"/>
      <c r="LO60" s="198"/>
      <c r="LP60" s="198"/>
      <c r="LQ60" s="244">
        <v>474</v>
      </c>
      <c r="LR60" s="198"/>
      <c r="LS60" s="198"/>
      <c r="LT60" s="198"/>
      <c r="LU60" s="198"/>
      <c r="LV60" s="198"/>
      <c r="LW60" s="198"/>
      <c r="LX60" s="198"/>
      <c r="LY60" s="198"/>
      <c r="LZ60" s="198"/>
      <c r="MA60" s="198"/>
      <c r="MB60" s="198"/>
      <c r="MC60" s="198"/>
      <c r="MD60" s="198"/>
      <c r="ME60" s="198"/>
      <c r="MF60" s="198"/>
      <c r="MG60" s="198"/>
      <c r="MH60" s="198"/>
      <c r="MI60" s="198"/>
      <c r="MJ60" s="198"/>
      <c r="MK60" s="198"/>
      <c r="ML60" s="198"/>
      <c r="MM60" s="198"/>
      <c r="MN60" s="244">
        <v>474</v>
      </c>
      <c r="MO60" s="244">
        <v>380</v>
      </c>
      <c r="MP60" s="198"/>
      <c r="MQ60" s="244">
        <v>380</v>
      </c>
      <c r="MR60" s="198"/>
      <c r="MS60" s="198"/>
      <c r="MT60" s="198"/>
      <c r="MU60" s="198"/>
      <c r="MV60" s="198"/>
      <c r="MW60" s="198"/>
      <c r="MX60" s="198"/>
      <c r="MY60" s="198"/>
      <c r="MZ60" s="198"/>
      <c r="NA60" s="242">
        <v>380</v>
      </c>
      <c r="NB60" s="198"/>
      <c r="NC60" s="198"/>
      <c r="ND60" s="198"/>
      <c r="NE60" s="198"/>
      <c r="NF60" s="198"/>
      <c r="NG60" s="198"/>
      <c r="NH60" s="198"/>
      <c r="NI60" s="198"/>
      <c r="NJ60" s="198"/>
      <c r="NK60" s="198"/>
      <c r="NL60" s="198"/>
      <c r="NM60" s="198"/>
      <c r="NN60" s="198"/>
      <c r="NO60" s="198"/>
      <c r="NP60" s="196"/>
      <c r="NQ60" s="196"/>
      <c r="NR60" s="196"/>
      <c r="NS60" s="196"/>
      <c r="NT60" s="196"/>
      <c r="NU60" s="196"/>
      <c r="NV60" s="196"/>
      <c r="NW60" s="196"/>
      <c r="NX60" s="196"/>
      <c r="NY60" s="196"/>
      <c r="NZ60" s="196"/>
      <c r="OA60" s="196"/>
      <c r="OB60" s="196"/>
      <c r="OC60" s="196"/>
      <c r="OD60" s="196"/>
      <c r="OE60" s="196"/>
      <c r="OF60" s="196"/>
      <c r="OG60" s="196"/>
      <c r="OH60" s="196"/>
      <c r="OI60" s="196"/>
      <c r="OJ60" s="196"/>
      <c r="OK60" s="196"/>
      <c r="OL60" s="196"/>
      <c r="OM60" s="196"/>
      <c r="ON60" s="196"/>
      <c r="OO60" s="196"/>
      <c r="OP60" s="196"/>
      <c r="OQ60" s="196"/>
      <c r="OR60" s="196"/>
      <c r="OS60" s="196"/>
      <c r="OT60" s="196"/>
      <c r="OU60" s="196"/>
      <c r="OV60" s="196"/>
      <c r="OW60" s="196"/>
      <c r="OX60" s="196"/>
      <c r="OY60" s="196"/>
      <c r="OZ60" s="196"/>
      <c r="PA60" s="196"/>
      <c r="PB60" s="196"/>
      <c r="PC60" s="196"/>
      <c r="PD60" s="196"/>
      <c r="PE60" s="196"/>
      <c r="PF60" s="196"/>
      <c r="PG60" s="196"/>
      <c r="PH60" s="196"/>
      <c r="PI60" s="196"/>
      <c r="PJ60" s="196"/>
      <c r="PK60" s="196"/>
      <c r="PL60" s="196"/>
      <c r="PM60" s="196"/>
      <c r="PN60" s="196"/>
      <c r="PO60" s="196"/>
      <c r="PP60" s="196"/>
      <c r="PQ60" s="196"/>
      <c r="PR60" s="196"/>
      <c r="PS60" s="196"/>
      <c r="PT60" s="196"/>
      <c r="PU60" s="196"/>
      <c r="PV60" s="196"/>
      <c r="PW60" s="196"/>
      <c r="PX60" s="261"/>
      <c r="PY60" s="261"/>
      <c r="PZ60" s="261"/>
      <c r="QA60" s="261"/>
      <c r="QB60" s="261"/>
      <c r="QC60" s="261"/>
      <c r="QD60" s="261"/>
      <c r="QE60" s="261"/>
      <c r="QF60" s="261"/>
      <c r="QG60" s="261"/>
      <c r="QH60" s="261"/>
      <c r="QI60" s="261"/>
      <c r="QJ60" s="261"/>
      <c r="QK60" s="261"/>
      <c r="QL60" s="261"/>
      <c r="QM60" s="261"/>
      <c r="QN60" s="261"/>
      <c r="QO60" s="261"/>
      <c r="QP60" s="261"/>
      <c r="QQ60" s="261"/>
      <c r="QR60" s="261"/>
      <c r="QS60" s="261"/>
      <c r="QT60" s="261"/>
      <c r="QU60" s="261"/>
      <c r="QV60" s="261"/>
      <c r="QW60" s="261"/>
      <c r="QX60" s="261"/>
      <c r="QY60" s="261"/>
      <c r="QZ60" s="261"/>
      <c r="RA60" s="261"/>
      <c r="RB60" s="261"/>
      <c r="RC60" s="261"/>
      <c r="RD60" s="261"/>
      <c r="RE60" s="261"/>
      <c r="RF60" s="261"/>
      <c r="RG60" s="261"/>
      <c r="RH60" s="261"/>
      <c r="RI60" s="261"/>
      <c r="RJ60" s="261"/>
      <c r="RK60" s="261"/>
      <c r="RL60" s="261"/>
      <c r="RM60" s="261"/>
      <c r="RN60" s="261"/>
      <c r="RO60" s="261"/>
      <c r="RP60" s="261"/>
      <c r="RQ60" s="261"/>
      <c r="RR60" s="261"/>
      <c r="RS60" s="261"/>
      <c r="RT60" s="261"/>
      <c r="RU60" s="261"/>
      <c r="RV60" s="261"/>
      <c r="RW60" s="261"/>
      <c r="RX60" s="261"/>
      <c r="RY60" s="261"/>
      <c r="RZ60" s="261"/>
      <c r="SA60" s="261"/>
      <c r="SB60" s="261"/>
      <c r="SC60" s="261"/>
      <c r="SD60" s="261"/>
      <c r="SE60" s="261"/>
    </row>
    <row r="61" spans="1:499" x14ac:dyDescent="0.2">
      <c r="A61" s="230" t="s">
        <v>830</v>
      </c>
      <c r="B61" s="231" t="s">
        <v>1872</v>
      </c>
      <c r="C61" s="225"/>
      <c r="D61" s="225"/>
      <c r="E61" s="225"/>
      <c r="F61" s="226" t="s">
        <v>5652</v>
      </c>
      <c r="G61" s="226" t="s">
        <v>5550</v>
      </c>
      <c r="H61" s="226" t="s">
        <v>5551</v>
      </c>
      <c r="I61" s="226" t="s">
        <v>5607</v>
      </c>
      <c r="J61" s="226"/>
      <c r="K61" s="226"/>
      <c r="L61" s="226"/>
      <c r="M61" s="226"/>
      <c r="N61" s="226" t="s">
        <v>5553</v>
      </c>
      <c r="O61" s="226" t="s">
        <v>5653</v>
      </c>
      <c r="P61" s="226"/>
      <c r="Q61" s="237">
        <v>0</v>
      </c>
      <c r="R61" s="238"/>
      <c r="S61" s="238"/>
      <c r="T61" s="238"/>
      <c r="U61" s="238"/>
      <c r="V61" s="238"/>
      <c r="W61" s="232" t="s">
        <v>5561</v>
      </c>
      <c r="X61" s="232"/>
      <c r="Y61" s="232" t="s">
        <v>5556</v>
      </c>
      <c r="Z61" s="235">
        <v>1.73</v>
      </c>
      <c r="AA61" s="235">
        <v>3.15</v>
      </c>
      <c r="AB61" s="235">
        <v>0</v>
      </c>
      <c r="AC61" s="224">
        <v>36526</v>
      </c>
      <c r="AD61" s="224">
        <v>36526</v>
      </c>
      <c r="AE61" s="125">
        <v>18</v>
      </c>
      <c r="AF61" s="125">
        <v>24</v>
      </c>
      <c r="AG61" s="125">
        <v>12</v>
      </c>
      <c r="AH61" s="236">
        <v>1</v>
      </c>
      <c r="AI61" s="236" t="s">
        <v>819</v>
      </c>
      <c r="AJ61" s="125" t="s">
        <v>6225</v>
      </c>
      <c r="AK61" s="175" t="s">
        <v>5145</v>
      </c>
      <c r="AL61" s="125" t="s">
        <v>820</v>
      </c>
      <c r="AM61" s="27" t="s">
        <v>820</v>
      </c>
      <c r="AN61" s="126">
        <v>19.68</v>
      </c>
      <c r="AO61" s="126">
        <v>17.899999999999999</v>
      </c>
      <c r="AP61" s="126">
        <v>12.7</v>
      </c>
      <c r="AQ61" s="126">
        <v>6.4</v>
      </c>
      <c r="AR61" s="125">
        <v>4</v>
      </c>
      <c r="AS61" s="125">
        <v>0</v>
      </c>
      <c r="AT61" s="178">
        <v>43219</v>
      </c>
      <c r="AU61" s="178"/>
      <c r="AV61" s="178">
        <v>43398</v>
      </c>
      <c r="AW61" s="239" t="s">
        <v>855</v>
      </c>
      <c r="AX61" s="239" t="s">
        <v>846</v>
      </c>
      <c r="AY61" s="127"/>
      <c r="AZ61" s="127"/>
      <c r="BA61" s="128">
        <v>500</v>
      </c>
      <c r="BB61" s="128" t="s">
        <v>489</v>
      </c>
      <c r="BC61" s="128"/>
      <c r="BD61" s="128">
        <v>1</v>
      </c>
      <c r="BE61" s="129" t="s">
        <v>541</v>
      </c>
      <c r="BF61" s="130">
        <v>1</v>
      </c>
      <c r="BG61" s="240"/>
      <c r="BH61" s="241" t="s">
        <v>947</v>
      </c>
      <c r="BI61" s="190"/>
      <c r="BJ61" s="131">
        <v>1408</v>
      </c>
      <c r="BK61" s="191">
        <v>851</v>
      </c>
      <c r="BL61" s="13">
        <v>936</v>
      </c>
      <c r="BM61" s="13">
        <v>465</v>
      </c>
      <c r="BN61" s="27" t="s">
        <v>706</v>
      </c>
      <c r="BO61" s="13" t="s">
        <v>5566</v>
      </c>
      <c r="BP61" s="222">
        <v>1257</v>
      </c>
      <c r="BQ61" s="132"/>
      <c r="BR61" s="133"/>
      <c r="BS61" s="125">
        <v>1000000000</v>
      </c>
      <c r="BT61" s="134">
        <v>0</v>
      </c>
      <c r="BU61" s="135">
        <v>1</v>
      </c>
      <c r="BV61" s="134">
        <v>1000</v>
      </c>
      <c r="BW61" s="136">
        <v>0</v>
      </c>
      <c r="BX61" s="136">
        <v>1000</v>
      </c>
      <c r="BY61" s="136">
        <v>0</v>
      </c>
      <c r="BZ61" s="134">
        <v>0</v>
      </c>
      <c r="CA61" s="134">
        <v>0</v>
      </c>
      <c r="CB61" s="134">
        <v>1000</v>
      </c>
      <c r="CC61" s="135">
        <v>0.2898</v>
      </c>
      <c r="CD61" s="134"/>
      <c r="CE61" s="134"/>
      <c r="CF61" s="137">
        <v>500</v>
      </c>
      <c r="CG61" s="134">
        <v>469</v>
      </c>
      <c r="CH61" s="132"/>
      <c r="CI61" s="132"/>
      <c r="CJ61" s="229" t="s">
        <v>820</v>
      </c>
      <c r="CK61" s="233" t="s">
        <v>820</v>
      </c>
      <c r="CL61" s="138">
        <v>660</v>
      </c>
      <c r="CM61" s="138">
        <v>0</v>
      </c>
      <c r="CN61" s="135">
        <v>0</v>
      </c>
      <c r="CO61" s="135">
        <v>1.0900000000000001</v>
      </c>
      <c r="CP61" s="139"/>
      <c r="CQ61" s="135">
        <v>0</v>
      </c>
      <c r="CR61" s="179">
        <v>43479</v>
      </c>
      <c r="CS61" s="180">
        <v>43479</v>
      </c>
      <c r="CT61" s="181">
        <v>43605</v>
      </c>
      <c r="CU61" s="181">
        <v>42940</v>
      </c>
      <c r="CV61" s="181">
        <v>0</v>
      </c>
      <c r="CW61" s="181">
        <v>43024</v>
      </c>
      <c r="CX61" s="181">
        <v>43108</v>
      </c>
      <c r="CY61" s="135">
        <v>1</v>
      </c>
      <c r="CZ61" s="134">
        <v>0</v>
      </c>
      <c r="DA61" s="135">
        <v>2.197802197802198E-2</v>
      </c>
      <c r="DB61" s="135">
        <v>0</v>
      </c>
      <c r="DC61" s="135">
        <v>0</v>
      </c>
      <c r="DD61" s="135">
        <v>0</v>
      </c>
      <c r="DE61" s="140">
        <v>0</v>
      </c>
      <c r="DF61" s="13" t="s">
        <v>820</v>
      </c>
      <c r="DG61" s="80" t="s">
        <v>706</v>
      </c>
      <c r="DH61" s="18" t="b">
        <v>0</v>
      </c>
      <c r="DI61" s="79"/>
      <c r="DJ61" s="79"/>
      <c r="DK61" s="192"/>
      <c r="DL61" s="174"/>
      <c r="DM61" s="193"/>
      <c r="DN61" s="135"/>
      <c r="DO61" s="79"/>
      <c r="DP61" s="79"/>
      <c r="DQ61" s="79"/>
      <c r="DR61" s="79"/>
      <c r="DS61" s="79"/>
      <c r="DT61" s="79"/>
      <c r="DU61" s="79"/>
      <c r="DV61" s="18"/>
      <c r="DW61" s="18"/>
      <c r="DX61" s="18"/>
      <c r="DY61" s="177"/>
      <c r="DZ61" s="177">
        <v>0</v>
      </c>
      <c r="EA61" s="177">
        <v>0</v>
      </c>
      <c r="EB61" s="177">
        <v>0</v>
      </c>
      <c r="EC61" s="177">
        <v>0</v>
      </c>
      <c r="ED61" s="177">
        <v>0</v>
      </c>
      <c r="EE61" s="177">
        <v>0</v>
      </c>
      <c r="EF61" s="177">
        <v>0</v>
      </c>
      <c r="EG61" s="177">
        <v>0</v>
      </c>
      <c r="EH61" s="177">
        <v>0</v>
      </c>
      <c r="EI61" s="177">
        <v>0</v>
      </c>
      <c r="EJ61" s="177">
        <v>0</v>
      </c>
      <c r="EK61" s="177">
        <v>0</v>
      </c>
      <c r="EL61" s="177">
        <v>0</v>
      </c>
      <c r="EM61" s="177">
        <v>0</v>
      </c>
      <c r="EN61" s="177">
        <v>0</v>
      </c>
      <c r="EO61" s="177">
        <v>0</v>
      </c>
      <c r="EP61" s="177">
        <v>0</v>
      </c>
      <c r="EQ61" s="177">
        <v>0</v>
      </c>
      <c r="ER61" s="177">
        <v>0</v>
      </c>
      <c r="ES61" s="177">
        <v>0</v>
      </c>
      <c r="ET61" s="177">
        <v>0</v>
      </c>
      <c r="EU61" s="177">
        <v>0</v>
      </c>
      <c r="EV61" s="177">
        <v>0</v>
      </c>
      <c r="EW61" s="177">
        <v>0</v>
      </c>
      <c r="EX61" s="177">
        <v>0</v>
      </c>
      <c r="EY61" s="177">
        <v>0</v>
      </c>
      <c r="EZ61" s="177">
        <v>0</v>
      </c>
      <c r="FA61" s="177">
        <v>0</v>
      </c>
      <c r="FB61" s="177">
        <v>0</v>
      </c>
      <c r="FC61" s="245">
        <v>32</v>
      </c>
      <c r="FD61" s="248">
        <v>484</v>
      </c>
      <c r="FE61" s="248">
        <v>484</v>
      </c>
      <c r="FF61" s="248">
        <v>484</v>
      </c>
      <c r="FG61" s="250">
        <v>350</v>
      </c>
      <c r="FH61" s="244">
        <v>350</v>
      </c>
      <c r="FI61" s="244">
        <v>350</v>
      </c>
      <c r="FJ61" s="244">
        <v>350</v>
      </c>
      <c r="FK61" s="244">
        <v>341</v>
      </c>
      <c r="FL61" s="244">
        <v>341</v>
      </c>
      <c r="FM61" s="244">
        <v>341</v>
      </c>
      <c r="FN61" s="244">
        <v>341</v>
      </c>
      <c r="FO61" s="244">
        <v>341</v>
      </c>
      <c r="FP61" s="244">
        <v>341</v>
      </c>
      <c r="FQ61" s="244">
        <v>341</v>
      </c>
      <c r="FR61" s="244">
        <v>341</v>
      </c>
      <c r="FS61" s="244">
        <v>341</v>
      </c>
      <c r="FT61" s="244">
        <v>341</v>
      </c>
      <c r="FU61" s="244">
        <v>341</v>
      </c>
      <c r="FV61" s="244">
        <v>341</v>
      </c>
      <c r="FW61" s="244">
        <v>341</v>
      </c>
      <c r="FX61" s="244">
        <v>341</v>
      </c>
      <c r="FY61" s="244">
        <v>341</v>
      </c>
      <c r="FZ61" s="244">
        <v>341</v>
      </c>
      <c r="GA61" s="244">
        <v>341</v>
      </c>
      <c r="GB61" s="244">
        <v>341</v>
      </c>
      <c r="GC61" s="244">
        <v>341</v>
      </c>
      <c r="GD61" s="244">
        <v>286</v>
      </c>
      <c r="GE61" s="244">
        <v>286</v>
      </c>
      <c r="GF61" s="244">
        <v>286</v>
      </c>
      <c r="GG61" s="244">
        <v>258</v>
      </c>
      <c r="GH61" s="244">
        <v>258</v>
      </c>
      <c r="GI61" s="244">
        <v>258</v>
      </c>
      <c r="GJ61" s="244">
        <v>258</v>
      </c>
      <c r="GK61" s="244">
        <v>258</v>
      </c>
      <c r="GL61" s="244">
        <v>258</v>
      </c>
      <c r="GM61" s="244">
        <v>258</v>
      </c>
      <c r="GN61" s="244">
        <v>258</v>
      </c>
      <c r="GO61" s="244">
        <v>258</v>
      </c>
      <c r="GP61" s="244">
        <v>258</v>
      </c>
      <c r="GQ61" s="244">
        <v>258</v>
      </c>
      <c r="GR61" s="244">
        <v>258</v>
      </c>
      <c r="GS61" s="244">
        <v>258</v>
      </c>
      <c r="GT61" s="244">
        <v>258</v>
      </c>
      <c r="GU61" s="244">
        <v>250</v>
      </c>
      <c r="GV61" s="244">
        <v>230</v>
      </c>
      <c r="GW61" s="244">
        <v>230</v>
      </c>
      <c r="GX61" s="244">
        <v>230</v>
      </c>
      <c r="GY61" s="244">
        <v>230</v>
      </c>
      <c r="GZ61" s="244">
        <v>230</v>
      </c>
      <c r="HA61" s="244">
        <v>230</v>
      </c>
      <c r="HB61" s="244">
        <v>230</v>
      </c>
      <c r="HC61" s="244">
        <v>230</v>
      </c>
      <c r="HD61" s="244">
        <v>230</v>
      </c>
      <c r="HE61" s="244">
        <v>1</v>
      </c>
      <c r="HF61" s="244">
        <v>230</v>
      </c>
      <c r="HG61" s="244">
        <v>230</v>
      </c>
      <c r="HH61" s="244">
        <v>230</v>
      </c>
      <c r="HI61" s="244">
        <v>230</v>
      </c>
      <c r="HJ61" s="244">
        <v>210</v>
      </c>
      <c r="HK61" s="198"/>
      <c r="HL61" s="244">
        <v>210</v>
      </c>
      <c r="HM61" s="244">
        <v>210</v>
      </c>
      <c r="HN61" s="242">
        <v>190</v>
      </c>
      <c r="HO61" s="244">
        <v>230</v>
      </c>
      <c r="HP61" s="242">
        <v>170</v>
      </c>
      <c r="HQ61" s="242">
        <v>170</v>
      </c>
      <c r="HR61" s="242">
        <v>170</v>
      </c>
      <c r="HS61" s="242">
        <v>170</v>
      </c>
      <c r="HT61" s="242">
        <v>170</v>
      </c>
      <c r="HU61" s="242">
        <v>170</v>
      </c>
      <c r="HV61" s="198"/>
      <c r="HW61" s="242">
        <v>170</v>
      </c>
      <c r="HX61" s="242">
        <v>166</v>
      </c>
      <c r="HY61" s="242">
        <v>166</v>
      </c>
      <c r="HZ61" s="242">
        <v>166</v>
      </c>
      <c r="IA61" s="242">
        <v>166</v>
      </c>
      <c r="IB61" s="242">
        <v>166</v>
      </c>
      <c r="IC61" s="242">
        <v>166</v>
      </c>
      <c r="ID61" s="242">
        <v>146</v>
      </c>
      <c r="IE61" s="242">
        <v>146</v>
      </c>
      <c r="IF61" s="242">
        <v>138</v>
      </c>
      <c r="IG61" s="242">
        <v>138</v>
      </c>
      <c r="IH61" s="242">
        <v>138</v>
      </c>
      <c r="II61" s="242">
        <v>138</v>
      </c>
      <c r="IJ61" s="242">
        <v>138</v>
      </c>
      <c r="IK61" s="242">
        <v>138</v>
      </c>
      <c r="IL61" s="242">
        <v>138</v>
      </c>
      <c r="IM61" s="242">
        <v>138</v>
      </c>
      <c r="IN61" s="242">
        <v>138</v>
      </c>
      <c r="IO61" s="242">
        <v>138</v>
      </c>
      <c r="IP61" s="242">
        <v>138</v>
      </c>
      <c r="IQ61" s="242">
        <v>134</v>
      </c>
      <c r="IR61" s="242">
        <v>134</v>
      </c>
      <c r="IS61" s="242">
        <v>134</v>
      </c>
      <c r="IT61" s="242">
        <v>134</v>
      </c>
      <c r="IU61" s="242">
        <v>134</v>
      </c>
      <c r="IV61" s="242">
        <v>134</v>
      </c>
      <c r="IW61" s="242">
        <v>134</v>
      </c>
      <c r="IX61" s="242">
        <v>134</v>
      </c>
      <c r="IY61" s="242">
        <v>134</v>
      </c>
      <c r="IZ61" s="198"/>
      <c r="JA61" s="242">
        <v>134</v>
      </c>
      <c r="JB61" s="242">
        <v>134</v>
      </c>
      <c r="JC61" s="242">
        <v>134</v>
      </c>
      <c r="JD61" s="242">
        <v>134</v>
      </c>
      <c r="JE61" s="242">
        <v>134</v>
      </c>
      <c r="JF61" s="242">
        <v>134</v>
      </c>
      <c r="JG61" s="242">
        <v>126</v>
      </c>
      <c r="JH61" s="242">
        <v>126</v>
      </c>
      <c r="JI61" s="242">
        <v>126</v>
      </c>
      <c r="JJ61" s="242"/>
      <c r="JK61" s="242">
        <v>126</v>
      </c>
      <c r="JL61" s="242">
        <v>126</v>
      </c>
      <c r="JM61" s="242">
        <v>126</v>
      </c>
      <c r="JN61" s="242">
        <v>110</v>
      </c>
      <c r="JO61" s="242">
        <v>98</v>
      </c>
      <c r="JP61" s="242">
        <v>98</v>
      </c>
      <c r="JQ61" s="198"/>
      <c r="JR61" s="242">
        <v>98</v>
      </c>
      <c r="JS61" s="242">
        <v>98</v>
      </c>
      <c r="JT61" s="242">
        <v>98</v>
      </c>
      <c r="JU61" s="242">
        <v>98</v>
      </c>
      <c r="JV61" s="242">
        <v>78</v>
      </c>
      <c r="JW61" s="242">
        <v>78</v>
      </c>
      <c r="JX61" s="242">
        <v>78</v>
      </c>
      <c r="JY61" s="242">
        <v>66</v>
      </c>
      <c r="JZ61" s="242">
        <v>66</v>
      </c>
      <c r="KA61" s="242">
        <v>66</v>
      </c>
      <c r="KB61" s="242">
        <v>66</v>
      </c>
      <c r="KC61" s="242">
        <v>2</v>
      </c>
      <c r="KD61" s="242">
        <v>2</v>
      </c>
      <c r="KE61" s="242">
        <v>2</v>
      </c>
      <c r="KF61" s="242">
        <v>2</v>
      </c>
      <c r="KG61" s="242">
        <v>2</v>
      </c>
      <c r="KH61" s="242">
        <v>2</v>
      </c>
      <c r="KI61" s="242">
        <v>2</v>
      </c>
      <c r="KJ61" s="242">
        <v>2</v>
      </c>
      <c r="KK61" s="242">
        <v>2</v>
      </c>
      <c r="KL61" s="242">
        <v>2</v>
      </c>
      <c r="KM61" s="242">
        <v>2</v>
      </c>
      <c r="KN61" s="242">
        <v>2</v>
      </c>
      <c r="KO61" s="242">
        <v>2</v>
      </c>
      <c r="KP61" s="242">
        <v>2</v>
      </c>
      <c r="KQ61" s="242">
        <v>2</v>
      </c>
      <c r="KR61" s="242">
        <v>2</v>
      </c>
      <c r="KS61" s="242">
        <v>2</v>
      </c>
      <c r="KT61" s="242">
        <v>2</v>
      </c>
      <c r="KU61" s="242">
        <v>2</v>
      </c>
      <c r="KV61" s="242">
        <v>2</v>
      </c>
      <c r="KW61" s="242">
        <v>2</v>
      </c>
      <c r="KX61" s="198"/>
      <c r="KY61" s="198"/>
      <c r="KZ61" s="198"/>
      <c r="LA61" s="198"/>
      <c r="LB61" s="242">
        <v>4</v>
      </c>
      <c r="LC61" s="242">
        <v>126</v>
      </c>
      <c r="LD61" s="242">
        <v>126</v>
      </c>
      <c r="LE61" s="243">
        <v>0</v>
      </c>
      <c r="LF61" s="243">
        <v>0</v>
      </c>
      <c r="LG61" s="243">
        <v>0</v>
      </c>
      <c r="LH61" s="198"/>
      <c r="LI61" s="198"/>
      <c r="LJ61" s="198"/>
      <c r="LK61" s="198"/>
      <c r="LL61" s="198"/>
      <c r="LM61" s="198"/>
      <c r="LN61" s="198"/>
      <c r="LO61" s="198"/>
      <c r="LP61" s="198"/>
      <c r="LQ61" s="243">
        <v>0</v>
      </c>
      <c r="LR61" s="198"/>
      <c r="LS61" s="198"/>
      <c r="LT61" s="198"/>
      <c r="LU61" s="198"/>
      <c r="LV61" s="198"/>
      <c r="LW61" s="198"/>
      <c r="LX61" s="198"/>
      <c r="LY61" s="198"/>
      <c r="LZ61" s="198"/>
      <c r="MA61" s="198"/>
      <c r="MB61" s="198"/>
      <c r="MC61" s="198"/>
      <c r="MD61" s="198"/>
      <c r="ME61" s="198"/>
      <c r="MF61" s="198"/>
      <c r="MG61" s="198"/>
      <c r="MH61" s="198"/>
      <c r="MI61" s="198"/>
      <c r="MJ61" s="198"/>
      <c r="MK61" s="198"/>
      <c r="ML61" s="198"/>
      <c r="MM61" s="198"/>
      <c r="MN61" s="243">
        <v>0</v>
      </c>
      <c r="MO61" s="243">
        <v>0</v>
      </c>
      <c r="MP61" s="198"/>
      <c r="MQ61" s="243">
        <v>0</v>
      </c>
      <c r="MR61" s="198"/>
      <c r="MS61" s="198"/>
      <c r="MT61" s="198"/>
      <c r="MU61" s="198"/>
      <c r="MV61" s="198"/>
      <c r="MW61" s="198"/>
      <c r="MX61" s="198"/>
      <c r="MY61" s="198"/>
      <c r="MZ61" s="198"/>
      <c r="NA61" s="243">
        <v>0</v>
      </c>
      <c r="NB61" s="198"/>
      <c r="NC61" s="198"/>
      <c r="ND61" s="198"/>
      <c r="NE61" s="198"/>
      <c r="NF61" s="198"/>
      <c r="NG61" s="198"/>
      <c r="NH61" s="198"/>
      <c r="NI61" s="198"/>
      <c r="NJ61" s="198"/>
      <c r="NK61" s="198"/>
      <c r="NL61" s="198"/>
      <c r="NM61" s="198"/>
      <c r="NN61" s="198"/>
      <c r="NO61" s="198"/>
      <c r="NP61" s="198"/>
      <c r="NQ61" s="198"/>
      <c r="NR61" s="198"/>
      <c r="NS61" s="198"/>
      <c r="NT61" s="198"/>
      <c r="NU61" s="198"/>
      <c r="NV61" s="198"/>
      <c r="NW61" s="198"/>
      <c r="NX61" s="198"/>
      <c r="NY61" s="198"/>
      <c r="NZ61" s="198"/>
      <c r="OA61" s="198"/>
      <c r="OB61" s="198"/>
      <c r="OC61" s="198"/>
      <c r="OD61" s="198"/>
      <c r="OE61" s="198"/>
      <c r="OF61" s="198"/>
      <c r="OG61" s="198"/>
      <c r="OH61" s="198"/>
      <c r="OI61" s="198"/>
      <c r="OJ61" s="198"/>
      <c r="OK61" s="198"/>
      <c r="OL61" s="198"/>
      <c r="OM61" s="198"/>
      <c r="ON61" s="198"/>
      <c r="OO61" s="198"/>
      <c r="OP61" s="198"/>
      <c r="OQ61" s="198"/>
      <c r="OR61" s="198"/>
      <c r="OS61" s="198"/>
      <c r="OT61" s="198"/>
      <c r="OU61" s="198"/>
      <c r="OV61" s="198"/>
      <c r="OW61" s="198"/>
      <c r="OX61" s="198"/>
      <c r="OY61" s="198"/>
      <c r="OZ61" s="198"/>
      <c r="PA61" s="198"/>
      <c r="PB61" s="198"/>
      <c r="PC61" s="198"/>
      <c r="PD61" s="198"/>
      <c r="PE61" s="198"/>
      <c r="PF61" s="198"/>
      <c r="PG61" s="198"/>
      <c r="PH61" s="198"/>
      <c r="PI61" s="198"/>
      <c r="PJ61" s="198"/>
      <c r="PK61" s="198"/>
      <c r="PL61" s="198"/>
      <c r="PM61" s="198"/>
      <c r="PN61" s="198"/>
      <c r="PO61" s="198"/>
      <c r="PP61" s="198"/>
      <c r="PQ61" s="198"/>
      <c r="PR61" s="198"/>
      <c r="PS61" s="198"/>
      <c r="PT61" s="198"/>
      <c r="PU61" s="198"/>
      <c r="PV61" s="198"/>
      <c r="PW61" s="198"/>
      <c r="PX61" s="261"/>
      <c r="PY61" s="261"/>
      <c r="PZ61" s="261"/>
      <c r="QA61" s="261"/>
      <c r="QB61" s="261"/>
      <c r="QC61" s="261"/>
      <c r="QD61" s="261"/>
      <c r="QE61" s="261"/>
      <c r="QF61" s="261"/>
      <c r="QG61" s="261"/>
      <c r="QH61" s="261"/>
      <c r="QI61" s="261"/>
      <c r="QJ61" s="261"/>
      <c r="QK61" s="261"/>
      <c r="QL61" s="261"/>
      <c r="QM61" s="261"/>
      <c r="QN61" s="261"/>
      <c r="QO61" s="261"/>
      <c r="QP61" s="261"/>
      <c r="QQ61" s="261"/>
      <c r="QR61" s="261"/>
      <c r="QS61" s="261"/>
      <c r="QT61" s="261"/>
      <c r="QU61" s="261"/>
      <c r="QV61" s="261"/>
      <c r="QW61" s="261"/>
      <c r="QX61" s="261"/>
      <c r="QY61" s="261"/>
      <c r="QZ61" s="261"/>
      <c r="RA61" s="261"/>
      <c r="RB61" s="261"/>
      <c r="RC61" s="261"/>
      <c r="RD61" s="261"/>
      <c r="RE61" s="261"/>
      <c r="RF61" s="261"/>
      <c r="RG61" s="261"/>
      <c r="RH61" s="261"/>
      <c r="RI61" s="261"/>
      <c r="RJ61" s="261"/>
      <c r="RK61" s="261"/>
      <c r="RL61" s="261"/>
      <c r="RM61" s="261"/>
      <c r="RN61" s="261"/>
      <c r="RO61" s="261"/>
      <c r="RP61" s="261"/>
      <c r="RQ61" s="261"/>
      <c r="RR61" s="261"/>
      <c r="RS61" s="261"/>
      <c r="RT61" s="261"/>
      <c r="RU61" s="261"/>
      <c r="RV61" s="261"/>
      <c r="RW61" s="261"/>
      <c r="RX61" s="261"/>
      <c r="RY61" s="261"/>
      <c r="RZ61" s="261"/>
      <c r="SA61" s="261"/>
      <c r="SB61" s="261"/>
      <c r="SC61" s="261"/>
      <c r="SD61" s="261"/>
      <c r="SE61" s="261"/>
    </row>
    <row r="62" spans="1:499" x14ac:dyDescent="0.2">
      <c r="A62" s="230" t="s">
        <v>830</v>
      </c>
      <c r="B62" s="231" t="s">
        <v>3747</v>
      </c>
      <c r="C62" s="225"/>
      <c r="D62" s="225"/>
      <c r="E62" s="225"/>
      <c r="F62" s="226" t="s">
        <v>5654</v>
      </c>
      <c r="G62" s="226" t="s">
        <v>5550</v>
      </c>
      <c r="H62" s="226" t="s">
        <v>5551</v>
      </c>
      <c r="I62" s="226" t="s">
        <v>5607</v>
      </c>
      <c r="J62" s="226"/>
      <c r="K62" s="226"/>
      <c r="L62" s="226"/>
      <c r="M62" s="226"/>
      <c r="N62" s="226" t="s">
        <v>5553</v>
      </c>
      <c r="O62" s="226" t="s">
        <v>5655</v>
      </c>
      <c r="P62" s="226"/>
      <c r="Q62" s="237">
        <v>0</v>
      </c>
      <c r="R62" s="238"/>
      <c r="S62" s="238"/>
      <c r="T62" s="238"/>
      <c r="U62" s="238"/>
      <c r="V62" s="238"/>
      <c r="W62" s="232" t="s">
        <v>5578</v>
      </c>
      <c r="X62" s="232"/>
      <c r="Y62" s="232" t="s">
        <v>5556</v>
      </c>
      <c r="Z62" s="235">
        <v>2.17</v>
      </c>
      <c r="AA62" s="235">
        <v>4</v>
      </c>
      <c r="AB62" s="235">
        <v>0</v>
      </c>
      <c r="AC62" s="224">
        <v>36526</v>
      </c>
      <c r="AD62" s="224">
        <v>36526</v>
      </c>
      <c r="AE62" s="125">
        <v>18</v>
      </c>
      <c r="AF62" s="125">
        <v>24</v>
      </c>
      <c r="AG62" s="125">
        <v>12</v>
      </c>
      <c r="AH62" s="236">
        <v>1</v>
      </c>
      <c r="AI62" s="236" t="s">
        <v>5297</v>
      </c>
      <c r="AJ62" s="125" t="s">
        <v>6234</v>
      </c>
      <c r="AK62" s="175" t="s">
        <v>5144</v>
      </c>
      <c r="AL62" s="125">
        <v>532</v>
      </c>
      <c r="AM62" s="27" t="s">
        <v>820</v>
      </c>
      <c r="AN62" s="126">
        <v>8.56</v>
      </c>
      <c r="AO62" s="126">
        <v>11.7</v>
      </c>
      <c r="AP62" s="126">
        <v>8.3000000000000007</v>
      </c>
      <c r="AQ62" s="126">
        <v>7.3</v>
      </c>
      <c r="AR62" s="125">
        <v>0</v>
      </c>
      <c r="AS62" s="125">
        <v>0</v>
      </c>
      <c r="AT62" s="178">
        <v>43406</v>
      </c>
      <c r="AU62" s="178"/>
      <c r="AV62" s="178">
        <v>43186</v>
      </c>
      <c r="AW62" s="239" t="s">
        <v>855</v>
      </c>
      <c r="AX62" s="239" t="s">
        <v>846</v>
      </c>
      <c r="AY62" s="127"/>
      <c r="AZ62" s="127"/>
      <c r="BA62" s="128">
        <v>250</v>
      </c>
      <c r="BB62" s="128" t="s">
        <v>489</v>
      </c>
      <c r="BC62" s="128"/>
      <c r="BD62" s="128">
        <v>1</v>
      </c>
      <c r="BE62" s="129" t="s">
        <v>541</v>
      </c>
      <c r="BF62" s="130">
        <v>1</v>
      </c>
      <c r="BG62" s="240"/>
      <c r="BH62" s="241" t="s">
        <v>947</v>
      </c>
      <c r="BI62" s="190"/>
      <c r="BJ62" s="131">
        <v>400</v>
      </c>
      <c r="BK62" s="191">
        <v>370</v>
      </c>
      <c r="BL62" s="13">
        <v>266</v>
      </c>
      <c r="BM62" s="13">
        <v>132</v>
      </c>
      <c r="BN62" s="27" t="s">
        <v>5557</v>
      </c>
      <c r="BO62" s="13" t="s">
        <v>5566</v>
      </c>
      <c r="BP62" s="222">
        <v>300</v>
      </c>
      <c r="BQ62" s="132"/>
      <c r="BR62" s="133"/>
      <c r="BS62" s="125">
        <v>1000000000</v>
      </c>
      <c r="BT62" s="134">
        <v>34</v>
      </c>
      <c r="BU62" s="135">
        <v>0.91500000000000004</v>
      </c>
      <c r="BV62" s="134">
        <v>250</v>
      </c>
      <c r="BW62" s="136">
        <v>0</v>
      </c>
      <c r="BX62" s="136">
        <v>250</v>
      </c>
      <c r="BY62" s="136">
        <v>0</v>
      </c>
      <c r="BZ62" s="134">
        <v>0</v>
      </c>
      <c r="CA62" s="134">
        <v>0</v>
      </c>
      <c r="CB62" s="134">
        <v>284</v>
      </c>
      <c r="CC62" s="135">
        <v>0.28999999999999998</v>
      </c>
      <c r="CD62" s="134"/>
      <c r="CE62" s="134"/>
      <c r="CF62" s="137">
        <v>0</v>
      </c>
      <c r="CG62" s="134">
        <v>133</v>
      </c>
      <c r="CH62" s="132"/>
      <c r="CI62" s="132"/>
      <c r="CJ62" s="229" t="s">
        <v>820</v>
      </c>
      <c r="CK62" s="233" t="s">
        <v>820</v>
      </c>
      <c r="CL62" s="138">
        <v>179</v>
      </c>
      <c r="CM62" s="138">
        <v>0</v>
      </c>
      <c r="CN62" s="135">
        <v>0</v>
      </c>
      <c r="CO62" s="135">
        <v>1.1200000000000001</v>
      </c>
      <c r="CP62" s="139"/>
      <c r="CQ62" s="135">
        <v>1</v>
      </c>
      <c r="CR62" s="179">
        <v>43321</v>
      </c>
      <c r="CS62" s="180">
        <v>43367</v>
      </c>
      <c r="CT62" s="181">
        <v>43493</v>
      </c>
      <c r="CU62" s="181">
        <v>43311</v>
      </c>
      <c r="CV62" s="181">
        <v>43395</v>
      </c>
      <c r="CW62" s="181">
        <v>43395</v>
      </c>
      <c r="CX62" s="181">
        <v>43479</v>
      </c>
      <c r="CY62" s="135">
        <v>0.80916136897916269</v>
      </c>
      <c r="CZ62" s="134">
        <v>6876</v>
      </c>
      <c r="DA62" s="135">
        <v>9.7087378640776691E-3</v>
      </c>
      <c r="DB62" s="135">
        <v>0.53398058252427183</v>
      </c>
      <c r="DC62" s="135">
        <v>0</v>
      </c>
      <c r="DD62" s="135">
        <v>0</v>
      </c>
      <c r="DE62" s="140">
        <v>0</v>
      </c>
      <c r="DF62" s="13" t="s">
        <v>820</v>
      </c>
      <c r="DG62" s="80" t="s">
        <v>820</v>
      </c>
      <c r="DH62" s="18" t="b">
        <v>0</v>
      </c>
      <c r="DI62" s="79"/>
      <c r="DJ62" s="79"/>
      <c r="DK62" s="192"/>
      <c r="DL62" s="174"/>
      <c r="DM62" s="193"/>
      <c r="DN62" s="135"/>
      <c r="DO62" s="79"/>
      <c r="DP62" s="79"/>
      <c r="DQ62" s="79"/>
      <c r="DR62" s="79"/>
      <c r="DS62" s="79"/>
      <c r="DT62" s="79"/>
      <c r="DU62" s="79"/>
      <c r="DV62" s="18"/>
      <c r="DW62" s="18"/>
      <c r="DX62" s="18"/>
      <c r="DY62" s="177"/>
      <c r="DZ62" s="177">
        <v>0</v>
      </c>
      <c r="EA62" s="177">
        <v>0</v>
      </c>
      <c r="EB62" s="177">
        <v>0</v>
      </c>
      <c r="EC62" s="177">
        <v>0</v>
      </c>
      <c r="ED62" s="177">
        <v>0</v>
      </c>
      <c r="EE62" s="177">
        <v>0</v>
      </c>
      <c r="EF62" s="177">
        <v>0</v>
      </c>
      <c r="EG62" s="177">
        <v>0</v>
      </c>
      <c r="EH62" s="177">
        <v>0</v>
      </c>
      <c r="EI62" s="177">
        <v>0</v>
      </c>
      <c r="EJ62" s="177">
        <v>0</v>
      </c>
      <c r="EK62" s="177">
        <v>0</v>
      </c>
      <c r="EL62" s="177">
        <v>0</v>
      </c>
      <c r="EM62" s="177">
        <v>0</v>
      </c>
      <c r="EN62" s="177">
        <v>0</v>
      </c>
      <c r="EO62" s="177">
        <v>0</v>
      </c>
      <c r="EP62" s="177">
        <v>0</v>
      </c>
      <c r="EQ62" s="177">
        <v>0</v>
      </c>
      <c r="ER62" s="177">
        <v>0</v>
      </c>
      <c r="ES62" s="177">
        <v>0</v>
      </c>
      <c r="ET62" s="177">
        <v>0</v>
      </c>
      <c r="EU62" s="177">
        <v>0</v>
      </c>
      <c r="EV62" s="177">
        <v>0</v>
      </c>
      <c r="EW62" s="177">
        <v>0</v>
      </c>
      <c r="EX62" s="177">
        <v>0</v>
      </c>
      <c r="EY62" s="177">
        <v>0</v>
      </c>
      <c r="EZ62" s="177">
        <v>0</v>
      </c>
      <c r="FA62" s="177">
        <v>0</v>
      </c>
      <c r="FB62" s="177">
        <v>268</v>
      </c>
      <c r="FC62" s="249">
        <v>220</v>
      </c>
      <c r="FD62" s="250">
        <v>175</v>
      </c>
      <c r="FE62" s="250">
        <v>175</v>
      </c>
      <c r="FF62" s="244">
        <v>175</v>
      </c>
      <c r="FG62" s="242">
        <v>67</v>
      </c>
      <c r="FH62" s="242">
        <v>59</v>
      </c>
      <c r="FI62" s="242">
        <v>59</v>
      </c>
      <c r="FJ62" s="242">
        <v>59</v>
      </c>
      <c r="FK62" s="242">
        <v>57</v>
      </c>
      <c r="FL62" s="242">
        <v>57</v>
      </c>
      <c r="FM62" s="242">
        <v>57</v>
      </c>
      <c r="FN62" s="242">
        <v>57</v>
      </c>
      <c r="FO62" s="242">
        <v>57</v>
      </c>
      <c r="FP62" s="242">
        <v>57</v>
      </c>
      <c r="FQ62" s="242">
        <v>57</v>
      </c>
      <c r="FR62" s="242">
        <v>57</v>
      </c>
      <c r="FS62" s="242">
        <v>57</v>
      </c>
      <c r="FT62" s="242">
        <v>57</v>
      </c>
      <c r="FU62" s="242">
        <v>57</v>
      </c>
      <c r="FV62" s="242">
        <v>57</v>
      </c>
      <c r="FW62" s="242">
        <v>57</v>
      </c>
      <c r="FX62" s="242">
        <v>57</v>
      </c>
      <c r="FY62" s="242">
        <v>57</v>
      </c>
      <c r="FZ62" s="242">
        <v>57</v>
      </c>
      <c r="GA62" s="242">
        <v>57</v>
      </c>
      <c r="GB62" s="242">
        <v>57</v>
      </c>
      <c r="GC62" s="242">
        <v>57</v>
      </c>
      <c r="GD62" s="242">
        <v>44</v>
      </c>
      <c r="GE62" s="242">
        <v>44</v>
      </c>
      <c r="GF62" s="242">
        <v>42</v>
      </c>
      <c r="GG62" s="242">
        <v>42</v>
      </c>
      <c r="GH62" s="242">
        <v>42</v>
      </c>
      <c r="GI62" s="242">
        <v>42</v>
      </c>
      <c r="GJ62" s="242">
        <v>42</v>
      </c>
      <c r="GK62" s="242">
        <v>42</v>
      </c>
      <c r="GL62" s="242">
        <v>42</v>
      </c>
      <c r="GM62" s="242">
        <v>42</v>
      </c>
      <c r="GN62" s="242">
        <v>42</v>
      </c>
      <c r="GO62" s="242">
        <v>42</v>
      </c>
      <c r="GP62" s="242">
        <v>42</v>
      </c>
      <c r="GQ62" s="242">
        <v>42</v>
      </c>
      <c r="GR62" s="242">
        <v>42</v>
      </c>
      <c r="GS62" s="242">
        <v>42</v>
      </c>
      <c r="GT62" s="242">
        <v>32</v>
      </c>
      <c r="GU62" s="242">
        <v>32</v>
      </c>
      <c r="GV62" s="242">
        <v>32</v>
      </c>
      <c r="GW62" s="242">
        <v>32</v>
      </c>
      <c r="GX62" s="242">
        <v>32</v>
      </c>
      <c r="GY62" s="242">
        <v>32</v>
      </c>
      <c r="GZ62" s="242">
        <v>32</v>
      </c>
      <c r="HA62" s="242">
        <v>32</v>
      </c>
      <c r="HB62" s="242">
        <v>32</v>
      </c>
      <c r="HC62" s="242">
        <v>32</v>
      </c>
      <c r="HD62" s="242">
        <v>32</v>
      </c>
      <c r="HE62" s="242">
        <v>1</v>
      </c>
      <c r="HF62" s="242">
        <v>32</v>
      </c>
      <c r="HG62" s="242">
        <v>32</v>
      </c>
      <c r="HH62" s="242">
        <v>32</v>
      </c>
      <c r="HI62" s="242">
        <v>32</v>
      </c>
      <c r="HJ62" s="242">
        <v>8</v>
      </c>
      <c r="HK62" s="198"/>
      <c r="HL62" s="242">
        <v>8</v>
      </c>
      <c r="HM62" s="242">
        <v>8</v>
      </c>
      <c r="HN62" s="242">
        <v>8</v>
      </c>
      <c r="HO62" s="242">
        <v>32</v>
      </c>
      <c r="HP62" s="242">
        <v>6</v>
      </c>
      <c r="HQ62" s="242">
        <v>6</v>
      </c>
      <c r="HR62" s="242">
        <v>6</v>
      </c>
      <c r="HS62" s="242">
        <v>6</v>
      </c>
      <c r="HT62" s="242">
        <v>6</v>
      </c>
      <c r="HU62" s="242">
        <v>6</v>
      </c>
      <c r="HV62" s="198"/>
      <c r="HW62" s="242">
        <v>6</v>
      </c>
      <c r="HX62" s="242">
        <v>6</v>
      </c>
      <c r="HY62" s="242">
        <v>6</v>
      </c>
      <c r="HZ62" s="242">
        <v>6</v>
      </c>
      <c r="IA62" s="242">
        <v>6</v>
      </c>
      <c r="IB62" s="242">
        <v>2</v>
      </c>
      <c r="IC62" s="242">
        <v>2</v>
      </c>
      <c r="ID62" s="242">
        <v>2</v>
      </c>
      <c r="IE62" s="242">
        <v>2</v>
      </c>
      <c r="IF62" s="242">
        <v>2</v>
      </c>
      <c r="IG62" s="242">
        <v>2</v>
      </c>
      <c r="IH62" s="242">
        <v>2</v>
      </c>
      <c r="II62" s="242">
        <v>2</v>
      </c>
      <c r="IJ62" s="242">
        <v>2</v>
      </c>
      <c r="IK62" s="242">
        <v>2</v>
      </c>
      <c r="IL62" s="242">
        <v>2</v>
      </c>
      <c r="IM62" s="242">
        <v>2</v>
      </c>
      <c r="IN62" s="242">
        <v>2</v>
      </c>
      <c r="IO62" s="242">
        <v>2</v>
      </c>
      <c r="IP62" s="242">
        <v>2</v>
      </c>
      <c r="IQ62" s="242">
        <v>2</v>
      </c>
      <c r="IR62" s="242">
        <v>2</v>
      </c>
      <c r="IS62" s="242">
        <v>2</v>
      </c>
      <c r="IT62" s="242">
        <v>22</v>
      </c>
      <c r="IU62" s="242">
        <v>22</v>
      </c>
      <c r="IV62" s="242">
        <v>22</v>
      </c>
      <c r="IW62" s="242">
        <v>22</v>
      </c>
      <c r="IX62" s="242">
        <v>22</v>
      </c>
      <c r="IY62" s="242">
        <v>22</v>
      </c>
      <c r="IZ62" s="198"/>
      <c r="JA62" s="242">
        <v>12</v>
      </c>
      <c r="JB62" s="242">
        <v>12</v>
      </c>
      <c r="JC62" s="242">
        <v>12</v>
      </c>
      <c r="JD62" s="242">
        <v>12</v>
      </c>
      <c r="JE62" s="242">
        <v>12</v>
      </c>
      <c r="JF62" s="242">
        <v>12</v>
      </c>
      <c r="JG62" s="242">
        <v>12</v>
      </c>
      <c r="JH62" s="242">
        <v>12</v>
      </c>
      <c r="JI62" s="242">
        <v>12</v>
      </c>
      <c r="JJ62" s="242"/>
      <c r="JK62" s="242">
        <v>12</v>
      </c>
      <c r="JL62" s="242">
        <v>12</v>
      </c>
      <c r="JM62" s="242">
        <v>12</v>
      </c>
      <c r="JN62" s="242">
        <v>12</v>
      </c>
      <c r="JO62" s="242">
        <v>12</v>
      </c>
      <c r="JP62" s="242">
        <v>12</v>
      </c>
      <c r="JQ62" s="198"/>
      <c r="JR62" s="242">
        <v>12</v>
      </c>
      <c r="JS62" s="242">
        <v>14</v>
      </c>
      <c r="JT62" s="242">
        <v>14</v>
      </c>
      <c r="JU62" s="242">
        <v>14</v>
      </c>
      <c r="JV62" s="242">
        <v>14</v>
      </c>
      <c r="JW62" s="242">
        <v>14</v>
      </c>
      <c r="JX62" s="242">
        <v>14</v>
      </c>
      <c r="JY62" s="242">
        <v>8</v>
      </c>
      <c r="JZ62" s="242">
        <v>8</v>
      </c>
      <c r="KA62" s="242">
        <v>8</v>
      </c>
      <c r="KB62" s="242">
        <v>8</v>
      </c>
      <c r="KC62" s="242">
        <v>8</v>
      </c>
      <c r="KD62" s="242">
        <v>8</v>
      </c>
      <c r="KE62" s="242">
        <v>8</v>
      </c>
      <c r="KF62" s="242">
        <v>8</v>
      </c>
      <c r="KG62" s="242">
        <v>8</v>
      </c>
      <c r="KH62" s="242">
        <v>8</v>
      </c>
      <c r="KI62" s="242">
        <v>8</v>
      </c>
      <c r="KJ62" s="242">
        <v>5</v>
      </c>
      <c r="KK62" s="242">
        <v>5</v>
      </c>
      <c r="KL62" s="242">
        <v>5</v>
      </c>
      <c r="KM62" s="242">
        <v>5</v>
      </c>
      <c r="KN62" s="242">
        <v>2</v>
      </c>
      <c r="KO62" s="242">
        <v>2</v>
      </c>
      <c r="KP62" s="242">
        <v>2</v>
      </c>
      <c r="KQ62" s="242">
        <v>2</v>
      </c>
      <c r="KR62" s="242">
        <v>2</v>
      </c>
      <c r="KS62" s="242">
        <v>2</v>
      </c>
      <c r="KT62" s="242">
        <v>2</v>
      </c>
      <c r="KU62" s="242">
        <v>2</v>
      </c>
      <c r="KV62" s="242">
        <v>2</v>
      </c>
      <c r="KW62" s="242">
        <v>2</v>
      </c>
      <c r="KX62" s="198"/>
      <c r="KY62" s="198"/>
      <c r="KZ62" s="198"/>
      <c r="LA62" s="198"/>
      <c r="LB62" s="242">
        <v>2</v>
      </c>
      <c r="LC62" s="242">
        <v>12</v>
      </c>
      <c r="LD62" s="242">
        <v>12</v>
      </c>
      <c r="LE62" s="242">
        <v>2</v>
      </c>
      <c r="LF62" s="243">
        <v>0</v>
      </c>
      <c r="LG62" s="242">
        <v>2</v>
      </c>
      <c r="LH62" s="198"/>
      <c r="LI62" s="198"/>
      <c r="LJ62" s="198"/>
      <c r="LK62" s="198"/>
      <c r="LL62" s="198"/>
      <c r="LM62" s="198"/>
      <c r="LN62" s="198"/>
      <c r="LO62" s="198"/>
      <c r="LP62" s="198"/>
      <c r="LQ62" s="242">
        <v>2</v>
      </c>
      <c r="LR62" s="198"/>
      <c r="LS62" s="198"/>
      <c r="LT62" s="198"/>
      <c r="LU62" s="198"/>
      <c r="LV62" s="198"/>
      <c r="LW62" s="198"/>
      <c r="LX62" s="198"/>
      <c r="LY62" s="198"/>
      <c r="LZ62" s="198"/>
      <c r="MA62" s="198"/>
      <c r="MB62" s="198"/>
      <c r="MC62" s="198"/>
      <c r="MD62" s="198"/>
      <c r="ME62" s="198"/>
      <c r="MF62" s="198"/>
      <c r="MG62" s="198"/>
      <c r="MH62" s="198"/>
      <c r="MI62" s="198"/>
      <c r="MJ62" s="198"/>
      <c r="MK62" s="198"/>
      <c r="ML62" s="198"/>
      <c r="MM62" s="198"/>
      <c r="MN62" s="242">
        <v>2</v>
      </c>
      <c r="MO62" s="242">
        <v>34</v>
      </c>
      <c r="MP62" s="198"/>
      <c r="MQ62" s="242">
        <v>34</v>
      </c>
      <c r="MR62" s="198"/>
      <c r="MS62" s="198"/>
      <c r="MT62" s="198"/>
      <c r="MU62" s="198"/>
      <c r="MV62" s="198"/>
      <c r="MW62" s="198"/>
      <c r="MX62" s="198"/>
      <c r="MY62" s="198"/>
      <c r="MZ62" s="198"/>
      <c r="NA62" s="242">
        <v>34</v>
      </c>
      <c r="NB62" s="198"/>
      <c r="NC62" s="198"/>
      <c r="ND62" s="198"/>
      <c r="NE62" s="198"/>
      <c r="NF62" s="198"/>
      <c r="NG62" s="198"/>
      <c r="NH62" s="198"/>
      <c r="NI62" s="198"/>
      <c r="NJ62" s="198"/>
      <c r="NK62" s="198"/>
      <c r="NL62" s="198"/>
      <c r="NM62" s="198"/>
      <c r="NN62" s="198"/>
      <c r="NO62" s="198"/>
      <c r="NP62" s="196"/>
      <c r="NQ62" s="196"/>
      <c r="NR62" s="196"/>
      <c r="NS62" s="196"/>
      <c r="NT62" s="196"/>
      <c r="NU62" s="196"/>
      <c r="NV62" s="196"/>
      <c r="NW62" s="196"/>
      <c r="NX62" s="196"/>
      <c r="NY62" s="196"/>
      <c r="NZ62" s="196"/>
      <c r="OA62" s="196"/>
      <c r="OB62" s="196"/>
      <c r="OC62" s="196"/>
      <c r="OD62" s="196"/>
      <c r="OE62" s="196"/>
      <c r="OF62" s="196"/>
      <c r="OG62" s="196"/>
      <c r="OH62" s="196"/>
      <c r="OI62" s="196"/>
      <c r="OJ62" s="196"/>
      <c r="OK62" s="196"/>
      <c r="OL62" s="196"/>
      <c r="OM62" s="196"/>
      <c r="ON62" s="196"/>
      <c r="OO62" s="196"/>
      <c r="OP62" s="196"/>
      <c r="OQ62" s="196"/>
      <c r="OR62" s="196"/>
      <c r="OS62" s="196"/>
      <c r="OT62" s="196"/>
      <c r="OU62" s="196"/>
      <c r="OV62" s="196"/>
      <c r="OW62" s="196"/>
      <c r="OX62" s="196"/>
      <c r="OY62" s="196"/>
      <c r="OZ62" s="196"/>
      <c r="PA62" s="196"/>
      <c r="PB62" s="196"/>
      <c r="PC62" s="196"/>
      <c r="PD62" s="196"/>
      <c r="PE62" s="196"/>
      <c r="PF62" s="196"/>
      <c r="PG62" s="196"/>
      <c r="PH62" s="196"/>
      <c r="PI62" s="196"/>
      <c r="PJ62" s="196"/>
      <c r="PK62" s="196"/>
      <c r="PL62" s="196"/>
      <c r="PM62" s="196"/>
      <c r="PN62" s="196"/>
      <c r="PO62" s="196"/>
      <c r="PP62" s="196"/>
      <c r="PQ62" s="196"/>
      <c r="PR62" s="196"/>
      <c r="PS62" s="196"/>
      <c r="PT62" s="196"/>
      <c r="PU62" s="196"/>
      <c r="PV62" s="196"/>
      <c r="PW62" s="196"/>
      <c r="PX62" s="261"/>
      <c r="PY62" s="261"/>
      <c r="PZ62" s="261"/>
      <c r="QA62" s="261"/>
      <c r="QB62" s="261"/>
      <c r="QC62" s="261"/>
      <c r="QD62" s="261"/>
      <c r="QE62" s="261"/>
      <c r="QF62" s="261"/>
      <c r="QG62" s="261"/>
      <c r="QH62" s="261"/>
      <c r="QI62" s="261"/>
      <c r="QJ62" s="261"/>
      <c r="QK62" s="261"/>
      <c r="QL62" s="261"/>
      <c r="QM62" s="261"/>
      <c r="QN62" s="261"/>
      <c r="QO62" s="261"/>
      <c r="QP62" s="261"/>
      <c r="QQ62" s="261"/>
      <c r="QR62" s="261"/>
      <c r="QS62" s="261"/>
      <c r="QT62" s="261"/>
      <c r="QU62" s="261"/>
      <c r="QV62" s="261"/>
      <c r="QW62" s="261"/>
      <c r="QX62" s="261"/>
      <c r="QY62" s="261"/>
      <c r="QZ62" s="261"/>
      <c r="RA62" s="261"/>
      <c r="RB62" s="261"/>
      <c r="RC62" s="261"/>
      <c r="RD62" s="261"/>
      <c r="RE62" s="261"/>
      <c r="RF62" s="261"/>
      <c r="RG62" s="261"/>
      <c r="RH62" s="261"/>
      <c r="RI62" s="261"/>
      <c r="RJ62" s="261"/>
      <c r="RK62" s="261"/>
      <c r="RL62" s="261"/>
      <c r="RM62" s="261"/>
      <c r="RN62" s="261"/>
      <c r="RO62" s="261"/>
      <c r="RP62" s="261"/>
      <c r="RQ62" s="261"/>
      <c r="RR62" s="261"/>
      <c r="RS62" s="261"/>
      <c r="RT62" s="261"/>
      <c r="RU62" s="261"/>
      <c r="RV62" s="261"/>
      <c r="RW62" s="261"/>
      <c r="RX62" s="261"/>
      <c r="RY62" s="261"/>
      <c r="RZ62" s="261"/>
      <c r="SA62" s="261"/>
      <c r="SB62" s="261"/>
      <c r="SC62" s="261"/>
      <c r="SD62" s="261"/>
      <c r="SE62" s="261"/>
    </row>
    <row r="63" spans="1:499" x14ac:dyDescent="0.2">
      <c r="A63" s="230" t="s">
        <v>830</v>
      </c>
      <c r="B63" s="231" t="s">
        <v>5429</v>
      </c>
      <c r="C63" s="225"/>
      <c r="D63" s="225"/>
      <c r="E63" s="225"/>
      <c r="F63" s="226" t="s">
        <v>5656</v>
      </c>
      <c r="G63" s="226" t="s">
        <v>5550</v>
      </c>
      <c r="H63" s="226" t="s">
        <v>5551</v>
      </c>
      <c r="I63" s="226" t="s">
        <v>5607</v>
      </c>
      <c r="J63" s="226"/>
      <c r="K63" s="226"/>
      <c r="L63" s="226"/>
      <c r="M63" s="226"/>
      <c r="N63" s="226" t="s">
        <v>5553</v>
      </c>
      <c r="O63" s="226" t="s">
        <v>5657</v>
      </c>
      <c r="P63" s="226"/>
      <c r="Q63" s="237">
        <v>0</v>
      </c>
      <c r="R63" s="238"/>
      <c r="S63" s="238"/>
      <c r="T63" s="238"/>
      <c r="U63" s="238"/>
      <c r="V63" s="238"/>
      <c r="W63" s="232" t="s">
        <v>5578</v>
      </c>
      <c r="X63" s="232"/>
      <c r="Y63" s="232" t="s">
        <v>5556</v>
      </c>
      <c r="Z63" s="235">
        <v>6.31</v>
      </c>
      <c r="AA63" s="235">
        <v>9.07</v>
      </c>
      <c r="AB63" s="235">
        <v>0</v>
      </c>
      <c r="AC63" s="224">
        <v>36526</v>
      </c>
      <c r="AD63" s="224">
        <v>36526</v>
      </c>
      <c r="AE63" s="125">
        <v>18</v>
      </c>
      <c r="AF63" s="125">
        <v>24</v>
      </c>
      <c r="AG63" s="125">
        <v>12</v>
      </c>
      <c r="AH63" s="236">
        <v>1</v>
      </c>
      <c r="AI63" s="236"/>
      <c r="AJ63" s="125" t="s">
        <v>6227</v>
      </c>
      <c r="AK63" s="175"/>
      <c r="AL63" s="125" t="s">
        <v>820</v>
      </c>
      <c r="AM63" s="27" t="s">
        <v>820</v>
      </c>
      <c r="AN63" s="126">
        <v>0.93</v>
      </c>
      <c r="AO63" s="126">
        <v>0</v>
      </c>
      <c r="AP63" s="126">
        <v>0.3</v>
      </c>
      <c r="AQ63" s="126">
        <v>134.4</v>
      </c>
      <c r="AR63" s="125">
        <v>0</v>
      </c>
      <c r="AS63" s="125">
        <v>0</v>
      </c>
      <c r="AT63" s="178"/>
      <c r="AU63" s="178"/>
      <c r="AV63" s="178"/>
      <c r="AW63" s="239" t="s">
        <v>855</v>
      </c>
      <c r="AX63" s="239" t="s">
        <v>846</v>
      </c>
      <c r="AY63" s="127"/>
      <c r="AZ63" s="127"/>
      <c r="BA63" s="128">
        <v>500</v>
      </c>
      <c r="BB63" s="128" t="s">
        <v>489</v>
      </c>
      <c r="BC63" s="128"/>
      <c r="BD63" s="128">
        <v>1</v>
      </c>
      <c r="BE63" s="129" t="s">
        <v>541</v>
      </c>
      <c r="BF63" s="130">
        <v>1</v>
      </c>
      <c r="BG63" s="240"/>
      <c r="BH63" s="241"/>
      <c r="BI63" s="190"/>
      <c r="BJ63" s="131">
        <v>0</v>
      </c>
      <c r="BK63" s="191">
        <v>41</v>
      </c>
      <c r="BL63" s="13">
        <v>0</v>
      </c>
      <c r="BM63" s="13">
        <v>0</v>
      </c>
      <c r="BN63" s="27" t="s">
        <v>702</v>
      </c>
      <c r="BO63" s="13" t="s">
        <v>702</v>
      </c>
      <c r="BP63" s="222">
        <v>0</v>
      </c>
      <c r="BQ63" s="132"/>
      <c r="BR63" s="133"/>
      <c r="BS63" s="125">
        <v>1000000000</v>
      </c>
      <c r="BT63" s="134">
        <v>1</v>
      </c>
      <c r="BU63" s="135">
        <v>0</v>
      </c>
      <c r="BV63" s="134">
        <v>0</v>
      </c>
      <c r="BW63" s="136">
        <v>0</v>
      </c>
      <c r="BX63" s="136">
        <v>0</v>
      </c>
      <c r="BY63" s="136">
        <v>0</v>
      </c>
      <c r="BZ63" s="134">
        <v>0</v>
      </c>
      <c r="CA63" s="134">
        <v>0</v>
      </c>
      <c r="CB63" s="134">
        <v>1</v>
      </c>
      <c r="CC63" s="135">
        <v>0</v>
      </c>
      <c r="CD63" s="134"/>
      <c r="CE63" s="134"/>
      <c r="CF63" s="137">
        <v>0</v>
      </c>
      <c r="CG63" s="134">
        <v>0</v>
      </c>
      <c r="CH63" s="132"/>
      <c r="CI63" s="132"/>
      <c r="CJ63" s="229" t="s">
        <v>820</v>
      </c>
      <c r="CK63" s="233" t="s">
        <v>820</v>
      </c>
      <c r="CL63" s="138">
        <v>0</v>
      </c>
      <c r="CM63" s="138">
        <v>0</v>
      </c>
      <c r="CN63" s="135">
        <v>0</v>
      </c>
      <c r="CO63" s="135">
        <v>0</v>
      </c>
      <c r="CP63" s="139"/>
      <c r="CQ63" s="135">
        <v>0</v>
      </c>
      <c r="CR63" s="179">
        <v>43175</v>
      </c>
      <c r="CS63" s="180">
        <v>43367</v>
      </c>
      <c r="CT63" s="181">
        <v>43493</v>
      </c>
      <c r="CU63" s="181">
        <v>36526</v>
      </c>
      <c r="CV63" s="181">
        <v>36526</v>
      </c>
      <c r="CW63" s="181">
        <v>36526</v>
      </c>
      <c r="CX63" s="181">
        <v>36694</v>
      </c>
      <c r="CY63" s="135">
        <v>0.27625090147199449</v>
      </c>
      <c r="CZ63" s="134">
        <v>0</v>
      </c>
      <c r="DA63" s="135">
        <v>9.7087378640776691E-3</v>
      </c>
      <c r="DB63" s="135">
        <v>0</v>
      </c>
      <c r="DC63" s="135">
        <v>0</v>
      </c>
      <c r="DD63" s="135">
        <v>0</v>
      </c>
      <c r="DE63" s="140">
        <v>0.53398058252427183</v>
      </c>
      <c r="DF63" s="13" t="s">
        <v>820</v>
      </c>
      <c r="DG63" s="80" t="s">
        <v>820</v>
      </c>
      <c r="DH63" s="18" t="b">
        <v>0</v>
      </c>
      <c r="DI63" s="79"/>
      <c r="DJ63" s="79"/>
      <c r="DK63" s="192"/>
      <c r="DL63" s="174"/>
      <c r="DM63" s="193"/>
      <c r="DN63" s="135"/>
      <c r="DO63" s="79"/>
      <c r="DP63" s="79"/>
      <c r="DQ63" s="79"/>
      <c r="DR63" s="79"/>
      <c r="DS63" s="79"/>
      <c r="DT63" s="79"/>
      <c r="DU63" s="79"/>
      <c r="DV63" s="18"/>
      <c r="DW63" s="18"/>
      <c r="DX63" s="18"/>
      <c r="DY63" s="177"/>
      <c r="DZ63" s="177">
        <v>0</v>
      </c>
      <c r="EA63" s="177">
        <v>0</v>
      </c>
      <c r="EB63" s="177">
        <v>0</v>
      </c>
      <c r="EC63" s="177">
        <v>0</v>
      </c>
      <c r="ED63" s="177">
        <v>0</v>
      </c>
      <c r="EE63" s="177">
        <v>0</v>
      </c>
      <c r="EF63" s="177">
        <v>0</v>
      </c>
      <c r="EG63" s="177">
        <v>0</v>
      </c>
      <c r="EH63" s="177">
        <v>0</v>
      </c>
      <c r="EI63" s="177">
        <v>0</v>
      </c>
      <c r="EJ63" s="177">
        <v>0</v>
      </c>
      <c r="EK63" s="177">
        <v>0</v>
      </c>
      <c r="EL63" s="177">
        <v>0</v>
      </c>
      <c r="EM63" s="177">
        <v>0</v>
      </c>
      <c r="EN63" s="177">
        <v>0</v>
      </c>
      <c r="EO63" s="177">
        <v>0</v>
      </c>
      <c r="EP63" s="177">
        <v>0</v>
      </c>
      <c r="EQ63" s="177">
        <v>0</v>
      </c>
      <c r="ER63" s="177">
        <v>0</v>
      </c>
      <c r="ES63" s="177">
        <v>0</v>
      </c>
      <c r="ET63" s="177">
        <v>0</v>
      </c>
      <c r="EU63" s="177">
        <v>0</v>
      </c>
      <c r="EV63" s="177">
        <v>0</v>
      </c>
      <c r="EW63" s="177">
        <v>0</v>
      </c>
      <c r="EX63" s="177">
        <v>0</v>
      </c>
      <c r="EY63" s="177">
        <v>0</v>
      </c>
      <c r="EZ63" s="177">
        <v>0</v>
      </c>
      <c r="FA63" s="177">
        <v>0</v>
      </c>
      <c r="FB63" s="177">
        <v>0</v>
      </c>
      <c r="FC63" s="195">
        <v>77</v>
      </c>
      <c r="FD63" s="197">
        <v>49</v>
      </c>
      <c r="FE63" s="197">
        <v>49</v>
      </c>
      <c r="FF63" s="197">
        <v>49</v>
      </c>
      <c r="FG63" s="195">
        <v>47</v>
      </c>
      <c r="FH63" s="197">
        <v>47</v>
      </c>
      <c r="FI63" s="197">
        <v>47</v>
      </c>
      <c r="FJ63" s="197">
        <v>47</v>
      </c>
      <c r="FK63" s="197">
        <v>47</v>
      </c>
      <c r="FL63" s="197">
        <v>47</v>
      </c>
      <c r="FM63" s="197">
        <v>47</v>
      </c>
      <c r="FN63" s="197">
        <v>47</v>
      </c>
      <c r="FO63" s="197">
        <v>47</v>
      </c>
      <c r="FP63" s="197">
        <v>47</v>
      </c>
      <c r="FQ63" s="197">
        <v>47</v>
      </c>
      <c r="FR63" s="197">
        <v>47</v>
      </c>
      <c r="FS63" s="197">
        <v>47</v>
      </c>
      <c r="FT63" s="197">
        <v>47</v>
      </c>
      <c r="FU63" s="197">
        <v>47</v>
      </c>
      <c r="FV63" s="197">
        <v>47</v>
      </c>
      <c r="FW63" s="197">
        <v>47</v>
      </c>
      <c r="FX63" s="197">
        <v>47</v>
      </c>
      <c r="FY63" s="197">
        <v>47</v>
      </c>
      <c r="FZ63" s="197">
        <v>47</v>
      </c>
      <c r="GA63" s="197">
        <v>47</v>
      </c>
      <c r="GB63" s="197">
        <v>47</v>
      </c>
      <c r="GC63" s="197">
        <v>47</v>
      </c>
      <c r="GD63" s="197">
        <v>47</v>
      </c>
      <c r="GE63" s="197">
        <v>47</v>
      </c>
      <c r="GF63" s="197">
        <v>47</v>
      </c>
      <c r="GG63" s="197">
        <v>46</v>
      </c>
      <c r="GH63" s="197">
        <v>46</v>
      </c>
      <c r="GI63" s="197">
        <v>46</v>
      </c>
      <c r="GJ63" s="197">
        <v>46</v>
      </c>
      <c r="GK63" s="197">
        <v>46</v>
      </c>
      <c r="GL63" s="197">
        <v>46</v>
      </c>
      <c r="GM63" s="197">
        <v>46</v>
      </c>
      <c r="GN63" s="197">
        <v>46</v>
      </c>
      <c r="GO63" s="197">
        <v>46</v>
      </c>
      <c r="GP63" s="197">
        <v>46</v>
      </c>
      <c r="GQ63" s="197">
        <v>46</v>
      </c>
      <c r="GR63" s="197">
        <v>46</v>
      </c>
      <c r="GS63" s="197">
        <v>46</v>
      </c>
      <c r="GT63" s="197">
        <v>46</v>
      </c>
      <c r="GU63" s="197">
        <v>46</v>
      </c>
      <c r="GV63" s="197">
        <v>46</v>
      </c>
      <c r="GW63" s="197">
        <v>46</v>
      </c>
      <c r="GX63" s="197">
        <v>46</v>
      </c>
      <c r="GY63" s="197">
        <v>46</v>
      </c>
      <c r="GZ63" s="197">
        <v>46</v>
      </c>
      <c r="HA63" s="197">
        <v>46</v>
      </c>
      <c r="HB63" s="197">
        <v>46</v>
      </c>
      <c r="HC63" s="197">
        <v>46</v>
      </c>
      <c r="HD63" s="197">
        <v>46</v>
      </c>
      <c r="HE63" s="197">
        <v>1</v>
      </c>
      <c r="HF63" s="197">
        <v>46</v>
      </c>
      <c r="HG63" s="197">
        <v>46</v>
      </c>
      <c r="HH63" s="197">
        <v>46</v>
      </c>
      <c r="HI63" s="197">
        <v>46</v>
      </c>
      <c r="HJ63" s="197">
        <v>46</v>
      </c>
      <c r="HK63" s="198"/>
      <c r="HL63" s="197">
        <v>46</v>
      </c>
      <c r="HM63" s="197">
        <v>46</v>
      </c>
      <c r="HN63" s="197">
        <v>46</v>
      </c>
      <c r="HO63" s="197">
        <v>46</v>
      </c>
      <c r="HP63" s="197">
        <v>46</v>
      </c>
      <c r="HQ63" s="197">
        <v>46</v>
      </c>
      <c r="HR63" s="197">
        <v>46</v>
      </c>
      <c r="HS63" s="197">
        <v>46</v>
      </c>
      <c r="HT63" s="197">
        <v>46</v>
      </c>
      <c r="HU63" s="197">
        <v>46</v>
      </c>
      <c r="HV63" s="198"/>
      <c r="HW63" s="197">
        <v>46</v>
      </c>
      <c r="HX63" s="197">
        <v>46</v>
      </c>
      <c r="HY63" s="197">
        <v>46</v>
      </c>
      <c r="HZ63" s="197">
        <v>46</v>
      </c>
      <c r="IA63" s="197">
        <v>46</v>
      </c>
      <c r="IB63" s="197">
        <v>46</v>
      </c>
      <c r="IC63" s="197">
        <v>46</v>
      </c>
      <c r="ID63" s="197">
        <v>46</v>
      </c>
      <c r="IE63" s="197">
        <v>46</v>
      </c>
      <c r="IF63" s="197">
        <v>46</v>
      </c>
      <c r="IG63" s="197">
        <v>46</v>
      </c>
      <c r="IH63" s="197">
        <v>46</v>
      </c>
      <c r="II63" s="197">
        <v>46</v>
      </c>
      <c r="IJ63" s="197">
        <v>46</v>
      </c>
      <c r="IK63" s="197">
        <v>46</v>
      </c>
      <c r="IL63" s="197">
        <v>46</v>
      </c>
      <c r="IM63" s="197">
        <v>46</v>
      </c>
      <c r="IN63" s="197">
        <v>46</v>
      </c>
      <c r="IO63" s="197">
        <v>46</v>
      </c>
      <c r="IP63" s="197">
        <v>46</v>
      </c>
      <c r="IQ63" s="197">
        <v>46</v>
      </c>
      <c r="IR63" s="197">
        <v>46</v>
      </c>
      <c r="IS63" s="197">
        <v>46</v>
      </c>
      <c r="IT63" s="197">
        <v>46</v>
      </c>
      <c r="IU63" s="197">
        <v>46</v>
      </c>
      <c r="IV63" s="197">
        <v>46</v>
      </c>
      <c r="IW63" s="197">
        <v>46</v>
      </c>
      <c r="IX63" s="197">
        <v>46</v>
      </c>
      <c r="IY63" s="197">
        <v>46</v>
      </c>
      <c r="IZ63" s="198"/>
      <c r="JA63" s="197">
        <v>46</v>
      </c>
      <c r="JB63" s="197">
        <v>46</v>
      </c>
      <c r="JC63" s="197">
        <v>46</v>
      </c>
      <c r="JD63" s="197">
        <v>46</v>
      </c>
      <c r="JE63" s="197">
        <v>46</v>
      </c>
      <c r="JF63" s="197">
        <v>46</v>
      </c>
      <c r="JG63" s="197">
        <v>46</v>
      </c>
      <c r="JH63" s="197">
        <v>46</v>
      </c>
      <c r="JI63" s="197">
        <v>46</v>
      </c>
      <c r="JJ63" s="197"/>
      <c r="JK63" s="197">
        <v>46</v>
      </c>
      <c r="JL63" s="197">
        <v>46</v>
      </c>
      <c r="JM63" s="197">
        <v>46</v>
      </c>
      <c r="JN63" s="197">
        <v>46</v>
      </c>
      <c r="JO63" s="197">
        <v>46</v>
      </c>
      <c r="JP63" s="197">
        <v>46</v>
      </c>
      <c r="JQ63" s="198"/>
      <c r="JR63" s="197">
        <v>46</v>
      </c>
      <c r="JS63" s="197">
        <v>46</v>
      </c>
      <c r="JT63" s="197">
        <v>46</v>
      </c>
      <c r="JU63" s="197">
        <v>46</v>
      </c>
      <c r="JV63" s="197">
        <v>46</v>
      </c>
      <c r="JW63" s="197">
        <v>46</v>
      </c>
      <c r="JX63" s="197">
        <v>46</v>
      </c>
      <c r="JY63" s="197">
        <v>46</v>
      </c>
      <c r="JZ63" s="197">
        <v>46</v>
      </c>
      <c r="KA63" s="197">
        <v>46</v>
      </c>
      <c r="KB63" s="197">
        <v>46</v>
      </c>
      <c r="KC63" s="197">
        <v>46</v>
      </c>
      <c r="KD63" s="197">
        <v>46</v>
      </c>
      <c r="KE63" s="197">
        <v>46</v>
      </c>
      <c r="KF63" s="197">
        <v>46</v>
      </c>
      <c r="KG63" s="197">
        <v>46</v>
      </c>
      <c r="KH63" s="197">
        <v>46</v>
      </c>
      <c r="KI63" s="197">
        <v>46</v>
      </c>
      <c r="KJ63" s="197">
        <v>46</v>
      </c>
      <c r="KK63" s="197">
        <v>46</v>
      </c>
      <c r="KL63" s="197">
        <v>46</v>
      </c>
      <c r="KM63" s="197">
        <v>46</v>
      </c>
      <c r="KN63" s="197">
        <v>46</v>
      </c>
      <c r="KO63" s="197">
        <v>46</v>
      </c>
      <c r="KP63" s="197">
        <v>46</v>
      </c>
      <c r="KQ63" s="197">
        <v>46</v>
      </c>
      <c r="KR63" s="197">
        <v>46</v>
      </c>
      <c r="KS63" s="197">
        <v>46</v>
      </c>
      <c r="KT63" s="197">
        <v>46</v>
      </c>
      <c r="KU63" s="197">
        <v>46</v>
      </c>
      <c r="KV63" s="197">
        <v>46</v>
      </c>
      <c r="KW63" s="197">
        <v>46</v>
      </c>
      <c r="KX63" s="198"/>
      <c r="KY63" s="198"/>
      <c r="KZ63" s="198"/>
      <c r="LA63" s="198"/>
      <c r="LB63" s="197">
        <v>42</v>
      </c>
      <c r="LC63" s="197">
        <v>46</v>
      </c>
      <c r="LD63" s="197">
        <v>46</v>
      </c>
      <c r="LE63" s="197">
        <v>42</v>
      </c>
      <c r="LF63" s="197">
        <v>0</v>
      </c>
      <c r="LG63" s="197">
        <v>42</v>
      </c>
      <c r="LH63" s="198"/>
      <c r="LI63" s="198"/>
      <c r="LJ63" s="198"/>
      <c r="LK63" s="198"/>
      <c r="LL63" s="198"/>
      <c r="LM63" s="198"/>
      <c r="LN63" s="198"/>
      <c r="LO63" s="198"/>
      <c r="LP63" s="198"/>
      <c r="LQ63" s="197">
        <v>42</v>
      </c>
      <c r="LR63" s="198"/>
      <c r="LS63" s="198"/>
      <c r="LT63" s="198"/>
      <c r="LU63" s="198"/>
      <c r="LV63" s="198"/>
      <c r="LW63" s="198"/>
      <c r="LX63" s="198"/>
      <c r="LY63" s="198"/>
      <c r="LZ63" s="198"/>
      <c r="MA63" s="198"/>
      <c r="MB63" s="198"/>
      <c r="MC63" s="198"/>
      <c r="MD63" s="198"/>
      <c r="ME63" s="198"/>
      <c r="MF63" s="198"/>
      <c r="MG63" s="198"/>
      <c r="MH63" s="198"/>
      <c r="MI63" s="198"/>
      <c r="MJ63" s="198"/>
      <c r="MK63" s="198"/>
      <c r="ML63" s="198"/>
      <c r="MM63" s="198"/>
      <c r="MN63" s="197">
        <v>42</v>
      </c>
      <c r="MO63" s="197">
        <v>1</v>
      </c>
      <c r="MP63" s="198"/>
      <c r="MQ63" s="197">
        <v>1</v>
      </c>
      <c r="MR63" s="198"/>
      <c r="MS63" s="198"/>
      <c r="MT63" s="198"/>
      <c r="MU63" s="198"/>
      <c r="MV63" s="198"/>
      <c r="MW63" s="198"/>
      <c r="MX63" s="198"/>
      <c r="MY63" s="198"/>
      <c r="MZ63" s="198"/>
      <c r="NA63" s="197">
        <v>1</v>
      </c>
      <c r="NB63" s="198"/>
      <c r="NC63" s="198"/>
      <c r="ND63" s="198"/>
      <c r="NE63" s="198"/>
      <c r="NF63" s="198"/>
      <c r="NG63" s="198"/>
      <c r="NH63" s="198"/>
      <c r="NI63" s="198"/>
      <c r="NJ63" s="198"/>
      <c r="NK63" s="198"/>
      <c r="NL63" s="198"/>
      <c r="NM63" s="198"/>
      <c r="NN63" s="198"/>
      <c r="NO63" s="198"/>
      <c r="NP63" s="198"/>
      <c r="NQ63" s="198"/>
      <c r="NR63" s="198"/>
      <c r="NS63" s="198"/>
      <c r="NT63" s="198"/>
      <c r="NU63" s="198"/>
      <c r="NV63" s="198"/>
      <c r="NW63" s="198"/>
      <c r="NX63" s="198"/>
      <c r="NY63" s="198"/>
      <c r="NZ63" s="198"/>
      <c r="OA63" s="198"/>
      <c r="OB63" s="198"/>
      <c r="OC63" s="198"/>
      <c r="OD63" s="198"/>
      <c r="OE63" s="198"/>
      <c r="OF63" s="198"/>
      <c r="OG63" s="198"/>
      <c r="OH63" s="198"/>
      <c r="OI63" s="198"/>
      <c r="OJ63" s="198"/>
      <c r="OK63" s="198"/>
      <c r="OL63" s="198"/>
      <c r="OM63" s="198"/>
      <c r="ON63" s="198"/>
      <c r="OO63" s="198"/>
      <c r="OP63" s="198"/>
      <c r="OQ63" s="198"/>
      <c r="OR63" s="198"/>
      <c r="OS63" s="198"/>
      <c r="OT63" s="198"/>
      <c r="OU63" s="198"/>
      <c r="OV63" s="198"/>
      <c r="OW63" s="198"/>
      <c r="OX63" s="198"/>
      <c r="OY63" s="198"/>
      <c r="OZ63" s="198"/>
      <c r="PA63" s="198"/>
      <c r="PB63" s="198"/>
      <c r="PC63" s="198"/>
      <c r="PD63" s="198"/>
      <c r="PE63" s="198"/>
      <c r="PF63" s="198"/>
      <c r="PG63" s="198"/>
      <c r="PH63" s="198"/>
      <c r="PI63" s="198"/>
      <c r="PJ63" s="198"/>
      <c r="PK63" s="198"/>
      <c r="PL63" s="198"/>
      <c r="PM63" s="198"/>
      <c r="PN63" s="198"/>
      <c r="PO63" s="198"/>
      <c r="PP63" s="198"/>
      <c r="PQ63" s="198"/>
      <c r="PR63" s="198"/>
      <c r="PS63" s="198"/>
      <c r="PT63" s="198"/>
      <c r="PU63" s="198"/>
      <c r="PV63" s="198"/>
      <c r="PW63" s="198"/>
      <c r="PX63" s="261"/>
      <c r="PY63" s="261"/>
      <c r="PZ63" s="261"/>
      <c r="QA63" s="261"/>
      <c r="QB63" s="261"/>
      <c r="QC63" s="261"/>
      <c r="QD63" s="261"/>
      <c r="QE63" s="261"/>
      <c r="QF63" s="261"/>
      <c r="QG63" s="261"/>
      <c r="QH63" s="261"/>
      <c r="QI63" s="261"/>
      <c r="QJ63" s="261"/>
      <c r="QK63" s="261"/>
      <c r="QL63" s="261"/>
      <c r="QM63" s="261"/>
      <c r="QN63" s="261"/>
      <c r="QO63" s="261"/>
      <c r="QP63" s="261"/>
      <c r="QQ63" s="261"/>
      <c r="QR63" s="261"/>
      <c r="QS63" s="261"/>
      <c r="QT63" s="261"/>
      <c r="QU63" s="261"/>
      <c r="QV63" s="261"/>
      <c r="QW63" s="261"/>
      <c r="QX63" s="261"/>
      <c r="QY63" s="261"/>
      <c r="QZ63" s="261"/>
      <c r="RA63" s="261"/>
      <c r="RB63" s="261"/>
      <c r="RC63" s="261"/>
      <c r="RD63" s="261"/>
      <c r="RE63" s="261"/>
      <c r="RF63" s="261"/>
      <c r="RG63" s="261"/>
      <c r="RH63" s="261"/>
      <c r="RI63" s="261"/>
      <c r="RJ63" s="261"/>
      <c r="RK63" s="261"/>
      <c r="RL63" s="261"/>
      <c r="RM63" s="261"/>
      <c r="RN63" s="261"/>
      <c r="RO63" s="261"/>
      <c r="RP63" s="261"/>
      <c r="RQ63" s="261"/>
      <c r="RR63" s="261"/>
      <c r="RS63" s="261"/>
      <c r="RT63" s="261"/>
      <c r="RU63" s="261"/>
      <c r="RV63" s="261"/>
      <c r="RW63" s="261"/>
      <c r="RX63" s="261"/>
      <c r="RY63" s="261"/>
      <c r="RZ63" s="261"/>
      <c r="SA63" s="261"/>
      <c r="SB63" s="261"/>
      <c r="SC63" s="261"/>
      <c r="SD63" s="261"/>
      <c r="SE63" s="261"/>
    </row>
    <row r="64" spans="1:499" x14ac:dyDescent="0.2">
      <c r="A64" s="230" t="s">
        <v>830</v>
      </c>
      <c r="B64" s="231" t="s">
        <v>3745</v>
      </c>
      <c r="C64" s="225"/>
      <c r="D64" s="225"/>
      <c r="E64" s="225"/>
      <c r="F64" s="226" t="s">
        <v>5658</v>
      </c>
      <c r="G64" s="226" t="s">
        <v>5550</v>
      </c>
      <c r="H64" s="226" t="s">
        <v>5551</v>
      </c>
      <c r="I64" s="226" t="s">
        <v>5607</v>
      </c>
      <c r="J64" s="226"/>
      <c r="K64" s="226"/>
      <c r="L64" s="226"/>
      <c r="M64" s="226"/>
      <c r="N64" s="226" t="s">
        <v>5553</v>
      </c>
      <c r="O64" s="226" t="s">
        <v>5659</v>
      </c>
      <c r="P64" s="226"/>
      <c r="Q64" s="237">
        <v>0</v>
      </c>
      <c r="R64" s="238"/>
      <c r="S64" s="238"/>
      <c r="T64" s="238"/>
      <c r="U64" s="238"/>
      <c r="V64" s="238"/>
      <c r="W64" s="232" t="s">
        <v>5570</v>
      </c>
      <c r="X64" s="232"/>
      <c r="Y64" s="232" t="s">
        <v>5556</v>
      </c>
      <c r="Z64" s="235">
        <v>8.09</v>
      </c>
      <c r="AA64" s="235">
        <v>10.63</v>
      </c>
      <c r="AB64" s="235">
        <v>0</v>
      </c>
      <c r="AC64" s="224">
        <v>36526</v>
      </c>
      <c r="AD64" s="224">
        <v>36526</v>
      </c>
      <c r="AE64" s="125">
        <v>18</v>
      </c>
      <c r="AF64" s="125">
        <v>24</v>
      </c>
      <c r="AG64" s="125">
        <v>12</v>
      </c>
      <c r="AH64" s="236">
        <v>1</v>
      </c>
      <c r="AI64" s="236"/>
      <c r="AJ64" s="125" t="s">
        <v>6235</v>
      </c>
      <c r="AK64" s="175"/>
      <c r="AL64" s="125" t="s">
        <v>820</v>
      </c>
      <c r="AM64" s="27" t="s">
        <v>820</v>
      </c>
      <c r="AN64" s="126">
        <v>0.78</v>
      </c>
      <c r="AO64" s="126">
        <v>0</v>
      </c>
      <c r="AP64" s="126">
        <v>8.3000000000000007</v>
      </c>
      <c r="AQ64" s="126">
        <v>32.1</v>
      </c>
      <c r="AR64" s="125">
        <v>0</v>
      </c>
      <c r="AS64" s="125">
        <v>0</v>
      </c>
      <c r="AT64" s="178">
        <v>43364</v>
      </c>
      <c r="AU64" s="178"/>
      <c r="AV64" s="178">
        <v>43364</v>
      </c>
      <c r="AW64" s="239" t="s">
        <v>855</v>
      </c>
      <c r="AX64" s="239" t="s">
        <v>846</v>
      </c>
      <c r="AY64" s="127"/>
      <c r="AZ64" s="127"/>
      <c r="BA64" s="128">
        <v>100</v>
      </c>
      <c r="BB64" s="128" t="s">
        <v>489</v>
      </c>
      <c r="BC64" s="128"/>
      <c r="BD64" s="128">
        <v>1</v>
      </c>
      <c r="BE64" s="129" t="s">
        <v>541</v>
      </c>
      <c r="BF64" s="130">
        <v>1</v>
      </c>
      <c r="BG64" s="240"/>
      <c r="BH64" s="241"/>
      <c r="BI64" s="190"/>
      <c r="BJ64" s="131">
        <v>0</v>
      </c>
      <c r="BK64" s="191">
        <v>34</v>
      </c>
      <c r="BL64" s="13">
        <v>0</v>
      </c>
      <c r="BM64" s="13">
        <v>0</v>
      </c>
      <c r="BN64" s="27" t="s">
        <v>702</v>
      </c>
      <c r="BO64" s="13" t="s">
        <v>702</v>
      </c>
      <c r="BP64" s="222">
        <v>180</v>
      </c>
      <c r="BQ64" s="132"/>
      <c r="BR64" s="133"/>
      <c r="BS64" s="125">
        <v>1000000000</v>
      </c>
      <c r="BT64" s="134">
        <v>26</v>
      </c>
      <c r="BU64" s="135">
        <v>0</v>
      </c>
      <c r="BV64" s="134">
        <v>0</v>
      </c>
      <c r="BW64" s="136">
        <v>0</v>
      </c>
      <c r="BX64" s="136">
        <v>0</v>
      </c>
      <c r="BY64" s="136">
        <v>0</v>
      </c>
      <c r="BZ64" s="134">
        <v>0</v>
      </c>
      <c r="CA64" s="134">
        <v>0</v>
      </c>
      <c r="CB64" s="134">
        <v>26</v>
      </c>
      <c r="CC64" s="135">
        <v>0</v>
      </c>
      <c r="CD64" s="134"/>
      <c r="CE64" s="134"/>
      <c r="CF64" s="137">
        <v>0</v>
      </c>
      <c r="CG64" s="134">
        <v>0</v>
      </c>
      <c r="CH64" s="132"/>
      <c r="CI64" s="132"/>
      <c r="CJ64" s="229" t="s">
        <v>820</v>
      </c>
      <c r="CK64" s="233" t="s">
        <v>820</v>
      </c>
      <c r="CL64" s="138">
        <v>0</v>
      </c>
      <c r="CM64" s="138">
        <v>0</v>
      </c>
      <c r="CN64" s="135">
        <v>0</v>
      </c>
      <c r="CO64" s="135">
        <v>0</v>
      </c>
      <c r="CP64" s="139"/>
      <c r="CQ64" s="135">
        <v>0</v>
      </c>
      <c r="CR64" s="179">
        <v>43280</v>
      </c>
      <c r="CS64" s="180">
        <v>43367</v>
      </c>
      <c r="CT64" s="181">
        <v>43493</v>
      </c>
      <c r="CU64" s="181">
        <v>43250</v>
      </c>
      <c r="CV64" s="181">
        <v>43334</v>
      </c>
      <c r="CW64" s="181">
        <v>43334</v>
      </c>
      <c r="CX64" s="181">
        <v>43418</v>
      </c>
      <c r="CY64" s="135">
        <v>0.13882346958784042</v>
      </c>
      <c r="CZ64" s="134">
        <v>0</v>
      </c>
      <c r="DA64" s="135">
        <v>9.7087378640776691E-3</v>
      </c>
      <c r="DB64" s="135">
        <v>0</v>
      </c>
      <c r="DC64" s="135">
        <v>0</v>
      </c>
      <c r="DD64" s="135">
        <v>0</v>
      </c>
      <c r="DE64" s="140">
        <v>0.53398058252427183</v>
      </c>
      <c r="DF64" s="13" t="s">
        <v>820</v>
      </c>
      <c r="DG64" s="80" t="s">
        <v>820</v>
      </c>
      <c r="DH64" s="18" t="b">
        <v>0</v>
      </c>
      <c r="DI64" s="79"/>
      <c r="DJ64" s="79"/>
      <c r="DK64" s="192"/>
      <c r="DL64" s="174"/>
      <c r="DM64" s="193"/>
      <c r="DN64" s="135"/>
      <c r="DO64" s="79"/>
      <c r="DP64" s="79"/>
      <c r="DQ64" s="79"/>
      <c r="DR64" s="79"/>
      <c r="DS64" s="79"/>
      <c r="DT64" s="79"/>
      <c r="DU64" s="79"/>
      <c r="DV64" s="18"/>
      <c r="DW64" s="18"/>
      <c r="DX64" s="18"/>
      <c r="DY64" s="177"/>
      <c r="DZ64" s="177">
        <v>0</v>
      </c>
      <c r="EA64" s="177">
        <v>0</v>
      </c>
      <c r="EB64" s="177">
        <v>0</v>
      </c>
      <c r="EC64" s="177">
        <v>0</v>
      </c>
      <c r="ED64" s="177">
        <v>0</v>
      </c>
      <c r="EE64" s="177">
        <v>0</v>
      </c>
      <c r="EF64" s="177">
        <v>0</v>
      </c>
      <c r="EG64" s="177">
        <v>0</v>
      </c>
      <c r="EH64" s="177">
        <v>0</v>
      </c>
      <c r="EI64" s="177">
        <v>0</v>
      </c>
      <c r="EJ64" s="177">
        <v>0</v>
      </c>
      <c r="EK64" s="177">
        <v>0</v>
      </c>
      <c r="EL64" s="177">
        <v>0</v>
      </c>
      <c r="EM64" s="177">
        <v>0</v>
      </c>
      <c r="EN64" s="177">
        <v>0</v>
      </c>
      <c r="EO64" s="177">
        <v>0</v>
      </c>
      <c r="EP64" s="177">
        <v>108</v>
      </c>
      <c r="EQ64" s="177">
        <v>0</v>
      </c>
      <c r="ER64" s="177">
        <v>0</v>
      </c>
      <c r="ES64" s="177">
        <v>0</v>
      </c>
      <c r="ET64" s="177">
        <v>0</v>
      </c>
      <c r="EU64" s="177">
        <v>138</v>
      </c>
      <c r="EV64" s="177">
        <v>0</v>
      </c>
      <c r="EW64" s="177">
        <v>0</v>
      </c>
      <c r="EX64" s="177">
        <v>0</v>
      </c>
      <c r="EY64" s="177">
        <v>0</v>
      </c>
      <c r="EZ64" s="177">
        <v>0</v>
      </c>
      <c r="FA64" s="177">
        <v>0</v>
      </c>
      <c r="FB64" s="177">
        <v>0</v>
      </c>
      <c r="FC64" s="250">
        <v>52</v>
      </c>
      <c r="FD64" s="245">
        <v>42</v>
      </c>
      <c r="FE64" s="245">
        <v>42</v>
      </c>
      <c r="FF64" s="242">
        <v>42</v>
      </c>
      <c r="FG64" s="242">
        <v>42</v>
      </c>
      <c r="FH64" s="242">
        <v>42</v>
      </c>
      <c r="FI64" s="242">
        <v>42</v>
      </c>
      <c r="FJ64" s="242">
        <v>42</v>
      </c>
      <c r="FK64" s="242">
        <v>41</v>
      </c>
      <c r="FL64" s="242">
        <v>41</v>
      </c>
      <c r="FM64" s="242">
        <v>41</v>
      </c>
      <c r="FN64" s="242">
        <v>41</v>
      </c>
      <c r="FO64" s="242">
        <v>41</v>
      </c>
      <c r="FP64" s="242">
        <v>41</v>
      </c>
      <c r="FQ64" s="242">
        <v>41</v>
      </c>
      <c r="FR64" s="242">
        <v>41</v>
      </c>
      <c r="FS64" s="242">
        <v>41</v>
      </c>
      <c r="FT64" s="242">
        <v>41</v>
      </c>
      <c r="FU64" s="242">
        <v>41</v>
      </c>
      <c r="FV64" s="242">
        <v>41</v>
      </c>
      <c r="FW64" s="242">
        <v>41</v>
      </c>
      <c r="FX64" s="242">
        <v>41</v>
      </c>
      <c r="FY64" s="242">
        <v>41</v>
      </c>
      <c r="FZ64" s="248">
        <v>41</v>
      </c>
      <c r="GA64" s="248">
        <v>41</v>
      </c>
      <c r="GB64" s="248">
        <v>41</v>
      </c>
      <c r="GC64" s="248">
        <v>41</v>
      </c>
      <c r="GD64" s="248">
        <v>36</v>
      </c>
      <c r="GE64" s="248">
        <v>36</v>
      </c>
      <c r="GF64" s="248">
        <v>36</v>
      </c>
      <c r="GG64" s="248">
        <v>35</v>
      </c>
      <c r="GH64" s="248">
        <v>35</v>
      </c>
      <c r="GI64" s="248">
        <v>35</v>
      </c>
      <c r="GJ64" s="248">
        <v>35</v>
      </c>
      <c r="GK64" s="248">
        <v>35</v>
      </c>
      <c r="GL64" s="248">
        <v>35</v>
      </c>
      <c r="GM64" s="248">
        <v>35</v>
      </c>
      <c r="GN64" s="248">
        <v>35</v>
      </c>
      <c r="GO64" s="248">
        <v>35</v>
      </c>
      <c r="GP64" s="248">
        <v>35</v>
      </c>
      <c r="GQ64" s="248">
        <v>35</v>
      </c>
      <c r="GR64" s="248">
        <v>35</v>
      </c>
      <c r="GS64" s="248">
        <v>35</v>
      </c>
      <c r="GT64" s="248">
        <v>35</v>
      </c>
      <c r="GU64" s="248">
        <v>35</v>
      </c>
      <c r="GV64" s="248">
        <v>35</v>
      </c>
      <c r="GW64" s="248">
        <v>35</v>
      </c>
      <c r="GX64" s="248">
        <v>35</v>
      </c>
      <c r="GY64" s="248">
        <v>35</v>
      </c>
      <c r="GZ64" s="248">
        <v>35</v>
      </c>
      <c r="HA64" s="248">
        <v>35</v>
      </c>
      <c r="HB64" s="248">
        <v>35</v>
      </c>
      <c r="HC64" s="248">
        <v>35</v>
      </c>
      <c r="HD64" s="248">
        <v>35</v>
      </c>
      <c r="HE64" s="248">
        <v>1</v>
      </c>
      <c r="HF64" s="248">
        <v>35</v>
      </c>
      <c r="HG64" s="248">
        <v>35</v>
      </c>
      <c r="HH64" s="248">
        <v>35</v>
      </c>
      <c r="HI64" s="248">
        <v>35</v>
      </c>
      <c r="HJ64" s="248">
        <v>35</v>
      </c>
      <c r="HK64" s="198"/>
      <c r="HL64" s="248">
        <v>35</v>
      </c>
      <c r="HM64" s="248">
        <v>35</v>
      </c>
      <c r="HN64" s="248">
        <v>35</v>
      </c>
      <c r="HO64" s="248">
        <v>35</v>
      </c>
      <c r="HP64" s="248">
        <v>35</v>
      </c>
      <c r="HQ64" s="248">
        <v>35</v>
      </c>
      <c r="HR64" s="248">
        <v>35</v>
      </c>
      <c r="HS64" s="248">
        <v>35</v>
      </c>
      <c r="HT64" s="248">
        <v>35</v>
      </c>
      <c r="HU64" s="248">
        <v>35</v>
      </c>
      <c r="HV64" s="198"/>
      <c r="HW64" s="248">
        <v>35</v>
      </c>
      <c r="HX64" s="248">
        <v>35</v>
      </c>
      <c r="HY64" s="248">
        <v>35</v>
      </c>
      <c r="HZ64" s="248">
        <v>35</v>
      </c>
      <c r="IA64" s="248">
        <v>35</v>
      </c>
      <c r="IB64" s="248">
        <v>35</v>
      </c>
      <c r="IC64" s="248">
        <v>35</v>
      </c>
      <c r="ID64" s="248">
        <v>35</v>
      </c>
      <c r="IE64" s="248">
        <v>35</v>
      </c>
      <c r="IF64" s="248">
        <v>35</v>
      </c>
      <c r="IG64" s="248">
        <v>35</v>
      </c>
      <c r="IH64" s="248">
        <v>35</v>
      </c>
      <c r="II64" s="248">
        <v>35</v>
      </c>
      <c r="IJ64" s="248">
        <v>33</v>
      </c>
      <c r="IK64" s="248">
        <v>33</v>
      </c>
      <c r="IL64" s="248">
        <v>33</v>
      </c>
      <c r="IM64" s="248">
        <v>33</v>
      </c>
      <c r="IN64" s="248">
        <v>33</v>
      </c>
      <c r="IO64" s="248">
        <v>33</v>
      </c>
      <c r="IP64" s="248">
        <v>33</v>
      </c>
      <c r="IQ64" s="248">
        <v>33</v>
      </c>
      <c r="IR64" s="248">
        <v>33</v>
      </c>
      <c r="IS64" s="248">
        <v>33</v>
      </c>
      <c r="IT64" s="248">
        <v>33</v>
      </c>
      <c r="IU64" s="248">
        <v>33</v>
      </c>
      <c r="IV64" s="248">
        <v>33</v>
      </c>
      <c r="IW64" s="248">
        <v>33</v>
      </c>
      <c r="IX64" s="248">
        <v>33</v>
      </c>
      <c r="IY64" s="248">
        <v>33</v>
      </c>
      <c r="IZ64" s="198"/>
      <c r="JA64" s="248">
        <v>31</v>
      </c>
      <c r="JB64" s="248">
        <v>31</v>
      </c>
      <c r="JC64" s="248">
        <v>31</v>
      </c>
      <c r="JD64" s="244">
        <v>29</v>
      </c>
      <c r="JE64" s="244">
        <v>29</v>
      </c>
      <c r="JF64" s="244">
        <v>29</v>
      </c>
      <c r="JG64" s="244">
        <v>29</v>
      </c>
      <c r="JH64" s="244">
        <v>29</v>
      </c>
      <c r="JI64" s="244">
        <v>29</v>
      </c>
      <c r="JJ64" s="244"/>
      <c r="JK64" s="244">
        <v>29</v>
      </c>
      <c r="JL64" s="244">
        <v>29</v>
      </c>
      <c r="JM64" s="244">
        <v>29</v>
      </c>
      <c r="JN64" s="244">
        <v>29</v>
      </c>
      <c r="JO64" s="244">
        <v>29</v>
      </c>
      <c r="JP64" s="244">
        <v>29</v>
      </c>
      <c r="JQ64" s="198"/>
      <c r="JR64" s="244">
        <v>29</v>
      </c>
      <c r="JS64" s="244">
        <v>29</v>
      </c>
      <c r="JT64" s="244">
        <v>29</v>
      </c>
      <c r="JU64" s="244">
        <v>29</v>
      </c>
      <c r="JV64" s="244">
        <v>29</v>
      </c>
      <c r="JW64" s="244">
        <v>29</v>
      </c>
      <c r="JX64" s="244">
        <v>29</v>
      </c>
      <c r="JY64" s="244">
        <v>29</v>
      </c>
      <c r="JZ64" s="244">
        <v>29</v>
      </c>
      <c r="KA64" s="244">
        <v>29</v>
      </c>
      <c r="KB64" s="244">
        <v>29</v>
      </c>
      <c r="KC64" s="244">
        <v>29</v>
      </c>
      <c r="KD64" s="244">
        <v>29</v>
      </c>
      <c r="KE64" s="244">
        <v>29</v>
      </c>
      <c r="KF64" s="244">
        <v>29</v>
      </c>
      <c r="KG64" s="244">
        <v>29</v>
      </c>
      <c r="KH64" s="244">
        <v>29</v>
      </c>
      <c r="KI64" s="244">
        <v>29</v>
      </c>
      <c r="KJ64" s="244">
        <v>29</v>
      </c>
      <c r="KK64" s="244">
        <v>29</v>
      </c>
      <c r="KL64" s="244">
        <v>29</v>
      </c>
      <c r="KM64" s="244">
        <v>29</v>
      </c>
      <c r="KN64" s="244">
        <v>29</v>
      </c>
      <c r="KO64" s="244">
        <v>29</v>
      </c>
      <c r="KP64" s="244">
        <v>29</v>
      </c>
      <c r="KQ64" s="244">
        <v>29</v>
      </c>
      <c r="KR64" s="244">
        <v>29</v>
      </c>
      <c r="KS64" s="244">
        <v>29</v>
      </c>
      <c r="KT64" s="244">
        <v>29</v>
      </c>
      <c r="KU64" s="244">
        <v>29</v>
      </c>
      <c r="KV64" s="244">
        <v>29</v>
      </c>
      <c r="KW64" s="197">
        <v>29</v>
      </c>
      <c r="KX64" s="198"/>
      <c r="KY64" s="198"/>
      <c r="KZ64" s="198"/>
      <c r="LA64" s="198"/>
      <c r="LB64" s="197">
        <v>28</v>
      </c>
      <c r="LC64" s="197">
        <v>29</v>
      </c>
      <c r="LD64" s="197">
        <v>29</v>
      </c>
      <c r="LE64" s="197">
        <v>28</v>
      </c>
      <c r="LF64" s="197">
        <v>0</v>
      </c>
      <c r="LG64" s="197">
        <v>28</v>
      </c>
      <c r="LH64" s="198"/>
      <c r="LI64" s="198"/>
      <c r="LJ64" s="198"/>
      <c r="LK64" s="198"/>
      <c r="LL64" s="198"/>
      <c r="LM64" s="198"/>
      <c r="LN64" s="198"/>
      <c r="LO64" s="198"/>
      <c r="LP64" s="198"/>
      <c r="LQ64" s="197">
        <v>28</v>
      </c>
      <c r="LR64" s="198"/>
      <c r="LS64" s="198"/>
      <c r="LT64" s="198"/>
      <c r="LU64" s="198"/>
      <c r="LV64" s="198"/>
      <c r="LW64" s="198"/>
      <c r="LX64" s="198"/>
      <c r="LY64" s="198"/>
      <c r="LZ64" s="198"/>
      <c r="MA64" s="198"/>
      <c r="MB64" s="198"/>
      <c r="MC64" s="198"/>
      <c r="MD64" s="198"/>
      <c r="ME64" s="198"/>
      <c r="MF64" s="198"/>
      <c r="MG64" s="198"/>
      <c r="MH64" s="198"/>
      <c r="MI64" s="198"/>
      <c r="MJ64" s="198"/>
      <c r="MK64" s="198"/>
      <c r="ML64" s="198"/>
      <c r="MM64" s="198"/>
      <c r="MN64" s="197">
        <v>28</v>
      </c>
      <c r="MO64" s="197">
        <v>26</v>
      </c>
      <c r="MP64" s="198"/>
      <c r="MQ64" s="197">
        <v>26</v>
      </c>
      <c r="MR64" s="198"/>
      <c r="MS64" s="198"/>
      <c r="MT64" s="198"/>
      <c r="MU64" s="198"/>
      <c r="MV64" s="198"/>
      <c r="MW64" s="198"/>
      <c r="MX64" s="198"/>
      <c r="MY64" s="198"/>
      <c r="MZ64" s="198"/>
      <c r="NA64" s="197">
        <v>26</v>
      </c>
      <c r="NB64" s="198"/>
      <c r="NC64" s="198"/>
      <c r="ND64" s="198"/>
      <c r="NE64" s="198"/>
      <c r="NF64" s="198"/>
      <c r="NG64" s="198"/>
      <c r="NH64" s="198"/>
      <c r="NI64" s="198"/>
      <c r="NJ64" s="198"/>
      <c r="NK64" s="198"/>
      <c r="NL64" s="198"/>
      <c r="NM64" s="198"/>
      <c r="NN64" s="198"/>
      <c r="NO64" s="198"/>
      <c r="NP64" s="196"/>
      <c r="NQ64" s="196"/>
      <c r="NR64" s="196"/>
      <c r="NS64" s="196"/>
      <c r="NT64" s="196"/>
      <c r="NU64" s="196"/>
      <c r="NV64" s="196"/>
      <c r="NW64" s="196"/>
      <c r="NX64" s="196"/>
      <c r="NY64" s="196"/>
      <c r="NZ64" s="196"/>
      <c r="OA64" s="196"/>
      <c r="OB64" s="196"/>
      <c r="OC64" s="196"/>
      <c r="OD64" s="196"/>
      <c r="OE64" s="196"/>
      <c r="OF64" s="196"/>
      <c r="OG64" s="196"/>
      <c r="OH64" s="196"/>
      <c r="OI64" s="196"/>
      <c r="OJ64" s="196"/>
      <c r="OK64" s="196"/>
      <c r="OL64" s="196"/>
      <c r="OM64" s="196"/>
      <c r="ON64" s="196"/>
      <c r="OO64" s="196"/>
      <c r="OP64" s="196"/>
      <c r="OQ64" s="196"/>
      <c r="OR64" s="196"/>
      <c r="OS64" s="196"/>
      <c r="OT64" s="196"/>
      <c r="OU64" s="196"/>
      <c r="OV64" s="196"/>
      <c r="OW64" s="196"/>
      <c r="OX64" s="196"/>
      <c r="OY64" s="196"/>
      <c r="OZ64" s="196"/>
      <c r="PA64" s="196"/>
      <c r="PB64" s="196"/>
      <c r="PC64" s="196"/>
      <c r="PD64" s="196"/>
      <c r="PE64" s="196"/>
      <c r="PF64" s="196"/>
      <c r="PG64" s="196"/>
      <c r="PH64" s="196"/>
      <c r="PI64" s="196"/>
      <c r="PJ64" s="196"/>
      <c r="PK64" s="196"/>
      <c r="PL64" s="196"/>
      <c r="PM64" s="196"/>
      <c r="PN64" s="196"/>
      <c r="PO64" s="196"/>
      <c r="PP64" s="196"/>
      <c r="PQ64" s="196"/>
      <c r="PR64" s="196"/>
      <c r="PS64" s="196"/>
      <c r="PT64" s="196"/>
      <c r="PU64" s="196"/>
      <c r="PV64" s="196"/>
      <c r="PW64" s="196"/>
      <c r="PX64" s="261"/>
      <c r="PY64" s="261"/>
      <c r="PZ64" s="261"/>
      <c r="QA64" s="261"/>
      <c r="QB64" s="261"/>
      <c r="QC64" s="261"/>
      <c r="QD64" s="261"/>
      <c r="QE64" s="261"/>
      <c r="QF64" s="261"/>
      <c r="QG64" s="261"/>
      <c r="QH64" s="261"/>
      <c r="QI64" s="261"/>
      <c r="QJ64" s="261"/>
      <c r="QK64" s="261"/>
      <c r="QL64" s="261"/>
      <c r="QM64" s="261"/>
      <c r="QN64" s="261"/>
      <c r="QO64" s="261"/>
      <c r="QP64" s="261"/>
      <c r="QQ64" s="261"/>
      <c r="QR64" s="261"/>
      <c r="QS64" s="261"/>
      <c r="QT64" s="261"/>
      <c r="QU64" s="261"/>
      <c r="QV64" s="261"/>
      <c r="QW64" s="261"/>
      <c r="QX64" s="261"/>
      <c r="QY64" s="261"/>
      <c r="QZ64" s="261"/>
      <c r="RA64" s="261"/>
      <c r="RB64" s="261"/>
      <c r="RC64" s="261"/>
      <c r="RD64" s="261"/>
      <c r="RE64" s="261"/>
      <c r="RF64" s="261"/>
      <c r="RG64" s="261"/>
      <c r="RH64" s="261"/>
      <c r="RI64" s="261"/>
      <c r="RJ64" s="261"/>
      <c r="RK64" s="261"/>
      <c r="RL64" s="261"/>
      <c r="RM64" s="261"/>
      <c r="RN64" s="261"/>
      <c r="RO64" s="261"/>
      <c r="RP64" s="261"/>
      <c r="RQ64" s="261"/>
      <c r="RR64" s="261"/>
      <c r="RS64" s="261"/>
      <c r="RT64" s="261"/>
      <c r="RU64" s="261"/>
      <c r="RV64" s="261"/>
      <c r="RW64" s="261"/>
      <c r="RX64" s="261"/>
      <c r="RY64" s="261"/>
      <c r="RZ64" s="261"/>
      <c r="SA64" s="261"/>
      <c r="SB64" s="261"/>
      <c r="SC64" s="261"/>
      <c r="SD64" s="261"/>
      <c r="SE64" s="261"/>
    </row>
    <row r="65" spans="1:499" x14ac:dyDescent="0.2">
      <c r="A65" s="230" t="s">
        <v>830</v>
      </c>
      <c r="B65" s="231" t="s">
        <v>5430</v>
      </c>
      <c r="C65" s="225"/>
      <c r="D65" s="225"/>
      <c r="E65" s="225"/>
      <c r="F65" s="226" t="s">
        <v>5660</v>
      </c>
      <c r="G65" s="226" t="s">
        <v>5550</v>
      </c>
      <c r="H65" s="226" t="s">
        <v>5551</v>
      </c>
      <c r="I65" s="226" t="s">
        <v>5607</v>
      </c>
      <c r="J65" s="226"/>
      <c r="K65" s="226"/>
      <c r="L65" s="226"/>
      <c r="M65" s="226"/>
      <c r="N65" s="226" t="s">
        <v>5553</v>
      </c>
      <c r="O65" s="226" t="s">
        <v>5661</v>
      </c>
      <c r="P65" s="226"/>
      <c r="Q65" s="237">
        <v>0</v>
      </c>
      <c r="R65" s="238"/>
      <c r="S65" s="238"/>
      <c r="T65" s="238"/>
      <c r="U65" s="238"/>
      <c r="V65" s="238"/>
      <c r="W65" s="232" t="s">
        <v>5570</v>
      </c>
      <c r="X65" s="232"/>
      <c r="Y65" s="232" t="s">
        <v>5556</v>
      </c>
      <c r="Z65" s="235">
        <v>6.05</v>
      </c>
      <c r="AA65" s="235">
        <v>9.07</v>
      </c>
      <c r="AB65" s="235">
        <v>0</v>
      </c>
      <c r="AC65" s="224">
        <v>36526</v>
      </c>
      <c r="AD65" s="224">
        <v>36526</v>
      </c>
      <c r="AE65" s="125">
        <v>18</v>
      </c>
      <c r="AF65" s="125">
        <v>24</v>
      </c>
      <c r="AG65" s="125">
        <v>12</v>
      </c>
      <c r="AH65" s="236">
        <v>1</v>
      </c>
      <c r="AI65" s="236"/>
      <c r="AJ65" s="125" t="s">
        <v>6227</v>
      </c>
      <c r="AK65" s="175"/>
      <c r="AL65" s="125" t="s">
        <v>820</v>
      </c>
      <c r="AM65" s="27" t="s">
        <v>820</v>
      </c>
      <c r="AN65" s="126">
        <v>1.63</v>
      </c>
      <c r="AO65" s="126">
        <v>0</v>
      </c>
      <c r="AP65" s="126">
        <v>4.8</v>
      </c>
      <c r="AQ65" s="126">
        <v>76.7</v>
      </c>
      <c r="AR65" s="125">
        <v>0</v>
      </c>
      <c r="AS65" s="125">
        <v>0</v>
      </c>
      <c r="AT65" s="178"/>
      <c r="AU65" s="178"/>
      <c r="AV65" s="178"/>
      <c r="AW65" s="239" t="s">
        <v>855</v>
      </c>
      <c r="AX65" s="239" t="s">
        <v>846</v>
      </c>
      <c r="AY65" s="127"/>
      <c r="AZ65" s="127"/>
      <c r="BA65" s="128">
        <v>500</v>
      </c>
      <c r="BB65" s="128" t="s">
        <v>489</v>
      </c>
      <c r="BC65" s="128"/>
      <c r="BD65" s="128">
        <v>1</v>
      </c>
      <c r="BE65" s="129" t="s">
        <v>541</v>
      </c>
      <c r="BF65" s="130">
        <v>1</v>
      </c>
      <c r="BG65" s="240"/>
      <c r="BH65" s="241"/>
      <c r="BI65" s="190"/>
      <c r="BJ65" s="131">
        <v>0</v>
      </c>
      <c r="BK65" s="191">
        <v>71</v>
      </c>
      <c r="BL65" s="13">
        <v>0</v>
      </c>
      <c r="BM65" s="13">
        <v>0</v>
      </c>
      <c r="BN65" s="27" t="s">
        <v>702</v>
      </c>
      <c r="BO65" s="13" t="s">
        <v>702</v>
      </c>
      <c r="BP65" s="222">
        <v>0</v>
      </c>
      <c r="BQ65" s="132"/>
      <c r="BR65" s="133"/>
      <c r="BS65" s="125">
        <v>1000000000</v>
      </c>
      <c r="BT65" s="134">
        <v>31</v>
      </c>
      <c r="BU65" s="135">
        <v>0</v>
      </c>
      <c r="BV65" s="134">
        <v>0</v>
      </c>
      <c r="BW65" s="136">
        <v>0</v>
      </c>
      <c r="BX65" s="136">
        <v>0</v>
      </c>
      <c r="BY65" s="136">
        <v>0</v>
      </c>
      <c r="BZ65" s="134">
        <v>0</v>
      </c>
      <c r="CA65" s="134">
        <v>0</v>
      </c>
      <c r="CB65" s="134">
        <v>31</v>
      </c>
      <c r="CC65" s="135">
        <v>0</v>
      </c>
      <c r="CD65" s="134"/>
      <c r="CE65" s="134"/>
      <c r="CF65" s="137">
        <v>0</v>
      </c>
      <c r="CG65" s="134">
        <v>0</v>
      </c>
      <c r="CH65" s="132"/>
      <c r="CI65" s="132"/>
      <c r="CJ65" s="229" t="s">
        <v>820</v>
      </c>
      <c r="CK65" s="233" t="s">
        <v>820</v>
      </c>
      <c r="CL65" s="138">
        <v>0</v>
      </c>
      <c r="CM65" s="138">
        <v>0</v>
      </c>
      <c r="CN65" s="135">
        <v>0</v>
      </c>
      <c r="CO65" s="135">
        <v>0</v>
      </c>
      <c r="CP65" s="139"/>
      <c r="CQ65" s="135">
        <v>0</v>
      </c>
      <c r="CR65" s="179">
        <v>43175</v>
      </c>
      <c r="CS65" s="180">
        <v>43367</v>
      </c>
      <c r="CT65" s="181">
        <v>43493</v>
      </c>
      <c r="CU65" s="181">
        <v>36526</v>
      </c>
      <c r="CV65" s="181">
        <v>36526</v>
      </c>
      <c r="CW65" s="181">
        <v>36526</v>
      </c>
      <c r="CX65" s="181">
        <v>36694</v>
      </c>
      <c r="CY65" s="135">
        <v>0.16008544446836664</v>
      </c>
      <c r="CZ65" s="134">
        <v>0</v>
      </c>
      <c r="DA65" s="135">
        <v>9.7087378640776691E-3</v>
      </c>
      <c r="DB65" s="135">
        <v>0</v>
      </c>
      <c r="DC65" s="135">
        <v>0</v>
      </c>
      <c r="DD65" s="135">
        <v>0</v>
      </c>
      <c r="DE65" s="140">
        <v>0.53398058252427183</v>
      </c>
      <c r="DF65" s="13" t="s">
        <v>820</v>
      </c>
      <c r="DG65" s="80" t="s">
        <v>820</v>
      </c>
      <c r="DH65" s="18" t="b">
        <v>0</v>
      </c>
      <c r="DI65" s="79"/>
      <c r="DJ65" s="79"/>
      <c r="DK65" s="192"/>
      <c r="DL65" s="174"/>
      <c r="DM65" s="193"/>
      <c r="DN65" s="135"/>
      <c r="DO65" s="79"/>
      <c r="DP65" s="79"/>
      <c r="DQ65" s="79"/>
      <c r="DR65" s="79"/>
      <c r="DS65" s="79"/>
      <c r="DT65" s="79"/>
      <c r="DU65" s="79"/>
      <c r="DV65" s="18"/>
      <c r="DW65" s="18"/>
      <c r="DX65" s="18"/>
      <c r="DY65" s="177"/>
      <c r="DZ65" s="177">
        <v>0</v>
      </c>
      <c r="EA65" s="177">
        <v>0</v>
      </c>
      <c r="EB65" s="177">
        <v>0</v>
      </c>
      <c r="EC65" s="177">
        <v>0</v>
      </c>
      <c r="ED65" s="177">
        <v>0</v>
      </c>
      <c r="EE65" s="177">
        <v>0</v>
      </c>
      <c r="EF65" s="177">
        <v>0</v>
      </c>
      <c r="EG65" s="177">
        <v>0</v>
      </c>
      <c r="EH65" s="177">
        <v>0</v>
      </c>
      <c r="EI65" s="177">
        <v>0</v>
      </c>
      <c r="EJ65" s="177">
        <v>0</v>
      </c>
      <c r="EK65" s="177">
        <v>0</v>
      </c>
      <c r="EL65" s="177">
        <v>0</v>
      </c>
      <c r="EM65" s="177">
        <v>0</v>
      </c>
      <c r="EN65" s="177">
        <v>0</v>
      </c>
      <c r="EO65" s="177">
        <v>0</v>
      </c>
      <c r="EP65" s="177">
        <v>0</v>
      </c>
      <c r="EQ65" s="177">
        <v>0</v>
      </c>
      <c r="ER65" s="177">
        <v>0</v>
      </c>
      <c r="ES65" s="177">
        <v>0</v>
      </c>
      <c r="ET65" s="177">
        <v>0</v>
      </c>
      <c r="EU65" s="177">
        <v>0</v>
      </c>
      <c r="EV65" s="177">
        <v>0</v>
      </c>
      <c r="EW65" s="177">
        <v>0</v>
      </c>
      <c r="EX65" s="177">
        <v>0</v>
      </c>
      <c r="EY65" s="177">
        <v>0</v>
      </c>
      <c r="EZ65" s="177">
        <v>0</v>
      </c>
      <c r="FA65" s="177">
        <v>0</v>
      </c>
      <c r="FB65" s="177">
        <v>0</v>
      </c>
      <c r="FC65" s="195">
        <v>93</v>
      </c>
      <c r="FD65" s="197">
        <v>56</v>
      </c>
      <c r="FE65" s="197">
        <v>56</v>
      </c>
      <c r="FF65" s="197">
        <v>56</v>
      </c>
      <c r="FG65" s="195">
        <v>56</v>
      </c>
      <c r="FH65" s="197">
        <v>56</v>
      </c>
      <c r="FI65" s="197">
        <v>56</v>
      </c>
      <c r="FJ65" s="197">
        <v>56</v>
      </c>
      <c r="FK65" s="197">
        <v>56</v>
      </c>
      <c r="FL65" s="197">
        <v>56</v>
      </c>
      <c r="FM65" s="197">
        <v>56</v>
      </c>
      <c r="FN65" s="197">
        <v>56</v>
      </c>
      <c r="FO65" s="197">
        <v>56</v>
      </c>
      <c r="FP65" s="197">
        <v>56</v>
      </c>
      <c r="FQ65" s="197">
        <v>56</v>
      </c>
      <c r="FR65" s="197">
        <v>56</v>
      </c>
      <c r="FS65" s="197">
        <v>56</v>
      </c>
      <c r="FT65" s="197">
        <v>56</v>
      </c>
      <c r="FU65" s="197">
        <v>56</v>
      </c>
      <c r="FV65" s="197">
        <v>56</v>
      </c>
      <c r="FW65" s="197">
        <v>56</v>
      </c>
      <c r="FX65" s="197">
        <v>56</v>
      </c>
      <c r="FY65" s="197">
        <v>56</v>
      </c>
      <c r="FZ65" s="197">
        <v>56</v>
      </c>
      <c r="GA65" s="197">
        <v>56</v>
      </c>
      <c r="GB65" s="197">
        <v>56</v>
      </c>
      <c r="GC65" s="197">
        <v>56</v>
      </c>
      <c r="GD65" s="197">
        <v>56</v>
      </c>
      <c r="GE65" s="197">
        <v>56</v>
      </c>
      <c r="GF65" s="197">
        <v>56</v>
      </c>
      <c r="GG65" s="197">
        <v>55</v>
      </c>
      <c r="GH65" s="197">
        <v>55</v>
      </c>
      <c r="GI65" s="197">
        <v>55</v>
      </c>
      <c r="GJ65" s="197">
        <v>55</v>
      </c>
      <c r="GK65" s="197">
        <v>55</v>
      </c>
      <c r="GL65" s="197">
        <v>55</v>
      </c>
      <c r="GM65" s="197">
        <v>55</v>
      </c>
      <c r="GN65" s="197">
        <v>55</v>
      </c>
      <c r="GO65" s="197">
        <v>55</v>
      </c>
      <c r="GP65" s="197">
        <v>55</v>
      </c>
      <c r="GQ65" s="197">
        <v>55</v>
      </c>
      <c r="GR65" s="197">
        <v>55</v>
      </c>
      <c r="GS65" s="197">
        <v>55</v>
      </c>
      <c r="GT65" s="197">
        <v>55</v>
      </c>
      <c r="GU65" s="197">
        <v>55</v>
      </c>
      <c r="GV65" s="197">
        <v>55</v>
      </c>
      <c r="GW65" s="197">
        <v>55</v>
      </c>
      <c r="GX65" s="197">
        <v>55</v>
      </c>
      <c r="GY65" s="197">
        <v>55</v>
      </c>
      <c r="GZ65" s="197">
        <v>55</v>
      </c>
      <c r="HA65" s="197">
        <v>55</v>
      </c>
      <c r="HB65" s="197">
        <v>55</v>
      </c>
      <c r="HC65" s="197">
        <v>55</v>
      </c>
      <c r="HD65" s="197">
        <v>55</v>
      </c>
      <c r="HE65" s="197">
        <v>1</v>
      </c>
      <c r="HF65" s="197">
        <v>55</v>
      </c>
      <c r="HG65" s="197">
        <v>55</v>
      </c>
      <c r="HH65" s="197">
        <v>52</v>
      </c>
      <c r="HI65" s="197">
        <v>52</v>
      </c>
      <c r="HJ65" s="197">
        <v>52</v>
      </c>
      <c r="HK65" s="198"/>
      <c r="HL65" s="197">
        <v>52</v>
      </c>
      <c r="HM65" s="197">
        <v>48</v>
      </c>
      <c r="HN65" s="197">
        <v>48</v>
      </c>
      <c r="HO65" s="197">
        <v>55</v>
      </c>
      <c r="HP65" s="197">
        <v>44</v>
      </c>
      <c r="HQ65" s="197">
        <v>44</v>
      </c>
      <c r="HR65" s="197">
        <v>44</v>
      </c>
      <c r="HS65" s="197">
        <v>44</v>
      </c>
      <c r="HT65" s="197">
        <v>44</v>
      </c>
      <c r="HU65" s="197">
        <v>44</v>
      </c>
      <c r="HV65" s="198"/>
      <c r="HW65" s="197">
        <v>44</v>
      </c>
      <c r="HX65" s="197">
        <v>44</v>
      </c>
      <c r="HY65" s="197">
        <v>44</v>
      </c>
      <c r="HZ65" s="197">
        <v>44</v>
      </c>
      <c r="IA65" s="197">
        <v>44</v>
      </c>
      <c r="IB65" s="197">
        <v>44</v>
      </c>
      <c r="IC65" s="197">
        <v>44</v>
      </c>
      <c r="ID65" s="197">
        <v>44</v>
      </c>
      <c r="IE65" s="197">
        <v>44</v>
      </c>
      <c r="IF65" s="197">
        <v>48</v>
      </c>
      <c r="IG65" s="197">
        <v>48</v>
      </c>
      <c r="IH65" s="197">
        <v>48</v>
      </c>
      <c r="II65" s="197">
        <v>48</v>
      </c>
      <c r="IJ65" s="197">
        <v>48</v>
      </c>
      <c r="IK65" s="197">
        <v>48</v>
      </c>
      <c r="IL65" s="197">
        <v>48</v>
      </c>
      <c r="IM65" s="197">
        <v>48</v>
      </c>
      <c r="IN65" s="197">
        <v>48</v>
      </c>
      <c r="IO65" s="197">
        <v>48</v>
      </c>
      <c r="IP65" s="197">
        <v>48</v>
      </c>
      <c r="IQ65" s="197">
        <v>48</v>
      </c>
      <c r="IR65" s="197">
        <v>48</v>
      </c>
      <c r="IS65" s="197">
        <v>48</v>
      </c>
      <c r="IT65" s="197">
        <v>48</v>
      </c>
      <c r="IU65" s="197">
        <v>48</v>
      </c>
      <c r="IV65" s="197">
        <v>48</v>
      </c>
      <c r="IW65" s="197">
        <v>48</v>
      </c>
      <c r="IX65" s="197">
        <v>48</v>
      </c>
      <c r="IY65" s="197">
        <v>48</v>
      </c>
      <c r="IZ65" s="198"/>
      <c r="JA65" s="197">
        <v>48</v>
      </c>
      <c r="JB65" s="197">
        <v>48</v>
      </c>
      <c r="JC65" s="197">
        <v>48</v>
      </c>
      <c r="JD65" s="197">
        <v>48</v>
      </c>
      <c r="JE65" s="197">
        <v>48</v>
      </c>
      <c r="JF65" s="197">
        <v>48</v>
      </c>
      <c r="JG65" s="197">
        <v>48</v>
      </c>
      <c r="JH65" s="197">
        <v>48</v>
      </c>
      <c r="JI65" s="197">
        <v>48</v>
      </c>
      <c r="JJ65" s="197"/>
      <c r="JK65" s="197">
        <v>48</v>
      </c>
      <c r="JL65" s="197">
        <v>47</v>
      </c>
      <c r="JM65" s="197">
        <v>47</v>
      </c>
      <c r="JN65" s="197">
        <v>47</v>
      </c>
      <c r="JO65" s="197">
        <v>47</v>
      </c>
      <c r="JP65" s="197">
        <v>47</v>
      </c>
      <c r="JQ65" s="198"/>
      <c r="JR65" s="197">
        <v>47</v>
      </c>
      <c r="JS65" s="197">
        <v>47</v>
      </c>
      <c r="JT65" s="197">
        <v>47</v>
      </c>
      <c r="JU65" s="197">
        <v>47</v>
      </c>
      <c r="JV65" s="197">
        <v>47</v>
      </c>
      <c r="JW65" s="197">
        <v>47</v>
      </c>
      <c r="JX65" s="197">
        <v>47</v>
      </c>
      <c r="JY65" s="197">
        <v>47</v>
      </c>
      <c r="JZ65" s="197">
        <v>47</v>
      </c>
      <c r="KA65" s="197">
        <v>47</v>
      </c>
      <c r="KB65" s="197">
        <v>47</v>
      </c>
      <c r="KC65" s="197">
        <v>47</v>
      </c>
      <c r="KD65" s="197">
        <v>47</v>
      </c>
      <c r="KE65" s="197">
        <v>47</v>
      </c>
      <c r="KF65" s="197">
        <v>47</v>
      </c>
      <c r="KG65" s="197">
        <v>47</v>
      </c>
      <c r="KH65" s="197">
        <v>47</v>
      </c>
      <c r="KI65" s="197">
        <v>47</v>
      </c>
      <c r="KJ65" s="197">
        <v>47</v>
      </c>
      <c r="KK65" s="197">
        <v>47</v>
      </c>
      <c r="KL65" s="197">
        <v>47</v>
      </c>
      <c r="KM65" s="197">
        <v>47</v>
      </c>
      <c r="KN65" s="197">
        <v>47</v>
      </c>
      <c r="KO65" s="197">
        <v>47</v>
      </c>
      <c r="KP65" s="197">
        <v>47</v>
      </c>
      <c r="KQ65" s="197">
        <v>47</v>
      </c>
      <c r="KR65" s="197">
        <v>47</v>
      </c>
      <c r="KS65" s="197">
        <v>47</v>
      </c>
      <c r="KT65" s="197">
        <v>47</v>
      </c>
      <c r="KU65" s="197">
        <v>47</v>
      </c>
      <c r="KV65" s="197">
        <v>47</v>
      </c>
      <c r="KW65" s="197">
        <v>47</v>
      </c>
      <c r="KX65" s="198"/>
      <c r="KY65" s="198"/>
      <c r="KZ65" s="198"/>
      <c r="LA65" s="198"/>
      <c r="LB65" s="197">
        <v>43</v>
      </c>
      <c r="LC65" s="197">
        <v>48</v>
      </c>
      <c r="LD65" s="197">
        <v>48</v>
      </c>
      <c r="LE65" s="197">
        <v>43</v>
      </c>
      <c r="LF65" s="197">
        <v>0</v>
      </c>
      <c r="LG65" s="197">
        <v>43</v>
      </c>
      <c r="LH65" s="198"/>
      <c r="LI65" s="198"/>
      <c r="LJ65" s="198"/>
      <c r="LK65" s="198"/>
      <c r="LL65" s="198"/>
      <c r="LM65" s="198"/>
      <c r="LN65" s="198"/>
      <c r="LO65" s="198"/>
      <c r="LP65" s="198"/>
      <c r="LQ65" s="197">
        <v>43</v>
      </c>
      <c r="LR65" s="198"/>
      <c r="LS65" s="198"/>
      <c r="LT65" s="198"/>
      <c r="LU65" s="198"/>
      <c r="LV65" s="198"/>
      <c r="LW65" s="198"/>
      <c r="LX65" s="198"/>
      <c r="LY65" s="198"/>
      <c r="LZ65" s="198"/>
      <c r="MA65" s="198"/>
      <c r="MB65" s="198"/>
      <c r="MC65" s="198"/>
      <c r="MD65" s="198"/>
      <c r="ME65" s="198"/>
      <c r="MF65" s="198"/>
      <c r="MG65" s="198"/>
      <c r="MH65" s="198"/>
      <c r="MI65" s="198"/>
      <c r="MJ65" s="198"/>
      <c r="MK65" s="198"/>
      <c r="ML65" s="198"/>
      <c r="MM65" s="198"/>
      <c r="MN65" s="197">
        <v>43</v>
      </c>
      <c r="MO65" s="197">
        <v>31</v>
      </c>
      <c r="MP65" s="198"/>
      <c r="MQ65" s="197">
        <v>31</v>
      </c>
      <c r="MR65" s="198"/>
      <c r="MS65" s="198"/>
      <c r="MT65" s="198"/>
      <c r="MU65" s="198"/>
      <c r="MV65" s="198"/>
      <c r="MW65" s="198"/>
      <c r="MX65" s="198"/>
      <c r="MY65" s="198"/>
      <c r="MZ65" s="198"/>
      <c r="NA65" s="197">
        <v>31</v>
      </c>
      <c r="NB65" s="198"/>
      <c r="NC65" s="198"/>
      <c r="ND65" s="198"/>
      <c r="NE65" s="198"/>
      <c r="NF65" s="198"/>
      <c r="NG65" s="198"/>
      <c r="NH65" s="198"/>
      <c r="NI65" s="198"/>
      <c r="NJ65" s="198"/>
      <c r="NK65" s="198"/>
      <c r="NL65" s="198"/>
      <c r="NM65" s="198"/>
      <c r="NN65" s="198"/>
      <c r="NO65" s="198"/>
      <c r="NP65" s="198"/>
      <c r="NQ65" s="198"/>
      <c r="NR65" s="198"/>
      <c r="NS65" s="198"/>
      <c r="NT65" s="198"/>
      <c r="NU65" s="198"/>
      <c r="NV65" s="198"/>
      <c r="NW65" s="198"/>
      <c r="NX65" s="198"/>
      <c r="NY65" s="198"/>
      <c r="NZ65" s="198"/>
      <c r="OA65" s="198"/>
      <c r="OB65" s="198"/>
      <c r="OC65" s="198"/>
      <c r="OD65" s="198"/>
      <c r="OE65" s="198"/>
      <c r="OF65" s="198"/>
      <c r="OG65" s="198"/>
      <c r="OH65" s="198"/>
      <c r="OI65" s="198"/>
      <c r="OJ65" s="198"/>
      <c r="OK65" s="198"/>
      <c r="OL65" s="198"/>
      <c r="OM65" s="198"/>
      <c r="ON65" s="198"/>
      <c r="OO65" s="198"/>
      <c r="OP65" s="198"/>
      <c r="OQ65" s="198"/>
      <c r="OR65" s="198"/>
      <c r="OS65" s="198"/>
      <c r="OT65" s="198"/>
      <c r="OU65" s="198"/>
      <c r="OV65" s="198"/>
      <c r="OW65" s="198"/>
      <c r="OX65" s="198"/>
      <c r="OY65" s="198"/>
      <c r="OZ65" s="198"/>
      <c r="PA65" s="198"/>
      <c r="PB65" s="198"/>
      <c r="PC65" s="198"/>
      <c r="PD65" s="198"/>
      <c r="PE65" s="198"/>
      <c r="PF65" s="198"/>
      <c r="PG65" s="198"/>
      <c r="PH65" s="198"/>
      <c r="PI65" s="198"/>
      <c r="PJ65" s="198"/>
      <c r="PK65" s="198"/>
      <c r="PL65" s="198"/>
      <c r="PM65" s="198"/>
      <c r="PN65" s="198"/>
      <c r="PO65" s="198"/>
      <c r="PP65" s="198"/>
      <c r="PQ65" s="198"/>
      <c r="PR65" s="198"/>
      <c r="PS65" s="198"/>
      <c r="PT65" s="198"/>
      <c r="PU65" s="198"/>
      <c r="PV65" s="198"/>
      <c r="PW65" s="198"/>
      <c r="PX65" s="261"/>
      <c r="PY65" s="261"/>
      <c r="PZ65" s="261"/>
      <c r="QA65" s="261"/>
      <c r="QB65" s="261"/>
      <c r="QC65" s="261"/>
      <c r="QD65" s="261"/>
      <c r="QE65" s="261"/>
      <c r="QF65" s="261"/>
      <c r="QG65" s="261"/>
      <c r="QH65" s="261"/>
      <c r="QI65" s="261"/>
      <c r="QJ65" s="261"/>
      <c r="QK65" s="261"/>
      <c r="QL65" s="261"/>
      <c r="QM65" s="261"/>
      <c r="QN65" s="261"/>
      <c r="QO65" s="261"/>
      <c r="QP65" s="261"/>
      <c r="QQ65" s="261"/>
      <c r="QR65" s="261"/>
      <c r="QS65" s="261"/>
      <c r="QT65" s="261"/>
      <c r="QU65" s="261"/>
      <c r="QV65" s="261"/>
      <c r="QW65" s="261"/>
      <c r="QX65" s="261"/>
      <c r="QY65" s="261"/>
      <c r="QZ65" s="261"/>
      <c r="RA65" s="261"/>
      <c r="RB65" s="261"/>
      <c r="RC65" s="261"/>
      <c r="RD65" s="261"/>
      <c r="RE65" s="261"/>
      <c r="RF65" s="261"/>
      <c r="RG65" s="261"/>
      <c r="RH65" s="261"/>
      <c r="RI65" s="261"/>
      <c r="RJ65" s="261"/>
      <c r="RK65" s="261"/>
      <c r="RL65" s="261"/>
      <c r="RM65" s="261"/>
      <c r="RN65" s="261"/>
      <c r="RO65" s="261"/>
      <c r="RP65" s="261"/>
      <c r="RQ65" s="261"/>
      <c r="RR65" s="261"/>
      <c r="RS65" s="261"/>
      <c r="RT65" s="261"/>
      <c r="RU65" s="261"/>
      <c r="RV65" s="261"/>
      <c r="RW65" s="261"/>
      <c r="RX65" s="261"/>
      <c r="RY65" s="261"/>
      <c r="RZ65" s="261"/>
      <c r="SA65" s="261"/>
      <c r="SB65" s="261"/>
      <c r="SC65" s="261"/>
      <c r="SD65" s="261"/>
      <c r="SE65" s="261"/>
    </row>
    <row r="66" spans="1:499" x14ac:dyDescent="0.2">
      <c r="A66" s="230" t="s">
        <v>830</v>
      </c>
      <c r="B66" s="231" t="s">
        <v>3979</v>
      </c>
      <c r="C66" s="225"/>
      <c r="D66" s="225"/>
      <c r="E66" s="225"/>
      <c r="F66" s="226" t="s">
        <v>5662</v>
      </c>
      <c r="G66" s="226" t="s">
        <v>5550</v>
      </c>
      <c r="H66" s="226" t="s">
        <v>5551</v>
      </c>
      <c r="I66" s="226" t="s">
        <v>5607</v>
      </c>
      <c r="J66" s="226"/>
      <c r="K66" s="226"/>
      <c r="L66" s="226"/>
      <c r="M66" s="226"/>
      <c r="N66" s="226" t="s">
        <v>5553</v>
      </c>
      <c r="O66" s="226" t="s">
        <v>5663</v>
      </c>
      <c r="P66" s="226"/>
      <c r="Q66" s="237">
        <v>0</v>
      </c>
      <c r="R66" s="238"/>
      <c r="S66" s="238"/>
      <c r="T66" s="238"/>
      <c r="U66" s="238"/>
      <c r="V66" s="238"/>
      <c r="W66" s="232" t="s">
        <v>5578</v>
      </c>
      <c r="X66" s="232"/>
      <c r="Y66" s="232" t="s">
        <v>5556</v>
      </c>
      <c r="Z66" s="235">
        <v>1.72</v>
      </c>
      <c r="AA66" s="235">
        <v>2.4</v>
      </c>
      <c r="AB66" s="235">
        <v>0</v>
      </c>
      <c r="AC66" s="224">
        <v>36526</v>
      </c>
      <c r="AD66" s="224">
        <v>36526</v>
      </c>
      <c r="AE66" s="125">
        <v>18</v>
      </c>
      <c r="AF66" s="125">
        <v>24</v>
      </c>
      <c r="AG66" s="125">
        <v>12</v>
      </c>
      <c r="AH66" s="236">
        <v>1</v>
      </c>
      <c r="AI66" s="236"/>
      <c r="AJ66" s="125" t="s">
        <v>6186</v>
      </c>
      <c r="AK66" s="175"/>
      <c r="AL66" s="125" t="s">
        <v>820</v>
      </c>
      <c r="AM66" s="27" t="s">
        <v>820</v>
      </c>
      <c r="AN66" s="126">
        <v>5.64</v>
      </c>
      <c r="AO66" s="126">
        <v>0</v>
      </c>
      <c r="AP66" s="126">
        <v>3.1</v>
      </c>
      <c r="AQ66" s="126">
        <v>3.1</v>
      </c>
      <c r="AR66" s="125">
        <v>0</v>
      </c>
      <c r="AS66" s="125">
        <v>0</v>
      </c>
      <c r="AT66" s="178"/>
      <c r="AU66" s="178"/>
      <c r="AV66" s="178">
        <v>43077</v>
      </c>
      <c r="AW66" s="239" t="s">
        <v>855</v>
      </c>
      <c r="AX66" s="239" t="s">
        <v>846</v>
      </c>
      <c r="AY66" s="127"/>
      <c r="AZ66" s="127"/>
      <c r="BA66" s="128">
        <v>70</v>
      </c>
      <c r="BB66" s="128" t="s">
        <v>489</v>
      </c>
      <c r="BC66" s="128"/>
      <c r="BD66" s="128">
        <v>1</v>
      </c>
      <c r="BE66" s="129" t="s">
        <v>541</v>
      </c>
      <c r="BF66" s="130">
        <v>1</v>
      </c>
      <c r="BG66" s="240"/>
      <c r="BH66" s="241"/>
      <c r="BI66" s="190"/>
      <c r="BJ66" s="131">
        <v>0</v>
      </c>
      <c r="BK66" s="191">
        <v>244</v>
      </c>
      <c r="BL66" s="13">
        <v>0</v>
      </c>
      <c r="BM66" s="13">
        <v>0</v>
      </c>
      <c r="BN66" s="27" t="s">
        <v>702</v>
      </c>
      <c r="BO66" s="13" t="s">
        <v>702</v>
      </c>
      <c r="BP66" s="222">
        <v>150</v>
      </c>
      <c r="BQ66" s="132"/>
      <c r="BR66" s="133"/>
      <c r="BS66" s="125">
        <v>1000000000</v>
      </c>
      <c r="BT66" s="134">
        <v>69</v>
      </c>
      <c r="BU66" s="135">
        <v>0</v>
      </c>
      <c r="BV66" s="134">
        <v>0</v>
      </c>
      <c r="BW66" s="136">
        <v>0</v>
      </c>
      <c r="BX66" s="136">
        <v>0</v>
      </c>
      <c r="BY66" s="136">
        <v>0</v>
      </c>
      <c r="BZ66" s="134">
        <v>0</v>
      </c>
      <c r="CA66" s="134">
        <v>0</v>
      </c>
      <c r="CB66" s="134">
        <v>69</v>
      </c>
      <c r="CC66" s="135">
        <v>0</v>
      </c>
      <c r="CD66" s="134"/>
      <c r="CE66" s="134"/>
      <c r="CF66" s="137">
        <v>0</v>
      </c>
      <c r="CG66" s="134">
        <v>0</v>
      </c>
      <c r="CH66" s="132"/>
      <c r="CI66" s="132"/>
      <c r="CJ66" s="229" t="s">
        <v>820</v>
      </c>
      <c r="CK66" s="233" t="s">
        <v>820</v>
      </c>
      <c r="CL66" s="138">
        <v>0</v>
      </c>
      <c r="CM66" s="138">
        <v>0</v>
      </c>
      <c r="CN66" s="135">
        <v>0</v>
      </c>
      <c r="CO66" s="135">
        <v>0</v>
      </c>
      <c r="CP66" s="139"/>
      <c r="CQ66" s="135">
        <v>0</v>
      </c>
      <c r="CR66" s="179">
        <v>43347</v>
      </c>
      <c r="CS66" s="180">
        <v>43367</v>
      </c>
      <c r="CT66" s="181">
        <v>43493</v>
      </c>
      <c r="CU66" s="181">
        <v>43067</v>
      </c>
      <c r="CV66" s="181">
        <v>0</v>
      </c>
      <c r="CW66" s="181">
        <v>43151</v>
      </c>
      <c r="CX66" s="181">
        <v>43235</v>
      </c>
      <c r="CY66" s="135">
        <v>0.15722086255602941</v>
      </c>
      <c r="CZ66" s="134">
        <v>0</v>
      </c>
      <c r="DA66" s="135">
        <v>9.7087378640776691E-3</v>
      </c>
      <c r="DB66" s="135">
        <v>0</v>
      </c>
      <c r="DC66" s="135">
        <v>0</v>
      </c>
      <c r="DD66" s="135">
        <v>0</v>
      </c>
      <c r="DE66" s="140">
        <v>0.53398058252427183</v>
      </c>
      <c r="DF66" s="13" t="s">
        <v>820</v>
      </c>
      <c r="DG66" s="80" t="s">
        <v>820</v>
      </c>
      <c r="DH66" s="18" t="b">
        <v>0</v>
      </c>
      <c r="DI66" s="79"/>
      <c r="DJ66" s="79"/>
      <c r="DK66" s="192"/>
      <c r="DL66" s="174"/>
      <c r="DM66" s="193"/>
      <c r="DN66" s="135"/>
      <c r="DO66" s="79"/>
      <c r="DP66" s="79"/>
      <c r="DQ66" s="79"/>
      <c r="DR66" s="79"/>
      <c r="DS66" s="79"/>
      <c r="DT66" s="79"/>
      <c r="DU66" s="79"/>
      <c r="DV66" s="18"/>
      <c r="DW66" s="18"/>
      <c r="DX66" s="18"/>
      <c r="DY66" s="177"/>
      <c r="DZ66" s="177">
        <v>0</v>
      </c>
      <c r="EA66" s="177">
        <v>0</v>
      </c>
      <c r="EB66" s="177">
        <v>0</v>
      </c>
      <c r="EC66" s="177">
        <v>0</v>
      </c>
      <c r="ED66" s="177">
        <v>0</v>
      </c>
      <c r="EE66" s="177">
        <v>0</v>
      </c>
      <c r="EF66" s="177">
        <v>0</v>
      </c>
      <c r="EG66" s="177">
        <v>0</v>
      </c>
      <c r="EH66" s="177">
        <v>0</v>
      </c>
      <c r="EI66" s="177">
        <v>0</v>
      </c>
      <c r="EJ66" s="177">
        <v>0</v>
      </c>
      <c r="EK66" s="177">
        <v>0</v>
      </c>
      <c r="EL66" s="177">
        <v>0</v>
      </c>
      <c r="EM66" s="177">
        <v>0</v>
      </c>
      <c r="EN66" s="177">
        <v>0</v>
      </c>
      <c r="EO66" s="177">
        <v>0</v>
      </c>
      <c r="EP66" s="177">
        <v>0</v>
      </c>
      <c r="EQ66" s="177">
        <v>0</v>
      </c>
      <c r="ER66" s="177">
        <v>0</v>
      </c>
      <c r="ES66" s="177">
        <v>0</v>
      </c>
      <c r="ET66" s="177">
        <v>0</v>
      </c>
      <c r="EU66" s="177">
        <v>0</v>
      </c>
      <c r="EV66" s="177">
        <v>0</v>
      </c>
      <c r="EW66" s="177">
        <v>0</v>
      </c>
      <c r="EX66" s="177">
        <v>0</v>
      </c>
      <c r="EY66" s="177">
        <v>0</v>
      </c>
      <c r="EZ66" s="177">
        <v>0</v>
      </c>
      <c r="FA66" s="177">
        <v>0</v>
      </c>
      <c r="FB66" s="177">
        <v>0</v>
      </c>
      <c r="FC66" s="249">
        <v>118</v>
      </c>
      <c r="FD66" s="250">
        <v>76</v>
      </c>
      <c r="FE66" s="250">
        <v>76</v>
      </c>
      <c r="FF66" s="244">
        <v>76</v>
      </c>
      <c r="FG66" s="244">
        <v>70</v>
      </c>
      <c r="FH66" s="244">
        <v>70</v>
      </c>
      <c r="FI66" s="244">
        <v>70</v>
      </c>
      <c r="FJ66" s="244">
        <v>70</v>
      </c>
      <c r="FK66" s="242">
        <v>22</v>
      </c>
      <c r="FL66" s="242">
        <v>22</v>
      </c>
      <c r="FM66" s="242">
        <v>22</v>
      </c>
      <c r="FN66" s="242">
        <v>22</v>
      </c>
      <c r="FO66" s="242">
        <v>22</v>
      </c>
      <c r="FP66" s="242">
        <v>22</v>
      </c>
      <c r="FQ66" s="242">
        <v>22</v>
      </c>
      <c r="FR66" s="242">
        <v>22</v>
      </c>
      <c r="FS66" s="242">
        <v>22</v>
      </c>
      <c r="FT66" s="242">
        <v>22</v>
      </c>
      <c r="FU66" s="242">
        <v>22</v>
      </c>
      <c r="FV66" s="242">
        <v>22</v>
      </c>
      <c r="FW66" s="242">
        <v>22</v>
      </c>
      <c r="FX66" s="242">
        <v>22</v>
      </c>
      <c r="FY66" s="242">
        <v>22</v>
      </c>
      <c r="FZ66" s="242">
        <v>22</v>
      </c>
      <c r="GA66" s="242">
        <v>22</v>
      </c>
      <c r="GB66" s="242">
        <v>22</v>
      </c>
      <c r="GC66" s="242">
        <v>22</v>
      </c>
      <c r="GD66" s="242">
        <v>22</v>
      </c>
      <c r="GE66" s="242">
        <v>22</v>
      </c>
      <c r="GF66" s="242">
        <v>22</v>
      </c>
      <c r="GG66" s="242">
        <v>22</v>
      </c>
      <c r="GH66" s="242">
        <v>22</v>
      </c>
      <c r="GI66" s="242">
        <v>22</v>
      </c>
      <c r="GJ66" s="242">
        <v>22</v>
      </c>
      <c r="GK66" s="242">
        <v>22</v>
      </c>
      <c r="GL66" s="242">
        <v>22</v>
      </c>
      <c r="GM66" s="242">
        <v>22</v>
      </c>
      <c r="GN66" s="242">
        <v>22</v>
      </c>
      <c r="GO66" s="242">
        <v>22</v>
      </c>
      <c r="GP66" s="242">
        <v>22</v>
      </c>
      <c r="GQ66" s="242">
        <v>22</v>
      </c>
      <c r="GR66" s="242">
        <v>22</v>
      </c>
      <c r="GS66" s="242">
        <v>22</v>
      </c>
      <c r="GT66" s="242">
        <v>22</v>
      </c>
      <c r="GU66" s="242">
        <v>22</v>
      </c>
      <c r="GV66" s="242">
        <v>22</v>
      </c>
      <c r="GW66" s="242">
        <v>22</v>
      </c>
      <c r="GX66" s="242">
        <v>22</v>
      </c>
      <c r="GY66" s="242">
        <v>22</v>
      </c>
      <c r="GZ66" s="242">
        <v>22</v>
      </c>
      <c r="HA66" s="242">
        <v>22</v>
      </c>
      <c r="HB66" s="242">
        <v>22</v>
      </c>
      <c r="HC66" s="242">
        <v>22</v>
      </c>
      <c r="HD66" s="242">
        <v>22</v>
      </c>
      <c r="HE66" s="242">
        <v>1</v>
      </c>
      <c r="HF66" s="242">
        <v>22</v>
      </c>
      <c r="HG66" s="242">
        <v>22</v>
      </c>
      <c r="HH66" s="242">
        <v>20</v>
      </c>
      <c r="HI66" s="242">
        <v>20</v>
      </c>
      <c r="HJ66" s="242">
        <v>20</v>
      </c>
      <c r="HK66" s="198"/>
      <c r="HL66" s="242">
        <v>20</v>
      </c>
      <c r="HM66" s="242">
        <v>20</v>
      </c>
      <c r="HN66" s="242">
        <v>20</v>
      </c>
      <c r="HO66" s="242">
        <v>22</v>
      </c>
      <c r="HP66" s="242">
        <v>20</v>
      </c>
      <c r="HQ66" s="242">
        <v>20</v>
      </c>
      <c r="HR66" s="242">
        <v>20</v>
      </c>
      <c r="HS66" s="242">
        <v>20</v>
      </c>
      <c r="HT66" s="242">
        <v>20</v>
      </c>
      <c r="HU66" s="242">
        <v>20</v>
      </c>
      <c r="HV66" s="198"/>
      <c r="HW66" s="242">
        <v>20</v>
      </c>
      <c r="HX66" s="242">
        <v>12</v>
      </c>
      <c r="HY66" s="242">
        <v>12</v>
      </c>
      <c r="HZ66" s="242">
        <v>12</v>
      </c>
      <c r="IA66" s="242">
        <v>12</v>
      </c>
      <c r="IB66" s="248">
        <v>111</v>
      </c>
      <c r="IC66" s="248">
        <v>111</v>
      </c>
      <c r="ID66" s="248">
        <v>111</v>
      </c>
      <c r="IE66" s="248">
        <v>111</v>
      </c>
      <c r="IF66" s="248">
        <v>107</v>
      </c>
      <c r="IG66" s="248">
        <v>107</v>
      </c>
      <c r="IH66" s="248">
        <v>107</v>
      </c>
      <c r="II66" s="244">
        <v>107</v>
      </c>
      <c r="IJ66" s="244">
        <v>107</v>
      </c>
      <c r="IK66" s="244">
        <v>107</v>
      </c>
      <c r="IL66" s="244">
        <v>107</v>
      </c>
      <c r="IM66" s="244">
        <v>107</v>
      </c>
      <c r="IN66" s="244">
        <v>107</v>
      </c>
      <c r="IO66" s="244">
        <v>107</v>
      </c>
      <c r="IP66" s="244">
        <v>107</v>
      </c>
      <c r="IQ66" s="244">
        <v>107</v>
      </c>
      <c r="IR66" s="244">
        <v>107</v>
      </c>
      <c r="IS66" s="244">
        <v>107</v>
      </c>
      <c r="IT66" s="244">
        <v>107</v>
      </c>
      <c r="IU66" s="244">
        <v>107</v>
      </c>
      <c r="IV66" s="244">
        <v>107</v>
      </c>
      <c r="IW66" s="244">
        <v>107</v>
      </c>
      <c r="IX66" s="244">
        <v>107</v>
      </c>
      <c r="IY66" s="244">
        <v>103</v>
      </c>
      <c r="IZ66" s="198"/>
      <c r="JA66" s="244">
        <v>101</v>
      </c>
      <c r="JB66" s="244">
        <v>101</v>
      </c>
      <c r="JC66" s="244">
        <v>101</v>
      </c>
      <c r="JD66" s="244">
        <v>101</v>
      </c>
      <c r="JE66" s="244">
        <v>101</v>
      </c>
      <c r="JF66" s="244">
        <v>101</v>
      </c>
      <c r="JG66" s="244">
        <v>101</v>
      </c>
      <c r="JH66" s="244">
        <v>101</v>
      </c>
      <c r="JI66" s="244">
        <v>101</v>
      </c>
      <c r="JJ66" s="244"/>
      <c r="JK66" s="244">
        <v>101</v>
      </c>
      <c r="JL66" s="244">
        <v>101</v>
      </c>
      <c r="JM66" s="244">
        <v>101</v>
      </c>
      <c r="JN66" s="244">
        <v>101</v>
      </c>
      <c r="JO66" s="244">
        <v>101</v>
      </c>
      <c r="JP66" s="244">
        <v>101</v>
      </c>
      <c r="JQ66" s="198"/>
      <c r="JR66" s="244">
        <v>101</v>
      </c>
      <c r="JS66" s="244">
        <v>101</v>
      </c>
      <c r="JT66" s="244">
        <v>101</v>
      </c>
      <c r="JU66" s="244">
        <v>101</v>
      </c>
      <c r="JV66" s="244">
        <v>101</v>
      </c>
      <c r="JW66" s="244">
        <v>101</v>
      </c>
      <c r="JX66" s="244">
        <v>101</v>
      </c>
      <c r="JY66" s="244">
        <v>101</v>
      </c>
      <c r="JZ66" s="244">
        <v>101</v>
      </c>
      <c r="KA66" s="244">
        <v>101</v>
      </c>
      <c r="KB66" s="244">
        <v>101</v>
      </c>
      <c r="KC66" s="244">
        <v>101</v>
      </c>
      <c r="KD66" s="244">
        <v>101</v>
      </c>
      <c r="KE66" s="244">
        <v>101</v>
      </c>
      <c r="KF66" s="244">
        <v>101</v>
      </c>
      <c r="KG66" s="244">
        <v>101</v>
      </c>
      <c r="KH66" s="244">
        <v>101</v>
      </c>
      <c r="KI66" s="244">
        <v>101</v>
      </c>
      <c r="KJ66" s="244">
        <v>101</v>
      </c>
      <c r="KK66" s="244">
        <v>101</v>
      </c>
      <c r="KL66" s="244">
        <v>101</v>
      </c>
      <c r="KM66" s="244">
        <v>101</v>
      </c>
      <c r="KN66" s="244">
        <v>101</v>
      </c>
      <c r="KO66" s="244">
        <v>101</v>
      </c>
      <c r="KP66" s="244">
        <v>101</v>
      </c>
      <c r="KQ66" s="244">
        <v>101</v>
      </c>
      <c r="KR66" s="244">
        <v>101</v>
      </c>
      <c r="KS66" s="244">
        <v>101</v>
      </c>
      <c r="KT66" s="244">
        <v>101</v>
      </c>
      <c r="KU66" s="244">
        <v>101</v>
      </c>
      <c r="KV66" s="244">
        <v>101</v>
      </c>
      <c r="KW66" s="244">
        <v>101</v>
      </c>
      <c r="KX66" s="198"/>
      <c r="KY66" s="198"/>
      <c r="KZ66" s="198"/>
      <c r="LA66" s="198"/>
      <c r="LB66" s="197">
        <v>91</v>
      </c>
      <c r="LC66" s="197">
        <v>101</v>
      </c>
      <c r="LD66" s="197">
        <v>101</v>
      </c>
      <c r="LE66" s="197">
        <v>91</v>
      </c>
      <c r="LF66" s="197">
        <v>0</v>
      </c>
      <c r="LG66" s="197">
        <v>91</v>
      </c>
      <c r="LH66" s="198"/>
      <c r="LI66" s="198"/>
      <c r="LJ66" s="198"/>
      <c r="LK66" s="198"/>
      <c r="LL66" s="198"/>
      <c r="LM66" s="198"/>
      <c r="LN66" s="198"/>
      <c r="LO66" s="198"/>
      <c r="LP66" s="198"/>
      <c r="LQ66" s="197">
        <v>91</v>
      </c>
      <c r="LR66" s="198"/>
      <c r="LS66" s="198"/>
      <c r="LT66" s="198"/>
      <c r="LU66" s="198"/>
      <c r="LV66" s="198"/>
      <c r="LW66" s="198"/>
      <c r="LX66" s="198"/>
      <c r="LY66" s="198"/>
      <c r="LZ66" s="198"/>
      <c r="MA66" s="198"/>
      <c r="MB66" s="198"/>
      <c r="MC66" s="198"/>
      <c r="MD66" s="198"/>
      <c r="ME66" s="198"/>
      <c r="MF66" s="198"/>
      <c r="MG66" s="198"/>
      <c r="MH66" s="198"/>
      <c r="MI66" s="198"/>
      <c r="MJ66" s="198"/>
      <c r="MK66" s="198"/>
      <c r="ML66" s="198"/>
      <c r="MM66" s="198"/>
      <c r="MN66" s="197">
        <v>91</v>
      </c>
      <c r="MO66" s="197">
        <v>69</v>
      </c>
      <c r="MP66" s="198"/>
      <c r="MQ66" s="197">
        <v>69</v>
      </c>
      <c r="MR66" s="198"/>
      <c r="MS66" s="198"/>
      <c r="MT66" s="198"/>
      <c r="MU66" s="198"/>
      <c r="MV66" s="198"/>
      <c r="MW66" s="198"/>
      <c r="MX66" s="198"/>
      <c r="MY66" s="198"/>
      <c r="MZ66" s="198"/>
      <c r="NA66" s="197">
        <v>69</v>
      </c>
      <c r="NB66" s="198"/>
      <c r="NC66" s="198"/>
      <c r="ND66" s="198"/>
      <c r="NE66" s="198"/>
      <c r="NF66" s="198"/>
      <c r="NG66" s="198"/>
      <c r="NH66" s="198"/>
      <c r="NI66" s="198"/>
      <c r="NJ66" s="198"/>
      <c r="NK66" s="198"/>
      <c r="NL66" s="198"/>
      <c r="NM66" s="198"/>
      <c r="NN66" s="198"/>
      <c r="NO66" s="198"/>
      <c r="NP66" s="196"/>
      <c r="NQ66" s="196"/>
      <c r="NR66" s="196"/>
      <c r="NS66" s="196"/>
      <c r="NT66" s="196"/>
      <c r="NU66" s="196"/>
      <c r="NV66" s="196"/>
      <c r="NW66" s="196"/>
      <c r="NX66" s="196"/>
      <c r="NY66" s="196"/>
      <c r="NZ66" s="196"/>
      <c r="OA66" s="196"/>
      <c r="OB66" s="196"/>
      <c r="OC66" s="196"/>
      <c r="OD66" s="196"/>
      <c r="OE66" s="196"/>
      <c r="OF66" s="196"/>
      <c r="OG66" s="196"/>
      <c r="OH66" s="196"/>
      <c r="OI66" s="196"/>
      <c r="OJ66" s="196"/>
      <c r="OK66" s="196"/>
      <c r="OL66" s="196"/>
      <c r="OM66" s="196"/>
      <c r="ON66" s="196"/>
      <c r="OO66" s="196"/>
      <c r="OP66" s="196"/>
      <c r="OQ66" s="196"/>
      <c r="OR66" s="196"/>
      <c r="OS66" s="196"/>
      <c r="OT66" s="196"/>
      <c r="OU66" s="196"/>
      <c r="OV66" s="196"/>
      <c r="OW66" s="196"/>
      <c r="OX66" s="196"/>
      <c r="OY66" s="196"/>
      <c r="OZ66" s="196"/>
      <c r="PA66" s="196"/>
      <c r="PB66" s="196"/>
      <c r="PC66" s="196"/>
      <c r="PD66" s="196"/>
      <c r="PE66" s="196"/>
      <c r="PF66" s="196"/>
      <c r="PG66" s="196"/>
      <c r="PH66" s="196"/>
      <c r="PI66" s="196"/>
      <c r="PJ66" s="196"/>
      <c r="PK66" s="196"/>
      <c r="PL66" s="196"/>
      <c r="PM66" s="196"/>
      <c r="PN66" s="196"/>
      <c r="PO66" s="196"/>
      <c r="PP66" s="196"/>
      <c r="PQ66" s="196"/>
      <c r="PR66" s="196"/>
      <c r="PS66" s="196"/>
      <c r="PT66" s="196"/>
      <c r="PU66" s="196"/>
      <c r="PV66" s="196"/>
      <c r="PW66" s="196"/>
      <c r="PX66" s="261"/>
      <c r="PY66" s="261"/>
      <c r="PZ66" s="261"/>
      <c r="QA66" s="261"/>
      <c r="QB66" s="261"/>
      <c r="QC66" s="261"/>
      <c r="QD66" s="261"/>
      <c r="QE66" s="261"/>
      <c r="QF66" s="261"/>
      <c r="QG66" s="261"/>
      <c r="QH66" s="261"/>
      <c r="QI66" s="261"/>
      <c r="QJ66" s="261"/>
      <c r="QK66" s="261"/>
      <c r="QL66" s="261"/>
      <c r="QM66" s="261"/>
      <c r="QN66" s="261"/>
      <c r="QO66" s="261"/>
      <c r="QP66" s="261"/>
      <c r="QQ66" s="261"/>
      <c r="QR66" s="261"/>
      <c r="QS66" s="261"/>
      <c r="QT66" s="261"/>
      <c r="QU66" s="261"/>
      <c r="QV66" s="261"/>
      <c r="QW66" s="261"/>
      <c r="QX66" s="261"/>
      <c r="QY66" s="261"/>
      <c r="QZ66" s="261"/>
      <c r="RA66" s="261"/>
      <c r="RB66" s="261"/>
      <c r="RC66" s="261"/>
      <c r="RD66" s="261"/>
      <c r="RE66" s="261"/>
      <c r="RF66" s="261"/>
      <c r="RG66" s="261"/>
      <c r="RH66" s="261"/>
      <c r="RI66" s="261"/>
      <c r="RJ66" s="261"/>
      <c r="RK66" s="261"/>
      <c r="RL66" s="261"/>
      <c r="RM66" s="261"/>
      <c r="RN66" s="261"/>
      <c r="RO66" s="261"/>
      <c r="RP66" s="261"/>
      <c r="RQ66" s="261"/>
      <c r="RR66" s="261"/>
      <c r="RS66" s="261"/>
      <c r="RT66" s="261"/>
      <c r="RU66" s="261"/>
      <c r="RV66" s="261"/>
      <c r="RW66" s="261"/>
      <c r="RX66" s="261"/>
      <c r="RY66" s="261"/>
      <c r="RZ66" s="261"/>
      <c r="SA66" s="261"/>
      <c r="SB66" s="261"/>
      <c r="SC66" s="261"/>
      <c r="SD66" s="261"/>
      <c r="SE66" s="261"/>
    </row>
    <row r="67" spans="1:499" x14ac:dyDescent="0.2">
      <c r="A67" s="230" t="s">
        <v>830</v>
      </c>
      <c r="B67" s="231" t="s">
        <v>1870</v>
      </c>
      <c r="C67" s="225"/>
      <c r="D67" s="225"/>
      <c r="E67" s="225"/>
      <c r="F67" s="226" t="s">
        <v>5664</v>
      </c>
      <c r="G67" s="226" t="s">
        <v>5550</v>
      </c>
      <c r="H67" s="226" t="s">
        <v>5551</v>
      </c>
      <c r="I67" s="226" t="s">
        <v>5607</v>
      </c>
      <c r="J67" s="226"/>
      <c r="K67" s="226"/>
      <c r="L67" s="226"/>
      <c r="M67" s="226"/>
      <c r="N67" s="226" t="s">
        <v>5553</v>
      </c>
      <c r="O67" s="226" t="s">
        <v>5665</v>
      </c>
      <c r="P67" s="226"/>
      <c r="Q67" s="237">
        <v>0</v>
      </c>
      <c r="R67" s="238"/>
      <c r="S67" s="238"/>
      <c r="T67" s="238"/>
      <c r="U67" s="238"/>
      <c r="V67" s="238"/>
      <c r="W67" s="232" t="s">
        <v>5565</v>
      </c>
      <c r="X67" s="232"/>
      <c r="Y67" s="232" t="s">
        <v>5556</v>
      </c>
      <c r="Z67" s="235">
        <v>2.34</v>
      </c>
      <c r="AA67" s="235">
        <v>3.42</v>
      </c>
      <c r="AB67" s="235">
        <v>0</v>
      </c>
      <c r="AC67" s="224">
        <v>36526</v>
      </c>
      <c r="AD67" s="224">
        <v>36526</v>
      </c>
      <c r="AE67" s="125">
        <v>18</v>
      </c>
      <c r="AF67" s="125">
        <v>24</v>
      </c>
      <c r="AG67" s="125">
        <v>12</v>
      </c>
      <c r="AH67" s="236">
        <v>1</v>
      </c>
      <c r="AI67" s="236"/>
      <c r="AJ67" s="125" t="s">
        <v>6227</v>
      </c>
      <c r="AK67" s="175"/>
      <c r="AL67" s="125" t="s">
        <v>820</v>
      </c>
      <c r="AM67" s="27" t="s">
        <v>820</v>
      </c>
      <c r="AN67" s="126">
        <v>1.44</v>
      </c>
      <c r="AO67" s="126">
        <v>0</v>
      </c>
      <c r="AP67" s="126">
        <v>0</v>
      </c>
      <c r="AQ67" s="126">
        <v>17.399999999999999</v>
      </c>
      <c r="AR67" s="125">
        <v>0</v>
      </c>
      <c r="AS67" s="125">
        <v>0</v>
      </c>
      <c r="AT67" s="178">
        <v>42751</v>
      </c>
      <c r="AU67" s="178">
        <v>42751</v>
      </c>
      <c r="AV67" s="178">
        <v>42891</v>
      </c>
      <c r="AW67" s="239" t="s">
        <v>855</v>
      </c>
      <c r="AX67" s="239" t="s">
        <v>846</v>
      </c>
      <c r="AY67" s="127"/>
      <c r="AZ67" s="127"/>
      <c r="BA67" s="128">
        <v>100</v>
      </c>
      <c r="BB67" s="128" t="s">
        <v>489</v>
      </c>
      <c r="BC67" s="128"/>
      <c r="BD67" s="128">
        <v>1</v>
      </c>
      <c r="BE67" s="129" t="s">
        <v>541</v>
      </c>
      <c r="BF67" s="130">
        <v>1</v>
      </c>
      <c r="BG67" s="240"/>
      <c r="BH67" s="241"/>
      <c r="BI67" s="190"/>
      <c r="BJ67" s="131">
        <v>0</v>
      </c>
      <c r="BK67" s="191">
        <v>63</v>
      </c>
      <c r="BL67" s="13">
        <v>0</v>
      </c>
      <c r="BM67" s="13">
        <v>0</v>
      </c>
      <c r="BN67" s="27" t="s">
        <v>702</v>
      </c>
      <c r="BO67" s="13" t="s">
        <v>702</v>
      </c>
      <c r="BP67" s="222">
        <v>0</v>
      </c>
      <c r="BQ67" s="132"/>
      <c r="BR67" s="133"/>
      <c r="BS67" s="125">
        <v>1000000000</v>
      </c>
      <c r="BT67" s="134">
        <v>0</v>
      </c>
      <c r="BU67" s="135">
        <v>0</v>
      </c>
      <c r="BV67" s="134">
        <v>0</v>
      </c>
      <c r="BW67" s="136">
        <v>0</v>
      </c>
      <c r="BX67" s="136">
        <v>0</v>
      </c>
      <c r="BY67" s="136">
        <v>0</v>
      </c>
      <c r="BZ67" s="134">
        <v>0</v>
      </c>
      <c r="CA67" s="134">
        <v>0</v>
      </c>
      <c r="CB67" s="134">
        <v>0</v>
      </c>
      <c r="CC67" s="135">
        <v>0</v>
      </c>
      <c r="CD67" s="134"/>
      <c r="CE67" s="134"/>
      <c r="CF67" s="137">
        <v>0</v>
      </c>
      <c r="CG67" s="134">
        <v>0</v>
      </c>
      <c r="CH67" s="132"/>
      <c r="CI67" s="132"/>
      <c r="CJ67" s="229" t="s">
        <v>820</v>
      </c>
      <c r="CK67" s="233" t="s">
        <v>820</v>
      </c>
      <c r="CL67" s="138">
        <v>0</v>
      </c>
      <c r="CM67" s="138">
        <v>0</v>
      </c>
      <c r="CN67" s="135">
        <v>0</v>
      </c>
      <c r="CO67" s="135">
        <v>0</v>
      </c>
      <c r="CP67" s="139"/>
      <c r="CQ67" s="135">
        <v>0</v>
      </c>
      <c r="CR67" s="179">
        <v>43175</v>
      </c>
      <c r="CS67" s="180">
        <v>43367</v>
      </c>
      <c r="CT67" s="181">
        <v>43493</v>
      </c>
      <c r="CU67" s="181">
        <v>42849</v>
      </c>
      <c r="CV67" s="181">
        <v>0</v>
      </c>
      <c r="CW67" s="181">
        <v>42933</v>
      </c>
      <c r="CX67" s="181">
        <v>43017</v>
      </c>
      <c r="CY67" s="135">
        <v>1</v>
      </c>
      <c r="CZ67" s="134">
        <v>0</v>
      </c>
      <c r="DA67" s="135">
        <v>0.5436893203883495</v>
      </c>
      <c r="DB67" s="135">
        <v>0</v>
      </c>
      <c r="DC67" s="135">
        <v>0</v>
      </c>
      <c r="DD67" s="135">
        <v>0</v>
      </c>
      <c r="DE67" s="140">
        <v>0</v>
      </c>
      <c r="DF67" s="13" t="s">
        <v>820</v>
      </c>
      <c r="DG67" s="80" t="s">
        <v>820</v>
      </c>
      <c r="DH67" s="18" t="b">
        <v>0</v>
      </c>
      <c r="DI67" s="79"/>
      <c r="DJ67" s="79"/>
      <c r="DK67" s="192"/>
      <c r="DL67" s="174"/>
      <c r="DM67" s="193"/>
      <c r="DN67" s="135"/>
      <c r="DO67" s="79"/>
      <c r="DP67" s="79"/>
      <c r="DQ67" s="79"/>
      <c r="DR67" s="79"/>
      <c r="DS67" s="79"/>
      <c r="DT67" s="79"/>
      <c r="DU67" s="79"/>
      <c r="DV67" s="18"/>
      <c r="DW67" s="18"/>
      <c r="DX67" s="18"/>
      <c r="DY67" s="177"/>
      <c r="DZ67" s="177">
        <v>0</v>
      </c>
      <c r="EA67" s="177">
        <v>0</v>
      </c>
      <c r="EB67" s="177">
        <v>0</v>
      </c>
      <c r="EC67" s="177">
        <v>0</v>
      </c>
      <c r="ED67" s="177">
        <v>0</v>
      </c>
      <c r="EE67" s="177">
        <v>0</v>
      </c>
      <c r="EF67" s="177">
        <v>0</v>
      </c>
      <c r="EG67" s="177">
        <v>0</v>
      </c>
      <c r="EH67" s="177">
        <v>0</v>
      </c>
      <c r="EI67" s="177">
        <v>0</v>
      </c>
      <c r="EJ67" s="177">
        <v>0</v>
      </c>
      <c r="EK67" s="177">
        <v>0</v>
      </c>
      <c r="EL67" s="177">
        <v>0</v>
      </c>
      <c r="EM67" s="177">
        <v>0</v>
      </c>
      <c r="EN67" s="177">
        <v>0</v>
      </c>
      <c r="EO67" s="177">
        <v>0</v>
      </c>
      <c r="EP67" s="177">
        <v>0</v>
      </c>
      <c r="EQ67" s="177">
        <v>0</v>
      </c>
      <c r="ER67" s="177">
        <v>0</v>
      </c>
      <c r="ES67" s="177">
        <v>0</v>
      </c>
      <c r="ET67" s="177">
        <v>0</v>
      </c>
      <c r="EU67" s="177">
        <v>0</v>
      </c>
      <c r="EV67" s="177">
        <v>0</v>
      </c>
      <c r="EW67" s="177">
        <v>0</v>
      </c>
      <c r="EX67" s="177">
        <v>0</v>
      </c>
      <c r="EY67" s="177">
        <v>0</v>
      </c>
      <c r="EZ67" s="177">
        <v>0</v>
      </c>
      <c r="FA67" s="177">
        <v>0</v>
      </c>
      <c r="FB67" s="177">
        <v>0</v>
      </c>
      <c r="FC67" s="195">
        <v>45</v>
      </c>
      <c r="FD67" s="197">
        <v>13</v>
      </c>
      <c r="FE67" s="197">
        <v>13</v>
      </c>
      <c r="FF67" s="197">
        <v>13</v>
      </c>
      <c r="FG67" s="195">
        <v>0</v>
      </c>
      <c r="FH67" s="197">
        <v>0</v>
      </c>
      <c r="FI67" s="197">
        <v>0</v>
      </c>
      <c r="FJ67" s="197">
        <v>0</v>
      </c>
      <c r="FK67" s="197">
        <v>0</v>
      </c>
      <c r="FL67" s="197">
        <v>0</v>
      </c>
      <c r="FM67" s="197">
        <v>0</v>
      </c>
      <c r="FN67" s="197">
        <v>0</v>
      </c>
      <c r="FO67" s="197">
        <v>0</v>
      </c>
      <c r="FP67" s="197">
        <v>0</v>
      </c>
      <c r="FQ67" s="197">
        <v>0</v>
      </c>
      <c r="FR67" s="197">
        <v>0</v>
      </c>
      <c r="FS67" s="197">
        <v>0</v>
      </c>
      <c r="FT67" s="197">
        <v>0</v>
      </c>
      <c r="FU67" s="197">
        <v>0</v>
      </c>
      <c r="FV67" s="197">
        <v>0</v>
      </c>
      <c r="FW67" s="197">
        <v>0</v>
      </c>
      <c r="FX67" s="197">
        <v>0</v>
      </c>
      <c r="FY67" s="197">
        <v>0</v>
      </c>
      <c r="FZ67" s="197">
        <v>0</v>
      </c>
      <c r="GA67" s="197">
        <v>0</v>
      </c>
      <c r="GB67" s="197">
        <v>0</v>
      </c>
      <c r="GC67" s="197">
        <v>0</v>
      </c>
      <c r="GD67" s="197">
        <v>0</v>
      </c>
      <c r="GE67" s="197">
        <v>0</v>
      </c>
      <c r="GF67" s="197">
        <v>0</v>
      </c>
      <c r="GG67" s="197">
        <v>0</v>
      </c>
      <c r="GH67" s="197">
        <v>0</v>
      </c>
      <c r="GI67" s="197">
        <v>0</v>
      </c>
      <c r="GJ67" s="197">
        <v>0</v>
      </c>
      <c r="GK67" s="197">
        <v>0</v>
      </c>
      <c r="GL67" s="197">
        <v>0</v>
      </c>
      <c r="GM67" s="197">
        <v>0</v>
      </c>
      <c r="GN67" s="197">
        <v>0</v>
      </c>
      <c r="GO67" s="197">
        <v>0</v>
      </c>
      <c r="GP67" s="197">
        <v>0</v>
      </c>
      <c r="GQ67" s="197">
        <v>0</v>
      </c>
      <c r="GR67" s="197">
        <v>0</v>
      </c>
      <c r="GS67" s="197">
        <v>0</v>
      </c>
      <c r="GT67" s="197">
        <v>0</v>
      </c>
      <c r="GU67" s="197">
        <v>0</v>
      </c>
      <c r="GV67" s="197">
        <v>0</v>
      </c>
      <c r="GW67" s="197">
        <v>0</v>
      </c>
      <c r="GX67" s="197">
        <v>0</v>
      </c>
      <c r="GY67" s="197">
        <v>0</v>
      </c>
      <c r="GZ67" s="197">
        <v>0</v>
      </c>
      <c r="HA67" s="197">
        <v>0</v>
      </c>
      <c r="HB67" s="197">
        <v>0</v>
      </c>
      <c r="HC67" s="197">
        <v>0</v>
      </c>
      <c r="HD67" s="197">
        <v>0</v>
      </c>
      <c r="HE67" s="197">
        <v>1</v>
      </c>
      <c r="HF67" s="197">
        <v>0</v>
      </c>
      <c r="HG67" s="197">
        <v>0</v>
      </c>
      <c r="HH67" s="197">
        <v>0</v>
      </c>
      <c r="HI67" s="197">
        <v>0</v>
      </c>
      <c r="HJ67" s="197">
        <v>0</v>
      </c>
      <c r="HK67" s="198"/>
      <c r="HL67" s="197">
        <v>0</v>
      </c>
      <c r="HM67" s="197">
        <v>0</v>
      </c>
      <c r="HN67" s="197">
        <v>0</v>
      </c>
      <c r="HO67" s="197">
        <v>0</v>
      </c>
      <c r="HP67" s="197">
        <v>0</v>
      </c>
      <c r="HQ67" s="197">
        <v>0</v>
      </c>
      <c r="HR67" s="197">
        <v>0</v>
      </c>
      <c r="HS67" s="197">
        <v>0</v>
      </c>
      <c r="HT67" s="197">
        <v>0</v>
      </c>
      <c r="HU67" s="197">
        <v>0</v>
      </c>
      <c r="HV67" s="198"/>
      <c r="HW67" s="197">
        <v>0</v>
      </c>
      <c r="HX67" s="197">
        <v>0</v>
      </c>
      <c r="HY67" s="197">
        <v>0</v>
      </c>
      <c r="HZ67" s="197">
        <v>0</v>
      </c>
      <c r="IA67" s="197">
        <v>0</v>
      </c>
      <c r="IB67" s="197">
        <v>0</v>
      </c>
      <c r="IC67" s="197">
        <v>0</v>
      </c>
      <c r="ID67" s="197">
        <v>0</v>
      </c>
      <c r="IE67" s="197">
        <v>0</v>
      </c>
      <c r="IF67" s="197">
        <v>0</v>
      </c>
      <c r="IG67" s="197">
        <v>0</v>
      </c>
      <c r="IH67" s="197">
        <v>0</v>
      </c>
      <c r="II67" s="197">
        <v>0</v>
      </c>
      <c r="IJ67" s="197">
        <v>0</v>
      </c>
      <c r="IK67" s="197">
        <v>0</v>
      </c>
      <c r="IL67" s="197">
        <v>0</v>
      </c>
      <c r="IM67" s="197">
        <v>0</v>
      </c>
      <c r="IN67" s="197">
        <v>0</v>
      </c>
      <c r="IO67" s="197">
        <v>0</v>
      </c>
      <c r="IP67" s="197">
        <v>0</v>
      </c>
      <c r="IQ67" s="197">
        <v>0</v>
      </c>
      <c r="IR67" s="197">
        <v>0</v>
      </c>
      <c r="IS67" s="197">
        <v>0</v>
      </c>
      <c r="IT67" s="197">
        <v>0</v>
      </c>
      <c r="IU67" s="197">
        <v>0</v>
      </c>
      <c r="IV67" s="197">
        <v>0</v>
      </c>
      <c r="IW67" s="197">
        <v>0</v>
      </c>
      <c r="IX67" s="197">
        <v>0</v>
      </c>
      <c r="IY67" s="197">
        <v>0</v>
      </c>
      <c r="IZ67" s="198"/>
      <c r="JA67" s="197">
        <v>0</v>
      </c>
      <c r="JB67" s="197">
        <v>0</v>
      </c>
      <c r="JC67" s="197">
        <v>0</v>
      </c>
      <c r="JD67" s="197">
        <v>0</v>
      </c>
      <c r="JE67" s="197">
        <v>0</v>
      </c>
      <c r="JF67" s="197">
        <v>0</v>
      </c>
      <c r="JG67" s="197">
        <v>0</v>
      </c>
      <c r="JH67" s="197">
        <v>0</v>
      </c>
      <c r="JI67" s="197">
        <v>0</v>
      </c>
      <c r="JJ67" s="197"/>
      <c r="JK67" s="197">
        <v>0</v>
      </c>
      <c r="JL67" s="197">
        <v>0</v>
      </c>
      <c r="JM67" s="197">
        <v>0</v>
      </c>
      <c r="JN67" s="197">
        <v>0</v>
      </c>
      <c r="JO67" s="197">
        <v>0</v>
      </c>
      <c r="JP67" s="197">
        <v>0</v>
      </c>
      <c r="JQ67" s="198"/>
      <c r="JR67" s="197">
        <v>0</v>
      </c>
      <c r="JS67" s="197">
        <v>0</v>
      </c>
      <c r="JT67" s="197">
        <v>0</v>
      </c>
      <c r="JU67" s="197">
        <v>0</v>
      </c>
      <c r="JV67" s="197">
        <v>0</v>
      </c>
      <c r="JW67" s="197">
        <v>0</v>
      </c>
      <c r="JX67" s="197">
        <v>0</v>
      </c>
      <c r="JY67" s="197">
        <v>0</v>
      </c>
      <c r="JZ67" s="197">
        <v>0</v>
      </c>
      <c r="KA67" s="197">
        <v>0</v>
      </c>
      <c r="KB67" s="197">
        <v>0</v>
      </c>
      <c r="KC67" s="197">
        <v>0</v>
      </c>
      <c r="KD67" s="197">
        <v>0</v>
      </c>
      <c r="KE67" s="197">
        <v>0</v>
      </c>
      <c r="KF67" s="197">
        <v>0</v>
      </c>
      <c r="KG67" s="197">
        <v>0</v>
      </c>
      <c r="KH67" s="197">
        <v>0</v>
      </c>
      <c r="KI67" s="197">
        <v>0</v>
      </c>
      <c r="KJ67" s="197">
        <v>0</v>
      </c>
      <c r="KK67" s="197">
        <v>0</v>
      </c>
      <c r="KL67" s="197">
        <v>0</v>
      </c>
      <c r="KM67" s="197">
        <v>0</v>
      </c>
      <c r="KN67" s="197">
        <v>0</v>
      </c>
      <c r="KO67" s="197">
        <v>0</v>
      </c>
      <c r="KP67" s="197">
        <v>0</v>
      </c>
      <c r="KQ67" s="197">
        <v>0</v>
      </c>
      <c r="KR67" s="197">
        <v>0</v>
      </c>
      <c r="KS67" s="197">
        <v>0</v>
      </c>
      <c r="KT67" s="197">
        <v>0</v>
      </c>
      <c r="KU67" s="197">
        <v>0</v>
      </c>
      <c r="KV67" s="197">
        <v>0</v>
      </c>
      <c r="KW67" s="197">
        <v>0</v>
      </c>
      <c r="KX67" s="198"/>
      <c r="KY67" s="198"/>
      <c r="KZ67" s="198"/>
      <c r="LA67" s="198"/>
      <c r="LB67" s="197">
        <v>0</v>
      </c>
      <c r="LC67" s="197">
        <v>0</v>
      </c>
      <c r="LD67" s="197">
        <v>0</v>
      </c>
      <c r="LE67" s="197">
        <v>0</v>
      </c>
      <c r="LF67" s="197">
        <v>0</v>
      </c>
      <c r="LG67" s="197">
        <v>0</v>
      </c>
      <c r="LH67" s="198"/>
      <c r="LI67" s="198"/>
      <c r="LJ67" s="198"/>
      <c r="LK67" s="198"/>
      <c r="LL67" s="198"/>
      <c r="LM67" s="198"/>
      <c r="LN67" s="198"/>
      <c r="LO67" s="198"/>
      <c r="LP67" s="198"/>
      <c r="LQ67" s="197">
        <v>0</v>
      </c>
      <c r="LR67" s="198"/>
      <c r="LS67" s="198"/>
      <c r="LT67" s="198"/>
      <c r="LU67" s="198"/>
      <c r="LV67" s="198"/>
      <c r="LW67" s="198"/>
      <c r="LX67" s="198"/>
      <c r="LY67" s="198"/>
      <c r="LZ67" s="198"/>
      <c r="MA67" s="198"/>
      <c r="MB67" s="198"/>
      <c r="MC67" s="198"/>
      <c r="MD67" s="198"/>
      <c r="ME67" s="198"/>
      <c r="MF67" s="198"/>
      <c r="MG67" s="198"/>
      <c r="MH67" s="198"/>
      <c r="MI67" s="198"/>
      <c r="MJ67" s="198"/>
      <c r="MK67" s="198"/>
      <c r="ML67" s="198"/>
      <c r="MM67" s="198"/>
      <c r="MN67" s="197">
        <v>0</v>
      </c>
      <c r="MO67" s="197">
        <v>0</v>
      </c>
      <c r="MP67" s="198"/>
      <c r="MQ67" s="197">
        <v>0</v>
      </c>
      <c r="MR67" s="198"/>
      <c r="MS67" s="198"/>
      <c r="MT67" s="198"/>
      <c r="MU67" s="198"/>
      <c r="MV67" s="198"/>
      <c r="MW67" s="198"/>
      <c r="MX67" s="198"/>
      <c r="MY67" s="198"/>
      <c r="MZ67" s="198"/>
      <c r="NA67" s="197">
        <v>0</v>
      </c>
      <c r="NB67" s="198"/>
      <c r="NC67" s="198"/>
      <c r="ND67" s="198"/>
      <c r="NE67" s="198"/>
      <c r="NF67" s="198"/>
      <c r="NG67" s="198"/>
      <c r="NH67" s="198"/>
      <c r="NI67" s="198"/>
      <c r="NJ67" s="198"/>
      <c r="NK67" s="198"/>
      <c r="NL67" s="198"/>
      <c r="NM67" s="198"/>
      <c r="NN67" s="198"/>
      <c r="NO67" s="198"/>
      <c r="NP67" s="198"/>
      <c r="NQ67" s="198"/>
      <c r="NR67" s="198"/>
      <c r="NS67" s="198"/>
      <c r="NT67" s="198"/>
      <c r="NU67" s="198"/>
      <c r="NV67" s="198"/>
      <c r="NW67" s="198"/>
      <c r="NX67" s="198"/>
      <c r="NY67" s="198"/>
      <c r="NZ67" s="198"/>
      <c r="OA67" s="198"/>
      <c r="OB67" s="198"/>
      <c r="OC67" s="198"/>
      <c r="OD67" s="198"/>
      <c r="OE67" s="198"/>
      <c r="OF67" s="198"/>
      <c r="OG67" s="198"/>
      <c r="OH67" s="198"/>
      <c r="OI67" s="198"/>
      <c r="OJ67" s="198"/>
      <c r="OK67" s="198"/>
      <c r="OL67" s="198"/>
      <c r="OM67" s="198"/>
      <c r="ON67" s="198"/>
      <c r="OO67" s="198"/>
      <c r="OP67" s="198"/>
      <c r="OQ67" s="198"/>
      <c r="OR67" s="198"/>
      <c r="OS67" s="198"/>
      <c r="OT67" s="198"/>
      <c r="OU67" s="198"/>
      <c r="OV67" s="198"/>
      <c r="OW67" s="198"/>
      <c r="OX67" s="198"/>
      <c r="OY67" s="198"/>
      <c r="OZ67" s="198"/>
      <c r="PA67" s="198"/>
      <c r="PB67" s="198"/>
      <c r="PC67" s="198"/>
      <c r="PD67" s="198"/>
      <c r="PE67" s="198"/>
      <c r="PF67" s="198"/>
      <c r="PG67" s="198"/>
      <c r="PH67" s="198"/>
      <c r="PI67" s="198"/>
      <c r="PJ67" s="198"/>
      <c r="PK67" s="198"/>
      <c r="PL67" s="198"/>
      <c r="PM67" s="198"/>
      <c r="PN67" s="198"/>
      <c r="PO67" s="198"/>
      <c r="PP67" s="198"/>
      <c r="PQ67" s="198"/>
      <c r="PR67" s="198"/>
      <c r="PS67" s="198"/>
      <c r="PT67" s="198"/>
      <c r="PU67" s="198"/>
      <c r="PV67" s="198"/>
      <c r="PW67" s="198"/>
      <c r="PX67" s="261"/>
      <c r="PY67" s="261"/>
      <c r="PZ67" s="261"/>
      <c r="QA67" s="261"/>
      <c r="QB67" s="261"/>
      <c r="QC67" s="261"/>
      <c r="QD67" s="261"/>
      <c r="QE67" s="261"/>
      <c r="QF67" s="261"/>
      <c r="QG67" s="261"/>
      <c r="QH67" s="261"/>
      <c r="QI67" s="261"/>
      <c r="QJ67" s="261"/>
      <c r="QK67" s="261"/>
      <c r="QL67" s="261"/>
      <c r="QM67" s="261"/>
      <c r="QN67" s="261"/>
      <c r="QO67" s="261"/>
      <c r="QP67" s="261"/>
      <c r="QQ67" s="261"/>
      <c r="QR67" s="261"/>
      <c r="QS67" s="261"/>
      <c r="QT67" s="261"/>
      <c r="QU67" s="261"/>
      <c r="QV67" s="261"/>
      <c r="QW67" s="261"/>
      <c r="QX67" s="261"/>
      <c r="QY67" s="261"/>
      <c r="QZ67" s="261"/>
      <c r="RA67" s="261"/>
      <c r="RB67" s="261"/>
      <c r="RC67" s="261"/>
      <c r="RD67" s="261"/>
      <c r="RE67" s="261"/>
      <c r="RF67" s="261"/>
      <c r="RG67" s="261"/>
      <c r="RH67" s="261"/>
      <c r="RI67" s="261"/>
      <c r="RJ67" s="261"/>
      <c r="RK67" s="261"/>
      <c r="RL67" s="261"/>
      <c r="RM67" s="261"/>
      <c r="RN67" s="261"/>
      <c r="RO67" s="261"/>
      <c r="RP67" s="261"/>
      <c r="RQ67" s="261"/>
      <c r="RR67" s="261"/>
      <c r="RS67" s="261"/>
      <c r="RT67" s="261"/>
      <c r="RU67" s="261"/>
      <c r="RV67" s="261"/>
      <c r="RW67" s="261"/>
      <c r="RX67" s="261"/>
      <c r="RY67" s="261"/>
      <c r="RZ67" s="261"/>
      <c r="SA67" s="261"/>
      <c r="SB67" s="261"/>
      <c r="SC67" s="261"/>
      <c r="SD67" s="261"/>
      <c r="SE67" s="261"/>
    </row>
    <row r="68" spans="1:499" x14ac:dyDescent="0.2">
      <c r="A68" s="230" t="s">
        <v>830</v>
      </c>
      <c r="B68" s="231" t="s">
        <v>5431</v>
      </c>
      <c r="C68" s="225"/>
      <c r="D68" s="225"/>
      <c r="E68" s="225"/>
      <c r="F68" s="226" t="s">
        <v>5666</v>
      </c>
      <c r="G68" s="226" t="s">
        <v>5550</v>
      </c>
      <c r="H68" s="226" t="s">
        <v>5551</v>
      </c>
      <c r="I68" s="226" t="s">
        <v>5607</v>
      </c>
      <c r="J68" s="226"/>
      <c r="K68" s="226"/>
      <c r="L68" s="226"/>
      <c r="M68" s="226"/>
      <c r="N68" s="226" t="s">
        <v>5553</v>
      </c>
      <c r="O68" s="226" t="s">
        <v>5667</v>
      </c>
      <c r="P68" s="226"/>
      <c r="Q68" s="237">
        <v>0</v>
      </c>
      <c r="R68" s="238"/>
      <c r="S68" s="238"/>
      <c r="T68" s="238"/>
      <c r="U68" s="238"/>
      <c r="V68" s="238"/>
      <c r="W68" s="232" t="s">
        <v>5578</v>
      </c>
      <c r="X68" s="232"/>
      <c r="Y68" s="232" t="s">
        <v>5556</v>
      </c>
      <c r="Z68" s="235">
        <v>2.66</v>
      </c>
      <c r="AA68" s="235">
        <v>4.3600000000000003</v>
      </c>
      <c r="AB68" s="235">
        <v>0</v>
      </c>
      <c r="AC68" s="224">
        <v>36526</v>
      </c>
      <c r="AD68" s="224">
        <v>36526</v>
      </c>
      <c r="AE68" s="125">
        <v>18</v>
      </c>
      <c r="AF68" s="125">
        <v>24</v>
      </c>
      <c r="AG68" s="125">
        <v>12</v>
      </c>
      <c r="AH68" s="236">
        <v>1</v>
      </c>
      <c r="AI68" s="236"/>
      <c r="AJ68" s="125" t="s">
        <v>6235</v>
      </c>
      <c r="AK68" s="175" t="s">
        <v>5144</v>
      </c>
      <c r="AL68" s="125" t="s">
        <v>820</v>
      </c>
      <c r="AM68" s="27" t="s">
        <v>5060</v>
      </c>
      <c r="AN68" s="126">
        <v>9.26</v>
      </c>
      <c r="AO68" s="126">
        <v>6.1</v>
      </c>
      <c r="AP68" s="126">
        <v>15.1</v>
      </c>
      <c r="AQ68" s="126">
        <v>13.5</v>
      </c>
      <c r="AR68" s="125">
        <v>0</v>
      </c>
      <c r="AS68" s="125">
        <v>0</v>
      </c>
      <c r="AT68" s="178">
        <v>43364</v>
      </c>
      <c r="AU68" s="178"/>
      <c r="AV68" s="178">
        <v>43364</v>
      </c>
      <c r="AW68" s="239" t="s">
        <v>855</v>
      </c>
      <c r="AX68" s="239" t="s">
        <v>846</v>
      </c>
      <c r="AY68" s="127"/>
      <c r="AZ68" s="127"/>
      <c r="BA68" s="128">
        <v>500</v>
      </c>
      <c r="BB68" s="128" t="s">
        <v>489</v>
      </c>
      <c r="BC68" s="128"/>
      <c r="BD68" s="128">
        <v>1</v>
      </c>
      <c r="BE68" s="129" t="s">
        <v>541</v>
      </c>
      <c r="BF68" s="130">
        <v>1</v>
      </c>
      <c r="BG68" s="240"/>
      <c r="BH68" s="241"/>
      <c r="BI68" s="190"/>
      <c r="BJ68" s="131">
        <v>225</v>
      </c>
      <c r="BK68" s="191">
        <v>401</v>
      </c>
      <c r="BL68" s="13">
        <v>150</v>
      </c>
      <c r="BM68" s="13">
        <v>74</v>
      </c>
      <c r="BN68" s="27" t="s">
        <v>5562</v>
      </c>
      <c r="BO68" s="13" t="s">
        <v>5562</v>
      </c>
      <c r="BP68" s="222">
        <v>900</v>
      </c>
      <c r="BQ68" s="132"/>
      <c r="BR68" s="133"/>
      <c r="BS68" s="125">
        <v>1000000000</v>
      </c>
      <c r="BT68" s="134">
        <v>560</v>
      </c>
      <c r="BU68" s="135">
        <v>-1.4888999999999999</v>
      </c>
      <c r="BV68" s="134">
        <v>0</v>
      </c>
      <c r="BW68" s="136">
        <v>0</v>
      </c>
      <c r="BX68" s="136">
        <v>0</v>
      </c>
      <c r="BY68" s="136">
        <v>0</v>
      </c>
      <c r="BZ68" s="134">
        <v>0</v>
      </c>
      <c r="CA68" s="134">
        <v>0</v>
      </c>
      <c r="CB68" s="134">
        <v>560</v>
      </c>
      <c r="CC68" s="135">
        <v>-1.4888999999999999</v>
      </c>
      <c r="CD68" s="134"/>
      <c r="CE68" s="134"/>
      <c r="CF68" s="137">
        <v>0</v>
      </c>
      <c r="CG68" s="134">
        <v>75</v>
      </c>
      <c r="CH68" s="132"/>
      <c r="CI68" s="132"/>
      <c r="CJ68" s="229" t="s">
        <v>820</v>
      </c>
      <c r="CK68" s="233" t="s">
        <v>820</v>
      </c>
      <c r="CL68" s="138">
        <v>0</v>
      </c>
      <c r="CM68" s="138">
        <v>891</v>
      </c>
      <c r="CN68" s="135">
        <v>0</v>
      </c>
      <c r="CO68" s="135">
        <v>0.85</v>
      </c>
      <c r="CP68" s="139"/>
      <c r="CQ68" s="135">
        <v>0</v>
      </c>
      <c r="CR68" s="179">
        <v>43280</v>
      </c>
      <c r="CS68" s="180">
        <v>43367</v>
      </c>
      <c r="CT68" s="181">
        <v>43493</v>
      </c>
      <c r="CU68" s="181">
        <v>36526</v>
      </c>
      <c r="CV68" s="181">
        <v>36526</v>
      </c>
      <c r="CW68" s="181">
        <v>36526</v>
      </c>
      <c r="CX68" s="181">
        <v>36694</v>
      </c>
      <c r="CY68" s="135">
        <v>0.13918831357228076</v>
      </c>
      <c r="CZ68" s="134">
        <v>0</v>
      </c>
      <c r="DA68" s="135">
        <v>9.7087378640776691E-3</v>
      </c>
      <c r="DB68" s="135">
        <v>0</v>
      </c>
      <c r="DC68" s="135">
        <v>0</v>
      </c>
      <c r="DD68" s="135">
        <v>0</v>
      </c>
      <c r="DE68" s="140">
        <v>0.53398058252427183</v>
      </c>
      <c r="DF68" s="13" t="s">
        <v>820</v>
      </c>
      <c r="DG68" s="80" t="s">
        <v>820</v>
      </c>
      <c r="DH68" s="18" t="b">
        <v>0</v>
      </c>
      <c r="DI68" s="79"/>
      <c r="DJ68" s="79"/>
      <c r="DK68" s="192"/>
      <c r="DL68" s="174"/>
      <c r="DM68" s="193"/>
      <c r="DN68" s="135"/>
      <c r="DO68" s="79"/>
      <c r="DP68" s="79"/>
      <c r="DQ68" s="79"/>
      <c r="DR68" s="79"/>
      <c r="DS68" s="79"/>
      <c r="DT68" s="79"/>
      <c r="DU68" s="79"/>
      <c r="DV68" s="18"/>
      <c r="DW68" s="18"/>
      <c r="DX68" s="18"/>
      <c r="DY68" s="177"/>
      <c r="DZ68" s="177">
        <v>0</v>
      </c>
      <c r="EA68" s="177">
        <v>0</v>
      </c>
      <c r="EB68" s="177">
        <v>0</v>
      </c>
      <c r="EC68" s="177">
        <v>0</v>
      </c>
      <c r="ED68" s="177">
        <v>0</v>
      </c>
      <c r="EE68" s="177">
        <v>0</v>
      </c>
      <c r="EF68" s="177">
        <v>0</v>
      </c>
      <c r="EG68" s="177">
        <v>0</v>
      </c>
      <c r="EH68" s="177">
        <v>0</v>
      </c>
      <c r="EI68" s="177">
        <v>0</v>
      </c>
      <c r="EJ68" s="177">
        <v>0</v>
      </c>
      <c r="EK68" s="177">
        <v>0</v>
      </c>
      <c r="EL68" s="177">
        <v>0</v>
      </c>
      <c r="EM68" s="177">
        <v>0</v>
      </c>
      <c r="EN68" s="177">
        <v>0</v>
      </c>
      <c r="EO68" s="177">
        <v>0</v>
      </c>
      <c r="EP68" s="177">
        <v>0</v>
      </c>
      <c r="EQ68" s="177">
        <v>0</v>
      </c>
      <c r="ER68" s="177">
        <v>0</v>
      </c>
      <c r="ES68" s="177">
        <v>0</v>
      </c>
      <c r="ET68" s="177">
        <v>0</v>
      </c>
      <c r="EU68" s="177">
        <v>0</v>
      </c>
      <c r="EV68" s="177">
        <v>0</v>
      </c>
      <c r="EW68" s="177">
        <v>0</v>
      </c>
      <c r="EX68" s="177">
        <v>0</v>
      </c>
      <c r="EY68" s="177">
        <v>0</v>
      </c>
      <c r="EZ68" s="177">
        <v>0</v>
      </c>
      <c r="FA68" s="177">
        <v>0</v>
      </c>
      <c r="FB68" s="177">
        <v>0</v>
      </c>
      <c r="FC68" s="246">
        <v>834</v>
      </c>
      <c r="FD68" s="249">
        <v>766</v>
      </c>
      <c r="FE68" s="249">
        <v>766</v>
      </c>
      <c r="FF68" s="248">
        <v>766</v>
      </c>
      <c r="FG68" s="248">
        <v>726</v>
      </c>
      <c r="FH68" s="248">
        <v>726</v>
      </c>
      <c r="FI68" s="248">
        <v>726</v>
      </c>
      <c r="FJ68" s="248">
        <v>726</v>
      </c>
      <c r="FK68" s="248">
        <v>724</v>
      </c>
      <c r="FL68" s="248">
        <v>724</v>
      </c>
      <c r="FM68" s="248">
        <v>724</v>
      </c>
      <c r="FN68" s="248">
        <v>724</v>
      </c>
      <c r="FO68" s="248">
        <v>724</v>
      </c>
      <c r="FP68" s="248">
        <v>724</v>
      </c>
      <c r="FQ68" s="248">
        <v>724</v>
      </c>
      <c r="FR68" s="248">
        <v>724</v>
      </c>
      <c r="FS68" s="248">
        <v>724</v>
      </c>
      <c r="FT68" s="248">
        <v>724</v>
      </c>
      <c r="FU68" s="248">
        <v>724</v>
      </c>
      <c r="FV68" s="248">
        <v>724</v>
      </c>
      <c r="FW68" s="248">
        <v>724</v>
      </c>
      <c r="FX68" s="248">
        <v>724</v>
      </c>
      <c r="FY68" s="248">
        <v>724</v>
      </c>
      <c r="FZ68" s="247">
        <v>724</v>
      </c>
      <c r="GA68" s="247">
        <v>724</v>
      </c>
      <c r="GB68" s="247">
        <v>724</v>
      </c>
      <c r="GC68" s="247">
        <v>724</v>
      </c>
      <c r="GD68" s="247">
        <v>706</v>
      </c>
      <c r="GE68" s="247">
        <v>706</v>
      </c>
      <c r="GF68" s="247">
        <v>706</v>
      </c>
      <c r="GG68" s="247">
        <v>706</v>
      </c>
      <c r="GH68" s="247">
        <v>706</v>
      </c>
      <c r="GI68" s="247">
        <v>706</v>
      </c>
      <c r="GJ68" s="247">
        <v>706</v>
      </c>
      <c r="GK68" s="247">
        <v>706</v>
      </c>
      <c r="GL68" s="247">
        <v>696</v>
      </c>
      <c r="GM68" s="247">
        <v>696</v>
      </c>
      <c r="GN68" s="247">
        <v>696</v>
      </c>
      <c r="GO68" s="247">
        <v>696</v>
      </c>
      <c r="GP68" s="247">
        <v>696</v>
      </c>
      <c r="GQ68" s="247">
        <v>696</v>
      </c>
      <c r="GR68" s="247">
        <v>696</v>
      </c>
      <c r="GS68" s="247">
        <v>692</v>
      </c>
      <c r="GT68" s="247">
        <v>692</v>
      </c>
      <c r="GU68" s="247">
        <v>692</v>
      </c>
      <c r="GV68" s="247">
        <v>692</v>
      </c>
      <c r="GW68" s="247">
        <v>692</v>
      </c>
      <c r="GX68" s="247">
        <v>692</v>
      </c>
      <c r="GY68" s="247">
        <v>684</v>
      </c>
      <c r="GZ68" s="247">
        <v>684</v>
      </c>
      <c r="HA68" s="247">
        <v>684</v>
      </c>
      <c r="HB68" s="247">
        <v>684</v>
      </c>
      <c r="HC68" s="247">
        <v>684</v>
      </c>
      <c r="HD68" s="247">
        <v>684</v>
      </c>
      <c r="HE68" s="247">
        <v>1</v>
      </c>
      <c r="HF68" s="247">
        <v>684</v>
      </c>
      <c r="HG68" s="247">
        <v>684</v>
      </c>
      <c r="HH68" s="247">
        <v>682</v>
      </c>
      <c r="HI68" s="247">
        <v>682</v>
      </c>
      <c r="HJ68" s="247">
        <v>682</v>
      </c>
      <c r="HK68" s="198"/>
      <c r="HL68" s="247">
        <v>682</v>
      </c>
      <c r="HM68" s="247">
        <v>676</v>
      </c>
      <c r="HN68" s="247">
        <v>676</v>
      </c>
      <c r="HO68" s="247">
        <v>684</v>
      </c>
      <c r="HP68" s="247">
        <v>676</v>
      </c>
      <c r="HQ68" s="247">
        <v>676</v>
      </c>
      <c r="HR68" s="247">
        <v>676</v>
      </c>
      <c r="HS68" s="247">
        <v>676</v>
      </c>
      <c r="HT68" s="247">
        <v>676</v>
      </c>
      <c r="HU68" s="247">
        <v>670</v>
      </c>
      <c r="HV68" s="198"/>
      <c r="HW68" s="247">
        <v>658</v>
      </c>
      <c r="HX68" s="247">
        <v>658</v>
      </c>
      <c r="HY68" s="247">
        <v>646</v>
      </c>
      <c r="HZ68" s="247">
        <v>646</v>
      </c>
      <c r="IA68" s="247">
        <v>646</v>
      </c>
      <c r="IB68" s="247">
        <v>646</v>
      </c>
      <c r="IC68" s="247">
        <v>646</v>
      </c>
      <c r="ID68" s="247">
        <v>646</v>
      </c>
      <c r="IE68" s="247">
        <v>646</v>
      </c>
      <c r="IF68" s="247">
        <v>642</v>
      </c>
      <c r="IG68" s="247">
        <v>642</v>
      </c>
      <c r="IH68" s="247">
        <v>642</v>
      </c>
      <c r="II68" s="247">
        <v>642</v>
      </c>
      <c r="IJ68" s="247">
        <v>642</v>
      </c>
      <c r="IK68" s="247">
        <v>642</v>
      </c>
      <c r="IL68" s="247">
        <v>642</v>
      </c>
      <c r="IM68" s="247">
        <v>634</v>
      </c>
      <c r="IN68" s="247">
        <v>634</v>
      </c>
      <c r="IO68" s="247">
        <v>634</v>
      </c>
      <c r="IP68" s="247">
        <v>634</v>
      </c>
      <c r="IQ68" s="247">
        <v>634</v>
      </c>
      <c r="IR68" s="247">
        <v>624</v>
      </c>
      <c r="IS68" s="247">
        <v>624</v>
      </c>
      <c r="IT68" s="247">
        <v>624</v>
      </c>
      <c r="IU68" s="247">
        <v>624</v>
      </c>
      <c r="IV68" s="247">
        <v>624</v>
      </c>
      <c r="IW68" s="247">
        <v>624</v>
      </c>
      <c r="IX68" s="247">
        <v>624</v>
      </c>
      <c r="IY68" s="247">
        <v>624</v>
      </c>
      <c r="IZ68" s="198"/>
      <c r="JA68" s="247">
        <v>624</v>
      </c>
      <c r="JB68" s="247">
        <v>624</v>
      </c>
      <c r="JC68" s="247">
        <v>624</v>
      </c>
      <c r="JD68" s="247">
        <v>624</v>
      </c>
      <c r="JE68" s="247">
        <v>624</v>
      </c>
      <c r="JF68" s="247">
        <v>624</v>
      </c>
      <c r="JG68" s="247">
        <v>624</v>
      </c>
      <c r="JH68" s="247">
        <v>624</v>
      </c>
      <c r="JI68" s="247">
        <v>624</v>
      </c>
      <c r="JJ68" s="247"/>
      <c r="JK68" s="247">
        <v>624</v>
      </c>
      <c r="JL68" s="247">
        <v>624</v>
      </c>
      <c r="JM68" s="247">
        <v>624</v>
      </c>
      <c r="JN68" s="247">
        <v>624</v>
      </c>
      <c r="JO68" s="247">
        <v>624</v>
      </c>
      <c r="JP68" s="247">
        <v>624</v>
      </c>
      <c r="JQ68" s="198"/>
      <c r="JR68" s="247">
        <v>624</v>
      </c>
      <c r="JS68" s="247">
        <v>624</v>
      </c>
      <c r="JT68" s="247">
        <v>614</v>
      </c>
      <c r="JU68" s="247">
        <v>614</v>
      </c>
      <c r="JV68" s="247">
        <v>614</v>
      </c>
      <c r="JW68" s="247">
        <v>614</v>
      </c>
      <c r="JX68" s="247">
        <v>614</v>
      </c>
      <c r="JY68" s="247">
        <v>614</v>
      </c>
      <c r="JZ68" s="247">
        <v>614</v>
      </c>
      <c r="KA68" s="247">
        <v>614</v>
      </c>
      <c r="KB68" s="247">
        <v>614</v>
      </c>
      <c r="KC68" s="247">
        <v>614</v>
      </c>
      <c r="KD68" s="247">
        <v>614</v>
      </c>
      <c r="KE68" s="247">
        <v>614</v>
      </c>
      <c r="KF68" s="247">
        <v>614</v>
      </c>
      <c r="KG68" s="247">
        <v>614</v>
      </c>
      <c r="KH68" s="247">
        <v>614</v>
      </c>
      <c r="KI68" s="247">
        <v>614</v>
      </c>
      <c r="KJ68" s="247">
        <v>614</v>
      </c>
      <c r="KK68" s="247">
        <v>614</v>
      </c>
      <c r="KL68" s="247">
        <v>614</v>
      </c>
      <c r="KM68" s="247">
        <v>614</v>
      </c>
      <c r="KN68" s="247">
        <v>614</v>
      </c>
      <c r="KO68" s="247">
        <v>614</v>
      </c>
      <c r="KP68" s="247">
        <v>614</v>
      </c>
      <c r="KQ68" s="247">
        <v>614</v>
      </c>
      <c r="KR68" s="247">
        <v>614</v>
      </c>
      <c r="KS68" s="247">
        <v>614</v>
      </c>
      <c r="KT68" s="247">
        <v>610</v>
      </c>
      <c r="KU68" s="247">
        <v>610</v>
      </c>
      <c r="KV68" s="247">
        <v>610</v>
      </c>
      <c r="KW68" s="247">
        <v>610</v>
      </c>
      <c r="KX68" s="198"/>
      <c r="KY68" s="198"/>
      <c r="KZ68" s="198"/>
      <c r="LA68" s="198"/>
      <c r="LB68" s="247">
        <v>576</v>
      </c>
      <c r="LC68" s="247">
        <v>624</v>
      </c>
      <c r="LD68" s="247">
        <v>624</v>
      </c>
      <c r="LE68" s="247">
        <v>576</v>
      </c>
      <c r="LF68" s="243">
        <v>0</v>
      </c>
      <c r="LG68" s="247">
        <v>576</v>
      </c>
      <c r="LH68" s="198"/>
      <c r="LI68" s="198"/>
      <c r="LJ68" s="198"/>
      <c r="LK68" s="198"/>
      <c r="LL68" s="198"/>
      <c r="LM68" s="198"/>
      <c r="LN68" s="198"/>
      <c r="LO68" s="198"/>
      <c r="LP68" s="198"/>
      <c r="LQ68" s="247">
        <v>576</v>
      </c>
      <c r="LR68" s="198"/>
      <c r="LS68" s="198"/>
      <c r="LT68" s="198"/>
      <c r="LU68" s="198"/>
      <c r="LV68" s="198"/>
      <c r="LW68" s="198"/>
      <c r="LX68" s="198"/>
      <c r="LY68" s="198"/>
      <c r="LZ68" s="198"/>
      <c r="MA68" s="198"/>
      <c r="MB68" s="198"/>
      <c r="MC68" s="198"/>
      <c r="MD68" s="198"/>
      <c r="ME68" s="198"/>
      <c r="MF68" s="198"/>
      <c r="MG68" s="198"/>
      <c r="MH68" s="198"/>
      <c r="MI68" s="198"/>
      <c r="MJ68" s="198"/>
      <c r="MK68" s="198"/>
      <c r="ML68" s="198"/>
      <c r="MM68" s="198"/>
      <c r="MN68" s="247">
        <v>576</v>
      </c>
      <c r="MO68" s="247">
        <v>560</v>
      </c>
      <c r="MP68" s="198"/>
      <c r="MQ68" s="247">
        <v>560</v>
      </c>
      <c r="MR68" s="198"/>
      <c r="MS68" s="198"/>
      <c r="MT68" s="198"/>
      <c r="MU68" s="198"/>
      <c r="MV68" s="198"/>
      <c r="MW68" s="198"/>
      <c r="MX68" s="198"/>
      <c r="MY68" s="198"/>
      <c r="MZ68" s="198"/>
      <c r="NA68" s="247">
        <v>560</v>
      </c>
      <c r="NB68" s="198"/>
      <c r="NC68" s="198"/>
      <c r="ND68" s="198"/>
      <c r="NE68" s="198"/>
      <c r="NF68" s="198"/>
      <c r="NG68" s="198"/>
      <c r="NH68" s="198"/>
      <c r="NI68" s="198"/>
      <c r="NJ68" s="198"/>
      <c r="NK68" s="198"/>
      <c r="NL68" s="198"/>
      <c r="NM68" s="198"/>
      <c r="NN68" s="198"/>
      <c r="NO68" s="198"/>
      <c r="NP68" s="196"/>
      <c r="NQ68" s="196"/>
      <c r="NR68" s="196"/>
      <c r="NS68" s="196"/>
      <c r="NT68" s="196"/>
      <c r="NU68" s="196"/>
      <c r="NV68" s="196"/>
      <c r="NW68" s="196"/>
      <c r="NX68" s="196"/>
      <c r="NY68" s="196"/>
      <c r="NZ68" s="196"/>
      <c r="OA68" s="196"/>
      <c r="OB68" s="196"/>
      <c r="OC68" s="196"/>
      <c r="OD68" s="196"/>
      <c r="OE68" s="196"/>
      <c r="OF68" s="196"/>
      <c r="OG68" s="196"/>
      <c r="OH68" s="196"/>
      <c r="OI68" s="196"/>
      <c r="OJ68" s="196"/>
      <c r="OK68" s="196"/>
      <c r="OL68" s="196"/>
      <c r="OM68" s="196"/>
      <c r="ON68" s="196"/>
      <c r="OO68" s="196"/>
      <c r="OP68" s="196"/>
      <c r="OQ68" s="196"/>
      <c r="OR68" s="196"/>
      <c r="OS68" s="196"/>
      <c r="OT68" s="196"/>
      <c r="OU68" s="196"/>
      <c r="OV68" s="196"/>
      <c r="OW68" s="196"/>
      <c r="OX68" s="196"/>
      <c r="OY68" s="196"/>
      <c r="OZ68" s="196"/>
      <c r="PA68" s="196"/>
      <c r="PB68" s="196"/>
      <c r="PC68" s="196"/>
      <c r="PD68" s="196"/>
      <c r="PE68" s="196"/>
      <c r="PF68" s="196"/>
      <c r="PG68" s="196"/>
      <c r="PH68" s="196"/>
      <c r="PI68" s="196"/>
      <c r="PJ68" s="196"/>
      <c r="PK68" s="196"/>
      <c r="PL68" s="196"/>
      <c r="PM68" s="196"/>
      <c r="PN68" s="196"/>
      <c r="PO68" s="196"/>
      <c r="PP68" s="196"/>
      <c r="PQ68" s="196"/>
      <c r="PR68" s="196"/>
      <c r="PS68" s="196"/>
      <c r="PT68" s="196"/>
      <c r="PU68" s="196"/>
      <c r="PV68" s="196"/>
      <c r="PW68" s="196"/>
      <c r="PX68" s="261"/>
      <c r="PY68" s="261"/>
      <c r="PZ68" s="261"/>
      <c r="QA68" s="261"/>
      <c r="QB68" s="261"/>
      <c r="QC68" s="261"/>
      <c r="QD68" s="261"/>
      <c r="QE68" s="261"/>
      <c r="QF68" s="261"/>
      <c r="QG68" s="261"/>
      <c r="QH68" s="261"/>
      <c r="QI68" s="261"/>
      <c r="QJ68" s="261"/>
      <c r="QK68" s="261"/>
      <c r="QL68" s="261"/>
      <c r="QM68" s="261"/>
      <c r="QN68" s="261"/>
      <c r="QO68" s="261"/>
      <c r="QP68" s="261"/>
      <c r="QQ68" s="261"/>
      <c r="QR68" s="261"/>
      <c r="QS68" s="261"/>
      <c r="QT68" s="261"/>
      <c r="QU68" s="261"/>
      <c r="QV68" s="261"/>
      <c r="QW68" s="261"/>
      <c r="QX68" s="261"/>
      <c r="QY68" s="261"/>
      <c r="QZ68" s="261"/>
      <c r="RA68" s="261"/>
      <c r="RB68" s="261"/>
      <c r="RC68" s="261"/>
      <c r="RD68" s="261"/>
      <c r="RE68" s="261"/>
      <c r="RF68" s="261"/>
      <c r="RG68" s="261"/>
      <c r="RH68" s="261"/>
      <c r="RI68" s="261"/>
      <c r="RJ68" s="261"/>
      <c r="RK68" s="261"/>
      <c r="RL68" s="261"/>
      <c r="RM68" s="261"/>
      <c r="RN68" s="261"/>
      <c r="RO68" s="261"/>
      <c r="RP68" s="261"/>
      <c r="RQ68" s="261"/>
      <c r="RR68" s="261"/>
      <c r="RS68" s="261"/>
      <c r="RT68" s="261"/>
      <c r="RU68" s="261"/>
      <c r="RV68" s="261"/>
      <c r="RW68" s="261"/>
      <c r="RX68" s="261"/>
      <c r="RY68" s="261"/>
      <c r="RZ68" s="261"/>
      <c r="SA68" s="261"/>
      <c r="SB68" s="261"/>
      <c r="SC68" s="261"/>
      <c r="SD68" s="261"/>
      <c r="SE68" s="261"/>
    </row>
    <row r="69" spans="1:499" x14ac:dyDescent="0.2">
      <c r="A69" s="230" t="s">
        <v>830</v>
      </c>
      <c r="B69" s="231" t="s">
        <v>5432</v>
      </c>
      <c r="C69" s="225"/>
      <c r="D69" s="225"/>
      <c r="E69" s="225"/>
      <c r="F69" s="226" t="s">
        <v>5668</v>
      </c>
      <c r="G69" s="226" t="s">
        <v>5550</v>
      </c>
      <c r="H69" s="226" t="s">
        <v>5551</v>
      </c>
      <c r="I69" s="226" t="s">
        <v>5607</v>
      </c>
      <c r="J69" s="226"/>
      <c r="K69" s="226"/>
      <c r="L69" s="226"/>
      <c r="M69" s="226"/>
      <c r="N69" s="226" t="s">
        <v>5553</v>
      </c>
      <c r="O69" s="226" t="s">
        <v>5669</v>
      </c>
      <c r="P69" s="226"/>
      <c r="Q69" s="237">
        <v>0</v>
      </c>
      <c r="R69" s="238"/>
      <c r="S69" s="238"/>
      <c r="T69" s="238"/>
      <c r="U69" s="238"/>
      <c r="V69" s="238"/>
      <c r="W69" s="232" t="s">
        <v>5555</v>
      </c>
      <c r="X69" s="232"/>
      <c r="Y69" s="232" t="s">
        <v>5556</v>
      </c>
      <c r="Z69" s="235">
        <v>3.14</v>
      </c>
      <c r="AA69" s="235">
        <v>5.84</v>
      </c>
      <c r="AB69" s="235">
        <v>0</v>
      </c>
      <c r="AC69" s="224">
        <v>36526</v>
      </c>
      <c r="AD69" s="224">
        <v>36526</v>
      </c>
      <c r="AE69" s="125">
        <v>18</v>
      </c>
      <c r="AF69" s="125">
        <v>24</v>
      </c>
      <c r="AG69" s="125">
        <v>12</v>
      </c>
      <c r="AH69" s="236">
        <v>1</v>
      </c>
      <c r="AI69" s="236"/>
      <c r="AJ69" s="125" t="s">
        <v>6229</v>
      </c>
      <c r="AK69" s="175"/>
      <c r="AL69" s="125" t="s">
        <v>820</v>
      </c>
      <c r="AM69" s="27" t="s">
        <v>820</v>
      </c>
      <c r="AN69" s="126">
        <v>2.37</v>
      </c>
      <c r="AO69" s="126">
        <v>0</v>
      </c>
      <c r="AP69" s="126">
        <v>5.7</v>
      </c>
      <c r="AQ69" s="126">
        <v>5.3</v>
      </c>
      <c r="AR69" s="125">
        <v>0</v>
      </c>
      <c r="AS69" s="125">
        <v>0</v>
      </c>
      <c r="AT69" s="178">
        <v>42153</v>
      </c>
      <c r="AU69" s="178"/>
      <c r="AV69" s="178">
        <v>43186</v>
      </c>
      <c r="AW69" s="239" t="s">
        <v>855</v>
      </c>
      <c r="AX69" s="239" t="s">
        <v>846</v>
      </c>
      <c r="AY69" s="127"/>
      <c r="AZ69" s="127"/>
      <c r="BA69" s="128">
        <v>50</v>
      </c>
      <c r="BB69" s="128" t="s">
        <v>489</v>
      </c>
      <c r="BC69" s="128"/>
      <c r="BD69" s="128">
        <v>1</v>
      </c>
      <c r="BE69" s="129" t="s">
        <v>541</v>
      </c>
      <c r="BF69" s="130">
        <v>1</v>
      </c>
      <c r="BG69" s="240"/>
      <c r="BH69" s="241"/>
      <c r="BI69" s="190"/>
      <c r="BJ69" s="131">
        <v>0</v>
      </c>
      <c r="BK69" s="191">
        <v>103</v>
      </c>
      <c r="BL69" s="13">
        <v>0</v>
      </c>
      <c r="BM69" s="13">
        <v>0</v>
      </c>
      <c r="BN69" s="27" t="s">
        <v>702</v>
      </c>
      <c r="BO69" s="13" t="s">
        <v>702</v>
      </c>
      <c r="BP69" s="222">
        <v>120</v>
      </c>
      <c r="BQ69" s="132"/>
      <c r="BR69" s="133"/>
      <c r="BS69" s="125">
        <v>1000000000</v>
      </c>
      <c r="BT69" s="134">
        <v>54</v>
      </c>
      <c r="BU69" s="135">
        <v>0</v>
      </c>
      <c r="BV69" s="134">
        <v>0</v>
      </c>
      <c r="BW69" s="136">
        <v>0</v>
      </c>
      <c r="BX69" s="136">
        <v>0</v>
      </c>
      <c r="BY69" s="136">
        <v>0</v>
      </c>
      <c r="BZ69" s="134">
        <v>0</v>
      </c>
      <c r="CA69" s="134">
        <v>0</v>
      </c>
      <c r="CB69" s="134">
        <v>54</v>
      </c>
      <c r="CC69" s="135">
        <v>0</v>
      </c>
      <c r="CD69" s="134"/>
      <c r="CE69" s="134"/>
      <c r="CF69" s="137">
        <v>0</v>
      </c>
      <c r="CG69" s="134">
        <v>0</v>
      </c>
      <c r="CH69" s="132"/>
      <c r="CI69" s="132"/>
      <c r="CJ69" s="229" t="s">
        <v>820</v>
      </c>
      <c r="CK69" s="233" t="s">
        <v>820</v>
      </c>
      <c r="CL69" s="138">
        <v>0</v>
      </c>
      <c r="CM69" s="138">
        <v>0</v>
      </c>
      <c r="CN69" s="135">
        <v>0</v>
      </c>
      <c r="CO69" s="135">
        <v>0</v>
      </c>
      <c r="CP69" s="139"/>
      <c r="CQ69" s="135">
        <v>0</v>
      </c>
      <c r="CR69" s="179">
        <v>43242</v>
      </c>
      <c r="CS69" s="180">
        <v>43367</v>
      </c>
      <c r="CT69" s="181">
        <v>43493</v>
      </c>
      <c r="CU69" s="181">
        <v>36526</v>
      </c>
      <c r="CV69" s="181">
        <v>36526</v>
      </c>
      <c r="CW69" s="181">
        <v>36526</v>
      </c>
      <c r="CX69" s="181">
        <v>36694</v>
      </c>
      <c r="CY69" s="135">
        <v>0.14432710011759656</v>
      </c>
      <c r="CZ69" s="134">
        <v>0</v>
      </c>
      <c r="DA69" s="135">
        <v>9.7087378640776691E-3</v>
      </c>
      <c r="DB69" s="135">
        <v>0</v>
      </c>
      <c r="DC69" s="135">
        <v>0</v>
      </c>
      <c r="DD69" s="135">
        <v>0</v>
      </c>
      <c r="DE69" s="140">
        <v>0.53398058252427183</v>
      </c>
      <c r="DF69" s="13" t="s">
        <v>820</v>
      </c>
      <c r="DG69" s="80" t="s">
        <v>820</v>
      </c>
      <c r="DH69" s="18" t="b">
        <v>0</v>
      </c>
      <c r="DI69" s="79"/>
      <c r="DJ69" s="79"/>
      <c r="DK69" s="192"/>
      <c r="DL69" s="174"/>
      <c r="DM69" s="193"/>
      <c r="DN69" s="135"/>
      <c r="DO69" s="79"/>
      <c r="DP69" s="79"/>
      <c r="DQ69" s="79"/>
      <c r="DR69" s="79"/>
      <c r="DS69" s="79"/>
      <c r="DT69" s="79"/>
      <c r="DU69" s="79"/>
      <c r="DV69" s="18"/>
      <c r="DW69" s="18"/>
      <c r="DX69" s="18"/>
      <c r="DY69" s="177"/>
      <c r="DZ69" s="177">
        <v>0</v>
      </c>
      <c r="EA69" s="177">
        <v>0</v>
      </c>
      <c r="EB69" s="177">
        <v>0</v>
      </c>
      <c r="EC69" s="177">
        <v>0</v>
      </c>
      <c r="ED69" s="177">
        <v>0</v>
      </c>
      <c r="EE69" s="177">
        <v>0</v>
      </c>
      <c r="EF69" s="177">
        <v>0</v>
      </c>
      <c r="EG69" s="177">
        <v>0</v>
      </c>
      <c r="EH69" s="177">
        <v>0</v>
      </c>
      <c r="EI69" s="177">
        <v>0</v>
      </c>
      <c r="EJ69" s="177">
        <v>0</v>
      </c>
      <c r="EK69" s="177">
        <v>0</v>
      </c>
      <c r="EL69" s="177">
        <v>0</v>
      </c>
      <c r="EM69" s="177">
        <v>0</v>
      </c>
      <c r="EN69" s="177">
        <v>0</v>
      </c>
      <c r="EO69" s="177">
        <v>0</v>
      </c>
      <c r="EP69" s="177">
        <v>0</v>
      </c>
      <c r="EQ69" s="177">
        <v>0</v>
      </c>
      <c r="ER69" s="177">
        <v>0</v>
      </c>
      <c r="ES69" s="177">
        <v>0</v>
      </c>
      <c r="ET69" s="177">
        <v>0</v>
      </c>
      <c r="EU69" s="177">
        <v>0</v>
      </c>
      <c r="EV69" s="177">
        <v>0</v>
      </c>
      <c r="EW69" s="177">
        <v>0</v>
      </c>
      <c r="EX69" s="177">
        <v>0</v>
      </c>
      <c r="EY69" s="177">
        <v>0</v>
      </c>
      <c r="EZ69" s="177">
        <v>0</v>
      </c>
      <c r="FA69" s="177">
        <v>0</v>
      </c>
      <c r="FB69" s="177">
        <v>0</v>
      </c>
      <c r="FC69" s="246">
        <v>115</v>
      </c>
      <c r="FD69" s="248">
        <v>103</v>
      </c>
      <c r="FE69" s="248">
        <v>103</v>
      </c>
      <c r="FF69" s="248">
        <v>103</v>
      </c>
      <c r="FG69" s="249">
        <v>92</v>
      </c>
      <c r="FH69" s="197">
        <v>92</v>
      </c>
      <c r="FI69" s="197">
        <v>92</v>
      </c>
      <c r="FJ69" s="197">
        <v>92</v>
      </c>
      <c r="FK69" s="197">
        <v>90</v>
      </c>
      <c r="FL69" s="197">
        <v>90</v>
      </c>
      <c r="FM69" s="197">
        <v>90</v>
      </c>
      <c r="FN69" s="197">
        <v>90</v>
      </c>
      <c r="FO69" s="197">
        <v>90</v>
      </c>
      <c r="FP69" s="197">
        <v>90</v>
      </c>
      <c r="FQ69" s="197">
        <v>90</v>
      </c>
      <c r="FR69" s="197">
        <v>90</v>
      </c>
      <c r="FS69" s="197">
        <v>90</v>
      </c>
      <c r="FT69" s="197">
        <v>90</v>
      </c>
      <c r="FU69" s="197">
        <v>90</v>
      </c>
      <c r="FV69" s="197">
        <v>90</v>
      </c>
      <c r="FW69" s="197">
        <v>90</v>
      </c>
      <c r="FX69" s="197">
        <v>90</v>
      </c>
      <c r="FY69" s="197">
        <v>90</v>
      </c>
      <c r="FZ69" s="197">
        <v>90</v>
      </c>
      <c r="GA69" s="197">
        <v>90</v>
      </c>
      <c r="GB69" s="197">
        <v>90</v>
      </c>
      <c r="GC69" s="197">
        <v>90</v>
      </c>
      <c r="GD69" s="197">
        <v>90</v>
      </c>
      <c r="GE69" s="197">
        <v>90</v>
      </c>
      <c r="GF69" s="197">
        <v>90</v>
      </c>
      <c r="GG69" s="197">
        <v>90</v>
      </c>
      <c r="GH69" s="197">
        <v>90</v>
      </c>
      <c r="GI69" s="197">
        <v>90</v>
      </c>
      <c r="GJ69" s="197">
        <v>90</v>
      </c>
      <c r="GK69" s="197">
        <v>86</v>
      </c>
      <c r="GL69" s="197">
        <v>86</v>
      </c>
      <c r="GM69" s="197">
        <v>86</v>
      </c>
      <c r="GN69" s="197">
        <v>86</v>
      </c>
      <c r="GO69" s="197">
        <v>86</v>
      </c>
      <c r="GP69" s="197">
        <v>86</v>
      </c>
      <c r="GQ69" s="197">
        <v>86</v>
      </c>
      <c r="GR69" s="197">
        <v>86</v>
      </c>
      <c r="GS69" s="197">
        <v>86</v>
      </c>
      <c r="GT69" s="197">
        <v>86</v>
      </c>
      <c r="GU69" s="197">
        <v>86</v>
      </c>
      <c r="GV69" s="197">
        <v>86</v>
      </c>
      <c r="GW69" s="197">
        <v>86</v>
      </c>
      <c r="GX69" s="197">
        <v>86</v>
      </c>
      <c r="GY69" s="197">
        <v>86</v>
      </c>
      <c r="GZ69" s="197">
        <v>86</v>
      </c>
      <c r="HA69" s="197">
        <v>86</v>
      </c>
      <c r="HB69" s="197">
        <v>86</v>
      </c>
      <c r="HC69" s="197">
        <v>86</v>
      </c>
      <c r="HD69" s="197">
        <v>86</v>
      </c>
      <c r="HE69" s="197">
        <v>1</v>
      </c>
      <c r="HF69" s="197">
        <v>86</v>
      </c>
      <c r="HG69" s="197">
        <v>86</v>
      </c>
      <c r="HH69" s="197">
        <v>86</v>
      </c>
      <c r="HI69" s="197">
        <v>86</v>
      </c>
      <c r="HJ69" s="197">
        <v>86</v>
      </c>
      <c r="HK69" s="198"/>
      <c r="HL69" s="197">
        <v>86</v>
      </c>
      <c r="HM69" s="197">
        <v>86</v>
      </c>
      <c r="HN69" s="197">
        <v>86</v>
      </c>
      <c r="HO69" s="197">
        <v>86</v>
      </c>
      <c r="HP69" s="197">
        <v>82</v>
      </c>
      <c r="HQ69" s="197">
        <v>82</v>
      </c>
      <c r="HR69" s="197">
        <v>82</v>
      </c>
      <c r="HS69" s="197">
        <v>82</v>
      </c>
      <c r="HT69" s="197">
        <v>82</v>
      </c>
      <c r="HU69" s="197">
        <v>82</v>
      </c>
      <c r="HV69" s="198"/>
      <c r="HW69" s="197">
        <v>82</v>
      </c>
      <c r="HX69" s="197">
        <v>78</v>
      </c>
      <c r="HY69" s="197">
        <v>78</v>
      </c>
      <c r="HZ69" s="197">
        <v>78</v>
      </c>
      <c r="IA69" s="197">
        <v>78</v>
      </c>
      <c r="IB69" s="197">
        <v>78</v>
      </c>
      <c r="IC69" s="197">
        <v>78</v>
      </c>
      <c r="ID69" s="197">
        <v>78</v>
      </c>
      <c r="IE69" s="197">
        <v>78</v>
      </c>
      <c r="IF69" s="197">
        <v>78</v>
      </c>
      <c r="IG69" s="197">
        <v>78</v>
      </c>
      <c r="IH69" s="197">
        <v>78</v>
      </c>
      <c r="II69" s="197">
        <v>78</v>
      </c>
      <c r="IJ69" s="197">
        <v>78</v>
      </c>
      <c r="IK69" s="197">
        <v>68</v>
      </c>
      <c r="IL69" s="197">
        <v>68</v>
      </c>
      <c r="IM69" s="197">
        <v>68</v>
      </c>
      <c r="IN69" s="197">
        <v>68</v>
      </c>
      <c r="IO69" s="197">
        <v>68</v>
      </c>
      <c r="IP69" s="197">
        <v>68</v>
      </c>
      <c r="IQ69" s="197">
        <v>68</v>
      </c>
      <c r="IR69" s="197">
        <v>68</v>
      </c>
      <c r="IS69" s="197">
        <v>68</v>
      </c>
      <c r="IT69" s="197">
        <v>68</v>
      </c>
      <c r="IU69" s="197">
        <v>68</v>
      </c>
      <c r="IV69" s="197">
        <v>68</v>
      </c>
      <c r="IW69" s="197">
        <v>68</v>
      </c>
      <c r="IX69" s="197">
        <v>68</v>
      </c>
      <c r="IY69" s="197">
        <v>68</v>
      </c>
      <c r="IZ69" s="198"/>
      <c r="JA69" s="197">
        <v>68</v>
      </c>
      <c r="JB69" s="197">
        <v>68</v>
      </c>
      <c r="JC69" s="197">
        <v>68</v>
      </c>
      <c r="JD69" s="197">
        <v>68</v>
      </c>
      <c r="JE69" s="197">
        <v>68</v>
      </c>
      <c r="JF69" s="197">
        <v>68</v>
      </c>
      <c r="JG69" s="197">
        <v>68</v>
      </c>
      <c r="JH69" s="197">
        <v>68</v>
      </c>
      <c r="JI69" s="197">
        <v>68</v>
      </c>
      <c r="JJ69" s="197"/>
      <c r="JK69" s="197">
        <v>68</v>
      </c>
      <c r="JL69" s="197">
        <v>68</v>
      </c>
      <c r="JM69" s="197">
        <v>68</v>
      </c>
      <c r="JN69" s="197">
        <v>68</v>
      </c>
      <c r="JO69" s="197">
        <v>68</v>
      </c>
      <c r="JP69" s="197">
        <v>68</v>
      </c>
      <c r="JQ69" s="198"/>
      <c r="JR69" s="197">
        <v>68</v>
      </c>
      <c r="JS69" s="197">
        <v>68</v>
      </c>
      <c r="JT69" s="197">
        <v>68</v>
      </c>
      <c r="JU69" s="197">
        <v>68</v>
      </c>
      <c r="JV69" s="197">
        <v>68</v>
      </c>
      <c r="JW69" s="197">
        <v>68</v>
      </c>
      <c r="JX69" s="197">
        <v>68</v>
      </c>
      <c r="JY69" s="197">
        <v>68</v>
      </c>
      <c r="JZ69" s="197">
        <v>68</v>
      </c>
      <c r="KA69" s="197">
        <v>68</v>
      </c>
      <c r="KB69" s="197">
        <v>68</v>
      </c>
      <c r="KC69" s="197">
        <v>68</v>
      </c>
      <c r="KD69" s="197">
        <v>68</v>
      </c>
      <c r="KE69" s="197">
        <v>68</v>
      </c>
      <c r="KF69" s="197">
        <v>68</v>
      </c>
      <c r="KG69" s="197">
        <v>68</v>
      </c>
      <c r="KH69" s="197">
        <v>68</v>
      </c>
      <c r="KI69" s="197">
        <v>68</v>
      </c>
      <c r="KJ69" s="197">
        <v>68</v>
      </c>
      <c r="KK69" s="197">
        <v>68</v>
      </c>
      <c r="KL69" s="197">
        <v>68</v>
      </c>
      <c r="KM69" s="197">
        <v>68</v>
      </c>
      <c r="KN69" s="197">
        <v>68</v>
      </c>
      <c r="KO69" s="197">
        <v>68</v>
      </c>
      <c r="KP69" s="197">
        <v>68</v>
      </c>
      <c r="KQ69" s="197">
        <v>68</v>
      </c>
      <c r="KR69" s="197">
        <v>68</v>
      </c>
      <c r="KS69" s="197">
        <v>68</v>
      </c>
      <c r="KT69" s="197">
        <v>68</v>
      </c>
      <c r="KU69" s="197">
        <v>68</v>
      </c>
      <c r="KV69" s="197">
        <v>68</v>
      </c>
      <c r="KW69" s="197">
        <v>68</v>
      </c>
      <c r="KX69" s="198"/>
      <c r="KY69" s="198"/>
      <c r="KZ69" s="198"/>
      <c r="LA69" s="198"/>
      <c r="LB69" s="197">
        <v>68</v>
      </c>
      <c r="LC69" s="197">
        <v>68</v>
      </c>
      <c r="LD69" s="197">
        <v>68</v>
      </c>
      <c r="LE69" s="197">
        <v>68</v>
      </c>
      <c r="LF69" s="197">
        <v>0</v>
      </c>
      <c r="LG69" s="197">
        <v>68</v>
      </c>
      <c r="LH69" s="198"/>
      <c r="LI69" s="198"/>
      <c r="LJ69" s="198"/>
      <c r="LK69" s="198"/>
      <c r="LL69" s="198"/>
      <c r="LM69" s="198"/>
      <c r="LN69" s="198"/>
      <c r="LO69" s="198"/>
      <c r="LP69" s="198"/>
      <c r="LQ69" s="197">
        <v>68</v>
      </c>
      <c r="LR69" s="198"/>
      <c r="LS69" s="198"/>
      <c r="LT69" s="198"/>
      <c r="LU69" s="198"/>
      <c r="LV69" s="198"/>
      <c r="LW69" s="198"/>
      <c r="LX69" s="198"/>
      <c r="LY69" s="198"/>
      <c r="LZ69" s="198"/>
      <c r="MA69" s="198"/>
      <c r="MB69" s="198"/>
      <c r="MC69" s="198"/>
      <c r="MD69" s="198"/>
      <c r="ME69" s="198"/>
      <c r="MF69" s="198"/>
      <c r="MG69" s="198"/>
      <c r="MH69" s="198"/>
      <c r="MI69" s="198"/>
      <c r="MJ69" s="198"/>
      <c r="MK69" s="198"/>
      <c r="ML69" s="198"/>
      <c r="MM69" s="198"/>
      <c r="MN69" s="197">
        <v>68</v>
      </c>
      <c r="MO69" s="197">
        <v>54</v>
      </c>
      <c r="MP69" s="198"/>
      <c r="MQ69" s="197">
        <v>54</v>
      </c>
      <c r="MR69" s="198"/>
      <c r="MS69" s="198"/>
      <c r="MT69" s="198"/>
      <c r="MU69" s="198"/>
      <c r="MV69" s="198"/>
      <c r="MW69" s="198"/>
      <c r="MX69" s="198"/>
      <c r="MY69" s="198"/>
      <c r="MZ69" s="198"/>
      <c r="NA69" s="197">
        <v>54</v>
      </c>
      <c r="NB69" s="198"/>
      <c r="NC69" s="198"/>
      <c r="ND69" s="198"/>
      <c r="NE69" s="198"/>
      <c r="NF69" s="198"/>
      <c r="NG69" s="198"/>
      <c r="NH69" s="198"/>
      <c r="NI69" s="198"/>
      <c r="NJ69" s="198"/>
      <c r="NK69" s="198"/>
      <c r="NL69" s="198"/>
      <c r="NM69" s="198"/>
      <c r="NN69" s="198"/>
      <c r="NO69" s="198"/>
      <c r="NP69" s="198"/>
      <c r="NQ69" s="198"/>
      <c r="NR69" s="198"/>
      <c r="NS69" s="198"/>
      <c r="NT69" s="198"/>
      <c r="NU69" s="198"/>
      <c r="NV69" s="198"/>
      <c r="NW69" s="198"/>
      <c r="NX69" s="198"/>
      <c r="NY69" s="198"/>
      <c r="NZ69" s="198"/>
      <c r="OA69" s="198"/>
      <c r="OB69" s="198"/>
      <c r="OC69" s="198"/>
      <c r="OD69" s="198"/>
      <c r="OE69" s="198"/>
      <c r="OF69" s="198"/>
      <c r="OG69" s="198"/>
      <c r="OH69" s="198"/>
      <c r="OI69" s="198"/>
      <c r="OJ69" s="198"/>
      <c r="OK69" s="198"/>
      <c r="OL69" s="198"/>
      <c r="OM69" s="198"/>
      <c r="ON69" s="198"/>
      <c r="OO69" s="198"/>
      <c r="OP69" s="198"/>
      <c r="OQ69" s="198"/>
      <c r="OR69" s="198"/>
      <c r="OS69" s="198"/>
      <c r="OT69" s="198"/>
      <c r="OU69" s="198"/>
      <c r="OV69" s="198"/>
      <c r="OW69" s="198"/>
      <c r="OX69" s="198"/>
      <c r="OY69" s="198"/>
      <c r="OZ69" s="198"/>
      <c r="PA69" s="198"/>
      <c r="PB69" s="198"/>
      <c r="PC69" s="198"/>
      <c r="PD69" s="198"/>
      <c r="PE69" s="198"/>
      <c r="PF69" s="198"/>
      <c r="PG69" s="198"/>
      <c r="PH69" s="198"/>
      <c r="PI69" s="198"/>
      <c r="PJ69" s="198"/>
      <c r="PK69" s="198"/>
      <c r="PL69" s="198"/>
      <c r="PM69" s="198"/>
      <c r="PN69" s="198"/>
      <c r="PO69" s="198"/>
      <c r="PP69" s="198"/>
      <c r="PQ69" s="198"/>
      <c r="PR69" s="198"/>
      <c r="PS69" s="198"/>
      <c r="PT69" s="198"/>
      <c r="PU69" s="198"/>
      <c r="PV69" s="198"/>
      <c r="PW69" s="198"/>
      <c r="PX69" s="261"/>
      <c r="PY69" s="261"/>
      <c r="PZ69" s="261"/>
      <c r="QA69" s="261"/>
      <c r="QB69" s="261"/>
      <c r="QC69" s="261"/>
      <c r="QD69" s="261"/>
      <c r="QE69" s="261"/>
      <c r="QF69" s="261"/>
      <c r="QG69" s="261"/>
      <c r="QH69" s="261"/>
      <c r="QI69" s="261"/>
      <c r="QJ69" s="261"/>
      <c r="QK69" s="261"/>
      <c r="QL69" s="261"/>
      <c r="QM69" s="261"/>
      <c r="QN69" s="261"/>
      <c r="QO69" s="261"/>
      <c r="QP69" s="261"/>
      <c r="QQ69" s="261"/>
      <c r="QR69" s="261"/>
      <c r="QS69" s="261"/>
      <c r="QT69" s="261"/>
      <c r="QU69" s="261"/>
      <c r="QV69" s="261"/>
      <c r="QW69" s="261"/>
      <c r="QX69" s="261"/>
      <c r="QY69" s="261"/>
      <c r="QZ69" s="261"/>
      <c r="RA69" s="261"/>
      <c r="RB69" s="261"/>
      <c r="RC69" s="261"/>
      <c r="RD69" s="261"/>
      <c r="RE69" s="261"/>
      <c r="RF69" s="261"/>
      <c r="RG69" s="261"/>
      <c r="RH69" s="261"/>
      <c r="RI69" s="261"/>
      <c r="RJ69" s="261"/>
      <c r="RK69" s="261"/>
      <c r="RL69" s="261"/>
      <c r="RM69" s="261"/>
      <c r="RN69" s="261"/>
      <c r="RO69" s="261"/>
      <c r="RP69" s="261"/>
      <c r="RQ69" s="261"/>
      <c r="RR69" s="261"/>
      <c r="RS69" s="261"/>
      <c r="RT69" s="261"/>
      <c r="RU69" s="261"/>
      <c r="RV69" s="261"/>
      <c r="RW69" s="261"/>
      <c r="RX69" s="261"/>
      <c r="RY69" s="261"/>
      <c r="RZ69" s="261"/>
      <c r="SA69" s="261"/>
      <c r="SB69" s="261"/>
      <c r="SC69" s="261"/>
      <c r="SD69" s="261"/>
      <c r="SE69" s="261"/>
    </row>
    <row r="70" spans="1:499" x14ac:dyDescent="0.2">
      <c r="A70" s="230" t="s">
        <v>830</v>
      </c>
      <c r="B70" s="231" t="s">
        <v>1868</v>
      </c>
      <c r="C70" s="225"/>
      <c r="D70" s="225"/>
      <c r="E70" s="225"/>
      <c r="F70" s="226" t="s">
        <v>5670</v>
      </c>
      <c r="G70" s="226" t="s">
        <v>5550</v>
      </c>
      <c r="H70" s="226" t="s">
        <v>5551</v>
      </c>
      <c r="I70" s="226" t="s">
        <v>5607</v>
      </c>
      <c r="J70" s="226"/>
      <c r="K70" s="226"/>
      <c r="L70" s="226"/>
      <c r="M70" s="226"/>
      <c r="N70" s="226" t="s">
        <v>5553</v>
      </c>
      <c r="O70" s="226" t="s">
        <v>5671</v>
      </c>
      <c r="P70" s="226"/>
      <c r="Q70" s="237">
        <v>0</v>
      </c>
      <c r="R70" s="238"/>
      <c r="S70" s="238"/>
      <c r="T70" s="238"/>
      <c r="U70" s="238"/>
      <c r="V70" s="238"/>
      <c r="W70" s="232" t="s">
        <v>5555</v>
      </c>
      <c r="X70" s="232"/>
      <c r="Y70" s="232" t="s">
        <v>5556</v>
      </c>
      <c r="Z70" s="235">
        <v>2.88</v>
      </c>
      <c r="AA70" s="235">
        <v>4.32</v>
      </c>
      <c r="AB70" s="235">
        <v>0</v>
      </c>
      <c r="AC70" s="224">
        <v>36526</v>
      </c>
      <c r="AD70" s="224">
        <v>36526</v>
      </c>
      <c r="AE70" s="125">
        <v>18</v>
      </c>
      <c r="AF70" s="125">
        <v>24</v>
      </c>
      <c r="AG70" s="125">
        <v>12</v>
      </c>
      <c r="AH70" s="236">
        <v>1</v>
      </c>
      <c r="AI70" s="236"/>
      <c r="AJ70" s="125" t="s">
        <v>6187</v>
      </c>
      <c r="AK70" s="175"/>
      <c r="AL70" s="125" t="s">
        <v>820</v>
      </c>
      <c r="AM70" s="27" t="s">
        <v>820</v>
      </c>
      <c r="AN70" s="126">
        <v>0.35</v>
      </c>
      <c r="AO70" s="126">
        <v>0</v>
      </c>
      <c r="AP70" s="126">
        <v>0</v>
      </c>
      <c r="AQ70" s="126">
        <v>35.700000000000003</v>
      </c>
      <c r="AR70" s="125">
        <v>0</v>
      </c>
      <c r="AS70" s="125">
        <v>0</v>
      </c>
      <c r="AT70" s="178">
        <v>43265</v>
      </c>
      <c r="AU70" s="178">
        <v>42779</v>
      </c>
      <c r="AV70" s="178">
        <v>43110</v>
      </c>
      <c r="AW70" s="239" t="s">
        <v>855</v>
      </c>
      <c r="AX70" s="239" t="s">
        <v>846</v>
      </c>
      <c r="AY70" s="127"/>
      <c r="AZ70" s="127"/>
      <c r="BA70" s="128">
        <v>50</v>
      </c>
      <c r="BB70" s="128" t="s">
        <v>489</v>
      </c>
      <c r="BC70" s="128"/>
      <c r="BD70" s="128">
        <v>1</v>
      </c>
      <c r="BE70" s="129" t="s">
        <v>541</v>
      </c>
      <c r="BF70" s="130">
        <v>1</v>
      </c>
      <c r="BG70" s="240"/>
      <c r="BH70" s="241"/>
      <c r="BI70" s="190"/>
      <c r="BJ70" s="131">
        <v>0</v>
      </c>
      <c r="BK70" s="191">
        <v>16</v>
      </c>
      <c r="BL70" s="13">
        <v>0</v>
      </c>
      <c r="BM70" s="13">
        <v>0</v>
      </c>
      <c r="BN70" s="27" t="s">
        <v>702</v>
      </c>
      <c r="BO70" s="13" t="s">
        <v>702</v>
      </c>
      <c r="BP70" s="222">
        <v>100</v>
      </c>
      <c r="BQ70" s="132"/>
      <c r="BR70" s="133"/>
      <c r="BS70" s="125">
        <v>1000000000</v>
      </c>
      <c r="BT70" s="134">
        <v>0</v>
      </c>
      <c r="BU70" s="135">
        <v>0</v>
      </c>
      <c r="BV70" s="134">
        <v>0</v>
      </c>
      <c r="BW70" s="136">
        <v>0</v>
      </c>
      <c r="BX70" s="136">
        <v>0</v>
      </c>
      <c r="BY70" s="136">
        <v>0</v>
      </c>
      <c r="BZ70" s="134">
        <v>0</v>
      </c>
      <c r="CA70" s="134">
        <v>0</v>
      </c>
      <c r="CB70" s="134">
        <v>0</v>
      </c>
      <c r="CC70" s="135">
        <v>0</v>
      </c>
      <c r="CD70" s="134"/>
      <c r="CE70" s="134"/>
      <c r="CF70" s="137">
        <v>0</v>
      </c>
      <c r="CG70" s="134">
        <v>0</v>
      </c>
      <c r="CH70" s="132"/>
      <c r="CI70" s="132"/>
      <c r="CJ70" s="229" t="s">
        <v>820</v>
      </c>
      <c r="CK70" s="233" t="s">
        <v>820</v>
      </c>
      <c r="CL70" s="138">
        <v>0</v>
      </c>
      <c r="CM70" s="138">
        <v>0</v>
      </c>
      <c r="CN70" s="135">
        <v>0</v>
      </c>
      <c r="CO70" s="135">
        <v>0</v>
      </c>
      <c r="CP70" s="139"/>
      <c r="CQ70" s="135">
        <v>0</v>
      </c>
      <c r="CR70" s="179">
        <v>43278</v>
      </c>
      <c r="CS70" s="180">
        <v>43367</v>
      </c>
      <c r="CT70" s="181">
        <v>43493</v>
      </c>
      <c r="CU70" s="181">
        <v>43250</v>
      </c>
      <c r="CV70" s="181">
        <v>43334</v>
      </c>
      <c r="CW70" s="181">
        <v>43334</v>
      </c>
      <c r="CX70" s="181">
        <v>43418</v>
      </c>
      <c r="CY70" s="135">
        <v>1</v>
      </c>
      <c r="CZ70" s="134">
        <v>0</v>
      </c>
      <c r="DA70" s="135">
        <v>0.5436893203883495</v>
      </c>
      <c r="DB70" s="135">
        <v>0</v>
      </c>
      <c r="DC70" s="135">
        <v>0</v>
      </c>
      <c r="DD70" s="135">
        <v>0</v>
      </c>
      <c r="DE70" s="140">
        <v>0</v>
      </c>
      <c r="DF70" s="13" t="s">
        <v>820</v>
      </c>
      <c r="DG70" s="80" t="s">
        <v>820</v>
      </c>
      <c r="DH70" s="18" t="b">
        <v>0</v>
      </c>
      <c r="DI70" s="79"/>
      <c r="DJ70" s="79"/>
      <c r="DK70" s="192"/>
      <c r="DL70" s="174"/>
      <c r="DM70" s="193"/>
      <c r="DN70" s="135"/>
      <c r="DO70" s="79"/>
      <c r="DP70" s="79"/>
      <c r="DQ70" s="79"/>
      <c r="DR70" s="79"/>
      <c r="DS70" s="79"/>
      <c r="DT70" s="79"/>
      <c r="DU70" s="79"/>
      <c r="DV70" s="18"/>
      <c r="DW70" s="18"/>
      <c r="DX70" s="18"/>
      <c r="DY70" s="177"/>
      <c r="DZ70" s="177">
        <v>0</v>
      </c>
      <c r="EA70" s="177">
        <v>0</v>
      </c>
      <c r="EB70" s="177">
        <v>0</v>
      </c>
      <c r="EC70" s="177">
        <v>0</v>
      </c>
      <c r="ED70" s="177">
        <v>0</v>
      </c>
      <c r="EE70" s="177">
        <v>0</v>
      </c>
      <c r="EF70" s="177">
        <v>0</v>
      </c>
      <c r="EG70" s="177">
        <v>0</v>
      </c>
      <c r="EH70" s="177">
        <v>0</v>
      </c>
      <c r="EI70" s="177">
        <v>0</v>
      </c>
      <c r="EJ70" s="177">
        <v>0</v>
      </c>
      <c r="EK70" s="177">
        <v>0</v>
      </c>
      <c r="EL70" s="177">
        <v>0</v>
      </c>
      <c r="EM70" s="177">
        <v>0</v>
      </c>
      <c r="EN70" s="177">
        <v>0</v>
      </c>
      <c r="EO70" s="177">
        <v>0</v>
      </c>
      <c r="EP70" s="177">
        <v>100</v>
      </c>
      <c r="EQ70" s="177">
        <v>0</v>
      </c>
      <c r="ER70" s="177">
        <v>0</v>
      </c>
      <c r="ES70" s="177">
        <v>0</v>
      </c>
      <c r="ET70" s="177">
        <v>0</v>
      </c>
      <c r="EU70" s="177">
        <v>100</v>
      </c>
      <c r="EV70" s="177">
        <v>0</v>
      </c>
      <c r="EW70" s="177">
        <v>0</v>
      </c>
      <c r="EX70" s="177">
        <v>0</v>
      </c>
      <c r="EY70" s="177">
        <v>0</v>
      </c>
      <c r="EZ70" s="177">
        <v>0</v>
      </c>
      <c r="FA70" s="177">
        <v>0</v>
      </c>
      <c r="FB70" s="177">
        <v>0</v>
      </c>
      <c r="FC70" s="245">
        <v>14</v>
      </c>
      <c r="FD70" s="242">
        <v>2</v>
      </c>
      <c r="FE70" s="242">
        <v>2</v>
      </c>
      <c r="FF70" s="242">
        <v>2</v>
      </c>
      <c r="FG70" s="243">
        <v>0</v>
      </c>
      <c r="FH70" s="243">
        <v>0</v>
      </c>
      <c r="FI70" s="243">
        <v>0</v>
      </c>
      <c r="FJ70" s="243">
        <v>0</v>
      </c>
      <c r="FK70" s="243">
        <v>0</v>
      </c>
      <c r="FL70" s="243">
        <v>0</v>
      </c>
      <c r="FM70" s="243">
        <v>0</v>
      </c>
      <c r="FN70" s="243">
        <v>0</v>
      </c>
      <c r="FO70" s="243">
        <v>0</v>
      </c>
      <c r="FP70" s="243">
        <v>0</v>
      </c>
      <c r="FQ70" s="243">
        <v>0</v>
      </c>
      <c r="FR70" s="243">
        <v>0</v>
      </c>
      <c r="FS70" s="243">
        <v>0</v>
      </c>
      <c r="FT70" s="243">
        <v>0</v>
      </c>
      <c r="FU70" s="243">
        <v>0</v>
      </c>
      <c r="FV70" s="243">
        <v>0</v>
      </c>
      <c r="FW70" s="243">
        <v>0</v>
      </c>
      <c r="FX70" s="197">
        <v>0</v>
      </c>
      <c r="FY70" s="197">
        <v>0</v>
      </c>
      <c r="FZ70" s="197">
        <v>0</v>
      </c>
      <c r="GA70" s="197">
        <v>0</v>
      </c>
      <c r="GB70" s="197">
        <v>0</v>
      </c>
      <c r="GC70" s="197">
        <v>0</v>
      </c>
      <c r="GD70" s="197">
        <v>0</v>
      </c>
      <c r="GE70" s="197">
        <v>0</v>
      </c>
      <c r="GF70" s="197">
        <v>0</v>
      </c>
      <c r="GG70" s="197">
        <v>0</v>
      </c>
      <c r="GH70" s="197">
        <v>0</v>
      </c>
      <c r="GI70" s="197">
        <v>0</v>
      </c>
      <c r="GJ70" s="197">
        <v>0</v>
      </c>
      <c r="GK70" s="197">
        <v>0</v>
      </c>
      <c r="GL70" s="197">
        <v>0</v>
      </c>
      <c r="GM70" s="197">
        <v>0</v>
      </c>
      <c r="GN70" s="197">
        <v>0</v>
      </c>
      <c r="GO70" s="197">
        <v>0</v>
      </c>
      <c r="GP70" s="197">
        <v>0</v>
      </c>
      <c r="GQ70" s="197">
        <v>0</v>
      </c>
      <c r="GR70" s="197">
        <v>0</v>
      </c>
      <c r="GS70" s="197">
        <v>0</v>
      </c>
      <c r="GT70" s="197">
        <v>0</v>
      </c>
      <c r="GU70" s="197">
        <v>0</v>
      </c>
      <c r="GV70" s="197">
        <v>0</v>
      </c>
      <c r="GW70" s="197">
        <v>0</v>
      </c>
      <c r="GX70" s="197">
        <v>0</v>
      </c>
      <c r="GY70" s="197">
        <v>0</v>
      </c>
      <c r="GZ70" s="197">
        <v>0</v>
      </c>
      <c r="HA70" s="197">
        <v>0</v>
      </c>
      <c r="HB70" s="197">
        <v>0</v>
      </c>
      <c r="HC70" s="197">
        <v>0</v>
      </c>
      <c r="HD70" s="197">
        <v>0</v>
      </c>
      <c r="HE70" s="197">
        <v>1</v>
      </c>
      <c r="HF70" s="197">
        <v>0</v>
      </c>
      <c r="HG70" s="197">
        <v>0</v>
      </c>
      <c r="HH70" s="197">
        <v>0</v>
      </c>
      <c r="HI70" s="197">
        <v>0</v>
      </c>
      <c r="HJ70" s="197">
        <v>0</v>
      </c>
      <c r="HK70" s="198"/>
      <c r="HL70" s="197">
        <v>0</v>
      </c>
      <c r="HM70" s="197">
        <v>0</v>
      </c>
      <c r="HN70" s="197">
        <v>0</v>
      </c>
      <c r="HO70" s="197">
        <v>0</v>
      </c>
      <c r="HP70" s="197">
        <v>0</v>
      </c>
      <c r="HQ70" s="197">
        <v>0</v>
      </c>
      <c r="HR70" s="197">
        <v>0</v>
      </c>
      <c r="HS70" s="197">
        <v>0</v>
      </c>
      <c r="HT70" s="197">
        <v>0</v>
      </c>
      <c r="HU70" s="197">
        <v>0</v>
      </c>
      <c r="HV70" s="198"/>
      <c r="HW70" s="197">
        <v>0</v>
      </c>
      <c r="HX70" s="197">
        <v>0</v>
      </c>
      <c r="HY70" s="197">
        <v>0</v>
      </c>
      <c r="HZ70" s="197">
        <v>0</v>
      </c>
      <c r="IA70" s="197">
        <v>0</v>
      </c>
      <c r="IB70" s="197">
        <v>0</v>
      </c>
      <c r="IC70" s="197">
        <v>0</v>
      </c>
      <c r="ID70" s="197">
        <v>0</v>
      </c>
      <c r="IE70" s="197">
        <v>0</v>
      </c>
      <c r="IF70" s="197">
        <v>0</v>
      </c>
      <c r="IG70" s="197">
        <v>0</v>
      </c>
      <c r="IH70" s="197">
        <v>0</v>
      </c>
      <c r="II70" s="197">
        <v>0</v>
      </c>
      <c r="IJ70" s="197">
        <v>0</v>
      </c>
      <c r="IK70" s="197">
        <v>0</v>
      </c>
      <c r="IL70" s="197">
        <v>0</v>
      </c>
      <c r="IM70" s="197">
        <v>0</v>
      </c>
      <c r="IN70" s="197">
        <v>0</v>
      </c>
      <c r="IO70" s="197">
        <v>0</v>
      </c>
      <c r="IP70" s="197">
        <v>0</v>
      </c>
      <c r="IQ70" s="197">
        <v>0</v>
      </c>
      <c r="IR70" s="197">
        <v>0</v>
      </c>
      <c r="IS70" s="197">
        <v>0</v>
      </c>
      <c r="IT70" s="197">
        <v>0</v>
      </c>
      <c r="IU70" s="197">
        <v>0</v>
      </c>
      <c r="IV70" s="197">
        <v>0</v>
      </c>
      <c r="IW70" s="197">
        <v>0</v>
      </c>
      <c r="IX70" s="197">
        <v>0</v>
      </c>
      <c r="IY70" s="197">
        <v>0</v>
      </c>
      <c r="IZ70" s="198"/>
      <c r="JA70" s="197">
        <v>0</v>
      </c>
      <c r="JB70" s="197">
        <v>0</v>
      </c>
      <c r="JC70" s="197">
        <v>0</v>
      </c>
      <c r="JD70" s="197">
        <v>0</v>
      </c>
      <c r="JE70" s="197">
        <v>0</v>
      </c>
      <c r="JF70" s="197">
        <v>0</v>
      </c>
      <c r="JG70" s="197">
        <v>0</v>
      </c>
      <c r="JH70" s="197">
        <v>0</v>
      </c>
      <c r="JI70" s="197">
        <v>0</v>
      </c>
      <c r="JJ70" s="197"/>
      <c r="JK70" s="197">
        <v>0</v>
      </c>
      <c r="JL70" s="197">
        <v>0</v>
      </c>
      <c r="JM70" s="197">
        <v>0</v>
      </c>
      <c r="JN70" s="197">
        <v>0</v>
      </c>
      <c r="JO70" s="197">
        <v>0</v>
      </c>
      <c r="JP70" s="197">
        <v>0</v>
      </c>
      <c r="JQ70" s="198"/>
      <c r="JR70" s="197">
        <v>0</v>
      </c>
      <c r="JS70" s="197">
        <v>0</v>
      </c>
      <c r="JT70" s="197">
        <v>0</v>
      </c>
      <c r="JU70" s="197">
        <v>0</v>
      </c>
      <c r="JV70" s="197">
        <v>0</v>
      </c>
      <c r="JW70" s="197">
        <v>0</v>
      </c>
      <c r="JX70" s="197">
        <v>0</v>
      </c>
      <c r="JY70" s="197">
        <v>0</v>
      </c>
      <c r="JZ70" s="197">
        <v>0</v>
      </c>
      <c r="KA70" s="197">
        <v>0</v>
      </c>
      <c r="KB70" s="197">
        <v>0</v>
      </c>
      <c r="KC70" s="197">
        <v>0</v>
      </c>
      <c r="KD70" s="197">
        <v>0</v>
      </c>
      <c r="KE70" s="197">
        <v>0</v>
      </c>
      <c r="KF70" s="197">
        <v>0</v>
      </c>
      <c r="KG70" s="197">
        <v>0</v>
      </c>
      <c r="KH70" s="197">
        <v>0</v>
      </c>
      <c r="KI70" s="197">
        <v>0</v>
      </c>
      <c r="KJ70" s="197">
        <v>0</v>
      </c>
      <c r="KK70" s="197">
        <v>0</v>
      </c>
      <c r="KL70" s="197">
        <v>0</v>
      </c>
      <c r="KM70" s="197">
        <v>0</v>
      </c>
      <c r="KN70" s="197">
        <v>0</v>
      </c>
      <c r="KO70" s="197">
        <v>0</v>
      </c>
      <c r="KP70" s="197">
        <v>0</v>
      </c>
      <c r="KQ70" s="197">
        <v>0</v>
      </c>
      <c r="KR70" s="197">
        <v>0</v>
      </c>
      <c r="KS70" s="197">
        <v>0</v>
      </c>
      <c r="KT70" s="197">
        <v>0</v>
      </c>
      <c r="KU70" s="197">
        <v>0</v>
      </c>
      <c r="KV70" s="197">
        <v>0</v>
      </c>
      <c r="KW70" s="197">
        <v>0</v>
      </c>
      <c r="KX70" s="198"/>
      <c r="KY70" s="198"/>
      <c r="KZ70" s="198"/>
      <c r="LA70" s="198"/>
      <c r="LB70" s="197">
        <v>0</v>
      </c>
      <c r="LC70" s="197">
        <v>0</v>
      </c>
      <c r="LD70" s="197">
        <v>0</v>
      </c>
      <c r="LE70" s="197">
        <v>0</v>
      </c>
      <c r="LF70" s="197">
        <v>0</v>
      </c>
      <c r="LG70" s="197">
        <v>0</v>
      </c>
      <c r="LH70" s="198"/>
      <c r="LI70" s="198"/>
      <c r="LJ70" s="198"/>
      <c r="LK70" s="198"/>
      <c r="LL70" s="198"/>
      <c r="LM70" s="198"/>
      <c r="LN70" s="198"/>
      <c r="LO70" s="198"/>
      <c r="LP70" s="198"/>
      <c r="LQ70" s="197">
        <v>0</v>
      </c>
      <c r="LR70" s="198"/>
      <c r="LS70" s="198"/>
      <c r="LT70" s="198"/>
      <c r="LU70" s="198"/>
      <c r="LV70" s="198"/>
      <c r="LW70" s="198"/>
      <c r="LX70" s="198"/>
      <c r="LY70" s="198"/>
      <c r="LZ70" s="198"/>
      <c r="MA70" s="198"/>
      <c r="MB70" s="198"/>
      <c r="MC70" s="198"/>
      <c r="MD70" s="198"/>
      <c r="ME70" s="198"/>
      <c r="MF70" s="198"/>
      <c r="MG70" s="198"/>
      <c r="MH70" s="198"/>
      <c r="MI70" s="198"/>
      <c r="MJ70" s="198"/>
      <c r="MK70" s="198"/>
      <c r="ML70" s="198"/>
      <c r="MM70" s="198"/>
      <c r="MN70" s="197">
        <v>0</v>
      </c>
      <c r="MO70" s="197">
        <v>0</v>
      </c>
      <c r="MP70" s="198"/>
      <c r="MQ70" s="197">
        <v>0</v>
      </c>
      <c r="MR70" s="198"/>
      <c r="MS70" s="198"/>
      <c r="MT70" s="198"/>
      <c r="MU70" s="198"/>
      <c r="MV70" s="198"/>
      <c r="MW70" s="198"/>
      <c r="MX70" s="198"/>
      <c r="MY70" s="198"/>
      <c r="MZ70" s="198"/>
      <c r="NA70" s="197">
        <v>0</v>
      </c>
      <c r="NB70" s="198"/>
      <c r="NC70" s="198"/>
      <c r="ND70" s="198"/>
      <c r="NE70" s="198"/>
      <c r="NF70" s="198"/>
      <c r="NG70" s="198"/>
      <c r="NH70" s="198"/>
      <c r="NI70" s="198"/>
      <c r="NJ70" s="198"/>
      <c r="NK70" s="198"/>
      <c r="NL70" s="198"/>
      <c r="NM70" s="198"/>
      <c r="NN70" s="198"/>
      <c r="NO70" s="198"/>
      <c r="NP70" s="196"/>
      <c r="NQ70" s="196"/>
      <c r="NR70" s="196"/>
      <c r="NS70" s="196"/>
      <c r="NT70" s="196"/>
      <c r="NU70" s="196"/>
      <c r="NV70" s="196"/>
      <c r="NW70" s="196"/>
      <c r="NX70" s="196"/>
      <c r="NY70" s="196"/>
      <c r="NZ70" s="196"/>
      <c r="OA70" s="196"/>
      <c r="OB70" s="196"/>
      <c r="OC70" s="196"/>
      <c r="OD70" s="196"/>
      <c r="OE70" s="196"/>
      <c r="OF70" s="196"/>
      <c r="OG70" s="196"/>
      <c r="OH70" s="196"/>
      <c r="OI70" s="196"/>
      <c r="OJ70" s="196"/>
      <c r="OK70" s="196"/>
      <c r="OL70" s="196"/>
      <c r="OM70" s="196"/>
      <c r="ON70" s="196"/>
      <c r="OO70" s="196"/>
      <c r="OP70" s="196"/>
      <c r="OQ70" s="196"/>
      <c r="OR70" s="196"/>
      <c r="OS70" s="196"/>
      <c r="OT70" s="196"/>
      <c r="OU70" s="196"/>
      <c r="OV70" s="196"/>
      <c r="OW70" s="196"/>
      <c r="OX70" s="196"/>
      <c r="OY70" s="196"/>
      <c r="OZ70" s="196"/>
      <c r="PA70" s="196"/>
      <c r="PB70" s="196"/>
      <c r="PC70" s="196"/>
      <c r="PD70" s="196"/>
      <c r="PE70" s="196"/>
      <c r="PF70" s="196"/>
      <c r="PG70" s="196"/>
      <c r="PH70" s="196"/>
      <c r="PI70" s="196"/>
      <c r="PJ70" s="196"/>
      <c r="PK70" s="196"/>
      <c r="PL70" s="196"/>
      <c r="PM70" s="196"/>
      <c r="PN70" s="196"/>
      <c r="PO70" s="196"/>
      <c r="PP70" s="196"/>
      <c r="PQ70" s="196"/>
      <c r="PR70" s="196"/>
      <c r="PS70" s="196"/>
      <c r="PT70" s="196"/>
      <c r="PU70" s="196"/>
      <c r="PV70" s="196"/>
      <c r="PW70" s="196"/>
      <c r="PX70" s="261"/>
      <c r="PY70" s="261"/>
      <c r="PZ70" s="261"/>
      <c r="QA70" s="261"/>
      <c r="QB70" s="261"/>
      <c r="QC70" s="261"/>
      <c r="QD70" s="261"/>
      <c r="QE70" s="261"/>
      <c r="QF70" s="261"/>
      <c r="QG70" s="261"/>
      <c r="QH70" s="261"/>
      <c r="QI70" s="261"/>
      <c r="QJ70" s="261"/>
      <c r="QK70" s="261"/>
      <c r="QL70" s="261"/>
      <c r="QM70" s="261"/>
      <c r="QN70" s="261"/>
      <c r="QO70" s="261"/>
      <c r="QP70" s="261"/>
      <c r="QQ70" s="261"/>
      <c r="QR70" s="261"/>
      <c r="QS70" s="261"/>
      <c r="QT70" s="261"/>
      <c r="QU70" s="261"/>
      <c r="QV70" s="261"/>
      <c r="QW70" s="261"/>
      <c r="QX70" s="261"/>
      <c r="QY70" s="261"/>
      <c r="QZ70" s="261"/>
      <c r="RA70" s="261"/>
      <c r="RB70" s="261"/>
      <c r="RC70" s="261"/>
      <c r="RD70" s="261"/>
      <c r="RE70" s="261"/>
      <c r="RF70" s="261"/>
      <c r="RG70" s="261"/>
      <c r="RH70" s="261"/>
      <c r="RI70" s="261"/>
      <c r="RJ70" s="261"/>
      <c r="RK70" s="261"/>
      <c r="RL70" s="261"/>
      <c r="RM70" s="261"/>
      <c r="RN70" s="261"/>
      <c r="RO70" s="261"/>
      <c r="RP70" s="261"/>
      <c r="RQ70" s="261"/>
      <c r="RR70" s="261"/>
      <c r="RS70" s="261"/>
      <c r="RT70" s="261"/>
      <c r="RU70" s="261"/>
      <c r="RV70" s="261"/>
      <c r="RW70" s="261"/>
      <c r="RX70" s="261"/>
      <c r="RY70" s="261"/>
      <c r="RZ70" s="261"/>
      <c r="SA70" s="261"/>
      <c r="SB70" s="261"/>
      <c r="SC70" s="261"/>
      <c r="SD70" s="261"/>
      <c r="SE70" s="261"/>
    </row>
    <row r="71" spans="1:499" x14ac:dyDescent="0.2">
      <c r="A71" s="230" t="s">
        <v>830</v>
      </c>
      <c r="B71" s="231" t="s">
        <v>5433</v>
      </c>
      <c r="C71" s="225"/>
      <c r="D71" s="225"/>
      <c r="E71" s="225"/>
      <c r="F71" s="226" t="s">
        <v>5672</v>
      </c>
      <c r="G71" s="226" t="s">
        <v>5550</v>
      </c>
      <c r="H71" s="226" t="s">
        <v>5551</v>
      </c>
      <c r="I71" s="226" t="s">
        <v>5607</v>
      </c>
      <c r="J71" s="226"/>
      <c r="K71" s="226"/>
      <c r="L71" s="226"/>
      <c r="M71" s="226"/>
      <c r="N71" s="226" t="s">
        <v>5553</v>
      </c>
      <c r="O71" s="226" t="s">
        <v>5630</v>
      </c>
      <c r="P71" s="226"/>
      <c r="Q71" s="237">
        <v>0</v>
      </c>
      <c r="R71" s="238"/>
      <c r="S71" s="238"/>
      <c r="T71" s="238"/>
      <c r="U71" s="238"/>
      <c r="V71" s="238"/>
      <c r="W71" s="232" t="s">
        <v>5565</v>
      </c>
      <c r="X71" s="232"/>
      <c r="Y71" s="232" t="s">
        <v>5556</v>
      </c>
      <c r="Z71" s="235">
        <v>3.08</v>
      </c>
      <c r="AA71" s="235">
        <v>3.99</v>
      </c>
      <c r="AB71" s="235">
        <v>0</v>
      </c>
      <c r="AC71" s="224">
        <v>36526</v>
      </c>
      <c r="AD71" s="224">
        <v>36526</v>
      </c>
      <c r="AE71" s="125">
        <v>18</v>
      </c>
      <c r="AF71" s="125">
        <v>24</v>
      </c>
      <c r="AG71" s="125">
        <v>12</v>
      </c>
      <c r="AH71" s="236">
        <v>1</v>
      </c>
      <c r="AI71" s="236"/>
      <c r="AJ71" s="125" t="s">
        <v>6229</v>
      </c>
      <c r="AK71" s="175" t="s">
        <v>5144</v>
      </c>
      <c r="AL71" s="125" t="s">
        <v>820</v>
      </c>
      <c r="AM71" s="27" t="s">
        <v>820</v>
      </c>
      <c r="AN71" s="126">
        <v>3.62</v>
      </c>
      <c r="AO71" s="126">
        <v>12.4</v>
      </c>
      <c r="AP71" s="126">
        <v>21.8</v>
      </c>
      <c r="AQ71" s="126">
        <v>34.5</v>
      </c>
      <c r="AR71" s="125">
        <v>0</v>
      </c>
      <c r="AS71" s="125">
        <v>0</v>
      </c>
      <c r="AT71" s="178">
        <v>43279</v>
      </c>
      <c r="AU71" s="178"/>
      <c r="AV71" s="178">
        <v>43095</v>
      </c>
      <c r="AW71" s="239" t="s">
        <v>855</v>
      </c>
      <c r="AX71" s="239" t="s">
        <v>846</v>
      </c>
      <c r="AY71" s="127"/>
      <c r="AZ71" s="127"/>
      <c r="BA71" s="128">
        <v>500</v>
      </c>
      <c r="BB71" s="128" t="s">
        <v>489</v>
      </c>
      <c r="BC71" s="128"/>
      <c r="BD71" s="128">
        <v>1</v>
      </c>
      <c r="BE71" s="129" t="s">
        <v>541</v>
      </c>
      <c r="BF71" s="130">
        <v>1</v>
      </c>
      <c r="BG71" s="240"/>
      <c r="BH71" s="241"/>
      <c r="BI71" s="190"/>
      <c r="BJ71" s="131">
        <v>180</v>
      </c>
      <c r="BK71" s="191">
        <v>157</v>
      </c>
      <c r="BL71" s="13">
        <v>120</v>
      </c>
      <c r="BM71" s="13">
        <v>59</v>
      </c>
      <c r="BN71" s="27" t="s">
        <v>5562</v>
      </c>
      <c r="BO71" s="13" t="s">
        <v>5562</v>
      </c>
      <c r="BP71" s="222">
        <v>400</v>
      </c>
      <c r="BQ71" s="132"/>
      <c r="BR71" s="133"/>
      <c r="BS71" s="125">
        <v>1000000000</v>
      </c>
      <c r="BT71" s="134">
        <v>315</v>
      </c>
      <c r="BU71" s="135">
        <v>-0.75</v>
      </c>
      <c r="BV71" s="134">
        <v>0</v>
      </c>
      <c r="BW71" s="136">
        <v>0</v>
      </c>
      <c r="BX71" s="136">
        <v>0</v>
      </c>
      <c r="BY71" s="136">
        <v>0</v>
      </c>
      <c r="BZ71" s="134">
        <v>0</v>
      </c>
      <c r="CA71" s="134">
        <v>0</v>
      </c>
      <c r="CB71" s="134">
        <v>315</v>
      </c>
      <c r="CC71" s="135">
        <v>-0.75</v>
      </c>
      <c r="CD71" s="134"/>
      <c r="CE71" s="134"/>
      <c r="CF71" s="137">
        <v>0</v>
      </c>
      <c r="CG71" s="134">
        <v>60</v>
      </c>
      <c r="CH71" s="132"/>
      <c r="CI71" s="132"/>
      <c r="CJ71" s="229" t="s">
        <v>820</v>
      </c>
      <c r="CK71" s="233" t="s">
        <v>820</v>
      </c>
      <c r="CL71" s="138">
        <v>0</v>
      </c>
      <c r="CM71" s="138">
        <v>416</v>
      </c>
      <c r="CN71" s="135">
        <v>0</v>
      </c>
      <c r="CO71" s="135">
        <v>0.39</v>
      </c>
      <c r="CP71" s="139"/>
      <c r="CQ71" s="135">
        <v>0</v>
      </c>
      <c r="CR71" s="179">
        <v>43242</v>
      </c>
      <c r="CS71" s="180">
        <v>43367</v>
      </c>
      <c r="CT71" s="181">
        <v>43493</v>
      </c>
      <c r="CU71" s="181">
        <v>36526</v>
      </c>
      <c r="CV71" s="181">
        <v>36526</v>
      </c>
      <c r="CW71" s="181">
        <v>36526</v>
      </c>
      <c r="CX71" s="181">
        <v>36694</v>
      </c>
      <c r="CY71" s="135">
        <v>0.13884198900509026</v>
      </c>
      <c r="CZ71" s="134">
        <v>0</v>
      </c>
      <c r="DA71" s="135">
        <v>9.7087378640776691E-3</v>
      </c>
      <c r="DB71" s="135">
        <v>0</v>
      </c>
      <c r="DC71" s="135">
        <v>0</v>
      </c>
      <c r="DD71" s="135">
        <v>0</v>
      </c>
      <c r="DE71" s="140">
        <v>0.53398058252427183</v>
      </c>
      <c r="DF71" s="13" t="s">
        <v>820</v>
      </c>
      <c r="DG71" s="80" t="s">
        <v>820</v>
      </c>
      <c r="DH71" s="18" t="b">
        <v>0</v>
      </c>
      <c r="DI71" s="79"/>
      <c r="DJ71" s="79"/>
      <c r="DK71" s="192"/>
      <c r="DL71" s="174"/>
      <c r="DM71" s="193"/>
      <c r="DN71" s="135"/>
      <c r="DO71" s="79"/>
      <c r="DP71" s="79"/>
      <c r="DQ71" s="79"/>
      <c r="DR71" s="79"/>
      <c r="DS71" s="79"/>
      <c r="DT71" s="79"/>
      <c r="DU71" s="79"/>
      <c r="DV71" s="18"/>
      <c r="DW71" s="18"/>
      <c r="DX71" s="18"/>
      <c r="DY71" s="177"/>
      <c r="DZ71" s="177">
        <v>0</v>
      </c>
      <c r="EA71" s="177">
        <v>0</v>
      </c>
      <c r="EB71" s="177">
        <v>0</v>
      </c>
      <c r="EC71" s="177">
        <v>0</v>
      </c>
      <c r="ED71" s="177">
        <v>0</v>
      </c>
      <c r="EE71" s="177">
        <v>0</v>
      </c>
      <c r="EF71" s="177">
        <v>0</v>
      </c>
      <c r="EG71" s="177">
        <v>0</v>
      </c>
      <c r="EH71" s="177">
        <v>0</v>
      </c>
      <c r="EI71" s="177">
        <v>0</v>
      </c>
      <c r="EJ71" s="177">
        <v>0</v>
      </c>
      <c r="EK71" s="177">
        <v>0</v>
      </c>
      <c r="EL71" s="177">
        <v>0</v>
      </c>
      <c r="EM71" s="177">
        <v>0</v>
      </c>
      <c r="EN71" s="177">
        <v>0</v>
      </c>
      <c r="EO71" s="177">
        <v>0</v>
      </c>
      <c r="EP71" s="177">
        <v>0</v>
      </c>
      <c r="EQ71" s="177">
        <v>0</v>
      </c>
      <c r="ER71" s="177">
        <v>0</v>
      </c>
      <c r="ES71" s="177">
        <v>0</v>
      </c>
      <c r="ET71" s="177">
        <v>0</v>
      </c>
      <c r="EU71" s="177">
        <v>0</v>
      </c>
      <c r="EV71" s="177">
        <v>0</v>
      </c>
      <c r="EW71" s="177">
        <v>0</v>
      </c>
      <c r="EX71" s="177">
        <v>0</v>
      </c>
      <c r="EY71" s="177">
        <v>0</v>
      </c>
      <c r="EZ71" s="177">
        <v>0</v>
      </c>
      <c r="FA71" s="177">
        <v>0</v>
      </c>
      <c r="FB71" s="177">
        <v>0</v>
      </c>
      <c r="FC71" s="245">
        <v>162</v>
      </c>
      <c r="FD71" s="249">
        <v>396</v>
      </c>
      <c r="FE71" s="249">
        <v>396</v>
      </c>
      <c r="FF71" s="249">
        <v>396</v>
      </c>
      <c r="FG71" s="249">
        <v>387</v>
      </c>
      <c r="FH71" s="247">
        <v>387</v>
      </c>
      <c r="FI71" s="247">
        <v>387</v>
      </c>
      <c r="FJ71" s="247">
        <v>387</v>
      </c>
      <c r="FK71" s="247">
        <v>380</v>
      </c>
      <c r="FL71" s="247">
        <v>380</v>
      </c>
      <c r="FM71" s="247">
        <v>380</v>
      </c>
      <c r="FN71" s="247">
        <v>380</v>
      </c>
      <c r="FO71" s="247">
        <v>380</v>
      </c>
      <c r="FP71" s="247">
        <v>380</v>
      </c>
      <c r="FQ71" s="247">
        <v>380</v>
      </c>
      <c r="FR71" s="247">
        <v>380</v>
      </c>
      <c r="FS71" s="247">
        <v>380</v>
      </c>
      <c r="FT71" s="247">
        <v>380</v>
      </c>
      <c r="FU71" s="247">
        <v>380</v>
      </c>
      <c r="FV71" s="247">
        <v>380</v>
      </c>
      <c r="FW71" s="247">
        <v>380</v>
      </c>
      <c r="FX71" s="247">
        <v>380</v>
      </c>
      <c r="FY71" s="247">
        <v>380</v>
      </c>
      <c r="FZ71" s="247">
        <v>380</v>
      </c>
      <c r="GA71" s="247">
        <v>380</v>
      </c>
      <c r="GB71" s="247">
        <v>380</v>
      </c>
      <c r="GC71" s="247">
        <v>380</v>
      </c>
      <c r="GD71" s="247">
        <v>370</v>
      </c>
      <c r="GE71" s="247">
        <v>370</v>
      </c>
      <c r="GF71" s="247">
        <v>368</v>
      </c>
      <c r="GG71" s="247">
        <v>368</v>
      </c>
      <c r="GH71" s="247">
        <v>368</v>
      </c>
      <c r="GI71" s="247">
        <v>368</v>
      </c>
      <c r="GJ71" s="247">
        <v>368</v>
      </c>
      <c r="GK71" s="247">
        <v>368</v>
      </c>
      <c r="GL71" s="247">
        <v>368</v>
      </c>
      <c r="GM71" s="247">
        <v>368</v>
      </c>
      <c r="GN71" s="247">
        <v>368</v>
      </c>
      <c r="GO71" s="247">
        <v>368</v>
      </c>
      <c r="GP71" s="247">
        <v>368</v>
      </c>
      <c r="GQ71" s="247">
        <v>368</v>
      </c>
      <c r="GR71" s="247">
        <v>368</v>
      </c>
      <c r="GS71" s="247">
        <v>368</v>
      </c>
      <c r="GT71" s="247">
        <v>368</v>
      </c>
      <c r="GU71" s="247">
        <v>368</v>
      </c>
      <c r="GV71" s="247">
        <v>368</v>
      </c>
      <c r="GW71" s="247">
        <v>368</v>
      </c>
      <c r="GX71" s="247">
        <v>368</v>
      </c>
      <c r="GY71" s="247">
        <v>368</v>
      </c>
      <c r="GZ71" s="247">
        <v>368</v>
      </c>
      <c r="HA71" s="247">
        <v>368</v>
      </c>
      <c r="HB71" s="247">
        <v>368</v>
      </c>
      <c r="HC71" s="247">
        <v>368</v>
      </c>
      <c r="HD71" s="247">
        <v>368</v>
      </c>
      <c r="HE71" s="247">
        <v>1</v>
      </c>
      <c r="HF71" s="247">
        <v>368</v>
      </c>
      <c r="HG71" s="247">
        <v>368</v>
      </c>
      <c r="HH71" s="247">
        <v>368</v>
      </c>
      <c r="HI71" s="247">
        <v>368</v>
      </c>
      <c r="HJ71" s="247">
        <v>368</v>
      </c>
      <c r="HK71" s="198"/>
      <c r="HL71" s="247">
        <v>368</v>
      </c>
      <c r="HM71" s="247">
        <v>362</v>
      </c>
      <c r="HN71" s="247">
        <v>352</v>
      </c>
      <c r="HO71" s="247">
        <v>368</v>
      </c>
      <c r="HP71" s="247">
        <v>352</v>
      </c>
      <c r="HQ71" s="247">
        <v>352</v>
      </c>
      <c r="HR71" s="247">
        <v>352</v>
      </c>
      <c r="HS71" s="247">
        <v>352</v>
      </c>
      <c r="HT71" s="247">
        <v>352</v>
      </c>
      <c r="HU71" s="247">
        <v>352</v>
      </c>
      <c r="HV71" s="198"/>
      <c r="HW71" s="247">
        <v>352</v>
      </c>
      <c r="HX71" s="247">
        <v>352</v>
      </c>
      <c r="HY71" s="247">
        <v>352</v>
      </c>
      <c r="HZ71" s="247">
        <v>352</v>
      </c>
      <c r="IA71" s="247">
        <v>352</v>
      </c>
      <c r="IB71" s="247">
        <v>352</v>
      </c>
      <c r="IC71" s="247">
        <v>352</v>
      </c>
      <c r="ID71" s="247">
        <v>352</v>
      </c>
      <c r="IE71" s="247">
        <v>352</v>
      </c>
      <c r="IF71" s="247">
        <v>352</v>
      </c>
      <c r="IG71" s="247">
        <v>352</v>
      </c>
      <c r="IH71" s="247">
        <v>352</v>
      </c>
      <c r="II71" s="247">
        <v>352</v>
      </c>
      <c r="IJ71" s="247">
        <v>352</v>
      </c>
      <c r="IK71" s="247">
        <v>352</v>
      </c>
      <c r="IL71" s="247">
        <v>351</v>
      </c>
      <c r="IM71" s="247">
        <v>351</v>
      </c>
      <c r="IN71" s="247">
        <v>351</v>
      </c>
      <c r="IO71" s="247">
        <v>351</v>
      </c>
      <c r="IP71" s="247">
        <v>351</v>
      </c>
      <c r="IQ71" s="247">
        <v>351</v>
      </c>
      <c r="IR71" s="247">
        <v>351</v>
      </c>
      <c r="IS71" s="247">
        <v>351</v>
      </c>
      <c r="IT71" s="247">
        <v>351</v>
      </c>
      <c r="IU71" s="247">
        <v>351</v>
      </c>
      <c r="IV71" s="247">
        <v>351</v>
      </c>
      <c r="IW71" s="247">
        <v>351</v>
      </c>
      <c r="IX71" s="247">
        <v>351</v>
      </c>
      <c r="IY71" s="247">
        <v>345</v>
      </c>
      <c r="IZ71" s="198"/>
      <c r="JA71" s="247">
        <v>345</v>
      </c>
      <c r="JB71" s="247">
        <v>345</v>
      </c>
      <c r="JC71" s="247">
        <v>345</v>
      </c>
      <c r="JD71" s="247">
        <v>345</v>
      </c>
      <c r="JE71" s="247">
        <v>345</v>
      </c>
      <c r="JF71" s="247">
        <v>345</v>
      </c>
      <c r="JG71" s="247">
        <v>339</v>
      </c>
      <c r="JH71" s="247">
        <v>339</v>
      </c>
      <c r="JI71" s="247">
        <v>339</v>
      </c>
      <c r="JJ71" s="247"/>
      <c r="JK71" s="247">
        <v>339</v>
      </c>
      <c r="JL71" s="247">
        <v>339</v>
      </c>
      <c r="JM71" s="247">
        <v>339</v>
      </c>
      <c r="JN71" s="247">
        <v>339</v>
      </c>
      <c r="JO71" s="247">
        <v>339</v>
      </c>
      <c r="JP71" s="247">
        <v>339</v>
      </c>
      <c r="JQ71" s="198"/>
      <c r="JR71" s="247">
        <v>339</v>
      </c>
      <c r="JS71" s="247">
        <v>339</v>
      </c>
      <c r="JT71" s="247">
        <v>333</v>
      </c>
      <c r="JU71" s="247">
        <v>333</v>
      </c>
      <c r="JV71" s="247">
        <v>333</v>
      </c>
      <c r="JW71" s="247">
        <v>333</v>
      </c>
      <c r="JX71" s="247">
        <v>333</v>
      </c>
      <c r="JY71" s="247">
        <v>323</v>
      </c>
      <c r="JZ71" s="247">
        <v>323</v>
      </c>
      <c r="KA71" s="247">
        <v>323</v>
      </c>
      <c r="KB71" s="247">
        <v>323</v>
      </c>
      <c r="KC71" s="247">
        <v>323</v>
      </c>
      <c r="KD71" s="247">
        <v>323</v>
      </c>
      <c r="KE71" s="247">
        <v>323</v>
      </c>
      <c r="KF71" s="247">
        <v>323</v>
      </c>
      <c r="KG71" s="247">
        <v>323</v>
      </c>
      <c r="KH71" s="247">
        <v>323</v>
      </c>
      <c r="KI71" s="247">
        <v>323</v>
      </c>
      <c r="KJ71" s="247">
        <v>323</v>
      </c>
      <c r="KK71" s="247">
        <v>323</v>
      </c>
      <c r="KL71" s="247">
        <v>323</v>
      </c>
      <c r="KM71" s="247">
        <v>323</v>
      </c>
      <c r="KN71" s="247">
        <v>323</v>
      </c>
      <c r="KO71" s="247">
        <v>323</v>
      </c>
      <c r="KP71" s="247">
        <v>323</v>
      </c>
      <c r="KQ71" s="247">
        <v>323</v>
      </c>
      <c r="KR71" s="247">
        <v>323</v>
      </c>
      <c r="KS71" s="247">
        <v>323</v>
      </c>
      <c r="KT71" s="247">
        <v>323</v>
      </c>
      <c r="KU71" s="247">
        <v>323</v>
      </c>
      <c r="KV71" s="247">
        <v>323</v>
      </c>
      <c r="KW71" s="247">
        <v>323</v>
      </c>
      <c r="KX71" s="198"/>
      <c r="KY71" s="198"/>
      <c r="KZ71" s="198"/>
      <c r="LA71" s="198"/>
      <c r="LB71" s="247">
        <v>319</v>
      </c>
      <c r="LC71" s="247">
        <v>339</v>
      </c>
      <c r="LD71" s="247">
        <v>339</v>
      </c>
      <c r="LE71" s="247">
        <v>319</v>
      </c>
      <c r="LF71" s="243">
        <v>0</v>
      </c>
      <c r="LG71" s="247">
        <v>319</v>
      </c>
      <c r="LH71" s="198"/>
      <c r="LI71" s="198"/>
      <c r="LJ71" s="198"/>
      <c r="LK71" s="198"/>
      <c r="LL71" s="198"/>
      <c r="LM71" s="198"/>
      <c r="LN71" s="198"/>
      <c r="LO71" s="198"/>
      <c r="LP71" s="198"/>
      <c r="LQ71" s="247">
        <v>319</v>
      </c>
      <c r="LR71" s="198"/>
      <c r="LS71" s="198"/>
      <c r="LT71" s="198"/>
      <c r="LU71" s="198"/>
      <c r="LV71" s="198"/>
      <c r="LW71" s="198"/>
      <c r="LX71" s="198"/>
      <c r="LY71" s="198"/>
      <c r="LZ71" s="198"/>
      <c r="MA71" s="198"/>
      <c r="MB71" s="198"/>
      <c r="MC71" s="198"/>
      <c r="MD71" s="198"/>
      <c r="ME71" s="198"/>
      <c r="MF71" s="198"/>
      <c r="MG71" s="198"/>
      <c r="MH71" s="198"/>
      <c r="MI71" s="198"/>
      <c r="MJ71" s="198"/>
      <c r="MK71" s="198"/>
      <c r="ML71" s="198"/>
      <c r="MM71" s="198"/>
      <c r="MN71" s="247">
        <v>319</v>
      </c>
      <c r="MO71" s="247">
        <v>315</v>
      </c>
      <c r="MP71" s="198"/>
      <c r="MQ71" s="247">
        <v>315</v>
      </c>
      <c r="MR71" s="198"/>
      <c r="MS71" s="198"/>
      <c r="MT71" s="198"/>
      <c r="MU71" s="198"/>
      <c r="MV71" s="198"/>
      <c r="MW71" s="198"/>
      <c r="MX71" s="198"/>
      <c r="MY71" s="198"/>
      <c r="MZ71" s="198"/>
      <c r="NA71" s="247">
        <v>315</v>
      </c>
      <c r="NB71" s="198"/>
      <c r="NC71" s="198"/>
      <c r="ND71" s="198"/>
      <c r="NE71" s="198"/>
      <c r="NF71" s="198"/>
      <c r="NG71" s="198"/>
      <c r="NH71" s="198"/>
      <c r="NI71" s="198"/>
      <c r="NJ71" s="198"/>
      <c r="NK71" s="198"/>
      <c r="NL71" s="198"/>
      <c r="NM71" s="198"/>
      <c r="NN71" s="198"/>
      <c r="NO71" s="198"/>
      <c r="NP71" s="198"/>
      <c r="NQ71" s="198"/>
      <c r="NR71" s="198"/>
      <c r="NS71" s="198"/>
      <c r="NT71" s="198"/>
      <c r="NU71" s="198"/>
      <c r="NV71" s="198"/>
      <c r="NW71" s="198"/>
      <c r="NX71" s="198"/>
      <c r="NY71" s="198"/>
      <c r="NZ71" s="198"/>
      <c r="OA71" s="198"/>
      <c r="OB71" s="198"/>
      <c r="OC71" s="198"/>
      <c r="OD71" s="198"/>
      <c r="OE71" s="198"/>
      <c r="OF71" s="198"/>
      <c r="OG71" s="198"/>
      <c r="OH71" s="198"/>
      <c r="OI71" s="198"/>
      <c r="OJ71" s="198"/>
      <c r="OK71" s="198"/>
      <c r="OL71" s="198"/>
      <c r="OM71" s="198"/>
      <c r="ON71" s="198"/>
      <c r="OO71" s="198"/>
      <c r="OP71" s="198"/>
      <c r="OQ71" s="198"/>
      <c r="OR71" s="198"/>
      <c r="OS71" s="198"/>
      <c r="OT71" s="198"/>
      <c r="OU71" s="198"/>
      <c r="OV71" s="198"/>
      <c r="OW71" s="198"/>
      <c r="OX71" s="198"/>
      <c r="OY71" s="198"/>
      <c r="OZ71" s="198"/>
      <c r="PA71" s="198"/>
      <c r="PB71" s="198"/>
      <c r="PC71" s="198"/>
      <c r="PD71" s="198"/>
      <c r="PE71" s="198"/>
      <c r="PF71" s="198"/>
      <c r="PG71" s="198"/>
      <c r="PH71" s="198"/>
      <c r="PI71" s="198"/>
      <c r="PJ71" s="198"/>
      <c r="PK71" s="198"/>
      <c r="PL71" s="198"/>
      <c r="PM71" s="198"/>
      <c r="PN71" s="198"/>
      <c r="PO71" s="198"/>
      <c r="PP71" s="198"/>
      <c r="PQ71" s="198"/>
      <c r="PR71" s="198"/>
      <c r="PS71" s="198"/>
      <c r="PT71" s="198"/>
      <c r="PU71" s="198"/>
      <c r="PV71" s="198"/>
      <c r="PW71" s="198"/>
      <c r="PX71" s="261"/>
      <c r="PY71" s="261"/>
      <c r="PZ71" s="261"/>
      <c r="QA71" s="261"/>
      <c r="QB71" s="261"/>
      <c r="QC71" s="261"/>
      <c r="QD71" s="261"/>
      <c r="QE71" s="261"/>
      <c r="QF71" s="261"/>
      <c r="QG71" s="261"/>
      <c r="QH71" s="261"/>
      <c r="QI71" s="261"/>
      <c r="QJ71" s="261"/>
      <c r="QK71" s="261"/>
      <c r="QL71" s="261"/>
      <c r="QM71" s="261"/>
      <c r="QN71" s="261"/>
      <c r="QO71" s="261"/>
      <c r="QP71" s="261"/>
      <c r="QQ71" s="261"/>
      <c r="QR71" s="261"/>
      <c r="QS71" s="261"/>
      <c r="QT71" s="261"/>
      <c r="QU71" s="261"/>
      <c r="QV71" s="261"/>
      <c r="QW71" s="261"/>
      <c r="QX71" s="261"/>
      <c r="QY71" s="261"/>
      <c r="QZ71" s="261"/>
      <c r="RA71" s="261"/>
      <c r="RB71" s="261"/>
      <c r="RC71" s="261"/>
      <c r="RD71" s="261"/>
      <c r="RE71" s="261"/>
      <c r="RF71" s="261"/>
      <c r="RG71" s="261"/>
      <c r="RH71" s="261"/>
      <c r="RI71" s="261"/>
      <c r="RJ71" s="261"/>
      <c r="RK71" s="261"/>
      <c r="RL71" s="261"/>
      <c r="RM71" s="261"/>
      <c r="RN71" s="261"/>
      <c r="RO71" s="261"/>
      <c r="RP71" s="261"/>
      <c r="RQ71" s="261"/>
      <c r="RR71" s="261"/>
      <c r="RS71" s="261"/>
      <c r="RT71" s="261"/>
      <c r="RU71" s="261"/>
      <c r="RV71" s="261"/>
      <c r="RW71" s="261"/>
      <c r="RX71" s="261"/>
      <c r="RY71" s="261"/>
      <c r="RZ71" s="261"/>
      <c r="SA71" s="261"/>
      <c r="SB71" s="261"/>
      <c r="SC71" s="261"/>
      <c r="SD71" s="261"/>
      <c r="SE71" s="261"/>
    </row>
    <row r="72" spans="1:499" x14ac:dyDescent="0.2">
      <c r="A72" s="230" t="s">
        <v>830</v>
      </c>
      <c r="B72" s="231" t="s">
        <v>2933</v>
      </c>
      <c r="C72" s="225"/>
      <c r="D72" s="225"/>
      <c r="E72" s="225"/>
      <c r="F72" s="226" t="s">
        <v>5673</v>
      </c>
      <c r="G72" s="226" t="s">
        <v>5550</v>
      </c>
      <c r="H72" s="226" t="s">
        <v>5551</v>
      </c>
      <c r="I72" s="226" t="s">
        <v>5607</v>
      </c>
      <c r="J72" s="226"/>
      <c r="K72" s="226"/>
      <c r="L72" s="226"/>
      <c r="M72" s="226"/>
      <c r="N72" s="226" t="s">
        <v>5553</v>
      </c>
      <c r="O72" s="226" t="s">
        <v>5651</v>
      </c>
      <c r="P72" s="226"/>
      <c r="Q72" s="237">
        <v>0</v>
      </c>
      <c r="R72" s="238"/>
      <c r="S72" s="238"/>
      <c r="T72" s="238"/>
      <c r="U72" s="238"/>
      <c r="V72" s="238"/>
      <c r="W72" s="232" t="s">
        <v>5561</v>
      </c>
      <c r="X72" s="232"/>
      <c r="Y72" s="232" t="s">
        <v>5556</v>
      </c>
      <c r="Z72" s="235">
        <v>2.31</v>
      </c>
      <c r="AA72" s="235">
        <v>3.99</v>
      </c>
      <c r="AB72" s="235">
        <v>0</v>
      </c>
      <c r="AC72" s="224">
        <v>36526</v>
      </c>
      <c r="AD72" s="224">
        <v>36526</v>
      </c>
      <c r="AE72" s="125">
        <v>18</v>
      </c>
      <c r="AF72" s="125">
        <v>24</v>
      </c>
      <c r="AG72" s="125">
        <v>12</v>
      </c>
      <c r="AH72" s="236">
        <v>1</v>
      </c>
      <c r="AI72" s="236" t="s">
        <v>819</v>
      </c>
      <c r="AJ72" s="125" t="s">
        <v>6225</v>
      </c>
      <c r="AK72" s="175" t="s">
        <v>5144</v>
      </c>
      <c r="AL72" s="125" t="s">
        <v>820</v>
      </c>
      <c r="AM72" s="27" t="s">
        <v>820</v>
      </c>
      <c r="AN72" s="126">
        <v>24.23</v>
      </c>
      <c r="AO72" s="126">
        <v>9.8000000000000007</v>
      </c>
      <c r="AP72" s="126">
        <v>5.0999999999999996</v>
      </c>
      <c r="AQ72" s="126">
        <v>3.1</v>
      </c>
      <c r="AR72" s="125">
        <v>0</v>
      </c>
      <c r="AS72" s="125">
        <v>0</v>
      </c>
      <c r="AT72" s="178">
        <v>43443</v>
      </c>
      <c r="AU72" s="178"/>
      <c r="AV72" s="178">
        <v>43122</v>
      </c>
      <c r="AW72" s="239" t="s">
        <v>855</v>
      </c>
      <c r="AX72" s="239" t="s">
        <v>846</v>
      </c>
      <c r="AY72" s="127"/>
      <c r="AZ72" s="127"/>
      <c r="BA72" s="128">
        <v>300</v>
      </c>
      <c r="BB72" s="128" t="s">
        <v>489</v>
      </c>
      <c r="BC72" s="128"/>
      <c r="BD72" s="128">
        <v>1</v>
      </c>
      <c r="BE72" s="129" t="s">
        <v>541</v>
      </c>
      <c r="BF72" s="130">
        <v>1</v>
      </c>
      <c r="BG72" s="240"/>
      <c r="BH72" s="241"/>
      <c r="BI72" s="190"/>
      <c r="BJ72" s="131">
        <v>949</v>
      </c>
      <c r="BK72" s="191">
        <v>1047</v>
      </c>
      <c r="BL72" s="13">
        <v>631</v>
      </c>
      <c r="BM72" s="13">
        <v>313</v>
      </c>
      <c r="BN72" s="27" t="s">
        <v>5557</v>
      </c>
      <c r="BO72" s="13" t="s">
        <v>705</v>
      </c>
      <c r="BP72" s="222">
        <v>847</v>
      </c>
      <c r="BQ72" s="132"/>
      <c r="BR72" s="133"/>
      <c r="BS72" s="125">
        <v>1000000000</v>
      </c>
      <c r="BT72" s="134">
        <v>190</v>
      </c>
      <c r="BU72" s="135">
        <v>0.79979999999999996</v>
      </c>
      <c r="BV72" s="134">
        <v>300</v>
      </c>
      <c r="BW72" s="136">
        <v>0</v>
      </c>
      <c r="BX72" s="136">
        <v>300</v>
      </c>
      <c r="BY72" s="136">
        <v>0</v>
      </c>
      <c r="BZ72" s="134">
        <v>0</v>
      </c>
      <c r="CA72" s="134">
        <v>0</v>
      </c>
      <c r="CB72" s="134">
        <v>490</v>
      </c>
      <c r="CC72" s="135">
        <v>0.48370000000000002</v>
      </c>
      <c r="CD72" s="134"/>
      <c r="CE72" s="134"/>
      <c r="CF72" s="137">
        <v>459</v>
      </c>
      <c r="CG72" s="134">
        <v>316</v>
      </c>
      <c r="CH72" s="132"/>
      <c r="CI72" s="132"/>
      <c r="CJ72" s="229" t="s">
        <v>820</v>
      </c>
      <c r="CK72" s="233" t="s">
        <v>820</v>
      </c>
      <c r="CL72" s="138">
        <v>207</v>
      </c>
      <c r="CM72" s="138">
        <v>0</v>
      </c>
      <c r="CN72" s="135">
        <v>0</v>
      </c>
      <c r="CO72" s="135">
        <v>0.97</v>
      </c>
      <c r="CP72" s="139"/>
      <c r="CQ72" s="135">
        <v>1</v>
      </c>
      <c r="CR72" s="179">
        <v>43479</v>
      </c>
      <c r="CS72" s="180">
        <v>43479</v>
      </c>
      <c r="CT72" s="181">
        <v>43605</v>
      </c>
      <c r="CU72" s="181">
        <v>43311</v>
      </c>
      <c r="CV72" s="181">
        <v>43395</v>
      </c>
      <c r="CW72" s="181">
        <v>43395</v>
      </c>
      <c r="CX72" s="181">
        <v>43479</v>
      </c>
      <c r="CY72" s="135">
        <v>0</v>
      </c>
      <c r="CZ72" s="134">
        <v>0</v>
      </c>
      <c r="DA72" s="135">
        <v>0</v>
      </c>
      <c r="DB72" s="135">
        <v>2.197802197802198E-2</v>
      </c>
      <c r="DC72" s="135">
        <v>0</v>
      </c>
      <c r="DD72" s="135">
        <v>0</v>
      </c>
      <c r="DE72" s="140">
        <v>0</v>
      </c>
      <c r="DF72" s="13" t="s">
        <v>820</v>
      </c>
      <c r="DG72" s="80" t="s">
        <v>706</v>
      </c>
      <c r="DH72" s="18" t="b">
        <v>0</v>
      </c>
      <c r="DI72" s="79"/>
      <c r="DJ72" s="79"/>
      <c r="DK72" s="192"/>
      <c r="DL72" s="174"/>
      <c r="DM72" s="193"/>
      <c r="DN72" s="135"/>
      <c r="DO72" s="79"/>
      <c r="DP72" s="79"/>
      <c r="DQ72" s="79"/>
      <c r="DR72" s="79"/>
      <c r="DS72" s="79"/>
      <c r="DT72" s="79"/>
      <c r="DU72" s="79"/>
      <c r="DV72" s="18"/>
      <c r="DW72" s="18"/>
      <c r="DX72" s="18"/>
      <c r="DY72" s="177"/>
      <c r="DZ72" s="177">
        <v>0</v>
      </c>
      <c r="EA72" s="177">
        <v>0</v>
      </c>
      <c r="EB72" s="177">
        <v>0</v>
      </c>
      <c r="EC72" s="177">
        <v>0</v>
      </c>
      <c r="ED72" s="177">
        <v>0</v>
      </c>
      <c r="EE72" s="177">
        <v>0</v>
      </c>
      <c r="EF72" s="177">
        <v>0</v>
      </c>
      <c r="EG72" s="177">
        <v>0</v>
      </c>
      <c r="EH72" s="177">
        <v>0</v>
      </c>
      <c r="EI72" s="177">
        <v>0</v>
      </c>
      <c r="EJ72" s="177">
        <v>0</v>
      </c>
      <c r="EK72" s="177">
        <v>0</v>
      </c>
      <c r="EL72" s="177">
        <v>0</v>
      </c>
      <c r="EM72" s="177">
        <v>0</v>
      </c>
      <c r="EN72" s="177">
        <v>0</v>
      </c>
      <c r="EO72" s="177">
        <v>0</v>
      </c>
      <c r="EP72" s="177">
        <v>550</v>
      </c>
      <c r="EQ72" s="177">
        <v>0</v>
      </c>
      <c r="ER72" s="177">
        <v>0</v>
      </c>
      <c r="ES72" s="177">
        <v>0</v>
      </c>
      <c r="ET72" s="177">
        <v>0</v>
      </c>
      <c r="EU72" s="177">
        <v>630</v>
      </c>
      <c r="EV72" s="177">
        <v>0</v>
      </c>
      <c r="EW72" s="177">
        <v>0</v>
      </c>
      <c r="EX72" s="177">
        <v>0</v>
      </c>
      <c r="EY72" s="177">
        <v>660</v>
      </c>
      <c r="EZ72" s="177">
        <v>0</v>
      </c>
      <c r="FA72" s="177">
        <v>0</v>
      </c>
      <c r="FB72" s="177">
        <v>741</v>
      </c>
      <c r="FC72" s="245">
        <v>267</v>
      </c>
      <c r="FD72" s="242">
        <v>95</v>
      </c>
      <c r="FE72" s="242">
        <v>95</v>
      </c>
      <c r="FF72" s="242">
        <v>95</v>
      </c>
      <c r="FG72" s="242">
        <v>270</v>
      </c>
      <c r="FH72" s="242">
        <v>270</v>
      </c>
      <c r="FI72" s="242">
        <v>270</v>
      </c>
      <c r="FJ72" s="242">
        <v>270</v>
      </c>
      <c r="FK72" s="242">
        <v>240</v>
      </c>
      <c r="FL72" s="242">
        <v>240</v>
      </c>
      <c r="FM72" s="242">
        <v>240</v>
      </c>
      <c r="FN72" s="242">
        <v>240</v>
      </c>
      <c r="FO72" s="242">
        <v>240</v>
      </c>
      <c r="FP72" s="242">
        <v>240</v>
      </c>
      <c r="FQ72" s="242">
        <v>240</v>
      </c>
      <c r="FR72" s="242">
        <v>240</v>
      </c>
      <c r="FS72" s="242">
        <v>240</v>
      </c>
      <c r="FT72" s="242">
        <v>240</v>
      </c>
      <c r="FU72" s="242">
        <v>240</v>
      </c>
      <c r="FV72" s="242">
        <v>240</v>
      </c>
      <c r="FW72" s="242">
        <v>240</v>
      </c>
      <c r="FX72" s="242">
        <v>240</v>
      </c>
      <c r="FY72" s="242">
        <v>240</v>
      </c>
      <c r="FZ72" s="242">
        <v>240</v>
      </c>
      <c r="GA72" s="242">
        <v>240</v>
      </c>
      <c r="GB72" s="242">
        <v>240</v>
      </c>
      <c r="GC72" s="242">
        <v>240</v>
      </c>
      <c r="GD72" s="242">
        <v>210</v>
      </c>
      <c r="GE72" s="242">
        <v>210</v>
      </c>
      <c r="GF72" s="242">
        <v>208</v>
      </c>
      <c r="GG72" s="242">
        <v>202</v>
      </c>
      <c r="GH72" s="242">
        <v>202</v>
      </c>
      <c r="GI72" s="242">
        <v>202</v>
      </c>
      <c r="GJ72" s="242">
        <v>202</v>
      </c>
      <c r="GK72" s="242">
        <v>202</v>
      </c>
      <c r="GL72" s="242">
        <v>202</v>
      </c>
      <c r="GM72" s="242">
        <v>202</v>
      </c>
      <c r="GN72" s="242">
        <v>182</v>
      </c>
      <c r="GO72" s="242">
        <v>182</v>
      </c>
      <c r="GP72" s="242">
        <v>182</v>
      </c>
      <c r="GQ72" s="242">
        <v>182</v>
      </c>
      <c r="GR72" s="242">
        <v>182</v>
      </c>
      <c r="GS72" s="242">
        <v>182</v>
      </c>
      <c r="GT72" s="242">
        <v>182</v>
      </c>
      <c r="GU72" s="242">
        <v>182</v>
      </c>
      <c r="GV72" s="242">
        <v>182</v>
      </c>
      <c r="GW72" s="242">
        <v>182</v>
      </c>
      <c r="GX72" s="242">
        <v>182</v>
      </c>
      <c r="GY72" s="242">
        <v>176</v>
      </c>
      <c r="GZ72" s="242">
        <v>176</v>
      </c>
      <c r="HA72" s="242">
        <v>172</v>
      </c>
      <c r="HB72" s="242">
        <v>159</v>
      </c>
      <c r="HC72" s="242">
        <v>159</v>
      </c>
      <c r="HD72" s="242">
        <v>159</v>
      </c>
      <c r="HE72" s="242">
        <v>1</v>
      </c>
      <c r="HF72" s="242">
        <v>159</v>
      </c>
      <c r="HG72" s="242">
        <v>159</v>
      </c>
      <c r="HH72" s="242">
        <v>149</v>
      </c>
      <c r="HI72" s="242">
        <v>149</v>
      </c>
      <c r="HJ72" s="242">
        <v>149</v>
      </c>
      <c r="HK72" s="198"/>
      <c r="HL72" s="242">
        <v>149</v>
      </c>
      <c r="HM72" s="242">
        <v>145</v>
      </c>
      <c r="HN72" s="242">
        <v>145</v>
      </c>
      <c r="HO72" s="242">
        <v>159</v>
      </c>
      <c r="HP72" s="242">
        <v>131</v>
      </c>
      <c r="HQ72" s="242">
        <v>131</v>
      </c>
      <c r="HR72" s="242">
        <v>131</v>
      </c>
      <c r="HS72" s="242">
        <v>131</v>
      </c>
      <c r="HT72" s="242">
        <v>131</v>
      </c>
      <c r="HU72" s="242">
        <v>128</v>
      </c>
      <c r="HV72" s="198"/>
      <c r="HW72" s="242">
        <v>128</v>
      </c>
      <c r="HX72" s="242">
        <v>123</v>
      </c>
      <c r="HY72" s="242">
        <v>123</v>
      </c>
      <c r="HZ72" s="242">
        <v>123</v>
      </c>
      <c r="IA72" s="242">
        <v>123</v>
      </c>
      <c r="IB72" s="242">
        <v>123</v>
      </c>
      <c r="IC72" s="242">
        <v>123</v>
      </c>
      <c r="ID72" s="242">
        <v>123</v>
      </c>
      <c r="IE72" s="242">
        <v>123</v>
      </c>
      <c r="IF72" s="242">
        <v>123</v>
      </c>
      <c r="IG72" s="242">
        <v>123</v>
      </c>
      <c r="IH72" s="242">
        <v>123</v>
      </c>
      <c r="II72" s="242">
        <v>123</v>
      </c>
      <c r="IJ72" s="242">
        <v>122</v>
      </c>
      <c r="IK72" s="242">
        <v>119</v>
      </c>
      <c r="IL72" s="242">
        <v>119</v>
      </c>
      <c r="IM72" s="242">
        <v>119</v>
      </c>
      <c r="IN72" s="242">
        <v>119</v>
      </c>
      <c r="IO72" s="242">
        <v>119</v>
      </c>
      <c r="IP72" s="242">
        <v>117</v>
      </c>
      <c r="IQ72" s="242">
        <v>111</v>
      </c>
      <c r="IR72" s="242">
        <v>111</v>
      </c>
      <c r="IS72" s="242">
        <v>111</v>
      </c>
      <c r="IT72" s="242">
        <v>109</v>
      </c>
      <c r="IU72" s="242">
        <v>109</v>
      </c>
      <c r="IV72" s="242">
        <v>109</v>
      </c>
      <c r="IW72" s="242">
        <v>109</v>
      </c>
      <c r="IX72" s="242">
        <v>95</v>
      </c>
      <c r="IY72" s="242">
        <v>95</v>
      </c>
      <c r="IZ72" s="198"/>
      <c r="JA72" s="242">
        <v>89</v>
      </c>
      <c r="JB72" s="242">
        <v>89</v>
      </c>
      <c r="JC72" s="242">
        <v>89</v>
      </c>
      <c r="JD72" s="242">
        <v>87</v>
      </c>
      <c r="JE72" s="242">
        <v>87</v>
      </c>
      <c r="JF72" s="242">
        <v>87</v>
      </c>
      <c r="JG72" s="242">
        <v>83</v>
      </c>
      <c r="JH72" s="242">
        <v>83</v>
      </c>
      <c r="JI72" s="242">
        <v>83</v>
      </c>
      <c r="JJ72" s="242"/>
      <c r="JK72" s="242">
        <v>83</v>
      </c>
      <c r="JL72" s="242">
        <v>83</v>
      </c>
      <c r="JM72" s="242">
        <v>83</v>
      </c>
      <c r="JN72" s="242">
        <v>83</v>
      </c>
      <c r="JO72" s="242">
        <v>83</v>
      </c>
      <c r="JP72" s="242">
        <v>83</v>
      </c>
      <c r="JQ72" s="198"/>
      <c r="JR72" s="242">
        <v>79</v>
      </c>
      <c r="JS72" s="242">
        <v>79</v>
      </c>
      <c r="JT72" s="242">
        <v>79</v>
      </c>
      <c r="JU72" s="242">
        <v>79</v>
      </c>
      <c r="JV72" s="242">
        <v>79</v>
      </c>
      <c r="JW72" s="242">
        <v>79</v>
      </c>
      <c r="JX72" s="242">
        <v>79</v>
      </c>
      <c r="JY72" s="242">
        <v>79</v>
      </c>
      <c r="JZ72" s="242">
        <v>79</v>
      </c>
      <c r="KA72" s="242">
        <v>59</v>
      </c>
      <c r="KB72" s="242">
        <v>59</v>
      </c>
      <c r="KC72" s="242">
        <v>59</v>
      </c>
      <c r="KD72" s="242">
        <v>59</v>
      </c>
      <c r="KE72" s="242">
        <v>59</v>
      </c>
      <c r="KF72" s="242">
        <v>59</v>
      </c>
      <c r="KG72" s="242">
        <v>57</v>
      </c>
      <c r="KH72" s="244">
        <v>341</v>
      </c>
      <c r="KI72" s="244">
        <v>335</v>
      </c>
      <c r="KJ72" s="244">
        <v>335</v>
      </c>
      <c r="KK72" s="244">
        <v>335</v>
      </c>
      <c r="KL72" s="244">
        <v>335</v>
      </c>
      <c r="KM72" s="244">
        <v>329</v>
      </c>
      <c r="KN72" s="244">
        <v>329</v>
      </c>
      <c r="KO72" s="244">
        <v>309</v>
      </c>
      <c r="KP72" s="244">
        <v>309</v>
      </c>
      <c r="KQ72" s="244">
        <v>309</v>
      </c>
      <c r="KR72" s="244">
        <v>309</v>
      </c>
      <c r="KS72" s="244">
        <v>309</v>
      </c>
      <c r="KT72" s="244">
        <v>309</v>
      </c>
      <c r="KU72" s="244">
        <v>298</v>
      </c>
      <c r="KV72" s="244">
        <v>293</v>
      </c>
      <c r="KW72" s="244">
        <v>293</v>
      </c>
      <c r="KX72" s="198"/>
      <c r="KY72" s="198"/>
      <c r="KZ72" s="198"/>
      <c r="LA72" s="198"/>
      <c r="LB72" s="244">
        <v>288</v>
      </c>
      <c r="LC72" s="242">
        <v>83</v>
      </c>
      <c r="LD72" s="242">
        <v>83</v>
      </c>
      <c r="LE72" s="244">
        <v>288</v>
      </c>
      <c r="LF72" s="243">
        <v>0</v>
      </c>
      <c r="LG72" s="244">
        <v>285</v>
      </c>
      <c r="LH72" s="198"/>
      <c r="LI72" s="198"/>
      <c r="LJ72" s="198"/>
      <c r="LK72" s="198"/>
      <c r="LL72" s="198"/>
      <c r="LM72" s="198"/>
      <c r="LN72" s="198"/>
      <c r="LO72" s="198"/>
      <c r="LP72" s="198"/>
      <c r="LQ72" s="244">
        <v>285</v>
      </c>
      <c r="LR72" s="198"/>
      <c r="LS72" s="198"/>
      <c r="LT72" s="198"/>
      <c r="LU72" s="198"/>
      <c r="LV72" s="198"/>
      <c r="LW72" s="198"/>
      <c r="LX72" s="198"/>
      <c r="LY72" s="198"/>
      <c r="LZ72" s="198"/>
      <c r="MA72" s="198"/>
      <c r="MB72" s="198"/>
      <c r="MC72" s="198"/>
      <c r="MD72" s="198"/>
      <c r="ME72" s="198"/>
      <c r="MF72" s="198"/>
      <c r="MG72" s="198"/>
      <c r="MH72" s="198"/>
      <c r="MI72" s="198"/>
      <c r="MJ72" s="198"/>
      <c r="MK72" s="198"/>
      <c r="ML72" s="198"/>
      <c r="MM72" s="198"/>
      <c r="MN72" s="244">
        <v>285</v>
      </c>
      <c r="MO72" s="242">
        <v>190</v>
      </c>
      <c r="MP72" s="198"/>
      <c r="MQ72" s="242">
        <v>190</v>
      </c>
      <c r="MR72" s="198"/>
      <c r="MS72" s="198"/>
      <c r="MT72" s="198"/>
      <c r="MU72" s="198"/>
      <c r="MV72" s="198"/>
      <c r="MW72" s="198"/>
      <c r="MX72" s="198"/>
      <c r="MY72" s="198"/>
      <c r="MZ72" s="198"/>
      <c r="NA72" s="242">
        <v>190</v>
      </c>
      <c r="NB72" s="198"/>
      <c r="NC72" s="198"/>
      <c r="ND72" s="198"/>
      <c r="NE72" s="198"/>
      <c r="NF72" s="198"/>
      <c r="NG72" s="198"/>
      <c r="NH72" s="198"/>
      <c r="NI72" s="198"/>
      <c r="NJ72" s="198"/>
      <c r="NK72" s="198"/>
      <c r="NL72" s="198"/>
      <c r="NM72" s="198"/>
      <c r="NN72" s="198"/>
      <c r="NO72" s="198"/>
      <c r="NP72" s="196"/>
      <c r="NQ72" s="196"/>
      <c r="NR72" s="196"/>
      <c r="NS72" s="196"/>
      <c r="NT72" s="196"/>
      <c r="NU72" s="196"/>
      <c r="NV72" s="196"/>
      <c r="NW72" s="196"/>
      <c r="NX72" s="196"/>
      <c r="NY72" s="196"/>
      <c r="NZ72" s="196"/>
      <c r="OA72" s="196"/>
      <c r="OB72" s="196"/>
      <c r="OC72" s="196"/>
      <c r="OD72" s="196"/>
      <c r="OE72" s="196"/>
      <c r="OF72" s="196"/>
      <c r="OG72" s="196"/>
      <c r="OH72" s="196"/>
      <c r="OI72" s="196"/>
      <c r="OJ72" s="196"/>
      <c r="OK72" s="196"/>
      <c r="OL72" s="196"/>
      <c r="OM72" s="196"/>
      <c r="ON72" s="196"/>
      <c r="OO72" s="196"/>
      <c r="OP72" s="196"/>
      <c r="OQ72" s="196"/>
      <c r="OR72" s="196"/>
      <c r="OS72" s="196"/>
      <c r="OT72" s="196"/>
      <c r="OU72" s="196"/>
      <c r="OV72" s="196"/>
      <c r="OW72" s="196"/>
      <c r="OX72" s="196"/>
      <c r="OY72" s="196"/>
      <c r="OZ72" s="196"/>
      <c r="PA72" s="196"/>
      <c r="PB72" s="196"/>
      <c r="PC72" s="196"/>
      <c r="PD72" s="196"/>
      <c r="PE72" s="196"/>
      <c r="PF72" s="196"/>
      <c r="PG72" s="196"/>
      <c r="PH72" s="196"/>
      <c r="PI72" s="196"/>
      <c r="PJ72" s="196"/>
      <c r="PK72" s="196"/>
      <c r="PL72" s="196"/>
      <c r="PM72" s="196"/>
      <c r="PN72" s="196"/>
      <c r="PO72" s="196"/>
      <c r="PP72" s="196"/>
      <c r="PQ72" s="196"/>
      <c r="PR72" s="196"/>
      <c r="PS72" s="196"/>
      <c r="PT72" s="196"/>
      <c r="PU72" s="196"/>
      <c r="PV72" s="196"/>
      <c r="PW72" s="196"/>
      <c r="PX72" s="261"/>
      <c r="PY72" s="261"/>
      <c r="PZ72" s="261"/>
      <c r="QA72" s="261"/>
      <c r="QB72" s="261"/>
      <c r="QC72" s="261"/>
      <c r="QD72" s="261"/>
      <c r="QE72" s="261"/>
      <c r="QF72" s="261"/>
      <c r="QG72" s="261"/>
      <c r="QH72" s="261"/>
      <c r="QI72" s="261"/>
      <c r="QJ72" s="261"/>
      <c r="QK72" s="261"/>
      <c r="QL72" s="261"/>
      <c r="QM72" s="261"/>
      <c r="QN72" s="261"/>
      <c r="QO72" s="261"/>
      <c r="QP72" s="261"/>
      <c r="QQ72" s="261"/>
      <c r="QR72" s="261"/>
      <c r="QS72" s="261"/>
      <c r="QT72" s="261"/>
      <c r="QU72" s="261"/>
      <c r="QV72" s="261"/>
      <c r="QW72" s="261"/>
      <c r="QX72" s="261"/>
      <c r="QY72" s="261"/>
      <c r="QZ72" s="261"/>
      <c r="RA72" s="261"/>
      <c r="RB72" s="261"/>
      <c r="RC72" s="261"/>
      <c r="RD72" s="261"/>
      <c r="RE72" s="261"/>
      <c r="RF72" s="261"/>
      <c r="RG72" s="261"/>
      <c r="RH72" s="261"/>
      <c r="RI72" s="261"/>
      <c r="RJ72" s="261"/>
      <c r="RK72" s="261"/>
      <c r="RL72" s="261"/>
      <c r="RM72" s="261"/>
      <c r="RN72" s="261"/>
      <c r="RO72" s="261"/>
      <c r="RP72" s="261"/>
      <c r="RQ72" s="261"/>
      <c r="RR72" s="261"/>
      <c r="RS72" s="261"/>
      <c r="RT72" s="261"/>
      <c r="RU72" s="261"/>
      <c r="RV72" s="261"/>
      <c r="RW72" s="261"/>
      <c r="RX72" s="261"/>
      <c r="RY72" s="261"/>
      <c r="RZ72" s="261"/>
      <c r="SA72" s="261"/>
      <c r="SB72" s="261"/>
      <c r="SC72" s="261"/>
      <c r="SD72" s="261"/>
      <c r="SE72" s="261"/>
    </row>
    <row r="73" spans="1:499" x14ac:dyDescent="0.2">
      <c r="A73" s="230" t="s">
        <v>830</v>
      </c>
      <c r="B73" s="231" t="s">
        <v>5434</v>
      </c>
      <c r="C73" s="225"/>
      <c r="D73" s="225"/>
      <c r="E73" s="225"/>
      <c r="F73" s="226" t="s">
        <v>5674</v>
      </c>
      <c r="G73" s="226" t="s">
        <v>5550</v>
      </c>
      <c r="H73" s="226" t="s">
        <v>5551</v>
      </c>
      <c r="I73" s="226" t="s">
        <v>5607</v>
      </c>
      <c r="J73" s="226"/>
      <c r="K73" s="226"/>
      <c r="L73" s="226"/>
      <c r="M73" s="226"/>
      <c r="N73" s="226" t="s">
        <v>5553</v>
      </c>
      <c r="O73" s="226" t="s">
        <v>5649</v>
      </c>
      <c r="P73" s="226"/>
      <c r="Q73" s="237">
        <v>0</v>
      </c>
      <c r="R73" s="238"/>
      <c r="S73" s="238"/>
      <c r="T73" s="238"/>
      <c r="U73" s="238"/>
      <c r="V73" s="238"/>
      <c r="W73" s="232" t="s">
        <v>5570</v>
      </c>
      <c r="X73" s="232"/>
      <c r="Y73" s="232" t="s">
        <v>5556</v>
      </c>
      <c r="Z73" s="235">
        <v>2.74</v>
      </c>
      <c r="AA73" s="235">
        <v>4.76</v>
      </c>
      <c r="AB73" s="235">
        <v>0</v>
      </c>
      <c r="AC73" s="224">
        <v>36526</v>
      </c>
      <c r="AD73" s="224">
        <v>36526</v>
      </c>
      <c r="AE73" s="125">
        <v>18</v>
      </c>
      <c r="AF73" s="125">
        <v>24</v>
      </c>
      <c r="AG73" s="125">
        <v>12</v>
      </c>
      <c r="AH73" s="236">
        <v>1</v>
      </c>
      <c r="AI73" s="236"/>
      <c r="AJ73" s="125" t="s">
        <v>6187</v>
      </c>
      <c r="AK73" s="175"/>
      <c r="AL73" s="125" t="s">
        <v>820</v>
      </c>
      <c r="AM73" s="27" t="s">
        <v>820</v>
      </c>
      <c r="AN73" s="126">
        <v>5.72</v>
      </c>
      <c r="AO73" s="126">
        <v>0</v>
      </c>
      <c r="AP73" s="126">
        <v>3.9</v>
      </c>
      <c r="AQ73" s="126">
        <v>8.6999999999999993</v>
      </c>
      <c r="AR73" s="125">
        <v>0</v>
      </c>
      <c r="AS73" s="125">
        <v>0</v>
      </c>
      <c r="AT73" s="178">
        <v>42487</v>
      </c>
      <c r="AU73" s="178"/>
      <c r="AV73" s="178">
        <v>43461</v>
      </c>
      <c r="AW73" s="239" t="s">
        <v>855</v>
      </c>
      <c r="AX73" s="239" t="s">
        <v>846</v>
      </c>
      <c r="AY73" s="127"/>
      <c r="AZ73" s="127"/>
      <c r="BA73" s="128">
        <v>200</v>
      </c>
      <c r="BB73" s="128" t="s">
        <v>489</v>
      </c>
      <c r="BC73" s="128"/>
      <c r="BD73" s="128">
        <v>1</v>
      </c>
      <c r="BE73" s="129" t="s">
        <v>541</v>
      </c>
      <c r="BF73" s="130">
        <v>1</v>
      </c>
      <c r="BG73" s="240"/>
      <c r="BH73" s="241"/>
      <c r="BI73" s="190"/>
      <c r="BJ73" s="131">
        <v>0</v>
      </c>
      <c r="BK73" s="191">
        <v>248</v>
      </c>
      <c r="BL73" s="13">
        <v>0</v>
      </c>
      <c r="BM73" s="13">
        <v>0</v>
      </c>
      <c r="BN73" s="27" t="s">
        <v>702</v>
      </c>
      <c r="BO73" s="13" t="s">
        <v>702</v>
      </c>
      <c r="BP73" s="222">
        <v>200</v>
      </c>
      <c r="BQ73" s="132"/>
      <c r="BR73" s="133"/>
      <c r="BS73" s="125">
        <v>1000000000</v>
      </c>
      <c r="BT73" s="134">
        <v>89</v>
      </c>
      <c r="BU73" s="135">
        <v>0</v>
      </c>
      <c r="BV73" s="134">
        <v>0</v>
      </c>
      <c r="BW73" s="136">
        <v>0</v>
      </c>
      <c r="BX73" s="136">
        <v>0</v>
      </c>
      <c r="BY73" s="136">
        <v>0</v>
      </c>
      <c r="BZ73" s="134">
        <v>0</v>
      </c>
      <c r="CA73" s="134">
        <v>0</v>
      </c>
      <c r="CB73" s="134">
        <v>89</v>
      </c>
      <c r="CC73" s="135">
        <v>0</v>
      </c>
      <c r="CD73" s="134"/>
      <c r="CE73" s="134"/>
      <c r="CF73" s="137">
        <v>0</v>
      </c>
      <c r="CG73" s="134">
        <v>0</v>
      </c>
      <c r="CH73" s="132"/>
      <c r="CI73" s="132"/>
      <c r="CJ73" s="229" t="s">
        <v>820</v>
      </c>
      <c r="CK73" s="233" t="s">
        <v>820</v>
      </c>
      <c r="CL73" s="138">
        <v>0</v>
      </c>
      <c r="CM73" s="138">
        <v>0</v>
      </c>
      <c r="CN73" s="135">
        <v>0</v>
      </c>
      <c r="CO73" s="135">
        <v>0</v>
      </c>
      <c r="CP73" s="139"/>
      <c r="CQ73" s="135">
        <v>0</v>
      </c>
      <c r="CR73" s="179">
        <v>43278</v>
      </c>
      <c r="CS73" s="180">
        <v>43367</v>
      </c>
      <c r="CT73" s="181">
        <v>43493</v>
      </c>
      <c r="CU73" s="181">
        <v>36526</v>
      </c>
      <c r="CV73" s="181">
        <v>36526</v>
      </c>
      <c r="CW73" s="181">
        <v>36526</v>
      </c>
      <c r="CX73" s="181">
        <v>36694</v>
      </c>
      <c r="CY73" s="135">
        <v>0.17811523473073523</v>
      </c>
      <c r="CZ73" s="134">
        <v>0</v>
      </c>
      <c r="DA73" s="135">
        <v>9.7087378640776691E-3</v>
      </c>
      <c r="DB73" s="135">
        <v>0</v>
      </c>
      <c r="DC73" s="135">
        <v>0</v>
      </c>
      <c r="DD73" s="135">
        <v>0</v>
      </c>
      <c r="DE73" s="140">
        <v>0.53398058252427183</v>
      </c>
      <c r="DF73" s="13" t="s">
        <v>820</v>
      </c>
      <c r="DG73" s="80" t="s">
        <v>820</v>
      </c>
      <c r="DH73" s="18" t="b">
        <v>0</v>
      </c>
      <c r="DI73" s="79"/>
      <c r="DJ73" s="79"/>
      <c r="DK73" s="192"/>
      <c r="DL73" s="174"/>
      <c r="DM73" s="193"/>
      <c r="DN73" s="135"/>
      <c r="DO73" s="79"/>
      <c r="DP73" s="79"/>
      <c r="DQ73" s="79"/>
      <c r="DR73" s="79"/>
      <c r="DS73" s="79"/>
      <c r="DT73" s="79"/>
      <c r="DU73" s="79"/>
      <c r="DV73" s="18"/>
      <c r="DW73" s="18"/>
      <c r="DX73" s="18"/>
      <c r="DY73" s="177"/>
      <c r="DZ73" s="177">
        <v>0</v>
      </c>
      <c r="EA73" s="177">
        <v>0</v>
      </c>
      <c r="EB73" s="177">
        <v>0</v>
      </c>
      <c r="EC73" s="177">
        <v>0</v>
      </c>
      <c r="ED73" s="177">
        <v>0</v>
      </c>
      <c r="EE73" s="177">
        <v>0</v>
      </c>
      <c r="EF73" s="177">
        <v>0</v>
      </c>
      <c r="EG73" s="177">
        <v>0</v>
      </c>
      <c r="EH73" s="177">
        <v>0</v>
      </c>
      <c r="EI73" s="177">
        <v>0</v>
      </c>
      <c r="EJ73" s="177">
        <v>0</v>
      </c>
      <c r="EK73" s="177">
        <v>0</v>
      </c>
      <c r="EL73" s="177">
        <v>0</v>
      </c>
      <c r="EM73" s="177">
        <v>0</v>
      </c>
      <c r="EN73" s="177">
        <v>0</v>
      </c>
      <c r="EO73" s="177">
        <v>0</v>
      </c>
      <c r="EP73" s="177">
        <v>0</v>
      </c>
      <c r="EQ73" s="177">
        <v>0</v>
      </c>
      <c r="ER73" s="177">
        <v>0</v>
      </c>
      <c r="ES73" s="177">
        <v>0</v>
      </c>
      <c r="ET73" s="177">
        <v>0</v>
      </c>
      <c r="EU73" s="177">
        <v>0</v>
      </c>
      <c r="EV73" s="177">
        <v>0</v>
      </c>
      <c r="EW73" s="177">
        <v>0</v>
      </c>
      <c r="EX73" s="177">
        <v>0</v>
      </c>
      <c r="EY73" s="177">
        <v>0</v>
      </c>
      <c r="EZ73" s="177">
        <v>0</v>
      </c>
      <c r="FA73" s="177">
        <v>0</v>
      </c>
      <c r="FB73" s="177">
        <v>0</v>
      </c>
      <c r="FC73" s="249">
        <v>246</v>
      </c>
      <c r="FD73" s="248">
        <v>200</v>
      </c>
      <c r="FE73" s="248">
        <v>200</v>
      </c>
      <c r="FF73" s="248">
        <v>200</v>
      </c>
      <c r="FG73" s="249">
        <v>183</v>
      </c>
      <c r="FH73" s="248">
        <v>178</v>
      </c>
      <c r="FI73" s="248">
        <v>178</v>
      </c>
      <c r="FJ73" s="248">
        <v>178</v>
      </c>
      <c r="FK73" s="248">
        <v>175</v>
      </c>
      <c r="FL73" s="248">
        <v>175</v>
      </c>
      <c r="FM73" s="248">
        <v>175</v>
      </c>
      <c r="FN73" s="248">
        <v>175</v>
      </c>
      <c r="FO73" s="248">
        <v>175</v>
      </c>
      <c r="FP73" s="248">
        <v>175</v>
      </c>
      <c r="FQ73" s="248">
        <v>175</v>
      </c>
      <c r="FR73" s="248">
        <v>175</v>
      </c>
      <c r="FS73" s="248">
        <v>175</v>
      </c>
      <c r="FT73" s="248">
        <v>175</v>
      </c>
      <c r="FU73" s="248">
        <v>175</v>
      </c>
      <c r="FV73" s="248">
        <v>175</v>
      </c>
      <c r="FW73" s="248">
        <v>175</v>
      </c>
      <c r="FX73" s="248">
        <v>175</v>
      </c>
      <c r="FY73" s="248">
        <v>175</v>
      </c>
      <c r="FZ73" s="248">
        <v>175</v>
      </c>
      <c r="GA73" s="248">
        <v>175</v>
      </c>
      <c r="GB73" s="248">
        <v>175</v>
      </c>
      <c r="GC73" s="248">
        <v>175</v>
      </c>
      <c r="GD73" s="248">
        <v>175</v>
      </c>
      <c r="GE73" s="248">
        <v>175</v>
      </c>
      <c r="GF73" s="248">
        <v>175</v>
      </c>
      <c r="GG73" s="248">
        <v>175</v>
      </c>
      <c r="GH73" s="248">
        <v>175</v>
      </c>
      <c r="GI73" s="248">
        <v>175</v>
      </c>
      <c r="GJ73" s="248">
        <v>175</v>
      </c>
      <c r="GK73" s="248">
        <v>173</v>
      </c>
      <c r="GL73" s="248">
        <v>173</v>
      </c>
      <c r="GM73" s="248">
        <v>173</v>
      </c>
      <c r="GN73" s="248">
        <v>171</v>
      </c>
      <c r="GO73" s="248">
        <v>171</v>
      </c>
      <c r="GP73" s="248">
        <v>171</v>
      </c>
      <c r="GQ73" s="248">
        <v>171</v>
      </c>
      <c r="GR73" s="248">
        <v>171</v>
      </c>
      <c r="GS73" s="248">
        <v>171</v>
      </c>
      <c r="GT73" s="248">
        <v>171</v>
      </c>
      <c r="GU73" s="248">
        <v>171</v>
      </c>
      <c r="GV73" s="248">
        <v>171</v>
      </c>
      <c r="GW73" s="248">
        <v>171</v>
      </c>
      <c r="GX73" s="248">
        <v>171</v>
      </c>
      <c r="GY73" s="248">
        <v>171</v>
      </c>
      <c r="GZ73" s="248">
        <v>171</v>
      </c>
      <c r="HA73" s="248">
        <v>171</v>
      </c>
      <c r="HB73" s="248">
        <v>171</v>
      </c>
      <c r="HC73" s="248">
        <v>171</v>
      </c>
      <c r="HD73" s="248">
        <v>171</v>
      </c>
      <c r="HE73" s="248">
        <v>1</v>
      </c>
      <c r="HF73" s="248">
        <v>159</v>
      </c>
      <c r="HG73" s="248">
        <v>159</v>
      </c>
      <c r="HH73" s="248">
        <v>159</v>
      </c>
      <c r="HI73" s="248">
        <v>159</v>
      </c>
      <c r="HJ73" s="248">
        <v>159</v>
      </c>
      <c r="HK73" s="198"/>
      <c r="HL73" s="248">
        <v>159</v>
      </c>
      <c r="HM73" s="248">
        <v>159</v>
      </c>
      <c r="HN73" s="248">
        <v>159</v>
      </c>
      <c r="HO73" s="248">
        <v>159</v>
      </c>
      <c r="HP73" s="248">
        <v>159</v>
      </c>
      <c r="HQ73" s="248">
        <v>159</v>
      </c>
      <c r="HR73" s="248">
        <v>159</v>
      </c>
      <c r="HS73" s="248">
        <v>159</v>
      </c>
      <c r="HT73" s="248">
        <v>159</v>
      </c>
      <c r="HU73" s="248">
        <v>159</v>
      </c>
      <c r="HV73" s="198"/>
      <c r="HW73" s="248">
        <v>159</v>
      </c>
      <c r="HX73" s="248">
        <v>155</v>
      </c>
      <c r="HY73" s="248">
        <v>155</v>
      </c>
      <c r="HZ73" s="248">
        <v>155</v>
      </c>
      <c r="IA73" s="248">
        <v>155</v>
      </c>
      <c r="IB73" s="248">
        <v>155</v>
      </c>
      <c r="IC73" s="248">
        <v>155</v>
      </c>
      <c r="ID73" s="248">
        <v>155</v>
      </c>
      <c r="IE73" s="248">
        <v>155</v>
      </c>
      <c r="IF73" s="248">
        <v>155</v>
      </c>
      <c r="IG73" s="248">
        <v>155</v>
      </c>
      <c r="IH73" s="248">
        <v>155</v>
      </c>
      <c r="II73" s="248">
        <v>155</v>
      </c>
      <c r="IJ73" s="248">
        <v>155</v>
      </c>
      <c r="IK73" s="248">
        <v>155</v>
      </c>
      <c r="IL73" s="248">
        <v>155</v>
      </c>
      <c r="IM73" s="248">
        <v>155</v>
      </c>
      <c r="IN73" s="248">
        <v>155</v>
      </c>
      <c r="IO73" s="248">
        <v>155</v>
      </c>
      <c r="IP73" s="248">
        <v>155</v>
      </c>
      <c r="IQ73" s="248">
        <v>155</v>
      </c>
      <c r="IR73" s="248">
        <v>155</v>
      </c>
      <c r="IS73" s="248">
        <v>155</v>
      </c>
      <c r="IT73" s="248">
        <v>155</v>
      </c>
      <c r="IU73" s="248">
        <v>155</v>
      </c>
      <c r="IV73" s="248">
        <v>155</v>
      </c>
      <c r="IW73" s="248">
        <v>145</v>
      </c>
      <c r="IX73" s="248">
        <v>145</v>
      </c>
      <c r="IY73" s="248">
        <v>145</v>
      </c>
      <c r="IZ73" s="198"/>
      <c r="JA73" s="248">
        <v>145</v>
      </c>
      <c r="JB73" s="248">
        <v>145</v>
      </c>
      <c r="JC73" s="248">
        <v>145</v>
      </c>
      <c r="JD73" s="248">
        <v>145</v>
      </c>
      <c r="JE73" s="248">
        <v>145</v>
      </c>
      <c r="JF73" s="248">
        <v>145</v>
      </c>
      <c r="JG73" s="248">
        <v>145</v>
      </c>
      <c r="JH73" s="248">
        <v>145</v>
      </c>
      <c r="JI73" s="248">
        <v>145</v>
      </c>
      <c r="JJ73" s="248"/>
      <c r="JK73" s="248">
        <v>143</v>
      </c>
      <c r="JL73" s="248">
        <v>143</v>
      </c>
      <c r="JM73" s="197">
        <v>143</v>
      </c>
      <c r="JN73" s="197">
        <v>143</v>
      </c>
      <c r="JO73" s="197">
        <v>143</v>
      </c>
      <c r="JP73" s="197">
        <v>143</v>
      </c>
      <c r="JQ73" s="198"/>
      <c r="JR73" s="197">
        <v>143</v>
      </c>
      <c r="JS73" s="197">
        <v>143</v>
      </c>
      <c r="JT73" s="197">
        <v>143</v>
      </c>
      <c r="JU73" s="197">
        <v>143</v>
      </c>
      <c r="JV73" s="197">
        <v>143</v>
      </c>
      <c r="JW73" s="197">
        <v>143</v>
      </c>
      <c r="JX73" s="197">
        <v>143</v>
      </c>
      <c r="JY73" s="197">
        <v>143</v>
      </c>
      <c r="JZ73" s="197">
        <v>143</v>
      </c>
      <c r="KA73" s="197">
        <v>143</v>
      </c>
      <c r="KB73" s="197">
        <v>143</v>
      </c>
      <c r="KC73" s="197">
        <v>143</v>
      </c>
      <c r="KD73" s="197">
        <v>143</v>
      </c>
      <c r="KE73" s="197">
        <v>143</v>
      </c>
      <c r="KF73" s="197">
        <v>143</v>
      </c>
      <c r="KG73" s="197">
        <v>143</v>
      </c>
      <c r="KH73" s="197">
        <v>143</v>
      </c>
      <c r="KI73" s="197">
        <v>143</v>
      </c>
      <c r="KJ73" s="197">
        <v>143</v>
      </c>
      <c r="KK73" s="197">
        <v>143</v>
      </c>
      <c r="KL73" s="197">
        <v>143</v>
      </c>
      <c r="KM73" s="197">
        <v>139</v>
      </c>
      <c r="KN73" s="197">
        <v>139</v>
      </c>
      <c r="KO73" s="197">
        <v>139</v>
      </c>
      <c r="KP73" s="197">
        <v>139</v>
      </c>
      <c r="KQ73" s="197">
        <v>139</v>
      </c>
      <c r="KR73" s="197">
        <v>139</v>
      </c>
      <c r="KS73" s="197">
        <v>139</v>
      </c>
      <c r="KT73" s="197">
        <v>139</v>
      </c>
      <c r="KU73" s="197">
        <v>139</v>
      </c>
      <c r="KV73" s="197">
        <v>133</v>
      </c>
      <c r="KW73" s="197">
        <v>133</v>
      </c>
      <c r="KX73" s="198"/>
      <c r="KY73" s="198"/>
      <c r="KZ73" s="198"/>
      <c r="LA73" s="198"/>
      <c r="LB73" s="197">
        <v>107</v>
      </c>
      <c r="LC73" s="197">
        <v>145</v>
      </c>
      <c r="LD73" s="197">
        <v>145</v>
      </c>
      <c r="LE73" s="197">
        <v>107</v>
      </c>
      <c r="LF73" s="197">
        <v>0</v>
      </c>
      <c r="LG73" s="197">
        <v>107</v>
      </c>
      <c r="LH73" s="198"/>
      <c r="LI73" s="198"/>
      <c r="LJ73" s="198"/>
      <c r="LK73" s="198"/>
      <c r="LL73" s="198"/>
      <c r="LM73" s="198"/>
      <c r="LN73" s="198"/>
      <c r="LO73" s="198"/>
      <c r="LP73" s="198"/>
      <c r="LQ73" s="197">
        <v>107</v>
      </c>
      <c r="LR73" s="198"/>
      <c r="LS73" s="198"/>
      <c r="LT73" s="198"/>
      <c r="LU73" s="198"/>
      <c r="LV73" s="198"/>
      <c r="LW73" s="198"/>
      <c r="LX73" s="198"/>
      <c r="LY73" s="198"/>
      <c r="LZ73" s="198"/>
      <c r="MA73" s="198"/>
      <c r="MB73" s="198"/>
      <c r="MC73" s="198"/>
      <c r="MD73" s="198"/>
      <c r="ME73" s="198"/>
      <c r="MF73" s="198"/>
      <c r="MG73" s="198"/>
      <c r="MH73" s="198"/>
      <c r="MI73" s="198"/>
      <c r="MJ73" s="198"/>
      <c r="MK73" s="198"/>
      <c r="ML73" s="198"/>
      <c r="MM73" s="198"/>
      <c r="MN73" s="197">
        <v>107</v>
      </c>
      <c r="MO73" s="197">
        <v>89</v>
      </c>
      <c r="MP73" s="198"/>
      <c r="MQ73" s="197">
        <v>89</v>
      </c>
      <c r="MR73" s="198"/>
      <c r="MS73" s="198"/>
      <c r="MT73" s="198"/>
      <c r="MU73" s="198"/>
      <c r="MV73" s="198"/>
      <c r="MW73" s="198"/>
      <c r="MX73" s="198"/>
      <c r="MY73" s="198"/>
      <c r="MZ73" s="198"/>
      <c r="NA73" s="197">
        <v>89</v>
      </c>
      <c r="NB73" s="198"/>
      <c r="NC73" s="198"/>
      <c r="ND73" s="198"/>
      <c r="NE73" s="198"/>
      <c r="NF73" s="198"/>
      <c r="NG73" s="198"/>
      <c r="NH73" s="198"/>
      <c r="NI73" s="198"/>
      <c r="NJ73" s="198"/>
      <c r="NK73" s="198"/>
      <c r="NL73" s="198"/>
      <c r="NM73" s="198"/>
      <c r="NN73" s="198"/>
      <c r="NO73" s="198"/>
      <c r="NP73" s="198"/>
      <c r="NQ73" s="198"/>
      <c r="NR73" s="198"/>
      <c r="NS73" s="198"/>
      <c r="NT73" s="198"/>
      <c r="NU73" s="198"/>
      <c r="NV73" s="198"/>
      <c r="NW73" s="198"/>
      <c r="NX73" s="198"/>
      <c r="NY73" s="198"/>
      <c r="NZ73" s="198"/>
      <c r="OA73" s="198"/>
      <c r="OB73" s="198"/>
      <c r="OC73" s="198"/>
      <c r="OD73" s="198"/>
      <c r="OE73" s="198"/>
      <c r="OF73" s="198"/>
      <c r="OG73" s="198"/>
      <c r="OH73" s="198"/>
      <c r="OI73" s="198"/>
      <c r="OJ73" s="198"/>
      <c r="OK73" s="198"/>
      <c r="OL73" s="198"/>
      <c r="OM73" s="198"/>
      <c r="ON73" s="198"/>
      <c r="OO73" s="198"/>
      <c r="OP73" s="198"/>
      <c r="OQ73" s="198"/>
      <c r="OR73" s="198"/>
      <c r="OS73" s="198"/>
      <c r="OT73" s="198"/>
      <c r="OU73" s="198"/>
      <c r="OV73" s="198"/>
      <c r="OW73" s="198"/>
      <c r="OX73" s="198"/>
      <c r="OY73" s="198"/>
      <c r="OZ73" s="198"/>
      <c r="PA73" s="198"/>
      <c r="PB73" s="198"/>
      <c r="PC73" s="198"/>
      <c r="PD73" s="198"/>
      <c r="PE73" s="198"/>
      <c r="PF73" s="198"/>
      <c r="PG73" s="198"/>
      <c r="PH73" s="198"/>
      <c r="PI73" s="198"/>
      <c r="PJ73" s="198"/>
      <c r="PK73" s="198"/>
      <c r="PL73" s="198"/>
      <c r="PM73" s="198"/>
      <c r="PN73" s="198"/>
      <c r="PO73" s="198"/>
      <c r="PP73" s="198"/>
      <c r="PQ73" s="198"/>
      <c r="PR73" s="198"/>
      <c r="PS73" s="198"/>
      <c r="PT73" s="198"/>
      <c r="PU73" s="198"/>
      <c r="PV73" s="198"/>
      <c r="PW73" s="198"/>
      <c r="PX73" s="261"/>
      <c r="PY73" s="261"/>
      <c r="PZ73" s="261"/>
      <c r="QA73" s="261"/>
      <c r="QB73" s="261"/>
      <c r="QC73" s="261"/>
      <c r="QD73" s="261"/>
      <c r="QE73" s="261"/>
      <c r="QF73" s="261"/>
      <c r="QG73" s="261"/>
      <c r="QH73" s="261"/>
      <c r="QI73" s="261"/>
      <c r="QJ73" s="261"/>
      <c r="QK73" s="261"/>
      <c r="QL73" s="261"/>
      <c r="QM73" s="261"/>
      <c r="QN73" s="261"/>
      <c r="QO73" s="261"/>
      <c r="QP73" s="261"/>
      <c r="QQ73" s="261"/>
      <c r="QR73" s="261"/>
      <c r="QS73" s="261"/>
      <c r="QT73" s="261"/>
      <c r="QU73" s="261"/>
      <c r="QV73" s="261"/>
      <c r="QW73" s="261"/>
      <c r="QX73" s="261"/>
      <c r="QY73" s="261"/>
      <c r="QZ73" s="261"/>
      <c r="RA73" s="261"/>
      <c r="RB73" s="261"/>
      <c r="RC73" s="261"/>
      <c r="RD73" s="261"/>
      <c r="RE73" s="261"/>
      <c r="RF73" s="261"/>
      <c r="RG73" s="261"/>
      <c r="RH73" s="261"/>
      <c r="RI73" s="261"/>
      <c r="RJ73" s="261"/>
      <c r="RK73" s="261"/>
      <c r="RL73" s="261"/>
      <c r="RM73" s="261"/>
      <c r="RN73" s="261"/>
      <c r="RO73" s="261"/>
      <c r="RP73" s="261"/>
      <c r="RQ73" s="261"/>
      <c r="RR73" s="261"/>
      <c r="RS73" s="261"/>
      <c r="RT73" s="261"/>
      <c r="RU73" s="261"/>
      <c r="RV73" s="261"/>
      <c r="RW73" s="261"/>
      <c r="RX73" s="261"/>
      <c r="RY73" s="261"/>
      <c r="RZ73" s="261"/>
      <c r="SA73" s="261"/>
      <c r="SB73" s="261"/>
      <c r="SC73" s="261"/>
      <c r="SD73" s="261"/>
      <c r="SE73" s="261"/>
    </row>
    <row r="74" spans="1:499" x14ac:dyDescent="0.2">
      <c r="A74" s="230" t="s">
        <v>830</v>
      </c>
      <c r="B74" s="231" t="s">
        <v>5435</v>
      </c>
      <c r="C74" s="225"/>
      <c r="D74" s="225"/>
      <c r="E74" s="225"/>
      <c r="F74" s="226" t="s">
        <v>5675</v>
      </c>
      <c r="G74" s="226" t="s">
        <v>5550</v>
      </c>
      <c r="H74" s="226" t="s">
        <v>5551</v>
      </c>
      <c r="I74" s="226" t="s">
        <v>5607</v>
      </c>
      <c r="J74" s="226"/>
      <c r="K74" s="226"/>
      <c r="L74" s="226"/>
      <c r="M74" s="226"/>
      <c r="N74" s="226" t="s">
        <v>5553</v>
      </c>
      <c r="O74" s="226" t="s">
        <v>5676</v>
      </c>
      <c r="P74" s="226"/>
      <c r="Q74" s="237">
        <v>0</v>
      </c>
      <c r="R74" s="238"/>
      <c r="S74" s="238"/>
      <c r="T74" s="238"/>
      <c r="U74" s="238"/>
      <c r="V74" s="238"/>
      <c r="W74" s="232" t="s">
        <v>5578</v>
      </c>
      <c r="X74" s="232"/>
      <c r="Y74" s="232" t="s">
        <v>5556</v>
      </c>
      <c r="Z74" s="235">
        <v>2.84</v>
      </c>
      <c r="AA74" s="235">
        <v>5.3</v>
      </c>
      <c r="AB74" s="235">
        <v>0</v>
      </c>
      <c r="AC74" s="224">
        <v>36526</v>
      </c>
      <c r="AD74" s="224">
        <v>36526</v>
      </c>
      <c r="AE74" s="125">
        <v>18</v>
      </c>
      <c r="AF74" s="125">
        <v>24</v>
      </c>
      <c r="AG74" s="125">
        <v>12</v>
      </c>
      <c r="AH74" s="236">
        <v>1</v>
      </c>
      <c r="AI74" s="236"/>
      <c r="AJ74" s="125" t="s">
        <v>6229</v>
      </c>
      <c r="AK74" s="175" t="s">
        <v>5144</v>
      </c>
      <c r="AL74" s="125" t="s">
        <v>820</v>
      </c>
      <c r="AM74" s="27" t="s">
        <v>820</v>
      </c>
      <c r="AN74" s="126">
        <v>4.74</v>
      </c>
      <c r="AO74" s="126">
        <v>9.5</v>
      </c>
      <c r="AP74" s="126">
        <v>13.8</v>
      </c>
      <c r="AQ74" s="126">
        <v>15.8</v>
      </c>
      <c r="AR74" s="125">
        <v>0</v>
      </c>
      <c r="AS74" s="125">
        <v>0</v>
      </c>
      <c r="AT74" s="178">
        <v>43398</v>
      </c>
      <c r="AU74" s="178"/>
      <c r="AV74" s="178">
        <v>43186</v>
      </c>
      <c r="AW74" s="239" t="s">
        <v>855</v>
      </c>
      <c r="AX74" s="239" t="s">
        <v>846</v>
      </c>
      <c r="AY74" s="127"/>
      <c r="AZ74" s="127"/>
      <c r="BA74" s="128">
        <v>300</v>
      </c>
      <c r="BB74" s="128" t="s">
        <v>489</v>
      </c>
      <c r="BC74" s="128"/>
      <c r="BD74" s="128">
        <v>1</v>
      </c>
      <c r="BE74" s="129" t="s">
        <v>541</v>
      </c>
      <c r="BF74" s="130">
        <v>1</v>
      </c>
      <c r="BG74" s="240"/>
      <c r="BH74" s="241"/>
      <c r="BI74" s="190"/>
      <c r="BJ74" s="131">
        <v>180</v>
      </c>
      <c r="BK74" s="191">
        <v>205</v>
      </c>
      <c r="BL74" s="13">
        <v>120</v>
      </c>
      <c r="BM74" s="13">
        <v>59</v>
      </c>
      <c r="BN74" s="27" t="s">
        <v>5562</v>
      </c>
      <c r="BO74" s="13" t="s">
        <v>5562</v>
      </c>
      <c r="BP74" s="222">
        <v>300</v>
      </c>
      <c r="BQ74" s="132"/>
      <c r="BR74" s="133"/>
      <c r="BS74" s="125">
        <v>1000000000</v>
      </c>
      <c r="BT74" s="134">
        <v>262</v>
      </c>
      <c r="BU74" s="135">
        <v>-0.4556</v>
      </c>
      <c r="BV74" s="134">
        <v>0</v>
      </c>
      <c r="BW74" s="136">
        <v>0</v>
      </c>
      <c r="BX74" s="136">
        <v>0</v>
      </c>
      <c r="BY74" s="136">
        <v>0</v>
      </c>
      <c r="BZ74" s="134">
        <v>0</v>
      </c>
      <c r="CA74" s="134">
        <v>0</v>
      </c>
      <c r="CB74" s="134">
        <v>262</v>
      </c>
      <c r="CC74" s="135">
        <v>-0.4556</v>
      </c>
      <c r="CD74" s="134"/>
      <c r="CE74" s="134"/>
      <c r="CF74" s="137">
        <v>0</v>
      </c>
      <c r="CG74" s="134">
        <v>60</v>
      </c>
      <c r="CH74" s="132"/>
      <c r="CI74" s="132"/>
      <c r="CJ74" s="229" t="s">
        <v>820</v>
      </c>
      <c r="CK74" s="233" t="s">
        <v>820</v>
      </c>
      <c r="CL74" s="138">
        <v>0</v>
      </c>
      <c r="CM74" s="138">
        <v>233</v>
      </c>
      <c r="CN74" s="135">
        <v>0</v>
      </c>
      <c r="CO74" s="135">
        <v>1.1499999999999999</v>
      </c>
      <c r="CP74" s="139"/>
      <c r="CQ74" s="135">
        <v>0</v>
      </c>
      <c r="CR74" s="179">
        <v>43242</v>
      </c>
      <c r="CS74" s="180">
        <v>43367</v>
      </c>
      <c r="CT74" s="181">
        <v>43493</v>
      </c>
      <c r="CU74" s="181">
        <v>36526</v>
      </c>
      <c r="CV74" s="181">
        <v>36526</v>
      </c>
      <c r="CW74" s="181">
        <v>36526</v>
      </c>
      <c r="CX74" s="181">
        <v>36694</v>
      </c>
      <c r="CY74" s="135">
        <v>0.14039115705689542</v>
      </c>
      <c r="CZ74" s="134">
        <v>0</v>
      </c>
      <c r="DA74" s="135">
        <v>9.7087378640776691E-3</v>
      </c>
      <c r="DB74" s="135">
        <v>0</v>
      </c>
      <c r="DC74" s="135">
        <v>0</v>
      </c>
      <c r="DD74" s="135">
        <v>0</v>
      </c>
      <c r="DE74" s="140">
        <v>0.53398058252427183</v>
      </c>
      <c r="DF74" s="13" t="s">
        <v>820</v>
      </c>
      <c r="DG74" s="80" t="s">
        <v>820</v>
      </c>
      <c r="DH74" s="18" t="b">
        <v>0</v>
      </c>
      <c r="DI74" s="79"/>
      <c r="DJ74" s="79"/>
      <c r="DK74" s="192"/>
      <c r="DL74" s="174"/>
      <c r="DM74" s="193"/>
      <c r="DN74" s="135"/>
      <c r="DO74" s="79"/>
      <c r="DP74" s="79"/>
      <c r="DQ74" s="79"/>
      <c r="DR74" s="79"/>
      <c r="DS74" s="79"/>
      <c r="DT74" s="79"/>
      <c r="DU74" s="79"/>
      <c r="DV74" s="18"/>
      <c r="DW74" s="18"/>
      <c r="DX74" s="18"/>
      <c r="DY74" s="177"/>
      <c r="DZ74" s="177">
        <v>0</v>
      </c>
      <c r="EA74" s="177">
        <v>0</v>
      </c>
      <c r="EB74" s="177">
        <v>0</v>
      </c>
      <c r="EC74" s="177">
        <v>0</v>
      </c>
      <c r="ED74" s="177">
        <v>0</v>
      </c>
      <c r="EE74" s="177">
        <v>0</v>
      </c>
      <c r="EF74" s="177">
        <v>0</v>
      </c>
      <c r="EG74" s="177">
        <v>0</v>
      </c>
      <c r="EH74" s="177">
        <v>0</v>
      </c>
      <c r="EI74" s="177">
        <v>0</v>
      </c>
      <c r="EJ74" s="177">
        <v>0</v>
      </c>
      <c r="EK74" s="177">
        <v>0</v>
      </c>
      <c r="EL74" s="177">
        <v>0</v>
      </c>
      <c r="EM74" s="177">
        <v>0</v>
      </c>
      <c r="EN74" s="177">
        <v>0</v>
      </c>
      <c r="EO74" s="177">
        <v>0</v>
      </c>
      <c r="EP74" s="177">
        <v>0</v>
      </c>
      <c r="EQ74" s="177">
        <v>0</v>
      </c>
      <c r="ER74" s="177">
        <v>0</v>
      </c>
      <c r="ES74" s="177">
        <v>0</v>
      </c>
      <c r="ET74" s="177">
        <v>0</v>
      </c>
      <c r="EU74" s="177">
        <v>0</v>
      </c>
      <c r="EV74" s="177">
        <v>0</v>
      </c>
      <c r="EW74" s="177">
        <v>0</v>
      </c>
      <c r="EX74" s="177">
        <v>0</v>
      </c>
      <c r="EY74" s="177">
        <v>0</v>
      </c>
      <c r="EZ74" s="177">
        <v>0</v>
      </c>
      <c r="FA74" s="177">
        <v>0</v>
      </c>
      <c r="FB74" s="177">
        <v>0</v>
      </c>
      <c r="FC74" s="246">
        <v>390</v>
      </c>
      <c r="FD74" s="246">
        <v>352</v>
      </c>
      <c r="FE74" s="246">
        <v>352</v>
      </c>
      <c r="FF74" s="247">
        <v>352</v>
      </c>
      <c r="FG74" s="247">
        <v>347</v>
      </c>
      <c r="FH74" s="247">
        <v>347</v>
      </c>
      <c r="FI74" s="247">
        <v>347</v>
      </c>
      <c r="FJ74" s="247">
        <v>347</v>
      </c>
      <c r="FK74" s="247">
        <v>345</v>
      </c>
      <c r="FL74" s="247">
        <v>345</v>
      </c>
      <c r="FM74" s="247">
        <v>345</v>
      </c>
      <c r="FN74" s="247">
        <v>345</v>
      </c>
      <c r="FO74" s="247">
        <v>345</v>
      </c>
      <c r="FP74" s="247">
        <v>345</v>
      </c>
      <c r="FQ74" s="247">
        <v>345</v>
      </c>
      <c r="FR74" s="247">
        <v>345</v>
      </c>
      <c r="FS74" s="247">
        <v>345</v>
      </c>
      <c r="FT74" s="247">
        <v>345</v>
      </c>
      <c r="FU74" s="247">
        <v>345</v>
      </c>
      <c r="FV74" s="247">
        <v>345</v>
      </c>
      <c r="FW74" s="247">
        <v>345</v>
      </c>
      <c r="FX74" s="247">
        <v>345</v>
      </c>
      <c r="FY74" s="247">
        <v>345</v>
      </c>
      <c r="FZ74" s="247">
        <v>345</v>
      </c>
      <c r="GA74" s="247">
        <v>345</v>
      </c>
      <c r="GB74" s="247">
        <v>345</v>
      </c>
      <c r="GC74" s="247">
        <v>345</v>
      </c>
      <c r="GD74" s="247">
        <v>331</v>
      </c>
      <c r="GE74" s="247">
        <v>331</v>
      </c>
      <c r="GF74" s="247">
        <v>331</v>
      </c>
      <c r="GG74" s="247">
        <v>330</v>
      </c>
      <c r="GH74" s="247">
        <v>330</v>
      </c>
      <c r="GI74" s="247">
        <v>330</v>
      </c>
      <c r="GJ74" s="247">
        <v>330</v>
      </c>
      <c r="GK74" s="247">
        <v>330</v>
      </c>
      <c r="GL74" s="247">
        <v>330</v>
      </c>
      <c r="GM74" s="247">
        <v>330</v>
      </c>
      <c r="GN74" s="247">
        <v>330</v>
      </c>
      <c r="GO74" s="247">
        <v>330</v>
      </c>
      <c r="GP74" s="247">
        <v>330</v>
      </c>
      <c r="GQ74" s="247">
        <v>330</v>
      </c>
      <c r="GR74" s="247">
        <v>330</v>
      </c>
      <c r="GS74" s="247">
        <v>330</v>
      </c>
      <c r="GT74" s="247">
        <v>330</v>
      </c>
      <c r="GU74" s="247">
        <v>330</v>
      </c>
      <c r="GV74" s="247">
        <v>330</v>
      </c>
      <c r="GW74" s="247">
        <v>330</v>
      </c>
      <c r="GX74" s="247">
        <v>330</v>
      </c>
      <c r="GY74" s="247">
        <v>330</v>
      </c>
      <c r="GZ74" s="247">
        <v>330</v>
      </c>
      <c r="HA74" s="247">
        <v>330</v>
      </c>
      <c r="HB74" s="247">
        <v>324</v>
      </c>
      <c r="HC74" s="247">
        <v>324</v>
      </c>
      <c r="HD74" s="247">
        <v>324</v>
      </c>
      <c r="HE74" s="247">
        <v>1</v>
      </c>
      <c r="HF74" s="247">
        <v>324</v>
      </c>
      <c r="HG74" s="247">
        <v>324</v>
      </c>
      <c r="HH74" s="247">
        <v>324</v>
      </c>
      <c r="HI74" s="247">
        <v>324</v>
      </c>
      <c r="HJ74" s="247">
        <v>324</v>
      </c>
      <c r="HK74" s="198"/>
      <c r="HL74" s="247">
        <v>324</v>
      </c>
      <c r="HM74" s="247">
        <v>324</v>
      </c>
      <c r="HN74" s="247">
        <v>324</v>
      </c>
      <c r="HO74" s="247">
        <v>324</v>
      </c>
      <c r="HP74" s="247">
        <v>324</v>
      </c>
      <c r="HQ74" s="247">
        <v>324</v>
      </c>
      <c r="HR74" s="247">
        <v>324</v>
      </c>
      <c r="HS74" s="247">
        <v>324</v>
      </c>
      <c r="HT74" s="247">
        <v>324</v>
      </c>
      <c r="HU74" s="247">
        <v>324</v>
      </c>
      <c r="HV74" s="198"/>
      <c r="HW74" s="247">
        <v>324</v>
      </c>
      <c r="HX74" s="247">
        <v>324</v>
      </c>
      <c r="HY74" s="247">
        <v>319</v>
      </c>
      <c r="HZ74" s="247">
        <v>319</v>
      </c>
      <c r="IA74" s="247">
        <v>319</v>
      </c>
      <c r="IB74" s="247">
        <v>319</v>
      </c>
      <c r="IC74" s="247">
        <v>319</v>
      </c>
      <c r="ID74" s="247">
        <v>319</v>
      </c>
      <c r="IE74" s="247">
        <v>319</v>
      </c>
      <c r="IF74" s="247">
        <v>319</v>
      </c>
      <c r="IG74" s="247">
        <v>319</v>
      </c>
      <c r="IH74" s="247">
        <v>319</v>
      </c>
      <c r="II74" s="247">
        <v>319</v>
      </c>
      <c r="IJ74" s="247">
        <v>319</v>
      </c>
      <c r="IK74" s="247">
        <v>319</v>
      </c>
      <c r="IL74" s="247">
        <v>319</v>
      </c>
      <c r="IM74" s="247">
        <v>319</v>
      </c>
      <c r="IN74" s="247">
        <v>319</v>
      </c>
      <c r="IO74" s="247">
        <v>319</v>
      </c>
      <c r="IP74" s="247">
        <v>319</v>
      </c>
      <c r="IQ74" s="247">
        <v>319</v>
      </c>
      <c r="IR74" s="247">
        <v>319</v>
      </c>
      <c r="IS74" s="247">
        <v>319</v>
      </c>
      <c r="IT74" s="247">
        <v>317</v>
      </c>
      <c r="IU74" s="247">
        <v>317</v>
      </c>
      <c r="IV74" s="247">
        <v>317</v>
      </c>
      <c r="IW74" s="247">
        <v>317</v>
      </c>
      <c r="IX74" s="247">
        <v>317</v>
      </c>
      <c r="IY74" s="247">
        <v>311</v>
      </c>
      <c r="IZ74" s="198"/>
      <c r="JA74" s="247">
        <v>311</v>
      </c>
      <c r="JB74" s="247">
        <v>311</v>
      </c>
      <c r="JC74" s="247">
        <v>311</v>
      </c>
      <c r="JD74" s="247">
        <v>311</v>
      </c>
      <c r="JE74" s="247">
        <v>311</v>
      </c>
      <c r="JF74" s="247">
        <v>311</v>
      </c>
      <c r="JG74" s="247">
        <v>306</v>
      </c>
      <c r="JH74" s="247">
        <v>306</v>
      </c>
      <c r="JI74" s="247">
        <v>306</v>
      </c>
      <c r="JJ74" s="247"/>
      <c r="JK74" s="247">
        <v>306</v>
      </c>
      <c r="JL74" s="247">
        <v>306</v>
      </c>
      <c r="JM74" s="247">
        <v>306</v>
      </c>
      <c r="JN74" s="247">
        <v>306</v>
      </c>
      <c r="JO74" s="247">
        <v>305</v>
      </c>
      <c r="JP74" s="247">
        <v>305</v>
      </c>
      <c r="JQ74" s="198"/>
      <c r="JR74" s="247">
        <v>301</v>
      </c>
      <c r="JS74" s="247">
        <v>301</v>
      </c>
      <c r="JT74" s="247">
        <v>301</v>
      </c>
      <c r="JU74" s="247">
        <v>302</v>
      </c>
      <c r="JV74" s="247">
        <v>302</v>
      </c>
      <c r="JW74" s="247">
        <v>302</v>
      </c>
      <c r="JX74" s="247">
        <v>302</v>
      </c>
      <c r="JY74" s="247">
        <v>301</v>
      </c>
      <c r="JZ74" s="247">
        <v>301</v>
      </c>
      <c r="KA74" s="247">
        <v>301</v>
      </c>
      <c r="KB74" s="247">
        <v>301</v>
      </c>
      <c r="KC74" s="247">
        <v>301</v>
      </c>
      <c r="KD74" s="247">
        <v>301</v>
      </c>
      <c r="KE74" s="247">
        <v>301</v>
      </c>
      <c r="KF74" s="247">
        <v>301</v>
      </c>
      <c r="KG74" s="247">
        <v>299</v>
      </c>
      <c r="KH74" s="247">
        <v>296</v>
      </c>
      <c r="KI74" s="247">
        <v>296</v>
      </c>
      <c r="KJ74" s="247">
        <v>296</v>
      </c>
      <c r="KK74" s="247">
        <v>296</v>
      </c>
      <c r="KL74" s="247">
        <v>296</v>
      </c>
      <c r="KM74" s="247">
        <v>296</v>
      </c>
      <c r="KN74" s="247">
        <v>296</v>
      </c>
      <c r="KO74" s="247">
        <v>296</v>
      </c>
      <c r="KP74" s="247">
        <v>296</v>
      </c>
      <c r="KQ74" s="247">
        <v>296</v>
      </c>
      <c r="KR74" s="247">
        <v>296</v>
      </c>
      <c r="KS74" s="247">
        <v>296</v>
      </c>
      <c r="KT74" s="247">
        <v>296</v>
      </c>
      <c r="KU74" s="247">
        <v>293</v>
      </c>
      <c r="KV74" s="247">
        <v>293</v>
      </c>
      <c r="KW74" s="247">
        <v>293</v>
      </c>
      <c r="KX74" s="198"/>
      <c r="KY74" s="198"/>
      <c r="KZ74" s="198"/>
      <c r="LA74" s="198"/>
      <c r="LB74" s="247">
        <v>293</v>
      </c>
      <c r="LC74" s="247">
        <v>306</v>
      </c>
      <c r="LD74" s="247">
        <v>306</v>
      </c>
      <c r="LE74" s="247">
        <v>293</v>
      </c>
      <c r="LF74" s="243">
        <v>0</v>
      </c>
      <c r="LG74" s="247">
        <v>293</v>
      </c>
      <c r="LH74" s="198"/>
      <c r="LI74" s="198"/>
      <c r="LJ74" s="198"/>
      <c r="LK74" s="198"/>
      <c r="LL74" s="198"/>
      <c r="LM74" s="198"/>
      <c r="LN74" s="198"/>
      <c r="LO74" s="198"/>
      <c r="LP74" s="198"/>
      <c r="LQ74" s="247">
        <v>293</v>
      </c>
      <c r="LR74" s="198"/>
      <c r="LS74" s="198"/>
      <c r="LT74" s="198"/>
      <c r="LU74" s="198"/>
      <c r="LV74" s="198"/>
      <c r="LW74" s="198"/>
      <c r="LX74" s="198"/>
      <c r="LY74" s="198"/>
      <c r="LZ74" s="198"/>
      <c r="MA74" s="198"/>
      <c r="MB74" s="198"/>
      <c r="MC74" s="198"/>
      <c r="MD74" s="198"/>
      <c r="ME74" s="198"/>
      <c r="MF74" s="198"/>
      <c r="MG74" s="198"/>
      <c r="MH74" s="198"/>
      <c r="MI74" s="198"/>
      <c r="MJ74" s="198"/>
      <c r="MK74" s="198"/>
      <c r="ML74" s="198"/>
      <c r="MM74" s="198"/>
      <c r="MN74" s="247">
        <v>293</v>
      </c>
      <c r="MO74" s="247">
        <v>262</v>
      </c>
      <c r="MP74" s="198"/>
      <c r="MQ74" s="247">
        <v>262</v>
      </c>
      <c r="MR74" s="198"/>
      <c r="MS74" s="198"/>
      <c r="MT74" s="198"/>
      <c r="MU74" s="198"/>
      <c r="MV74" s="198"/>
      <c r="MW74" s="198"/>
      <c r="MX74" s="198"/>
      <c r="MY74" s="198"/>
      <c r="MZ74" s="198"/>
      <c r="NA74" s="247">
        <v>262</v>
      </c>
      <c r="NB74" s="198"/>
      <c r="NC74" s="198"/>
      <c r="ND74" s="198"/>
      <c r="NE74" s="198"/>
      <c r="NF74" s="198"/>
      <c r="NG74" s="198"/>
      <c r="NH74" s="198"/>
      <c r="NI74" s="198"/>
      <c r="NJ74" s="198"/>
      <c r="NK74" s="198"/>
      <c r="NL74" s="198"/>
      <c r="NM74" s="198"/>
      <c r="NN74" s="198"/>
      <c r="NO74" s="198"/>
      <c r="NP74" s="196"/>
      <c r="NQ74" s="196"/>
      <c r="NR74" s="196"/>
      <c r="NS74" s="196"/>
      <c r="NT74" s="196"/>
      <c r="NU74" s="196"/>
      <c r="NV74" s="196"/>
      <c r="NW74" s="196"/>
      <c r="NX74" s="196"/>
      <c r="NY74" s="196"/>
      <c r="NZ74" s="196"/>
      <c r="OA74" s="196"/>
      <c r="OB74" s="196"/>
      <c r="OC74" s="196"/>
      <c r="OD74" s="196"/>
      <c r="OE74" s="196"/>
      <c r="OF74" s="196"/>
      <c r="OG74" s="196"/>
      <c r="OH74" s="196"/>
      <c r="OI74" s="196"/>
      <c r="OJ74" s="196"/>
      <c r="OK74" s="196"/>
      <c r="OL74" s="196"/>
      <c r="OM74" s="196"/>
      <c r="ON74" s="196"/>
      <c r="OO74" s="196"/>
      <c r="OP74" s="196"/>
      <c r="OQ74" s="196"/>
      <c r="OR74" s="196"/>
      <c r="OS74" s="196"/>
      <c r="OT74" s="196"/>
      <c r="OU74" s="196"/>
      <c r="OV74" s="196"/>
      <c r="OW74" s="196"/>
      <c r="OX74" s="196"/>
      <c r="OY74" s="196"/>
      <c r="OZ74" s="196"/>
      <c r="PA74" s="196"/>
      <c r="PB74" s="196"/>
      <c r="PC74" s="196"/>
      <c r="PD74" s="196"/>
      <c r="PE74" s="196"/>
      <c r="PF74" s="196"/>
      <c r="PG74" s="196"/>
      <c r="PH74" s="196"/>
      <c r="PI74" s="196"/>
      <c r="PJ74" s="196"/>
      <c r="PK74" s="196"/>
      <c r="PL74" s="196"/>
      <c r="PM74" s="196"/>
      <c r="PN74" s="196"/>
      <c r="PO74" s="196"/>
      <c r="PP74" s="196"/>
      <c r="PQ74" s="196"/>
      <c r="PR74" s="196"/>
      <c r="PS74" s="196"/>
      <c r="PT74" s="196"/>
      <c r="PU74" s="196"/>
      <c r="PV74" s="196"/>
      <c r="PW74" s="196"/>
      <c r="PX74" s="261"/>
      <c r="PY74" s="261"/>
      <c r="PZ74" s="261"/>
      <c r="QA74" s="261"/>
      <c r="QB74" s="261"/>
      <c r="QC74" s="261"/>
      <c r="QD74" s="261"/>
      <c r="QE74" s="261"/>
      <c r="QF74" s="261"/>
      <c r="QG74" s="261"/>
      <c r="QH74" s="261"/>
      <c r="QI74" s="261"/>
      <c r="QJ74" s="261"/>
      <c r="QK74" s="261"/>
      <c r="QL74" s="261"/>
      <c r="QM74" s="261"/>
      <c r="QN74" s="261"/>
      <c r="QO74" s="261"/>
      <c r="QP74" s="261"/>
      <c r="QQ74" s="261"/>
      <c r="QR74" s="261"/>
      <c r="QS74" s="261"/>
      <c r="QT74" s="261"/>
      <c r="QU74" s="261"/>
      <c r="QV74" s="261"/>
      <c r="QW74" s="261"/>
      <c r="QX74" s="261"/>
      <c r="QY74" s="261"/>
      <c r="QZ74" s="261"/>
      <c r="RA74" s="261"/>
      <c r="RB74" s="261"/>
      <c r="RC74" s="261"/>
      <c r="RD74" s="261"/>
      <c r="RE74" s="261"/>
      <c r="RF74" s="261"/>
      <c r="RG74" s="261"/>
      <c r="RH74" s="261"/>
      <c r="RI74" s="261"/>
      <c r="RJ74" s="261"/>
      <c r="RK74" s="261"/>
      <c r="RL74" s="261"/>
      <c r="RM74" s="261"/>
      <c r="RN74" s="261"/>
      <c r="RO74" s="261"/>
      <c r="RP74" s="261"/>
      <c r="RQ74" s="261"/>
      <c r="RR74" s="261"/>
      <c r="RS74" s="261"/>
      <c r="RT74" s="261"/>
      <c r="RU74" s="261"/>
      <c r="RV74" s="261"/>
      <c r="RW74" s="261"/>
      <c r="RX74" s="261"/>
      <c r="RY74" s="261"/>
      <c r="RZ74" s="261"/>
      <c r="SA74" s="261"/>
      <c r="SB74" s="261"/>
      <c r="SC74" s="261"/>
      <c r="SD74" s="261"/>
      <c r="SE74" s="261"/>
    </row>
    <row r="75" spans="1:499" x14ac:dyDescent="0.2">
      <c r="A75" s="230" t="s">
        <v>830</v>
      </c>
      <c r="B75" s="231" t="s">
        <v>2931</v>
      </c>
      <c r="C75" s="225"/>
      <c r="D75" s="225"/>
      <c r="E75" s="225"/>
      <c r="F75" s="226" t="s">
        <v>5677</v>
      </c>
      <c r="G75" s="226" t="s">
        <v>5550</v>
      </c>
      <c r="H75" s="226" t="s">
        <v>5551</v>
      </c>
      <c r="I75" s="226" t="s">
        <v>5607</v>
      </c>
      <c r="J75" s="226"/>
      <c r="K75" s="226"/>
      <c r="L75" s="226"/>
      <c r="M75" s="226"/>
      <c r="N75" s="226" t="s">
        <v>5596</v>
      </c>
      <c r="O75" s="226" t="s">
        <v>5613</v>
      </c>
      <c r="P75" s="226"/>
      <c r="Q75" s="237">
        <v>0</v>
      </c>
      <c r="R75" s="238"/>
      <c r="S75" s="238"/>
      <c r="T75" s="238"/>
      <c r="U75" s="238"/>
      <c r="V75" s="238"/>
      <c r="W75" s="232" t="s">
        <v>5561</v>
      </c>
      <c r="X75" s="232"/>
      <c r="Y75" s="232" t="s">
        <v>5556</v>
      </c>
      <c r="Z75" s="235">
        <v>2.0299999999999998</v>
      </c>
      <c r="AA75" s="235">
        <v>3.68</v>
      </c>
      <c r="AB75" s="235">
        <v>0</v>
      </c>
      <c r="AC75" s="224">
        <v>36526</v>
      </c>
      <c r="AD75" s="224">
        <v>36526</v>
      </c>
      <c r="AE75" s="125">
        <v>18</v>
      </c>
      <c r="AF75" s="125">
        <v>24</v>
      </c>
      <c r="AG75" s="125">
        <v>12</v>
      </c>
      <c r="AH75" s="236">
        <v>1</v>
      </c>
      <c r="AI75" s="236" t="s">
        <v>819</v>
      </c>
      <c r="AJ75" s="125" t="s">
        <v>6225</v>
      </c>
      <c r="AK75" s="175" t="s">
        <v>5144</v>
      </c>
      <c r="AL75" s="125" t="s">
        <v>820</v>
      </c>
      <c r="AM75" s="27" t="s">
        <v>820</v>
      </c>
      <c r="AN75" s="126">
        <v>20.420000000000002</v>
      </c>
      <c r="AO75" s="126">
        <v>13.6</v>
      </c>
      <c r="AP75" s="126">
        <v>10.5</v>
      </c>
      <c r="AQ75" s="126">
        <v>6.1</v>
      </c>
      <c r="AR75" s="125">
        <v>0</v>
      </c>
      <c r="AS75" s="125">
        <v>0</v>
      </c>
      <c r="AT75" s="178">
        <v>43443</v>
      </c>
      <c r="AU75" s="178"/>
      <c r="AV75" s="178">
        <v>43070</v>
      </c>
      <c r="AW75" s="239" t="s">
        <v>855</v>
      </c>
      <c r="AX75" s="239" t="s">
        <v>846</v>
      </c>
      <c r="AY75" s="127"/>
      <c r="AZ75" s="127"/>
      <c r="BA75" s="128">
        <v>500</v>
      </c>
      <c r="BB75" s="128" t="s">
        <v>489</v>
      </c>
      <c r="BC75" s="128"/>
      <c r="BD75" s="128">
        <v>1</v>
      </c>
      <c r="BE75" s="129" t="s">
        <v>541</v>
      </c>
      <c r="BF75" s="130">
        <v>1</v>
      </c>
      <c r="BG75" s="240"/>
      <c r="BH75" s="241"/>
      <c r="BI75" s="190"/>
      <c r="BJ75" s="131">
        <v>1107</v>
      </c>
      <c r="BK75" s="191">
        <v>883</v>
      </c>
      <c r="BL75" s="13">
        <v>736</v>
      </c>
      <c r="BM75" s="13">
        <v>365</v>
      </c>
      <c r="BN75" s="27" t="s">
        <v>5557</v>
      </c>
      <c r="BO75" s="13" t="s">
        <v>5566</v>
      </c>
      <c r="BP75" s="222">
        <v>988</v>
      </c>
      <c r="BQ75" s="132"/>
      <c r="BR75" s="133"/>
      <c r="BS75" s="125">
        <v>1000000000</v>
      </c>
      <c r="BT75" s="134">
        <v>360</v>
      </c>
      <c r="BU75" s="135">
        <v>0.67479999999999996</v>
      </c>
      <c r="BV75" s="134">
        <v>500</v>
      </c>
      <c r="BW75" s="136">
        <v>0</v>
      </c>
      <c r="BX75" s="136">
        <v>500</v>
      </c>
      <c r="BY75" s="136">
        <v>0</v>
      </c>
      <c r="BZ75" s="134">
        <v>0</v>
      </c>
      <c r="CA75" s="134">
        <v>0</v>
      </c>
      <c r="CB75" s="134">
        <v>860</v>
      </c>
      <c r="CC75" s="135">
        <v>0.22309999999999999</v>
      </c>
      <c r="CD75" s="134"/>
      <c r="CE75" s="134"/>
      <c r="CF75" s="137">
        <v>0</v>
      </c>
      <c r="CG75" s="134">
        <v>369</v>
      </c>
      <c r="CH75" s="132"/>
      <c r="CI75" s="132"/>
      <c r="CJ75" s="229" t="s">
        <v>820</v>
      </c>
      <c r="CK75" s="233" t="s">
        <v>820</v>
      </c>
      <c r="CL75" s="138">
        <v>8</v>
      </c>
      <c r="CM75" s="138">
        <v>0</v>
      </c>
      <c r="CN75" s="135">
        <v>0</v>
      </c>
      <c r="CO75" s="135">
        <v>1.08</v>
      </c>
      <c r="CP75" s="139"/>
      <c r="CQ75" s="135">
        <v>1</v>
      </c>
      <c r="CR75" s="179">
        <v>43479</v>
      </c>
      <c r="CS75" s="180">
        <v>43479</v>
      </c>
      <c r="CT75" s="181">
        <v>43605</v>
      </c>
      <c r="CU75" s="181">
        <v>43311</v>
      </c>
      <c r="CV75" s="181">
        <v>43395</v>
      </c>
      <c r="CW75" s="181">
        <v>43395</v>
      </c>
      <c r="CX75" s="181">
        <v>43479</v>
      </c>
      <c r="CY75" s="135">
        <v>0</v>
      </c>
      <c r="CZ75" s="134">
        <v>0</v>
      </c>
      <c r="DA75" s="135">
        <v>0</v>
      </c>
      <c r="DB75" s="135">
        <v>2.197802197802198E-2</v>
      </c>
      <c r="DC75" s="135">
        <v>0</v>
      </c>
      <c r="DD75" s="135">
        <v>0</v>
      </c>
      <c r="DE75" s="140">
        <v>0</v>
      </c>
      <c r="DF75" s="13" t="s">
        <v>820</v>
      </c>
      <c r="DG75" s="80" t="s">
        <v>820</v>
      </c>
      <c r="DH75" s="18" t="b">
        <v>0</v>
      </c>
      <c r="DI75" s="79"/>
      <c r="DJ75" s="79"/>
      <c r="DK75" s="192"/>
      <c r="DL75" s="174"/>
      <c r="DM75" s="193"/>
      <c r="DN75" s="135"/>
      <c r="DO75" s="79"/>
      <c r="DP75" s="79"/>
      <c r="DQ75" s="79"/>
      <c r="DR75" s="79"/>
      <c r="DS75" s="79"/>
      <c r="DT75" s="79"/>
      <c r="DU75" s="79"/>
      <c r="DV75" s="18"/>
      <c r="DW75" s="18"/>
      <c r="DX75" s="18"/>
      <c r="DY75" s="177"/>
      <c r="DZ75" s="177">
        <v>0</v>
      </c>
      <c r="EA75" s="177">
        <v>0</v>
      </c>
      <c r="EB75" s="177">
        <v>0</v>
      </c>
      <c r="EC75" s="177">
        <v>0</v>
      </c>
      <c r="ED75" s="177">
        <v>0</v>
      </c>
      <c r="EE75" s="177">
        <v>0</v>
      </c>
      <c r="EF75" s="177">
        <v>0</v>
      </c>
      <c r="EG75" s="177">
        <v>0</v>
      </c>
      <c r="EH75" s="177">
        <v>0</v>
      </c>
      <c r="EI75" s="177">
        <v>0</v>
      </c>
      <c r="EJ75" s="177">
        <v>0</v>
      </c>
      <c r="EK75" s="177">
        <v>0</v>
      </c>
      <c r="EL75" s="177">
        <v>0</v>
      </c>
      <c r="EM75" s="177">
        <v>0</v>
      </c>
      <c r="EN75" s="177">
        <v>0</v>
      </c>
      <c r="EO75" s="177">
        <v>0</v>
      </c>
      <c r="EP75" s="177">
        <v>0</v>
      </c>
      <c r="EQ75" s="177">
        <v>0</v>
      </c>
      <c r="ER75" s="177">
        <v>0</v>
      </c>
      <c r="ES75" s="177">
        <v>0</v>
      </c>
      <c r="ET75" s="177">
        <v>0</v>
      </c>
      <c r="EU75" s="177">
        <v>0</v>
      </c>
      <c r="EV75" s="177">
        <v>0</v>
      </c>
      <c r="EW75" s="177">
        <v>0</v>
      </c>
      <c r="EX75" s="177">
        <v>0</v>
      </c>
      <c r="EY75" s="177">
        <v>503</v>
      </c>
      <c r="EZ75" s="177">
        <v>0</v>
      </c>
      <c r="FA75" s="177">
        <v>0</v>
      </c>
      <c r="FB75" s="177">
        <v>568</v>
      </c>
      <c r="FC75" s="250">
        <v>609</v>
      </c>
      <c r="FD75" s="250">
        <v>534</v>
      </c>
      <c r="FE75" s="250">
        <v>509</v>
      </c>
      <c r="FF75" s="250">
        <v>509</v>
      </c>
      <c r="FG75" s="250">
        <v>365</v>
      </c>
      <c r="FH75" s="244">
        <v>357</v>
      </c>
      <c r="FI75" s="244">
        <v>357</v>
      </c>
      <c r="FJ75" s="244">
        <v>357</v>
      </c>
      <c r="FK75" s="244">
        <v>297</v>
      </c>
      <c r="FL75" s="244">
        <v>297</v>
      </c>
      <c r="FM75" s="244">
        <v>297</v>
      </c>
      <c r="FN75" s="244">
        <v>297</v>
      </c>
      <c r="FO75" s="244">
        <v>297</v>
      </c>
      <c r="FP75" s="244">
        <v>297</v>
      </c>
      <c r="FQ75" s="244">
        <v>297</v>
      </c>
      <c r="FR75" s="244">
        <v>297</v>
      </c>
      <c r="FS75" s="244">
        <v>297</v>
      </c>
      <c r="FT75" s="244">
        <v>297</v>
      </c>
      <c r="FU75" s="244">
        <v>297</v>
      </c>
      <c r="FV75" s="244">
        <v>297</v>
      </c>
      <c r="FW75" s="244">
        <v>297</v>
      </c>
      <c r="FX75" s="244">
        <v>297</v>
      </c>
      <c r="FY75" s="244">
        <v>297</v>
      </c>
      <c r="FZ75" s="244">
        <v>297</v>
      </c>
      <c r="GA75" s="244">
        <v>297</v>
      </c>
      <c r="GB75" s="244">
        <v>297</v>
      </c>
      <c r="GC75" s="244">
        <v>297</v>
      </c>
      <c r="GD75" s="242">
        <v>257</v>
      </c>
      <c r="GE75" s="242">
        <v>257</v>
      </c>
      <c r="GF75" s="242">
        <v>257</v>
      </c>
      <c r="GG75" s="242">
        <v>256</v>
      </c>
      <c r="GH75" s="242">
        <v>256</v>
      </c>
      <c r="GI75" s="242">
        <v>256</v>
      </c>
      <c r="GJ75" s="242">
        <v>256</v>
      </c>
      <c r="GK75" s="242">
        <v>256</v>
      </c>
      <c r="GL75" s="242">
        <v>256</v>
      </c>
      <c r="GM75" s="242">
        <v>256</v>
      </c>
      <c r="GN75" s="242">
        <v>256</v>
      </c>
      <c r="GO75" s="242">
        <v>256</v>
      </c>
      <c r="GP75" s="242">
        <v>256</v>
      </c>
      <c r="GQ75" s="242">
        <v>256</v>
      </c>
      <c r="GR75" s="242">
        <v>256</v>
      </c>
      <c r="GS75" s="242">
        <v>256</v>
      </c>
      <c r="GT75" s="242">
        <v>256</v>
      </c>
      <c r="GU75" s="242">
        <v>252</v>
      </c>
      <c r="GV75" s="242">
        <v>252</v>
      </c>
      <c r="GW75" s="242">
        <v>252</v>
      </c>
      <c r="GX75" s="242">
        <v>252</v>
      </c>
      <c r="GY75" s="242">
        <v>252</v>
      </c>
      <c r="GZ75" s="242">
        <v>242</v>
      </c>
      <c r="HA75" s="242">
        <v>232</v>
      </c>
      <c r="HB75" s="242">
        <v>232</v>
      </c>
      <c r="HC75" s="242">
        <v>232</v>
      </c>
      <c r="HD75" s="242">
        <v>232</v>
      </c>
      <c r="HE75" s="242">
        <v>1</v>
      </c>
      <c r="HF75" s="242">
        <v>232</v>
      </c>
      <c r="HG75" s="242">
        <v>232</v>
      </c>
      <c r="HH75" s="242">
        <v>230</v>
      </c>
      <c r="HI75" s="242">
        <v>230</v>
      </c>
      <c r="HJ75" s="242">
        <v>214</v>
      </c>
      <c r="HK75" s="198"/>
      <c r="HL75" s="244">
        <v>214</v>
      </c>
      <c r="HM75" s="244">
        <v>214</v>
      </c>
      <c r="HN75" s="244">
        <v>214</v>
      </c>
      <c r="HO75" s="244">
        <v>232</v>
      </c>
      <c r="HP75" s="244">
        <v>214</v>
      </c>
      <c r="HQ75" s="244">
        <v>214</v>
      </c>
      <c r="HR75" s="244">
        <v>214</v>
      </c>
      <c r="HS75" s="244">
        <v>214</v>
      </c>
      <c r="HT75" s="244">
        <v>214</v>
      </c>
      <c r="HU75" s="244">
        <v>214</v>
      </c>
      <c r="HV75" s="198"/>
      <c r="HW75" s="244">
        <v>214</v>
      </c>
      <c r="HX75" s="244">
        <v>214</v>
      </c>
      <c r="HY75" s="244">
        <v>214</v>
      </c>
      <c r="HZ75" s="244">
        <v>214</v>
      </c>
      <c r="IA75" s="244">
        <v>214</v>
      </c>
      <c r="IB75" s="244">
        <v>210</v>
      </c>
      <c r="IC75" s="244">
        <v>210</v>
      </c>
      <c r="ID75" s="244">
        <v>210</v>
      </c>
      <c r="IE75" s="244">
        <v>210</v>
      </c>
      <c r="IF75" s="244">
        <v>210</v>
      </c>
      <c r="IG75" s="244">
        <v>210</v>
      </c>
      <c r="IH75" s="244">
        <v>210</v>
      </c>
      <c r="II75" s="244">
        <v>210</v>
      </c>
      <c r="IJ75" s="244">
        <v>210</v>
      </c>
      <c r="IK75" s="244">
        <v>210</v>
      </c>
      <c r="IL75" s="244">
        <v>210</v>
      </c>
      <c r="IM75" s="244">
        <v>210</v>
      </c>
      <c r="IN75" s="244">
        <v>210</v>
      </c>
      <c r="IO75" s="244">
        <v>210</v>
      </c>
      <c r="IP75" s="242">
        <v>206</v>
      </c>
      <c r="IQ75" s="242">
        <v>206</v>
      </c>
      <c r="IR75" s="242">
        <v>206</v>
      </c>
      <c r="IS75" s="242">
        <v>200</v>
      </c>
      <c r="IT75" s="242">
        <v>184</v>
      </c>
      <c r="IU75" s="242">
        <v>184</v>
      </c>
      <c r="IV75" s="242">
        <v>184</v>
      </c>
      <c r="IW75" s="242">
        <v>184</v>
      </c>
      <c r="IX75" s="242">
        <v>178</v>
      </c>
      <c r="IY75" s="242">
        <v>178</v>
      </c>
      <c r="IZ75" s="198"/>
      <c r="JA75" s="242">
        <v>176</v>
      </c>
      <c r="JB75" s="242">
        <v>176</v>
      </c>
      <c r="JC75" s="242">
        <v>176</v>
      </c>
      <c r="JD75" s="242">
        <v>164</v>
      </c>
      <c r="JE75" s="242">
        <v>164</v>
      </c>
      <c r="JF75" s="242">
        <v>164</v>
      </c>
      <c r="JG75" s="242">
        <v>164</v>
      </c>
      <c r="JH75" s="242">
        <v>164</v>
      </c>
      <c r="JI75" s="242">
        <v>164</v>
      </c>
      <c r="JJ75" s="242"/>
      <c r="JK75" s="242">
        <v>164</v>
      </c>
      <c r="JL75" s="242">
        <v>164</v>
      </c>
      <c r="JM75" s="242">
        <v>164</v>
      </c>
      <c r="JN75" s="242">
        <v>164</v>
      </c>
      <c r="JO75" s="242">
        <v>162</v>
      </c>
      <c r="JP75" s="242">
        <v>162</v>
      </c>
      <c r="JQ75" s="198"/>
      <c r="JR75" s="242">
        <v>162</v>
      </c>
      <c r="JS75" s="242">
        <v>162</v>
      </c>
      <c r="JT75" s="242">
        <v>162</v>
      </c>
      <c r="JU75" s="242">
        <v>160</v>
      </c>
      <c r="JV75" s="242">
        <v>160</v>
      </c>
      <c r="JW75" s="242">
        <v>160</v>
      </c>
      <c r="JX75" s="242">
        <v>160</v>
      </c>
      <c r="JY75" s="242">
        <v>130</v>
      </c>
      <c r="JZ75" s="242">
        <v>120</v>
      </c>
      <c r="KA75" s="242">
        <v>120</v>
      </c>
      <c r="KB75" s="242">
        <v>120</v>
      </c>
      <c r="KC75" s="242">
        <v>120</v>
      </c>
      <c r="KD75" s="242">
        <v>120</v>
      </c>
      <c r="KE75" s="242">
        <v>120</v>
      </c>
      <c r="KF75" s="242">
        <v>120</v>
      </c>
      <c r="KG75" s="242">
        <v>120</v>
      </c>
      <c r="KH75" s="242">
        <v>120</v>
      </c>
      <c r="KI75" s="242">
        <v>120</v>
      </c>
      <c r="KJ75" s="242">
        <v>120</v>
      </c>
      <c r="KK75" s="242">
        <v>120</v>
      </c>
      <c r="KL75" s="242">
        <v>120</v>
      </c>
      <c r="KM75" s="242">
        <v>120</v>
      </c>
      <c r="KN75" s="242">
        <v>120</v>
      </c>
      <c r="KO75" s="242">
        <v>118</v>
      </c>
      <c r="KP75" s="242">
        <v>118</v>
      </c>
      <c r="KQ75" s="242">
        <v>118</v>
      </c>
      <c r="KR75" s="242">
        <v>118</v>
      </c>
      <c r="KS75" s="242">
        <v>118</v>
      </c>
      <c r="KT75" s="242">
        <v>118</v>
      </c>
      <c r="KU75" s="242">
        <v>118</v>
      </c>
      <c r="KV75" s="242">
        <v>118</v>
      </c>
      <c r="KW75" s="242">
        <v>118</v>
      </c>
      <c r="KX75" s="198"/>
      <c r="KY75" s="198"/>
      <c r="KZ75" s="198"/>
      <c r="LA75" s="198"/>
      <c r="LB75" s="242">
        <v>114</v>
      </c>
      <c r="LC75" s="242">
        <v>164</v>
      </c>
      <c r="LD75" s="242">
        <v>164</v>
      </c>
      <c r="LE75" s="242">
        <v>98</v>
      </c>
      <c r="LF75" s="243">
        <v>0</v>
      </c>
      <c r="LG75" s="242">
        <v>98</v>
      </c>
      <c r="LH75" s="198"/>
      <c r="LI75" s="198"/>
      <c r="LJ75" s="198"/>
      <c r="LK75" s="198"/>
      <c r="LL75" s="198"/>
      <c r="LM75" s="198"/>
      <c r="LN75" s="198"/>
      <c r="LO75" s="198"/>
      <c r="LP75" s="198"/>
      <c r="LQ75" s="242">
        <v>98</v>
      </c>
      <c r="LR75" s="198"/>
      <c r="LS75" s="198"/>
      <c r="LT75" s="198"/>
      <c r="LU75" s="198"/>
      <c r="LV75" s="198"/>
      <c r="LW75" s="198"/>
      <c r="LX75" s="198"/>
      <c r="LY75" s="198"/>
      <c r="LZ75" s="198"/>
      <c r="MA75" s="198"/>
      <c r="MB75" s="198"/>
      <c r="MC75" s="198"/>
      <c r="MD75" s="198"/>
      <c r="ME75" s="198"/>
      <c r="MF75" s="198"/>
      <c r="MG75" s="198"/>
      <c r="MH75" s="198"/>
      <c r="MI75" s="198"/>
      <c r="MJ75" s="198"/>
      <c r="MK75" s="198"/>
      <c r="ML75" s="198"/>
      <c r="MM75" s="198"/>
      <c r="MN75" s="242">
        <v>98</v>
      </c>
      <c r="MO75" s="244">
        <v>360</v>
      </c>
      <c r="MP75" s="198"/>
      <c r="MQ75" s="244">
        <v>360</v>
      </c>
      <c r="MR75" s="198"/>
      <c r="MS75" s="198"/>
      <c r="MT75" s="198"/>
      <c r="MU75" s="198"/>
      <c r="MV75" s="198"/>
      <c r="MW75" s="198"/>
      <c r="MX75" s="198"/>
      <c r="MY75" s="198"/>
      <c r="MZ75" s="198"/>
      <c r="NA75" s="242">
        <v>360</v>
      </c>
      <c r="NB75" s="198"/>
      <c r="NC75" s="198"/>
      <c r="ND75" s="198"/>
      <c r="NE75" s="198"/>
      <c r="NF75" s="198"/>
      <c r="NG75" s="198"/>
      <c r="NH75" s="198"/>
      <c r="NI75" s="198"/>
      <c r="NJ75" s="198"/>
      <c r="NK75" s="198"/>
      <c r="NL75" s="198"/>
      <c r="NM75" s="198"/>
      <c r="NN75" s="198"/>
      <c r="NO75" s="198"/>
      <c r="NP75" s="198"/>
      <c r="NQ75" s="198"/>
      <c r="NR75" s="198"/>
      <c r="NS75" s="198"/>
      <c r="NT75" s="198"/>
      <c r="NU75" s="198"/>
      <c r="NV75" s="198"/>
      <c r="NW75" s="198"/>
      <c r="NX75" s="198"/>
      <c r="NY75" s="198"/>
      <c r="NZ75" s="198"/>
      <c r="OA75" s="198"/>
      <c r="OB75" s="198"/>
      <c r="OC75" s="198"/>
      <c r="OD75" s="198"/>
      <c r="OE75" s="198"/>
      <c r="OF75" s="198"/>
      <c r="OG75" s="198"/>
      <c r="OH75" s="198"/>
      <c r="OI75" s="198"/>
      <c r="OJ75" s="198"/>
      <c r="OK75" s="198"/>
      <c r="OL75" s="198"/>
      <c r="OM75" s="198"/>
      <c r="ON75" s="198"/>
      <c r="OO75" s="198"/>
      <c r="OP75" s="198"/>
      <c r="OQ75" s="198"/>
      <c r="OR75" s="198"/>
      <c r="OS75" s="198"/>
      <c r="OT75" s="198"/>
      <c r="OU75" s="198"/>
      <c r="OV75" s="198"/>
      <c r="OW75" s="198"/>
      <c r="OX75" s="198"/>
      <c r="OY75" s="198"/>
      <c r="OZ75" s="198"/>
      <c r="PA75" s="198"/>
      <c r="PB75" s="198"/>
      <c r="PC75" s="198"/>
      <c r="PD75" s="198"/>
      <c r="PE75" s="198"/>
      <c r="PF75" s="198"/>
      <c r="PG75" s="198"/>
      <c r="PH75" s="198"/>
      <c r="PI75" s="198"/>
      <c r="PJ75" s="198"/>
      <c r="PK75" s="198"/>
      <c r="PL75" s="198"/>
      <c r="PM75" s="198"/>
      <c r="PN75" s="198"/>
      <c r="PO75" s="198"/>
      <c r="PP75" s="198"/>
      <c r="PQ75" s="198"/>
      <c r="PR75" s="198"/>
      <c r="PS75" s="198"/>
      <c r="PT75" s="198"/>
      <c r="PU75" s="198"/>
      <c r="PV75" s="198"/>
      <c r="PW75" s="198"/>
      <c r="PX75" s="261"/>
      <c r="PY75" s="261"/>
      <c r="PZ75" s="261"/>
      <c r="QA75" s="261"/>
      <c r="QB75" s="261"/>
      <c r="QC75" s="261"/>
      <c r="QD75" s="261"/>
      <c r="QE75" s="261"/>
      <c r="QF75" s="261"/>
      <c r="QG75" s="261"/>
      <c r="QH75" s="261"/>
      <c r="QI75" s="261"/>
      <c r="QJ75" s="261"/>
      <c r="QK75" s="261"/>
      <c r="QL75" s="261"/>
      <c r="QM75" s="261"/>
      <c r="QN75" s="261"/>
      <c r="QO75" s="261"/>
      <c r="QP75" s="261"/>
      <c r="QQ75" s="261"/>
      <c r="QR75" s="261"/>
      <c r="QS75" s="261"/>
      <c r="QT75" s="261"/>
      <c r="QU75" s="261"/>
      <c r="QV75" s="261"/>
      <c r="QW75" s="261"/>
      <c r="QX75" s="261"/>
      <c r="QY75" s="261"/>
      <c r="QZ75" s="261"/>
      <c r="RA75" s="261"/>
      <c r="RB75" s="261"/>
      <c r="RC75" s="261"/>
      <c r="RD75" s="261"/>
      <c r="RE75" s="261"/>
      <c r="RF75" s="261"/>
      <c r="RG75" s="261"/>
      <c r="RH75" s="261"/>
      <c r="RI75" s="261"/>
      <c r="RJ75" s="261"/>
      <c r="RK75" s="261"/>
      <c r="RL75" s="261"/>
      <c r="RM75" s="261"/>
      <c r="RN75" s="261"/>
      <c r="RO75" s="261"/>
      <c r="RP75" s="261"/>
      <c r="RQ75" s="261"/>
      <c r="RR75" s="261"/>
      <c r="RS75" s="261"/>
      <c r="RT75" s="261"/>
      <c r="RU75" s="261"/>
      <c r="RV75" s="261"/>
      <c r="RW75" s="261"/>
      <c r="RX75" s="261"/>
      <c r="RY75" s="261"/>
      <c r="RZ75" s="261"/>
      <c r="SA75" s="261"/>
      <c r="SB75" s="261"/>
      <c r="SC75" s="261"/>
      <c r="SD75" s="261"/>
      <c r="SE75" s="261"/>
    </row>
    <row r="76" spans="1:499" x14ac:dyDescent="0.2">
      <c r="A76" s="230" t="s">
        <v>830</v>
      </c>
      <c r="B76" s="231" t="s">
        <v>5436</v>
      </c>
      <c r="C76" s="225"/>
      <c r="D76" s="225"/>
      <c r="E76" s="225"/>
      <c r="F76" s="226" t="s">
        <v>5678</v>
      </c>
      <c r="G76" s="226" t="s">
        <v>5550</v>
      </c>
      <c r="H76" s="226" t="s">
        <v>5551</v>
      </c>
      <c r="I76" s="226" t="s">
        <v>5607</v>
      </c>
      <c r="J76" s="226"/>
      <c r="K76" s="226"/>
      <c r="L76" s="226"/>
      <c r="M76" s="226"/>
      <c r="N76" s="226" t="s">
        <v>5553</v>
      </c>
      <c r="O76" s="226" t="s">
        <v>5679</v>
      </c>
      <c r="P76" s="226"/>
      <c r="Q76" s="237">
        <v>0</v>
      </c>
      <c r="R76" s="238"/>
      <c r="S76" s="238"/>
      <c r="T76" s="238"/>
      <c r="U76" s="238"/>
      <c r="V76" s="238"/>
      <c r="W76" s="232" t="s">
        <v>5578</v>
      </c>
      <c r="X76" s="232"/>
      <c r="Y76" s="232" t="s">
        <v>5556</v>
      </c>
      <c r="Z76" s="235">
        <v>3.18</v>
      </c>
      <c r="AA76" s="235">
        <v>4.75</v>
      </c>
      <c r="AB76" s="235">
        <v>0</v>
      </c>
      <c r="AC76" s="224">
        <v>36526</v>
      </c>
      <c r="AD76" s="224">
        <v>36526</v>
      </c>
      <c r="AE76" s="125">
        <v>18</v>
      </c>
      <c r="AF76" s="125">
        <v>24</v>
      </c>
      <c r="AG76" s="125">
        <v>12</v>
      </c>
      <c r="AH76" s="236">
        <v>1</v>
      </c>
      <c r="AI76" s="236"/>
      <c r="AJ76" s="125" t="s">
        <v>6227</v>
      </c>
      <c r="AK76" s="175"/>
      <c r="AL76" s="125" t="s">
        <v>820</v>
      </c>
      <c r="AM76" s="27" t="s">
        <v>820</v>
      </c>
      <c r="AN76" s="126">
        <v>1.79</v>
      </c>
      <c r="AO76" s="126">
        <v>0</v>
      </c>
      <c r="AP76" s="126">
        <v>17.899999999999999</v>
      </c>
      <c r="AQ76" s="126">
        <v>14</v>
      </c>
      <c r="AR76" s="125">
        <v>0</v>
      </c>
      <c r="AS76" s="125">
        <v>0</v>
      </c>
      <c r="AT76" s="178">
        <v>42888</v>
      </c>
      <c r="AU76" s="178"/>
      <c r="AV76" s="178"/>
      <c r="AW76" s="239" t="s">
        <v>855</v>
      </c>
      <c r="AX76" s="239" t="s">
        <v>846</v>
      </c>
      <c r="AY76" s="127"/>
      <c r="AZ76" s="127"/>
      <c r="BA76" s="128">
        <v>100</v>
      </c>
      <c r="BB76" s="128" t="s">
        <v>489</v>
      </c>
      <c r="BC76" s="128"/>
      <c r="BD76" s="128">
        <v>1</v>
      </c>
      <c r="BE76" s="129" t="s">
        <v>541</v>
      </c>
      <c r="BF76" s="130">
        <v>1</v>
      </c>
      <c r="BG76" s="240"/>
      <c r="BH76" s="241"/>
      <c r="BI76" s="190"/>
      <c r="BJ76" s="131">
        <v>0</v>
      </c>
      <c r="BK76" s="191">
        <v>78</v>
      </c>
      <c r="BL76" s="13">
        <v>0</v>
      </c>
      <c r="BM76" s="13">
        <v>0</v>
      </c>
      <c r="BN76" s="27" t="s">
        <v>702</v>
      </c>
      <c r="BO76" s="13" t="s">
        <v>702</v>
      </c>
      <c r="BP76" s="222">
        <v>0</v>
      </c>
      <c r="BQ76" s="132"/>
      <c r="BR76" s="133"/>
      <c r="BS76" s="125">
        <v>1000000000</v>
      </c>
      <c r="BT76" s="134">
        <v>128</v>
      </c>
      <c r="BU76" s="135">
        <v>0</v>
      </c>
      <c r="BV76" s="134">
        <v>0</v>
      </c>
      <c r="BW76" s="136">
        <v>0</v>
      </c>
      <c r="BX76" s="136">
        <v>0</v>
      </c>
      <c r="BY76" s="136">
        <v>0</v>
      </c>
      <c r="BZ76" s="134">
        <v>0</v>
      </c>
      <c r="CA76" s="134">
        <v>0</v>
      </c>
      <c r="CB76" s="134">
        <v>128</v>
      </c>
      <c r="CC76" s="135">
        <v>0</v>
      </c>
      <c r="CD76" s="134"/>
      <c r="CE76" s="134"/>
      <c r="CF76" s="137">
        <v>0</v>
      </c>
      <c r="CG76" s="134">
        <v>0</v>
      </c>
      <c r="CH76" s="132"/>
      <c r="CI76" s="132"/>
      <c r="CJ76" s="229" t="s">
        <v>820</v>
      </c>
      <c r="CK76" s="233" t="s">
        <v>820</v>
      </c>
      <c r="CL76" s="138">
        <v>0</v>
      </c>
      <c r="CM76" s="138">
        <v>0</v>
      </c>
      <c r="CN76" s="135">
        <v>0</v>
      </c>
      <c r="CO76" s="135">
        <v>0</v>
      </c>
      <c r="CP76" s="139"/>
      <c r="CQ76" s="135">
        <v>0</v>
      </c>
      <c r="CR76" s="179">
        <v>43175</v>
      </c>
      <c r="CS76" s="180">
        <v>43367</v>
      </c>
      <c r="CT76" s="181">
        <v>43493</v>
      </c>
      <c r="CU76" s="181">
        <v>36526</v>
      </c>
      <c r="CV76" s="181">
        <v>36526</v>
      </c>
      <c r="CW76" s="181">
        <v>36526</v>
      </c>
      <c r="CX76" s="181">
        <v>36694</v>
      </c>
      <c r="CY76" s="135">
        <v>0.14107116466643596</v>
      </c>
      <c r="CZ76" s="134">
        <v>0</v>
      </c>
      <c r="DA76" s="135">
        <v>9.7087378640776691E-3</v>
      </c>
      <c r="DB76" s="135">
        <v>0</v>
      </c>
      <c r="DC76" s="135">
        <v>0</v>
      </c>
      <c r="DD76" s="135">
        <v>0</v>
      </c>
      <c r="DE76" s="140">
        <v>0.53398058252427183</v>
      </c>
      <c r="DF76" s="13" t="s">
        <v>820</v>
      </c>
      <c r="DG76" s="80" t="s">
        <v>820</v>
      </c>
      <c r="DH76" s="18" t="b">
        <v>0</v>
      </c>
      <c r="DI76" s="79"/>
      <c r="DJ76" s="79"/>
      <c r="DK76" s="192"/>
      <c r="DL76" s="174"/>
      <c r="DM76" s="193"/>
      <c r="DN76" s="135"/>
      <c r="DO76" s="79"/>
      <c r="DP76" s="79"/>
      <c r="DQ76" s="79"/>
      <c r="DR76" s="79"/>
      <c r="DS76" s="79"/>
      <c r="DT76" s="79"/>
      <c r="DU76" s="79"/>
      <c r="DV76" s="18"/>
      <c r="DW76" s="18"/>
      <c r="DX76" s="18"/>
      <c r="DY76" s="177"/>
      <c r="DZ76" s="177">
        <v>0</v>
      </c>
      <c r="EA76" s="177">
        <v>0</v>
      </c>
      <c r="EB76" s="177">
        <v>0</v>
      </c>
      <c r="EC76" s="177">
        <v>0</v>
      </c>
      <c r="ED76" s="177">
        <v>0</v>
      </c>
      <c r="EE76" s="177">
        <v>0</v>
      </c>
      <c r="EF76" s="177">
        <v>0</v>
      </c>
      <c r="EG76" s="177">
        <v>0</v>
      </c>
      <c r="EH76" s="177">
        <v>0</v>
      </c>
      <c r="EI76" s="177">
        <v>0</v>
      </c>
      <c r="EJ76" s="177">
        <v>0</v>
      </c>
      <c r="EK76" s="177">
        <v>0</v>
      </c>
      <c r="EL76" s="177">
        <v>0</v>
      </c>
      <c r="EM76" s="177">
        <v>0</v>
      </c>
      <c r="EN76" s="177">
        <v>0</v>
      </c>
      <c r="EO76" s="177">
        <v>0</v>
      </c>
      <c r="EP76" s="177">
        <v>0</v>
      </c>
      <c r="EQ76" s="177">
        <v>0</v>
      </c>
      <c r="ER76" s="177">
        <v>0</v>
      </c>
      <c r="ES76" s="177">
        <v>0</v>
      </c>
      <c r="ET76" s="177">
        <v>0</v>
      </c>
      <c r="EU76" s="177">
        <v>0</v>
      </c>
      <c r="EV76" s="177">
        <v>0</v>
      </c>
      <c r="EW76" s="177">
        <v>0</v>
      </c>
      <c r="EX76" s="177">
        <v>0</v>
      </c>
      <c r="EY76" s="177">
        <v>0</v>
      </c>
      <c r="EZ76" s="177">
        <v>0</v>
      </c>
      <c r="FA76" s="177">
        <v>0</v>
      </c>
      <c r="FB76" s="177">
        <v>0</v>
      </c>
      <c r="FC76" s="195">
        <v>187</v>
      </c>
      <c r="FD76" s="197">
        <v>171</v>
      </c>
      <c r="FE76" s="197">
        <v>171</v>
      </c>
      <c r="FF76" s="197">
        <v>171</v>
      </c>
      <c r="FG76" s="197">
        <v>165</v>
      </c>
      <c r="FH76" s="197">
        <v>165</v>
      </c>
      <c r="FI76" s="197">
        <v>165</v>
      </c>
      <c r="FJ76" s="197">
        <v>165</v>
      </c>
      <c r="FK76" s="197">
        <v>165</v>
      </c>
      <c r="FL76" s="197">
        <v>165</v>
      </c>
      <c r="FM76" s="197">
        <v>165</v>
      </c>
      <c r="FN76" s="197">
        <v>165</v>
      </c>
      <c r="FO76" s="197">
        <v>165</v>
      </c>
      <c r="FP76" s="197">
        <v>165</v>
      </c>
      <c r="FQ76" s="197">
        <v>165</v>
      </c>
      <c r="FR76" s="197">
        <v>165</v>
      </c>
      <c r="FS76" s="197">
        <v>165</v>
      </c>
      <c r="FT76" s="197">
        <v>165</v>
      </c>
      <c r="FU76" s="197">
        <v>165</v>
      </c>
      <c r="FV76" s="197">
        <v>165</v>
      </c>
      <c r="FW76" s="197">
        <v>165</v>
      </c>
      <c r="FX76" s="197">
        <v>165</v>
      </c>
      <c r="FY76" s="197">
        <v>165</v>
      </c>
      <c r="FZ76" s="197">
        <v>165</v>
      </c>
      <c r="GA76" s="197">
        <v>165</v>
      </c>
      <c r="GB76" s="197">
        <v>165</v>
      </c>
      <c r="GC76" s="197">
        <v>165</v>
      </c>
      <c r="GD76" s="197">
        <v>163</v>
      </c>
      <c r="GE76" s="197">
        <v>163</v>
      </c>
      <c r="GF76" s="197">
        <v>163</v>
      </c>
      <c r="GG76" s="197">
        <v>163</v>
      </c>
      <c r="GH76" s="197">
        <v>163</v>
      </c>
      <c r="GI76" s="197">
        <v>163</v>
      </c>
      <c r="GJ76" s="197">
        <v>163</v>
      </c>
      <c r="GK76" s="197">
        <v>163</v>
      </c>
      <c r="GL76" s="197">
        <v>163</v>
      </c>
      <c r="GM76" s="197">
        <v>163</v>
      </c>
      <c r="GN76" s="197">
        <v>163</v>
      </c>
      <c r="GO76" s="197">
        <v>163</v>
      </c>
      <c r="GP76" s="197">
        <v>163</v>
      </c>
      <c r="GQ76" s="197">
        <v>163</v>
      </c>
      <c r="GR76" s="197">
        <v>163</v>
      </c>
      <c r="GS76" s="197">
        <v>163</v>
      </c>
      <c r="GT76" s="197">
        <v>163</v>
      </c>
      <c r="GU76" s="197">
        <v>163</v>
      </c>
      <c r="GV76" s="197">
        <v>163</v>
      </c>
      <c r="GW76" s="197">
        <v>163</v>
      </c>
      <c r="GX76" s="197">
        <v>163</v>
      </c>
      <c r="GY76" s="197">
        <v>163</v>
      </c>
      <c r="GZ76" s="197">
        <v>163</v>
      </c>
      <c r="HA76" s="197">
        <v>163</v>
      </c>
      <c r="HB76" s="197">
        <v>163</v>
      </c>
      <c r="HC76" s="197">
        <v>163</v>
      </c>
      <c r="HD76" s="197">
        <v>163</v>
      </c>
      <c r="HE76" s="197">
        <v>1</v>
      </c>
      <c r="HF76" s="197">
        <v>163</v>
      </c>
      <c r="HG76" s="197">
        <v>163</v>
      </c>
      <c r="HH76" s="197">
        <v>163</v>
      </c>
      <c r="HI76" s="197">
        <v>163</v>
      </c>
      <c r="HJ76" s="197">
        <v>163</v>
      </c>
      <c r="HK76" s="198"/>
      <c r="HL76" s="197">
        <v>163</v>
      </c>
      <c r="HM76" s="197">
        <v>163</v>
      </c>
      <c r="HN76" s="197">
        <v>163</v>
      </c>
      <c r="HO76" s="197">
        <v>163</v>
      </c>
      <c r="HP76" s="197">
        <v>159</v>
      </c>
      <c r="HQ76" s="197">
        <v>159</v>
      </c>
      <c r="HR76" s="197">
        <v>159</v>
      </c>
      <c r="HS76" s="197">
        <v>159</v>
      </c>
      <c r="HT76" s="197">
        <v>159</v>
      </c>
      <c r="HU76" s="197">
        <v>159</v>
      </c>
      <c r="HV76" s="198"/>
      <c r="HW76" s="197">
        <v>159</v>
      </c>
      <c r="HX76" s="197">
        <v>157</v>
      </c>
      <c r="HY76" s="197">
        <v>157</v>
      </c>
      <c r="HZ76" s="197">
        <v>157</v>
      </c>
      <c r="IA76" s="197">
        <v>157</v>
      </c>
      <c r="IB76" s="197">
        <v>157</v>
      </c>
      <c r="IC76" s="197">
        <v>157</v>
      </c>
      <c r="ID76" s="197">
        <v>157</v>
      </c>
      <c r="IE76" s="197">
        <v>157</v>
      </c>
      <c r="IF76" s="197">
        <v>157</v>
      </c>
      <c r="IG76" s="197">
        <v>157</v>
      </c>
      <c r="IH76" s="197">
        <v>157</v>
      </c>
      <c r="II76" s="197">
        <v>157</v>
      </c>
      <c r="IJ76" s="197">
        <v>157</v>
      </c>
      <c r="IK76" s="197">
        <v>149</v>
      </c>
      <c r="IL76" s="197">
        <v>149</v>
      </c>
      <c r="IM76" s="197">
        <v>149</v>
      </c>
      <c r="IN76" s="197">
        <v>149</v>
      </c>
      <c r="IO76" s="197">
        <v>149</v>
      </c>
      <c r="IP76" s="197">
        <v>149</v>
      </c>
      <c r="IQ76" s="197">
        <v>149</v>
      </c>
      <c r="IR76" s="197">
        <v>149</v>
      </c>
      <c r="IS76" s="197">
        <v>149</v>
      </c>
      <c r="IT76" s="197">
        <v>149</v>
      </c>
      <c r="IU76" s="197">
        <v>149</v>
      </c>
      <c r="IV76" s="197">
        <v>149</v>
      </c>
      <c r="IW76" s="197">
        <v>149</v>
      </c>
      <c r="IX76" s="197">
        <v>149</v>
      </c>
      <c r="IY76" s="197">
        <v>149</v>
      </c>
      <c r="IZ76" s="198"/>
      <c r="JA76" s="197">
        <v>149</v>
      </c>
      <c r="JB76" s="197">
        <v>149</v>
      </c>
      <c r="JC76" s="197">
        <v>149</v>
      </c>
      <c r="JD76" s="197">
        <v>149</v>
      </c>
      <c r="JE76" s="197">
        <v>149</v>
      </c>
      <c r="JF76" s="197">
        <v>149</v>
      </c>
      <c r="JG76" s="197">
        <v>149</v>
      </c>
      <c r="JH76" s="197">
        <v>149</v>
      </c>
      <c r="JI76" s="197">
        <v>149</v>
      </c>
      <c r="JJ76" s="197"/>
      <c r="JK76" s="197">
        <v>149</v>
      </c>
      <c r="JL76" s="197">
        <v>149</v>
      </c>
      <c r="JM76" s="197">
        <v>149</v>
      </c>
      <c r="JN76" s="197">
        <v>149</v>
      </c>
      <c r="JO76" s="197">
        <v>149</v>
      </c>
      <c r="JP76" s="197">
        <v>149</v>
      </c>
      <c r="JQ76" s="198"/>
      <c r="JR76" s="197">
        <v>149</v>
      </c>
      <c r="JS76" s="197">
        <v>149</v>
      </c>
      <c r="JT76" s="197">
        <v>149</v>
      </c>
      <c r="JU76" s="197">
        <v>149</v>
      </c>
      <c r="JV76" s="197">
        <v>149</v>
      </c>
      <c r="JW76" s="197">
        <v>149</v>
      </c>
      <c r="JX76" s="197">
        <v>149</v>
      </c>
      <c r="JY76" s="197">
        <v>149</v>
      </c>
      <c r="JZ76" s="197">
        <v>149</v>
      </c>
      <c r="KA76" s="197">
        <v>149</v>
      </c>
      <c r="KB76" s="197">
        <v>149</v>
      </c>
      <c r="KC76" s="197">
        <v>149</v>
      </c>
      <c r="KD76" s="197">
        <v>149</v>
      </c>
      <c r="KE76" s="197">
        <v>149</v>
      </c>
      <c r="KF76" s="197">
        <v>149</v>
      </c>
      <c r="KG76" s="197">
        <v>149</v>
      </c>
      <c r="KH76" s="197">
        <v>149</v>
      </c>
      <c r="KI76" s="197">
        <v>149</v>
      </c>
      <c r="KJ76" s="197">
        <v>149</v>
      </c>
      <c r="KK76" s="197">
        <v>149</v>
      </c>
      <c r="KL76" s="197">
        <v>149</v>
      </c>
      <c r="KM76" s="197">
        <v>149</v>
      </c>
      <c r="KN76" s="197">
        <v>149</v>
      </c>
      <c r="KO76" s="197">
        <v>149</v>
      </c>
      <c r="KP76" s="197">
        <v>149</v>
      </c>
      <c r="KQ76" s="197">
        <v>149</v>
      </c>
      <c r="KR76" s="197">
        <v>149</v>
      </c>
      <c r="KS76" s="197">
        <v>149</v>
      </c>
      <c r="KT76" s="197">
        <v>149</v>
      </c>
      <c r="KU76" s="197">
        <v>149</v>
      </c>
      <c r="KV76" s="197">
        <v>149</v>
      </c>
      <c r="KW76" s="197">
        <v>149</v>
      </c>
      <c r="KX76" s="198"/>
      <c r="KY76" s="198"/>
      <c r="KZ76" s="198"/>
      <c r="LA76" s="198"/>
      <c r="LB76" s="197">
        <v>139</v>
      </c>
      <c r="LC76" s="197">
        <v>149</v>
      </c>
      <c r="LD76" s="197">
        <v>149</v>
      </c>
      <c r="LE76" s="197">
        <v>139</v>
      </c>
      <c r="LF76" s="197">
        <v>0</v>
      </c>
      <c r="LG76" s="197">
        <v>139</v>
      </c>
      <c r="LH76" s="198"/>
      <c r="LI76" s="198"/>
      <c r="LJ76" s="198"/>
      <c r="LK76" s="198"/>
      <c r="LL76" s="198"/>
      <c r="LM76" s="198"/>
      <c r="LN76" s="198"/>
      <c r="LO76" s="198"/>
      <c r="LP76" s="198"/>
      <c r="LQ76" s="197">
        <v>139</v>
      </c>
      <c r="LR76" s="198"/>
      <c r="LS76" s="198"/>
      <c r="LT76" s="198"/>
      <c r="LU76" s="198"/>
      <c r="LV76" s="198"/>
      <c r="LW76" s="198"/>
      <c r="LX76" s="198"/>
      <c r="LY76" s="198"/>
      <c r="LZ76" s="198"/>
      <c r="MA76" s="198"/>
      <c r="MB76" s="198"/>
      <c r="MC76" s="198"/>
      <c r="MD76" s="198"/>
      <c r="ME76" s="198"/>
      <c r="MF76" s="198"/>
      <c r="MG76" s="198"/>
      <c r="MH76" s="198"/>
      <c r="MI76" s="198"/>
      <c r="MJ76" s="198"/>
      <c r="MK76" s="198"/>
      <c r="ML76" s="198"/>
      <c r="MM76" s="198"/>
      <c r="MN76" s="197">
        <v>139</v>
      </c>
      <c r="MO76" s="197">
        <v>128</v>
      </c>
      <c r="MP76" s="198"/>
      <c r="MQ76" s="197">
        <v>128</v>
      </c>
      <c r="MR76" s="198"/>
      <c r="MS76" s="198"/>
      <c r="MT76" s="198"/>
      <c r="MU76" s="198"/>
      <c r="MV76" s="198"/>
      <c r="MW76" s="198"/>
      <c r="MX76" s="198"/>
      <c r="MY76" s="198"/>
      <c r="MZ76" s="198"/>
      <c r="NA76" s="197">
        <v>128</v>
      </c>
      <c r="NB76" s="198"/>
      <c r="NC76" s="198"/>
      <c r="ND76" s="198"/>
      <c r="NE76" s="198"/>
      <c r="NF76" s="198"/>
      <c r="NG76" s="198"/>
      <c r="NH76" s="198"/>
      <c r="NI76" s="198"/>
      <c r="NJ76" s="198"/>
      <c r="NK76" s="198"/>
      <c r="NL76" s="198"/>
      <c r="NM76" s="198"/>
      <c r="NN76" s="198"/>
      <c r="NO76" s="198"/>
      <c r="NP76" s="196"/>
      <c r="NQ76" s="196"/>
      <c r="NR76" s="196"/>
      <c r="NS76" s="196"/>
      <c r="NT76" s="196"/>
      <c r="NU76" s="196"/>
      <c r="NV76" s="196"/>
      <c r="NW76" s="196"/>
      <c r="NX76" s="196"/>
      <c r="NY76" s="196"/>
      <c r="NZ76" s="196"/>
      <c r="OA76" s="196"/>
      <c r="OB76" s="196"/>
      <c r="OC76" s="196"/>
      <c r="OD76" s="196"/>
      <c r="OE76" s="196"/>
      <c r="OF76" s="196"/>
      <c r="OG76" s="196"/>
      <c r="OH76" s="196"/>
      <c r="OI76" s="196"/>
      <c r="OJ76" s="196"/>
      <c r="OK76" s="196"/>
      <c r="OL76" s="196"/>
      <c r="OM76" s="196"/>
      <c r="ON76" s="196"/>
      <c r="OO76" s="196"/>
      <c r="OP76" s="196"/>
      <c r="OQ76" s="196"/>
      <c r="OR76" s="196"/>
      <c r="OS76" s="196"/>
      <c r="OT76" s="196"/>
      <c r="OU76" s="196"/>
      <c r="OV76" s="196"/>
      <c r="OW76" s="196"/>
      <c r="OX76" s="196"/>
      <c r="OY76" s="196"/>
      <c r="OZ76" s="196"/>
      <c r="PA76" s="196"/>
      <c r="PB76" s="196"/>
      <c r="PC76" s="196"/>
      <c r="PD76" s="196"/>
      <c r="PE76" s="196"/>
      <c r="PF76" s="196"/>
      <c r="PG76" s="196"/>
      <c r="PH76" s="196"/>
      <c r="PI76" s="196"/>
      <c r="PJ76" s="196"/>
      <c r="PK76" s="196"/>
      <c r="PL76" s="196"/>
      <c r="PM76" s="196"/>
      <c r="PN76" s="196"/>
      <c r="PO76" s="196"/>
      <c r="PP76" s="196"/>
      <c r="PQ76" s="196"/>
      <c r="PR76" s="196"/>
      <c r="PS76" s="196"/>
      <c r="PT76" s="196"/>
      <c r="PU76" s="196"/>
      <c r="PV76" s="196"/>
      <c r="PW76" s="196"/>
      <c r="PX76" s="261"/>
      <c r="PY76" s="261"/>
      <c r="PZ76" s="261"/>
      <c r="QA76" s="261"/>
      <c r="QB76" s="261"/>
      <c r="QC76" s="261"/>
      <c r="QD76" s="261"/>
      <c r="QE76" s="261"/>
      <c r="QF76" s="261"/>
      <c r="QG76" s="261"/>
      <c r="QH76" s="261"/>
      <c r="QI76" s="261"/>
      <c r="QJ76" s="261"/>
      <c r="QK76" s="261"/>
      <c r="QL76" s="261"/>
      <c r="QM76" s="261"/>
      <c r="QN76" s="261"/>
      <c r="QO76" s="261"/>
      <c r="QP76" s="261"/>
      <c r="QQ76" s="261"/>
      <c r="QR76" s="261"/>
      <c r="QS76" s="261"/>
      <c r="QT76" s="261"/>
      <c r="QU76" s="261"/>
      <c r="QV76" s="261"/>
      <c r="QW76" s="261"/>
      <c r="QX76" s="261"/>
      <c r="QY76" s="261"/>
      <c r="QZ76" s="261"/>
      <c r="RA76" s="261"/>
      <c r="RB76" s="261"/>
      <c r="RC76" s="261"/>
      <c r="RD76" s="261"/>
      <c r="RE76" s="261"/>
      <c r="RF76" s="261"/>
      <c r="RG76" s="261"/>
      <c r="RH76" s="261"/>
      <c r="RI76" s="261"/>
      <c r="RJ76" s="261"/>
      <c r="RK76" s="261"/>
      <c r="RL76" s="261"/>
      <c r="RM76" s="261"/>
      <c r="RN76" s="261"/>
      <c r="RO76" s="261"/>
      <c r="RP76" s="261"/>
      <c r="RQ76" s="261"/>
      <c r="RR76" s="261"/>
      <c r="RS76" s="261"/>
      <c r="RT76" s="261"/>
      <c r="RU76" s="261"/>
      <c r="RV76" s="261"/>
      <c r="RW76" s="261"/>
      <c r="RX76" s="261"/>
      <c r="RY76" s="261"/>
      <c r="RZ76" s="261"/>
      <c r="SA76" s="261"/>
      <c r="SB76" s="261"/>
      <c r="SC76" s="261"/>
      <c r="SD76" s="261"/>
      <c r="SE76" s="261"/>
    </row>
    <row r="77" spans="1:499" x14ac:dyDescent="0.2">
      <c r="A77" s="230" t="s">
        <v>830</v>
      </c>
      <c r="B77" s="231" t="s">
        <v>1866</v>
      </c>
      <c r="C77" s="225"/>
      <c r="D77" s="225"/>
      <c r="E77" s="225"/>
      <c r="F77" s="226" t="s">
        <v>5680</v>
      </c>
      <c r="G77" s="226" t="s">
        <v>5550</v>
      </c>
      <c r="H77" s="226" t="s">
        <v>5551</v>
      </c>
      <c r="I77" s="226" t="s">
        <v>5607</v>
      </c>
      <c r="J77" s="226"/>
      <c r="K77" s="226"/>
      <c r="L77" s="226"/>
      <c r="M77" s="226"/>
      <c r="N77" s="226" t="s">
        <v>5596</v>
      </c>
      <c r="O77" s="226" t="s">
        <v>5667</v>
      </c>
      <c r="P77" s="226"/>
      <c r="Q77" s="237">
        <v>0</v>
      </c>
      <c r="R77" s="238"/>
      <c r="S77" s="238"/>
      <c r="T77" s="238"/>
      <c r="U77" s="238"/>
      <c r="V77" s="238"/>
      <c r="W77" s="232" t="s">
        <v>5561</v>
      </c>
      <c r="X77" s="232"/>
      <c r="Y77" s="232" t="s">
        <v>5556</v>
      </c>
      <c r="Z77" s="235">
        <v>1.72</v>
      </c>
      <c r="AA77" s="235">
        <v>2.65</v>
      </c>
      <c r="AB77" s="235">
        <v>0</v>
      </c>
      <c r="AC77" s="224">
        <v>36526</v>
      </c>
      <c r="AD77" s="224">
        <v>36526</v>
      </c>
      <c r="AE77" s="125">
        <v>18</v>
      </c>
      <c r="AF77" s="125">
        <v>24</v>
      </c>
      <c r="AG77" s="125">
        <v>12</v>
      </c>
      <c r="AH77" s="236">
        <v>1</v>
      </c>
      <c r="AI77" s="236" t="s">
        <v>819</v>
      </c>
      <c r="AJ77" s="125" t="s">
        <v>6225</v>
      </c>
      <c r="AK77" s="175" t="s">
        <v>5144</v>
      </c>
      <c r="AL77" s="125" t="s">
        <v>820</v>
      </c>
      <c r="AM77" s="27" t="s">
        <v>820</v>
      </c>
      <c r="AN77" s="126">
        <v>64.13</v>
      </c>
      <c r="AO77" s="126">
        <v>12.4</v>
      </c>
      <c r="AP77" s="126">
        <v>7.1</v>
      </c>
      <c r="AQ77" s="126">
        <v>1.9</v>
      </c>
      <c r="AR77" s="125">
        <v>0</v>
      </c>
      <c r="AS77" s="125">
        <v>0</v>
      </c>
      <c r="AT77" s="178">
        <v>43443</v>
      </c>
      <c r="AU77" s="178"/>
      <c r="AV77" s="178">
        <v>43443</v>
      </c>
      <c r="AW77" s="239" t="s">
        <v>855</v>
      </c>
      <c r="AX77" s="239" t="s">
        <v>846</v>
      </c>
      <c r="AY77" s="127"/>
      <c r="AZ77" s="127"/>
      <c r="BA77" s="128">
        <v>500</v>
      </c>
      <c r="BB77" s="128" t="s">
        <v>489</v>
      </c>
      <c r="BC77" s="128"/>
      <c r="BD77" s="128">
        <v>1</v>
      </c>
      <c r="BE77" s="129" t="s">
        <v>541</v>
      </c>
      <c r="BF77" s="130">
        <v>1</v>
      </c>
      <c r="BG77" s="240"/>
      <c r="BH77" s="241"/>
      <c r="BI77" s="190"/>
      <c r="BJ77" s="131">
        <v>3170</v>
      </c>
      <c r="BK77" s="191">
        <v>2771</v>
      </c>
      <c r="BL77" s="13">
        <v>2108</v>
      </c>
      <c r="BM77" s="13">
        <v>1046</v>
      </c>
      <c r="BN77" s="27" t="s">
        <v>705</v>
      </c>
      <c r="BO77" s="13" t="s">
        <v>705</v>
      </c>
      <c r="BP77" s="222">
        <v>2830</v>
      </c>
      <c r="BQ77" s="132"/>
      <c r="BR77" s="133"/>
      <c r="BS77" s="125">
        <v>1000000000</v>
      </c>
      <c r="BT77" s="134">
        <v>1323</v>
      </c>
      <c r="BU77" s="135">
        <v>0.58260000000000001</v>
      </c>
      <c r="BV77" s="134">
        <v>500</v>
      </c>
      <c r="BW77" s="136">
        <v>0</v>
      </c>
      <c r="BX77" s="136">
        <v>500</v>
      </c>
      <c r="BY77" s="136">
        <v>0</v>
      </c>
      <c r="BZ77" s="134">
        <v>0</v>
      </c>
      <c r="CA77" s="134">
        <v>0</v>
      </c>
      <c r="CB77" s="134">
        <v>1823</v>
      </c>
      <c r="CC77" s="135">
        <v>0.4249</v>
      </c>
      <c r="CD77" s="134"/>
      <c r="CE77" s="134"/>
      <c r="CF77" s="137">
        <v>1347</v>
      </c>
      <c r="CG77" s="134">
        <v>1057</v>
      </c>
      <c r="CH77" s="132"/>
      <c r="CI77" s="132"/>
      <c r="CJ77" s="229" t="s">
        <v>820</v>
      </c>
      <c r="CK77" s="233" t="s">
        <v>820</v>
      </c>
      <c r="CL77" s="138">
        <v>0</v>
      </c>
      <c r="CM77" s="138">
        <v>0</v>
      </c>
      <c r="CN77" s="135">
        <v>0</v>
      </c>
      <c r="CO77" s="135">
        <v>0.72</v>
      </c>
      <c r="CP77" s="139"/>
      <c r="CQ77" s="135">
        <v>1</v>
      </c>
      <c r="CR77" s="179">
        <v>43479</v>
      </c>
      <c r="CS77" s="180">
        <v>43479</v>
      </c>
      <c r="CT77" s="181">
        <v>43605</v>
      </c>
      <c r="CU77" s="181">
        <v>43311</v>
      </c>
      <c r="CV77" s="181">
        <v>43395</v>
      </c>
      <c r="CW77" s="181">
        <v>43395</v>
      </c>
      <c r="CX77" s="181">
        <v>43479</v>
      </c>
      <c r="CY77" s="135">
        <v>0</v>
      </c>
      <c r="CZ77" s="134">
        <v>0</v>
      </c>
      <c r="DA77" s="135">
        <v>0</v>
      </c>
      <c r="DB77" s="135">
        <v>0</v>
      </c>
      <c r="DC77" s="135">
        <v>2.197802197802198E-2</v>
      </c>
      <c r="DD77" s="135">
        <v>0</v>
      </c>
      <c r="DE77" s="140">
        <v>0</v>
      </c>
      <c r="DF77" s="13" t="s">
        <v>820</v>
      </c>
      <c r="DG77" s="80" t="s">
        <v>706</v>
      </c>
      <c r="DH77" s="18" t="b">
        <v>0</v>
      </c>
      <c r="DI77" s="79"/>
      <c r="DJ77" s="79"/>
      <c r="DK77" s="192"/>
      <c r="DL77" s="174"/>
      <c r="DM77" s="193"/>
      <c r="DN77" s="135"/>
      <c r="DO77" s="79"/>
      <c r="DP77" s="79"/>
      <c r="DQ77" s="79"/>
      <c r="DR77" s="79"/>
      <c r="DS77" s="79"/>
      <c r="DT77" s="79"/>
      <c r="DU77" s="79"/>
      <c r="DV77" s="18"/>
      <c r="DW77" s="18"/>
      <c r="DX77" s="18"/>
      <c r="DY77" s="177"/>
      <c r="DZ77" s="177">
        <v>0</v>
      </c>
      <c r="EA77" s="177">
        <v>0</v>
      </c>
      <c r="EB77" s="177">
        <v>0</v>
      </c>
      <c r="EC77" s="177">
        <v>0</v>
      </c>
      <c r="ED77" s="177">
        <v>0</v>
      </c>
      <c r="EE77" s="177">
        <v>0</v>
      </c>
      <c r="EF77" s="177">
        <v>0</v>
      </c>
      <c r="EG77" s="177">
        <v>0</v>
      </c>
      <c r="EH77" s="177">
        <v>0</v>
      </c>
      <c r="EI77" s="177">
        <v>0</v>
      </c>
      <c r="EJ77" s="177">
        <v>0</v>
      </c>
      <c r="EK77" s="177">
        <v>0</v>
      </c>
      <c r="EL77" s="177">
        <v>0</v>
      </c>
      <c r="EM77" s="177">
        <v>0</v>
      </c>
      <c r="EN77" s="177">
        <v>0</v>
      </c>
      <c r="EO77" s="177">
        <v>0</v>
      </c>
      <c r="EP77" s="177">
        <v>979</v>
      </c>
      <c r="EQ77" s="177">
        <v>0</v>
      </c>
      <c r="ER77" s="177">
        <v>0</v>
      </c>
      <c r="ES77" s="177">
        <v>0</v>
      </c>
      <c r="ET77" s="177">
        <v>0</v>
      </c>
      <c r="EU77" s="177">
        <v>0</v>
      </c>
      <c r="EV77" s="177">
        <v>0</v>
      </c>
      <c r="EW77" s="177">
        <v>0</v>
      </c>
      <c r="EX77" s="177">
        <v>0</v>
      </c>
      <c r="EY77" s="177">
        <v>0</v>
      </c>
      <c r="EZ77" s="177">
        <v>0</v>
      </c>
      <c r="FA77" s="177">
        <v>0</v>
      </c>
      <c r="FB77" s="177">
        <v>625</v>
      </c>
      <c r="FC77" s="250">
        <v>1337</v>
      </c>
      <c r="FD77" s="250">
        <v>1811</v>
      </c>
      <c r="FE77" s="250">
        <v>1801</v>
      </c>
      <c r="FF77" s="250">
        <v>1801</v>
      </c>
      <c r="FG77" s="250">
        <v>1558</v>
      </c>
      <c r="FH77" s="244">
        <v>1519</v>
      </c>
      <c r="FI77" s="248">
        <v>1519</v>
      </c>
      <c r="FJ77" s="248">
        <v>1519</v>
      </c>
      <c r="FK77" s="248">
        <v>1464</v>
      </c>
      <c r="FL77" s="248">
        <v>1464</v>
      </c>
      <c r="FM77" s="248">
        <v>1464</v>
      </c>
      <c r="FN77" s="248">
        <v>1464</v>
      </c>
      <c r="FO77" s="248">
        <v>1464</v>
      </c>
      <c r="FP77" s="248">
        <v>1464</v>
      </c>
      <c r="FQ77" s="248">
        <v>1464</v>
      </c>
      <c r="FR77" s="248">
        <v>1464</v>
      </c>
      <c r="FS77" s="248">
        <v>1464</v>
      </c>
      <c r="FT77" s="248">
        <v>1464</v>
      </c>
      <c r="FU77" s="248">
        <v>1464</v>
      </c>
      <c r="FV77" s="248">
        <v>1464</v>
      </c>
      <c r="FW77" s="248">
        <v>1464</v>
      </c>
      <c r="FX77" s="248">
        <v>1464</v>
      </c>
      <c r="FY77" s="248">
        <v>1464</v>
      </c>
      <c r="FZ77" s="248">
        <v>1464</v>
      </c>
      <c r="GA77" s="248">
        <v>1464</v>
      </c>
      <c r="GB77" s="248">
        <v>1464</v>
      </c>
      <c r="GC77" s="248">
        <v>1464</v>
      </c>
      <c r="GD77" s="248">
        <v>1287</v>
      </c>
      <c r="GE77" s="248">
        <v>1287</v>
      </c>
      <c r="GF77" s="248">
        <v>1287</v>
      </c>
      <c r="GG77" s="248">
        <v>1287</v>
      </c>
      <c r="GH77" s="248">
        <v>1287</v>
      </c>
      <c r="GI77" s="248">
        <v>1287</v>
      </c>
      <c r="GJ77" s="248">
        <v>1287</v>
      </c>
      <c r="GK77" s="248">
        <v>1287</v>
      </c>
      <c r="GL77" s="248">
        <v>1272</v>
      </c>
      <c r="GM77" s="248">
        <v>1267</v>
      </c>
      <c r="GN77" s="248">
        <v>1262</v>
      </c>
      <c r="GO77" s="248">
        <v>1257</v>
      </c>
      <c r="GP77" s="248">
        <v>1257</v>
      </c>
      <c r="GQ77" s="248">
        <v>1257</v>
      </c>
      <c r="GR77" s="248">
        <v>1257</v>
      </c>
      <c r="GS77" s="248">
        <v>1235</v>
      </c>
      <c r="GT77" s="248">
        <v>1230</v>
      </c>
      <c r="GU77" s="248">
        <v>1230</v>
      </c>
      <c r="GV77" s="248">
        <v>1230</v>
      </c>
      <c r="GW77" s="248">
        <v>1230</v>
      </c>
      <c r="GX77" s="248">
        <v>1230</v>
      </c>
      <c r="GY77" s="248">
        <v>1215</v>
      </c>
      <c r="GZ77" s="248">
        <v>1215</v>
      </c>
      <c r="HA77" s="244">
        <v>1185</v>
      </c>
      <c r="HB77" s="244">
        <v>1185</v>
      </c>
      <c r="HC77" s="244">
        <v>1185</v>
      </c>
      <c r="HD77" s="244">
        <v>1185</v>
      </c>
      <c r="HE77" s="244">
        <v>1</v>
      </c>
      <c r="HF77" s="244">
        <v>1175</v>
      </c>
      <c r="HG77" s="244">
        <v>1175</v>
      </c>
      <c r="HH77" s="244">
        <v>1150</v>
      </c>
      <c r="HI77" s="244">
        <v>1150</v>
      </c>
      <c r="HJ77" s="244">
        <v>1105</v>
      </c>
      <c r="HK77" s="198"/>
      <c r="HL77" s="244">
        <v>1105</v>
      </c>
      <c r="HM77" s="244">
        <v>1080</v>
      </c>
      <c r="HN77" s="244">
        <v>1065</v>
      </c>
      <c r="HO77" s="244">
        <v>1175</v>
      </c>
      <c r="HP77" s="244">
        <v>1045</v>
      </c>
      <c r="HQ77" s="244">
        <v>1045</v>
      </c>
      <c r="HR77" s="244">
        <v>1045</v>
      </c>
      <c r="HS77" s="244">
        <v>1045</v>
      </c>
      <c r="HT77" s="244">
        <v>1045</v>
      </c>
      <c r="HU77" s="244">
        <v>1040</v>
      </c>
      <c r="HV77" s="198"/>
      <c r="HW77" s="244">
        <v>1039</v>
      </c>
      <c r="HX77" s="244">
        <v>1019</v>
      </c>
      <c r="HY77" s="244">
        <v>1019</v>
      </c>
      <c r="HZ77" s="244">
        <v>1019</v>
      </c>
      <c r="IA77" s="244">
        <v>1019</v>
      </c>
      <c r="IB77" s="244">
        <v>1019</v>
      </c>
      <c r="IC77" s="244">
        <v>1019</v>
      </c>
      <c r="ID77" s="244">
        <v>1019</v>
      </c>
      <c r="IE77" s="244">
        <v>999</v>
      </c>
      <c r="IF77" s="244">
        <v>989</v>
      </c>
      <c r="IG77" s="244">
        <v>989</v>
      </c>
      <c r="IH77" s="244">
        <v>989</v>
      </c>
      <c r="II77" s="244">
        <v>984</v>
      </c>
      <c r="IJ77" s="244">
        <v>984</v>
      </c>
      <c r="IK77" s="244">
        <v>964</v>
      </c>
      <c r="IL77" s="244">
        <v>949</v>
      </c>
      <c r="IM77" s="244">
        <v>944</v>
      </c>
      <c r="IN77" s="244">
        <v>944</v>
      </c>
      <c r="IO77" s="244">
        <v>944</v>
      </c>
      <c r="IP77" s="244">
        <v>939</v>
      </c>
      <c r="IQ77" s="244">
        <v>939</v>
      </c>
      <c r="IR77" s="244">
        <v>939</v>
      </c>
      <c r="IS77" s="244">
        <v>939</v>
      </c>
      <c r="IT77" s="244">
        <v>899</v>
      </c>
      <c r="IU77" s="244">
        <v>899</v>
      </c>
      <c r="IV77" s="244">
        <v>899</v>
      </c>
      <c r="IW77" s="244">
        <v>899</v>
      </c>
      <c r="IX77" s="244">
        <v>899</v>
      </c>
      <c r="IY77" s="244">
        <v>899</v>
      </c>
      <c r="IZ77" s="198"/>
      <c r="JA77" s="244">
        <v>899</v>
      </c>
      <c r="JB77" s="244">
        <v>899</v>
      </c>
      <c r="JC77" s="244">
        <v>899</v>
      </c>
      <c r="JD77" s="244">
        <v>874</v>
      </c>
      <c r="JE77" s="244">
        <v>874</v>
      </c>
      <c r="JF77" s="244">
        <v>874</v>
      </c>
      <c r="JG77" s="244">
        <v>849</v>
      </c>
      <c r="JH77" s="244">
        <v>849</v>
      </c>
      <c r="JI77" s="244">
        <v>849</v>
      </c>
      <c r="JJ77" s="244"/>
      <c r="JK77" s="244">
        <v>849</v>
      </c>
      <c r="JL77" s="244">
        <v>849</v>
      </c>
      <c r="JM77" s="244">
        <v>849</v>
      </c>
      <c r="JN77" s="244">
        <v>844</v>
      </c>
      <c r="JO77" s="244">
        <v>824</v>
      </c>
      <c r="JP77" s="244">
        <v>824</v>
      </c>
      <c r="JQ77" s="198"/>
      <c r="JR77" s="244">
        <v>799</v>
      </c>
      <c r="JS77" s="244">
        <v>799</v>
      </c>
      <c r="JT77" s="244">
        <v>799</v>
      </c>
      <c r="JU77" s="244">
        <v>799</v>
      </c>
      <c r="JV77" s="244">
        <v>789</v>
      </c>
      <c r="JW77" s="244">
        <v>789</v>
      </c>
      <c r="JX77" s="244">
        <v>789</v>
      </c>
      <c r="JY77" s="244">
        <v>774</v>
      </c>
      <c r="JZ77" s="244">
        <v>774</v>
      </c>
      <c r="KA77" s="244">
        <v>774</v>
      </c>
      <c r="KB77" s="244">
        <v>769</v>
      </c>
      <c r="KC77" s="244">
        <v>769</v>
      </c>
      <c r="KD77" s="244">
        <v>769</v>
      </c>
      <c r="KE77" s="244">
        <v>769</v>
      </c>
      <c r="KF77" s="244">
        <v>769</v>
      </c>
      <c r="KG77" s="244">
        <v>769</v>
      </c>
      <c r="KH77" s="244">
        <v>739</v>
      </c>
      <c r="KI77" s="244">
        <v>739</v>
      </c>
      <c r="KJ77" s="244">
        <v>739</v>
      </c>
      <c r="KK77" s="244">
        <v>739</v>
      </c>
      <c r="KL77" s="244">
        <v>739</v>
      </c>
      <c r="KM77" s="244">
        <v>739</v>
      </c>
      <c r="KN77" s="244">
        <v>739</v>
      </c>
      <c r="KO77" s="248">
        <v>1604</v>
      </c>
      <c r="KP77" s="248">
        <v>1604</v>
      </c>
      <c r="KQ77" s="248">
        <v>1604</v>
      </c>
      <c r="KR77" s="248">
        <v>1604</v>
      </c>
      <c r="KS77" s="248">
        <v>1604</v>
      </c>
      <c r="KT77" s="248">
        <v>1604</v>
      </c>
      <c r="KU77" s="248">
        <v>1604</v>
      </c>
      <c r="KV77" s="248">
        <v>1604</v>
      </c>
      <c r="KW77" s="248">
        <v>1604</v>
      </c>
      <c r="KX77" s="198"/>
      <c r="KY77" s="198"/>
      <c r="KZ77" s="198"/>
      <c r="LA77" s="198"/>
      <c r="LB77" s="248">
        <v>1475</v>
      </c>
      <c r="LC77" s="244">
        <v>849</v>
      </c>
      <c r="LD77" s="244">
        <v>849</v>
      </c>
      <c r="LE77" s="248">
        <v>1465</v>
      </c>
      <c r="LF77" s="243">
        <v>0</v>
      </c>
      <c r="LG77" s="248">
        <v>1435</v>
      </c>
      <c r="LH77" s="198"/>
      <c r="LI77" s="198"/>
      <c r="LJ77" s="198"/>
      <c r="LK77" s="198"/>
      <c r="LL77" s="198"/>
      <c r="LM77" s="198"/>
      <c r="LN77" s="198"/>
      <c r="LO77" s="198"/>
      <c r="LP77" s="198"/>
      <c r="LQ77" s="248">
        <v>1435</v>
      </c>
      <c r="LR77" s="198"/>
      <c r="LS77" s="198"/>
      <c r="LT77" s="198"/>
      <c r="LU77" s="198"/>
      <c r="LV77" s="198"/>
      <c r="LW77" s="198"/>
      <c r="LX77" s="198"/>
      <c r="LY77" s="198"/>
      <c r="LZ77" s="198"/>
      <c r="MA77" s="198"/>
      <c r="MB77" s="198"/>
      <c r="MC77" s="198"/>
      <c r="MD77" s="198"/>
      <c r="ME77" s="198"/>
      <c r="MF77" s="198"/>
      <c r="MG77" s="198"/>
      <c r="MH77" s="198"/>
      <c r="MI77" s="198"/>
      <c r="MJ77" s="198"/>
      <c r="MK77" s="198"/>
      <c r="ML77" s="198"/>
      <c r="MM77" s="198"/>
      <c r="MN77" s="244">
        <v>1435</v>
      </c>
      <c r="MO77" s="244">
        <v>1323</v>
      </c>
      <c r="MP77" s="198"/>
      <c r="MQ77" s="244">
        <v>1323</v>
      </c>
      <c r="MR77" s="198"/>
      <c r="MS77" s="198"/>
      <c r="MT77" s="198"/>
      <c r="MU77" s="198"/>
      <c r="MV77" s="198"/>
      <c r="MW77" s="198"/>
      <c r="MX77" s="198"/>
      <c r="MY77" s="198"/>
      <c r="MZ77" s="198"/>
      <c r="NA77" s="244">
        <v>1323</v>
      </c>
      <c r="NB77" s="198"/>
      <c r="NC77" s="198"/>
      <c r="ND77" s="198"/>
      <c r="NE77" s="198"/>
      <c r="NF77" s="198"/>
      <c r="NG77" s="198"/>
      <c r="NH77" s="198"/>
      <c r="NI77" s="198"/>
      <c r="NJ77" s="198"/>
      <c r="NK77" s="198"/>
      <c r="NL77" s="198"/>
      <c r="NM77" s="198"/>
      <c r="NN77" s="198"/>
      <c r="NO77" s="198"/>
      <c r="NP77" s="198"/>
      <c r="NQ77" s="198"/>
      <c r="NR77" s="198"/>
      <c r="NS77" s="198"/>
      <c r="NT77" s="198"/>
      <c r="NU77" s="198"/>
      <c r="NV77" s="198"/>
      <c r="NW77" s="198"/>
      <c r="NX77" s="198"/>
      <c r="NY77" s="198"/>
      <c r="NZ77" s="198"/>
      <c r="OA77" s="198"/>
      <c r="OB77" s="198"/>
      <c r="OC77" s="198"/>
      <c r="OD77" s="198"/>
      <c r="OE77" s="198"/>
      <c r="OF77" s="198"/>
      <c r="OG77" s="198"/>
      <c r="OH77" s="198"/>
      <c r="OI77" s="198"/>
      <c r="OJ77" s="198"/>
      <c r="OK77" s="198"/>
      <c r="OL77" s="198"/>
      <c r="OM77" s="198"/>
      <c r="ON77" s="198"/>
      <c r="OO77" s="198"/>
      <c r="OP77" s="198"/>
      <c r="OQ77" s="198"/>
      <c r="OR77" s="198"/>
      <c r="OS77" s="198"/>
      <c r="OT77" s="198"/>
      <c r="OU77" s="198"/>
      <c r="OV77" s="198"/>
      <c r="OW77" s="198"/>
      <c r="OX77" s="198"/>
      <c r="OY77" s="198"/>
      <c r="OZ77" s="198"/>
      <c r="PA77" s="198"/>
      <c r="PB77" s="198"/>
      <c r="PC77" s="198"/>
      <c r="PD77" s="198"/>
      <c r="PE77" s="198"/>
      <c r="PF77" s="198"/>
      <c r="PG77" s="198"/>
      <c r="PH77" s="198"/>
      <c r="PI77" s="198"/>
      <c r="PJ77" s="198"/>
      <c r="PK77" s="198"/>
      <c r="PL77" s="198"/>
      <c r="PM77" s="198"/>
      <c r="PN77" s="198"/>
      <c r="PO77" s="198"/>
      <c r="PP77" s="198"/>
      <c r="PQ77" s="198"/>
      <c r="PR77" s="198"/>
      <c r="PS77" s="198"/>
      <c r="PT77" s="198"/>
      <c r="PU77" s="198"/>
      <c r="PV77" s="198"/>
      <c r="PW77" s="198"/>
      <c r="PX77" s="261"/>
      <c r="PY77" s="261"/>
      <c r="PZ77" s="261"/>
      <c r="QA77" s="261"/>
      <c r="QB77" s="261"/>
      <c r="QC77" s="261"/>
      <c r="QD77" s="261"/>
      <c r="QE77" s="261"/>
      <c r="QF77" s="261"/>
      <c r="QG77" s="261"/>
      <c r="QH77" s="261"/>
      <c r="QI77" s="261"/>
      <c r="QJ77" s="261"/>
      <c r="QK77" s="261"/>
      <c r="QL77" s="261"/>
      <c r="QM77" s="261"/>
      <c r="QN77" s="261"/>
      <c r="QO77" s="261"/>
      <c r="QP77" s="261"/>
      <c r="QQ77" s="261"/>
      <c r="QR77" s="261"/>
      <c r="QS77" s="261"/>
      <c r="QT77" s="261"/>
      <c r="QU77" s="261"/>
      <c r="QV77" s="261"/>
      <c r="QW77" s="261"/>
      <c r="QX77" s="261"/>
      <c r="QY77" s="261"/>
      <c r="QZ77" s="261"/>
      <c r="RA77" s="261"/>
      <c r="RB77" s="261"/>
      <c r="RC77" s="261"/>
      <c r="RD77" s="261"/>
      <c r="RE77" s="261"/>
      <c r="RF77" s="261"/>
      <c r="RG77" s="261"/>
      <c r="RH77" s="261"/>
      <c r="RI77" s="261"/>
      <c r="RJ77" s="261"/>
      <c r="RK77" s="261"/>
      <c r="RL77" s="261"/>
      <c r="RM77" s="261"/>
      <c r="RN77" s="261"/>
      <c r="RO77" s="261"/>
      <c r="RP77" s="261"/>
      <c r="RQ77" s="261"/>
      <c r="RR77" s="261"/>
      <c r="RS77" s="261"/>
      <c r="RT77" s="261"/>
      <c r="RU77" s="261"/>
      <c r="RV77" s="261"/>
      <c r="RW77" s="261"/>
      <c r="RX77" s="261"/>
      <c r="RY77" s="261"/>
      <c r="RZ77" s="261"/>
      <c r="SA77" s="261"/>
      <c r="SB77" s="261"/>
      <c r="SC77" s="261"/>
      <c r="SD77" s="261"/>
      <c r="SE77" s="261"/>
    </row>
    <row r="78" spans="1:499" x14ac:dyDescent="0.2">
      <c r="A78" s="230" t="s">
        <v>830</v>
      </c>
      <c r="B78" s="231" t="s">
        <v>3230</v>
      </c>
      <c r="C78" s="225"/>
      <c r="D78" s="225"/>
      <c r="E78" s="225"/>
      <c r="F78" s="226" t="s">
        <v>5681</v>
      </c>
      <c r="G78" s="226" t="s">
        <v>5550</v>
      </c>
      <c r="H78" s="226" t="s">
        <v>5551</v>
      </c>
      <c r="I78" s="226" t="s">
        <v>5607</v>
      </c>
      <c r="J78" s="226"/>
      <c r="K78" s="226"/>
      <c r="L78" s="226"/>
      <c r="M78" s="226"/>
      <c r="N78" s="226" t="s">
        <v>5596</v>
      </c>
      <c r="O78" s="226" t="s">
        <v>5655</v>
      </c>
      <c r="P78" s="226"/>
      <c r="Q78" s="237">
        <v>0</v>
      </c>
      <c r="R78" s="238"/>
      <c r="S78" s="238"/>
      <c r="T78" s="238"/>
      <c r="U78" s="238"/>
      <c r="V78" s="238"/>
      <c r="W78" s="232" t="s">
        <v>5561</v>
      </c>
      <c r="X78" s="232"/>
      <c r="Y78" s="232" t="s">
        <v>5556</v>
      </c>
      <c r="Z78" s="235">
        <v>1.84</v>
      </c>
      <c r="AA78" s="235">
        <v>2.84</v>
      </c>
      <c r="AB78" s="235">
        <v>0</v>
      </c>
      <c r="AC78" s="224">
        <v>36526</v>
      </c>
      <c r="AD78" s="224">
        <v>36526</v>
      </c>
      <c r="AE78" s="125">
        <v>18</v>
      </c>
      <c r="AF78" s="125">
        <v>24</v>
      </c>
      <c r="AG78" s="125">
        <v>12</v>
      </c>
      <c r="AH78" s="236">
        <v>1</v>
      </c>
      <c r="AI78" s="236" t="s">
        <v>819</v>
      </c>
      <c r="AJ78" s="125" t="s">
        <v>6225</v>
      </c>
      <c r="AK78" s="175" t="s">
        <v>5144</v>
      </c>
      <c r="AL78" s="125" t="s">
        <v>820</v>
      </c>
      <c r="AM78" s="27" t="s">
        <v>820</v>
      </c>
      <c r="AN78" s="126">
        <v>32.43</v>
      </c>
      <c r="AO78" s="126">
        <v>10.3</v>
      </c>
      <c r="AP78" s="126">
        <v>6.9</v>
      </c>
      <c r="AQ78" s="126">
        <v>2.2999999999999998</v>
      </c>
      <c r="AR78" s="125">
        <v>0</v>
      </c>
      <c r="AS78" s="125">
        <v>0</v>
      </c>
      <c r="AT78" s="178">
        <v>43443</v>
      </c>
      <c r="AU78" s="178"/>
      <c r="AV78" s="178">
        <v>43443</v>
      </c>
      <c r="AW78" s="239" t="s">
        <v>855</v>
      </c>
      <c r="AX78" s="239" t="s">
        <v>846</v>
      </c>
      <c r="AY78" s="127"/>
      <c r="AZ78" s="127"/>
      <c r="BA78" s="128">
        <v>300</v>
      </c>
      <c r="BB78" s="128" t="s">
        <v>489</v>
      </c>
      <c r="BC78" s="128"/>
      <c r="BD78" s="128">
        <v>1</v>
      </c>
      <c r="BE78" s="129" t="s">
        <v>541</v>
      </c>
      <c r="BF78" s="130">
        <v>1</v>
      </c>
      <c r="BG78" s="240"/>
      <c r="BH78" s="241"/>
      <c r="BI78" s="190"/>
      <c r="BJ78" s="131">
        <v>1339</v>
      </c>
      <c r="BK78" s="191">
        <v>1401</v>
      </c>
      <c r="BL78" s="13">
        <v>890</v>
      </c>
      <c r="BM78" s="13">
        <v>442</v>
      </c>
      <c r="BN78" s="27" t="s">
        <v>705</v>
      </c>
      <c r="BO78" s="13" t="s">
        <v>5566</v>
      </c>
      <c r="BP78" s="222">
        <v>1195</v>
      </c>
      <c r="BQ78" s="132"/>
      <c r="BR78" s="133"/>
      <c r="BS78" s="125">
        <v>1000000000</v>
      </c>
      <c r="BT78" s="134">
        <v>597</v>
      </c>
      <c r="BU78" s="135">
        <v>0.55410000000000004</v>
      </c>
      <c r="BV78" s="134">
        <v>300</v>
      </c>
      <c r="BW78" s="136">
        <v>0</v>
      </c>
      <c r="BX78" s="136">
        <v>300</v>
      </c>
      <c r="BY78" s="136">
        <v>0</v>
      </c>
      <c r="BZ78" s="134">
        <v>0</v>
      </c>
      <c r="CA78" s="134">
        <v>0</v>
      </c>
      <c r="CB78" s="134">
        <v>897</v>
      </c>
      <c r="CC78" s="135">
        <v>0.3301</v>
      </c>
      <c r="CD78" s="134"/>
      <c r="CE78" s="134"/>
      <c r="CF78" s="137">
        <v>442</v>
      </c>
      <c r="CG78" s="134">
        <v>446</v>
      </c>
      <c r="CH78" s="132"/>
      <c r="CI78" s="132"/>
      <c r="CJ78" s="229" t="s">
        <v>820</v>
      </c>
      <c r="CK78" s="233" t="s">
        <v>820</v>
      </c>
      <c r="CL78" s="138">
        <v>0</v>
      </c>
      <c r="CM78" s="138">
        <v>0</v>
      </c>
      <c r="CN78" s="135">
        <v>0</v>
      </c>
      <c r="CO78" s="135">
        <v>0.72</v>
      </c>
      <c r="CP78" s="139"/>
      <c r="CQ78" s="135">
        <v>1</v>
      </c>
      <c r="CR78" s="179">
        <v>43479</v>
      </c>
      <c r="CS78" s="180">
        <v>43479</v>
      </c>
      <c r="CT78" s="181">
        <v>43605</v>
      </c>
      <c r="CU78" s="181">
        <v>43311</v>
      </c>
      <c r="CV78" s="181">
        <v>43395</v>
      </c>
      <c r="CW78" s="181">
        <v>43395</v>
      </c>
      <c r="CX78" s="181">
        <v>43479</v>
      </c>
      <c r="CY78" s="135">
        <v>0</v>
      </c>
      <c r="CZ78" s="134">
        <v>0</v>
      </c>
      <c r="DA78" s="135">
        <v>0</v>
      </c>
      <c r="DB78" s="135">
        <v>0</v>
      </c>
      <c r="DC78" s="135">
        <v>2.197802197802198E-2</v>
      </c>
      <c r="DD78" s="135">
        <v>0</v>
      </c>
      <c r="DE78" s="140">
        <v>0</v>
      </c>
      <c r="DF78" s="13" t="s">
        <v>820</v>
      </c>
      <c r="DG78" s="80" t="s">
        <v>706</v>
      </c>
      <c r="DH78" s="18" t="b">
        <v>0</v>
      </c>
      <c r="DI78" s="79"/>
      <c r="DJ78" s="79"/>
      <c r="DK78" s="192"/>
      <c r="DL78" s="174"/>
      <c r="DM78" s="193"/>
      <c r="DN78" s="135"/>
      <c r="DO78" s="79"/>
      <c r="DP78" s="79"/>
      <c r="DQ78" s="79"/>
      <c r="DR78" s="79"/>
      <c r="DS78" s="79"/>
      <c r="DT78" s="79"/>
      <c r="DU78" s="79"/>
      <c r="DV78" s="18"/>
      <c r="DW78" s="18"/>
      <c r="DX78" s="18"/>
      <c r="DY78" s="177"/>
      <c r="DZ78" s="177">
        <v>0</v>
      </c>
      <c r="EA78" s="177">
        <v>0</v>
      </c>
      <c r="EB78" s="177">
        <v>0</v>
      </c>
      <c r="EC78" s="177">
        <v>0</v>
      </c>
      <c r="ED78" s="177">
        <v>0</v>
      </c>
      <c r="EE78" s="177">
        <v>0</v>
      </c>
      <c r="EF78" s="177">
        <v>0</v>
      </c>
      <c r="EG78" s="177">
        <v>0</v>
      </c>
      <c r="EH78" s="177">
        <v>0</v>
      </c>
      <c r="EI78" s="177">
        <v>0</v>
      </c>
      <c r="EJ78" s="177">
        <v>0</v>
      </c>
      <c r="EK78" s="177">
        <v>0</v>
      </c>
      <c r="EL78" s="177">
        <v>0</v>
      </c>
      <c r="EM78" s="177">
        <v>0</v>
      </c>
      <c r="EN78" s="177">
        <v>0</v>
      </c>
      <c r="EO78" s="177">
        <v>0</v>
      </c>
      <c r="EP78" s="177">
        <v>0</v>
      </c>
      <c r="EQ78" s="177">
        <v>0</v>
      </c>
      <c r="ER78" s="177">
        <v>0</v>
      </c>
      <c r="ES78" s="177">
        <v>0</v>
      </c>
      <c r="ET78" s="177">
        <v>0</v>
      </c>
      <c r="EU78" s="177">
        <v>0</v>
      </c>
      <c r="EV78" s="177">
        <v>0</v>
      </c>
      <c r="EW78" s="177">
        <v>0</v>
      </c>
      <c r="EX78" s="177">
        <v>0</v>
      </c>
      <c r="EY78" s="177">
        <v>0</v>
      </c>
      <c r="EZ78" s="177">
        <v>0</v>
      </c>
      <c r="FA78" s="177">
        <v>0</v>
      </c>
      <c r="FB78" s="177">
        <v>319</v>
      </c>
      <c r="FC78" s="249">
        <v>514</v>
      </c>
      <c r="FD78" s="244">
        <v>263</v>
      </c>
      <c r="FE78" s="244">
        <v>263</v>
      </c>
      <c r="FF78" s="244">
        <v>263</v>
      </c>
      <c r="FG78" s="242">
        <v>70</v>
      </c>
      <c r="FH78" s="242">
        <v>43</v>
      </c>
      <c r="FI78" s="242">
        <v>43</v>
      </c>
      <c r="FJ78" s="242">
        <v>43</v>
      </c>
      <c r="FK78" s="242">
        <v>34</v>
      </c>
      <c r="FL78" s="242">
        <v>34</v>
      </c>
      <c r="FM78" s="242">
        <v>34</v>
      </c>
      <c r="FN78" s="242">
        <v>34</v>
      </c>
      <c r="FO78" s="242">
        <v>34</v>
      </c>
      <c r="FP78" s="242">
        <v>34</v>
      </c>
      <c r="FQ78" s="242">
        <v>34</v>
      </c>
      <c r="FR78" s="242">
        <v>34</v>
      </c>
      <c r="FS78" s="242">
        <v>34</v>
      </c>
      <c r="FT78" s="242">
        <v>34</v>
      </c>
      <c r="FU78" s="242">
        <v>34</v>
      </c>
      <c r="FV78" s="242">
        <v>34</v>
      </c>
      <c r="FW78" s="242">
        <v>34</v>
      </c>
      <c r="FX78" s="242">
        <v>34</v>
      </c>
      <c r="FY78" s="242">
        <v>34</v>
      </c>
      <c r="FZ78" s="242">
        <v>34</v>
      </c>
      <c r="GA78" s="242">
        <v>34</v>
      </c>
      <c r="GB78" s="242">
        <v>34</v>
      </c>
      <c r="GC78" s="242">
        <v>34</v>
      </c>
      <c r="GD78" s="248">
        <v>525</v>
      </c>
      <c r="GE78" s="248">
        <v>525</v>
      </c>
      <c r="GF78" s="248">
        <v>515</v>
      </c>
      <c r="GG78" s="248">
        <v>515</v>
      </c>
      <c r="GH78" s="248">
        <v>515</v>
      </c>
      <c r="GI78" s="248">
        <v>515</v>
      </c>
      <c r="GJ78" s="248">
        <v>515</v>
      </c>
      <c r="GK78" s="248">
        <v>515</v>
      </c>
      <c r="GL78" s="248">
        <v>515</v>
      </c>
      <c r="GM78" s="248">
        <v>515</v>
      </c>
      <c r="GN78" s="248">
        <v>515</v>
      </c>
      <c r="GO78" s="248">
        <v>515</v>
      </c>
      <c r="GP78" s="248">
        <v>515</v>
      </c>
      <c r="GQ78" s="248">
        <v>515</v>
      </c>
      <c r="GR78" s="244">
        <v>503</v>
      </c>
      <c r="GS78" s="244">
        <v>503</v>
      </c>
      <c r="GT78" s="244">
        <v>503</v>
      </c>
      <c r="GU78" s="244">
        <v>477</v>
      </c>
      <c r="GV78" s="244">
        <v>477</v>
      </c>
      <c r="GW78" s="244">
        <v>477</v>
      </c>
      <c r="GX78" s="244">
        <v>477</v>
      </c>
      <c r="GY78" s="244">
        <v>471</v>
      </c>
      <c r="GZ78" s="244">
        <v>471</v>
      </c>
      <c r="HA78" s="244">
        <v>441</v>
      </c>
      <c r="HB78" s="244">
        <v>441</v>
      </c>
      <c r="HC78" s="244">
        <v>441</v>
      </c>
      <c r="HD78" s="244">
        <v>441</v>
      </c>
      <c r="HE78" s="244">
        <v>1</v>
      </c>
      <c r="HF78" s="244">
        <v>441</v>
      </c>
      <c r="HG78" s="244">
        <v>441</v>
      </c>
      <c r="HH78" s="244">
        <v>441</v>
      </c>
      <c r="HI78" s="244">
        <v>441</v>
      </c>
      <c r="HJ78" s="244">
        <v>421</v>
      </c>
      <c r="HK78" s="198"/>
      <c r="HL78" s="244">
        <v>421</v>
      </c>
      <c r="HM78" s="244">
        <v>415</v>
      </c>
      <c r="HN78" s="244">
        <v>415</v>
      </c>
      <c r="HO78" s="244">
        <v>441</v>
      </c>
      <c r="HP78" s="244">
        <v>415</v>
      </c>
      <c r="HQ78" s="244">
        <v>415</v>
      </c>
      <c r="HR78" s="244">
        <v>415</v>
      </c>
      <c r="HS78" s="244">
        <v>415</v>
      </c>
      <c r="HT78" s="244">
        <v>415</v>
      </c>
      <c r="HU78" s="244">
        <v>415</v>
      </c>
      <c r="HV78" s="198"/>
      <c r="HW78" s="244">
        <v>415</v>
      </c>
      <c r="HX78" s="244">
        <v>415</v>
      </c>
      <c r="HY78" s="244">
        <v>409</v>
      </c>
      <c r="HZ78" s="244">
        <v>409</v>
      </c>
      <c r="IA78" s="244">
        <v>409</v>
      </c>
      <c r="IB78" s="244">
        <v>403</v>
      </c>
      <c r="IC78" s="244">
        <v>401</v>
      </c>
      <c r="ID78" s="244">
        <v>401</v>
      </c>
      <c r="IE78" s="244">
        <v>391</v>
      </c>
      <c r="IF78" s="244">
        <v>391</v>
      </c>
      <c r="IG78" s="244">
        <v>391</v>
      </c>
      <c r="IH78" s="244">
        <v>391</v>
      </c>
      <c r="II78" s="244">
        <v>391</v>
      </c>
      <c r="IJ78" s="244">
        <v>391</v>
      </c>
      <c r="IK78" s="244">
        <v>391</v>
      </c>
      <c r="IL78" s="244">
        <v>391</v>
      </c>
      <c r="IM78" s="244">
        <v>385</v>
      </c>
      <c r="IN78" s="244">
        <v>385</v>
      </c>
      <c r="IO78" s="244">
        <v>385</v>
      </c>
      <c r="IP78" s="244">
        <v>381</v>
      </c>
      <c r="IQ78" s="244">
        <v>371</v>
      </c>
      <c r="IR78" s="244">
        <v>371</v>
      </c>
      <c r="IS78" s="244">
        <v>365</v>
      </c>
      <c r="IT78" s="244">
        <v>355</v>
      </c>
      <c r="IU78" s="244">
        <v>355</v>
      </c>
      <c r="IV78" s="244">
        <v>355</v>
      </c>
      <c r="IW78" s="244">
        <v>355</v>
      </c>
      <c r="IX78" s="244">
        <v>355</v>
      </c>
      <c r="IY78" s="244">
        <v>355</v>
      </c>
      <c r="IZ78" s="198"/>
      <c r="JA78" s="244">
        <v>355</v>
      </c>
      <c r="JB78" s="244">
        <v>355</v>
      </c>
      <c r="JC78" s="244">
        <v>355</v>
      </c>
      <c r="JD78" s="244">
        <v>349</v>
      </c>
      <c r="JE78" s="244">
        <v>349</v>
      </c>
      <c r="JF78" s="244">
        <v>349</v>
      </c>
      <c r="JG78" s="244">
        <v>349</v>
      </c>
      <c r="JH78" s="244">
        <v>349</v>
      </c>
      <c r="JI78" s="244">
        <v>349</v>
      </c>
      <c r="JJ78" s="244"/>
      <c r="JK78" s="244">
        <v>349</v>
      </c>
      <c r="JL78" s="244">
        <v>349</v>
      </c>
      <c r="JM78" s="244">
        <v>349</v>
      </c>
      <c r="JN78" s="244">
        <v>349</v>
      </c>
      <c r="JO78" s="244">
        <v>349</v>
      </c>
      <c r="JP78" s="244">
        <v>349</v>
      </c>
      <c r="JQ78" s="198"/>
      <c r="JR78" s="244">
        <v>349</v>
      </c>
      <c r="JS78" s="244">
        <v>354</v>
      </c>
      <c r="JT78" s="244">
        <v>354</v>
      </c>
      <c r="JU78" s="244">
        <v>352</v>
      </c>
      <c r="JV78" s="244">
        <v>332</v>
      </c>
      <c r="JW78" s="244">
        <v>332</v>
      </c>
      <c r="JX78" s="244">
        <v>332</v>
      </c>
      <c r="JY78" s="244">
        <v>324</v>
      </c>
      <c r="JZ78" s="244">
        <v>314</v>
      </c>
      <c r="KA78" s="244">
        <v>312</v>
      </c>
      <c r="KB78" s="244">
        <v>312</v>
      </c>
      <c r="KC78" s="244">
        <v>312</v>
      </c>
      <c r="KD78" s="244">
        <v>312</v>
      </c>
      <c r="KE78" s="244">
        <v>312</v>
      </c>
      <c r="KF78" s="244">
        <v>312</v>
      </c>
      <c r="KG78" s="244">
        <v>312</v>
      </c>
      <c r="KH78" s="244">
        <v>262</v>
      </c>
      <c r="KI78" s="244">
        <v>262</v>
      </c>
      <c r="KJ78" s="244">
        <v>259</v>
      </c>
      <c r="KK78" s="244">
        <v>259</v>
      </c>
      <c r="KL78" s="244">
        <v>259</v>
      </c>
      <c r="KM78" s="244">
        <v>259</v>
      </c>
      <c r="KN78" s="244">
        <v>259</v>
      </c>
      <c r="KO78" s="244">
        <v>259</v>
      </c>
      <c r="KP78" s="244">
        <v>259</v>
      </c>
      <c r="KQ78" s="244">
        <v>259</v>
      </c>
      <c r="KR78" s="244">
        <v>259</v>
      </c>
      <c r="KS78" s="244">
        <v>259</v>
      </c>
      <c r="KT78" s="244">
        <v>253</v>
      </c>
      <c r="KU78" s="244">
        <v>253</v>
      </c>
      <c r="KV78" s="244">
        <v>253</v>
      </c>
      <c r="KW78" s="244">
        <v>253</v>
      </c>
      <c r="KX78" s="198"/>
      <c r="KY78" s="198"/>
      <c r="KZ78" s="198"/>
      <c r="LA78" s="198"/>
      <c r="LB78" s="242">
        <v>219</v>
      </c>
      <c r="LC78" s="244">
        <v>349</v>
      </c>
      <c r="LD78" s="244">
        <v>349</v>
      </c>
      <c r="LE78" s="242">
        <v>183</v>
      </c>
      <c r="LF78" s="243">
        <v>0</v>
      </c>
      <c r="LG78" s="242">
        <v>175</v>
      </c>
      <c r="LH78" s="198"/>
      <c r="LI78" s="198"/>
      <c r="LJ78" s="198"/>
      <c r="LK78" s="198"/>
      <c r="LL78" s="198"/>
      <c r="LM78" s="198"/>
      <c r="LN78" s="198"/>
      <c r="LO78" s="198"/>
      <c r="LP78" s="198"/>
      <c r="LQ78" s="242">
        <v>175</v>
      </c>
      <c r="LR78" s="198"/>
      <c r="LS78" s="198"/>
      <c r="LT78" s="198"/>
      <c r="LU78" s="198"/>
      <c r="LV78" s="198"/>
      <c r="LW78" s="198"/>
      <c r="LX78" s="198"/>
      <c r="LY78" s="198"/>
      <c r="LZ78" s="198"/>
      <c r="MA78" s="198"/>
      <c r="MB78" s="198"/>
      <c r="MC78" s="198"/>
      <c r="MD78" s="198"/>
      <c r="ME78" s="198"/>
      <c r="MF78" s="198"/>
      <c r="MG78" s="198"/>
      <c r="MH78" s="198"/>
      <c r="MI78" s="198"/>
      <c r="MJ78" s="198"/>
      <c r="MK78" s="198"/>
      <c r="ML78" s="198"/>
      <c r="MM78" s="198"/>
      <c r="MN78" s="242">
        <v>175</v>
      </c>
      <c r="MO78" s="244">
        <v>597</v>
      </c>
      <c r="MP78" s="198"/>
      <c r="MQ78" s="244">
        <v>597</v>
      </c>
      <c r="MR78" s="198"/>
      <c r="MS78" s="198"/>
      <c r="MT78" s="198"/>
      <c r="MU78" s="198"/>
      <c r="MV78" s="198"/>
      <c r="MW78" s="198"/>
      <c r="MX78" s="198"/>
      <c r="MY78" s="198"/>
      <c r="MZ78" s="198"/>
      <c r="NA78" s="244">
        <v>597</v>
      </c>
      <c r="NB78" s="198"/>
      <c r="NC78" s="198"/>
      <c r="ND78" s="198"/>
      <c r="NE78" s="198"/>
      <c r="NF78" s="198"/>
      <c r="NG78" s="198"/>
      <c r="NH78" s="198"/>
      <c r="NI78" s="198"/>
      <c r="NJ78" s="198"/>
      <c r="NK78" s="198"/>
      <c r="NL78" s="198"/>
      <c r="NM78" s="198"/>
      <c r="NN78" s="198"/>
      <c r="NO78" s="198"/>
      <c r="NP78" s="196"/>
      <c r="NQ78" s="196"/>
      <c r="NR78" s="196"/>
      <c r="NS78" s="196"/>
      <c r="NT78" s="196"/>
      <c r="NU78" s="196"/>
      <c r="NV78" s="196"/>
      <c r="NW78" s="196"/>
      <c r="NX78" s="196"/>
      <c r="NY78" s="196"/>
      <c r="NZ78" s="196"/>
      <c r="OA78" s="196"/>
      <c r="OB78" s="196"/>
      <c r="OC78" s="196"/>
      <c r="OD78" s="196"/>
      <c r="OE78" s="196"/>
      <c r="OF78" s="196"/>
      <c r="OG78" s="196"/>
      <c r="OH78" s="196"/>
      <c r="OI78" s="196"/>
      <c r="OJ78" s="196"/>
      <c r="OK78" s="196"/>
      <c r="OL78" s="196"/>
      <c r="OM78" s="196"/>
      <c r="ON78" s="196"/>
      <c r="OO78" s="196"/>
      <c r="OP78" s="196"/>
      <c r="OQ78" s="196"/>
      <c r="OR78" s="196"/>
      <c r="OS78" s="196"/>
      <c r="OT78" s="196"/>
      <c r="OU78" s="196"/>
      <c r="OV78" s="196"/>
      <c r="OW78" s="196"/>
      <c r="OX78" s="196"/>
      <c r="OY78" s="196"/>
      <c r="OZ78" s="196"/>
      <c r="PA78" s="196"/>
      <c r="PB78" s="196"/>
      <c r="PC78" s="196"/>
      <c r="PD78" s="196"/>
      <c r="PE78" s="196"/>
      <c r="PF78" s="196"/>
      <c r="PG78" s="196"/>
      <c r="PH78" s="196"/>
      <c r="PI78" s="196"/>
      <c r="PJ78" s="196"/>
      <c r="PK78" s="196"/>
      <c r="PL78" s="196"/>
      <c r="PM78" s="196"/>
      <c r="PN78" s="196"/>
      <c r="PO78" s="196"/>
      <c r="PP78" s="196"/>
      <c r="PQ78" s="196"/>
      <c r="PR78" s="196"/>
      <c r="PS78" s="196"/>
      <c r="PT78" s="196"/>
      <c r="PU78" s="196"/>
      <c r="PV78" s="196"/>
      <c r="PW78" s="196"/>
      <c r="PX78" s="261"/>
      <c r="PY78" s="261"/>
      <c r="PZ78" s="261"/>
      <c r="QA78" s="261"/>
      <c r="QB78" s="261"/>
      <c r="QC78" s="261"/>
      <c r="QD78" s="261"/>
      <c r="QE78" s="261"/>
      <c r="QF78" s="261"/>
      <c r="QG78" s="261"/>
      <c r="QH78" s="261"/>
      <c r="QI78" s="261"/>
      <c r="QJ78" s="261"/>
      <c r="QK78" s="261"/>
      <c r="QL78" s="261"/>
      <c r="QM78" s="261"/>
      <c r="QN78" s="261"/>
      <c r="QO78" s="261"/>
      <c r="QP78" s="261"/>
      <c r="QQ78" s="261"/>
      <c r="QR78" s="261"/>
      <c r="QS78" s="261"/>
      <c r="QT78" s="261"/>
      <c r="QU78" s="261"/>
      <c r="QV78" s="261"/>
      <c r="QW78" s="261"/>
      <c r="QX78" s="261"/>
      <c r="QY78" s="261"/>
      <c r="QZ78" s="261"/>
      <c r="RA78" s="261"/>
      <c r="RB78" s="261"/>
      <c r="RC78" s="261"/>
      <c r="RD78" s="261"/>
      <c r="RE78" s="261"/>
      <c r="RF78" s="261"/>
      <c r="RG78" s="261"/>
      <c r="RH78" s="261"/>
      <c r="RI78" s="261"/>
      <c r="RJ78" s="261"/>
      <c r="RK78" s="261"/>
      <c r="RL78" s="261"/>
      <c r="RM78" s="261"/>
      <c r="RN78" s="261"/>
      <c r="RO78" s="261"/>
      <c r="RP78" s="261"/>
      <c r="RQ78" s="261"/>
      <c r="RR78" s="261"/>
      <c r="RS78" s="261"/>
      <c r="RT78" s="261"/>
      <c r="RU78" s="261"/>
      <c r="RV78" s="261"/>
      <c r="RW78" s="261"/>
      <c r="RX78" s="261"/>
      <c r="RY78" s="261"/>
      <c r="RZ78" s="261"/>
      <c r="SA78" s="261"/>
      <c r="SB78" s="261"/>
      <c r="SC78" s="261"/>
      <c r="SD78" s="261"/>
      <c r="SE78" s="261"/>
    </row>
    <row r="79" spans="1:499" x14ac:dyDescent="0.2">
      <c r="A79" s="230" t="s">
        <v>830</v>
      </c>
      <c r="B79" s="231" t="s">
        <v>1864</v>
      </c>
      <c r="C79" s="225"/>
      <c r="D79" s="225"/>
      <c r="E79" s="225"/>
      <c r="F79" s="226" t="s">
        <v>5682</v>
      </c>
      <c r="G79" s="226" t="s">
        <v>5550</v>
      </c>
      <c r="H79" s="226" t="s">
        <v>5551</v>
      </c>
      <c r="I79" s="226" t="s">
        <v>5607</v>
      </c>
      <c r="J79" s="226"/>
      <c r="K79" s="226"/>
      <c r="L79" s="226"/>
      <c r="M79" s="226"/>
      <c r="N79" s="226" t="s">
        <v>5553</v>
      </c>
      <c r="O79" s="226" t="s">
        <v>5683</v>
      </c>
      <c r="P79" s="226"/>
      <c r="Q79" s="237">
        <v>0</v>
      </c>
      <c r="R79" s="238"/>
      <c r="S79" s="238"/>
      <c r="T79" s="238"/>
      <c r="U79" s="238"/>
      <c r="V79" s="238"/>
      <c r="W79" s="232" t="s">
        <v>5578</v>
      </c>
      <c r="X79" s="232"/>
      <c r="Y79" s="232" t="s">
        <v>5556</v>
      </c>
      <c r="Z79" s="235">
        <v>2.16</v>
      </c>
      <c r="AA79" s="235">
        <v>3.6</v>
      </c>
      <c r="AB79" s="235">
        <v>0</v>
      </c>
      <c r="AC79" s="224">
        <v>36526</v>
      </c>
      <c r="AD79" s="224">
        <v>36526</v>
      </c>
      <c r="AE79" s="125">
        <v>18</v>
      </c>
      <c r="AF79" s="125">
        <v>24</v>
      </c>
      <c r="AG79" s="125">
        <v>12</v>
      </c>
      <c r="AH79" s="236">
        <v>1</v>
      </c>
      <c r="AI79" s="236" t="s">
        <v>819</v>
      </c>
      <c r="AJ79" s="125" t="s">
        <v>6234</v>
      </c>
      <c r="AK79" s="175" t="s">
        <v>5145</v>
      </c>
      <c r="AL79" s="125" t="s">
        <v>820</v>
      </c>
      <c r="AM79" s="27" t="s">
        <v>820</v>
      </c>
      <c r="AN79" s="126">
        <v>8.59</v>
      </c>
      <c r="AO79" s="126">
        <v>8.6999999999999993</v>
      </c>
      <c r="AP79" s="126">
        <v>7.7</v>
      </c>
      <c r="AQ79" s="126">
        <v>5.8</v>
      </c>
      <c r="AR79" s="125">
        <v>0</v>
      </c>
      <c r="AS79" s="125">
        <v>0</v>
      </c>
      <c r="AT79" s="178">
        <v>43406</v>
      </c>
      <c r="AU79" s="178"/>
      <c r="AV79" s="178">
        <v>43398</v>
      </c>
      <c r="AW79" s="239" t="s">
        <v>855</v>
      </c>
      <c r="AX79" s="239" t="s">
        <v>846</v>
      </c>
      <c r="AY79" s="127"/>
      <c r="AZ79" s="127"/>
      <c r="BA79" s="128">
        <v>200</v>
      </c>
      <c r="BB79" s="128" t="s">
        <v>489</v>
      </c>
      <c r="BC79" s="128"/>
      <c r="BD79" s="128">
        <v>1</v>
      </c>
      <c r="BE79" s="129" t="s">
        <v>541</v>
      </c>
      <c r="BF79" s="130">
        <v>1</v>
      </c>
      <c r="BG79" s="240"/>
      <c r="BH79" s="241"/>
      <c r="BI79" s="190"/>
      <c r="BJ79" s="131">
        <v>300</v>
      </c>
      <c r="BK79" s="191">
        <v>372</v>
      </c>
      <c r="BL79" s="13">
        <v>200</v>
      </c>
      <c r="BM79" s="13">
        <v>99</v>
      </c>
      <c r="BN79" s="27" t="s">
        <v>5557</v>
      </c>
      <c r="BO79" s="13" t="s">
        <v>5566</v>
      </c>
      <c r="BP79" s="222">
        <v>240</v>
      </c>
      <c r="BQ79" s="132"/>
      <c r="BR79" s="133"/>
      <c r="BS79" s="125">
        <v>1000000000</v>
      </c>
      <c r="BT79" s="134">
        <v>65</v>
      </c>
      <c r="BU79" s="135">
        <v>0.7833</v>
      </c>
      <c r="BV79" s="134">
        <v>200</v>
      </c>
      <c r="BW79" s="136">
        <v>0</v>
      </c>
      <c r="BX79" s="136">
        <v>200</v>
      </c>
      <c r="BY79" s="136">
        <v>0</v>
      </c>
      <c r="BZ79" s="134">
        <v>0</v>
      </c>
      <c r="CA79" s="134">
        <v>0</v>
      </c>
      <c r="CB79" s="134">
        <v>265</v>
      </c>
      <c r="CC79" s="135">
        <v>0.1167</v>
      </c>
      <c r="CD79" s="134"/>
      <c r="CE79" s="134"/>
      <c r="CF79" s="137">
        <v>0</v>
      </c>
      <c r="CG79" s="134">
        <v>100</v>
      </c>
      <c r="CH79" s="132"/>
      <c r="CI79" s="132"/>
      <c r="CJ79" s="229" t="s">
        <v>820</v>
      </c>
      <c r="CK79" s="233" t="s">
        <v>820</v>
      </c>
      <c r="CL79" s="138">
        <v>49</v>
      </c>
      <c r="CM79" s="138">
        <v>0</v>
      </c>
      <c r="CN79" s="135">
        <v>0</v>
      </c>
      <c r="CO79" s="135">
        <v>0.89</v>
      </c>
      <c r="CP79" s="139"/>
      <c r="CQ79" s="135">
        <v>0</v>
      </c>
      <c r="CR79" s="179">
        <v>43321</v>
      </c>
      <c r="CS79" s="180">
        <v>43367</v>
      </c>
      <c r="CT79" s="181">
        <v>43493</v>
      </c>
      <c r="CU79" s="181">
        <v>43067</v>
      </c>
      <c r="CV79" s="181">
        <v>0</v>
      </c>
      <c r="CW79" s="181">
        <v>43151</v>
      </c>
      <c r="CX79" s="181">
        <v>43235</v>
      </c>
      <c r="CY79" s="135">
        <v>0.19466247162920622</v>
      </c>
      <c r="CZ79" s="134">
        <v>0</v>
      </c>
      <c r="DA79" s="135">
        <v>9.7087378640776691E-3</v>
      </c>
      <c r="DB79" s="135">
        <v>0.53398058252427183</v>
      </c>
      <c r="DC79" s="135">
        <v>0</v>
      </c>
      <c r="DD79" s="135">
        <v>0</v>
      </c>
      <c r="DE79" s="140">
        <v>0</v>
      </c>
      <c r="DF79" s="13" t="s">
        <v>820</v>
      </c>
      <c r="DG79" s="80" t="s">
        <v>820</v>
      </c>
      <c r="DH79" s="18" t="b">
        <v>0</v>
      </c>
      <c r="DI79" s="79"/>
      <c r="DJ79" s="79"/>
      <c r="DK79" s="192"/>
      <c r="DL79" s="174"/>
      <c r="DM79" s="193"/>
      <c r="DN79" s="135"/>
      <c r="DO79" s="79"/>
      <c r="DP79" s="79"/>
      <c r="DQ79" s="79"/>
      <c r="DR79" s="79"/>
      <c r="DS79" s="79"/>
      <c r="DT79" s="79"/>
      <c r="DU79" s="79"/>
      <c r="DV79" s="18"/>
      <c r="DW79" s="18"/>
      <c r="DX79" s="18"/>
      <c r="DY79" s="177"/>
      <c r="DZ79" s="177">
        <v>0</v>
      </c>
      <c r="EA79" s="177">
        <v>0</v>
      </c>
      <c r="EB79" s="177">
        <v>0</v>
      </c>
      <c r="EC79" s="177">
        <v>0</v>
      </c>
      <c r="ED79" s="177">
        <v>0</v>
      </c>
      <c r="EE79" s="177">
        <v>0</v>
      </c>
      <c r="EF79" s="177">
        <v>0</v>
      </c>
      <c r="EG79" s="177">
        <v>0</v>
      </c>
      <c r="EH79" s="177">
        <v>0</v>
      </c>
      <c r="EI79" s="177">
        <v>0</v>
      </c>
      <c r="EJ79" s="177">
        <v>0</v>
      </c>
      <c r="EK79" s="177">
        <v>0</v>
      </c>
      <c r="EL79" s="177">
        <v>0</v>
      </c>
      <c r="EM79" s="177">
        <v>0</v>
      </c>
      <c r="EN79" s="177">
        <v>0</v>
      </c>
      <c r="EO79" s="177">
        <v>0</v>
      </c>
      <c r="EP79" s="177">
        <v>0</v>
      </c>
      <c r="EQ79" s="177">
        <v>0</v>
      </c>
      <c r="ER79" s="177">
        <v>0</v>
      </c>
      <c r="ES79" s="177">
        <v>0</v>
      </c>
      <c r="ET79" s="177">
        <v>0</v>
      </c>
      <c r="EU79" s="177">
        <v>0</v>
      </c>
      <c r="EV79" s="177">
        <v>0</v>
      </c>
      <c r="EW79" s="177">
        <v>0</v>
      </c>
      <c r="EX79" s="177">
        <v>0</v>
      </c>
      <c r="EY79" s="177">
        <v>0</v>
      </c>
      <c r="EZ79" s="177">
        <v>0</v>
      </c>
      <c r="FA79" s="177">
        <v>0</v>
      </c>
      <c r="FB79" s="177">
        <v>0</v>
      </c>
      <c r="FC79" s="250">
        <v>114</v>
      </c>
      <c r="FD79" s="245">
        <v>62</v>
      </c>
      <c r="FE79" s="246">
        <v>262</v>
      </c>
      <c r="FF79" s="246">
        <v>262</v>
      </c>
      <c r="FG79" s="249">
        <v>185</v>
      </c>
      <c r="FH79" s="248">
        <v>182</v>
      </c>
      <c r="FI79" s="248">
        <v>182</v>
      </c>
      <c r="FJ79" s="248">
        <v>182</v>
      </c>
      <c r="FK79" s="248">
        <v>180</v>
      </c>
      <c r="FL79" s="248">
        <v>180</v>
      </c>
      <c r="FM79" s="248">
        <v>180</v>
      </c>
      <c r="FN79" s="248">
        <v>180</v>
      </c>
      <c r="FO79" s="248">
        <v>180</v>
      </c>
      <c r="FP79" s="248">
        <v>180</v>
      </c>
      <c r="FQ79" s="248">
        <v>180</v>
      </c>
      <c r="FR79" s="248">
        <v>180</v>
      </c>
      <c r="FS79" s="248">
        <v>180</v>
      </c>
      <c r="FT79" s="248">
        <v>180</v>
      </c>
      <c r="FU79" s="248">
        <v>180</v>
      </c>
      <c r="FV79" s="248">
        <v>180</v>
      </c>
      <c r="FW79" s="248">
        <v>180</v>
      </c>
      <c r="FX79" s="248">
        <v>180</v>
      </c>
      <c r="FY79" s="248">
        <v>180</v>
      </c>
      <c r="FZ79" s="248">
        <v>180</v>
      </c>
      <c r="GA79" s="248">
        <v>180</v>
      </c>
      <c r="GB79" s="248">
        <v>180</v>
      </c>
      <c r="GC79" s="248">
        <v>180</v>
      </c>
      <c r="GD79" s="248">
        <v>163</v>
      </c>
      <c r="GE79" s="248">
        <v>163</v>
      </c>
      <c r="GF79" s="248">
        <v>163</v>
      </c>
      <c r="GG79" s="248">
        <v>163</v>
      </c>
      <c r="GH79" s="244">
        <v>159</v>
      </c>
      <c r="GI79" s="244">
        <v>159</v>
      </c>
      <c r="GJ79" s="244">
        <v>159</v>
      </c>
      <c r="GK79" s="244">
        <v>159</v>
      </c>
      <c r="GL79" s="244">
        <v>159</v>
      </c>
      <c r="GM79" s="244">
        <v>159</v>
      </c>
      <c r="GN79" s="244">
        <v>159</v>
      </c>
      <c r="GO79" s="244">
        <v>159</v>
      </c>
      <c r="GP79" s="244">
        <v>159</v>
      </c>
      <c r="GQ79" s="244">
        <v>159</v>
      </c>
      <c r="GR79" s="244">
        <v>159</v>
      </c>
      <c r="GS79" s="244">
        <v>159</v>
      </c>
      <c r="GT79" s="244">
        <v>157</v>
      </c>
      <c r="GU79" s="244">
        <v>127</v>
      </c>
      <c r="GV79" s="244">
        <v>127</v>
      </c>
      <c r="GW79" s="244">
        <v>127</v>
      </c>
      <c r="GX79" s="244">
        <v>127</v>
      </c>
      <c r="GY79" s="244">
        <v>127</v>
      </c>
      <c r="GZ79" s="244">
        <v>127</v>
      </c>
      <c r="HA79" s="244">
        <v>127</v>
      </c>
      <c r="HB79" s="244">
        <v>127</v>
      </c>
      <c r="HC79" s="244">
        <v>127</v>
      </c>
      <c r="HD79" s="244">
        <v>127</v>
      </c>
      <c r="HE79" s="244">
        <v>1</v>
      </c>
      <c r="HF79" s="244">
        <v>127</v>
      </c>
      <c r="HG79" s="244">
        <v>127</v>
      </c>
      <c r="HH79" s="244">
        <v>127</v>
      </c>
      <c r="HI79" s="244">
        <v>127</v>
      </c>
      <c r="HJ79" s="244">
        <v>117</v>
      </c>
      <c r="HK79" s="198"/>
      <c r="HL79" s="244">
        <v>117</v>
      </c>
      <c r="HM79" s="244">
        <v>117</v>
      </c>
      <c r="HN79" s="244">
        <v>117</v>
      </c>
      <c r="HO79" s="244">
        <v>127</v>
      </c>
      <c r="HP79" s="244">
        <v>117</v>
      </c>
      <c r="HQ79" s="244">
        <v>117</v>
      </c>
      <c r="HR79" s="244">
        <v>117</v>
      </c>
      <c r="HS79" s="244">
        <v>117</v>
      </c>
      <c r="HT79" s="244">
        <v>117</v>
      </c>
      <c r="HU79" s="244">
        <v>111</v>
      </c>
      <c r="HV79" s="198"/>
      <c r="HW79" s="244">
        <v>111</v>
      </c>
      <c r="HX79" s="244">
        <v>111</v>
      </c>
      <c r="HY79" s="244">
        <v>111</v>
      </c>
      <c r="HZ79" s="244">
        <v>111</v>
      </c>
      <c r="IA79" s="244">
        <v>111</v>
      </c>
      <c r="IB79" s="244">
        <v>111</v>
      </c>
      <c r="IC79" s="244">
        <v>111</v>
      </c>
      <c r="ID79" s="244">
        <v>111</v>
      </c>
      <c r="IE79" s="244">
        <v>111</v>
      </c>
      <c r="IF79" s="244">
        <v>111</v>
      </c>
      <c r="IG79" s="244">
        <v>111</v>
      </c>
      <c r="IH79" s="244">
        <v>111</v>
      </c>
      <c r="II79" s="244">
        <v>111</v>
      </c>
      <c r="IJ79" s="244">
        <v>111</v>
      </c>
      <c r="IK79" s="244">
        <v>111</v>
      </c>
      <c r="IL79" s="244">
        <v>111</v>
      </c>
      <c r="IM79" s="244">
        <v>99</v>
      </c>
      <c r="IN79" s="244">
        <v>99</v>
      </c>
      <c r="IO79" s="244">
        <v>99</v>
      </c>
      <c r="IP79" s="244">
        <v>99</v>
      </c>
      <c r="IQ79" s="244">
        <v>99</v>
      </c>
      <c r="IR79" s="244">
        <v>99</v>
      </c>
      <c r="IS79" s="244">
        <v>99</v>
      </c>
      <c r="IT79" s="244">
        <v>99</v>
      </c>
      <c r="IU79" s="244">
        <v>99</v>
      </c>
      <c r="IV79" s="244">
        <v>99</v>
      </c>
      <c r="IW79" s="244">
        <v>99</v>
      </c>
      <c r="IX79" s="244">
        <v>99</v>
      </c>
      <c r="IY79" s="244">
        <v>99</v>
      </c>
      <c r="IZ79" s="198"/>
      <c r="JA79" s="244">
        <v>99</v>
      </c>
      <c r="JB79" s="244">
        <v>99</v>
      </c>
      <c r="JC79" s="244">
        <v>99</v>
      </c>
      <c r="JD79" s="244">
        <v>95</v>
      </c>
      <c r="JE79" s="244">
        <v>95</v>
      </c>
      <c r="JF79" s="244">
        <v>95</v>
      </c>
      <c r="JG79" s="244">
        <v>95</v>
      </c>
      <c r="JH79" s="244">
        <v>95</v>
      </c>
      <c r="JI79" s="244">
        <v>95</v>
      </c>
      <c r="JJ79" s="244"/>
      <c r="JK79" s="244">
        <v>95</v>
      </c>
      <c r="JL79" s="244">
        <v>95</v>
      </c>
      <c r="JM79" s="244">
        <v>95</v>
      </c>
      <c r="JN79" s="244">
        <v>95</v>
      </c>
      <c r="JO79" s="244">
        <v>85</v>
      </c>
      <c r="JP79" s="244">
        <v>85</v>
      </c>
      <c r="JQ79" s="198"/>
      <c r="JR79" s="244">
        <v>85</v>
      </c>
      <c r="JS79" s="244">
        <v>85</v>
      </c>
      <c r="JT79" s="244">
        <v>85</v>
      </c>
      <c r="JU79" s="242">
        <v>73</v>
      </c>
      <c r="JV79" s="242">
        <v>73</v>
      </c>
      <c r="JW79" s="242">
        <v>73</v>
      </c>
      <c r="JX79" s="242">
        <v>73</v>
      </c>
      <c r="JY79" s="242">
        <v>71</v>
      </c>
      <c r="JZ79" s="242">
        <v>71</v>
      </c>
      <c r="KA79" s="242">
        <v>71</v>
      </c>
      <c r="KB79" s="242">
        <v>71</v>
      </c>
      <c r="KC79" s="242">
        <v>71</v>
      </c>
      <c r="KD79" s="242">
        <v>71</v>
      </c>
      <c r="KE79" s="242">
        <v>71</v>
      </c>
      <c r="KF79" s="242">
        <v>71</v>
      </c>
      <c r="KG79" s="242">
        <v>71</v>
      </c>
      <c r="KH79" s="242">
        <v>71</v>
      </c>
      <c r="KI79" s="242">
        <v>71</v>
      </c>
      <c r="KJ79" s="242">
        <v>71</v>
      </c>
      <c r="KK79" s="242">
        <v>71</v>
      </c>
      <c r="KL79" s="242">
        <v>71</v>
      </c>
      <c r="KM79" s="242">
        <v>71</v>
      </c>
      <c r="KN79" s="242">
        <v>71</v>
      </c>
      <c r="KO79" s="242">
        <v>71</v>
      </c>
      <c r="KP79" s="242">
        <v>71</v>
      </c>
      <c r="KQ79" s="242">
        <v>71</v>
      </c>
      <c r="KR79" s="242">
        <v>71</v>
      </c>
      <c r="KS79" s="242">
        <v>71</v>
      </c>
      <c r="KT79" s="242">
        <v>71</v>
      </c>
      <c r="KU79" s="242">
        <v>71</v>
      </c>
      <c r="KV79" s="242">
        <v>71</v>
      </c>
      <c r="KW79" s="242">
        <v>71</v>
      </c>
      <c r="KX79" s="198"/>
      <c r="KY79" s="198"/>
      <c r="KZ79" s="198"/>
      <c r="LA79" s="198"/>
      <c r="LB79" s="242">
        <v>71</v>
      </c>
      <c r="LC79" s="242">
        <v>95</v>
      </c>
      <c r="LD79" s="242">
        <v>95</v>
      </c>
      <c r="LE79" s="242">
        <v>71</v>
      </c>
      <c r="LF79" s="243">
        <v>0</v>
      </c>
      <c r="LG79" s="242">
        <v>71</v>
      </c>
      <c r="LH79" s="198"/>
      <c r="LI79" s="198"/>
      <c r="LJ79" s="198"/>
      <c r="LK79" s="198"/>
      <c r="LL79" s="198"/>
      <c r="LM79" s="198"/>
      <c r="LN79" s="198"/>
      <c r="LO79" s="198"/>
      <c r="LP79" s="198"/>
      <c r="LQ79" s="242">
        <v>71</v>
      </c>
      <c r="LR79" s="198"/>
      <c r="LS79" s="198"/>
      <c r="LT79" s="198"/>
      <c r="LU79" s="198"/>
      <c r="LV79" s="198"/>
      <c r="LW79" s="198"/>
      <c r="LX79" s="198"/>
      <c r="LY79" s="198"/>
      <c r="LZ79" s="198"/>
      <c r="MA79" s="198"/>
      <c r="MB79" s="198"/>
      <c r="MC79" s="198"/>
      <c r="MD79" s="198"/>
      <c r="ME79" s="198"/>
      <c r="MF79" s="198"/>
      <c r="MG79" s="198"/>
      <c r="MH79" s="198"/>
      <c r="MI79" s="198"/>
      <c r="MJ79" s="198"/>
      <c r="MK79" s="198"/>
      <c r="ML79" s="198"/>
      <c r="MM79" s="198"/>
      <c r="MN79" s="242">
        <v>71</v>
      </c>
      <c r="MO79" s="242">
        <v>65</v>
      </c>
      <c r="MP79" s="198"/>
      <c r="MQ79" s="242">
        <v>65</v>
      </c>
      <c r="MR79" s="198"/>
      <c r="MS79" s="198"/>
      <c r="MT79" s="198"/>
      <c r="MU79" s="198"/>
      <c r="MV79" s="198"/>
      <c r="MW79" s="198"/>
      <c r="MX79" s="198"/>
      <c r="MY79" s="198"/>
      <c r="MZ79" s="198"/>
      <c r="NA79" s="242">
        <v>65</v>
      </c>
      <c r="NB79" s="198"/>
      <c r="NC79" s="198"/>
      <c r="ND79" s="198"/>
      <c r="NE79" s="198"/>
      <c r="NF79" s="198"/>
      <c r="NG79" s="198"/>
      <c r="NH79" s="198"/>
      <c r="NI79" s="198"/>
      <c r="NJ79" s="198"/>
      <c r="NK79" s="198"/>
      <c r="NL79" s="198"/>
      <c r="NM79" s="198"/>
      <c r="NN79" s="198"/>
      <c r="NO79" s="198"/>
      <c r="NP79" s="198"/>
      <c r="NQ79" s="198"/>
      <c r="NR79" s="198"/>
      <c r="NS79" s="198"/>
      <c r="NT79" s="198"/>
      <c r="NU79" s="198"/>
      <c r="NV79" s="198"/>
      <c r="NW79" s="198"/>
      <c r="NX79" s="198"/>
      <c r="NY79" s="198"/>
      <c r="NZ79" s="198"/>
      <c r="OA79" s="198"/>
      <c r="OB79" s="198"/>
      <c r="OC79" s="198"/>
      <c r="OD79" s="198"/>
      <c r="OE79" s="198"/>
      <c r="OF79" s="198"/>
      <c r="OG79" s="198"/>
      <c r="OH79" s="198"/>
      <c r="OI79" s="198"/>
      <c r="OJ79" s="198"/>
      <c r="OK79" s="198"/>
      <c r="OL79" s="198"/>
      <c r="OM79" s="198"/>
      <c r="ON79" s="198"/>
      <c r="OO79" s="198"/>
      <c r="OP79" s="198"/>
      <c r="OQ79" s="198"/>
      <c r="OR79" s="198"/>
      <c r="OS79" s="198"/>
      <c r="OT79" s="198"/>
      <c r="OU79" s="198"/>
      <c r="OV79" s="198"/>
      <c r="OW79" s="198"/>
      <c r="OX79" s="198"/>
      <c r="OY79" s="198"/>
      <c r="OZ79" s="198"/>
      <c r="PA79" s="198"/>
      <c r="PB79" s="198"/>
      <c r="PC79" s="198"/>
      <c r="PD79" s="198"/>
      <c r="PE79" s="198"/>
      <c r="PF79" s="198"/>
      <c r="PG79" s="198"/>
      <c r="PH79" s="198"/>
      <c r="PI79" s="198"/>
      <c r="PJ79" s="198"/>
      <c r="PK79" s="198"/>
      <c r="PL79" s="198"/>
      <c r="PM79" s="198"/>
      <c r="PN79" s="198"/>
      <c r="PO79" s="198"/>
      <c r="PP79" s="198"/>
      <c r="PQ79" s="198"/>
      <c r="PR79" s="198"/>
      <c r="PS79" s="198"/>
      <c r="PT79" s="198"/>
      <c r="PU79" s="198"/>
      <c r="PV79" s="198"/>
      <c r="PW79" s="198"/>
      <c r="PX79" s="261"/>
      <c r="PY79" s="261"/>
      <c r="PZ79" s="261"/>
      <c r="QA79" s="261"/>
      <c r="QB79" s="261"/>
      <c r="QC79" s="261"/>
      <c r="QD79" s="261"/>
      <c r="QE79" s="261"/>
      <c r="QF79" s="261"/>
      <c r="QG79" s="261"/>
      <c r="QH79" s="261"/>
      <c r="QI79" s="261"/>
      <c r="QJ79" s="261"/>
      <c r="QK79" s="261"/>
      <c r="QL79" s="261"/>
      <c r="QM79" s="261"/>
      <c r="QN79" s="261"/>
      <c r="QO79" s="261"/>
      <c r="QP79" s="261"/>
      <c r="QQ79" s="261"/>
      <c r="QR79" s="261"/>
      <c r="QS79" s="261"/>
      <c r="QT79" s="261"/>
      <c r="QU79" s="261"/>
      <c r="QV79" s="261"/>
      <c r="QW79" s="261"/>
      <c r="QX79" s="261"/>
      <c r="QY79" s="261"/>
      <c r="QZ79" s="261"/>
      <c r="RA79" s="261"/>
      <c r="RB79" s="261"/>
      <c r="RC79" s="261"/>
      <c r="RD79" s="261"/>
      <c r="RE79" s="261"/>
      <c r="RF79" s="261"/>
      <c r="RG79" s="261"/>
      <c r="RH79" s="261"/>
      <c r="RI79" s="261"/>
      <c r="RJ79" s="261"/>
      <c r="RK79" s="261"/>
      <c r="RL79" s="261"/>
      <c r="RM79" s="261"/>
      <c r="RN79" s="261"/>
      <c r="RO79" s="261"/>
      <c r="RP79" s="261"/>
      <c r="RQ79" s="261"/>
      <c r="RR79" s="261"/>
      <c r="RS79" s="261"/>
      <c r="RT79" s="261"/>
      <c r="RU79" s="261"/>
      <c r="RV79" s="261"/>
      <c r="RW79" s="261"/>
      <c r="RX79" s="261"/>
      <c r="RY79" s="261"/>
      <c r="RZ79" s="261"/>
      <c r="SA79" s="261"/>
      <c r="SB79" s="261"/>
      <c r="SC79" s="261"/>
      <c r="SD79" s="261"/>
      <c r="SE79" s="261"/>
    </row>
    <row r="80" spans="1:499" x14ac:dyDescent="0.2">
      <c r="A80" s="230" t="s">
        <v>830</v>
      </c>
      <c r="B80" s="231" t="s">
        <v>5437</v>
      </c>
      <c r="C80" s="225"/>
      <c r="D80" s="225"/>
      <c r="E80" s="225"/>
      <c r="F80" s="226" t="s">
        <v>5684</v>
      </c>
      <c r="G80" s="226" t="s">
        <v>5550</v>
      </c>
      <c r="H80" s="226" t="s">
        <v>5551</v>
      </c>
      <c r="I80" s="226" t="s">
        <v>5607</v>
      </c>
      <c r="J80" s="226"/>
      <c r="K80" s="226"/>
      <c r="L80" s="226"/>
      <c r="M80" s="226"/>
      <c r="N80" s="226" t="s">
        <v>5553</v>
      </c>
      <c r="O80" s="226" t="s">
        <v>5676</v>
      </c>
      <c r="P80" s="226"/>
      <c r="Q80" s="237">
        <v>0</v>
      </c>
      <c r="R80" s="238"/>
      <c r="S80" s="238"/>
      <c r="T80" s="238"/>
      <c r="U80" s="238"/>
      <c r="V80" s="238"/>
      <c r="W80" s="232" t="s">
        <v>5578</v>
      </c>
      <c r="X80" s="232"/>
      <c r="Y80" s="232" t="s">
        <v>5556</v>
      </c>
      <c r="Z80" s="235">
        <v>2.64</v>
      </c>
      <c r="AA80" s="235">
        <v>4.8</v>
      </c>
      <c r="AB80" s="235">
        <v>0</v>
      </c>
      <c r="AC80" s="224">
        <v>36526</v>
      </c>
      <c r="AD80" s="224">
        <v>36526</v>
      </c>
      <c r="AE80" s="125">
        <v>18</v>
      </c>
      <c r="AF80" s="125">
        <v>24</v>
      </c>
      <c r="AG80" s="125">
        <v>12</v>
      </c>
      <c r="AH80" s="236">
        <v>1</v>
      </c>
      <c r="AI80" s="236"/>
      <c r="AJ80" s="125" t="s">
        <v>6229</v>
      </c>
      <c r="AK80" s="175"/>
      <c r="AL80" s="125" t="s">
        <v>820</v>
      </c>
      <c r="AM80" s="27" t="s">
        <v>820</v>
      </c>
      <c r="AN80" s="126">
        <v>7.58</v>
      </c>
      <c r="AO80" s="126">
        <v>0</v>
      </c>
      <c r="AP80" s="126">
        <v>9.3000000000000007</v>
      </c>
      <c r="AQ80" s="126">
        <v>9.9</v>
      </c>
      <c r="AR80" s="125">
        <v>0</v>
      </c>
      <c r="AS80" s="125">
        <v>0</v>
      </c>
      <c r="AT80" s="178">
        <v>43219</v>
      </c>
      <c r="AU80" s="178">
        <v>42751</v>
      </c>
      <c r="AV80" s="178">
        <v>43186</v>
      </c>
      <c r="AW80" s="239" t="s">
        <v>855</v>
      </c>
      <c r="AX80" s="239" t="s">
        <v>846</v>
      </c>
      <c r="AY80" s="127"/>
      <c r="AZ80" s="127"/>
      <c r="BA80" s="128">
        <v>300</v>
      </c>
      <c r="BB80" s="128" t="s">
        <v>489</v>
      </c>
      <c r="BC80" s="128"/>
      <c r="BD80" s="128">
        <v>1</v>
      </c>
      <c r="BE80" s="129" t="s">
        <v>541</v>
      </c>
      <c r="BF80" s="130">
        <v>1</v>
      </c>
      <c r="BG80" s="240"/>
      <c r="BH80" s="241"/>
      <c r="BI80" s="190"/>
      <c r="BJ80" s="131">
        <v>0</v>
      </c>
      <c r="BK80" s="191">
        <v>328</v>
      </c>
      <c r="BL80" s="13">
        <v>0</v>
      </c>
      <c r="BM80" s="13">
        <v>0</v>
      </c>
      <c r="BN80" s="27" t="s">
        <v>702</v>
      </c>
      <c r="BO80" s="13" t="s">
        <v>702</v>
      </c>
      <c r="BP80" s="222">
        <v>500</v>
      </c>
      <c r="BQ80" s="132"/>
      <c r="BR80" s="133"/>
      <c r="BS80" s="125">
        <v>1000000000</v>
      </c>
      <c r="BT80" s="134">
        <v>283</v>
      </c>
      <c r="BU80" s="135">
        <v>0</v>
      </c>
      <c r="BV80" s="134">
        <v>0</v>
      </c>
      <c r="BW80" s="136">
        <v>0</v>
      </c>
      <c r="BX80" s="136">
        <v>0</v>
      </c>
      <c r="BY80" s="136">
        <v>0</v>
      </c>
      <c r="BZ80" s="134">
        <v>0</v>
      </c>
      <c r="CA80" s="134">
        <v>0</v>
      </c>
      <c r="CB80" s="134">
        <v>283</v>
      </c>
      <c r="CC80" s="135">
        <v>0</v>
      </c>
      <c r="CD80" s="134"/>
      <c r="CE80" s="134"/>
      <c r="CF80" s="137">
        <v>0</v>
      </c>
      <c r="CG80" s="134">
        <v>0</v>
      </c>
      <c r="CH80" s="132"/>
      <c r="CI80" s="132"/>
      <c r="CJ80" s="229" t="s">
        <v>820</v>
      </c>
      <c r="CK80" s="233" t="s">
        <v>820</v>
      </c>
      <c r="CL80" s="138">
        <v>0</v>
      </c>
      <c r="CM80" s="138">
        <v>0</v>
      </c>
      <c r="CN80" s="135">
        <v>0</v>
      </c>
      <c r="CO80" s="135">
        <v>0</v>
      </c>
      <c r="CP80" s="139"/>
      <c r="CQ80" s="135">
        <v>0</v>
      </c>
      <c r="CR80" s="179">
        <v>43242</v>
      </c>
      <c r="CS80" s="180">
        <v>43367</v>
      </c>
      <c r="CT80" s="181">
        <v>43493</v>
      </c>
      <c r="CU80" s="181">
        <v>36526</v>
      </c>
      <c r="CV80" s="181">
        <v>36526</v>
      </c>
      <c r="CW80" s="181">
        <v>36526</v>
      </c>
      <c r="CX80" s="181">
        <v>36694</v>
      </c>
      <c r="CY80" s="135">
        <v>0.15220177678917468</v>
      </c>
      <c r="CZ80" s="134">
        <v>0</v>
      </c>
      <c r="DA80" s="135">
        <v>9.7087378640776691E-3</v>
      </c>
      <c r="DB80" s="135">
        <v>0</v>
      </c>
      <c r="DC80" s="135">
        <v>0</v>
      </c>
      <c r="DD80" s="135">
        <v>0</v>
      </c>
      <c r="DE80" s="140">
        <v>0.53398058252427183</v>
      </c>
      <c r="DF80" s="13" t="s">
        <v>820</v>
      </c>
      <c r="DG80" s="80" t="s">
        <v>820</v>
      </c>
      <c r="DH80" s="18" t="b">
        <v>0</v>
      </c>
      <c r="DI80" s="79"/>
      <c r="DJ80" s="79"/>
      <c r="DK80" s="192"/>
      <c r="DL80" s="174"/>
      <c r="DM80" s="193"/>
      <c r="DN80" s="135"/>
      <c r="DO80" s="79"/>
      <c r="DP80" s="79"/>
      <c r="DQ80" s="79"/>
      <c r="DR80" s="79"/>
      <c r="DS80" s="79"/>
      <c r="DT80" s="79"/>
      <c r="DU80" s="79"/>
      <c r="DV80" s="18"/>
      <c r="DW80" s="18"/>
      <c r="DX80" s="18"/>
      <c r="DY80" s="177"/>
      <c r="DZ80" s="177">
        <v>0</v>
      </c>
      <c r="EA80" s="177">
        <v>0</v>
      </c>
      <c r="EB80" s="177">
        <v>0</v>
      </c>
      <c r="EC80" s="177">
        <v>0</v>
      </c>
      <c r="ED80" s="177">
        <v>0</v>
      </c>
      <c r="EE80" s="177">
        <v>0</v>
      </c>
      <c r="EF80" s="177">
        <v>0</v>
      </c>
      <c r="EG80" s="177">
        <v>0</v>
      </c>
      <c r="EH80" s="177">
        <v>0</v>
      </c>
      <c r="EI80" s="177">
        <v>0</v>
      </c>
      <c r="EJ80" s="177">
        <v>0</v>
      </c>
      <c r="EK80" s="177">
        <v>0</v>
      </c>
      <c r="EL80" s="177">
        <v>0</v>
      </c>
      <c r="EM80" s="177">
        <v>0</v>
      </c>
      <c r="EN80" s="177">
        <v>0</v>
      </c>
      <c r="EO80" s="177">
        <v>0</v>
      </c>
      <c r="EP80" s="177">
        <v>0</v>
      </c>
      <c r="EQ80" s="177">
        <v>0</v>
      </c>
      <c r="ER80" s="177">
        <v>0</v>
      </c>
      <c r="ES80" s="177">
        <v>0</v>
      </c>
      <c r="ET80" s="177">
        <v>0</v>
      </c>
      <c r="EU80" s="177">
        <v>0</v>
      </c>
      <c r="EV80" s="177">
        <v>0</v>
      </c>
      <c r="EW80" s="177">
        <v>0</v>
      </c>
      <c r="EX80" s="177">
        <v>0</v>
      </c>
      <c r="EY80" s="177">
        <v>0</v>
      </c>
      <c r="EZ80" s="177">
        <v>0</v>
      </c>
      <c r="FA80" s="177">
        <v>0</v>
      </c>
      <c r="FB80" s="177">
        <v>0</v>
      </c>
      <c r="FC80" s="246">
        <v>494</v>
      </c>
      <c r="FD80" s="249">
        <v>472</v>
      </c>
      <c r="FE80" s="249">
        <v>472</v>
      </c>
      <c r="FF80" s="248">
        <v>472</v>
      </c>
      <c r="FG80" s="248">
        <v>450</v>
      </c>
      <c r="FH80" s="197">
        <v>446</v>
      </c>
      <c r="FI80" s="197">
        <v>446</v>
      </c>
      <c r="FJ80" s="197">
        <v>446</v>
      </c>
      <c r="FK80" s="197">
        <v>429</v>
      </c>
      <c r="FL80" s="197">
        <v>429</v>
      </c>
      <c r="FM80" s="197">
        <v>429</v>
      </c>
      <c r="FN80" s="197">
        <v>429</v>
      </c>
      <c r="FO80" s="197">
        <v>429</v>
      </c>
      <c r="FP80" s="197">
        <v>429</v>
      </c>
      <c r="FQ80" s="197">
        <v>429</v>
      </c>
      <c r="FR80" s="197">
        <v>429</v>
      </c>
      <c r="FS80" s="197">
        <v>429</v>
      </c>
      <c r="FT80" s="197">
        <v>429</v>
      </c>
      <c r="FU80" s="197">
        <v>429</v>
      </c>
      <c r="FV80" s="197">
        <v>429</v>
      </c>
      <c r="FW80" s="197">
        <v>429</v>
      </c>
      <c r="FX80" s="197">
        <v>429</v>
      </c>
      <c r="FY80" s="197">
        <v>429</v>
      </c>
      <c r="FZ80" s="197">
        <v>429</v>
      </c>
      <c r="GA80" s="197">
        <v>429</v>
      </c>
      <c r="GB80" s="197">
        <v>429</v>
      </c>
      <c r="GC80" s="197">
        <v>429</v>
      </c>
      <c r="GD80" s="197">
        <v>424</v>
      </c>
      <c r="GE80" s="197">
        <v>424</v>
      </c>
      <c r="GF80" s="197">
        <v>424</v>
      </c>
      <c r="GG80" s="197">
        <v>424</v>
      </c>
      <c r="GH80" s="197">
        <v>424</v>
      </c>
      <c r="GI80" s="197">
        <v>424</v>
      </c>
      <c r="GJ80" s="197">
        <v>424</v>
      </c>
      <c r="GK80" s="197">
        <v>424</v>
      </c>
      <c r="GL80" s="197">
        <v>410</v>
      </c>
      <c r="GM80" s="197">
        <v>410</v>
      </c>
      <c r="GN80" s="197">
        <v>410</v>
      </c>
      <c r="GO80" s="197">
        <v>410</v>
      </c>
      <c r="GP80" s="197">
        <v>410</v>
      </c>
      <c r="GQ80" s="197">
        <v>410</v>
      </c>
      <c r="GR80" s="197">
        <v>410</v>
      </c>
      <c r="GS80" s="197">
        <v>410</v>
      </c>
      <c r="GT80" s="197">
        <v>410</v>
      </c>
      <c r="GU80" s="197">
        <v>410</v>
      </c>
      <c r="GV80" s="197">
        <v>410</v>
      </c>
      <c r="GW80" s="197">
        <v>410</v>
      </c>
      <c r="GX80" s="197">
        <v>410</v>
      </c>
      <c r="GY80" s="197">
        <v>410</v>
      </c>
      <c r="GZ80" s="197">
        <v>410</v>
      </c>
      <c r="HA80" s="197">
        <v>406</v>
      </c>
      <c r="HB80" s="197">
        <v>406</v>
      </c>
      <c r="HC80" s="197">
        <v>406</v>
      </c>
      <c r="HD80" s="197">
        <v>406</v>
      </c>
      <c r="HE80" s="197">
        <v>1</v>
      </c>
      <c r="HF80" s="197">
        <v>406</v>
      </c>
      <c r="HG80" s="197">
        <v>406</v>
      </c>
      <c r="HH80" s="197">
        <v>406</v>
      </c>
      <c r="HI80" s="197">
        <v>406</v>
      </c>
      <c r="HJ80" s="197">
        <v>406</v>
      </c>
      <c r="HK80" s="198"/>
      <c r="HL80" s="197">
        <v>406</v>
      </c>
      <c r="HM80" s="197">
        <v>406</v>
      </c>
      <c r="HN80" s="197">
        <v>406</v>
      </c>
      <c r="HO80" s="197">
        <v>406</v>
      </c>
      <c r="HP80" s="197">
        <v>402</v>
      </c>
      <c r="HQ80" s="197">
        <v>402</v>
      </c>
      <c r="HR80" s="197">
        <v>402</v>
      </c>
      <c r="HS80" s="197">
        <v>402</v>
      </c>
      <c r="HT80" s="197">
        <v>402</v>
      </c>
      <c r="HU80" s="197">
        <v>398</v>
      </c>
      <c r="HV80" s="198"/>
      <c r="HW80" s="197">
        <v>394</v>
      </c>
      <c r="HX80" s="197">
        <v>394</v>
      </c>
      <c r="HY80" s="197">
        <v>390</v>
      </c>
      <c r="HZ80" s="197">
        <v>390</v>
      </c>
      <c r="IA80" s="197">
        <v>390</v>
      </c>
      <c r="IB80" s="197">
        <v>390</v>
      </c>
      <c r="IC80" s="197">
        <v>390</v>
      </c>
      <c r="ID80" s="197">
        <v>390</v>
      </c>
      <c r="IE80" s="197">
        <v>390</v>
      </c>
      <c r="IF80" s="197">
        <v>390</v>
      </c>
      <c r="IG80" s="197">
        <v>390</v>
      </c>
      <c r="IH80" s="197">
        <v>390</v>
      </c>
      <c r="II80" s="197">
        <v>390</v>
      </c>
      <c r="IJ80" s="197">
        <v>390</v>
      </c>
      <c r="IK80" s="197">
        <v>390</v>
      </c>
      <c r="IL80" s="197">
        <v>390</v>
      </c>
      <c r="IM80" s="197">
        <v>390</v>
      </c>
      <c r="IN80" s="197">
        <v>390</v>
      </c>
      <c r="IO80" s="197">
        <v>390</v>
      </c>
      <c r="IP80" s="197">
        <v>389</v>
      </c>
      <c r="IQ80" s="197">
        <v>387</v>
      </c>
      <c r="IR80" s="197">
        <v>387</v>
      </c>
      <c r="IS80" s="197">
        <v>387</v>
      </c>
      <c r="IT80" s="197">
        <v>387</v>
      </c>
      <c r="IU80" s="197">
        <v>387</v>
      </c>
      <c r="IV80" s="197">
        <v>387</v>
      </c>
      <c r="IW80" s="197">
        <v>387</v>
      </c>
      <c r="IX80" s="197">
        <v>387</v>
      </c>
      <c r="IY80" s="197">
        <v>383</v>
      </c>
      <c r="IZ80" s="198"/>
      <c r="JA80" s="197">
        <v>383</v>
      </c>
      <c r="JB80" s="197">
        <v>383</v>
      </c>
      <c r="JC80" s="197">
        <v>383</v>
      </c>
      <c r="JD80" s="197">
        <v>383</v>
      </c>
      <c r="JE80" s="197">
        <v>383</v>
      </c>
      <c r="JF80" s="197">
        <v>383</v>
      </c>
      <c r="JG80" s="197">
        <v>379</v>
      </c>
      <c r="JH80" s="197">
        <v>379</v>
      </c>
      <c r="JI80" s="197">
        <v>379</v>
      </c>
      <c r="JJ80" s="197"/>
      <c r="JK80" s="197">
        <v>379</v>
      </c>
      <c r="JL80" s="197">
        <v>379</v>
      </c>
      <c r="JM80" s="197">
        <v>379</v>
      </c>
      <c r="JN80" s="197">
        <v>379</v>
      </c>
      <c r="JO80" s="197">
        <v>377</v>
      </c>
      <c r="JP80" s="197">
        <v>377</v>
      </c>
      <c r="JQ80" s="198"/>
      <c r="JR80" s="197">
        <v>373</v>
      </c>
      <c r="JS80" s="197">
        <v>373</v>
      </c>
      <c r="JT80" s="197">
        <v>373</v>
      </c>
      <c r="JU80" s="197">
        <v>375</v>
      </c>
      <c r="JV80" s="197">
        <v>375</v>
      </c>
      <c r="JW80" s="197">
        <v>375</v>
      </c>
      <c r="JX80" s="197">
        <v>375</v>
      </c>
      <c r="JY80" s="197">
        <v>369</v>
      </c>
      <c r="JZ80" s="197">
        <v>369</v>
      </c>
      <c r="KA80" s="197">
        <v>365</v>
      </c>
      <c r="KB80" s="197">
        <v>365</v>
      </c>
      <c r="KC80" s="197">
        <v>365</v>
      </c>
      <c r="KD80" s="197">
        <v>365</v>
      </c>
      <c r="KE80" s="197">
        <v>365</v>
      </c>
      <c r="KF80" s="197">
        <v>365</v>
      </c>
      <c r="KG80" s="197">
        <v>365</v>
      </c>
      <c r="KH80" s="197">
        <v>363</v>
      </c>
      <c r="KI80" s="197">
        <v>363</v>
      </c>
      <c r="KJ80" s="197">
        <v>363</v>
      </c>
      <c r="KK80" s="197">
        <v>363</v>
      </c>
      <c r="KL80" s="197">
        <v>363</v>
      </c>
      <c r="KM80" s="197">
        <v>363</v>
      </c>
      <c r="KN80" s="197">
        <v>363</v>
      </c>
      <c r="KO80" s="197">
        <v>357</v>
      </c>
      <c r="KP80" s="197">
        <v>357</v>
      </c>
      <c r="KQ80" s="197">
        <v>357</v>
      </c>
      <c r="KR80" s="197">
        <v>357</v>
      </c>
      <c r="KS80" s="197">
        <v>357</v>
      </c>
      <c r="KT80" s="197">
        <v>357</v>
      </c>
      <c r="KU80" s="197">
        <v>337</v>
      </c>
      <c r="KV80" s="197">
        <v>337</v>
      </c>
      <c r="KW80" s="197">
        <v>337</v>
      </c>
      <c r="KX80" s="198"/>
      <c r="KY80" s="198"/>
      <c r="KZ80" s="198"/>
      <c r="LA80" s="198"/>
      <c r="LB80" s="197">
        <v>329</v>
      </c>
      <c r="LC80" s="197">
        <v>379</v>
      </c>
      <c r="LD80" s="197">
        <v>379</v>
      </c>
      <c r="LE80" s="197">
        <v>329</v>
      </c>
      <c r="LF80" s="197">
        <v>0</v>
      </c>
      <c r="LG80" s="197">
        <v>329</v>
      </c>
      <c r="LH80" s="198"/>
      <c r="LI80" s="198"/>
      <c r="LJ80" s="198"/>
      <c r="LK80" s="198"/>
      <c r="LL80" s="198"/>
      <c r="LM80" s="198"/>
      <c r="LN80" s="198"/>
      <c r="LO80" s="198"/>
      <c r="LP80" s="198"/>
      <c r="LQ80" s="197">
        <v>329</v>
      </c>
      <c r="LR80" s="198"/>
      <c r="LS80" s="198"/>
      <c r="LT80" s="198"/>
      <c r="LU80" s="198"/>
      <c r="LV80" s="198"/>
      <c r="LW80" s="198"/>
      <c r="LX80" s="198"/>
      <c r="LY80" s="198"/>
      <c r="LZ80" s="198"/>
      <c r="MA80" s="198"/>
      <c r="MB80" s="198"/>
      <c r="MC80" s="198"/>
      <c r="MD80" s="198"/>
      <c r="ME80" s="198"/>
      <c r="MF80" s="198"/>
      <c r="MG80" s="198"/>
      <c r="MH80" s="198"/>
      <c r="MI80" s="198"/>
      <c r="MJ80" s="198"/>
      <c r="MK80" s="198"/>
      <c r="ML80" s="198"/>
      <c r="MM80" s="198"/>
      <c r="MN80" s="197">
        <v>329</v>
      </c>
      <c r="MO80" s="197">
        <v>283</v>
      </c>
      <c r="MP80" s="198"/>
      <c r="MQ80" s="197">
        <v>283</v>
      </c>
      <c r="MR80" s="198"/>
      <c r="MS80" s="198"/>
      <c r="MT80" s="198"/>
      <c r="MU80" s="198"/>
      <c r="MV80" s="198"/>
      <c r="MW80" s="198"/>
      <c r="MX80" s="198"/>
      <c r="MY80" s="198"/>
      <c r="MZ80" s="198"/>
      <c r="NA80" s="197">
        <v>283</v>
      </c>
      <c r="NB80" s="198"/>
      <c r="NC80" s="198"/>
      <c r="ND80" s="198"/>
      <c r="NE80" s="198"/>
      <c r="NF80" s="198"/>
      <c r="NG80" s="198"/>
      <c r="NH80" s="198"/>
      <c r="NI80" s="198"/>
      <c r="NJ80" s="198"/>
      <c r="NK80" s="198"/>
      <c r="NL80" s="198"/>
      <c r="NM80" s="198"/>
      <c r="NN80" s="198"/>
      <c r="NO80" s="198"/>
      <c r="NP80" s="196"/>
      <c r="NQ80" s="196"/>
      <c r="NR80" s="196"/>
      <c r="NS80" s="196"/>
      <c r="NT80" s="196"/>
      <c r="NU80" s="196"/>
      <c r="NV80" s="196"/>
      <c r="NW80" s="196"/>
      <c r="NX80" s="196"/>
      <c r="NY80" s="196"/>
      <c r="NZ80" s="196"/>
      <c r="OA80" s="196"/>
      <c r="OB80" s="196"/>
      <c r="OC80" s="196"/>
      <c r="OD80" s="196"/>
      <c r="OE80" s="196"/>
      <c r="OF80" s="196"/>
      <c r="OG80" s="196"/>
      <c r="OH80" s="196"/>
      <c r="OI80" s="196"/>
      <c r="OJ80" s="196"/>
      <c r="OK80" s="196"/>
      <c r="OL80" s="196"/>
      <c r="OM80" s="196"/>
      <c r="ON80" s="196"/>
      <c r="OO80" s="196"/>
      <c r="OP80" s="196"/>
      <c r="OQ80" s="196"/>
      <c r="OR80" s="196"/>
      <c r="OS80" s="196"/>
      <c r="OT80" s="196"/>
      <c r="OU80" s="196"/>
      <c r="OV80" s="196"/>
      <c r="OW80" s="196"/>
      <c r="OX80" s="196"/>
      <c r="OY80" s="196"/>
      <c r="OZ80" s="196"/>
      <c r="PA80" s="196"/>
      <c r="PB80" s="196"/>
      <c r="PC80" s="196"/>
      <c r="PD80" s="196"/>
      <c r="PE80" s="196"/>
      <c r="PF80" s="196"/>
      <c r="PG80" s="196"/>
      <c r="PH80" s="196"/>
      <c r="PI80" s="196"/>
      <c r="PJ80" s="196"/>
      <c r="PK80" s="196"/>
      <c r="PL80" s="196"/>
      <c r="PM80" s="196"/>
      <c r="PN80" s="196"/>
      <c r="PO80" s="196"/>
      <c r="PP80" s="196"/>
      <c r="PQ80" s="196"/>
      <c r="PR80" s="196"/>
      <c r="PS80" s="196"/>
      <c r="PT80" s="196"/>
      <c r="PU80" s="196"/>
      <c r="PV80" s="196"/>
      <c r="PW80" s="196"/>
      <c r="PX80" s="261"/>
      <c r="PY80" s="261"/>
      <c r="PZ80" s="261"/>
      <c r="QA80" s="261"/>
      <c r="QB80" s="261"/>
      <c r="QC80" s="261"/>
      <c r="QD80" s="261"/>
      <c r="QE80" s="261"/>
      <c r="QF80" s="261"/>
      <c r="QG80" s="261"/>
      <c r="QH80" s="261"/>
      <c r="QI80" s="261"/>
      <c r="QJ80" s="261"/>
      <c r="QK80" s="261"/>
      <c r="QL80" s="261"/>
      <c r="QM80" s="261"/>
      <c r="QN80" s="261"/>
      <c r="QO80" s="261"/>
      <c r="QP80" s="261"/>
      <c r="QQ80" s="261"/>
      <c r="QR80" s="261"/>
      <c r="QS80" s="261"/>
      <c r="QT80" s="261"/>
      <c r="QU80" s="261"/>
      <c r="QV80" s="261"/>
      <c r="QW80" s="261"/>
      <c r="QX80" s="261"/>
      <c r="QY80" s="261"/>
      <c r="QZ80" s="261"/>
      <c r="RA80" s="261"/>
      <c r="RB80" s="261"/>
      <c r="RC80" s="261"/>
      <c r="RD80" s="261"/>
      <c r="RE80" s="261"/>
      <c r="RF80" s="261"/>
      <c r="RG80" s="261"/>
      <c r="RH80" s="261"/>
      <c r="RI80" s="261"/>
      <c r="RJ80" s="261"/>
      <c r="RK80" s="261"/>
      <c r="RL80" s="261"/>
      <c r="RM80" s="261"/>
      <c r="RN80" s="261"/>
      <c r="RO80" s="261"/>
      <c r="RP80" s="261"/>
      <c r="RQ80" s="261"/>
      <c r="RR80" s="261"/>
      <c r="RS80" s="261"/>
      <c r="RT80" s="261"/>
      <c r="RU80" s="261"/>
      <c r="RV80" s="261"/>
      <c r="RW80" s="261"/>
      <c r="RX80" s="261"/>
      <c r="RY80" s="261"/>
      <c r="RZ80" s="261"/>
      <c r="SA80" s="261"/>
      <c r="SB80" s="261"/>
      <c r="SC80" s="261"/>
      <c r="SD80" s="261"/>
      <c r="SE80" s="261"/>
    </row>
    <row r="81" spans="1:499" x14ac:dyDescent="0.2">
      <c r="A81" s="230" t="s">
        <v>830</v>
      </c>
      <c r="B81" s="231" t="s">
        <v>2716</v>
      </c>
      <c r="C81" s="225"/>
      <c r="D81" s="225"/>
      <c r="E81" s="225"/>
      <c r="F81" s="226" t="s">
        <v>5685</v>
      </c>
      <c r="G81" s="226" t="s">
        <v>5550</v>
      </c>
      <c r="H81" s="226" t="s">
        <v>5551</v>
      </c>
      <c r="I81" s="226" t="s">
        <v>5607</v>
      </c>
      <c r="J81" s="226"/>
      <c r="K81" s="226"/>
      <c r="L81" s="226"/>
      <c r="M81" s="226"/>
      <c r="N81" s="226" t="s">
        <v>5553</v>
      </c>
      <c r="O81" s="226" t="s">
        <v>5686</v>
      </c>
      <c r="P81" s="226"/>
      <c r="Q81" s="237">
        <v>0</v>
      </c>
      <c r="R81" s="238"/>
      <c r="S81" s="238"/>
      <c r="T81" s="238"/>
      <c r="U81" s="238"/>
      <c r="V81" s="238"/>
      <c r="W81" s="232" t="s">
        <v>5578</v>
      </c>
      <c r="X81" s="232"/>
      <c r="Y81" s="232" t="s">
        <v>5556</v>
      </c>
      <c r="Z81" s="235">
        <v>2.08</v>
      </c>
      <c r="AA81" s="235">
        <v>3.46</v>
      </c>
      <c r="AB81" s="235">
        <v>0</v>
      </c>
      <c r="AC81" s="224">
        <v>36526</v>
      </c>
      <c r="AD81" s="224">
        <v>36526</v>
      </c>
      <c r="AE81" s="125">
        <v>18</v>
      </c>
      <c r="AF81" s="125">
        <v>24</v>
      </c>
      <c r="AG81" s="125">
        <v>12</v>
      </c>
      <c r="AH81" s="236">
        <v>1</v>
      </c>
      <c r="AI81" s="236" t="s">
        <v>819</v>
      </c>
      <c r="AJ81" s="125" t="s">
        <v>6229</v>
      </c>
      <c r="AK81" s="175" t="s">
        <v>5145</v>
      </c>
      <c r="AL81" s="125" t="s">
        <v>820</v>
      </c>
      <c r="AM81" s="27" t="s">
        <v>820</v>
      </c>
      <c r="AN81" s="126">
        <v>4.08</v>
      </c>
      <c r="AO81" s="126">
        <v>8.6</v>
      </c>
      <c r="AP81" s="126">
        <v>2.6</v>
      </c>
      <c r="AQ81" s="126">
        <v>12.3</v>
      </c>
      <c r="AR81" s="125">
        <v>0</v>
      </c>
      <c r="AS81" s="125">
        <v>0</v>
      </c>
      <c r="AT81" s="178">
        <v>43398</v>
      </c>
      <c r="AU81" s="178"/>
      <c r="AV81" s="178">
        <v>43390</v>
      </c>
      <c r="AW81" s="239" t="s">
        <v>855</v>
      </c>
      <c r="AX81" s="239" t="s">
        <v>846</v>
      </c>
      <c r="AY81" s="127"/>
      <c r="AZ81" s="127"/>
      <c r="BA81" s="128">
        <v>200</v>
      </c>
      <c r="BB81" s="128" t="s">
        <v>489</v>
      </c>
      <c r="BC81" s="128"/>
      <c r="BD81" s="128">
        <v>1</v>
      </c>
      <c r="BE81" s="129" t="s">
        <v>541</v>
      </c>
      <c r="BF81" s="130">
        <v>1</v>
      </c>
      <c r="BG81" s="240"/>
      <c r="BH81" s="241"/>
      <c r="BI81" s="190"/>
      <c r="BJ81" s="131">
        <v>140</v>
      </c>
      <c r="BK81" s="191">
        <v>177</v>
      </c>
      <c r="BL81" s="13">
        <v>93</v>
      </c>
      <c r="BM81" s="13">
        <v>46</v>
      </c>
      <c r="BN81" s="27" t="s">
        <v>5557</v>
      </c>
      <c r="BO81" s="13" t="s">
        <v>5557</v>
      </c>
      <c r="BP81" s="222">
        <v>300</v>
      </c>
      <c r="BQ81" s="132"/>
      <c r="BR81" s="133"/>
      <c r="BS81" s="125">
        <v>1000000000</v>
      </c>
      <c r="BT81" s="134">
        <v>42</v>
      </c>
      <c r="BU81" s="135">
        <v>0.7</v>
      </c>
      <c r="BV81" s="134">
        <v>0</v>
      </c>
      <c r="BW81" s="136">
        <v>0</v>
      </c>
      <c r="BX81" s="136">
        <v>0</v>
      </c>
      <c r="BY81" s="136">
        <v>0</v>
      </c>
      <c r="BZ81" s="134">
        <v>0</v>
      </c>
      <c r="CA81" s="134">
        <v>0</v>
      </c>
      <c r="CB81" s="134">
        <v>42</v>
      </c>
      <c r="CC81" s="135">
        <v>0.7</v>
      </c>
      <c r="CD81" s="134"/>
      <c r="CE81" s="134"/>
      <c r="CF81" s="137">
        <v>0</v>
      </c>
      <c r="CG81" s="134">
        <v>47</v>
      </c>
      <c r="CH81" s="132"/>
      <c r="CI81" s="132"/>
      <c r="CJ81" s="229" t="s">
        <v>820</v>
      </c>
      <c r="CK81" s="233" t="s">
        <v>820</v>
      </c>
      <c r="CL81" s="138">
        <v>6</v>
      </c>
      <c r="CM81" s="138">
        <v>0</v>
      </c>
      <c r="CN81" s="135">
        <v>0</v>
      </c>
      <c r="CO81" s="135">
        <v>0.88</v>
      </c>
      <c r="CP81" s="139"/>
      <c r="CQ81" s="135">
        <v>0</v>
      </c>
      <c r="CR81" s="179">
        <v>43242</v>
      </c>
      <c r="CS81" s="180">
        <v>43367</v>
      </c>
      <c r="CT81" s="181">
        <v>43493</v>
      </c>
      <c r="CU81" s="181">
        <v>43067</v>
      </c>
      <c r="CV81" s="181">
        <v>0</v>
      </c>
      <c r="CW81" s="181">
        <v>43151</v>
      </c>
      <c r="CX81" s="181">
        <v>43235</v>
      </c>
      <c r="CY81" s="135">
        <v>0.23308827451909672</v>
      </c>
      <c r="CZ81" s="134">
        <v>0</v>
      </c>
      <c r="DA81" s="135">
        <v>9.7087378640776691E-3</v>
      </c>
      <c r="DB81" s="135">
        <v>2.9126213592233011E-2</v>
      </c>
      <c r="DC81" s="135">
        <v>0.50485436893203883</v>
      </c>
      <c r="DD81" s="135">
        <v>0</v>
      </c>
      <c r="DE81" s="140">
        <v>0</v>
      </c>
      <c r="DF81" s="13" t="s">
        <v>820</v>
      </c>
      <c r="DG81" s="80" t="s">
        <v>820</v>
      </c>
      <c r="DH81" s="18" t="b">
        <v>0</v>
      </c>
      <c r="DI81" s="79"/>
      <c r="DJ81" s="79"/>
      <c r="DK81" s="192"/>
      <c r="DL81" s="174"/>
      <c r="DM81" s="193"/>
      <c r="DN81" s="135"/>
      <c r="DO81" s="79"/>
      <c r="DP81" s="79"/>
      <c r="DQ81" s="79"/>
      <c r="DR81" s="79"/>
      <c r="DS81" s="79"/>
      <c r="DT81" s="79"/>
      <c r="DU81" s="79"/>
      <c r="DV81" s="18"/>
      <c r="DW81" s="18"/>
      <c r="DX81" s="18"/>
      <c r="DY81" s="177"/>
      <c r="DZ81" s="177">
        <v>0</v>
      </c>
      <c r="EA81" s="177">
        <v>0</v>
      </c>
      <c r="EB81" s="177">
        <v>0</v>
      </c>
      <c r="EC81" s="177">
        <v>0</v>
      </c>
      <c r="ED81" s="177">
        <v>0</v>
      </c>
      <c r="EE81" s="177">
        <v>0</v>
      </c>
      <c r="EF81" s="177">
        <v>0</v>
      </c>
      <c r="EG81" s="177">
        <v>0</v>
      </c>
      <c r="EH81" s="177">
        <v>0</v>
      </c>
      <c r="EI81" s="177">
        <v>0</v>
      </c>
      <c r="EJ81" s="177">
        <v>0</v>
      </c>
      <c r="EK81" s="177">
        <v>0</v>
      </c>
      <c r="EL81" s="177">
        <v>0</v>
      </c>
      <c r="EM81" s="177">
        <v>0</v>
      </c>
      <c r="EN81" s="177">
        <v>0</v>
      </c>
      <c r="EO81" s="177">
        <v>0</v>
      </c>
      <c r="EP81" s="177">
        <v>0</v>
      </c>
      <c r="EQ81" s="177">
        <v>0</v>
      </c>
      <c r="ER81" s="177">
        <v>0</v>
      </c>
      <c r="ES81" s="177">
        <v>0</v>
      </c>
      <c r="ET81" s="177">
        <v>0</v>
      </c>
      <c r="EU81" s="177">
        <v>0</v>
      </c>
      <c r="EV81" s="177">
        <v>0</v>
      </c>
      <c r="EW81" s="177">
        <v>0</v>
      </c>
      <c r="EX81" s="177">
        <v>0</v>
      </c>
      <c r="EY81" s="177">
        <v>0</v>
      </c>
      <c r="EZ81" s="177">
        <v>0</v>
      </c>
      <c r="FA81" s="177">
        <v>0</v>
      </c>
      <c r="FB81" s="177">
        <v>0</v>
      </c>
      <c r="FC81" s="250">
        <v>167</v>
      </c>
      <c r="FD81" s="250">
        <v>127</v>
      </c>
      <c r="FE81" s="250">
        <v>127</v>
      </c>
      <c r="FF81" s="250">
        <v>127</v>
      </c>
      <c r="FG81" s="250">
        <v>127</v>
      </c>
      <c r="FH81" s="248">
        <v>124</v>
      </c>
      <c r="FI81" s="248">
        <v>124</v>
      </c>
      <c r="FJ81" s="248">
        <v>124</v>
      </c>
      <c r="FK81" s="244">
        <v>116</v>
      </c>
      <c r="FL81" s="244">
        <v>116</v>
      </c>
      <c r="FM81" s="244">
        <v>116</v>
      </c>
      <c r="FN81" s="244">
        <v>116</v>
      </c>
      <c r="FO81" s="244">
        <v>116</v>
      </c>
      <c r="FP81" s="244">
        <v>116</v>
      </c>
      <c r="FQ81" s="244">
        <v>116</v>
      </c>
      <c r="FR81" s="244">
        <v>116</v>
      </c>
      <c r="FS81" s="244">
        <v>116</v>
      </c>
      <c r="FT81" s="244">
        <v>116</v>
      </c>
      <c r="FU81" s="244">
        <v>116</v>
      </c>
      <c r="FV81" s="244">
        <v>116</v>
      </c>
      <c r="FW81" s="244">
        <v>116</v>
      </c>
      <c r="FX81" s="244">
        <v>116</v>
      </c>
      <c r="FY81" s="244">
        <v>116</v>
      </c>
      <c r="FZ81" s="244">
        <v>116</v>
      </c>
      <c r="GA81" s="244">
        <v>116</v>
      </c>
      <c r="GB81" s="244">
        <v>116</v>
      </c>
      <c r="GC81" s="244">
        <v>116</v>
      </c>
      <c r="GD81" s="244">
        <v>106</v>
      </c>
      <c r="GE81" s="244">
        <v>106</v>
      </c>
      <c r="GF81" s="244">
        <v>106</v>
      </c>
      <c r="GG81" s="244">
        <v>106</v>
      </c>
      <c r="GH81" s="244">
        <v>106</v>
      </c>
      <c r="GI81" s="244">
        <v>106</v>
      </c>
      <c r="GJ81" s="244">
        <v>106</v>
      </c>
      <c r="GK81" s="244">
        <v>102</v>
      </c>
      <c r="GL81" s="244">
        <v>102</v>
      </c>
      <c r="GM81" s="244">
        <v>102</v>
      </c>
      <c r="GN81" s="244">
        <v>102</v>
      </c>
      <c r="GO81" s="244">
        <v>102</v>
      </c>
      <c r="GP81" s="244">
        <v>102</v>
      </c>
      <c r="GQ81" s="244">
        <v>102</v>
      </c>
      <c r="GR81" s="244">
        <v>102</v>
      </c>
      <c r="GS81" s="244">
        <v>102</v>
      </c>
      <c r="GT81" s="244">
        <v>102</v>
      </c>
      <c r="GU81" s="244">
        <v>102</v>
      </c>
      <c r="GV81" s="244">
        <v>102</v>
      </c>
      <c r="GW81" s="244">
        <v>102</v>
      </c>
      <c r="GX81" s="244">
        <v>102</v>
      </c>
      <c r="GY81" s="244">
        <v>102</v>
      </c>
      <c r="GZ81" s="244">
        <v>102</v>
      </c>
      <c r="HA81" s="244">
        <v>102</v>
      </c>
      <c r="HB81" s="244">
        <v>102</v>
      </c>
      <c r="HC81" s="244">
        <v>102</v>
      </c>
      <c r="HD81" s="244">
        <v>102</v>
      </c>
      <c r="HE81" s="244">
        <v>1</v>
      </c>
      <c r="HF81" s="244">
        <v>102</v>
      </c>
      <c r="HG81" s="244">
        <v>102</v>
      </c>
      <c r="HH81" s="244">
        <v>102</v>
      </c>
      <c r="HI81" s="244">
        <v>102</v>
      </c>
      <c r="HJ81" s="244">
        <v>102</v>
      </c>
      <c r="HK81" s="198"/>
      <c r="HL81" s="244">
        <v>102</v>
      </c>
      <c r="HM81" s="244">
        <v>102</v>
      </c>
      <c r="HN81" s="244">
        <v>102</v>
      </c>
      <c r="HO81" s="244">
        <v>102</v>
      </c>
      <c r="HP81" s="244">
        <v>98</v>
      </c>
      <c r="HQ81" s="244">
        <v>98</v>
      </c>
      <c r="HR81" s="244">
        <v>98</v>
      </c>
      <c r="HS81" s="244">
        <v>98</v>
      </c>
      <c r="HT81" s="244">
        <v>98</v>
      </c>
      <c r="HU81" s="244">
        <v>94</v>
      </c>
      <c r="HV81" s="198"/>
      <c r="HW81" s="244">
        <v>94</v>
      </c>
      <c r="HX81" s="244">
        <v>94</v>
      </c>
      <c r="HY81" s="244">
        <v>94</v>
      </c>
      <c r="HZ81" s="244">
        <v>94</v>
      </c>
      <c r="IA81" s="244">
        <v>94</v>
      </c>
      <c r="IB81" s="244">
        <v>92</v>
      </c>
      <c r="IC81" s="244">
        <v>92</v>
      </c>
      <c r="ID81" s="244">
        <v>92</v>
      </c>
      <c r="IE81" s="244">
        <v>92</v>
      </c>
      <c r="IF81" s="244">
        <v>92</v>
      </c>
      <c r="IG81" s="244">
        <v>92</v>
      </c>
      <c r="IH81" s="244">
        <v>92</v>
      </c>
      <c r="II81" s="244">
        <v>92</v>
      </c>
      <c r="IJ81" s="244">
        <v>92</v>
      </c>
      <c r="IK81" s="244">
        <v>92</v>
      </c>
      <c r="IL81" s="244">
        <v>92</v>
      </c>
      <c r="IM81" s="244">
        <v>92</v>
      </c>
      <c r="IN81" s="244">
        <v>92</v>
      </c>
      <c r="IO81" s="244">
        <v>92</v>
      </c>
      <c r="IP81" s="244">
        <v>90</v>
      </c>
      <c r="IQ81" s="244">
        <v>90</v>
      </c>
      <c r="IR81" s="244">
        <v>90</v>
      </c>
      <c r="IS81" s="244">
        <v>90</v>
      </c>
      <c r="IT81" s="244">
        <v>90</v>
      </c>
      <c r="IU81" s="244">
        <v>90</v>
      </c>
      <c r="IV81" s="244">
        <v>90</v>
      </c>
      <c r="IW81" s="244">
        <v>90</v>
      </c>
      <c r="IX81" s="244">
        <v>90</v>
      </c>
      <c r="IY81" s="244">
        <v>90</v>
      </c>
      <c r="IZ81" s="198"/>
      <c r="JA81" s="244">
        <v>90</v>
      </c>
      <c r="JB81" s="244">
        <v>90</v>
      </c>
      <c r="JC81" s="244">
        <v>90</v>
      </c>
      <c r="JD81" s="244">
        <v>90</v>
      </c>
      <c r="JE81" s="244">
        <v>90</v>
      </c>
      <c r="JF81" s="244">
        <v>90</v>
      </c>
      <c r="JG81" s="244">
        <v>90</v>
      </c>
      <c r="JH81" s="244">
        <v>90</v>
      </c>
      <c r="JI81" s="244">
        <v>90</v>
      </c>
      <c r="JJ81" s="244"/>
      <c r="JK81" s="244">
        <v>90</v>
      </c>
      <c r="JL81" s="244">
        <v>90</v>
      </c>
      <c r="JM81" s="244">
        <v>90</v>
      </c>
      <c r="JN81" s="244">
        <v>90</v>
      </c>
      <c r="JO81" s="244">
        <v>90</v>
      </c>
      <c r="JP81" s="244">
        <v>90</v>
      </c>
      <c r="JQ81" s="198"/>
      <c r="JR81" s="244">
        <v>90</v>
      </c>
      <c r="JS81" s="244">
        <v>90</v>
      </c>
      <c r="JT81" s="244">
        <v>90</v>
      </c>
      <c r="JU81" s="244">
        <v>90</v>
      </c>
      <c r="JV81" s="244">
        <v>90</v>
      </c>
      <c r="JW81" s="244">
        <v>90</v>
      </c>
      <c r="JX81" s="244">
        <v>90</v>
      </c>
      <c r="JY81" s="244">
        <v>90</v>
      </c>
      <c r="JZ81" s="244">
        <v>90</v>
      </c>
      <c r="KA81" s="244">
        <v>90</v>
      </c>
      <c r="KB81" s="244">
        <v>90</v>
      </c>
      <c r="KC81" s="244">
        <v>90</v>
      </c>
      <c r="KD81" s="244">
        <v>90</v>
      </c>
      <c r="KE81" s="244">
        <v>90</v>
      </c>
      <c r="KF81" s="244">
        <v>90</v>
      </c>
      <c r="KG81" s="244">
        <v>90</v>
      </c>
      <c r="KH81" s="244">
        <v>84</v>
      </c>
      <c r="KI81" s="244">
        <v>84</v>
      </c>
      <c r="KJ81" s="244">
        <v>84</v>
      </c>
      <c r="KK81" s="244">
        <v>84</v>
      </c>
      <c r="KL81" s="244">
        <v>84</v>
      </c>
      <c r="KM81" s="244">
        <v>74</v>
      </c>
      <c r="KN81" s="244">
        <v>74</v>
      </c>
      <c r="KO81" s="244">
        <v>74</v>
      </c>
      <c r="KP81" s="244">
        <v>74</v>
      </c>
      <c r="KQ81" s="244">
        <v>74</v>
      </c>
      <c r="KR81" s="244">
        <v>74</v>
      </c>
      <c r="KS81" s="244">
        <v>74</v>
      </c>
      <c r="KT81" s="244">
        <v>74</v>
      </c>
      <c r="KU81" s="244">
        <v>74</v>
      </c>
      <c r="KV81" s="244">
        <v>74</v>
      </c>
      <c r="KW81" s="244">
        <v>74</v>
      </c>
      <c r="KX81" s="198"/>
      <c r="KY81" s="198"/>
      <c r="KZ81" s="198"/>
      <c r="LA81" s="198"/>
      <c r="LB81" s="244">
        <v>54</v>
      </c>
      <c r="LC81" s="244">
        <v>90</v>
      </c>
      <c r="LD81" s="244">
        <v>90</v>
      </c>
      <c r="LE81" s="244">
        <v>50</v>
      </c>
      <c r="LF81" s="243">
        <v>0</v>
      </c>
      <c r="LG81" s="244">
        <v>50</v>
      </c>
      <c r="LH81" s="198"/>
      <c r="LI81" s="198"/>
      <c r="LJ81" s="198"/>
      <c r="LK81" s="198"/>
      <c r="LL81" s="198"/>
      <c r="LM81" s="198"/>
      <c r="LN81" s="198"/>
      <c r="LO81" s="198"/>
      <c r="LP81" s="198"/>
      <c r="LQ81" s="244">
        <v>50</v>
      </c>
      <c r="LR81" s="198"/>
      <c r="LS81" s="198"/>
      <c r="LT81" s="198"/>
      <c r="LU81" s="198"/>
      <c r="LV81" s="198"/>
      <c r="LW81" s="198"/>
      <c r="LX81" s="198"/>
      <c r="LY81" s="198"/>
      <c r="LZ81" s="198"/>
      <c r="MA81" s="198"/>
      <c r="MB81" s="198"/>
      <c r="MC81" s="198"/>
      <c r="MD81" s="198"/>
      <c r="ME81" s="198"/>
      <c r="MF81" s="198"/>
      <c r="MG81" s="198"/>
      <c r="MH81" s="198"/>
      <c r="MI81" s="198"/>
      <c r="MJ81" s="198"/>
      <c r="MK81" s="198"/>
      <c r="ML81" s="198"/>
      <c r="MM81" s="198"/>
      <c r="MN81" s="244">
        <v>50</v>
      </c>
      <c r="MO81" s="242">
        <v>42</v>
      </c>
      <c r="MP81" s="198"/>
      <c r="MQ81" s="242">
        <v>42</v>
      </c>
      <c r="MR81" s="198"/>
      <c r="MS81" s="198"/>
      <c r="MT81" s="198"/>
      <c r="MU81" s="198"/>
      <c r="MV81" s="198"/>
      <c r="MW81" s="198"/>
      <c r="MX81" s="198"/>
      <c r="MY81" s="198"/>
      <c r="MZ81" s="198"/>
      <c r="NA81" s="242">
        <v>42</v>
      </c>
      <c r="NB81" s="198"/>
      <c r="NC81" s="198"/>
      <c r="ND81" s="198"/>
      <c r="NE81" s="198"/>
      <c r="NF81" s="198"/>
      <c r="NG81" s="198"/>
      <c r="NH81" s="198"/>
      <c r="NI81" s="198"/>
      <c r="NJ81" s="198"/>
      <c r="NK81" s="198"/>
      <c r="NL81" s="198"/>
      <c r="NM81" s="198"/>
      <c r="NN81" s="198"/>
      <c r="NO81" s="198"/>
      <c r="NP81" s="198"/>
      <c r="NQ81" s="198"/>
      <c r="NR81" s="198"/>
      <c r="NS81" s="198"/>
      <c r="NT81" s="198"/>
      <c r="NU81" s="198"/>
      <c r="NV81" s="198"/>
      <c r="NW81" s="198"/>
      <c r="NX81" s="198"/>
      <c r="NY81" s="198"/>
      <c r="NZ81" s="198"/>
      <c r="OA81" s="198"/>
      <c r="OB81" s="198"/>
      <c r="OC81" s="198"/>
      <c r="OD81" s="198"/>
      <c r="OE81" s="198"/>
      <c r="OF81" s="198"/>
      <c r="OG81" s="198"/>
      <c r="OH81" s="198"/>
      <c r="OI81" s="198"/>
      <c r="OJ81" s="198"/>
      <c r="OK81" s="198"/>
      <c r="OL81" s="198"/>
      <c r="OM81" s="198"/>
      <c r="ON81" s="198"/>
      <c r="OO81" s="198"/>
      <c r="OP81" s="198"/>
      <c r="OQ81" s="198"/>
      <c r="OR81" s="198"/>
      <c r="OS81" s="198"/>
      <c r="OT81" s="198"/>
      <c r="OU81" s="198"/>
      <c r="OV81" s="198"/>
      <c r="OW81" s="198"/>
      <c r="OX81" s="198"/>
      <c r="OY81" s="198"/>
      <c r="OZ81" s="198"/>
      <c r="PA81" s="198"/>
      <c r="PB81" s="198"/>
      <c r="PC81" s="198"/>
      <c r="PD81" s="198"/>
      <c r="PE81" s="198"/>
      <c r="PF81" s="198"/>
      <c r="PG81" s="198"/>
      <c r="PH81" s="198"/>
      <c r="PI81" s="198"/>
      <c r="PJ81" s="198"/>
      <c r="PK81" s="198"/>
      <c r="PL81" s="198"/>
      <c r="PM81" s="198"/>
      <c r="PN81" s="198"/>
      <c r="PO81" s="198"/>
      <c r="PP81" s="198"/>
      <c r="PQ81" s="198"/>
      <c r="PR81" s="198"/>
      <c r="PS81" s="198"/>
      <c r="PT81" s="198"/>
      <c r="PU81" s="198"/>
      <c r="PV81" s="198"/>
      <c r="PW81" s="198"/>
      <c r="PX81" s="261"/>
      <c r="PY81" s="261"/>
      <c r="PZ81" s="261"/>
      <c r="QA81" s="261"/>
      <c r="QB81" s="261"/>
      <c r="QC81" s="261"/>
      <c r="QD81" s="261"/>
      <c r="QE81" s="261"/>
      <c r="QF81" s="261"/>
      <c r="QG81" s="261"/>
      <c r="QH81" s="261"/>
      <c r="QI81" s="261"/>
      <c r="QJ81" s="261"/>
      <c r="QK81" s="261"/>
      <c r="QL81" s="261"/>
      <c r="QM81" s="261"/>
      <c r="QN81" s="261"/>
      <c r="QO81" s="261"/>
      <c r="QP81" s="261"/>
      <c r="QQ81" s="261"/>
      <c r="QR81" s="261"/>
      <c r="QS81" s="261"/>
      <c r="QT81" s="261"/>
      <c r="QU81" s="261"/>
      <c r="QV81" s="261"/>
      <c r="QW81" s="261"/>
      <c r="QX81" s="261"/>
      <c r="QY81" s="261"/>
      <c r="QZ81" s="261"/>
      <c r="RA81" s="261"/>
      <c r="RB81" s="261"/>
      <c r="RC81" s="261"/>
      <c r="RD81" s="261"/>
      <c r="RE81" s="261"/>
      <c r="RF81" s="261"/>
      <c r="RG81" s="261"/>
      <c r="RH81" s="261"/>
      <c r="RI81" s="261"/>
      <c r="RJ81" s="261"/>
      <c r="RK81" s="261"/>
      <c r="RL81" s="261"/>
      <c r="RM81" s="261"/>
      <c r="RN81" s="261"/>
      <c r="RO81" s="261"/>
      <c r="RP81" s="261"/>
      <c r="RQ81" s="261"/>
      <c r="RR81" s="261"/>
      <c r="RS81" s="261"/>
      <c r="RT81" s="261"/>
      <c r="RU81" s="261"/>
      <c r="RV81" s="261"/>
      <c r="RW81" s="261"/>
      <c r="RX81" s="261"/>
      <c r="RY81" s="261"/>
      <c r="RZ81" s="261"/>
      <c r="SA81" s="261"/>
      <c r="SB81" s="261"/>
      <c r="SC81" s="261"/>
      <c r="SD81" s="261"/>
      <c r="SE81" s="261"/>
    </row>
    <row r="82" spans="1:499" x14ac:dyDescent="0.2">
      <c r="A82" s="230" t="s">
        <v>830</v>
      </c>
      <c r="B82" s="231" t="s">
        <v>1862</v>
      </c>
      <c r="C82" s="225"/>
      <c r="D82" s="225"/>
      <c r="E82" s="225"/>
      <c r="F82" s="226" t="s">
        <v>5687</v>
      </c>
      <c r="G82" s="226" t="s">
        <v>5550</v>
      </c>
      <c r="H82" s="226" t="s">
        <v>5551</v>
      </c>
      <c r="I82" s="226" t="s">
        <v>5607</v>
      </c>
      <c r="J82" s="226"/>
      <c r="K82" s="226"/>
      <c r="L82" s="226"/>
      <c r="M82" s="226"/>
      <c r="N82" s="226" t="s">
        <v>5553</v>
      </c>
      <c r="O82" s="226" t="s">
        <v>5688</v>
      </c>
      <c r="P82" s="226"/>
      <c r="Q82" s="237">
        <v>0</v>
      </c>
      <c r="R82" s="238"/>
      <c r="S82" s="238"/>
      <c r="T82" s="238"/>
      <c r="U82" s="238"/>
      <c r="V82" s="238"/>
      <c r="W82" s="232" t="s">
        <v>5578</v>
      </c>
      <c r="X82" s="232"/>
      <c r="Y82" s="232" t="s">
        <v>5556</v>
      </c>
      <c r="Z82" s="235">
        <v>0.41</v>
      </c>
      <c r="AA82" s="235">
        <v>0.8</v>
      </c>
      <c r="AB82" s="235">
        <v>0</v>
      </c>
      <c r="AC82" s="224">
        <v>36526</v>
      </c>
      <c r="AD82" s="224">
        <v>36526</v>
      </c>
      <c r="AE82" s="125">
        <v>18</v>
      </c>
      <c r="AF82" s="125">
        <v>24</v>
      </c>
      <c r="AG82" s="125">
        <v>12</v>
      </c>
      <c r="AH82" s="236">
        <v>1</v>
      </c>
      <c r="AI82" s="236" t="s">
        <v>5297</v>
      </c>
      <c r="AJ82" s="125" t="s">
        <v>6227</v>
      </c>
      <c r="AK82" s="175" t="s">
        <v>5144</v>
      </c>
      <c r="AL82" s="125" t="s">
        <v>820</v>
      </c>
      <c r="AM82" s="27" t="s">
        <v>820</v>
      </c>
      <c r="AN82" s="126">
        <v>37.06</v>
      </c>
      <c r="AO82" s="126">
        <v>9.4</v>
      </c>
      <c r="AP82" s="126">
        <v>7.5</v>
      </c>
      <c r="AQ82" s="126">
        <v>3.4</v>
      </c>
      <c r="AR82" s="125">
        <v>0</v>
      </c>
      <c r="AS82" s="125">
        <v>0</v>
      </c>
      <c r="AT82" s="178">
        <v>43353</v>
      </c>
      <c r="AU82" s="178"/>
      <c r="AV82" s="178">
        <v>43418</v>
      </c>
      <c r="AW82" s="239" t="s">
        <v>855</v>
      </c>
      <c r="AX82" s="239" t="s">
        <v>846</v>
      </c>
      <c r="AY82" s="127"/>
      <c r="AZ82" s="127"/>
      <c r="BA82" s="128">
        <v>500</v>
      </c>
      <c r="BB82" s="128" t="s">
        <v>489</v>
      </c>
      <c r="BC82" s="128"/>
      <c r="BD82" s="128">
        <v>1</v>
      </c>
      <c r="BE82" s="129" t="s">
        <v>541</v>
      </c>
      <c r="BF82" s="130">
        <v>1</v>
      </c>
      <c r="BG82" s="240"/>
      <c r="BH82" s="241"/>
      <c r="BI82" s="190"/>
      <c r="BJ82" s="131">
        <v>1400</v>
      </c>
      <c r="BK82" s="191">
        <v>1601</v>
      </c>
      <c r="BL82" s="13">
        <v>931</v>
      </c>
      <c r="BM82" s="13">
        <v>462</v>
      </c>
      <c r="BN82" s="27" t="s">
        <v>5557</v>
      </c>
      <c r="BO82" s="13" t="s">
        <v>5566</v>
      </c>
      <c r="BP82" s="222">
        <v>1400</v>
      </c>
      <c r="BQ82" s="132"/>
      <c r="BR82" s="133"/>
      <c r="BS82" s="125">
        <v>1000000000</v>
      </c>
      <c r="BT82" s="134">
        <v>419</v>
      </c>
      <c r="BU82" s="135">
        <v>0.70069999999999999</v>
      </c>
      <c r="BV82" s="134">
        <v>700</v>
      </c>
      <c r="BW82" s="136">
        <v>0</v>
      </c>
      <c r="BX82" s="136">
        <v>500</v>
      </c>
      <c r="BY82" s="136">
        <v>200</v>
      </c>
      <c r="BZ82" s="134">
        <v>0</v>
      </c>
      <c r="CA82" s="134">
        <v>0</v>
      </c>
      <c r="CB82" s="134">
        <v>1119</v>
      </c>
      <c r="CC82" s="135">
        <v>0.20069999999999999</v>
      </c>
      <c r="CD82" s="134"/>
      <c r="CE82" s="134"/>
      <c r="CF82" s="137">
        <v>500</v>
      </c>
      <c r="CG82" s="134">
        <v>467</v>
      </c>
      <c r="CH82" s="132"/>
      <c r="CI82" s="132"/>
      <c r="CJ82" s="229" t="s">
        <v>820</v>
      </c>
      <c r="CK82" s="233" t="s">
        <v>820</v>
      </c>
      <c r="CL82" s="138">
        <v>17</v>
      </c>
      <c r="CM82" s="138">
        <v>0</v>
      </c>
      <c r="CN82" s="135">
        <v>0</v>
      </c>
      <c r="CO82" s="135">
        <v>1.27</v>
      </c>
      <c r="CP82" s="139"/>
      <c r="CQ82" s="135">
        <v>1</v>
      </c>
      <c r="CR82" s="179">
        <v>43175</v>
      </c>
      <c r="CS82" s="180">
        <v>43367</v>
      </c>
      <c r="CT82" s="181">
        <v>43493</v>
      </c>
      <c r="CU82" s="181">
        <v>43311</v>
      </c>
      <c r="CV82" s="181">
        <v>43395</v>
      </c>
      <c r="CW82" s="181">
        <v>43395</v>
      </c>
      <c r="CX82" s="181">
        <v>43479</v>
      </c>
      <c r="CY82" s="135">
        <v>0.15032977040441117</v>
      </c>
      <c r="CZ82" s="134">
        <v>591</v>
      </c>
      <c r="DA82" s="135">
        <v>9.7087378640776691E-3</v>
      </c>
      <c r="DB82" s="135">
        <v>2.9126213592233011E-2</v>
      </c>
      <c r="DC82" s="135">
        <v>0.50485436893203883</v>
      </c>
      <c r="DD82" s="135">
        <v>0</v>
      </c>
      <c r="DE82" s="140">
        <v>0</v>
      </c>
      <c r="DF82" s="13" t="s">
        <v>820</v>
      </c>
      <c r="DG82" s="80" t="s">
        <v>706</v>
      </c>
      <c r="DH82" s="18" t="b">
        <v>0</v>
      </c>
      <c r="DI82" s="79"/>
      <c r="DJ82" s="79"/>
      <c r="DK82" s="192"/>
      <c r="DL82" s="174"/>
      <c r="DM82" s="193"/>
      <c r="DN82" s="135"/>
      <c r="DO82" s="79"/>
      <c r="DP82" s="79"/>
      <c r="DQ82" s="79"/>
      <c r="DR82" s="79"/>
      <c r="DS82" s="79"/>
      <c r="DT82" s="79"/>
      <c r="DU82" s="79"/>
      <c r="DV82" s="18"/>
      <c r="DW82" s="18"/>
      <c r="DX82" s="18"/>
      <c r="DY82" s="177"/>
      <c r="DZ82" s="177">
        <v>0</v>
      </c>
      <c r="EA82" s="177">
        <v>0</v>
      </c>
      <c r="EB82" s="177">
        <v>0</v>
      </c>
      <c r="EC82" s="177">
        <v>0</v>
      </c>
      <c r="ED82" s="177">
        <v>0</v>
      </c>
      <c r="EE82" s="177">
        <v>0</v>
      </c>
      <c r="EF82" s="177">
        <v>0</v>
      </c>
      <c r="EG82" s="177">
        <v>0</v>
      </c>
      <c r="EH82" s="177">
        <v>0</v>
      </c>
      <c r="EI82" s="177">
        <v>0</v>
      </c>
      <c r="EJ82" s="177">
        <v>0</v>
      </c>
      <c r="EK82" s="177">
        <v>0</v>
      </c>
      <c r="EL82" s="177">
        <v>0</v>
      </c>
      <c r="EM82" s="177">
        <v>0</v>
      </c>
      <c r="EN82" s="177">
        <v>0</v>
      </c>
      <c r="EO82" s="177">
        <v>0</v>
      </c>
      <c r="EP82" s="177">
        <v>0</v>
      </c>
      <c r="EQ82" s="177">
        <v>0</v>
      </c>
      <c r="ER82" s="177">
        <v>0</v>
      </c>
      <c r="ES82" s="177">
        <v>0</v>
      </c>
      <c r="ET82" s="177">
        <v>0</v>
      </c>
      <c r="EU82" s="177">
        <v>0</v>
      </c>
      <c r="EV82" s="177">
        <v>0</v>
      </c>
      <c r="EW82" s="177">
        <v>0</v>
      </c>
      <c r="EX82" s="177">
        <v>0</v>
      </c>
      <c r="EY82" s="177">
        <v>532</v>
      </c>
      <c r="EZ82" s="177">
        <v>0</v>
      </c>
      <c r="FA82" s="177">
        <v>0</v>
      </c>
      <c r="FB82" s="177">
        <v>820</v>
      </c>
      <c r="FC82" s="250">
        <v>466</v>
      </c>
      <c r="FD82" s="244">
        <v>641</v>
      </c>
      <c r="FE82" s="244">
        <v>611</v>
      </c>
      <c r="FF82" s="244">
        <v>611</v>
      </c>
      <c r="FG82" s="244">
        <v>526</v>
      </c>
      <c r="FH82" s="244">
        <v>496</v>
      </c>
      <c r="FI82" s="244">
        <v>496</v>
      </c>
      <c r="FJ82" s="244">
        <v>496</v>
      </c>
      <c r="FK82" s="242">
        <v>368</v>
      </c>
      <c r="FL82" s="242">
        <v>368</v>
      </c>
      <c r="FM82" s="242">
        <v>368</v>
      </c>
      <c r="FN82" s="242">
        <v>368</v>
      </c>
      <c r="FO82" s="242">
        <v>368</v>
      </c>
      <c r="FP82" s="242">
        <v>368</v>
      </c>
      <c r="FQ82" s="242">
        <v>368</v>
      </c>
      <c r="FR82" s="242">
        <v>368</v>
      </c>
      <c r="FS82" s="242">
        <v>368</v>
      </c>
      <c r="FT82" s="242">
        <v>368</v>
      </c>
      <c r="FU82" s="242">
        <v>368</v>
      </c>
      <c r="FV82" s="242">
        <v>368</v>
      </c>
      <c r="FW82" s="242">
        <v>368</v>
      </c>
      <c r="FX82" s="242">
        <v>368</v>
      </c>
      <c r="FY82" s="242">
        <v>368</v>
      </c>
      <c r="FZ82" s="242">
        <v>368</v>
      </c>
      <c r="GA82" s="242">
        <v>368</v>
      </c>
      <c r="GB82" s="242">
        <v>368</v>
      </c>
      <c r="GC82" s="242">
        <v>368</v>
      </c>
      <c r="GD82" s="242">
        <v>252</v>
      </c>
      <c r="GE82" s="242">
        <v>252</v>
      </c>
      <c r="GF82" s="242">
        <v>252</v>
      </c>
      <c r="GG82" s="242">
        <v>252</v>
      </c>
      <c r="GH82" s="242">
        <v>252</v>
      </c>
      <c r="GI82" s="242">
        <v>252</v>
      </c>
      <c r="GJ82" s="242">
        <v>252</v>
      </c>
      <c r="GK82" s="242">
        <v>252</v>
      </c>
      <c r="GL82" s="242">
        <v>252</v>
      </c>
      <c r="GM82" s="242">
        <v>248</v>
      </c>
      <c r="GN82" s="242">
        <v>248</v>
      </c>
      <c r="GO82" s="242">
        <v>238</v>
      </c>
      <c r="GP82" s="242">
        <v>238</v>
      </c>
      <c r="GQ82" s="242">
        <v>238</v>
      </c>
      <c r="GR82" s="242">
        <v>238</v>
      </c>
      <c r="GS82" s="242">
        <v>238</v>
      </c>
      <c r="GT82" s="242">
        <v>238</v>
      </c>
      <c r="GU82" s="242">
        <v>208</v>
      </c>
      <c r="GV82" s="242">
        <v>208</v>
      </c>
      <c r="GW82" s="242">
        <v>208</v>
      </c>
      <c r="GX82" s="242">
        <v>208</v>
      </c>
      <c r="GY82" s="242">
        <v>208</v>
      </c>
      <c r="GZ82" s="242">
        <v>208</v>
      </c>
      <c r="HA82" s="242">
        <v>208</v>
      </c>
      <c r="HB82" s="242">
        <v>208</v>
      </c>
      <c r="HC82" s="242">
        <v>208</v>
      </c>
      <c r="HD82" s="242">
        <v>208</v>
      </c>
      <c r="HE82" s="242">
        <v>1</v>
      </c>
      <c r="HF82" s="242">
        <v>188</v>
      </c>
      <c r="HG82" s="242">
        <v>188</v>
      </c>
      <c r="HH82" s="242">
        <v>188</v>
      </c>
      <c r="HI82" s="242">
        <v>188</v>
      </c>
      <c r="HJ82" s="242">
        <v>188</v>
      </c>
      <c r="HK82" s="198"/>
      <c r="HL82" s="242">
        <v>188</v>
      </c>
      <c r="HM82" s="242">
        <v>188</v>
      </c>
      <c r="HN82" s="242">
        <v>188</v>
      </c>
      <c r="HO82" s="242">
        <v>188</v>
      </c>
      <c r="HP82" s="242">
        <v>180</v>
      </c>
      <c r="HQ82" s="242">
        <v>180</v>
      </c>
      <c r="HR82" s="242">
        <v>180</v>
      </c>
      <c r="HS82" s="242">
        <v>180</v>
      </c>
      <c r="HT82" s="242">
        <v>180</v>
      </c>
      <c r="HU82" s="242">
        <v>180</v>
      </c>
      <c r="HV82" s="198"/>
      <c r="HW82" s="242">
        <v>180</v>
      </c>
      <c r="HX82" s="242">
        <v>180</v>
      </c>
      <c r="HY82" s="242">
        <v>180</v>
      </c>
      <c r="HZ82" s="242">
        <v>180</v>
      </c>
      <c r="IA82" s="242">
        <v>180</v>
      </c>
      <c r="IB82" s="242">
        <v>159</v>
      </c>
      <c r="IC82" s="242">
        <v>159</v>
      </c>
      <c r="ID82" s="242">
        <v>159</v>
      </c>
      <c r="IE82" s="242">
        <v>159</v>
      </c>
      <c r="IF82" s="242">
        <v>169</v>
      </c>
      <c r="IG82" s="242">
        <v>169</v>
      </c>
      <c r="IH82" s="242">
        <v>169</v>
      </c>
      <c r="II82" s="242">
        <v>169</v>
      </c>
      <c r="IJ82" s="242">
        <v>165</v>
      </c>
      <c r="IK82" s="242">
        <v>165</v>
      </c>
      <c r="IL82" s="244">
        <v>557</v>
      </c>
      <c r="IM82" s="244">
        <v>557</v>
      </c>
      <c r="IN82" s="244">
        <v>557</v>
      </c>
      <c r="IO82" s="244">
        <v>557</v>
      </c>
      <c r="IP82" s="244">
        <v>557</v>
      </c>
      <c r="IQ82" s="244">
        <v>555</v>
      </c>
      <c r="IR82" s="244">
        <v>555</v>
      </c>
      <c r="IS82" s="244">
        <v>545</v>
      </c>
      <c r="IT82" s="244">
        <v>525</v>
      </c>
      <c r="IU82" s="244">
        <v>525</v>
      </c>
      <c r="IV82" s="244">
        <v>525</v>
      </c>
      <c r="IW82" s="244">
        <v>525</v>
      </c>
      <c r="IX82" s="244">
        <v>525</v>
      </c>
      <c r="IY82" s="244">
        <v>525</v>
      </c>
      <c r="IZ82" s="198"/>
      <c r="JA82" s="244">
        <v>515</v>
      </c>
      <c r="JB82" s="244">
        <v>515</v>
      </c>
      <c r="JC82" s="244">
        <v>515</v>
      </c>
      <c r="JD82" s="244">
        <v>515</v>
      </c>
      <c r="JE82" s="244">
        <v>515</v>
      </c>
      <c r="JF82" s="244">
        <v>515</v>
      </c>
      <c r="JG82" s="244">
        <v>515</v>
      </c>
      <c r="JH82" s="244">
        <v>515</v>
      </c>
      <c r="JI82" s="244">
        <v>515</v>
      </c>
      <c r="JJ82" s="244"/>
      <c r="JK82" s="244">
        <v>503</v>
      </c>
      <c r="JL82" s="244">
        <v>503</v>
      </c>
      <c r="JM82" s="244">
        <v>503</v>
      </c>
      <c r="JN82" s="244">
        <v>503</v>
      </c>
      <c r="JO82" s="244">
        <v>503</v>
      </c>
      <c r="JP82" s="244">
        <v>503</v>
      </c>
      <c r="JQ82" s="198"/>
      <c r="JR82" s="244">
        <v>503</v>
      </c>
      <c r="JS82" s="244">
        <v>503</v>
      </c>
      <c r="JT82" s="244">
        <v>503</v>
      </c>
      <c r="JU82" s="244">
        <v>503</v>
      </c>
      <c r="JV82" s="244">
        <v>503</v>
      </c>
      <c r="JW82" s="244">
        <v>503</v>
      </c>
      <c r="JX82" s="244">
        <v>503</v>
      </c>
      <c r="JY82" s="244">
        <v>503</v>
      </c>
      <c r="JZ82" s="244">
        <v>503</v>
      </c>
      <c r="KA82" s="244">
        <v>498</v>
      </c>
      <c r="KB82" s="244">
        <v>498</v>
      </c>
      <c r="KC82" s="244">
        <v>498</v>
      </c>
      <c r="KD82" s="244">
        <v>498</v>
      </c>
      <c r="KE82" s="244">
        <v>498</v>
      </c>
      <c r="KF82" s="244">
        <v>498</v>
      </c>
      <c r="KG82" s="244">
        <v>498</v>
      </c>
      <c r="KH82" s="244">
        <v>498</v>
      </c>
      <c r="KI82" s="244">
        <v>498</v>
      </c>
      <c r="KJ82" s="244">
        <v>498</v>
      </c>
      <c r="KK82" s="244">
        <v>498</v>
      </c>
      <c r="KL82" s="244">
        <v>498</v>
      </c>
      <c r="KM82" s="244">
        <v>498</v>
      </c>
      <c r="KN82" s="244">
        <v>498</v>
      </c>
      <c r="KO82" s="244">
        <v>576</v>
      </c>
      <c r="KP82" s="244">
        <v>576</v>
      </c>
      <c r="KQ82" s="244">
        <v>576</v>
      </c>
      <c r="KR82" s="244">
        <v>576</v>
      </c>
      <c r="KS82" s="244">
        <v>576</v>
      </c>
      <c r="KT82" s="244">
        <v>546</v>
      </c>
      <c r="KU82" s="244">
        <v>546</v>
      </c>
      <c r="KV82" s="244">
        <v>546</v>
      </c>
      <c r="KW82" s="244">
        <v>546</v>
      </c>
      <c r="KX82" s="198"/>
      <c r="KY82" s="198"/>
      <c r="KZ82" s="198"/>
      <c r="LA82" s="198"/>
      <c r="LB82" s="244">
        <v>530</v>
      </c>
      <c r="LC82" s="244">
        <v>515</v>
      </c>
      <c r="LD82" s="244">
        <v>515</v>
      </c>
      <c r="LE82" s="244">
        <v>530</v>
      </c>
      <c r="LF82" s="243">
        <v>0</v>
      </c>
      <c r="LG82" s="244">
        <v>530</v>
      </c>
      <c r="LH82" s="198"/>
      <c r="LI82" s="198"/>
      <c r="LJ82" s="198"/>
      <c r="LK82" s="198"/>
      <c r="LL82" s="198"/>
      <c r="LM82" s="198"/>
      <c r="LN82" s="198"/>
      <c r="LO82" s="198"/>
      <c r="LP82" s="198"/>
      <c r="LQ82" s="244">
        <v>530</v>
      </c>
      <c r="LR82" s="198"/>
      <c r="LS82" s="198"/>
      <c r="LT82" s="198"/>
      <c r="LU82" s="198"/>
      <c r="LV82" s="198"/>
      <c r="LW82" s="198"/>
      <c r="LX82" s="198"/>
      <c r="LY82" s="198"/>
      <c r="LZ82" s="198"/>
      <c r="MA82" s="198"/>
      <c r="MB82" s="198"/>
      <c r="MC82" s="198"/>
      <c r="MD82" s="198"/>
      <c r="ME82" s="198"/>
      <c r="MF82" s="198"/>
      <c r="MG82" s="198"/>
      <c r="MH82" s="198"/>
      <c r="MI82" s="198"/>
      <c r="MJ82" s="198"/>
      <c r="MK82" s="198"/>
      <c r="ML82" s="198"/>
      <c r="MM82" s="198"/>
      <c r="MN82" s="244">
        <v>530</v>
      </c>
      <c r="MO82" s="242">
        <v>419</v>
      </c>
      <c r="MP82" s="198"/>
      <c r="MQ82" s="242">
        <v>419</v>
      </c>
      <c r="MR82" s="198"/>
      <c r="MS82" s="198"/>
      <c r="MT82" s="198"/>
      <c r="MU82" s="198"/>
      <c r="MV82" s="198"/>
      <c r="MW82" s="198"/>
      <c r="MX82" s="198"/>
      <c r="MY82" s="198"/>
      <c r="MZ82" s="198"/>
      <c r="NA82" s="242">
        <v>419</v>
      </c>
      <c r="NB82" s="198"/>
      <c r="NC82" s="198"/>
      <c r="ND82" s="198"/>
      <c r="NE82" s="198"/>
      <c r="NF82" s="198"/>
      <c r="NG82" s="198"/>
      <c r="NH82" s="198"/>
      <c r="NI82" s="198"/>
      <c r="NJ82" s="198"/>
      <c r="NK82" s="198"/>
      <c r="NL82" s="198"/>
      <c r="NM82" s="198"/>
      <c r="NN82" s="198"/>
      <c r="NO82" s="198"/>
      <c r="NP82" s="196"/>
      <c r="NQ82" s="196"/>
      <c r="NR82" s="196"/>
      <c r="NS82" s="196"/>
      <c r="NT82" s="196"/>
      <c r="NU82" s="196"/>
      <c r="NV82" s="196"/>
      <c r="NW82" s="196"/>
      <c r="NX82" s="196"/>
      <c r="NY82" s="196"/>
      <c r="NZ82" s="196"/>
      <c r="OA82" s="196"/>
      <c r="OB82" s="196"/>
      <c r="OC82" s="196"/>
      <c r="OD82" s="196"/>
      <c r="OE82" s="196"/>
      <c r="OF82" s="196"/>
      <c r="OG82" s="196"/>
      <c r="OH82" s="196"/>
      <c r="OI82" s="196"/>
      <c r="OJ82" s="196"/>
      <c r="OK82" s="196"/>
      <c r="OL82" s="196"/>
      <c r="OM82" s="196"/>
      <c r="ON82" s="196"/>
      <c r="OO82" s="196"/>
      <c r="OP82" s="196"/>
      <c r="OQ82" s="196"/>
      <c r="OR82" s="196"/>
      <c r="OS82" s="196"/>
      <c r="OT82" s="196"/>
      <c r="OU82" s="196"/>
      <c r="OV82" s="196"/>
      <c r="OW82" s="196"/>
      <c r="OX82" s="196"/>
      <c r="OY82" s="196"/>
      <c r="OZ82" s="196"/>
      <c r="PA82" s="196"/>
      <c r="PB82" s="196"/>
      <c r="PC82" s="196"/>
      <c r="PD82" s="196"/>
      <c r="PE82" s="196"/>
      <c r="PF82" s="196"/>
      <c r="PG82" s="196"/>
      <c r="PH82" s="196"/>
      <c r="PI82" s="196"/>
      <c r="PJ82" s="196"/>
      <c r="PK82" s="196"/>
      <c r="PL82" s="196"/>
      <c r="PM82" s="196"/>
      <c r="PN82" s="196"/>
      <c r="PO82" s="196"/>
      <c r="PP82" s="196"/>
      <c r="PQ82" s="196"/>
      <c r="PR82" s="196"/>
      <c r="PS82" s="196"/>
      <c r="PT82" s="196"/>
      <c r="PU82" s="196"/>
      <c r="PV82" s="196"/>
      <c r="PW82" s="196"/>
      <c r="PX82" s="261"/>
      <c r="PY82" s="261"/>
      <c r="PZ82" s="261"/>
      <c r="QA82" s="261"/>
      <c r="QB82" s="261"/>
      <c r="QC82" s="261"/>
      <c r="QD82" s="261"/>
      <c r="QE82" s="261"/>
      <c r="QF82" s="261"/>
      <c r="QG82" s="261"/>
      <c r="QH82" s="261"/>
      <c r="QI82" s="261"/>
      <c r="QJ82" s="261"/>
      <c r="QK82" s="261"/>
      <c r="QL82" s="261"/>
      <c r="QM82" s="261"/>
      <c r="QN82" s="261"/>
      <c r="QO82" s="261"/>
      <c r="QP82" s="261"/>
      <c r="QQ82" s="261"/>
      <c r="QR82" s="261"/>
      <c r="QS82" s="261"/>
      <c r="QT82" s="261"/>
      <c r="QU82" s="261"/>
      <c r="QV82" s="261"/>
      <c r="QW82" s="261"/>
      <c r="QX82" s="261"/>
      <c r="QY82" s="261"/>
      <c r="QZ82" s="261"/>
      <c r="RA82" s="261"/>
      <c r="RB82" s="261"/>
      <c r="RC82" s="261"/>
      <c r="RD82" s="261"/>
      <c r="RE82" s="261"/>
      <c r="RF82" s="261"/>
      <c r="RG82" s="261"/>
      <c r="RH82" s="261"/>
      <c r="RI82" s="261"/>
      <c r="RJ82" s="261"/>
      <c r="RK82" s="261"/>
      <c r="RL82" s="261"/>
      <c r="RM82" s="261"/>
      <c r="RN82" s="261"/>
      <c r="RO82" s="261"/>
      <c r="RP82" s="261"/>
      <c r="RQ82" s="261"/>
      <c r="RR82" s="261"/>
      <c r="RS82" s="261"/>
      <c r="RT82" s="261"/>
      <c r="RU82" s="261"/>
      <c r="RV82" s="261"/>
      <c r="RW82" s="261"/>
      <c r="RX82" s="261"/>
      <c r="RY82" s="261"/>
      <c r="RZ82" s="261"/>
      <c r="SA82" s="261"/>
      <c r="SB82" s="261"/>
      <c r="SC82" s="261"/>
      <c r="SD82" s="261"/>
      <c r="SE82" s="261"/>
    </row>
    <row r="83" spans="1:499" x14ac:dyDescent="0.2">
      <c r="A83" s="230" t="s">
        <v>830</v>
      </c>
      <c r="B83" s="231" t="s">
        <v>3392</v>
      </c>
      <c r="C83" s="225"/>
      <c r="D83" s="225"/>
      <c r="E83" s="225"/>
      <c r="F83" s="226" t="s">
        <v>5689</v>
      </c>
      <c r="G83" s="226" t="s">
        <v>5550</v>
      </c>
      <c r="H83" s="226" t="s">
        <v>5551</v>
      </c>
      <c r="I83" s="226" t="s">
        <v>5607</v>
      </c>
      <c r="J83" s="226"/>
      <c r="K83" s="226"/>
      <c r="L83" s="226"/>
      <c r="M83" s="226"/>
      <c r="N83" s="226" t="s">
        <v>5553</v>
      </c>
      <c r="O83" s="226" t="s">
        <v>5690</v>
      </c>
      <c r="P83" s="226"/>
      <c r="Q83" s="237">
        <v>0</v>
      </c>
      <c r="R83" s="238"/>
      <c r="S83" s="238"/>
      <c r="T83" s="238"/>
      <c r="U83" s="238"/>
      <c r="V83" s="238"/>
      <c r="W83" s="232" t="s">
        <v>5570</v>
      </c>
      <c r="X83" s="232"/>
      <c r="Y83" s="232" t="s">
        <v>5556</v>
      </c>
      <c r="Z83" s="235">
        <v>1.1299999999999999</v>
      </c>
      <c r="AA83" s="235">
        <v>1.88</v>
      </c>
      <c r="AB83" s="235">
        <v>0</v>
      </c>
      <c r="AC83" s="224">
        <v>36526</v>
      </c>
      <c r="AD83" s="224">
        <v>36526</v>
      </c>
      <c r="AE83" s="125">
        <v>18</v>
      </c>
      <c r="AF83" s="125">
        <v>24</v>
      </c>
      <c r="AG83" s="125">
        <v>12</v>
      </c>
      <c r="AH83" s="236">
        <v>1</v>
      </c>
      <c r="AI83" s="236"/>
      <c r="AJ83" s="125" t="s">
        <v>6225</v>
      </c>
      <c r="AK83" s="175" t="s">
        <v>5145</v>
      </c>
      <c r="AL83" s="125" t="s">
        <v>820</v>
      </c>
      <c r="AM83" s="27" t="s">
        <v>5060</v>
      </c>
      <c r="AN83" s="126">
        <v>10.029999999999999</v>
      </c>
      <c r="AO83" s="126">
        <v>6.6</v>
      </c>
      <c r="AP83" s="126">
        <v>8.5</v>
      </c>
      <c r="AQ83" s="126">
        <v>7.5</v>
      </c>
      <c r="AR83" s="125">
        <v>0</v>
      </c>
      <c r="AS83" s="125">
        <v>0</v>
      </c>
      <c r="AT83" s="178">
        <v>43398</v>
      </c>
      <c r="AU83" s="178"/>
      <c r="AV83" s="178">
        <v>43070</v>
      </c>
      <c r="AW83" s="239" t="s">
        <v>855</v>
      </c>
      <c r="AX83" s="239" t="s">
        <v>846</v>
      </c>
      <c r="AY83" s="127"/>
      <c r="AZ83" s="127"/>
      <c r="BA83" s="128">
        <v>300</v>
      </c>
      <c r="BB83" s="128" t="s">
        <v>489</v>
      </c>
      <c r="BC83" s="128"/>
      <c r="BD83" s="128">
        <v>1</v>
      </c>
      <c r="BE83" s="129" t="s">
        <v>541</v>
      </c>
      <c r="BF83" s="130">
        <v>1</v>
      </c>
      <c r="BG83" s="240"/>
      <c r="BH83" s="241"/>
      <c r="BI83" s="190"/>
      <c r="BJ83" s="131">
        <v>266</v>
      </c>
      <c r="BK83" s="191">
        <v>434</v>
      </c>
      <c r="BL83" s="13">
        <v>177</v>
      </c>
      <c r="BM83" s="13">
        <v>88</v>
      </c>
      <c r="BN83" s="27" t="s">
        <v>5562</v>
      </c>
      <c r="BO83" s="13" t="s">
        <v>5562</v>
      </c>
      <c r="BP83" s="222">
        <v>296</v>
      </c>
      <c r="BQ83" s="132"/>
      <c r="BR83" s="133"/>
      <c r="BS83" s="125">
        <v>1000000000</v>
      </c>
      <c r="BT83" s="134">
        <v>342</v>
      </c>
      <c r="BU83" s="135">
        <v>-0.28570000000000001</v>
      </c>
      <c r="BV83" s="134">
        <v>0</v>
      </c>
      <c r="BW83" s="136">
        <v>0</v>
      </c>
      <c r="BX83" s="136">
        <v>0</v>
      </c>
      <c r="BY83" s="136">
        <v>0</v>
      </c>
      <c r="BZ83" s="134">
        <v>0</v>
      </c>
      <c r="CA83" s="134">
        <v>0</v>
      </c>
      <c r="CB83" s="134">
        <v>342</v>
      </c>
      <c r="CC83" s="135">
        <v>-0.28570000000000001</v>
      </c>
      <c r="CD83" s="134"/>
      <c r="CE83" s="134"/>
      <c r="CF83" s="137">
        <v>0</v>
      </c>
      <c r="CG83" s="134">
        <v>89</v>
      </c>
      <c r="CH83" s="132"/>
      <c r="CI83" s="132"/>
      <c r="CJ83" s="229" t="s">
        <v>820</v>
      </c>
      <c r="CK83" s="233" t="s">
        <v>820</v>
      </c>
      <c r="CL83" s="138">
        <v>0</v>
      </c>
      <c r="CM83" s="138">
        <v>86</v>
      </c>
      <c r="CN83" s="135">
        <v>0</v>
      </c>
      <c r="CO83" s="135">
        <v>0.88</v>
      </c>
      <c r="CP83" s="139"/>
      <c r="CQ83" s="135">
        <v>0</v>
      </c>
      <c r="CR83" s="179">
        <v>43479</v>
      </c>
      <c r="CS83" s="180">
        <v>43479</v>
      </c>
      <c r="CT83" s="181">
        <v>43605</v>
      </c>
      <c r="CU83" s="181">
        <v>43067</v>
      </c>
      <c r="CV83" s="181">
        <v>0</v>
      </c>
      <c r="CW83" s="181">
        <v>43151</v>
      </c>
      <c r="CX83" s="181">
        <v>43235</v>
      </c>
      <c r="CY83" s="135">
        <v>0</v>
      </c>
      <c r="CZ83" s="134">
        <v>0</v>
      </c>
      <c r="DA83" s="135">
        <v>0</v>
      </c>
      <c r="DB83" s="135">
        <v>0</v>
      </c>
      <c r="DC83" s="135">
        <v>0</v>
      </c>
      <c r="DD83" s="135">
        <v>0</v>
      </c>
      <c r="DE83" s="140">
        <v>2.197802197802198E-2</v>
      </c>
      <c r="DF83" s="13" t="s">
        <v>820</v>
      </c>
      <c r="DG83" s="80" t="s">
        <v>820</v>
      </c>
      <c r="DH83" s="18" t="b">
        <v>0</v>
      </c>
      <c r="DI83" s="79"/>
      <c r="DJ83" s="79"/>
      <c r="DK83" s="192"/>
      <c r="DL83" s="174"/>
      <c r="DM83" s="193"/>
      <c r="DN83" s="135"/>
      <c r="DO83" s="79"/>
      <c r="DP83" s="79"/>
      <c r="DQ83" s="79"/>
      <c r="DR83" s="79"/>
      <c r="DS83" s="79"/>
      <c r="DT83" s="79"/>
      <c r="DU83" s="79"/>
      <c r="DV83" s="18"/>
      <c r="DW83" s="18"/>
      <c r="DX83" s="18"/>
      <c r="DY83" s="177"/>
      <c r="DZ83" s="177">
        <v>0</v>
      </c>
      <c r="EA83" s="177">
        <v>0</v>
      </c>
      <c r="EB83" s="177">
        <v>0</v>
      </c>
      <c r="EC83" s="177">
        <v>0</v>
      </c>
      <c r="ED83" s="177">
        <v>0</v>
      </c>
      <c r="EE83" s="177">
        <v>0</v>
      </c>
      <c r="EF83" s="177">
        <v>0</v>
      </c>
      <c r="EG83" s="177">
        <v>0</v>
      </c>
      <c r="EH83" s="177">
        <v>0</v>
      </c>
      <c r="EI83" s="177">
        <v>0</v>
      </c>
      <c r="EJ83" s="177">
        <v>0</v>
      </c>
      <c r="EK83" s="177">
        <v>0</v>
      </c>
      <c r="EL83" s="177">
        <v>0</v>
      </c>
      <c r="EM83" s="177">
        <v>0</v>
      </c>
      <c r="EN83" s="177">
        <v>0</v>
      </c>
      <c r="EO83" s="177">
        <v>0</v>
      </c>
      <c r="EP83" s="177">
        <v>0</v>
      </c>
      <c r="EQ83" s="177">
        <v>0</v>
      </c>
      <c r="ER83" s="177">
        <v>0</v>
      </c>
      <c r="ES83" s="177">
        <v>0</v>
      </c>
      <c r="ET83" s="177">
        <v>0</v>
      </c>
      <c r="EU83" s="177">
        <v>0</v>
      </c>
      <c r="EV83" s="177">
        <v>0</v>
      </c>
      <c r="EW83" s="177">
        <v>0</v>
      </c>
      <c r="EX83" s="177">
        <v>0</v>
      </c>
      <c r="EY83" s="177">
        <v>0</v>
      </c>
      <c r="EZ83" s="177">
        <v>0</v>
      </c>
      <c r="FA83" s="177">
        <v>0</v>
      </c>
      <c r="FB83" s="177">
        <v>0</v>
      </c>
      <c r="FC83" s="199">
        <v>0</v>
      </c>
      <c r="FD83" s="243">
        <v>0</v>
      </c>
      <c r="FE83" s="243">
        <v>0</v>
      </c>
      <c r="FF83" s="243">
        <v>0</v>
      </c>
      <c r="FG83" s="199">
        <v>0</v>
      </c>
      <c r="FH83" s="243">
        <v>0</v>
      </c>
      <c r="FI83" s="243">
        <v>0</v>
      </c>
      <c r="FJ83" s="243">
        <v>0</v>
      </c>
      <c r="FK83" s="243">
        <v>0</v>
      </c>
      <c r="FL83" s="243">
        <v>0</v>
      </c>
      <c r="FM83" s="243">
        <v>0</v>
      </c>
      <c r="FN83" s="243">
        <v>0</v>
      </c>
      <c r="FO83" s="243">
        <v>0</v>
      </c>
      <c r="FP83" s="243">
        <v>0</v>
      </c>
      <c r="FQ83" s="243">
        <v>0</v>
      </c>
      <c r="FR83" s="243">
        <v>0</v>
      </c>
      <c r="FS83" s="243">
        <v>0</v>
      </c>
      <c r="FT83" s="243">
        <v>0</v>
      </c>
      <c r="FU83" s="243">
        <v>0</v>
      </c>
      <c r="FV83" s="243">
        <v>0</v>
      </c>
      <c r="FW83" s="243">
        <v>0</v>
      </c>
      <c r="FX83" s="243">
        <v>0</v>
      </c>
      <c r="FY83" s="243">
        <v>0</v>
      </c>
      <c r="FZ83" s="243">
        <v>0</v>
      </c>
      <c r="GA83" s="243">
        <v>0</v>
      </c>
      <c r="GB83" s="243">
        <v>0</v>
      </c>
      <c r="GC83" s="243">
        <v>0</v>
      </c>
      <c r="GD83" s="248">
        <v>298</v>
      </c>
      <c r="GE83" s="248">
        <v>298</v>
      </c>
      <c r="GF83" s="248">
        <v>298</v>
      </c>
      <c r="GG83" s="248">
        <v>298</v>
      </c>
      <c r="GH83" s="248">
        <v>298</v>
      </c>
      <c r="GI83" s="248">
        <v>298</v>
      </c>
      <c r="GJ83" s="248">
        <v>298</v>
      </c>
      <c r="GK83" s="248">
        <v>286</v>
      </c>
      <c r="GL83" s="248">
        <v>286</v>
      </c>
      <c r="GM83" s="248">
        <v>286</v>
      </c>
      <c r="GN83" s="248">
        <v>286</v>
      </c>
      <c r="GO83" s="248">
        <v>287</v>
      </c>
      <c r="GP83" s="248">
        <v>287</v>
      </c>
      <c r="GQ83" s="248">
        <v>287</v>
      </c>
      <c r="GR83" s="248">
        <v>287</v>
      </c>
      <c r="GS83" s="248">
        <v>287</v>
      </c>
      <c r="GT83" s="248">
        <v>287</v>
      </c>
      <c r="GU83" s="248">
        <v>287</v>
      </c>
      <c r="GV83" s="248">
        <v>287</v>
      </c>
      <c r="GW83" s="248">
        <v>287</v>
      </c>
      <c r="GX83" s="248">
        <v>287</v>
      </c>
      <c r="GY83" s="248">
        <v>275</v>
      </c>
      <c r="GZ83" s="248">
        <v>275</v>
      </c>
      <c r="HA83" s="248">
        <v>275</v>
      </c>
      <c r="HB83" s="248">
        <v>275</v>
      </c>
      <c r="HC83" s="248">
        <v>275</v>
      </c>
      <c r="HD83" s="248">
        <v>275</v>
      </c>
      <c r="HE83" s="248">
        <v>1</v>
      </c>
      <c r="HF83" s="248">
        <v>275</v>
      </c>
      <c r="HG83" s="248">
        <v>275</v>
      </c>
      <c r="HH83" s="247">
        <v>575</v>
      </c>
      <c r="HI83" s="247">
        <v>575</v>
      </c>
      <c r="HJ83" s="247">
        <v>576</v>
      </c>
      <c r="HK83" s="198"/>
      <c r="HL83" s="247">
        <v>576</v>
      </c>
      <c r="HM83" s="247">
        <v>564</v>
      </c>
      <c r="HN83" s="247">
        <v>564</v>
      </c>
      <c r="HO83" s="247">
        <v>275</v>
      </c>
      <c r="HP83" s="247">
        <v>564</v>
      </c>
      <c r="HQ83" s="247">
        <v>564</v>
      </c>
      <c r="HR83" s="247">
        <v>564</v>
      </c>
      <c r="HS83" s="247">
        <v>564</v>
      </c>
      <c r="HT83" s="247">
        <v>564</v>
      </c>
      <c r="HU83" s="247">
        <v>564</v>
      </c>
      <c r="HV83" s="198"/>
      <c r="HW83" s="247">
        <v>564</v>
      </c>
      <c r="HX83" s="247">
        <v>558</v>
      </c>
      <c r="HY83" s="247">
        <v>528</v>
      </c>
      <c r="HZ83" s="247">
        <v>528</v>
      </c>
      <c r="IA83" s="247">
        <v>528</v>
      </c>
      <c r="IB83" s="247">
        <v>528</v>
      </c>
      <c r="IC83" s="247">
        <v>528</v>
      </c>
      <c r="ID83" s="247">
        <v>528</v>
      </c>
      <c r="IE83" s="247">
        <v>528</v>
      </c>
      <c r="IF83" s="247">
        <v>528</v>
      </c>
      <c r="IG83" s="247">
        <v>528</v>
      </c>
      <c r="IH83" s="247">
        <v>528</v>
      </c>
      <c r="II83" s="247">
        <v>528</v>
      </c>
      <c r="IJ83" s="247">
        <v>528</v>
      </c>
      <c r="IK83" s="247">
        <v>528</v>
      </c>
      <c r="IL83" s="247">
        <v>528</v>
      </c>
      <c r="IM83" s="247">
        <v>528</v>
      </c>
      <c r="IN83" s="247">
        <v>528</v>
      </c>
      <c r="IO83" s="247">
        <v>528</v>
      </c>
      <c r="IP83" s="247">
        <v>528</v>
      </c>
      <c r="IQ83" s="247">
        <v>528</v>
      </c>
      <c r="IR83" s="247">
        <v>528</v>
      </c>
      <c r="IS83" s="247">
        <v>528</v>
      </c>
      <c r="IT83" s="247">
        <v>528</v>
      </c>
      <c r="IU83" s="247">
        <v>528</v>
      </c>
      <c r="IV83" s="247">
        <v>528</v>
      </c>
      <c r="IW83" s="247">
        <v>528</v>
      </c>
      <c r="IX83" s="247">
        <v>528</v>
      </c>
      <c r="IY83" s="247">
        <v>528</v>
      </c>
      <c r="IZ83" s="198"/>
      <c r="JA83" s="247">
        <v>528</v>
      </c>
      <c r="JB83" s="247">
        <v>528</v>
      </c>
      <c r="JC83" s="247">
        <v>528</v>
      </c>
      <c r="JD83" s="247">
        <v>528</v>
      </c>
      <c r="JE83" s="247">
        <v>528</v>
      </c>
      <c r="JF83" s="247">
        <v>480</v>
      </c>
      <c r="JG83" s="247">
        <v>480</v>
      </c>
      <c r="JH83" s="247">
        <v>480</v>
      </c>
      <c r="JI83" s="247">
        <v>480</v>
      </c>
      <c r="JJ83" s="247"/>
      <c r="JK83" s="247">
        <v>468</v>
      </c>
      <c r="JL83" s="247">
        <v>450</v>
      </c>
      <c r="JM83" s="247">
        <v>450</v>
      </c>
      <c r="JN83" s="247">
        <v>450</v>
      </c>
      <c r="JO83" s="247">
        <v>450</v>
      </c>
      <c r="JP83" s="247">
        <v>450</v>
      </c>
      <c r="JQ83" s="198"/>
      <c r="JR83" s="247">
        <v>450</v>
      </c>
      <c r="JS83" s="247">
        <v>450</v>
      </c>
      <c r="JT83" s="247">
        <v>450</v>
      </c>
      <c r="JU83" s="247">
        <v>438</v>
      </c>
      <c r="JV83" s="247">
        <v>438</v>
      </c>
      <c r="JW83" s="247">
        <v>438</v>
      </c>
      <c r="JX83" s="247">
        <v>438</v>
      </c>
      <c r="JY83" s="247">
        <v>432</v>
      </c>
      <c r="JZ83" s="247">
        <v>408</v>
      </c>
      <c r="KA83" s="247">
        <v>408</v>
      </c>
      <c r="KB83" s="247">
        <v>408</v>
      </c>
      <c r="KC83" s="247">
        <v>408</v>
      </c>
      <c r="KD83" s="247">
        <v>408</v>
      </c>
      <c r="KE83" s="247">
        <v>408</v>
      </c>
      <c r="KF83" s="247">
        <v>408</v>
      </c>
      <c r="KG83" s="247">
        <v>408</v>
      </c>
      <c r="KH83" s="247">
        <v>408</v>
      </c>
      <c r="KI83" s="247">
        <v>402</v>
      </c>
      <c r="KJ83" s="247">
        <v>402</v>
      </c>
      <c r="KK83" s="247">
        <v>402</v>
      </c>
      <c r="KL83" s="247">
        <v>402</v>
      </c>
      <c r="KM83" s="247">
        <v>402</v>
      </c>
      <c r="KN83" s="247">
        <v>402</v>
      </c>
      <c r="KO83" s="247">
        <v>402</v>
      </c>
      <c r="KP83" s="247">
        <v>402</v>
      </c>
      <c r="KQ83" s="247">
        <v>402</v>
      </c>
      <c r="KR83" s="247">
        <v>402</v>
      </c>
      <c r="KS83" s="247">
        <v>402</v>
      </c>
      <c r="KT83" s="247">
        <v>402</v>
      </c>
      <c r="KU83" s="247">
        <v>402</v>
      </c>
      <c r="KV83" s="247">
        <v>402</v>
      </c>
      <c r="KW83" s="247">
        <v>402</v>
      </c>
      <c r="KX83" s="198"/>
      <c r="KY83" s="198"/>
      <c r="KZ83" s="198"/>
      <c r="LA83" s="198"/>
      <c r="LB83" s="248">
        <v>384</v>
      </c>
      <c r="LC83" s="247">
        <v>480</v>
      </c>
      <c r="LD83" s="247">
        <v>480</v>
      </c>
      <c r="LE83" s="248">
        <v>384</v>
      </c>
      <c r="LF83" s="243">
        <v>0</v>
      </c>
      <c r="LG83" s="248">
        <v>384</v>
      </c>
      <c r="LH83" s="198"/>
      <c r="LI83" s="198"/>
      <c r="LJ83" s="198"/>
      <c r="LK83" s="198"/>
      <c r="LL83" s="198"/>
      <c r="LM83" s="198"/>
      <c r="LN83" s="198"/>
      <c r="LO83" s="198"/>
      <c r="LP83" s="198"/>
      <c r="LQ83" s="248">
        <v>384</v>
      </c>
      <c r="LR83" s="198"/>
      <c r="LS83" s="198"/>
      <c r="LT83" s="198"/>
      <c r="LU83" s="198"/>
      <c r="LV83" s="198"/>
      <c r="LW83" s="198"/>
      <c r="LX83" s="198"/>
      <c r="LY83" s="198"/>
      <c r="LZ83" s="198"/>
      <c r="MA83" s="198"/>
      <c r="MB83" s="198"/>
      <c r="MC83" s="198"/>
      <c r="MD83" s="198"/>
      <c r="ME83" s="198"/>
      <c r="MF83" s="198"/>
      <c r="MG83" s="198"/>
      <c r="MH83" s="198"/>
      <c r="MI83" s="198"/>
      <c r="MJ83" s="198"/>
      <c r="MK83" s="198"/>
      <c r="ML83" s="198"/>
      <c r="MM83" s="198"/>
      <c r="MN83" s="247">
        <v>384</v>
      </c>
      <c r="MO83" s="247">
        <v>342</v>
      </c>
      <c r="MP83" s="198"/>
      <c r="MQ83" s="247">
        <v>342</v>
      </c>
      <c r="MR83" s="198"/>
      <c r="MS83" s="198"/>
      <c r="MT83" s="198"/>
      <c r="MU83" s="198"/>
      <c r="MV83" s="198"/>
      <c r="MW83" s="198"/>
      <c r="MX83" s="198"/>
      <c r="MY83" s="198"/>
      <c r="MZ83" s="198"/>
      <c r="NA83" s="247">
        <v>342</v>
      </c>
      <c r="NB83" s="198"/>
      <c r="NC83" s="198"/>
      <c r="ND83" s="198"/>
      <c r="NE83" s="198"/>
      <c r="NF83" s="198"/>
      <c r="NG83" s="198"/>
      <c r="NH83" s="198"/>
      <c r="NI83" s="198"/>
      <c r="NJ83" s="198"/>
      <c r="NK83" s="198"/>
      <c r="NL83" s="198"/>
      <c r="NM83" s="198"/>
      <c r="NN83" s="198"/>
      <c r="NO83" s="198"/>
      <c r="NP83" s="198"/>
      <c r="NQ83" s="198"/>
      <c r="NR83" s="198"/>
      <c r="NS83" s="198"/>
      <c r="NT83" s="198"/>
      <c r="NU83" s="198"/>
      <c r="NV83" s="198"/>
      <c r="NW83" s="198"/>
      <c r="NX83" s="198"/>
      <c r="NY83" s="198"/>
      <c r="NZ83" s="198"/>
      <c r="OA83" s="198"/>
      <c r="OB83" s="198"/>
      <c r="OC83" s="198"/>
      <c r="OD83" s="198"/>
      <c r="OE83" s="198"/>
      <c r="OF83" s="198"/>
      <c r="OG83" s="198"/>
      <c r="OH83" s="198"/>
      <c r="OI83" s="198"/>
      <c r="OJ83" s="198"/>
      <c r="OK83" s="198"/>
      <c r="OL83" s="198"/>
      <c r="OM83" s="198"/>
      <c r="ON83" s="198"/>
      <c r="OO83" s="198"/>
      <c r="OP83" s="198"/>
      <c r="OQ83" s="198"/>
      <c r="OR83" s="198"/>
      <c r="OS83" s="198"/>
      <c r="OT83" s="198"/>
      <c r="OU83" s="198"/>
      <c r="OV83" s="198"/>
      <c r="OW83" s="198"/>
      <c r="OX83" s="198"/>
      <c r="OY83" s="198"/>
      <c r="OZ83" s="198"/>
      <c r="PA83" s="198"/>
      <c r="PB83" s="198"/>
      <c r="PC83" s="198"/>
      <c r="PD83" s="198"/>
      <c r="PE83" s="198"/>
      <c r="PF83" s="198"/>
      <c r="PG83" s="198"/>
      <c r="PH83" s="198"/>
      <c r="PI83" s="198"/>
      <c r="PJ83" s="198"/>
      <c r="PK83" s="198"/>
      <c r="PL83" s="198"/>
      <c r="PM83" s="198"/>
      <c r="PN83" s="198"/>
      <c r="PO83" s="198"/>
      <c r="PP83" s="198"/>
      <c r="PQ83" s="198"/>
      <c r="PR83" s="198"/>
      <c r="PS83" s="198"/>
      <c r="PT83" s="198"/>
      <c r="PU83" s="198"/>
      <c r="PV83" s="198"/>
      <c r="PW83" s="198"/>
      <c r="PX83" s="261"/>
      <c r="PY83" s="261"/>
      <c r="PZ83" s="261"/>
      <c r="QA83" s="261"/>
      <c r="QB83" s="261"/>
      <c r="QC83" s="261"/>
      <c r="QD83" s="261"/>
      <c r="QE83" s="261"/>
      <c r="QF83" s="261"/>
      <c r="QG83" s="261"/>
      <c r="QH83" s="261"/>
      <c r="QI83" s="261"/>
      <c r="QJ83" s="261"/>
      <c r="QK83" s="261"/>
      <c r="QL83" s="261"/>
      <c r="QM83" s="261"/>
      <c r="QN83" s="261"/>
      <c r="QO83" s="261"/>
      <c r="QP83" s="261"/>
      <c r="QQ83" s="261"/>
      <c r="QR83" s="261"/>
      <c r="QS83" s="261"/>
      <c r="QT83" s="261"/>
      <c r="QU83" s="261"/>
      <c r="QV83" s="261"/>
      <c r="QW83" s="261"/>
      <c r="QX83" s="261"/>
      <c r="QY83" s="261"/>
      <c r="QZ83" s="261"/>
      <c r="RA83" s="261"/>
      <c r="RB83" s="261"/>
      <c r="RC83" s="261"/>
      <c r="RD83" s="261"/>
      <c r="RE83" s="261"/>
      <c r="RF83" s="261"/>
      <c r="RG83" s="261"/>
      <c r="RH83" s="261"/>
      <c r="RI83" s="261"/>
      <c r="RJ83" s="261"/>
      <c r="RK83" s="261"/>
      <c r="RL83" s="261"/>
      <c r="RM83" s="261"/>
      <c r="RN83" s="261"/>
      <c r="RO83" s="261"/>
      <c r="RP83" s="261"/>
      <c r="RQ83" s="261"/>
      <c r="RR83" s="261"/>
      <c r="RS83" s="261"/>
      <c r="RT83" s="261"/>
      <c r="RU83" s="261"/>
      <c r="RV83" s="261"/>
      <c r="RW83" s="261"/>
      <c r="RX83" s="261"/>
      <c r="RY83" s="261"/>
      <c r="RZ83" s="261"/>
      <c r="SA83" s="261"/>
      <c r="SB83" s="261"/>
      <c r="SC83" s="261"/>
      <c r="SD83" s="261"/>
      <c r="SE83" s="261"/>
    </row>
    <row r="84" spans="1:499" x14ac:dyDescent="0.2">
      <c r="A84" s="230" t="s">
        <v>830</v>
      </c>
      <c r="B84" s="231" t="s">
        <v>3390</v>
      </c>
      <c r="C84" s="225"/>
      <c r="D84" s="225"/>
      <c r="E84" s="225"/>
      <c r="F84" s="226" t="s">
        <v>5691</v>
      </c>
      <c r="G84" s="226" t="s">
        <v>5550</v>
      </c>
      <c r="H84" s="226" t="s">
        <v>5551</v>
      </c>
      <c r="I84" s="226" t="s">
        <v>5607</v>
      </c>
      <c r="J84" s="226"/>
      <c r="K84" s="226"/>
      <c r="L84" s="226"/>
      <c r="M84" s="226"/>
      <c r="N84" s="226" t="s">
        <v>5553</v>
      </c>
      <c r="O84" s="226" t="s">
        <v>5690</v>
      </c>
      <c r="P84" s="226"/>
      <c r="Q84" s="237">
        <v>0</v>
      </c>
      <c r="R84" s="238"/>
      <c r="S84" s="238"/>
      <c r="T84" s="238"/>
      <c r="U84" s="238"/>
      <c r="V84" s="238"/>
      <c r="W84" s="232" t="s">
        <v>5578</v>
      </c>
      <c r="X84" s="232"/>
      <c r="Y84" s="232" t="s">
        <v>5556</v>
      </c>
      <c r="Z84" s="235">
        <v>1.62</v>
      </c>
      <c r="AA84" s="235">
        <v>1.88</v>
      </c>
      <c r="AB84" s="235">
        <v>0</v>
      </c>
      <c r="AC84" s="224">
        <v>36526</v>
      </c>
      <c r="AD84" s="224">
        <v>36526</v>
      </c>
      <c r="AE84" s="125">
        <v>18</v>
      </c>
      <c r="AF84" s="125">
        <v>24</v>
      </c>
      <c r="AG84" s="125">
        <v>12</v>
      </c>
      <c r="AH84" s="236">
        <v>1</v>
      </c>
      <c r="AI84" s="236"/>
      <c r="AJ84" s="125" t="s">
        <v>6227</v>
      </c>
      <c r="AK84" s="175"/>
      <c r="AL84" s="125" t="s">
        <v>820</v>
      </c>
      <c r="AM84" s="27" t="s">
        <v>820</v>
      </c>
      <c r="AN84" s="126">
        <v>1.05</v>
      </c>
      <c r="AO84" s="126">
        <v>0</v>
      </c>
      <c r="AP84" s="126">
        <v>9.3000000000000007</v>
      </c>
      <c r="AQ84" s="126">
        <v>119</v>
      </c>
      <c r="AR84" s="125">
        <v>0</v>
      </c>
      <c r="AS84" s="125">
        <v>0</v>
      </c>
      <c r="AT84" s="178">
        <v>42153</v>
      </c>
      <c r="AU84" s="178"/>
      <c r="AV84" s="178"/>
      <c r="AW84" s="239" t="s">
        <v>855</v>
      </c>
      <c r="AX84" s="239" t="s">
        <v>846</v>
      </c>
      <c r="AY84" s="127"/>
      <c r="AZ84" s="127"/>
      <c r="BA84" s="128">
        <v>500</v>
      </c>
      <c r="BB84" s="128" t="s">
        <v>489</v>
      </c>
      <c r="BC84" s="128"/>
      <c r="BD84" s="128">
        <v>1</v>
      </c>
      <c r="BE84" s="129" t="s">
        <v>541</v>
      </c>
      <c r="BF84" s="130">
        <v>1</v>
      </c>
      <c r="BG84" s="240"/>
      <c r="BH84" s="241"/>
      <c r="BI84" s="190"/>
      <c r="BJ84" s="131">
        <v>0</v>
      </c>
      <c r="BK84" s="191">
        <v>46</v>
      </c>
      <c r="BL84" s="13">
        <v>0</v>
      </c>
      <c r="BM84" s="13">
        <v>0</v>
      </c>
      <c r="BN84" s="27" t="s">
        <v>702</v>
      </c>
      <c r="BO84" s="13" t="s">
        <v>702</v>
      </c>
      <c r="BP84" s="222">
        <v>0</v>
      </c>
      <c r="BQ84" s="132"/>
      <c r="BR84" s="133"/>
      <c r="BS84" s="125">
        <v>1000000000</v>
      </c>
      <c r="BT84" s="134">
        <v>39</v>
      </c>
      <c r="BU84" s="135">
        <v>0</v>
      </c>
      <c r="BV84" s="134">
        <v>0</v>
      </c>
      <c r="BW84" s="136">
        <v>0</v>
      </c>
      <c r="BX84" s="136">
        <v>0</v>
      </c>
      <c r="BY84" s="136">
        <v>0</v>
      </c>
      <c r="BZ84" s="134">
        <v>0</v>
      </c>
      <c r="CA84" s="134">
        <v>0</v>
      </c>
      <c r="CB84" s="134">
        <v>39</v>
      </c>
      <c r="CC84" s="135">
        <v>0</v>
      </c>
      <c r="CD84" s="134"/>
      <c r="CE84" s="134"/>
      <c r="CF84" s="137">
        <v>0</v>
      </c>
      <c r="CG84" s="134">
        <v>0</v>
      </c>
      <c r="CH84" s="132"/>
      <c r="CI84" s="132"/>
      <c r="CJ84" s="229" t="s">
        <v>820</v>
      </c>
      <c r="CK84" s="233" t="s">
        <v>820</v>
      </c>
      <c r="CL84" s="138">
        <v>0</v>
      </c>
      <c r="CM84" s="138">
        <v>0</v>
      </c>
      <c r="CN84" s="135">
        <v>0</v>
      </c>
      <c r="CO84" s="135">
        <v>0</v>
      </c>
      <c r="CP84" s="139"/>
      <c r="CQ84" s="135">
        <v>0</v>
      </c>
      <c r="CR84" s="179">
        <v>43175</v>
      </c>
      <c r="CS84" s="180">
        <v>43367</v>
      </c>
      <c r="CT84" s="181">
        <v>43493</v>
      </c>
      <c r="CU84" s="181">
        <v>43067</v>
      </c>
      <c r="CV84" s="181">
        <v>0</v>
      </c>
      <c r="CW84" s="181">
        <v>43151</v>
      </c>
      <c r="CX84" s="181">
        <v>43235</v>
      </c>
      <c r="CY84" s="135">
        <v>0.15560418645438748</v>
      </c>
      <c r="CZ84" s="134">
        <v>0</v>
      </c>
      <c r="DA84" s="135">
        <v>9.7087378640776691E-3</v>
      </c>
      <c r="DB84" s="135">
        <v>0</v>
      </c>
      <c r="DC84" s="135">
        <v>0</v>
      </c>
      <c r="DD84" s="135">
        <v>0</v>
      </c>
      <c r="DE84" s="140">
        <v>0.53398058252427183</v>
      </c>
      <c r="DF84" s="13" t="s">
        <v>820</v>
      </c>
      <c r="DG84" s="80" t="s">
        <v>820</v>
      </c>
      <c r="DH84" s="18" t="b">
        <v>0</v>
      </c>
      <c r="DI84" s="79"/>
      <c r="DJ84" s="79"/>
      <c r="DK84" s="192"/>
      <c r="DL84" s="174"/>
      <c r="DM84" s="193"/>
      <c r="DN84" s="135"/>
      <c r="DO84" s="79"/>
      <c r="DP84" s="79"/>
      <c r="DQ84" s="79"/>
      <c r="DR84" s="79"/>
      <c r="DS84" s="79"/>
      <c r="DT84" s="79"/>
      <c r="DU84" s="79"/>
      <c r="DV84" s="18"/>
      <c r="DW84" s="18"/>
      <c r="DX84" s="18"/>
      <c r="DY84" s="177"/>
      <c r="DZ84" s="177">
        <v>0</v>
      </c>
      <c r="EA84" s="177">
        <v>0</v>
      </c>
      <c r="EB84" s="177">
        <v>0</v>
      </c>
      <c r="EC84" s="177">
        <v>0</v>
      </c>
      <c r="ED84" s="177">
        <v>0</v>
      </c>
      <c r="EE84" s="177">
        <v>0</v>
      </c>
      <c r="EF84" s="177">
        <v>0</v>
      </c>
      <c r="EG84" s="177">
        <v>0</v>
      </c>
      <c r="EH84" s="177">
        <v>0</v>
      </c>
      <c r="EI84" s="177">
        <v>0</v>
      </c>
      <c r="EJ84" s="177">
        <v>0</v>
      </c>
      <c r="EK84" s="177">
        <v>0</v>
      </c>
      <c r="EL84" s="177">
        <v>0</v>
      </c>
      <c r="EM84" s="177">
        <v>0</v>
      </c>
      <c r="EN84" s="177">
        <v>0</v>
      </c>
      <c r="EO84" s="177">
        <v>0</v>
      </c>
      <c r="EP84" s="177">
        <v>0</v>
      </c>
      <c r="EQ84" s="177">
        <v>0</v>
      </c>
      <c r="ER84" s="177">
        <v>0</v>
      </c>
      <c r="ES84" s="177">
        <v>0</v>
      </c>
      <c r="ET84" s="177">
        <v>0</v>
      </c>
      <c r="EU84" s="177">
        <v>0</v>
      </c>
      <c r="EV84" s="177">
        <v>0</v>
      </c>
      <c r="EW84" s="177">
        <v>0</v>
      </c>
      <c r="EX84" s="177">
        <v>0</v>
      </c>
      <c r="EY84" s="177">
        <v>0</v>
      </c>
      <c r="EZ84" s="177">
        <v>0</v>
      </c>
      <c r="FA84" s="177">
        <v>0</v>
      </c>
      <c r="FB84" s="177">
        <v>0</v>
      </c>
      <c r="FC84" s="195">
        <v>66</v>
      </c>
      <c r="FD84" s="195">
        <v>66</v>
      </c>
      <c r="FE84" s="195">
        <v>66</v>
      </c>
      <c r="FF84" s="197">
        <v>66</v>
      </c>
      <c r="FG84" s="197">
        <v>66</v>
      </c>
      <c r="FH84" s="197">
        <v>66</v>
      </c>
      <c r="FI84" s="197">
        <v>66</v>
      </c>
      <c r="FJ84" s="197">
        <v>66</v>
      </c>
      <c r="FK84" s="197">
        <v>63</v>
      </c>
      <c r="FL84" s="197">
        <v>63</v>
      </c>
      <c r="FM84" s="197">
        <v>63</v>
      </c>
      <c r="FN84" s="197">
        <v>63</v>
      </c>
      <c r="FO84" s="197">
        <v>63</v>
      </c>
      <c r="FP84" s="197">
        <v>63</v>
      </c>
      <c r="FQ84" s="197">
        <v>63</v>
      </c>
      <c r="FR84" s="197">
        <v>63</v>
      </c>
      <c r="FS84" s="197">
        <v>63</v>
      </c>
      <c r="FT84" s="197">
        <v>63</v>
      </c>
      <c r="FU84" s="197">
        <v>63</v>
      </c>
      <c r="FV84" s="197">
        <v>63</v>
      </c>
      <c r="FW84" s="197">
        <v>63</v>
      </c>
      <c r="FX84" s="197">
        <v>63</v>
      </c>
      <c r="FY84" s="197">
        <v>63</v>
      </c>
      <c r="FZ84" s="197">
        <v>63</v>
      </c>
      <c r="GA84" s="197">
        <v>63</v>
      </c>
      <c r="GB84" s="197">
        <v>63</v>
      </c>
      <c r="GC84" s="197">
        <v>63</v>
      </c>
      <c r="GD84" s="197">
        <v>63</v>
      </c>
      <c r="GE84" s="197">
        <v>63</v>
      </c>
      <c r="GF84" s="197">
        <v>63</v>
      </c>
      <c r="GG84" s="197">
        <v>63</v>
      </c>
      <c r="GH84" s="197">
        <v>63</v>
      </c>
      <c r="GI84" s="197">
        <v>63</v>
      </c>
      <c r="GJ84" s="197">
        <v>63</v>
      </c>
      <c r="GK84" s="197">
        <v>63</v>
      </c>
      <c r="GL84" s="197">
        <v>63</v>
      </c>
      <c r="GM84" s="197">
        <v>63</v>
      </c>
      <c r="GN84" s="197">
        <v>63</v>
      </c>
      <c r="GO84" s="197">
        <v>63</v>
      </c>
      <c r="GP84" s="197">
        <v>63</v>
      </c>
      <c r="GQ84" s="197">
        <v>63</v>
      </c>
      <c r="GR84" s="197">
        <v>53</v>
      </c>
      <c r="GS84" s="197">
        <v>53</v>
      </c>
      <c r="GT84" s="197">
        <v>53</v>
      </c>
      <c r="GU84" s="197">
        <v>53</v>
      </c>
      <c r="GV84" s="197">
        <v>53</v>
      </c>
      <c r="GW84" s="197">
        <v>53</v>
      </c>
      <c r="GX84" s="197">
        <v>53</v>
      </c>
      <c r="GY84" s="197">
        <v>53</v>
      </c>
      <c r="GZ84" s="197">
        <v>53</v>
      </c>
      <c r="HA84" s="197">
        <v>53</v>
      </c>
      <c r="HB84" s="197">
        <v>53</v>
      </c>
      <c r="HC84" s="197">
        <v>53</v>
      </c>
      <c r="HD84" s="197">
        <v>53</v>
      </c>
      <c r="HE84" s="197">
        <v>1</v>
      </c>
      <c r="HF84" s="197">
        <v>53</v>
      </c>
      <c r="HG84" s="197">
        <v>53</v>
      </c>
      <c r="HH84" s="197">
        <v>53</v>
      </c>
      <c r="HI84" s="197">
        <v>53</v>
      </c>
      <c r="HJ84" s="197">
        <v>53</v>
      </c>
      <c r="HK84" s="198"/>
      <c r="HL84" s="197">
        <v>53</v>
      </c>
      <c r="HM84" s="197">
        <v>53</v>
      </c>
      <c r="HN84" s="197">
        <v>53</v>
      </c>
      <c r="HO84" s="197">
        <v>53</v>
      </c>
      <c r="HP84" s="197">
        <v>53</v>
      </c>
      <c r="HQ84" s="197">
        <v>53</v>
      </c>
      <c r="HR84" s="197">
        <v>53</v>
      </c>
      <c r="HS84" s="197">
        <v>53</v>
      </c>
      <c r="HT84" s="197">
        <v>53</v>
      </c>
      <c r="HU84" s="197">
        <v>53</v>
      </c>
      <c r="HV84" s="198"/>
      <c r="HW84" s="197">
        <v>53</v>
      </c>
      <c r="HX84" s="197">
        <v>53</v>
      </c>
      <c r="HY84" s="197">
        <v>53</v>
      </c>
      <c r="HZ84" s="197">
        <v>53</v>
      </c>
      <c r="IA84" s="197">
        <v>53</v>
      </c>
      <c r="IB84" s="197">
        <v>53</v>
      </c>
      <c r="IC84" s="197">
        <v>53</v>
      </c>
      <c r="ID84" s="197">
        <v>53</v>
      </c>
      <c r="IE84" s="197">
        <v>53</v>
      </c>
      <c r="IF84" s="197">
        <v>53</v>
      </c>
      <c r="IG84" s="197">
        <v>53</v>
      </c>
      <c r="IH84" s="197">
        <v>53</v>
      </c>
      <c r="II84" s="197">
        <v>53</v>
      </c>
      <c r="IJ84" s="197">
        <v>53</v>
      </c>
      <c r="IK84" s="197">
        <v>53</v>
      </c>
      <c r="IL84" s="197">
        <v>53</v>
      </c>
      <c r="IM84" s="197">
        <v>53</v>
      </c>
      <c r="IN84" s="197">
        <v>53</v>
      </c>
      <c r="IO84" s="197">
        <v>53</v>
      </c>
      <c r="IP84" s="197">
        <v>49</v>
      </c>
      <c r="IQ84" s="197">
        <v>49</v>
      </c>
      <c r="IR84" s="197">
        <v>49</v>
      </c>
      <c r="IS84" s="197">
        <v>49</v>
      </c>
      <c r="IT84" s="197">
        <v>49</v>
      </c>
      <c r="IU84" s="197">
        <v>49</v>
      </c>
      <c r="IV84" s="197">
        <v>49</v>
      </c>
      <c r="IW84" s="197">
        <v>49</v>
      </c>
      <c r="IX84" s="197">
        <v>49</v>
      </c>
      <c r="IY84" s="197">
        <v>49</v>
      </c>
      <c r="IZ84" s="198"/>
      <c r="JA84" s="197">
        <v>49</v>
      </c>
      <c r="JB84" s="197">
        <v>49</v>
      </c>
      <c r="JC84" s="197">
        <v>49</v>
      </c>
      <c r="JD84" s="197">
        <v>49</v>
      </c>
      <c r="JE84" s="197">
        <v>49</v>
      </c>
      <c r="JF84" s="197">
        <v>49</v>
      </c>
      <c r="JG84" s="197">
        <v>49</v>
      </c>
      <c r="JH84" s="197">
        <v>49</v>
      </c>
      <c r="JI84" s="197">
        <v>49</v>
      </c>
      <c r="JJ84" s="197"/>
      <c r="JK84" s="197">
        <v>49</v>
      </c>
      <c r="JL84" s="197">
        <v>49</v>
      </c>
      <c r="JM84" s="197">
        <v>49</v>
      </c>
      <c r="JN84" s="197">
        <v>49</v>
      </c>
      <c r="JO84" s="197">
        <v>49</v>
      </c>
      <c r="JP84" s="197">
        <v>49</v>
      </c>
      <c r="JQ84" s="198"/>
      <c r="JR84" s="197">
        <v>49</v>
      </c>
      <c r="JS84" s="197">
        <v>49</v>
      </c>
      <c r="JT84" s="197">
        <v>49</v>
      </c>
      <c r="JU84" s="197">
        <v>49</v>
      </c>
      <c r="JV84" s="197">
        <v>49</v>
      </c>
      <c r="JW84" s="197">
        <v>49</v>
      </c>
      <c r="JX84" s="197">
        <v>49</v>
      </c>
      <c r="JY84" s="197">
        <v>49</v>
      </c>
      <c r="JZ84" s="197">
        <v>49</v>
      </c>
      <c r="KA84" s="197">
        <v>49</v>
      </c>
      <c r="KB84" s="197">
        <v>49</v>
      </c>
      <c r="KC84" s="197">
        <v>49</v>
      </c>
      <c r="KD84" s="197">
        <v>49</v>
      </c>
      <c r="KE84" s="197">
        <v>49</v>
      </c>
      <c r="KF84" s="197">
        <v>49</v>
      </c>
      <c r="KG84" s="197">
        <v>49</v>
      </c>
      <c r="KH84" s="197">
        <v>49</v>
      </c>
      <c r="KI84" s="197">
        <v>49</v>
      </c>
      <c r="KJ84" s="197">
        <v>49</v>
      </c>
      <c r="KK84" s="197">
        <v>49</v>
      </c>
      <c r="KL84" s="197">
        <v>49</v>
      </c>
      <c r="KM84" s="197">
        <v>49</v>
      </c>
      <c r="KN84" s="197">
        <v>49</v>
      </c>
      <c r="KO84" s="197">
        <v>49</v>
      </c>
      <c r="KP84" s="197">
        <v>49</v>
      </c>
      <c r="KQ84" s="197">
        <v>49</v>
      </c>
      <c r="KR84" s="197">
        <v>49</v>
      </c>
      <c r="KS84" s="197">
        <v>49</v>
      </c>
      <c r="KT84" s="197">
        <v>49</v>
      </c>
      <c r="KU84" s="197">
        <v>49</v>
      </c>
      <c r="KV84" s="197">
        <v>49</v>
      </c>
      <c r="KW84" s="197">
        <v>49</v>
      </c>
      <c r="KX84" s="198"/>
      <c r="KY84" s="198"/>
      <c r="KZ84" s="198"/>
      <c r="LA84" s="198"/>
      <c r="LB84" s="197">
        <v>39</v>
      </c>
      <c r="LC84" s="197">
        <v>49</v>
      </c>
      <c r="LD84" s="197">
        <v>49</v>
      </c>
      <c r="LE84" s="197">
        <v>39</v>
      </c>
      <c r="LF84" s="197">
        <v>0</v>
      </c>
      <c r="LG84" s="197">
        <v>39</v>
      </c>
      <c r="LH84" s="198"/>
      <c r="LI84" s="198"/>
      <c r="LJ84" s="198"/>
      <c r="LK84" s="198"/>
      <c r="LL84" s="198"/>
      <c r="LM84" s="198"/>
      <c r="LN84" s="198"/>
      <c r="LO84" s="198"/>
      <c r="LP84" s="198"/>
      <c r="LQ84" s="197">
        <v>39</v>
      </c>
      <c r="LR84" s="198"/>
      <c r="LS84" s="198"/>
      <c r="LT84" s="198"/>
      <c r="LU84" s="198"/>
      <c r="LV84" s="198"/>
      <c r="LW84" s="198"/>
      <c r="LX84" s="198"/>
      <c r="LY84" s="198"/>
      <c r="LZ84" s="198"/>
      <c r="MA84" s="198"/>
      <c r="MB84" s="198"/>
      <c r="MC84" s="198"/>
      <c r="MD84" s="198"/>
      <c r="ME84" s="198"/>
      <c r="MF84" s="198"/>
      <c r="MG84" s="198"/>
      <c r="MH84" s="198"/>
      <c r="MI84" s="198"/>
      <c r="MJ84" s="198"/>
      <c r="MK84" s="198"/>
      <c r="ML84" s="198"/>
      <c r="MM84" s="198"/>
      <c r="MN84" s="197">
        <v>39</v>
      </c>
      <c r="MO84" s="197">
        <v>39</v>
      </c>
      <c r="MP84" s="198"/>
      <c r="MQ84" s="197">
        <v>39</v>
      </c>
      <c r="MR84" s="198"/>
      <c r="MS84" s="198"/>
      <c r="MT84" s="198"/>
      <c r="MU84" s="198"/>
      <c r="MV84" s="198"/>
      <c r="MW84" s="198"/>
      <c r="MX84" s="198"/>
      <c r="MY84" s="198"/>
      <c r="MZ84" s="198"/>
      <c r="NA84" s="197">
        <v>39</v>
      </c>
      <c r="NB84" s="198"/>
      <c r="NC84" s="198"/>
      <c r="ND84" s="198"/>
      <c r="NE84" s="198"/>
      <c r="NF84" s="198"/>
      <c r="NG84" s="198"/>
      <c r="NH84" s="198"/>
      <c r="NI84" s="198"/>
      <c r="NJ84" s="198"/>
      <c r="NK84" s="198"/>
      <c r="NL84" s="198"/>
      <c r="NM84" s="198"/>
      <c r="NN84" s="198"/>
      <c r="NO84" s="198"/>
      <c r="NP84" s="196"/>
      <c r="NQ84" s="196"/>
      <c r="NR84" s="196"/>
      <c r="NS84" s="196"/>
      <c r="NT84" s="196"/>
      <c r="NU84" s="196"/>
      <c r="NV84" s="196"/>
      <c r="NW84" s="196"/>
      <c r="NX84" s="196"/>
      <c r="NY84" s="196"/>
      <c r="NZ84" s="196"/>
      <c r="OA84" s="196"/>
      <c r="OB84" s="196"/>
      <c r="OC84" s="196"/>
      <c r="OD84" s="196"/>
      <c r="OE84" s="196"/>
      <c r="OF84" s="196"/>
      <c r="OG84" s="196"/>
      <c r="OH84" s="196"/>
      <c r="OI84" s="196"/>
      <c r="OJ84" s="196"/>
      <c r="OK84" s="196"/>
      <c r="OL84" s="196"/>
      <c r="OM84" s="196"/>
      <c r="ON84" s="196"/>
      <c r="OO84" s="196"/>
      <c r="OP84" s="196"/>
      <c r="OQ84" s="196"/>
      <c r="OR84" s="196"/>
      <c r="OS84" s="196"/>
      <c r="OT84" s="196"/>
      <c r="OU84" s="196"/>
      <c r="OV84" s="196"/>
      <c r="OW84" s="196"/>
      <c r="OX84" s="196"/>
      <c r="OY84" s="196"/>
      <c r="OZ84" s="196"/>
      <c r="PA84" s="196"/>
      <c r="PB84" s="196"/>
      <c r="PC84" s="196"/>
      <c r="PD84" s="196"/>
      <c r="PE84" s="196"/>
      <c r="PF84" s="196"/>
      <c r="PG84" s="196"/>
      <c r="PH84" s="196"/>
      <c r="PI84" s="196"/>
      <c r="PJ84" s="196"/>
      <c r="PK84" s="196"/>
      <c r="PL84" s="196"/>
      <c r="PM84" s="196"/>
      <c r="PN84" s="196"/>
      <c r="PO84" s="196"/>
      <c r="PP84" s="196"/>
      <c r="PQ84" s="196"/>
      <c r="PR84" s="196"/>
      <c r="PS84" s="196"/>
      <c r="PT84" s="196"/>
      <c r="PU84" s="196"/>
      <c r="PV84" s="196"/>
      <c r="PW84" s="196"/>
      <c r="PX84" s="261"/>
      <c r="PY84" s="261"/>
      <c r="PZ84" s="261"/>
      <c r="QA84" s="261"/>
      <c r="QB84" s="261"/>
      <c r="QC84" s="261"/>
      <c r="QD84" s="261"/>
      <c r="QE84" s="261"/>
      <c r="QF84" s="261"/>
      <c r="QG84" s="261"/>
      <c r="QH84" s="261"/>
      <c r="QI84" s="261"/>
      <c r="QJ84" s="261"/>
      <c r="QK84" s="261"/>
      <c r="QL84" s="261"/>
      <c r="QM84" s="261"/>
      <c r="QN84" s="261"/>
      <c r="QO84" s="261"/>
      <c r="QP84" s="261"/>
      <c r="QQ84" s="261"/>
      <c r="QR84" s="261"/>
      <c r="QS84" s="261"/>
      <c r="QT84" s="261"/>
      <c r="QU84" s="261"/>
      <c r="QV84" s="261"/>
      <c r="QW84" s="261"/>
      <c r="QX84" s="261"/>
      <c r="QY84" s="261"/>
      <c r="QZ84" s="261"/>
      <c r="RA84" s="261"/>
      <c r="RB84" s="261"/>
      <c r="RC84" s="261"/>
      <c r="RD84" s="261"/>
      <c r="RE84" s="261"/>
      <c r="RF84" s="261"/>
      <c r="RG84" s="261"/>
      <c r="RH84" s="261"/>
      <c r="RI84" s="261"/>
      <c r="RJ84" s="261"/>
      <c r="RK84" s="261"/>
      <c r="RL84" s="261"/>
      <c r="RM84" s="261"/>
      <c r="RN84" s="261"/>
      <c r="RO84" s="261"/>
      <c r="RP84" s="261"/>
      <c r="RQ84" s="261"/>
      <c r="RR84" s="261"/>
      <c r="RS84" s="261"/>
      <c r="RT84" s="261"/>
      <c r="RU84" s="261"/>
      <c r="RV84" s="261"/>
      <c r="RW84" s="261"/>
      <c r="RX84" s="261"/>
      <c r="RY84" s="261"/>
      <c r="RZ84" s="261"/>
      <c r="SA84" s="261"/>
      <c r="SB84" s="261"/>
      <c r="SC84" s="261"/>
      <c r="SD84" s="261"/>
      <c r="SE84" s="261"/>
    </row>
    <row r="85" spans="1:499" x14ac:dyDescent="0.2">
      <c r="A85" s="230" t="s">
        <v>830</v>
      </c>
      <c r="B85" s="231" t="s">
        <v>5438</v>
      </c>
      <c r="C85" s="225"/>
      <c r="D85" s="225"/>
      <c r="E85" s="225"/>
      <c r="F85" s="226" t="s">
        <v>5692</v>
      </c>
      <c r="G85" s="226" t="s">
        <v>5550</v>
      </c>
      <c r="H85" s="226" t="s">
        <v>5551</v>
      </c>
      <c r="I85" s="226" t="s">
        <v>5607</v>
      </c>
      <c r="J85" s="226"/>
      <c r="K85" s="226"/>
      <c r="L85" s="226"/>
      <c r="M85" s="226"/>
      <c r="N85" s="226" t="s">
        <v>5553</v>
      </c>
      <c r="O85" s="226" t="s">
        <v>5693</v>
      </c>
      <c r="P85" s="226"/>
      <c r="Q85" s="237">
        <v>0</v>
      </c>
      <c r="R85" s="238"/>
      <c r="S85" s="238"/>
      <c r="T85" s="238"/>
      <c r="U85" s="238"/>
      <c r="V85" s="238"/>
      <c r="W85" s="232" t="s">
        <v>5565</v>
      </c>
      <c r="X85" s="232"/>
      <c r="Y85" s="232" t="s">
        <v>5556</v>
      </c>
      <c r="Z85" s="235">
        <v>1.78</v>
      </c>
      <c r="AA85" s="235">
        <v>3.09</v>
      </c>
      <c r="AB85" s="235">
        <v>0</v>
      </c>
      <c r="AC85" s="224">
        <v>36526</v>
      </c>
      <c r="AD85" s="224">
        <v>36526</v>
      </c>
      <c r="AE85" s="125">
        <v>18</v>
      </c>
      <c r="AF85" s="125">
        <v>24</v>
      </c>
      <c r="AG85" s="125">
        <v>12</v>
      </c>
      <c r="AH85" s="236">
        <v>1</v>
      </c>
      <c r="AI85" s="236"/>
      <c r="AJ85" s="125" t="s">
        <v>6227</v>
      </c>
      <c r="AK85" s="175"/>
      <c r="AL85" s="125" t="s">
        <v>820</v>
      </c>
      <c r="AM85" s="27" t="s">
        <v>820</v>
      </c>
      <c r="AN85" s="126">
        <v>1.98</v>
      </c>
      <c r="AO85" s="126">
        <v>0</v>
      </c>
      <c r="AP85" s="126">
        <v>0</v>
      </c>
      <c r="AQ85" s="126">
        <v>6.3</v>
      </c>
      <c r="AR85" s="125">
        <v>0</v>
      </c>
      <c r="AS85" s="125">
        <v>0</v>
      </c>
      <c r="AT85" s="178">
        <v>41862</v>
      </c>
      <c r="AU85" s="178"/>
      <c r="AV85" s="178"/>
      <c r="AW85" s="239" t="s">
        <v>855</v>
      </c>
      <c r="AX85" s="239" t="s">
        <v>846</v>
      </c>
      <c r="AY85" s="127"/>
      <c r="AZ85" s="127"/>
      <c r="BA85" s="128">
        <v>50</v>
      </c>
      <c r="BB85" s="128" t="s">
        <v>489</v>
      </c>
      <c r="BC85" s="128"/>
      <c r="BD85" s="128">
        <v>1</v>
      </c>
      <c r="BE85" s="129" t="s">
        <v>541</v>
      </c>
      <c r="BF85" s="130">
        <v>1</v>
      </c>
      <c r="BG85" s="240"/>
      <c r="BH85" s="241"/>
      <c r="BI85" s="190"/>
      <c r="BJ85" s="131">
        <v>0</v>
      </c>
      <c r="BK85" s="191">
        <v>86</v>
      </c>
      <c r="BL85" s="13">
        <v>0</v>
      </c>
      <c r="BM85" s="13">
        <v>0</v>
      </c>
      <c r="BN85" s="27" t="s">
        <v>702</v>
      </c>
      <c r="BO85" s="13" t="s">
        <v>702</v>
      </c>
      <c r="BP85" s="222">
        <v>0</v>
      </c>
      <c r="BQ85" s="132"/>
      <c r="BR85" s="133"/>
      <c r="BS85" s="125">
        <v>1000000000</v>
      </c>
      <c r="BT85" s="134">
        <v>0</v>
      </c>
      <c r="BU85" s="135">
        <v>0</v>
      </c>
      <c r="BV85" s="134">
        <v>0</v>
      </c>
      <c r="BW85" s="136">
        <v>0</v>
      </c>
      <c r="BX85" s="136">
        <v>0</v>
      </c>
      <c r="BY85" s="136">
        <v>0</v>
      </c>
      <c r="BZ85" s="134">
        <v>0</v>
      </c>
      <c r="CA85" s="134">
        <v>0</v>
      </c>
      <c r="CB85" s="134">
        <v>0</v>
      </c>
      <c r="CC85" s="135">
        <v>0</v>
      </c>
      <c r="CD85" s="134"/>
      <c r="CE85" s="134"/>
      <c r="CF85" s="137">
        <v>0</v>
      </c>
      <c r="CG85" s="134">
        <v>0</v>
      </c>
      <c r="CH85" s="132"/>
      <c r="CI85" s="132"/>
      <c r="CJ85" s="229" t="s">
        <v>820</v>
      </c>
      <c r="CK85" s="233" t="s">
        <v>820</v>
      </c>
      <c r="CL85" s="138">
        <v>0</v>
      </c>
      <c r="CM85" s="138">
        <v>0</v>
      </c>
      <c r="CN85" s="135">
        <v>0</v>
      </c>
      <c r="CO85" s="135">
        <v>0</v>
      </c>
      <c r="CP85" s="139"/>
      <c r="CQ85" s="135">
        <v>0</v>
      </c>
      <c r="CR85" s="179">
        <v>43175</v>
      </c>
      <c r="CS85" s="180">
        <v>43367</v>
      </c>
      <c r="CT85" s="181">
        <v>43493</v>
      </c>
      <c r="CU85" s="181">
        <v>36526</v>
      </c>
      <c r="CV85" s="181">
        <v>36526</v>
      </c>
      <c r="CW85" s="181">
        <v>36526</v>
      </c>
      <c r="CX85" s="181">
        <v>36694</v>
      </c>
      <c r="CY85" s="135">
        <v>1.8351654333689289</v>
      </c>
      <c r="CZ85" s="134">
        <v>0</v>
      </c>
      <c r="DA85" s="135">
        <v>0.41747572815533979</v>
      </c>
      <c r="DB85" s="135">
        <v>0</v>
      </c>
      <c r="DC85" s="135">
        <v>0</v>
      </c>
      <c r="DD85" s="135">
        <v>0</v>
      </c>
      <c r="DE85" s="140">
        <v>0.12621359223300971</v>
      </c>
      <c r="DF85" s="13" t="s">
        <v>820</v>
      </c>
      <c r="DG85" s="80" t="s">
        <v>820</v>
      </c>
      <c r="DH85" s="18" t="b">
        <v>0</v>
      </c>
      <c r="DI85" s="79"/>
      <c r="DJ85" s="79"/>
      <c r="DK85" s="192"/>
      <c r="DL85" s="174"/>
      <c r="DM85" s="193"/>
      <c r="DN85" s="135"/>
      <c r="DO85" s="79"/>
      <c r="DP85" s="79"/>
      <c r="DQ85" s="79"/>
      <c r="DR85" s="79"/>
      <c r="DS85" s="79"/>
      <c r="DT85" s="79"/>
      <c r="DU85" s="79"/>
      <c r="DV85" s="18"/>
      <c r="DW85" s="18"/>
      <c r="DX85" s="18"/>
      <c r="DY85" s="177"/>
      <c r="DZ85" s="177">
        <v>0</v>
      </c>
      <c r="EA85" s="177">
        <v>0</v>
      </c>
      <c r="EB85" s="177">
        <v>0</v>
      </c>
      <c r="EC85" s="177">
        <v>0</v>
      </c>
      <c r="ED85" s="177">
        <v>0</v>
      </c>
      <c r="EE85" s="177">
        <v>0</v>
      </c>
      <c r="EF85" s="177">
        <v>0</v>
      </c>
      <c r="EG85" s="177">
        <v>0</v>
      </c>
      <c r="EH85" s="177">
        <v>0</v>
      </c>
      <c r="EI85" s="177">
        <v>0</v>
      </c>
      <c r="EJ85" s="177">
        <v>0</v>
      </c>
      <c r="EK85" s="177">
        <v>0</v>
      </c>
      <c r="EL85" s="177">
        <v>0</v>
      </c>
      <c r="EM85" s="177">
        <v>0</v>
      </c>
      <c r="EN85" s="177">
        <v>0</v>
      </c>
      <c r="EO85" s="177">
        <v>0</v>
      </c>
      <c r="EP85" s="177">
        <v>0</v>
      </c>
      <c r="EQ85" s="177">
        <v>0</v>
      </c>
      <c r="ER85" s="177">
        <v>0</v>
      </c>
      <c r="ES85" s="177">
        <v>0</v>
      </c>
      <c r="ET85" s="177">
        <v>0</v>
      </c>
      <c r="EU85" s="177">
        <v>0</v>
      </c>
      <c r="EV85" s="177">
        <v>0</v>
      </c>
      <c r="EW85" s="177">
        <v>0</v>
      </c>
      <c r="EX85" s="177">
        <v>0</v>
      </c>
      <c r="EY85" s="177">
        <v>0</v>
      </c>
      <c r="EZ85" s="177">
        <v>0</v>
      </c>
      <c r="FA85" s="177">
        <v>0</v>
      </c>
      <c r="FB85" s="177">
        <v>0</v>
      </c>
      <c r="FC85" s="195">
        <v>58</v>
      </c>
      <c r="FD85" s="195">
        <v>43</v>
      </c>
      <c r="FE85" s="195">
        <v>43</v>
      </c>
      <c r="FF85" s="195">
        <v>43</v>
      </c>
      <c r="FG85" s="195">
        <v>13</v>
      </c>
      <c r="FH85" s="197">
        <v>13</v>
      </c>
      <c r="FI85" s="197">
        <v>13</v>
      </c>
      <c r="FJ85" s="197">
        <v>13</v>
      </c>
      <c r="FK85" s="197">
        <v>13</v>
      </c>
      <c r="FL85" s="197">
        <v>13</v>
      </c>
      <c r="FM85" s="197">
        <v>13</v>
      </c>
      <c r="FN85" s="197">
        <v>13</v>
      </c>
      <c r="FO85" s="197">
        <v>13</v>
      </c>
      <c r="FP85" s="197">
        <v>13</v>
      </c>
      <c r="FQ85" s="197">
        <v>13</v>
      </c>
      <c r="FR85" s="197">
        <v>13</v>
      </c>
      <c r="FS85" s="197">
        <v>13</v>
      </c>
      <c r="FT85" s="197">
        <v>13</v>
      </c>
      <c r="FU85" s="197">
        <v>13</v>
      </c>
      <c r="FV85" s="197">
        <v>13</v>
      </c>
      <c r="FW85" s="197">
        <v>13</v>
      </c>
      <c r="FX85" s="197">
        <v>13</v>
      </c>
      <c r="FY85" s="197">
        <v>13</v>
      </c>
      <c r="FZ85" s="197">
        <v>13</v>
      </c>
      <c r="GA85" s="197">
        <v>13</v>
      </c>
      <c r="GB85" s="197">
        <v>13</v>
      </c>
      <c r="GC85" s="197">
        <v>13</v>
      </c>
      <c r="GD85" s="197">
        <v>7</v>
      </c>
      <c r="GE85" s="197">
        <v>7</v>
      </c>
      <c r="GF85" s="197">
        <v>7</v>
      </c>
      <c r="GG85" s="197">
        <v>7</v>
      </c>
      <c r="GH85" s="197">
        <v>7</v>
      </c>
      <c r="GI85" s="197">
        <v>7</v>
      </c>
      <c r="GJ85" s="197">
        <v>7</v>
      </c>
      <c r="GK85" s="197">
        <v>7</v>
      </c>
      <c r="GL85" s="197">
        <v>3</v>
      </c>
      <c r="GM85" s="197">
        <v>3</v>
      </c>
      <c r="GN85" s="197">
        <v>3</v>
      </c>
      <c r="GO85" s="197">
        <v>3</v>
      </c>
      <c r="GP85" s="197">
        <v>3</v>
      </c>
      <c r="GQ85" s="197">
        <v>3</v>
      </c>
      <c r="GR85" s="197">
        <v>3</v>
      </c>
      <c r="GS85" s="197">
        <v>3</v>
      </c>
      <c r="GT85" s="197">
        <v>3</v>
      </c>
      <c r="GU85" s="197">
        <v>3</v>
      </c>
      <c r="GV85" s="197">
        <v>3</v>
      </c>
      <c r="GW85" s="197">
        <v>3</v>
      </c>
      <c r="GX85" s="197">
        <v>3</v>
      </c>
      <c r="GY85" s="197">
        <v>3</v>
      </c>
      <c r="GZ85" s="197">
        <v>3</v>
      </c>
      <c r="HA85" s="197">
        <v>3</v>
      </c>
      <c r="HB85" s="197">
        <v>3</v>
      </c>
      <c r="HC85" s="197">
        <v>3</v>
      </c>
      <c r="HD85" s="197">
        <v>3</v>
      </c>
      <c r="HE85" s="197">
        <v>1</v>
      </c>
      <c r="HF85" s="197">
        <v>3</v>
      </c>
      <c r="HG85" s="197">
        <v>3</v>
      </c>
      <c r="HH85" s="197">
        <v>3</v>
      </c>
      <c r="HI85" s="197">
        <v>3</v>
      </c>
      <c r="HJ85" s="197">
        <v>3</v>
      </c>
      <c r="HK85" s="198"/>
      <c r="HL85" s="197">
        <v>3</v>
      </c>
      <c r="HM85" s="197">
        <v>3</v>
      </c>
      <c r="HN85" s="197">
        <v>3</v>
      </c>
      <c r="HO85" s="197">
        <v>3</v>
      </c>
      <c r="HP85" s="197">
        <v>3</v>
      </c>
      <c r="HQ85" s="197">
        <v>3</v>
      </c>
      <c r="HR85" s="197">
        <v>3</v>
      </c>
      <c r="HS85" s="197">
        <v>3</v>
      </c>
      <c r="HT85" s="197">
        <v>3</v>
      </c>
      <c r="HU85" s="197">
        <v>3</v>
      </c>
      <c r="HV85" s="198"/>
      <c r="HW85" s="197">
        <v>3</v>
      </c>
      <c r="HX85" s="197">
        <v>3</v>
      </c>
      <c r="HY85" s="197">
        <v>3</v>
      </c>
      <c r="HZ85" s="197">
        <v>3</v>
      </c>
      <c r="IA85" s="197">
        <v>3</v>
      </c>
      <c r="IB85" s="197">
        <v>3</v>
      </c>
      <c r="IC85" s="197">
        <v>3</v>
      </c>
      <c r="ID85" s="197">
        <v>3</v>
      </c>
      <c r="IE85" s="197">
        <v>3</v>
      </c>
      <c r="IF85" s="197">
        <v>3</v>
      </c>
      <c r="IG85" s="197">
        <v>3</v>
      </c>
      <c r="IH85" s="197">
        <v>3</v>
      </c>
      <c r="II85" s="197">
        <v>3</v>
      </c>
      <c r="IJ85" s="197">
        <v>3</v>
      </c>
      <c r="IK85" s="197">
        <v>3</v>
      </c>
      <c r="IL85" s="197">
        <v>3</v>
      </c>
      <c r="IM85" s="197">
        <v>3</v>
      </c>
      <c r="IN85" s="197">
        <v>3</v>
      </c>
      <c r="IO85" s="197">
        <v>3</v>
      </c>
      <c r="IP85" s="197">
        <v>3</v>
      </c>
      <c r="IQ85" s="197">
        <v>3</v>
      </c>
      <c r="IR85" s="197">
        <v>3</v>
      </c>
      <c r="IS85" s="197">
        <v>3</v>
      </c>
      <c r="IT85" s="197">
        <v>3</v>
      </c>
      <c r="IU85" s="197">
        <v>3</v>
      </c>
      <c r="IV85" s="197">
        <v>3</v>
      </c>
      <c r="IW85" s="197">
        <v>3</v>
      </c>
      <c r="IX85" s="197">
        <v>3</v>
      </c>
      <c r="IY85" s="197">
        <v>3</v>
      </c>
      <c r="IZ85" s="198"/>
      <c r="JA85" s="197">
        <v>3</v>
      </c>
      <c r="JB85" s="197">
        <v>3</v>
      </c>
      <c r="JC85" s="197">
        <v>3</v>
      </c>
      <c r="JD85" s="197">
        <v>3</v>
      </c>
      <c r="JE85" s="197">
        <v>3</v>
      </c>
      <c r="JF85" s="197">
        <v>3</v>
      </c>
      <c r="JG85" s="197">
        <v>3</v>
      </c>
      <c r="JH85" s="197">
        <v>3</v>
      </c>
      <c r="JI85" s="197">
        <v>3</v>
      </c>
      <c r="JJ85" s="197"/>
      <c r="JK85" s="197">
        <v>3</v>
      </c>
      <c r="JL85" s="197">
        <v>3</v>
      </c>
      <c r="JM85" s="197">
        <v>3</v>
      </c>
      <c r="JN85" s="197">
        <v>3</v>
      </c>
      <c r="JO85" s="197">
        <v>0</v>
      </c>
      <c r="JP85" s="197">
        <v>0</v>
      </c>
      <c r="JQ85" s="198"/>
      <c r="JR85" s="197">
        <v>0</v>
      </c>
      <c r="JS85" s="197">
        <v>0</v>
      </c>
      <c r="JT85" s="197">
        <v>0</v>
      </c>
      <c r="JU85" s="197">
        <v>0</v>
      </c>
      <c r="JV85" s="197">
        <v>0</v>
      </c>
      <c r="JW85" s="197">
        <v>0</v>
      </c>
      <c r="JX85" s="197">
        <v>0</v>
      </c>
      <c r="JY85" s="197">
        <v>0</v>
      </c>
      <c r="JZ85" s="197">
        <v>0</v>
      </c>
      <c r="KA85" s="197">
        <v>0</v>
      </c>
      <c r="KB85" s="197">
        <v>0</v>
      </c>
      <c r="KC85" s="197">
        <v>0</v>
      </c>
      <c r="KD85" s="197">
        <v>0</v>
      </c>
      <c r="KE85" s="197">
        <v>0</v>
      </c>
      <c r="KF85" s="197">
        <v>0</v>
      </c>
      <c r="KG85" s="197">
        <v>0</v>
      </c>
      <c r="KH85" s="197">
        <v>0</v>
      </c>
      <c r="KI85" s="197">
        <v>0</v>
      </c>
      <c r="KJ85" s="197">
        <v>0</v>
      </c>
      <c r="KK85" s="197">
        <v>0</v>
      </c>
      <c r="KL85" s="197">
        <v>0</v>
      </c>
      <c r="KM85" s="197">
        <v>0</v>
      </c>
      <c r="KN85" s="197">
        <v>0</v>
      </c>
      <c r="KO85" s="197">
        <v>0</v>
      </c>
      <c r="KP85" s="197">
        <v>0</v>
      </c>
      <c r="KQ85" s="197">
        <v>0</v>
      </c>
      <c r="KR85" s="197">
        <v>0</v>
      </c>
      <c r="KS85" s="197">
        <v>0</v>
      </c>
      <c r="KT85" s="197">
        <v>0</v>
      </c>
      <c r="KU85" s="197">
        <v>0</v>
      </c>
      <c r="KV85" s="197">
        <v>0</v>
      </c>
      <c r="KW85" s="197">
        <v>0</v>
      </c>
      <c r="KX85" s="198"/>
      <c r="KY85" s="198"/>
      <c r="KZ85" s="198"/>
      <c r="LA85" s="198"/>
      <c r="LB85" s="197">
        <v>0</v>
      </c>
      <c r="LC85" s="197">
        <v>3</v>
      </c>
      <c r="LD85" s="197">
        <v>3</v>
      </c>
      <c r="LE85" s="197">
        <v>0</v>
      </c>
      <c r="LF85" s="197">
        <v>0</v>
      </c>
      <c r="LG85" s="197">
        <v>0</v>
      </c>
      <c r="LH85" s="198"/>
      <c r="LI85" s="198"/>
      <c r="LJ85" s="198"/>
      <c r="LK85" s="198"/>
      <c r="LL85" s="198"/>
      <c r="LM85" s="198"/>
      <c r="LN85" s="198"/>
      <c r="LO85" s="198"/>
      <c r="LP85" s="198"/>
      <c r="LQ85" s="197">
        <v>0</v>
      </c>
      <c r="LR85" s="198"/>
      <c r="LS85" s="198"/>
      <c r="LT85" s="198"/>
      <c r="LU85" s="198"/>
      <c r="LV85" s="198"/>
      <c r="LW85" s="198"/>
      <c r="LX85" s="198"/>
      <c r="LY85" s="198"/>
      <c r="LZ85" s="198"/>
      <c r="MA85" s="198"/>
      <c r="MB85" s="198"/>
      <c r="MC85" s="198"/>
      <c r="MD85" s="198"/>
      <c r="ME85" s="198"/>
      <c r="MF85" s="198"/>
      <c r="MG85" s="198"/>
      <c r="MH85" s="198"/>
      <c r="MI85" s="198"/>
      <c r="MJ85" s="198"/>
      <c r="MK85" s="198"/>
      <c r="ML85" s="198"/>
      <c r="MM85" s="198"/>
      <c r="MN85" s="197">
        <v>0</v>
      </c>
      <c r="MO85" s="197">
        <v>0</v>
      </c>
      <c r="MP85" s="198"/>
      <c r="MQ85" s="197">
        <v>0</v>
      </c>
      <c r="MR85" s="198"/>
      <c r="MS85" s="198"/>
      <c r="MT85" s="198"/>
      <c r="MU85" s="198"/>
      <c r="MV85" s="198"/>
      <c r="MW85" s="198"/>
      <c r="MX85" s="198"/>
      <c r="MY85" s="198"/>
      <c r="MZ85" s="198"/>
      <c r="NA85" s="197">
        <v>0</v>
      </c>
      <c r="NB85" s="198"/>
      <c r="NC85" s="198"/>
      <c r="ND85" s="198"/>
      <c r="NE85" s="198"/>
      <c r="NF85" s="198"/>
      <c r="NG85" s="198"/>
      <c r="NH85" s="198"/>
      <c r="NI85" s="198"/>
      <c r="NJ85" s="198"/>
      <c r="NK85" s="198"/>
      <c r="NL85" s="198"/>
      <c r="NM85" s="198"/>
      <c r="NN85" s="198"/>
      <c r="NO85" s="198"/>
      <c r="NP85" s="198"/>
      <c r="NQ85" s="198"/>
      <c r="NR85" s="198"/>
      <c r="NS85" s="198"/>
      <c r="NT85" s="198"/>
      <c r="NU85" s="198"/>
      <c r="NV85" s="198"/>
      <c r="NW85" s="198"/>
      <c r="NX85" s="198"/>
      <c r="NY85" s="198"/>
      <c r="NZ85" s="198"/>
      <c r="OA85" s="198"/>
      <c r="OB85" s="198"/>
      <c r="OC85" s="198"/>
      <c r="OD85" s="198"/>
      <c r="OE85" s="198"/>
      <c r="OF85" s="198"/>
      <c r="OG85" s="198"/>
      <c r="OH85" s="198"/>
      <c r="OI85" s="198"/>
      <c r="OJ85" s="198"/>
      <c r="OK85" s="198"/>
      <c r="OL85" s="198"/>
      <c r="OM85" s="198"/>
      <c r="ON85" s="198"/>
      <c r="OO85" s="198"/>
      <c r="OP85" s="198"/>
      <c r="OQ85" s="198"/>
      <c r="OR85" s="198"/>
      <c r="OS85" s="198"/>
      <c r="OT85" s="198"/>
      <c r="OU85" s="198"/>
      <c r="OV85" s="198"/>
      <c r="OW85" s="198"/>
      <c r="OX85" s="198"/>
      <c r="OY85" s="198"/>
      <c r="OZ85" s="198"/>
      <c r="PA85" s="198"/>
      <c r="PB85" s="198"/>
      <c r="PC85" s="198"/>
      <c r="PD85" s="198"/>
      <c r="PE85" s="198"/>
      <c r="PF85" s="198"/>
      <c r="PG85" s="198"/>
      <c r="PH85" s="198"/>
      <c r="PI85" s="198"/>
      <c r="PJ85" s="198"/>
      <c r="PK85" s="198"/>
      <c r="PL85" s="198"/>
      <c r="PM85" s="198"/>
      <c r="PN85" s="198"/>
      <c r="PO85" s="198"/>
      <c r="PP85" s="198"/>
      <c r="PQ85" s="198"/>
      <c r="PR85" s="198"/>
      <c r="PS85" s="198"/>
      <c r="PT85" s="198"/>
      <c r="PU85" s="198"/>
      <c r="PV85" s="198"/>
      <c r="PW85" s="198"/>
      <c r="PX85" s="261"/>
      <c r="PY85" s="261"/>
      <c r="PZ85" s="261"/>
      <c r="QA85" s="261"/>
      <c r="QB85" s="261"/>
      <c r="QC85" s="261"/>
      <c r="QD85" s="261"/>
      <c r="QE85" s="261"/>
      <c r="QF85" s="261"/>
      <c r="QG85" s="261"/>
      <c r="QH85" s="261"/>
      <c r="QI85" s="261"/>
      <c r="QJ85" s="261"/>
      <c r="QK85" s="261"/>
      <c r="QL85" s="261"/>
      <c r="QM85" s="261"/>
      <c r="QN85" s="261"/>
      <c r="QO85" s="261"/>
      <c r="QP85" s="261"/>
      <c r="QQ85" s="261"/>
      <c r="QR85" s="261"/>
      <c r="QS85" s="261"/>
      <c r="QT85" s="261"/>
      <c r="QU85" s="261"/>
      <c r="QV85" s="261"/>
      <c r="QW85" s="261"/>
      <c r="QX85" s="261"/>
      <c r="QY85" s="261"/>
      <c r="QZ85" s="261"/>
      <c r="RA85" s="261"/>
      <c r="RB85" s="261"/>
      <c r="RC85" s="261"/>
      <c r="RD85" s="261"/>
      <c r="RE85" s="261"/>
      <c r="RF85" s="261"/>
      <c r="RG85" s="261"/>
      <c r="RH85" s="261"/>
      <c r="RI85" s="261"/>
      <c r="RJ85" s="261"/>
      <c r="RK85" s="261"/>
      <c r="RL85" s="261"/>
      <c r="RM85" s="261"/>
      <c r="RN85" s="261"/>
      <c r="RO85" s="261"/>
      <c r="RP85" s="261"/>
      <c r="RQ85" s="261"/>
      <c r="RR85" s="261"/>
      <c r="RS85" s="261"/>
      <c r="RT85" s="261"/>
      <c r="RU85" s="261"/>
      <c r="RV85" s="261"/>
      <c r="RW85" s="261"/>
      <c r="RX85" s="261"/>
      <c r="RY85" s="261"/>
      <c r="RZ85" s="261"/>
      <c r="SA85" s="261"/>
      <c r="SB85" s="261"/>
      <c r="SC85" s="261"/>
      <c r="SD85" s="261"/>
      <c r="SE85" s="261"/>
    </row>
    <row r="86" spans="1:499" x14ac:dyDescent="0.2">
      <c r="A86" s="230" t="s">
        <v>830</v>
      </c>
      <c r="B86" s="231" t="s">
        <v>3576</v>
      </c>
      <c r="C86" s="225"/>
      <c r="D86" s="225"/>
      <c r="E86" s="225"/>
      <c r="F86" s="226" t="s">
        <v>5694</v>
      </c>
      <c r="G86" s="226" t="s">
        <v>5550</v>
      </c>
      <c r="H86" s="226" t="s">
        <v>5551</v>
      </c>
      <c r="I86" s="226" t="s">
        <v>5607</v>
      </c>
      <c r="J86" s="226"/>
      <c r="K86" s="226"/>
      <c r="L86" s="226"/>
      <c r="M86" s="226"/>
      <c r="N86" s="226" t="s">
        <v>5553</v>
      </c>
      <c r="O86" s="226" t="s">
        <v>5695</v>
      </c>
      <c r="P86" s="226"/>
      <c r="Q86" s="237">
        <v>0</v>
      </c>
      <c r="R86" s="238"/>
      <c r="S86" s="238"/>
      <c r="T86" s="238"/>
      <c r="U86" s="238"/>
      <c r="V86" s="238"/>
      <c r="W86" s="232" t="s">
        <v>5570</v>
      </c>
      <c r="X86" s="232"/>
      <c r="Y86" s="232" t="s">
        <v>5556</v>
      </c>
      <c r="Z86" s="235">
        <v>2.5299999999999998</v>
      </c>
      <c r="AA86" s="235">
        <v>3.7</v>
      </c>
      <c r="AB86" s="235">
        <v>0</v>
      </c>
      <c r="AC86" s="224">
        <v>36526</v>
      </c>
      <c r="AD86" s="224">
        <v>36526</v>
      </c>
      <c r="AE86" s="125">
        <v>18</v>
      </c>
      <c r="AF86" s="125">
        <v>24</v>
      </c>
      <c r="AG86" s="125">
        <v>12</v>
      </c>
      <c r="AH86" s="236">
        <v>1</v>
      </c>
      <c r="AI86" s="236"/>
      <c r="AJ86" s="125" t="s">
        <v>6229</v>
      </c>
      <c r="AK86" s="175"/>
      <c r="AL86" s="125" t="s">
        <v>820</v>
      </c>
      <c r="AM86" s="27" t="s">
        <v>820</v>
      </c>
      <c r="AN86" s="126">
        <v>6.18</v>
      </c>
      <c r="AO86" s="126">
        <v>0</v>
      </c>
      <c r="AP86" s="126">
        <v>0.2</v>
      </c>
      <c r="AQ86" s="126">
        <v>8.1</v>
      </c>
      <c r="AR86" s="125">
        <v>0</v>
      </c>
      <c r="AS86" s="125">
        <v>0</v>
      </c>
      <c r="AT86" s="178"/>
      <c r="AU86" s="178"/>
      <c r="AV86" s="178">
        <v>43405</v>
      </c>
      <c r="AW86" s="239" t="s">
        <v>855</v>
      </c>
      <c r="AX86" s="239" t="s">
        <v>846</v>
      </c>
      <c r="AY86" s="127"/>
      <c r="AZ86" s="127"/>
      <c r="BA86" s="128">
        <v>200</v>
      </c>
      <c r="BB86" s="128" t="s">
        <v>489</v>
      </c>
      <c r="BC86" s="128"/>
      <c r="BD86" s="128">
        <v>1</v>
      </c>
      <c r="BE86" s="129" t="s">
        <v>541</v>
      </c>
      <c r="BF86" s="130">
        <v>1</v>
      </c>
      <c r="BG86" s="240"/>
      <c r="BH86" s="241"/>
      <c r="BI86" s="190"/>
      <c r="BJ86" s="131">
        <v>0</v>
      </c>
      <c r="BK86" s="191">
        <v>267</v>
      </c>
      <c r="BL86" s="13">
        <v>0</v>
      </c>
      <c r="BM86" s="13">
        <v>0</v>
      </c>
      <c r="BN86" s="27" t="s">
        <v>702</v>
      </c>
      <c r="BO86" s="13" t="s">
        <v>702</v>
      </c>
      <c r="BP86" s="222">
        <v>500</v>
      </c>
      <c r="BQ86" s="132"/>
      <c r="BR86" s="133"/>
      <c r="BS86" s="125">
        <v>1000000000</v>
      </c>
      <c r="BT86" s="134">
        <v>4</v>
      </c>
      <c r="BU86" s="135">
        <v>0</v>
      </c>
      <c r="BV86" s="134">
        <v>0</v>
      </c>
      <c r="BW86" s="136">
        <v>0</v>
      </c>
      <c r="BX86" s="136">
        <v>0</v>
      </c>
      <c r="BY86" s="136">
        <v>0</v>
      </c>
      <c r="BZ86" s="134">
        <v>0</v>
      </c>
      <c r="CA86" s="134">
        <v>0</v>
      </c>
      <c r="CB86" s="134">
        <v>4</v>
      </c>
      <c r="CC86" s="135">
        <v>0</v>
      </c>
      <c r="CD86" s="134"/>
      <c r="CE86" s="134"/>
      <c r="CF86" s="137">
        <v>0</v>
      </c>
      <c r="CG86" s="134">
        <v>0</v>
      </c>
      <c r="CH86" s="132"/>
      <c r="CI86" s="132"/>
      <c r="CJ86" s="229" t="s">
        <v>820</v>
      </c>
      <c r="CK86" s="233" t="s">
        <v>820</v>
      </c>
      <c r="CL86" s="138">
        <v>0</v>
      </c>
      <c r="CM86" s="138">
        <v>0</v>
      </c>
      <c r="CN86" s="135">
        <v>0</v>
      </c>
      <c r="CO86" s="135">
        <v>0</v>
      </c>
      <c r="CP86" s="139"/>
      <c r="CQ86" s="135">
        <v>0</v>
      </c>
      <c r="CR86" s="179">
        <v>43242</v>
      </c>
      <c r="CS86" s="180">
        <v>43367</v>
      </c>
      <c r="CT86" s="181">
        <v>43493</v>
      </c>
      <c r="CU86" s="181">
        <v>43038</v>
      </c>
      <c r="CV86" s="181">
        <v>0</v>
      </c>
      <c r="CW86" s="181">
        <v>43122</v>
      </c>
      <c r="CX86" s="181">
        <v>43206</v>
      </c>
      <c r="CY86" s="135">
        <v>0.30935187984470108</v>
      </c>
      <c r="CZ86" s="134">
        <v>0</v>
      </c>
      <c r="DA86" s="135">
        <v>9.7087378640776691E-3</v>
      </c>
      <c r="DB86" s="135">
        <v>0</v>
      </c>
      <c r="DC86" s="135">
        <v>0</v>
      </c>
      <c r="DD86" s="135">
        <v>0</v>
      </c>
      <c r="DE86" s="140">
        <v>0.53398058252427183</v>
      </c>
      <c r="DF86" s="13" t="s">
        <v>820</v>
      </c>
      <c r="DG86" s="80" t="s">
        <v>820</v>
      </c>
      <c r="DH86" s="18" t="b">
        <v>0</v>
      </c>
      <c r="DI86" s="79"/>
      <c r="DJ86" s="79"/>
      <c r="DK86" s="192"/>
      <c r="DL86" s="174"/>
      <c r="DM86" s="193"/>
      <c r="DN86" s="135"/>
      <c r="DO86" s="79"/>
      <c r="DP86" s="79"/>
      <c r="DQ86" s="79"/>
      <c r="DR86" s="79"/>
      <c r="DS86" s="79"/>
      <c r="DT86" s="79"/>
      <c r="DU86" s="79"/>
      <c r="DV86" s="18"/>
      <c r="DW86" s="18"/>
      <c r="DX86" s="18"/>
      <c r="DY86" s="177"/>
      <c r="DZ86" s="177">
        <v>0</v>
      </c>
      <c r="EA86" s="177">
        <v>0</v>
      </c>
      <c r="EB86" s="177">
        <v>0</v>
      </c>
      <c r="EC86" s="177">
        <v>0</v>
      </c>
      <c r="ED86" s="177">
        <v>0</v>
      </c>
      <c r="EE86" s="177">
        <v>0</v>
      </c>
      <c r="EF86" s="177">
        <v>0</v>
      </c>
      <c r="EG86" s="177">
        <v>0</v>
      </c>
      <c r="EH86" s="177">
        <v>0</v>
      </c>
      <c r="EI86" s="177">
        <v>0</v>
      </c>
      <c r="EJ86" s="177">
        <v>0</v>
      </c>
      <c r="EK86" s="177">
        <v>0</v>
      </c>
      <c r="EL86" s="177">
        <v>0</v>
      </c>
      <c r="EM86" s="177">
        <v>0</v>
      </c>
      <c r="EN86" s="177">
        <v>0</v>
      </c>
      <c r="EO86" s="177">
        <v>0</v>
      </c>
      <c r="EP86" s="177">
        <v>0</v>
      </c>
      <c r="EQ86" s="177">
        <v>0</v>
      </c>
      <c r="ER86" s="177">
        <v>0</v>
      </c>
      <c r="ES86" s="177">
        <v>0</v>
      </c>
      <c r="ET86" s="177">
        <v>0</v>
      </c>
      <c r="EU86" s="177">
        <v>0</v>
      </c>
      <c r="EV86" s="177">
        <v>0</v>
      </c>
      <c r="EW86" s="177">
        <v>0</v>
      </c>
      <c r="EX86" s="177">
        <v>0</v>
      </c>
      <c r="EY86" s="177">
        <v>0</v>
      </c>
      <c r="EZ86" s="177">
        <v>0</v>
      </c>
      <c r="FA86" s="177">
        <v>0</v>
      </c>
      <c r="FB86" s="177">
        <v>0</v>
      </c>
      <c r="FC86" s="250">
        <v>164</v>
      </c>
      <c r="FD86" s="242">
        <v>116</v>
      </c>
      <c r="FE86" s="242">
        <v>116</v>
      </c>
      <c r="FF86" s="242">
        <v>116</v>
      </c>
      <c r="FG86" s="242">
        <v>101</v>
      </c>
      <c r="FH86" s="244">
        <v>101</v>
      </c>
      <c r="FI86" s="244">
        <v>101</v>
      </c>
      <c r="FJ86" s="244">
        <v>101</v>
      </c>
      <c r="FK86" s="244">
        <v>86</v>
      </c>
      <c r="FL86" s="244">
        <v>86</v>
      </c>
      <c r="FM86" s="244">
        <v>86</v>
      </c>
      <c r="FN86" s="244">
        <v>86</v>
      </c>
      <c r="FO86" s="244">
        <v>86</v>
      </c>
      <c r="FP86" s="244">
        <v>86</v>
      </c>
      <c r="FQ86" s="244">
        <v>86</v>
      </c>
      <c r="FR86" s="244">
        <v>86</v>
      </c>
      <c r="FS86" s="244">
        <v>86</v>
      </c>
      <c r="FT86" s="244">
        <v>86</v>
      </c>
      <c r="FU86" s="244">
        <v>86</v>
      </c>
      <c r="FV86" s="244">
        <v>86</v>
      </c>
      <c r="FW86" s="244">
        <v>86</v>
      </c>
      <c r="FX86" s="244">
        <v>86</v>
      </c>
      <c r="FY86" s="244">
        <v>86</v>
      </c>
      <c r="FZ86" s="244">
        <v>86</v>
      </c>
      <c r="GA86" s="244">
        <v>86</v>
      </c>
      <c r="GB86" s="244">
        <v>86</v>
      </c>
      <c r="GC86" s="244">
        <v>86</v>
      </c>
      <c r="GD86" s="244">
        <v>80</v>
      </c>
      <c r="GE86" s="244">
        <v>80</v>
      </c>
      <c r="GF86" s="244">
        <v>80</v>
      </c>
      <c r="GG86" s="244">
        <v>80</v>
      </c>
      <c r="GH86" s="244">
        <v>80</v>
      </c>
      <c r="GI86" s="244">
        <v>80</v>
      </c>
      <c r="GJ86" s="244">
        <v>80</v>
      </c>
      <c r="GK86" s="244">
        <v>80</v>
      </c>
      <c r="GL86" s="244">
        <v>80</v>
      </c>
      <c r="GM86" s="244">
        <v>80</v>
      </c>
      <c r="GN86" s="244">
        <v>80</v>
      </c>
      <c r="GO86" s="244">
        <v>80</v>
      </c>
      <c r="GP86" s="244">
        <v>80</v>
      </c>
      <c r="GQ86" s="244">
        <v>80</v>
      </c>
      <c r="GR86" s="244">
        <v>80</v>
      </c>
      <c r="GS86" s="244">
        <v>80</v>
      </c>
      <c r="GT86" s="244">
        <v>80</v>
      </c>
      <c r="GU86" s="242">
        <v>70</v>
      </c>
      <c r="GV86" s="242">
        <v>70</v>
      </c>
      <c r="GW86" s="242">
        <v>70</v>
      </c>
      <c r="GX86" s="242">
        <v>70</v>
      </c>
      <c r="GY86" s="242">
        <v>70</v>
      </c>
      <c r="GZ86" s="242">
        <v>65</v>
      </c>
      <c r="HA86" s="242">
        <v>55</v>
      </c>
      <c r="HB86" s="242">
        <v>55</v>
      </c>
      <c r="HC86" s="242">
        <v>55</v>
      </c>
      <c r="HD86" s="242">
        <v>55</v>
      </c>
      <c r="HE86" s="242">
        <v>1</v>
      </c>
      <c r="HF86" s="242">
        <v>55</v>
      </c>
      <c r="HG86" s="242">
        <v>55</v>
      </c>
      <c r="HH86" s="242">
        <v>55</v>
      </c>
      <c r="HI86" s="242">
        <v>55</v>
      </c>
      <c r="HJ86" s="242">
        <v>55</v>
      </c>
      <c r="HK86" s="198"/>
      <c r="HL86" s="242">
        <v>55</v>
      </c>
      <c r="HM86" s="242">
        <v>55</v>
      </c>
      <c r="HN86" s="242">
        <v>55</v>
      </c>
      <c r="HO86" s="242">
        <v>55</v>
      </c>
      <c r="HP86" s="242">
        <v>55</v>
      </c>
      <c r="HQ86" s="242">
        <v>55</v>
      </c>
      <c r="HR86" s="242">
        <v>55</v>
      </c>
      <c r="HS86" s="242">
        <v>55</v>
      </c>
      <c r="HT86" s="242">
        <v>55</v>
      </c>
      <c r="HU86" s="242">
        <v>55</v>
      </c>
      <c r="HV86" s="198"/>
      <c r="HW86" s="242">
        <v>55</v>
      </c>
      <c r="HX86" s="242">
        <v>55</v>
      </c>
      <c r="HY86" s="242">
        <v>35</v>
      </c>
      <c r="HZ86" s="242">
        <v>35</v>
      </c>
      <c r="IA86" s="242">
        <v>35</v>
      </c>
      <c r="IB86" s="242">
        <v>35</v>
      </c>
      <c r="IC86" s="242">
        <v>35</v>
      </c>
      <c r="ID86" s="242">
        <v>35</v>
      </c>
      <c r="IE86" s="242">
        <v>35</v>
      </c>
      <c r="IF86" s="242">
        <v>35</v>
      </c>
      <c r="IG86" s="242">
        <v>35</v>
      </c>
      <c r="IH86" s="242">
        <v>35</v>
      </c>
      <c r="II86" s="242">
        <v>35</v>
      </c>
      <c r="IJ86" s="242">
        <v>35</v>
      </c>
      <c r="IK86" s="242">
        <v>24</v>
      </c>
      <c r="IL86" s="242">
        <v>24</v>
      </c>
      <c r="IM86" s="242">
        <v>24</v>
      </c>
      <c r="IN86" s="242">
        <v>24</v>
      </c>
      <c r="IO86" s="242">
        <v>24</v>
      </c>
      <c r="IP86" s="242">
        <v>24</v>
      </c>
      <c r="IQ86" s="242">
        <v>24</v>
      </c>
      <c r="IR86" s="242">
        <v>24</v>
      </c>
      <c r="IS86" s="242">
        <v>24</v>
      </c>
      <c r="IT86" s="242">
        <v>24</v>
      </c>
      <c r="IU86" s="242">
        <v>24</v>
      </c>
      <c r="IV86" s="242">
        <v>24</v>
      </c>
      <c r="IW86" s="242">
        <v>24</v>
      </c>
      <c r="IX86" s="242">
        <v>24</v>
      </c>
      <c r="IY86" s="242">
        <v>24</v>
      </c>
      <c r="IZ86" s="198"/>
      <c r="JA86" s="242">
        <v>24</v>
      </c>
      <c r="JB86" s="242">
        <v>24</v>
      </c>
      <c r="JC86" s="242">
        <v>24</v>
      </c>
      <c r="JD86" s="242">
        <v>24</v>
      </c>
      <c r="JE86" s="242">
        <v>24</v>
      </c>
      <c r="JF86" s="242">
        <v>24</v>
      </c>
      <c r="JG86" s="242">
        <v>24</v>
      </c>
      <c r="JH86" s="242">
        <v>24</v>
      </c>
      <c r="JI86" s="242">
        <v>24</v>
      </c>
      <c r="JJ86" s="242"/>
      <c r="JK86" s="242">
        <v>24</v>
      </c>
      <c r="JL86" s="242">
        <v>24</v>
      </c>
      <c r="JM86" s="242">
        <v>24</v>
      </c>
      <c r="JN86" s="242">
        <v>24</v>
      </c>
      <c r="JO86" s="242">
        <v>24</v>
      </c>
      <c r="JP86" s="242">
        <v>24</v>
      </c>
      <c r="JQ86" s="198"/>
      <c r="JR86" s="242">
        <v>24</v>
      </c>
      <c r="JS86" s="242">
        <v>24</v>
      </c>
      <c r="JT86" s="242">
        <v>24</v>
      </c>
      <c r="JU86" s="242">
        <v>24</v>
      </c>
      <c r="JV86" s="242">
        <v>24</v>
      </c>
      <c r="JW86" s="242">
        <v>24</v>
      </c>
      <c r="JX86" s="242">
        <v>24</v>
      </c>
      <c r="JY86" s="242">
        <v>24</v>
      </c>
      <c r="JZ86" s="242">
        <v>24</v>
      </c>
      <c r="KA86" s="242">
        <v>24</v>
      </c>
      <c r="KB86" s="242">
        <v>24</v>
      </c>
      <c r="KC86" s="242">
        <v>24</v>
      </c>
      <c r="KD86" s="242">
        <v>24</v>
      </c>
      <c r="KE86" s="242">
        <v>24</v>
      </c>
      <c r="KF86" s="242">
        <v>24</v>
      </c>
      <c r="KG86" s="242">
        <v>24</v>
      </c>
      <c r="KH86" s="242">
        <v>24</v>
      </c>
      <c r="KI86" s="242">
        <v>24</v>
      </c>
      <c r="KJ86" s="242">
        <v>24</v>
      </c>
      <c r="KK86" s="242">
        <v>24</v>
      </c>
      <c r="KL86" s="242">
        <v>24</v>
      </c>
      <c r="KM86" s="242">
        <v>24</v>
      </c>
      <c r="KN86" s="242">
        <v>24</v>
      </c>
      <c r="KO86" s="242">
        <v>25</v>
      </c>
      <c r="KP86" s="242">
        <v>25</v>
      </c>
      <c r="KQ86" s="242">
        <v>25</v>
      </c>
      <c r="KR86" s="242">
        <v>25</v>
      </c>
      <c r="KS86" s="242">
        <v>25</v>
      </c>
      <c r="KT86" s="242">
        <v>25</v>
      </c>
      <c r="KU86" s="242">
        <v>20</v>
      </c>
      <c r="KV86" s="242">
        <v>20</v>
      </c>
      <c r="KW86" s="242">
        <v>20</v>
      </c>
      <c r="KX86" s="198"/>
      <c r="KY86" s="198"/>
      <c r="KZ86" s="198"/>
      <c r="LA86" s="198"/>
      <c r="LB86" s="197">
        <v>10</v>
      </c>
      <c r="LC86" s="197">
        <v>24</v>
      </c>
      <c r="LD86" s="197">
        <v>24</v>
      </c>
      <c r="LE86" s="197">
        <v>10</v>
      </c>
      <c r="LF86" s="197">
        <v>0</v>
      </c>
      <c r="LG86" s="197">
        <v>10</v>
      </c>
      <c r="LH86" s="198"/>
      <c r="LI86" s="198"/>
      <c r="LJ86" s="198"/>
      <c r="LK86" s="198"/>
      <c r="LL86" s="198"/>
      <c r="LM86" s="198"/>
      <c r="LN86" s="198"/>
      <c r="LO86" s="198"/>
      <c r="LP86" s="198"/>
      <c r="LQ86" s="197">
        <v>10</v>
      </c>
      <c r="LR86" s="198"/>
      <c r="LS86" s="198"/>
      <c r="LT86" s="198"/>
      <c r="LU86" s="198"/>
      <c r="LV86" s="198"/>
      <c r="LW86" s="198"/>
      <c r="LX86" s="198"/>
      <c r="LY86" s="198"/>
      <c r="LZ86" s="198"/>
      <c r="MA86" s="198"/>
      <c r="MB86" s="198"/>
      <c r="MC86" s="198"/>
      <c r="MD86" s="198"/>
      <c r="ME86" s="198"/>
      <c r="MF86" s="198"/>
      <c r="MG86" s="198"/>
      <c r="MH86" s="198"/>
      <c r="MI86" s="198"/>
      <c r="MJ86" s="198"/>
      <c r="MK86" s="198"/>
      <c r="ML86" s="198"/>
      <c r="MM86" s="198"/>
      <c r="MN86" s="197">
        <v>10</v>
      </c>
      <c r="MO86" s="197">
        <v>4</v>
      </c>
      <c r="MP86" s="198"/>
      <c r="MQ86" s="197">
        <v>4</v>
      </c>
      <c r="MR86" s="198"/>
      <c r="MS86" s="198"/>
      <c r="MT86" s="198"/>
      <c r="MU86" s="198"/>
      <c r="MV86" s="198"/>
      <c r="MW86" s="198"/>
      <c r="MX86" s="198"/>
      <c r="MY86" s="198"/>
      <c r="MZ86" s="198"/>
      <c r="NA86" s="197">
        <v>4</v>
      </c>
      <c r="NB86" s="198"/>
      <c r="NC86" s="198"/>
      <c r="ND86" s="198"/>
      <c r="NE86" s="198"/>
      <c r="NF86" s="198"/>
      <c r="NG86" s="198"/>
      <c r="NH86" s="198"/>
      <c r="NI86" s="198"/>
      <c r="NJ86" s="198"/>
      <c r="NK86" s="198"/>
      <c r="NL86" s="198"/>
      <c r="NM86" s="198"/>
      <c r="NN86" s="198"/>
      <c r="NO86" s="198"/>
      <c r="NP86" s="196"/>
      <c r="NQ86" s="196"/>
      <c r="NR86" s="196"/>
      <c r="NS86" s="196"/>
      <c r="NT86" s="196"/>
      <c r="NU86" s="196"/>
      <c r="NV86" s="196"/>
      <c r="NW86" s="196"/>
      <c r="NX86" s="196"/>
      <c r="NY86" s="196"/>
      <c r="NZ86" s="196"/>
      <c r="OA86" s="196"/>
      <c r="OB86" s="196"/>
      <c r="OC86" s="196"/>
      <c r="OD86" s="196"/>
      <c r="OE86" s="196"/>
      <c r="OF86" s="196"/>
      <c r="OG86" s="196"/>
      <c r="OH86" s="196"/>
      <c r="OI86" s="196"/>
      <c r="OJ86" s="196"/>
      <c r="OK86" s="196"/>
      <c r="OL86" s="196"/>
      <c r="OM86" s="196"/>
      <c r="ON86" s="196"/>
      <c r="OO86" s="196"/>
      <c r="OP86" s="196"/>
      <c r="OQ86" s="196"/>
      <c r="OR86" s="196"/>
      <c r="OS86" s="196"/>
      <c r="OT86" s="196"/>
      <c r="OU86" s="196"/>
      <c r="OV86" s="196"/>
      <c r="OW86" s="196"/>
      <c r="OX86" s="196"/>
      <c r="OY86" s="196"/>
      <c r="OZ86" s="196"/>
      <c r="PA86" s="196"/>
      <c r="PB86" s="196"/>
      <c r="PC86" s="196"/>
      <c r="PD86" s="196"/>
      <c r="PE86" s="196"/>
      <c r="PF86" s="196"/>
      <c r="PG86" s="196"/>
      <c r="PH86" s="196"/>
      <c r="PI86" s="196"/>
      <c r="PJ86" s="196"/>
      <c r="PK86" s="196"/>
      <c r="PL86" s="196"/>
      <c r="PM86" s="196"/>
      <c r="PN86" s="196"/>
      <c r="PO86" s="196"/>
      <c r="PP86" s="196"/>
      <c r="PQ86" s="196"/>
      <c r="PR86" s="196"/>
      <c r="PS86" s="196"/>
      <c r="PT86" s="196"/>
      <c r="PU86" s="196"/>
      <c r="PV86" s="196"/>
      <c r="PW86" s="196"/>
      <c r="PX86" s="261"/>
      <c r="PY86" s="261"/>
      <c r="PZ86" s="261"/>
      <c r="QA86" s="261"/>
      <c r="QB86" s="261"/>
      <c r="QC86" s="261"/>
      <c r="QD86" s="261"/>
      <c r="QE86" s="261"/>
      <c r="QF86" s="261"/>
      <c r="QG86" s="261"/>
      <c r="QH86" s="261"/>
      <c r="QI86" s="261"/>
      <c r="QJ86" s="261"/>
      <c r="QK86" s="261"/>
      <c r="QL86" s="261"/>
      <c r="QM86" s="261"/>
      <c r="QN86" s="261"/>
      <c r="QO86" s="261"/>
      <c r="QP86" s="261"/>
      <c r="QQ86" s="261"/>
      <c r="QR86" s="261"/>
      <c r="QS86" s="261"/>
      <c r="QT86" s="261"/>
      <c r="QU86" s="261"/>
      <c r="QV86" s="261"/>
      <c r="QW86" s="261"/>
      <c r="QX86" s="261"/>
      <c r="QY86" s="261"/>
      <c r="QZ86" s="261"/>
      <c r="RA86" s="261"/>
      <c r="RB86" s="261"/>
      <c r="RC86" s="261"/>
      <c r="RD86" s="261"/>
      <c r="RE86" s="261"/>
      <c r="RF86" s="261"/>
      <c r="RG86" s="261"/>
      <c r="RH86" s="261"/>
      <c r="RI86" s="261"/>
      <c r="RJ86" s="261"/>
      <c r="RK86" s="261"/>
      <c r="RL86" s="261"/>
      <c r="RM86" s="261"/>
      <c r="RN86" s="261"/>
      <c r="RO86" s="261"/>
      <c r="RP86" s="261"/>
      <c r="RQ86" s="261"/>
      <c r="RR86" s="261"/>
      <c r="RS86" s="261"/>
      <c r="RT86" s="261"/>
      <c r="RU86" s="261"/>
      <c r="RV86" s="261"/>
      <c r="RW86" s="261"/>
      <c r="RX86" s="261"/>
      <c r="RY86" s="261"/>
      <c r="RZ86" s="261"/>
      <c r="SA86" s="261"/>
      <c r="SB86" s="261"/>
      <c r="SC86" s="261"/>
      <c r="SD86" s="261"/>
      <c r="SE86" s="261"/>
    </row>
    <row r="87" spans="1:499" x14ac:dyDescent="0.2">
      <c r="A87" s="230" t="s">
        <v>830</v>
      </c>
      <c r="B87" s="231" t="s">
        <v>3388</v>
      </c>
      <c r="C87" s="225"/>
      <c r="D87" s="225"/>
      <c r="E87" s="225"/>
      <c r="F87" s="226" t="s">
        <v>5696</v>
      </c>
      <c r="G87" s="226" t="s">
        <v>5550</v>
      </c>
      <c r="H87" s="226" t="s">
        <v>5551</v>
      </c>
      <c r="I87" s="226" t="s">
        <v>5607</v>
      </c>
      <c r="J87" s="226"/>
      <c r="K87" s="226"/>
      <c r="L87" s="226"/>
      <c r="M87" s="226"/>
      <c r="N87" s="226" t="s">
        <v>5553</v>
      </c>
      <c r="O87" s="226" t="s">
        <v>5697</v>
      </c>
      <c r="P87" s="226"/>
      <c r="Q87" s="237">
        <v>0</v>
      </c>
      <c r="R87" s="238"/>
      <c r="S87" s="238"/>
      <c r="T87" s="238"/>
      <c r="U87" s="238"/>
      <c r="V87" s="238"/>
      <c r="W87" s="232" t="s">
        <v>5561</v>
      </c>
      <c r="X87" s="232"/>
      <c r="Y87" s="232" t="s">
        <v>5556</v>
      </c>
      <c r="Z87" s="235">
        <v>1.89</v>
      </c>
      <c r="AA87" s="235">
        <v>3.25</v>
      </c>
      <c r="AB87" s="235">
        <v>0</v>
      </c>
      <c r="AC87" s="224">
        <v>36526</v>
      </c>
      <c r="AD87" s="224">
        <v>36526</v>
      </c>
      <c r="AE87" s="125">
        <v>18</v>
      </c>
      <c r="AF87" s="125">
        <v>24</v>
      </c>
      <c r="AG87" s="125">
        <v>12</v>
      </c>
      <c r="AH87" s="236">
        <v>1</v>
      </c>
      <c r="AI87" s="236" t="s">
        <v>819</v>
      </c>
      <c r="AJ87" s="125" t="s">
        <v>6225</v>
      </c>
      <c r="AK87" s="175" t="s">
        <v>5145</v>
      </c>
      <c r="AL87" s="125" t="s">
        <v>820</v>
      </c>
      <c r="AM87" s="27" t="s">
        <v>820</v>
      </c>
      <c r="AN87" s="126">
        <v>33.090000000000003</v>
      </c>
      <c r="AO87" s="126">
        <v>13.3</v>
      </c>
      <c r="AP87" s="126">
        <v>7.2</v>
      </c>
      <c r="AQ87" s="126">
        <v>3.8</v>
      </c>
      <c r="AR87" s="125">
        <v>0</v>
      </c>
      <c r="AS87" s="125">
        <v>0</v>
      </c>
      <c r="AT87" s="178">
        <v>43443</v>
      </c>
      <c r="AU87" s="178"/>
      <c r="AV87" s="178">
        <v>43377</v>
      </c>
      <c r="AW87" s="239" t="s">
        <v>855</v>
      </c>
      <c r="AX87" s="239" t="s">
        <v>846</v>
      </c>
      <c r="AY87" s="127"/>
      <c r="AZ87" s="127"/>
      <c r="BA87" s="128">
        <v>500</v>
      </c>
      <c r="BB87" s="128" t="s">
        <v>489</v>
      </c>
      <c r="BC87" s="128"/>
      <c r="BD87" s="128">
        <v>1</v>
      </c>
      <c r="BE87" s="129" t="s">
        <v>541</v>
      </c>
      <c r="BF87" s="130">
        <v>1</v>
      </c>
      <c r="BG87" s="240"/>
      <c r="BH87" s="241"/>
      <c r="BI87" s="190"/>
      <c r="BJ87" s="131">
        <v>1761</v>
      </c>
      <c r="BK87" s="191">
        <v>1430</v>
      </c>
      <c r="BL87" s="13">
        <v>1171</v>
      </c>
      <c r="BM87" s="13">
        <v>581</v>
      </c>
      <c r="BN87" s="27" t="s">
        <v>5557</v>
      </c>
      <c r="BO87" s="13" t="s">
        <v>705</v>
      </c>
      <c r="BP87" s="222">
        <v>1572</v>
      </c>
      <c r="BQ87" s="132"/>
      <c r="BR87" s="133"/>
      <c r="BS87" s="125">
        <v>1000000000</v>
      </c>
      <c r="BT87" s="134">
        <v>349</v>
      </c>
      <c r="BU87" s="135">
        <v>0.80179999999999996</v>
      </c>
      <c r="BV87" s="134">
        <v>600</v>
      </c>
      <c r="BW87" s="136">
        <v>0</v>
      </c>
      <c r="BX87" s="136">
        <v>600</v>
      </c>
      <c r="BY87" s="136">
        <v>0</v>
      </c>
      <c r="BZ87" s="134">
        <v>0</v>
      </c>
      <c r="CA87" s="134">
        <v>0</v>
      </c>
      <c r="CB87" s="134">
        <v>949</v>
      </c>
      <c r="CC87" s="135">
        <v>0.46110000000000001</v>
      </c>
      <c r="CD87" s="134"/>
      <c r="CE87" s="134"/>
      <c r="CF87" s="137">
        <v>812</v>
      </c>
      <c r="CG87" s="134">
        <v>587</v>
      </c>
      <c r="CH87" s="132"/>
      <c r="CI87" s="132"/>
      <c r="CJ87" s="229" t="s">
        <v>820</v>
      </c>
      <c r="CK87" s="233" t="s">
        <v>820</v>
      </c>
      <c r="CL87" s="138">
        <v>316</v>
      </c>
      <c r="CM87" s="138">
        <v>0</v>
      </c>
      <c r="CN87" s="135">
        <v>0</v>
      </c>
      <c r="CO87" s="135">
        <v>0.96</v>
      </c>
      <c r="CP87" s="139"/>
      <c r="CQ87" s="135">
        <v>0</v>
      </c>
      <c r="CR87" s="179">
        <v>43479</v>
      </c>
      <c r="CS87" s="180">
        <v>43479</v>
      </c>
      <c r="CT87" s="181">
        <v>43605</v>
      </c>
      <c r="CU87" s="181">
        <v>43067</v>
      </c>
      <c r="CV87" s="181">
        <v>0</v>
      </c>
      <c r="CW87" s="181">
        <v>43151</v>
      </c>
      <c r="CX87" s="181">
        <v>43235</v>
      </c>
      <c r="CY87" s="135">
        <v>0</v>
      </c>
      <c r="CZ87" s="134">
        <v>0</v>
      </c>
      <c r="DA87" s="135">
        <v>0</v>
      </c>
      <c r="DB87" s="135">
        <v>2.197802197802198E-2</v>
      </c>
      <c r="DC87" s="135">
        <v>0</v>
      </c>
      <c r="DD87" s="135">
        <v>0</v>
      </c>
      <c r="DE87" s="140">
        <v>0</v>
      </c>
      <c r="DF87" s="13" t="s">
        <v>820</v>
      </c>
      <c r="DG87" s="80" t="s">
        <v>706</v>
      </c>
      <c r="DH87" s="18" t="b">
        <v>0</v>
      </c>
      <c r="DI87" s="79"/>
      <c r="DJ87" s="79"/>
      <c r="DK87" s="192"/>
      <c r="DL87" s="174"/>
      <c r="DM87" s="193"/>
      <c r="DN87" s="135"/>
      <c r="DO87" s="79"/>
      <c r="DP87" s="79"/>
      <c r="DQ87" s="79"/>
      <c r="DR87" s="79"/>
      <c r="DS87" s="79"/>
      <c r="DT87" s="79"/>
      <c r="DU87" s="79"/>
      <c r="DV87" s="18"/>
      <c r="DW87" s="18"/>
      <c r="DX87" s="18"/>
      <c r="DY87" s="177"/>
      <c r="DZ87" s="177">
        <v>0</v>
      </c>
      <c r="EA87" s="177">
        <v>0</v>
      </c>
      <c r="EB87" s="177">
        <v>0</v>
      </c>
      <c r="EC87" s="177">
        <v>0</v>
      </c>
      <c r="ED87" s="177">
        <v>0</v>
      </c>
      <c r="EE87" s="177">
        <v>0</v>
      </c>
      <c r="EF87" s="177">
        <v>0</v>
      </c>
      <c r="EG87" s="177">
        <v>0</v>
      </c>
      <c r="EH87" s="177">
        <v>0</v>
      </c>
      <c r="EI87" s="177">
        <v>0</v>
      </c>
      <c r="EJ87" s="177">
        <v>0</v>
      </c>
      <c r="EK87" s="177">
        <v>0</v>
      </c>
      <c r="EL87" s="177">
        <v>0</v>
      </c>
      <c r="EM87" s="177">
        <v>0</v>
      </c>
      <c r="EN87" s="177">
        <v>0</v>
      </c>
      <c r="EO87" s="177">
        <v>0</v>
      </c>
      <c r="EP87" s="177">
        <v>0</v>
      </c>
      <c r="EQ87" s="177">
        <v>0</v>
      </c>
      <c r="ER87" s="177">
        <v>0</v>
      </c>
      <c r="ES87" s="177">
        <v>0</v>
      </c>
      <c r="ET87" s="177">
        <v>0</v>
      </c>
      <c r="EU87" s="177">
        <v>0</v>
      </c>
      <c r="EV87" s="177">
        <v>0</v>
      </c>
      <c r="EW87" s="177">
        <v>0</v>
      </c>
      <c r="EX87" s="177">
        <v>0</v>
      </c>
      <c r="EY87" s="177">
        <v>0</v>
      </c>
      <c r="EZ87" s="177">
        <v>0</v>
      </c>
      <c r="FA87" s="177">
        <v>0</v>
      </c>
      <c r="FB87" s="177">
        <v>0</v>
      </c>
      <c r="FC87" s="245">
        <v>70</v>
      </c>
      <c r="FD87" s="199">
        <v>0</v>
      </c>
      <c r="FE87" s="250">
        <v>600</v>
      </c>
      <c r="FF87" s="250">
        <v>600</v>
      </c>
      <c r="FG87" s="245">
        <v>316</v>
      </c>
      <c r="FH87" s="242">
        <v>284</v>
      </c>
      <c r="FI87" s="242">
        <v>284</v>
      </c>
      <c r="FJ87" s="242">
        <v>284</v>
      </c>
      <c r="FK87" s="242">
        <v>242</v>
      </c>
      <c r="FL87" s="242">
        <v>242</v>
      </c>
      <c r="FM87" s="242">
        <v>242</v>
      </c>
      <c r="FN87" s="242">
        <v>242</v>
      </c>
      <c r="FO87" s="242">
        <v>242</v>
      </c>
      <c r="FP87" s="242">
        <v>242</v>
      </c>
      <c r="FQ87" s="242">
        <v>242</v>
      </c>
      <c r="FR87" s="242">
        <v>242</v>
      </c>
      <c r="FS87" s="242">
        <v>242</v>
      </c>
      <c r="FT87" s="242">
        <v>242</v>
      </c>
      <c r="FU87" s="242">
        <v>242</v>
      </c>
      <c r="FV87" s="242">
        <v>242</v>
      </c>
      <c r="FW87" s="242">
        <v>242</v>
      </c>
      <c r="FX87" s="242">
        <v>242</v>
      </c>
      <c r="FY87" s="242">
        <v>242</v>
      </c>
      <c r="FZ87" s="242">
        <v>242</v>
      </c>
      <c r="GA87" s="242">
        <v>242</v>
      </c>
      <c r="GB87" s="242">
        <v>242</v>
      </c>
      <c r="GC87" s="242">
        <v>242</v>
      </c>
      <c r="GD87" s="248">
        <v>741</v>
      </c>
      <c r="GE87" s="248">
        <v>741</v>
      </c>
      <c r="GF87" s="248">
        <v>741</v>
      </c>
      <c r="GG87" s="248">
        <v>737</v>
      </c>
      <c r="GH87" s="248">
        <v>737</v>
      </c>
      <c r="GI87" s="248">
        <v>737</v>
      </c>
      <c r="GJ87" s="248">
        <v>737</v>
      </c>
      <c r="GK87" s="248">
        <v>727</v>
      </c>
      <c r="GL87" s="248">
        <v>719</v>
      </c>
      <c r="GM87" s="248">
        <v>719</v>
      </c>
      <c r="GN87" s="248">
        <v>713</v>
      </c>
      <c r="GO87" s="248">
        <v>713</v>
      </c>
      <c r="GP87" s="248">
        <v>713</v>
      </c>
      <c r="GQ87" s="248">
        <v>713</v>
      </c>
      <c r="GR87" s="248">
        <v>707</v>
      </c>
      <c r="GS87" s="248">
        <v>707</v>
      </c>
      <c r="GT87" s="248">
        <v>707</v>
      </c>
      <c r="GU87" s="248">
        <v>702</v>
      </c>
      <c r="GV87" s="248">
        <v>702</v>
      </c>
      <c r="GW87" s="248">
        <v>702</v>
      </c>
      <c r="GX87" s="248">
        <v>702</v>
      </c>
      <c r="GY87" s="248">
        <v>694</v>
      </c>
      <c r="GZ87" s="248">
        <v>691</v>
      </c>
      <c r="HA87" s="248">
        <v>681</v>
      </c>
      <c r="HB87" s="248">
        <v>681</v>
      </c>
      <c r="HC87" s="248">
        <v>681</v>
      </c>
      <c r="HD87" s="248">
        <v>681</v>
      </c>
      <c r="HE87" s="248">
        <v>1</v>
      </c>
      <c r="HF87" s="248">
        <v>681</v>
      </c>
      <c r="HG87" s="248">
        <v>681</v>
      </c>
      <c r="HH87" s="244">
        <v>636</v>
      </c>
      <c r="HI87" s="244">
        <v>636</v>
      </c>
      <c r="HJ87" s="244">
        <v>636</v>
      </c>
      <c r="HK87" s="198"/>
      <c r="HL87" s="244">
        <v>636</v>
      </c>
      <c r="HM87" s="244">
        <v>632</v>
      </c>
      <c r="HN87" s="244">
        <v>632</v>
      </c>
      <c r="HO87" s="248">
        <v>681</v>
      </c>
      <c r="HP87" s="244">
        <v>628</v>
      </c>
      <c r="HQ87" s="244">
        <v>628</v>
      </c>
      <c r="HR87" s="244">
        <v>626</v>
      </c>
      <c r="HS87" s="244">
        <v>626</v>
      </c>
      <c r="HT87" s="244">
        <v>626</v>
      </c>
      <c r="HU87" s="244">
        <v>626</v>
      </c>
      <c r="HV87" s="198"/>
      <c r="HW87" s="244">
        <v>626</v>
      </c>
      <c r="HX87" s="244">
        <v>621</v>
      </c>
      <c r="HY87" s="244">
        <v>612</v>
      </c>
      <c r="HZ87" s="244">
        <v>612</v>
      </c>
      <c r="IA87" s="244">
        <v>612</v>
      </c>
      <c r="IB87" s="244">
        <v>612</v>
      </c>
      <c r="IC87" s="244">
        <v>612</v>
      </c>
      <c r="ID87" s="244">
        <v>612</v>
      </c>
      <c r="IE87" s="244">
        <v>612</v>
      </c>
      <c r="IF87" s="244">
        <v>612</v>
      </c>
      <c r="IG87" s="244">
        <v>612</v>
      </c>
      <c r="IH87" s="244">
        <v>612</v>
      </c>
      <c r="II87" s="244">
        <v>612</v>
      </c>
      <c r="IJ87" s="244">
        <v>612</v>
      </c>
      <c r="IK87" s="244">
        <v>604</v>
      </c>
      <c r="IL87" s="244">
        <v>604</v>
      </c>
      <c r="IM87" s="244">
        <v>604</v>
      </c>
      <c r="IN87" s="244">
        <v>604</v>
      </c>
      <c r="IO87" s="244">
        <v>604</v>
      </c>
      <c r="IP87" s="244">
        <v>604</v>
      </c>
      <c r="IQ87" s="244">
        <v>604</v>
      </c>
      <c r="IR87" s="244">
        <v>583</v>
      </c>
      <c r="IS87" s="244">
        <v>583</v>
      </c>
      <c r="IT87" s="244">
        <v>583</v>
      </c>
      <c r="IU87" s="244">
        <v>583</v>
      </c>
      <c r="IV87" s="244">
        <v>583</v>
      </c>
      <c r="IW87" s="244">
        <v>583</v>
      </c>
      <c r="IX87" s="244">
        <v>583</v>
      </c>
      <c r="IY87" s="244">
        <v>577</v>
      </c>
      <c r="IZ87" s="198"/>
      <c r="JA87" s="244">
        <v>574</v>
      </c>
      <c r="JB87" s="244">
        <v>574</v>
      </c>
      <c r="JC87" s="244">
        <v>574</v>
      </c>
      <c r="JD87" s="244">
        <v>574</v>
      </c>
      <c r="JE87" s="244">
        <v>574</v>
      </c>
      <c r="JF87" s="244">
        <v>560</v>
      </c>
      <c r="JG87" s="244">
        <v>560</v>
      </c>
      <c r="JH87" s="244">
        <v>557</v>
      </c>
      <c r="JI87" s="244">
        <v>557</v>
      </c>
      <c r="JJ87" s="244"/>
      <c r="JK87" s="244">
        <v>545</v>
      </c>
      <c r="JL87" s="244">
        <v>539</v>
      </c>
      <c r="JM87" s="244">
        <v>539</v>
      </c>
      <c r="JN87" s="244">
        <v>539</v>
      </c>
      <c r="JO87" s="244">
        <v>533</v>
      </c>
      <c r="JP87" s="244">
        <v>533</v>
      </c>
      <c r="JQ87" s="198"/>
      <c r="JR87" s="244">
        <v>530</v>
      </c>
      <c r="JS87" s="244">
        <v>530</v>
      </c>
      <c r="JT87" s="244">
        <v>536</v>
      </c>
      <c r="JU87" s="244">
        <v>527</v>
      </c>
      <c r="JV87" s="244">
        <v>527</v>
      </c>
      <c r="JW87" s="244">
        <v>527</v>
      </c>
      <c r="JX87" s="244">
        <v>527</v>
      </c>
      <c r="JY87" s="244">
        <v>527</v>
      </c>
      <c r="JZ87" s="244">
        <v>527</v>
      </c>
      <c r="KA87" s="244">
        <v>515</v>
      </c>
      <c r="KB87" s="244">
        <v>515</v>
      </c>
      <c r="KC87" s="244">
        <v>515</v>
      </c>
      <c r="KD87" s="244">
        <v>515</v>
      </c>
      <c r="KE87" s="244">
        <v>515</v>
      </c>
      <c r="KF87" s="244">
        <v>515</v>
      </c>
      <c r="KG87" s="244">
        <v>515</v>
      </c>
      <c r="KH87" s="244">
        <v>515</v>
      </c>
      <c r="KI87" s="244">
        <v>515</v>
      </c>
      <c r="KJ87" s="244">
        <v>515</v>
      </c>
      <c r="KK87" s="244">
        <v>515</v>
      </c>
      <c r="KL87" s="244">
        <v>515</v>
      </c>
      <c r="KM87" s="244">
        <v>509</v>
      </c>
      <c r="KN87" s="244">
        <v>509</v>
      </c>
      <c r="KO87" s="244">
        <v>509</v>
      </c>
      <c r="KP87" s="244">
        <v>509</v>
      </c>
      <c r="KQ87" s="244">
        <v>509</v>
      </c>
      <c r="KR87" s="244">
        <v>509</v>
      </c>
      <c r="KS87" s="244">
        <v>509</v>
      </c>
      <c r="KT87" s="244">
        <v>509</v>
      </c>
      <c r="KU87" s="244">
        <v>499</v>
      </c>
      <c r="KV87" s="244">
        <v>484</v>
      </c>
      <c r="KW87" s="244">
        <v>484</v>
      </c>
      <c r="KX87" s="198"/>
      <c r="KY87" s="198"/>
      <c r="KZ87" s="198"/>
      <c r="LA87" s="198"/>
      <c r="LB87" s="244">
        <v>475</v>
      </c>
      <c r="LC87" s="244">
        <v>557</v>
      </c>
      <c r="LD87" s="244">
        <v>557</v>
      </c>
      <c r="LE87" s="244">
        <v>465</v>
      </c>
      <c r="LF87" s="243">
        <v>0</v>
      </c>
      <c r="LG87" s="244">
        <v>465</v>
      </c>
      <c r="LH87" s="198"/>
      <c r="LI87" s="198"/>
      <c r="LJ87" s="198"/>
      <c r="LK87" s="198"/>
      <c r="LL87" s="198"/>
      <c r="LM87" s="198"/>
      <c r="LN87" s="198"/>
      <c r="LO87" s="198"/>
      <c r="LP87" s="198"/>
      <c r="LQ87" s="244">
        <v>465</v>
      </c>
      <c r="LR87" s="198"/>
      <c r="LS87" s="198"/>
      <c r="LT87" s="198"/>
      <c r="LU87" s="198"/>
      <c r="LV87" s="198"/>
      <c r="LW87" s="198"/>
      <c r="LX87" s="198"/>
      <c r="LY87" s="198"/>
      <c r="LZ87" s="198"/>
      <c r="MA87" s="198"/>
      <c r="MB87" s="198"/>
      <c r="MC87" s="198"/>
      <c r="MD87" s="198"/>
      <c r="ME87" s="198"/>
      <c r="MF87" s="198"/>
      <c r="MG87" s="198"/>
      <c r="MH87" s="198"/>
      <c r="MI87" s="198"/>
      <c r="MJ87" s="198"/>
      <c r="MK87" s="198"/>
      <c r="ML87" s="198"/>
      <c r="MM87" s="198"/>
      <c r="MN87" s="244">
        <v>465</v>
      </c>
      <c r="MO87" s="242">
        <v>349</v>
      </c>
      <c r="MP87" s="198"/>
      <c r="MQ87" s="242">
        <v>349</v>
      </c>
      <c r="MR87" s="198"/>
      <c r="MS87" s="198"/>
      <c r="MT87" s="198"/>
      <c r="MU87" s="198"/>
      <c r="MV87" s="198"/>
      <c r="MW87" s="198"/>
      <c r="MX87" s="198"/>
      <c r="MY87" s="198"/>
      <c r="MZ87" s="198"/>
      <c r="NA87" s="242">
        <v>349</v>
      </c>
      <c r="NB87" s="198"/>
      <c r="NC87" s="198"/>
      <c r="ND87" s="198"/>
      <c r="NE87" s="198"/>
      <c r="NF87" s="198"/>
      <c r="NG87" s="198"/>
      <c r="NH87" s="198"/>
      <c r="NI87" s="198"/>
      <c r="NJ87" s="198"/>
      <c r="NK87" s="198"/>
      <c r="NL87" s="198"/>
      <c r="NM87" s="198"/>
      <c r="NN87" s="198"/>
      <c r="NO87" s="198"/>
      <c r="NP87" s="198"/>
      <c r="NQ87" s="198"/>
      <c r="NR87" s="198"/>
      <c r="NS87" s="198"/>
      <c r="NT87" s="198"/>
      <c r="NU87" s="198"/>
      <c r="NV87" s="198"/>
      <c r="NW87" s="198"/>
      <c r="NX87" s="198"/>
      <c r="NY87" s="198"/>
      <c r="NZ87" s="198"/>
      <c r="OA87" s="198"/>
      <c r="OB87" s="198"/>
      <c r="OC87" s="198"/>
      <c r="OD87" s="198"/>
      <c r="OE87" s="198"/>
      <c r="OF87" s="198"/>
      <c r="OG87" s="198"/>
      <c r="OH87" s="198"/>
      <c r="OI87" s="198"/>
      <c r="OJ87" s="198"/>
      <c r="OK87" s="198"/>
      <c r="OL87" s="198"/>
      <c r="OM87" s="198"/>
      <c r="ON87" s="198"/>
      <c r="OO87" s="198"/>
      <c r="OP87" s="198"/>
      <c r="OQ87" s="198"/>
      <c r="OR87" s="198"/>
      <c r="OS87" s="198"/>
      <c r="OT87" s="198"/>
      <c r="OU87" s="198"/>
      <c r="OV87" s="198"/>
      <c r="OW87" s="198"/>
      <c r="OX87" s="198"/>
      <c r="OY87" s="198"/>
      <c r="OZ87" s="198"/>
      <c r="PA87" s="198"/>
      <c r="PB87" s="198"/>
      <c r="PC87" s="198"/>
      <c r="PD87" s="198"/>
      <c r="PE87" s="198"/>
      <c r="PF87" s="198"/>
      <c r="PG87" s="198"/>
      <c r="PH87" s="198"/>
      <c r="PI87" s="198"/>
      <c r="PJ87" s="198"/>
      <c r="PK87" s="198"/>
      <c r="PL87" s="198"/>
      <c r="PM87" s="198"/>
      <c r="PN87" s="198"/>
      <c r="PO87" s="198"/>
      <c r="PP87" s="198"/>
      <c r="PQ87" s="198"/>
      <c r="PR87" s="198"/>
      <c r="PS87" s="198"/>
      <c r="PT87" s="198"/>
      <c r="PU87" s="198"/>
      <c r="PV87" s="198"/>
      <c r="PW87" s="198"/>
      <c r="PX87" s="261"/>
      <c r="PY87" s="261"/>
      <c r="PZ87" s="261"/>
      <c r="QA87" s="261"/>
      <c r="QB87" s="261"/>
      <c r="QC87" s="261"/>
      <c r="QD87" s="261"/>
      <c r="QE87" s="261"/>
      <c r="QF87" s="261"/>
      <c r="QG87" s="261"/>
      <c r="QH87" s="261"/>
      <c r="QI87" s="261"/>
      <c r="QJ87" s="261"/>
      <c r="QK87" s="261"/>
      <c r="QL87" s="261"/>
      <c r="QM87" s="261"/>
      <c r="QN87" s="261"/>
      <c r="QO87" s="261"/>
      <c r="QP87" s="261"/>
      <c r="QQ87" s="261"/>
      <c r="QR87" s="261"/>
      <c r="QS87" s="261"/>
      <c r="QT87" s="261"/>
      <c r="QU87" s="261"/>
      <c r="QV87" s="261"/>
      <c r="QW87" s="261"/>
      <c r="QX87" s="261"/>
      <c r="QY87" s="261"/>
      <c r="QZ87" s="261"/>
      <c r="RA87" s="261"/>
      <c r="RB87" s="261"/>
      <c r="RC87" s="261"/>
      <c r="RD87" s="261"/>
      <c r="RE87" s="261"/>
      <c r="RF87" s="261"/>
      <c r="RG87" s="261"/>
      <c r="RH87" s="261"/>
      <c r="RI87" s="261"/>
      <c r="RJ87" s="261"/>
      <c r="RK87" s="261"/>
      <c r="RL87" s="261"/>
      <c r="RM87" s="261"/>
      <c r="RN87" s="261"/>
      <c r="RO87" s="261"/>
      <c r="RP87" s="261"/>
      <c r="RQ87" s="261"/>
      <c r="RR87" s="261"/>
      <c r="RS87" s="261"/>
      <c r="RT87" s="261"/>
      <c r="RU87" s="261"/>
      <c r="RV87" s="261"/>
      <c r="RW87" s="261"/>
      <c r="RX87" s="261"/>
      <c r="RY87" s="261"/>
      <c r="RZ87" s="261"/>
      <c r="SA87" s="261"/>
      <c r="SB87" s="261"/>
      <c r="SC87" s="261"/>
      <c r="SD87" s="261"/>
      <c r="SE87" s="261"/>
    </row>
    <row r="88" spans="1:499" x14ac:dyDescent="0.2">
      <c r="A88" s="230" t="s">
        <v>830</v>
      </c>
      <c r="B88" s="231" t="s">
        <v>1860</v>
      </c>
      <c r="C88" s="225"/>
      <c r="D88" s="225"/>
      <c r="E88" s="225"/>
      <c r="F88" s="226" t="s">
        <v>5698</v>
      </c>
      <c r="G88" s="226" t="s">
        <v>5550</v>
      </c>
      <c r="H88" s="226" t="s">
        <v>5551</v>
      </c>
      <c r="I88" s="226" t="s">
        <v>5607</v>
      </c>
      <c r="J88" s="226"/>
      <c r="K88" s="226"/>
      <c r="L88" s="226"/>
      <c r="M88" s="226"/>
      <c r="N88" s="226" t="s">
        <v>5553</v>
      </c>
      <c r="O88" s="226" t="s">
        <v>5697</v>
      </c>
      <c r="P88" s="226"/>
      <c r="Q88" s="237">
        <v>0</v>
      </c>
      <c r="R88" s="238"/>
      <c r="S88" s="238"/>
      <c r="T88" s="238"/>
      <c r="U88" s="238"/>
      <c r="V88" s="238"/>
      <c r="W88" s="232" t="s">
        <v>5561</v>
      </c>
      <c r="X88" s="232"/>
      <c r="Y88" s="232" t="s">
        <v>5556</v>
      </c>
      <c r="Z88" s="235">
        <v>2.16</v>
      </c>
      <c r="AA88" s="235">
        <v>3.68</v>
      </c>
      <c r="AB88" s="235">
        <v>0</v>
      </c>
      <c r="AC88" s="224">
        <v>36526</v>
      </c>
      <c r="AD88" s="224">
        <v>36526</v>
      </c>
      <c r="AE88" s="125">
        <v>18</v>
      </c>
      <c r="AF88" s="125">
        <v>24</v>
      </c>
      <c r="AG88" s="125">
        <v>12</v>
      </c>
      <c r="AH88" s="236">
        <v>1</v>
      </c>
      <c r="AI88" s="236" t="s">
        <v>819</v>
      </c>
      <c r="AJ88" s="125" t="s">
        <v>6225</v>
      </c>
      <c r="AK88" s="175" t="s">
        <v>5144</v>
      </c>
      <c r="AL88" s="125" t="s">
        <v>820</v>
      </c>
      <c r="AM88" s="27" t="s">
        <v>820</v>
      </c>
      <c r="AN88" s="126">
        <v>48.69</v>
      </c>
      <c r="AO88" s="126">
        <v>21.7</v>
      </c>
      <c r="AP88" s="126">
        <v>8.9</v>
      </c>
      <c r="AQ88" s="126">
        <v>1</v>
      </c>
      <c r="AR88" s="125">
        <v>0</v>
      </c>
      <c r="AS88" s="125">
        <v>0</v>
      </c>
      <c r="AT88" s="178">
        <v>43279</v>
      </c>
      <c r="AU88" s="178"/>
      <c r="AV88" s="178">
        <v>43405</v>
      </c>
      <c r="AW88" s="239" t="s">
        <v>855</v>
      </c>
      <c r="AX88" s="239" t="s">
        <v>846</v>
      </c>
      <c r="AY88" s="127"/>
      <c r="AZ88" s="127"/>
      <c r="BA88" s="128">
        <v>200</v>
      </c>
      <c r="BB88" s="128" t="s">
        <v>489</v>
      </c>
      <c r="BC88" s="128"/>
      <c r="BD88" s="128">
        <v>1</v>
      </c>
      <c r="BE88" s="129" t="s">
        <v>541</v>
      </c>
      <c r="BF88" s="130">
        <v>1</v>
      </c>
      <c r="BG88" s="240"/>
      <c r="BH88" s="241"/>
      <c r="BI88" s="190"/>
      <c r="BJ88" s="131">
        <v>4228</v>
      </c>
      <c r="BK88" s="191">
        <v>2104</v>
      </c>
      <c r="BL88" s="13">
        <v>2812</v>
      </c>
      <c r="BM88" s="13">
        <v>1395</v>
      </c>
      <c r="BN88" s="27" t="s">
        <v>5557</v>
      </c>
      <c r="BO88" s="13" t="s">
        <v>705</v>
      </c>
      <c r="BP88" s="222">
        <v>3775</v>
      </c>
      <c r="BQ88" s="132"/>
      <c r="BR88" s="133"/>
      <c r="BS88" s="125">
        <v>1000000000</v>
      </c>
      <c r="BT88" s="134">
        <v>636</v>
      </c>
      <c r="BU88" s="135">
        <v>0.84960000000000002</v>
      </c>
      <c r="BV88" s="134">
        <v>1100</v>
      </c>
      <c r="BW88" s="136">
        <v>0</v>
      </c>
      <c r="BX88" s="136">
        <v>1100</v>
      </c>
      <c r="BY88" s="136">
        <v>0</v>
      </c>
      <c r="BZ88" s="134">
        <v>0</v>
      </c>
      <c r="CA88" s="134">
        <v>0</v>
      </c>
      <c r="CB88" s="134">
        <v>1736</v>
      </c>
      <c r="CC88" s="135">
        <v>0.58940000000000003</v>
      </c>
      <c r="CD88" s="134"/>
      <c r="CE88" s="134"/>
      <c r="CF88" s="137">
        <v>2492</v>
      </c>
      <c r="CG88" s="134">
        <v>1409</v>
      </c>
      <c r="CH88" s="132"/>
      <c r="CI88" s="132"/>
      <c r="CJ88" s="229" t="s">
        <v>820</v>
      </c>
      <c r="CK88" s="233" t="s">
        <v>820</v>
      </c>
      <c r="CL88" s="138">
        <v>1154</v>
      </c>
      <c r="CM88" s="138">
        <v>0</v>
      </c>
      <c r="CN88" s="135">
        <v>0</v>
      </c>
      <c r="CO88" s="135">
        <v>0.94</v>
      </c>
      <c r="CP88" s="139"/>
      <c r="CQ88" s="135">
        <v>1</v>
      </c>
      <c r="CR88" s="179">
        <v>43479</v>
      </c>
      <c r="CS88" s="180">
        <v>43479</v>
      </c>
      <c r="CT88" s="181">
        <v>43605</v>
      </c>
      <c r="CU88" s="181">
        <v>43311</v>
      </c>
      <c r="CV88" s="181">
        <v>43395</v>
      </c>
      <c r="CW88" s="181">
        <v>43395</v>
      </c>
      <c r="CX88" s="181">
        <v>43479</v>
      </c>
      <c r="CY88" s="135">
        <v>0</v>
      </c>
      <c r="CZ88" s="134">
        <v>0</v>
      </c>
      <c r="DA88" s="135">
        <v>0</v>
      </c>
      <c r="DB88" s="135">
        <v>2.197802197802198E-2</v>
      </c>
      <c r="DC88" s="135">
        <v>0</v>
      </c>
      <c r="DD88" s="135">
        <v>0</v>
      </c>
      <c r="DE88" s="140">
        <v>0</v>
      </c>
      <c r="DF88" s="13" t="s">
        <v>820</v>
      </c>
      <c r="DG88" s="80" t="s">
        <v>706</v>
      </c>
      <c r="DH88" s="18" t="b">
        <v>0</v>
      </c>
      <c r="DI88" s="79"/>
      <c r="DJ88" s="79"/>
      <c r="DK88" s="192"/>
      <c r="DL88" s="174"/>
      <c r="DM88" s="193"/>
      <c r="DN88" s="135"/>
      <c r="DO88" s="79"/>
      <c r="DP88" s="79"/>
      <c r="DQ88" s="79"/>
      <c r="DR88" s="79"/>
      <c r="DS88" s="79"/>
      <c r="DT88" s="79"/>
      <c r="DU88" s="79"/>
      <c r="DV88" s="18"/>
      <c r="DW88" s="18"/>
      <c r="DX88" s="18"/>
      <c r="DY88" s="177"/>
      <c r="DZ88" s="177">
        <v>0</v>
      </c>
      <c r="EA88" s="177">
        <v>0</v>
      </c>
      <c r="EB88" s="177">
        <v>0</v>
      </c>
      <c r="EC88" s="177">
        <v>0</v>
      </c>
      <c r="ED88" s="177">
        <v>0</v>
      </c>
      <c r="EE88" s="177">
        <v>0</v>
      </c>
      <c r="EF88" s="177">
        <v>0</v>
      </c>
      <c r="EG88" s="177">
        <v>0</v>
      </c>
      <c r="EH88" s="177">
        <v>0</v>
      </c>
      <c r="EI88" s="177">
        <v>0</v>
      </c>
      <c r="EJ88" s="177">
        <v>0</v>
      </c>
      <c r="EK88" s="177">
        <v>0</v>
      </c>
      <c r="EL88" s="177">
        <v>0</v>
      </c>
      <c r="EM88" s="177">
        <v>0</v>
      </c>
      <c r="EN88" s="177">
        <v>0</v>
      </c>
      <c r="EO88" s="177">
        <v>0</v>
      </c>
      <c r="EP88" s="177">
        <v>2845</v>
      </c>
      <c r="EQ88" s="177">
        <v>0</v>
      </c>
      <c r="ER88" s="177">
        <v>0</v>
      </c>
      <c r="ES88" s="177">
        <v>0</v>
      </c>
      <c r="ET88" s="177">
        <v>0</v>
      </c>
      <c r="EU88" s="177">
        <v>810</v>
      </c>
      <c r="EV88" s="177">
        <v>0</v>
      </c>
      <c r="EW88" s="177">
        <v>0</v>
      </c>
      <c r="EX88" s="177">
        <v>0</v>
      </c>
      <c r="EY88" s="177">
        <v>959</v>
      </c>
      <c r="EZ88" s="177">
        <v>0</v>
      </c>
      <c r="FA88" s="177">
        <v>0</v>
      </c>
      <c r="FB88" s="177">
        <v>1239</v>
      </c>
      <c r="FC88" s="250">
        <v>1451</v>
      </c>
      <c r="FD88" s="242">
        <v>1115</v>
      </c>
      <c r="FE88" s="242">
        <v>1115</v>
      </c>
      <c r="FF88" s="242">
        <v>1115</v>
      </c>
      <c r="FG88" s="242">
        <v>1002</v>
      </c>
      <c r="FH88" s="244">
        <v>990</v>
      </c>
      <c r="FI88" s="244">
        <v>990</v>
      </c>
      <c r="FJ88" s="244">
        <v>990</v>
      </c>
      <c r="FK88" s="244">
        <v>841</v>
      </c>
      <c r="FL88" s="244">
        <v>841</v>
      </c>
      <c r="FM88" s="244">
        <v>841</v>
      </c>
      <c r="FN88" s="244">
        <v>841</v>
      </c>
      <c r="FO88" s="244">
        <v>841</v>
      </c>
      <c r="FP88" s="244">
        <v>841</v>
      </c>
      <c r="FQ88" s="244">
        <v>841</v>
      </c>
      <c r="FR88" s="244">
        <v>841</v>
      </c>
      <c r="FS88" s="244">
        <v>841</v>
      </c>
      <c r="FT88" s="244">
        <v>841</v>
      </c>
      <c r="FU88" s="244">
        <v>841</v>
      </c>
      <c r="FV88" s="244">
        <v>841</v>
      </c>
      <c r="FW88" s="244">
        <v>841</v>
      </c>
      <c r="FX88" s="244">
        <v>841</v>
      </c>
      <c r="FY88" s="244">
        <v>841</v>
      </c>
      <c r="FZ88" s="244">
        <v>841</v>
      </c>
      <c r="GA88" s="244">
        <v>841</v>
      </c>
      <c r="GB88" s="244">
        <v>841</v>
      </c>
      <c r="GC88" s="244">
        <v>841</v>
      </c>
      <c r="GD88" s="244">
        <v>809</v>
      </c>
      <c r="GE88" s="244">
        <v>809</v>
      </c>
      <c r="GF88" s="244">
        <v>809</v>
      </c>
      <c r="GG88" s="244">
        <v>805</v>
      </c>
      <c r="GH88" s="244">
        <v>805</v>
      </c>
      <c r="GI88" s="244">
        <v>805</v>
      </c>
      <c r="GJ88" s="244">
        <v>805</v>
      </c>
      <c r="GK88" s="244">
        <v>805</v>
      </c>
      <c r="GL88" s="244">
        <v>795</v>
      </c>
      <c r="GM88" s="244">
        <v>795</v>
      </c>
      <c r="GN88" s="244">
        <v>795</v>
      </c>
      <c r="GO88" s="244">
        <v>795</v>
      </c>
      <c r="GP88" s="244">
        <v>795</v>
      </c>
      <c r="GQ88" s="244">
        <v>795</v>
      </c>
      <c r="GR88" s="244">
        <v>789</v>
      </c>
      <c r="GS88" s="244">
        <v>789</v>
      </c>
      <c r="GT88" s="244">
        <v>789</v>
      </c>
      <c r="GU88" s="244">
        <v>789</v>
      </c>
      <c r="GV88" s="242">
        <v>589</v>
      </c>
      <c r="GW88" s="242">
        <v>589</v>
      </c>
      <c r="GX88" s="242">
        <v>589</v>
      </c>
      <c r="GY88" s="242">
        <v>579</v>
      </c>
      <c r="GZ88" s="242">
        <v>561</v>
      </c>
      <c r="HA88" s="242">
        <v>561</v>
      </c>
      <c r="HB88" s="242">
        <v>561</v>
      </c>
      <c r="HC88" s="242">
        <v>561</v>
      </c>
      <c r="HD88" s="242">
        <v>561</v>
      </c>
      <c r="HE88" s="242">
        <v>1</v>
      </c>
      <c r="HF88" s="242">
        <v>561</v>
      </c>
      <c r="HG88" s="242">
        <v>561</v>
      </c>
      <c r="HH88" s="242">
        <v>561</v>
      </c>
      <c r="HI88" s="242">
        <v>561</v>
      </c>
      <c r="HJ88" s="242">
        <v>561</v>
      </c>
      <c r="HK88" s="198"/>
      <c r="HL88" s="242">
        <v>561</v>
      </c>
      <c r="HM88" s="242">
        <v>557</v>
      </c>
      <c r="HN88" s="242">
        <v>557</v>
      </c>
      <c r="HO88" s="242">
        <v>561</v>
      </c>
      <c r="HP88" s="242">
        <v>553</v>
      </c>
      <c r="HQ88" s="242">
        <v>553</v>
      </c>
      <c r="HR88" s="242">
        <v>553</v>
      </c>
      <c r="HS88" s="242">
        <v>553</v>
      </c>
      <c r="HT88" s="242">
        <v>553</v>
      </c>
      <c r="HU88" s="242">
        <v>553</v>
      </c>
      <c r="HV88" s="198"/>
      <c r="HW88" s="242">
        <v>553</v>
      </c>
      <c r="HX88" s="242">
        <v>553</v>
      </c>
      <c r="HY88" s="242">
        <v>553</v>
      </c>
      <c r="HZ88" s="242">
        <v>553</v>
      </c>
      <c r="IA88" s="242">
        <v>553</v>
      </c>
      <c r="IB88" s="242">
        <v>547</v>
      </c>
      <c r="IC88" s="242">
        <v>547</v>
      </c>
      <c r="ID88" s="242">
        <v>547</v>
      </c>
      <c r="IE88" s="242">
        <v>527</v>
      </c>
      <c r="IF88" s="242">
        <v>527</v>
      </c>
      <c r="IG88" s="242">
        <v>527</v>
      </c>
      <c r="IH88" s="242">
        <v>527</v>
      </c>
      <c r="II88" s="242">
        <v>527</v>
      </c>
      <c r="IJ88" s="242">
        <v>527</v>
      </c>
      <c r="IK88" s="242">
        <v>520</v>
      </c>
      <c r="IL88" s="242">
        <v>520</v>
      </c>
      <c r="IM88" s="242">
        <v>516</v>
      </c>
      <c r="IN88" s="242">
        <v>516</v>
      </c>
      <c r="IO88" s="242">
        <v>516</v>
      </c>
      <c r="IP88" s="242">
        <v>516</v>
      </c>
      <c r="IQ88" s="242">
        <v>516</v>
      </c>
      <c r="IR88" s="242">
        <v>305</v>
      </c>
      <c r="IS88" s="242">
        <v>305</v>
      </c>
      <c r="IT88" s="242">
        <v>305</v>
      </c>
      <c r="IU88" s="242">
        <v>305</v>
      </c>
      <c r="IV88" s="242">
        <v>305</v>
      </c>
      <c r="IW88" s="242">
        <v>299</v>
      </c>
      <c r="IX88" s="242">
        <v>299</v>
      </c>
      <c r="IY88" s="242">
        <v>293</v>
      </c>
      <c r="IZ88" s="198"/>
      <c r="JA88" s="242">
        <v>286</v>
      </c>
      <c r="JB88" s="242">
        <v>286</v>
      </c>
      <c r="JC88" s="242">
        <v>286</v>
      </c>
      <c r="JD88" s="242">
        <v>281</v>
      </c>
      <c r="JE88" s="242">
        <v>281</v>
      </c>
      <c r="JF88" s="242">
        <v>277</v>
      </c>
      <c r="JG88" s="242">
        <v>277</v>
      </c>
      <c r="JH88" s="242">
        <v>272</v>
      </c>
      <c r="JI88" s="242">
        <v>272</v>
      </c>
      <c r="JJ88" s="242"/>
      <c r="JK88" s="242">
        <v>262</v>
      </c>
      <c r="JL88" s="242">
        <v>257</v>
      </c>
      <c r="JM88" s="242">
        <v>257</v>
      </c>
      <c r="JN88" s="242">
        <v>257</v>
      </c>
      <c r="JO88" s="242">
        <v>257</v>
      </c>
      <c r="JP88" s="242">
        <v>257</v>
      </c>
      <c r="JQ88" s="198"/>
      <c r="JR88" s="242">
        <v>257</v>
      </c>
      <c r="JS88" s="242">
        <v>257</v>
      </c>
      <c r="JT88" s="242">
        <v>262</v>
      </c>
      <c r="JU88" s="242">
        <v>262</v>
      </c>
      <c r="JV88" s="242">
        <v>262</v>
      </c>
      <c r="JW88" s="242">
        <v>262</v>
      </c>
      <c r="JX88" s="242">
        <v>262</v>
      </c>
      <c r="JY88" s="242">
        <v>262</v>
      </c>
      <c r="JZ88" s="242">
        <v>258</v>
      </c>
      <c r="KA88" s="242">
        <v>257</v>
      </c>
      <c r="KB88" s="242">
        <v>257</v>
      </c>
      <c r="KC88" s="242">
        <v>257</v>
      </c>
      <c r="KD88" s="242">
        <v>257</v>
      </c>
      <c r="KE88" s="242">
        <v>257</v>
      </c>
      <c r="KF88" s="242">
        <v>257</v>
      </c>
      <c r="KG88" s="242">
        <v>257</v>
      </c>
      <c r="KH88" s="242">
        <v>257</v>
      </c>
      <c r="KI88" s="242">
        <v>257</v>
      </c>
      <c r="KJ88" s="242">
        <v>257</v>
      </c>
      <c r="KK88" s="242">
        <v>257</v>
      </c>
      <c r="KL88" s="242">
        <v>257</v>
      </c>
      <c r="KM88" s="242">
        <v>257</v>
      </c>
      <c r="KN88" s="242">
        <v>256</v>
      </c>
      <c r="KO88" s="242">
        <v>241</v>
      </c>
      <c r="KP88" s="242">
        <v>241</v>
      </c>
      <c r="KQ88" s="242">
        <v>241</v>
      </c>
      <c r="KR88" s="242">
        <v>241</v>
      </c>
      <c r="KS88" s="242">
        <v>241</v>
      </c>
      <c r="KT88" s="242">
        <v>241</v>
      </c>
      <c r="KU88" s="242">
        <v>231</v>
      </c>
      <c r="KV88" s="242">
        <v>221</v>
      </c>
      <c r="KW88" s="242">
        <v>221</v>
      </c>
      <c r="KX88" s="198"/>
      <c r="KY88" s="198"/>
      <c r="KZ88" s="198"/>
      <c r="LA88" s="198"/>
      <c r="LB88" s="242">
        <v>213</v>
      </c>
      <c r="LC88" s="242">
        <v>272</v>
      </c>
      <c r="LD88" s="242">
        <v>272</v>
      </c>
      <c r="LE88" s="242">
        <v>208</v>
      </c>
      <c r="LF88" s="243">
        <v>0</v>
      </c>
      <c r="LG88" s="242">
        <v>208</v>
      </c>
      <c r="LH88" s="198"/>
      <c r="LI88" s="198"/>
      <c r="LJ88" s="198"/>
      <c r="LK88" s="198"/>
      <c r="LL88" s="198"/>
      <c r="LM88" s="198"/>
      <c r="LN88" s="198"/>
      <c r="LO88" s="198"/>
      <c r="LP88" s="198"/>
      <c r="LQ88" s="242">
        <v>208</v>
      </c>
      <c r="LR88" s="198"/>
      <c r="LS88" s="198"/>
      <c r="LT88" s="198"/>
      <c r="LU88" s="198"/>
      <c r="LV88" s="198"/>
      <c r="LW88" s="198"/>
      <c r="LX88" s="198"/>
      <c r="LY88" s="198"/>
      <c r="LZ88" s="198"/>
      <c r="MA88" s="198"/>
      <c r="MB88" s="198"/>
      <c r="MC88" s="198"/>
      <c r="MD88" s="198"/>
      <c r="ME88" s="198"/>
      <c r="MF88" s="198"/>
      <c r="MG88" s="198"/>
      <c r="MH88" s="198"/>
      <c r="MI88" s="198"/>
      <c r="MJ88" s="198"/>
      <c r="MK88" s="198"/>
      <c r="ML88" s="198"/>
      <c r="MM88" s="198"/>
      <c r="MN88" s="242">
        <v>208</v>
      </c>
      <c r="MO88" s="242">
        <v>636</v>
      </c>
      <c r="MP88" s="198"/>
      <c r="MQ88" s="242">
        <v>636</v>
      </c>
      <c r="MR88" s="198"/>
      <c r="MS88" s="198"/>
      <c r="MT88" s="198"/>
      <c r="MU88" s="198"/>
      <c r="MV88" s="198"/>
      <c r="MW88" s="198"/>
      <c r="MX88" s="198"/>
      <c r="MY88" s="198"/>
      <c r="MZ88" s="198"/>
      <c r="NA88" s="242">
        <v>636</v>
      </c>
      <c r="NB88" s="198"/>
      <c r="NC88" s="198"/>
      <c r="ND88" s="198"/>
      <c r="NE88" s="198"/>
      <c r="NF88" s="198"/>
      <c r="NG88" s="198"/>
      <c r="NH88" s="198"/>
      <c r="NI88" s="198"/>
      <c r="NJ88" s="198"/>
      <c r="NK88" s="198"/>
      <c r="NL88" s="198"/>
      <c r="NM88" s="198"/>
      <c r="NN88" s="198"/>
      <c r="NO88" s="198"/>
      <c r="NP88" s="196"/>
      <c r="NQ88" s="196"/>
      <c r="NR88" s="196"/>
      <c r="NS88" s="196"/>
      <c r="NT88" s="196"/>
      <c r="NU88" s="196"/>
      <c r="NV88" s="196"/>
      <c r="NW88" s="196"/>
      <c r="NX88" s="196"/>
      <c r="NY88" s="196"/>
      <c r="NZ88" s="196"/>
      <c r="OA88" s="196"/>
      <c r="OB88" s="196"/>
      <c r="OC88" s="196"/>
      <c r="OD88" s="196"/>
      <c r="OE88" s="196"/>
      <c r="OF88" s="196"/>
      <c r="OG88" s="196"/>
      <c r="OH88" s="196"/>
      <c r="OI88" s="196"/>
      <c r="OJ88" s="196"/>
      <c r="OK88" s="196"/>
      <c r="OL88" s="196"/>
      <c r="OM88" s="196"/>
      <c r="ON88" s="196"/>
      <c r="OO88" s="196"/>
      <c r="OP88" s="196"/>
      <c r="OQ88" s="196"/>
      <c r="OR88" s="196"/>
      <c r="OS88" s="196"/>
      <c r="OT88" s="196"/>
      <c r="OU88" s="196"/>
      <c r="OV88" s="196"/>
      <c r="OW88" s="196"/>
      <c r="OX88" s="196"/>
      <c r="OY88" s="196"/>
      <c r="OZ88" s="196"/>
      <c r="PA88" s="196"/>
      <c r="PB88" s="196"/>
      <c r="PC88" s="196"/>
      <c r="PD88" s="196"/>
      <c r="PE88" s="196"/>
      <c r="PF88" s="196"/>
      <c r="PG88" s="196"/>
      <c r="PH88" s="196"/>
      <c r="PI88" s="196"/>
      <c r="PJ88" s="196"/>
      <c r="PK88" s="196"/>
      <c r="PL88" s="196"/>
      <c r="PM88" s="196"/>
      <c r="PN88" s="196"/>
      <c r="PO88" s="196"/>
      <c r="PP88" s="196"/>
      <c r="PQ88" s="196"/>
      <c r="PR88" s="196"/>
      <c r="PS88" s="196"/>
      <c r="PT88" s="196"/>
      <c r="PU88" s="196"/>
      <c r="PV88" s="196"/>
      <c r="PW88" s="196"/>
      <c r="PX88" s="261"/>
      <c r="PY88" s="261"/>
      <c r="PZ88" s="261"/>
      <c r="QA88" s="261"/>
      <c r="QB88" s="261"/>
      <c r="QC88" s="261"/>
      <c r="QD88" s="261"/>
      <c r="QE88" s="261"/>
      <c r="QF88" s="261"/>
      <c r="QG88" s="261"/>
      <c r="QH88" s="261"/>
      <c r="QI88" s="261"/>
      <c r="QJ88" s="261"/>
      <c r="QK88" s="261"/>
      <c r="QL88" s="261"/>
      <c r="QM88" s="261"/>
      <c r="QN88" s="261"/>
      <c r="QO88" s="261"/>
      <c r="QP88" s="261"/>
      <c r="QQ88" s="261"/>
      <c r="QR88" s="261"/>
      <c r="QS88" s="261"/>
      <c r="QT88" s="261"/>
      <c r="QU88" s="261"/>
      <c r="QV88" s="261"/>
      <c r="QW88" s="261"/>
      <c r="QX88" s="261"/>
      <c r="QY88" s="261"/>
      <c r="QZ88" s="261"/>
      <c r="RA88" s="261"/>
      <c r="RB88" s="261"/>
      <c r="RC88" s="261"/>
      <c r="RD88" s="261"/>
      <c r="RE88" s="261"/>
      <c r="RF88" s="261"/>
      <c r="RG88" s="261"/>
      <c r="RH88" s="261"/>
      <c r="RI88" s="261"/>
      <c r="RJ88" s="261"/>
      <c r="RK88" s="261"/>
      <c r="RL88" s="261"/>
      <c r="RM88" s="261"/>
      <c r="RN88" s="261"/>
      <c r="RO88" s="261"/>
      <c r="RP88" s="261"/>
      <c r="RQ88" s="261"/>
      <c r="RR88" s="261"/>
      <c r="RS88" s="261"/>
      <c r="RT88" s="261"/>
      <c r="RU88" s="261"/>
      <c r="RV88" s="261"/>
      <c r="RW88" s="261"/>
      <c r="RX88" s="261"/>
      <c r="RY88" s="261"/>
      <c r="RZ88" s="261"/>
      <c r="SA88" s="261"/>
      <c r="SB88" s="261"/>
      <c r="SC88" s="261"/>
      <c r="SD88" s="261"/>
      <c r="SE88" s="261"/>
    </row>
    <row r="89" spans="1:499" x14ac:dyDescent="0.2">
      <c r="A89" s="230" t="s">
        <v>830</v>
      </c>
      <c r="B89" s="231" t="s">
        <v>3743</v>
      </c>
      <c r="C89" s="225"/>
      <c r="D89" s="225"/>
      <c r="E89" s="225"/>
      <c r="F89" s="226" t="s">
        <v>5699</v>
      </c>
      <c r="G89" s="226" t="s">
        <v>5550</v>
      </c>
      <c r="H89" s="226" t="s">
        <v>5551</v>
      </c>
      <c r="I89" s="226" t="s">
        <v>5607</v>
      </c>
      <c r="J89" s="226"/>
      <c r="K89" s="226"/>
      <c r="L89" s="226"/>
      <c r="M89" s="226"/>
      <c r="N89" s="226" t="s">
        <v>5553</v>
      </c>
      <c r="O89" s="226" t="s">
        <v>5695</v>
      </c>
      <c r="P89" s="226"/>
      <c r="Q89" s="237">
        <v>0</v>
      </c>
      <c r="R89" s="238"/>
      <c r="S89" s="238"/>
      <c r="T89" s="238"/>
      <c r="U89" s="238"/>
      <c r="V89" s="238"/>
      <c r="W89" s="232" t="s">
        <v>5555</v>
      </c>
      <c r="X89" s="232"/>
      <c r="Y89" s="232" t="s">
        <v>5556</v>
      </c>
      <c r="Z89" s="235">
        <v>2.2999999999999998</v>
      </c>
      <c r="AA89" s="235">
        <v>3.79</v>
      </c>
      <c r="AB89" s="235">
        <v>0</v>
      </c>
      <c r="AC89" s="224">
        <v>36526</v>
      </c>
      <c r="AD89" s="224">
        <v>36526</v>
      </c>
      <c r="AE89" s="125">
        <v>18</v>
      </c>
      <c r="AF89" s="125">
        <v>24</v>
      </c>
      <c r="AG89" s="125">
        <v>12</v>
      </c>
      <c r="AH89" s="236">
        <v>1</v>
      </c>
      <c r="AI89" s="236" t="s">
        <v>819</v>
      </c>
      <c r="AJ89" s="125" t="s">
        <v>6225</v>
      </c>
      <c r="AK89" s="175" t="s">
        <v>5145</v>
      </c>
      <c r="AL89" s="125" t="s">
        <v>820</v>
      </c>
      <c r="AM89" s="27" t="s">
        <v>820</v>
      </c>
      <c r="AN89" s="126">
        <v>2.1800000000000002</v>
      </c>
      <c r="AO89" s="126">
        <v>15.5</v>
      </c>
      <c r="AP89" s="126">
        <v>13.5</v>
      </c>
      <c r="AQ89" s="126">
        <v>11.5</v>
      </c>
      <c r="AR89" s="125">
        <v>0</v>
      </c>
      <c r="AS89" s="125">
        <v>0</v>
      </c>
      <c r="AT89" s="178">
        <v>43279</v>
      </c>
      <c r="AU89" s="178"/>
      <c r="AV89" s="178">
        <v>43070</v>
      </c>
      <c r="AW89" s="239" t="s">
        <v>855</v>
      </c>
      <c r="AX89" s="239" t="s">
        <v>846</v>
      </c>
      <c r="AY89" s="127"/>
      <c r="AZ89" s="127"/>
      <c r="BA89" s="128">
        <v>100</v>
      </c>
      <c r="BB89" s="128" t="s">
        <v>489</v>
      </c>
      <c r="BC89" s="128"/>
      <c r="BD89" s="128">
        <v>1</v>
      </c>
      <c r="BE89" s="129" t="s">
        <v>541</v>
      </c>
      <c r="BF89" s="130">
        <v>1</v>
      </c>
      <c r="BG89" s="240"/>
      <c r="BH89" s="241"/>
      <c r="BI89" s="190"/>
      <c r="BJ89" s="131">
        <v>135</v>
      </c>
      <c r="BK89" s="191">
        <v>95</v>
      </c>
      <c r="BL89" s="13">
        <v>90</v>
      </c>
      <c r="BM89" s="13">
        <v>45</v>
      </c>
      <c r="BN89" s="27" t="s">
        <v>5566</v>
      </c>
      <c r="BO89" s="13" t="s">
        <v>5566</v>
      </c>
      <c r="BP89" s="222">
        <v>125</v>
      </c>
      <c r="BQ89" s="132"/>
      <c r="BR89" s="133"/>
      <c r="BS89" s="125">
        <v>1000000000</v>
      </c>
      <c r="BT89" s="134">
        <v>118</v>
      </c>
      <c r="BU89" s="135">
        <v>0.12590000000000001</v>
      </c>
      <c r="BV89" s="134">
        <v>0</v>
      </c>
      <c r="BW89" s="136">
        <v>0</v>
      </c>
      <c r="BX89" s="136">
        <v>0</v>
      </c>
      <c r="BY89" s="136">
        <v>0</v>
      </c>
      <c r="BZ89" s="134">
        <v>0</v>
      </c>
      <c r="CA89" s="134">
        <v>0</v>
      </c>
      <c r="CB89" s="134">
        <v>118</v>
      </c>
      <c r="CC89" s="135">
        <v>0.12590000000000001</v>
      </c>
      <c r="CD89" s="134"/>
      <c r="CE89" s="134"/>
      <c r="CF89" s="137">
        <v>0</v>
      </c>
      <c r="CG89" s="134">
        <v>45</v>
      </c>
      <c r="CH89" s="132"/>
      <c r="CI89" s="132"/>
      <c r="CJ89" s="229" t="s">
        <v>820</v>
      </c>
      <c r="CK89" s="233" t="s">
        <v>820</v>
      </c>
      <c r="CL89" s="138">
        <v>0</v>
      </c>
      <c r="CM89" s="138">
        <v>0</v>
      </c>
      <c r="CN89" s="135">
        <v>0</v>
      </c>
      <c r="CO89" s="135">
        <v>0.86</v>
      </c>
      <c r="CP89" s="139"/>
      <c r="CQ89" s="135">
        <v>0</v>
      </c>
      <c r="CR89" s="179">
        <v>43479</v>
      </c>
      <c r="CS89" s="180">
        <v>43479</v>
      </c>
      <c r="CT89" s="181">
        <v>43605</v>
      </c>
      <c r="CU89" s="181">
        <v>43038</v>
      </c>
      <c r="CV89" s="181">
        <v>0</v>
      </c>
      <c r="CW89" s="181">
        <v>43122</v>
      </c>
      <c r="CX89" s="181">
        <v>43206</v>
      </c>
      <c r="CY89" s="135">
        <v>0</v>
      </c>
      <c r="CZ89" s="134">
        <v>0</v>
      </c>
      <c r="DA89" s="135">
        <v>0</v>
      </c>
      <c r="DB89" s="135">
        <v>0</v>
      </c>
      <c r="DC89" s="135">
        <v>0</v>
      </c>
      <c r="DD89" s="135">
        <v>2.197802197802198E-2</v>
      </c>
      <c r="DE89" s="140">
        <v>0</v>
      </c>
      <c r="DF89" s="13" t="s">
        <v>820</v>
      </c>
      <c r="DG89" s="80" t="s">
        <v>820</v>
      </c>
      <c r="DH89" s="18" t="b">
        <v>0</v>
      </c>
      <c r="DI89" s="79"/>
      <c r="DJ89" s="79"/>
      <c r="DK89" s="192"/>
      <c r="DL89" s="174"/>
      <c r="DM89" s="193"/>
      <c r="DN89" s="135"/>
      <c r="DO89" s="79"/>
      <c r="DP89" s="79"/>
      <c r="DQ89" s="79"/>
      <c r="DR89" s="79"/>
      <c r="DS89" s="79"/>
      <c r="DT89" s="79"/>
      <c r="DU89" s="79"/>
      <c r="DV89" s="18"/>
      <c r="DW89" s="18"/>
      <c r="DX89" s="18"/>
      <c r="DY89" s="177"/>
      <c r="DZ89" s="177">
        <v>0</v>
      </c>
      <c r="EA89" s="177">
        <v>0</v>
      </c>
      <c r="EB89" s="177">
        <v>0</v>
      </c>
      <c r="EC89" s="177">
        <v>0</v>
      </c>
      <c r="ED89" s="177">
        <v>0</v>
      </c>
      <c r="EE89" s="177">
        <v>0</v>
      </c>
      <c r="EF89" s="177">
        <v>0</v>
      </c>
      <c r="EG89" s="177">
        <v>0</v>
      </c>
      <c r="EH89" s="177">
        <v>0</v>
      </c>
      <c r="EI89" s="177">
        <v>0</v>
      </c>
      <c r="EJ89" s="177">
        <v>0</v>
      </c>
      <c r="EK89" s="177">
        <v>0</v>
      </c>
      <c r="EL89" s="177">
        <v>0</v>
      </c>
      <c r="EM89" s="177">
        <v>0</v>
      </c>
      <c r="EN89" s="177">
        <v>0</v>
      </c>
      <c r="EO89" s="177">
        <v>0</v>
      </c>
      <c r="EP89" s="177">
        <v>0</v>
      </c>
      <c r="EQ89" s="177">
        <v>0</v>
      </c>
      <c r="ER89" s="177">
        <v>0</v>
      </c>
      <c r="ES89" s="177">
        <v>0</v>
      </c>
      <c r="ET89" s="177">
        <v>0</v>
      </c>
      <c r="EU89" s="177">
        <v>0</v>
      </c>
      <c r="EV89" s="177">
        <v>0</v>
      </c>
      <c r="EW89" s="177">
        <v>0</v>
      </c>
      <c r="EX89" s="177">
        <v>0</v>
      </c>
      <c r="EY89" s="177">
        <v>0</v>
      </c>
      <c r="EZ89" s="177">
        <v>0</v>
      </c>
      <c r="FA89" s="177">
        <v>0</v>
      </c>
      <c r="FB89" s="177">
        <v>0</v>
      </c>
      <c r="FC89" s="246">
        <v>174</v>
      </c>
      <c r="FD89" s="246">
        <v>169</v>
      </c>
      <c r="FE89" s="246">
        <v>169</v>
      </c>
      <c r="FF89" s="246">
        <v>169</v>
      </c>
      <c r="FG89" s="246">
        <v>163</v>
      </c>
      <c r="FH89" s="247">
        <v>159</v>
      </c>
      <c r="FI89" s="247">
        <v>159</v>
      </c>
      <c r="FJ89" s="247">
        <v>159</v>
      </c>
      <c r="FK89" s="247">
        <v>157</v>
      </c>
      <c r="FL89" s="247">
        <v>157</v>
      </c>
      <c r="FM89" s="247">
        <v>157</v>
      </c>
      <c r="FN89" s="247">
        <v>157</v>
      </c>
      <c r="FO89" s="247">
        <v>157</v>
      </c>
      <c r="FP89" s="247">
        <v>157</v>
      </c>
      <c r="FQ89" s="247">
        <v>157</v>
      </c>
      <c r="FR89" s="247">
        <v>157</v>
      </c>
      <c r="FS89" s="247">
        <v>157</v>
      </c>
      <c r="FT89" s="247">
        <v>157</v>
      </c>
      <c r="FU89" s="247">
        <v>157</v>
      </c>
      <c r="FV89" s="247">
        <v>157</v>
      </c>
      <c r="FW89" s="247">
        <v>157</v>
      </c>
      <c r="FX89" s="247">
        <v>157</v>
      </c>
      <c r="FY89" s="247">
        <v>157</v>
      </c>
      <c r="FZ89" s="247">
        <v>157</v>
      </c>
      <c r="GA89" s="247">
        <v>157</v>
      </c>
      <c r="GB89" s="247">
        <v>157</v>
      </c>
      <c r="GC89" s="247">
        <v>157</v>
      </c>
      <c r="GD89" s="247">
        <v>157</v>
      </c>
      <c r="GE89" s="247">
        <v>157</v>
      </c>
      <c r="GF89" s="247">
        <v>157</v>
      </c>
      <c r="GG89" s="247">
        <v>157</v>
      </c>
      <c r="GH89" s="247">
        <v>157</v>
      </c>
      <c r="GI89" s="247">
        <v>157</v>
      </c>
      <c r="GJ89" s="247">
        <v>157</v>
      </c>
      <c r="GK89" s="247">
        <v>157</v>
      </c>
      <c r="GL89" s="247">
        <v>157</v>
      </c>
      <c r="GM89" s="247">
        <v>157</v>
      </c>
      <c r="GN89" s="247">
        <v>152</v>
      </c>
      <c r="GO89" s="247">
        <v>152</v>
      </c>
      <c r="GP89" s="247">
        <v>152</v>
      </c>
      <c r="GQ89" s="247">
        <v>152</v>
      </c>
      <c r="GR89" s="247">
        <v>152</v>
      </c>
      <c r="GS89" s="247">
        <v>152</v>
      </c>
      <c r="GT89" s="247">
        <v>152</v>
      </c>
      <c r="GU89" s="247">
        <v>142</v>
      </c>
      <c r="GV89" s="247">
        <v>142</v>
      </c>
      <c r="GW89" s="247">
        <v>142</v>
      </c>
      <c r="GX89" s="247">
        <v>142</v>
      </c>
      <c r="GY89" s="247">
        <v>142</v>
      </c>
      <c r="GZ89" s="247">
        <v>142</v>
      </c>
      <c r="HA89" s="247">
        <v>140</v>
      </c>
      <c r="HB89" s="247">
        <v>140</v>
      </c>
      <c r="HC89" s="247">
        <v>140</v>
      </c>
      <c r="HD89" s="247">
        <v>140</v>
      </c>
      <c r="HE89" s="247">
        <v>1</v>
      </c>
      <c r="HF89" s="247">
        <v>140</v>
      </c>
      <c r="HG89" s="247">
        <v>140</v>
      </c>
      <c r="HH89" s="247">
        <v>140</v>
      </c>
      <c r="HI89" s="247">
        <v>140</v>
      </c>
      <c r="HJ89" s="247">
        <v>137</v>
      </c>
      <c r="HK89" s="198"/>
      <c r="HL89" s="247">
        <v>137</v>
      </c>
      <c r="HM89" s="247">
        <v>137</v>
      </c>
      <c r="HN89" s="247">
        <v>137</v>
      </c>
      <c r="HO89" s="247">
        <v>140</v>
      </c>
      <c r="HP89" s="247">
        <v>137</v>
      </c>
      <c r="HQ89" s="247">
        <v>137</v>
      </c>
      <c r="HR89" s="247">
        <v>137</v>
      </c>
      <c r="HS89" s="247">
        <v>137</v>
      </c>
      <c r="HT89" s="247">
        <v>137</v>
      </c>
      <c r="HU89" s="247">
        <v>137</v>
      </c>
      <c r="HV89" s="198"/>
      <c r="HW89" s="247">
        <v>137</v>
      </c>
      <c r="HX89" s="247">
        <v>137</v>
      </c>
      <c r="HY89" s="247">
        <v>137</v>
      </c>
      <c r="HZ89" s="247">
        <v>137</v>
      </c>
      <c r="IA89" s="247">
        <v>137</v>
      </c>
      <c r="IB89" s="247">
        <v>137</v>
      </c>
      <c r="IC89" s="247">
        <v>137</v>
      </c>
      <c r="ID89" s="247">
        <v>137</v>
      </c>
      <c r="IE89" s="247">
        <v>137</v>
      </c>
      <c r="IF89" s="247">
        <v>137</v>
      </c>
      <c r="IG89" s="247">
        <v>137</v>
      </c>
      <c r="IH89" s="247">
        <v>137</v>
      </c>
      <c r="II89" s="247">
        <v>137</v>
      </c>
      <c r="IJ89" s="247">
        <v>137</v>
      </c>
      <c r="IK89" s="247">
        <v>137</v>
      </c>
      <c r="IL89" s="247">
        <v>134</v>
      </c>
      <c r="IM89" s="247">
        <v>134</v>
      </c>
      <c r="IN89" s="247">
        <v>134</v>
      </c>
      <c r="IO89" s="247">
        <v>134</v>
      </c>
      <c r="IP89" s="247">
        <v>134</v>
      </c>
      <c r="IQ89" s="247">
        <v>134</v>
      </c>
      <c r="IR89" s="247">
        <v>134</v>
      </c>
      <c r="IS89" s="247">
        <v>134</v>
      </c>
      <c r="IT89" s="247">
        <v>134</v>
      </c>
      <c r="IU89" s="247">
        <v>134</v>
      </c>
      <c r="IV89" s="247">
        <v>134</v>
      </c>
      <c r="IW89" s="247">
        <v>134</v>
      </c>
      <c r="IX89" s="247">
        <v>134</v>
      </c>
      <c r="IY89" s="247">
        <v>134</v>
      </c>
      <c r="IZ89" s="198"/>
      <c r="JA89" s="247">
        <v>134</v>
      </c>
      <c r="JB89" s="247">
        <v>134</v>
      </c>
      <c r="JC89" s="247">
        <v>134</v>
      </c>
      <c r="JD89" s="247">
        <v>134</v>
      </c>
      <c r="JE89" s="247">
        <v>134</v>
      </c>
      <c r="JF89" s="247">
        <v>134</v>
      </c>
      <c r="JG89" s="247">
        <v>134</v>
      </c>
      <c r="JH89" s="247">
        <v>134</v>
      </c>
      <c r="JI89" s="247">
        <v>134</v>
      </c>
      <c r="JJ89" s="247"/>
      <c r="JK89" s="247">
        <v>134</v>
      </c>
      <c r="JL89" s="247">
        <v>134</v>
      </c>
      <c r="JM89" s="247">
        <v>134</v>
      </c>
      <c r="JN89" s="247">
        <v>134</v>
      </c>
      <c r="JO89" s="247">
        <v>134</v>
      </c>
      <c r="JP89" s="247">
        <v>134</v>
      </c>
      <c r="JQ89" s="198"/>
      <c r="JR89" s="247">
        <v>134</v>
      </c>
      <c r="JS89" s="247">
        <v>134</v>
      </c>
      <c r="JT89" s="247">
        <v>134</v>
      </c>
      <c r="JU89" s="247">
        <v>134</v>
      </c>
      <c r="JV89" s="247">
        <v>134</v>
      </c>
      <c r="JW89" s="247">
        <v>134</v>
      </c>
      <c r="JX89" s="247">
        <v>134</v>
      </c>
      <c r="JY89" s="247">
        <v>134</v>
      </c>
      <c r="JZ89" s="247">
        <v>134</v>
      </c>
      <c r="KA89" s="247">
        <v>134</v>
      </c>
      <c r="KB89" s="247">
        <v>134</v>
      </c>
      <c r="KC89" s="247">
        <v>134</v>
      </c>
      <c r="KD89" s="247">
        <v>134</v>
      </c>
      <c r="KE89" s="247">
        <v>134</v>
      </c>
      <c r="KF89" s="247">
        <v>134</v>
      </c>
      <c r="KG89" s="247">
        <v>134</v>
      </c>
      <c r="KH89" s="247">
        <v>134</v>
      </c>
      <c r="KI89" s="247">
        <v>134</v>
      </c>
      <c r="KJ89" s="247">
        <v>134</v>
      </c>
      <c r="KK89" s="247">
        <v>134</v>
      </c>
      <c r="KL89" s="247">
        <v>134</v>
      </c>
      <c r="KM89" s="247">
        <v>134</v>
      </c>
      <c r="KN89" s="247">
        <v>134</v>
      </c>
      <c r="KO89" s="247">
        <v>134</v>
      </c>
      <c r="KP89" s="247">
        <v>134</v>
      </c>
      <c r="KQ89" s="247">
        <v>134</v>
      </c>
      <c r="KR89" s="247">
        <v>134</v>
      </c>
      <c r="KS89" s="247">
        <v>134</v>
      </c>
      <c r="KT89" s="247">
        <v>134</v>
      </c>
      <c r="KU89" s="247">
        <v>134</v>
      </c>
      <c r="KV89" s="247">
        <v>134</v>
      </c>
      <c r="KW89" s="247">
        <v>134</v>
      </c>
      <c r="KX89" s="198"/>
      <c r="KY89" s="198"/>
      <c r="KZ89" s="198"/>
      <c r="LA89" s="198"/>
      <c r="LB89" s="247">
        <v>134</v>
      </c>
      <c r="LC89" s="247">
        <v>134</v>
      </c>
      <c r="LD89" s="247">
        <v>134</v>
      </c>
      <c r="LE89" s="247">
        <v>134</v>
      </c>
      <c r="LF89" s="243">
        <v>0</v>
      </c>
      <c r="LG89" s="247">
        <v>134</v>
      </c>
      <c r="LH89" s="198"/>
      <c r="LI89" s="198"/>
      <c r="LJ89" s="198"/>
      <c r="LK89" s="198"/>
      <c r="LL89" s="198"/>
      <c r="LM89" s="198"/>
      <c r="LN89" s="198"/>
      <c r="LO89" s="198"/>
      <c r="LP89" s="198"/>
      <c r="LQ89" s="247">
        <v>134</v>
      </c>
      <c r="LR89" s="198"/>
      <c r="LS89" s="198"/>
      <c r="LT89" s="198"/>
      <c r="LU89" s="198"/>
      <c r="LV89" s="198"/>
      <c r="LW89" s="198"/>
      <c r="LX89" s="198"/>
      <c r="LY89" s="198"/>
      <c r="LZ89" s="198"/>
      <c r="MA89" s="198"/>
      <c r="MB89" s="198"/>
      <c r="MC89" s="198"/>
      <c r="MD89" s="198"/>
      <c r="ME89" s="198"/>
      <c r="MF89" s="198"/>
      <c r="MG89" s="198"/>
      <c r="MH89" s="198"/>
      <c r="MI89" s="198"/>
      <c r="MJ89" s="198"/>
      <c r="MK89" s="198"/>
      <c r="ML89" s="198"/>
      <c r="MM89" s="198"/>
      <c r="MN89" s="247">
        <v>134</v>
      </c>
      <c r="MO89" s="248">
        <v>118</v>
      </c>
      <c r="MP89" s="198"/>
      <c r="MQ89" s="248">
        <v>118</v>
      </c>
      <c r="MR89" s="198"/>
      <c r="MS89" s="198"/>
      <c r="MT89" s="198"/>
      <c r="MU89" s="198"/>
      <c r="MV89" s="198"/>
      <c r="MW89" s="198"/>
      <c r="MX89" s="198"/>
      <c r="MY89" s="198"/>
      <c r="MZ89" s="198"/>
      <c r="NA89" s="248">
        <v>118</v>
      </c>
      <c r="NB89" s="198"/>
      <c r="NC89" s="198"/>
      <c r="ND89" s="198"/>
      <c r="NE89" s="198"/>
      <c r="NF89" s="198"/>
      <c r="NG89" s="198"/>
      <c r="NH89" s="198"/>
      <c r="NI89" s="198"/>
      <c r="NJ89" s="198"/>
      <c r="NK89" s="198"/>
      <c r="NL89" s="198"/>
      <c r="NM89" s="198"/>
      <c r="NN89" s="198"/>
      <c r="NO89" s="198"/>
      <c r="NP89" s="198"/>
      <c r="NQ89" s="198"/>
      <c r="NR89" s="198"/>
      <c r="NS89" s="198"/>
      <c r="NT89" s="198"/>
      <c r="NU89" s="198"/>
      <c r="NV89" s="198"/>
      <c r="NW89" s="198"/>
      <c r="NX89" s="198"/>
      <c r="NY89" s="198"/>
      <c r="NZ89" s="198"/>
      <c r="OA89" s="198"/>
      <c r="OB89" s="198"/>
      <c r="OC89" s="198"/>
      <c r="OD89" s="198"/>
      <c r="OE89" s="198"/>
      <c r="OF89" s="198"/>
      <c r="OG89" s="198"/>
      <c r="OH89" s="198"/>
      <c r="OI89" s="198"/>
      <c r="OJ89" s="198"/>
      <c r="OK89" s="198"/>
      <c r="OL89" s="198"/>
      <c r="OM89" s="198"/>
      <c r="ON89" s="198"/>
      <c r="OO89" s="198"/>
      <c r="OP89" s="198"/>
      <c r="OQ89" s="198"/>
      <c r="OR89" s="198"/>
      <c r="OS89" s="198"/>
      <c r="OT89" s="198"/>
      <c r="OU89" s="198"/>
      <c r="OV89" s="198"/>
      <c r="OW89" s="198"/>
      <c r="OX89" s="198"/>
      <c r="OY89" s="198"/>
      <c r="OZ89" s="198"/>
      <c r="PA89" s="198"/>
      <c r="PB89" s="198"/>
      <c r="PC89" s="198"/>
      <c r="PD89" s="198"/>
      <c r="PE89" s="198"/>
      <c r="PF89" s="198"/>
      <c r="PG89" s="198"/>
      <c r="PH89" s="198"/>
      <c r="PI89" s="198"/>
      <c r="PJ89" s="198"/>
      <c r="PK89" s="198"/>
      <c r="PL89" s="198"/>
      <c r="PM89" s="198"/>
      <c r="PN89" s="198"/>
      <c r="PO89" s="198"/>
      <c r="PP89" s="198"/>
      <c r="PQ89" s="198"/>
      <c r="PR89" s="198"/>
      <c r="PS89" s="198"/>
      <c r="PT89" s="198"/>
      <c r="PU89" s="198"/>
      <c r="PV89" s="198"/>
      <c r="PW89" s="198"/>
      <c r="PX89" s="261"/>
      <c r="PY89" s="261"/>
      <c r="PZ89" s="261"/>
      <c r="QA89" s="261"/>
      <c r="QB89" s="261"/>
      <c r="QC89" s="261"/>
      <c r="QD89" s="261"/>
      <c r="QE89" s="261"/>
      <c r="QF89" s="261"/>
      <c r="QG89" s="261"/>
      <c r="QH89" s="261"/>
      <c r="QI89" s="261"/>
      <c r="QJ89" s="261"/>
      <c r="QK89" s="261"/>
      <c r="QL89" s="261"/>
      <c r="QM89" s="261"/>
      <c r="QN89" s="261"/>
      <c r="QO89" s="261"/>
      <c r="QP89" s="261"/>
      <c r="QQ89" s="261"/>
      <c r="QR89" s="261"/>
      <c r="QS89" s="261"/>
      <c r="QT89" s="261"/>
      <c r="QU89" s="261"/>
      <c r="QV89" s="261"/>
      <c r="QW89" s="261"/>
      <c r="QX89" s="261"/>
      <c r="QY89" s="261"/>
      <c r="QZ89" s="261"/>
      <c r="RA89" s="261"/>
      <c r="RB89" s="261"/>
      <c r="RC89" s="261"/>
      <c r="RD89" s="261"/>
      <c r="RE89" s="261"/>
      <c r="RF89" s="261"/>
      <c r="RG89" s="261"/>
      <c r="RH89" s="261"/>
      <c r="RI89" s="261"/>
      <c r="RJ89" s="261"/>
      <c r="RK89" s="261"/>
      <c r="RL89" s="261"/>
      <c r="RM89" s="261"/>
      <c r="RN89" s="261"/>
      <c r="RO89" s="261"/>
      <c r="RP89" s="261"/>
      <c r="RQ89" s="261"/>
      <c r="RR89" s="261"/>
      <c r="RS89" s="261"/>
      <c r="RT89" s="261"/>
      <c r="RU89" s="261"/>
      <c r="RV89" s="261"/>
      <c r="RW89" s="261"/>
      <c r="RX89" s="261"/>
      <c r="RY89" s="261"/>
      <c r="RZ89" s="261"/>
      <c r="SA89" s="261"/>
      <c r="SB89" s="261"/>
      <c r="SC89" s="261"/>
      <c r="SD89" s="261"/>
      <c r="SE89" s="261"/>
    </row>
    <row r="90" spans="1:499" x14ac:dyDescent="0.2">
      <c r="A90" s="230" t="s">
        <v>830</v>
      </c>
      <c r="B90" s="231" t="s">
        <v>3228</v>
      </c>
      <c r="C90" s="225"/>
      <c r="D90" s="225"/>
      <c r="E90" s="225"/>
      <c r="F90" s="226" t="s">
        <v>5700</v>
      </c>
      <c r="G90" s="226" t="s">
        <v>5550</v>
      </c>
      <c r="H90" s="226" t="s">
        <v>5551</v>
      </c>
      <c r="I90" s="226" t="s">
        <v>5607</v>
      </c>
      <c r="J90" s="226"/>
      <c r="K90" s="226"/>
      <c r="L90" s="226"/>
      <c r="M90" s="226"/>
      <c r="N90" s="226" t="s">
        <v>5553</v>
      </c>
      <c r="O90" s="226" t="s">
        <v>5695</v>
      </c>
      <c r="P90" s="226"/>
      <c r="Q90" s="237">
        <v>0</v>
      </c>
      <c r="R90" s="238"/>
      <c r="S90" s="238"/>
      <c r="T90" s="238"/>
      <c r="U90" s="238"/>
      <c r="V90" s="238"/>
      <c r="W90" s="232" t="s">
        <v>5555</v>
      </c>
      <c r="X90" s="232"/>
      <c r="Y90" s="232" t="s">
        <v>5556</v>
      </c>
      <c r="Z90" s="235">
        <v>2.33</v>
      </c>
      <c r="AA90" s="235">
        <v>3.36</v>
      </c>
      <c r="AB90" s="235">
        <v>0</v>
      </c>
      <c r="AC90" s="224">
        <v>36526</v>
      </c>
      <c r="AD90" s="224">
        <v>36526</v>
      </c>
      <c r="AE90" s="125">
        <v>18</v>
      </c>
      <c r="AF90" s="125">
        <v>24</v>
      </c>
      <c r="AG90" s="125">
        <v>12</v>
      </c>
      <c r="AH90" s="236">
        <v>1</v>
      </c>
      <c r="AI90" s="236"/>
      <c r="AJ90" s="125" t="s">
        <v>6228</v>
      </c>
      <c r="AK90" s="175"/>
      <c r="AL90" s="125" t="s">
        <v>820</v>
      </c>
      <c r="AM90" s="27" t="s">
        <v>820</v>
      </c>
      <c r="AN90" s="126">
        <v>0.54</v>
      </c>
      <c r="AO90" s="126">
        <v>0</v>
      </c>
      <c r="AP90" s="126">
        <v>0</v>
      </c>
      <c r="AQ90" s="126">
        <v>23.1</v>
      </c>
      <c r="AR90" s="125">
        <v>0</v>
      </c>
      <c r="AS90" s="125">
        <v>0</v>
      </c>
      <c r="AT90" s="178"/>
      <c r="AU90" s="178"/>
      <c r="AV90" s="178">
        <v>43122</v>
      </c>
      <c r="AW90" s="239" t="s">
        <v>855</v>
      </c>
      <c r="AX90" s="239" t="s">
        <v>846</v>
      </c>
      <c r="AY90" s="127"/>
      <c r="AZ90" s="127"/>
      <c r="BA90" s="128">
        <v>50</v>
      </c>
      <c r="BB90" s="128" t="s">
        <v>489</v>
      </c>
      <c r="BC90" s="128"/>
      <c r="BD90" s="128">
        <v>1</v>
      </c>
      <c r="BE90" s="129" t="s">
        <v>541</v>
      </c>
      <c r="BF90" s="130">
        <v>1</v>
      </c>
      <c r="BG90" s="240"/>
      <c r="BH90" s="241"/>
      <c r="BI90" s="190"/>
      <c r="BJ90" s="131">
        <v>0</v>
      </c>
      <c r="BK90" s="191">
        <v>24</v>
      </c>
      <c r="BL90" s="13">
        <v>0</v>
      </c>
      <c r="BM90" s="13">
        <v>0</v>
      </c>
      <c r="BN90" s="27" t="s">
        <v>702</v>
      </c>
      <c r="BO90" s="13" t="s">
        <v>702</v>
      </c>
      <c r="BP90" s="222">
        <v>100</v>
      </c>
      <c r="BQ90" s="132"/>
      <c r="BR90" s="133"/>
      <c r="BS90" s="125">
        <v>1000000000</v>
      </c>
      <c r="BT90" s="134">
        <v>0</v>
      </c>
      <c r="BU90" s="135">
        <v>0</v>
      </c>
      <c r="BV90" s="134">
        <v>0</v>
      </c>
      <c r="BW90" s="136">
        <v>0</v>
      </c>
      <c r="BX90" s="136">
        <v>0</v>
      </c>
      <c r="BY90" s="136">
        <v>0</v>
      </c>
      <c r="BZ90" s="134">
        <v>0</v>
      </c>
      <c r="CA90" s="134">
        <v>0</v>
      </c>
      <c r="CB90" s="134">
        <v>0</v>
      </c>
      <c r="CC90" s="135">
        <v>0</v>
      </c>
      <c r="CD90" s="134"/>
      <c r="CE90" s="134"/>
      <c r="CF90" s="137">
        <v>0</v>
      </c>
      <c r="CG90" s="134">
        <v>0</v>
      </c>
      <c r="CH90" s="132"/>
      <c r="CI90" s="132"/>
      <c r="CJ90" s="229" t="s">
        <v>820</v>
      </c>
      <c r="CK90" s="233" t="s">
        <v>820</v>
      </c>
      <c r="CL90" s="138">
        <v>0</v>
      </c>
      <c r="CM90" s="138">
        <v>0</v>
      </c>
      <c r="CN90" s="135">
        <v>0</v>
      </c>
      <c r="CO90" s="135">
        <v>0</v>
      </c>
      <c r="CP90" s="139"/>
      <c r="CQ90" s="135">
        <v>0</v>
      </c>
      <c r="CR90" s="179">
        <v>43248</v>
      </c>
      <c r="CS90" s="180">
        <v>43367</v>
      </c>
      <c r="CT90" s="181">
        <v>43493</v>
      </c>
      <c r="CU90" s="181">
        <v>43216</v>
      </c>
      <c r="CV90" s="181">
        <v>43300</v>
      </c>
      <c r="CW90" s="181">
        <v>43300</v>
      </c>
      <c r="CX90" s="181">
        <v>43384</v>
      </c>
      <c r="CY90" s="135">
        <v>1</v>
      </c>
      <c r="CZ90" s="134">
        <v>0</v>
      </c>
      <c r="DA90" s="135">
        <v>0.5436893203883495</v>
      </c>
      <c r="DB90" s="135">
        <v>0</v>
      </c>
      <c r="DC90" s="135">
        <v>0</v>
      </c>
      <c r="DD90" s="135">
        <v>0</v>
      </c>
      <c r="DE90" s="140">
        <v>0</v>
      </c>
      <c r="DF90" s="13" t="s">
        <v>820</v>
      </c>
      <c r="DG90" s="80" t="s">
        <v>820</v>
      </c>
      <c r="DH90" s="18" t="b">
        <v>0</v>
      </c>
      <c r="DI90" s="79"/>
      <c r="DJ90" s="79"/>
      <c r="DK90" s="192"/>
      <c r="DL90" s="174"/>
      <c r="DM90" s="193"/>
      <c r="DN90" s="135"/>
      <c r="DO90" s="79"/>
      <c r="DP90" s="79"/>
      <c r="DQ90" s="79"/>
      <c r="DR90" s="79"/>
      <c r="DS90" s="79"/>
      <c r="DT90" s="79"/>
      <c r="DU90" s="79"/>
      <c r="DV90" s="18"/>
      <c r="DW90" s="18"/>
      <c r="DX90" s="18"/>
      <c r="DY90" s="177"/>
      <c r="DZ90" s="177">
        <v>0</v>
      </c>
      <c r="EA90" s="177">
        <v>0</v>
      </c>
      <c r="EB90" s="177">
        <v>0</v>
      </c>
      <c r="EC90" s="177">
        <v>0</v>
      </c>
      <c r="ED90" s="177">
        <v>0</v>
      </c>
      <c r="EE90" s="177">
        <v>0</v>
      </c>
      <c r="EF90" s="177">
        <v>0</v>
      </c>
      <c r="EG90" s="177">
        <v>0</v>
      </c>
      <c r="EH90" s="177">
        <v>0</v>
      </c>
      <c r="EI90" s="177">
        <v>0</v>
      </c>
      <c r="EJ90" s="177">
        <v>0</v>
      </c>
      <c r="EK90" s="177">
        <v>0</v>
      </c>
      <c r="EL90" s="177">
        <v>0</v>
      </c>
      <c r="EM90" s="177">
        <v>0</v>
      </c>
      <c r="EN90" s="177">
        <v>0</v>
      </c>
      <c r="EO90" s="177">
        <v>0</v>
      </c>
      <c r="EP90" s="177">
        <v>97</v>
      </c>
      <c r="EQ90" s="177">
        <v>0</v>
      </c>
      <c r="ER90" s="177">
        <v>0</v>
      </c>
      <c r="ES90" s="177">
        <v>0</v>
      </c>
      <c r="ET90" s="177">
        <v>0</v>
      </c>
      <c r="EU90" s="177">
        <v>0</v>
      </c>
      <c r="EV90" s="177">
        <v>0</v>
      </c>
      <c r="EW90" s="177">
        <v>0</v>
      </c>
      <c r="EX90" s="177">
        <v>0</v>
      </c>
      <c r="EY90" s="177">
        <v>0</v>
      </c>
      <c r="EZ90" s="177">
        <v>0</v>
      </c>
      <c r="FA90" s="177">
        <v>0</v>
      </c>
      <c r="FB90" s="177">
        <v>0</v>
      </c>
      <c r="FC90" s="245">
        <v>24</v>
      </c>
      <c r="FD90" s="242">
        <v>10</v>
      </c>
      <c r="FE90" s="242">
        <v>10</v>
      </c>
      <c r="FF90" s="242">
        <v>10</v>
      </c>
      <c r="FG90" s="242">
        <v>2</v>
      </c>
      <c r="FH90" s="243">
        <v>0</v>
      </c>
      <c r="FI90" s="197">
        <v>0</v>
      </c>
      <c r="FJ90" s="197">
        <v>0</v>
      </c>
      <c r="FK90" s="197">
        <v>0</v>
      </c>
      <c r="FL90" s="197">
        <v>0</v>
      </c>
      <c r="FM90" s="197">
        <v>0</v>
      </c>
      <c r="FN90" s="197">
        <v>0</v>
      </c>
      <c r="FO90" s="197">
        <v>0</v>
      </c>
      <c r="FP90" s="197">
        <v>0</v>
      </c>
      <c r="FQ90" s="197">
        <v>0</v>
      </c>
      <c r="FR90" s="197">
        <v>0</v>
      </c>
      <c r="FS90" s="197">
        <v>0</v>
      </c>
      <c r="FT90" s="197">
        <v>0</v>
      </c>
      <c r="FU90" s="197">
        <v>0</v>
      </c>
      <c r="FV90" s="197">
        <v>0</v>
      </c>
      <c r="FW90" s="197">
        <v>0</v>
      </c>
      <c r="FX90" s="197">
        <v>0</v>
      </c>
      <c r="FY90" s="197">
        <v>0</v>
      </c>
      <c r="FZ90" s="197">
        <v>0</v>
      </c>
      <c r="GA90" s="197">
        <v>0</v>
      </c>
      <c r="GB90" s="197">
        <v>0</v>
      </c>
      <c r="GC90" s="197">
        <v>0</v>
      </c>
      <c r="GD90" s="197">
        <v>0</v>
      </c>
      <c r="GE90" s="197">
        <v>0</v>
      </c>
      <c r="GF90" s="197">
        <v>0</v>
      </c>
      <c r="GG90" s="197">
        <v>0</v>
      </c>
      <c r="GH90" s="197">
        <v>0</v>
      </c>
      <c r="GI90" s="197">
        <v>0</v>
      </c>
      <c r="GJ90" s="197">
        <v>0</v>
      </c>
      <c r="GK90" s="197">
        <v>0</v>
      </c>
      <c r="GL90" s="197">
        <v>0</v>
      </c>
      <c r="GM90" s="197">
        <v>0</v>
      </c>
      <c r="GN90" s="197">
        <v>0</v>
      </c>
      <c r="GO90" s="197">
        <v>0</v>
      </c>
      <c r="GP90" s="197">
        <v>0</v>
      </c>
      <c r="GQ90" s="197">
        <v>0</v>
      </c>
      <c r="GR90" s="197">
        <v>0</v>
      </c>
      <c r="GS90" s="197">
        <v>0</v>
      </c>
      <c r="GT90" s="197">
        <v>0</v>
      </c>
      <c r="GU90" s="197">
        <v>0</v>
      </c>
      <c r="GV90" s="197">
        <v>0</v>
      </c>
      <c r="GW90" s="197">
        <v>0</v>
      </c>
      <c r="GX90" s="197">
        <v>0</v>
      </c>
      <c r="GY90" s="197">
        <v>0</v>
      </c>
      <c r="GZ90" s="197">
        <v>0</v>
      </c>
      <c r="HA90" s="197">
        <v>0</v>
      </c>
      <c r="HB90" s="197">
        <v>0</v>
      </c>
      <c r="HC90" s="197">
        <v>0</v>
      </c>
      <c r="HD90" s="197">
        <v>0</v>
      </c>
      <c r="HE90" s="197">
        <v>1</v>
      </c>
      <c r="HF90" s="197">
        <v>0</v>
      </c>
      <c r="HG90" s="197">
        <v>0</v>
      </c>
      <c r="HH90" s="197">
        <v>0</v>
      </c>
      <c r="HI90" s="197">
        <v>0</v>
      </c>
      <c r="HJ90" s="197">
        <v>0</v>
      </c>
      <c r="HK90" s="198"/>
      <c r="HL90" s="197">
        <v>0</v>
      </c>
      <c r="HM90" s="197">
        <v>0</v>
      </c>
      <c r="HN90" s="197">
        <v>0</v>
      </c>
      <c r="HO90" s="197">
        <v>0</v>
      </c>
      <c r="HP90" s="197">
        <v>0</v>
      </c>
      <c r="HQ90" s="197">
        <v>0</v>
      </c>
      <c r="HR90" s="197">
        <v>0</v>
      </c>
      <c r="HS90" s="197">
        <v>0</v>
      </c>
      <c r="HT90" s="197">
        <v>0</v>
      </c>
      <c r="HU90" s="197">
        <v>0</v>
      </c>
      <c r="HV90" s="198"/>
      <c r="HW90" s="197">
        <v>0</v>
      </c>
      <c r="HX90" s="197">
        <v>0</v>
      </c>
      <c r="HY90" s="197">
        <v>0</v>
      </c>
      <c r="HZ90" s="197">
        <v>0</v>
      </c>
      <c r="IA90" s="197">
        <v>0</v>
      </c>
      <c r="IB90" s="197">
        <v>0</v>
      </c>
      <c r="IC90" s="197">
        <v>0</v>
      </c>
      <c r="ID90" s="197">
        <v>0</v>
      </c>
      <c r="IE90" s="197">
        <v>0</v>
      </c>
      <c r="IF90" s="197">
        <v>0</v>
      </c>
      <c r="IG90" s="197">
        <v>0</v>
      </c>
      <c r="IH90" s="197">
        <v>0</v>
      </c>
      <c r="II90" s="197">
        <v>0</v>
      </c>
      <c r="IJ90" s="197">
        <v>0</v>
      </c>
      <c r="IK90" s="197">
        <v>0</v>
      </c>
      <c r="IL90" s="197">
        <v>0</v>
      </c>
      <c r="IM90" s="197">
        <v>0</v>
      </c>
      <c r="IN90" s="197">
        <v>0</v>
      </c>
      <c r="IO90" s="197">
        <v>0</v>
      </c>
      <c r="IP90" s="197">
        <v>0</v>
      </c>
      <c r="IQ90" s="197">
        <v>0</v>
      </c>
      <c r="IR90" s="197">
        <v>0</v>
      </c>
      <c r="IS90" s="197">
        <v>0</v>
      </c>
      <c r="IT90" s="197">
        <v>0</v>
      </c>
      <c r="IU90" s="197">
        <v>0</v>
      </c>
      <c r="IV90" s="197">
        <v>0</v>
      </c>
      <c r="IW90" s="197">
        <v>0</v>
      </c>
      <c r="IX90" s="197">
        <v>0</v>
      </c>
      <c r="IY90" s="197">
        <v>0</v>
      </c>
      <c r="IZ90" s="198"/>
      <c r="JA90" s="197">
        <v>0</v>
      </c>
      <c r="JB90" s="197">
        <v>0</v>
      </c>
      <c r="JC90" s="197">
        <v>0</v>
      </c>
      <c r="JD90" s="197">
        <v>0</v>
      </c>
      <c r="JE90" s="197">
        <v>0</v>
      </c>
      <c r="JF90" s="197">
        <v>0</v>
      </c>
      <c r="JG90" s="197">
        <v>0</v>
      </c>
      <c r="JH90" s="197">
        <v>0</v>
      </c>
      <c r="JI90" s="197">
        <v>0</v>
      </c>
      <c r="JJ90" s="197"/>
      <c r="JK90" s="197">
        <v>0</v>
      </c>
      <c r="JL90" s="197">
        <v>0</v>
      </c>
      <c r="JM90" s="197">
        <v>0</v>
      </c>
      <c r="JN90" s="197">
        <v>0</v>
      </c>
      <c r="JO90" s="197">
        <v>0</v>
      </c>
      <c r="JP90" s="197">
        <v>0</v>
      </c>
      <c r="JQ90" s="198"/>
      <c r="JR90" s="197">
        <v>0</v>
      </c>
      <c r="JS90" s="197">
        <v>0</v>
      </c>
      <c r="JT90" s="197">
        <v>0</v>
      </c>
      <c r="JU90" s="197">
        <v>0</v>
      </c>
      <c r="JV90" s="197">
        <v>0</v>
      </c>
      <c r="JW90" s="197">
        <v>0</v>
      </c>
      <c r="JX90" s="197">
        <v>0</v>
      </c>
      <c r="JY90" s="197">
        <v>0</v>
      </c>
      <c r="JZ90" s="197">
        <v>0</v>
      </c>
      <c r="KA90" s="197">
        <v>0</v>
      </c>
      <c r="KB90" s="197">
        <v>0</v>
      </c>
      <c r="KC90" s="197">
        <v>0</v>
      </c>
      <c r="KD90" s="197">
        <v>0</v>
      </c>
      <c r="KE90" s="197">
        <v>0</v>
      </c>
      <c r="KF90" s="197">
        <v>0</v>
      </c>
      <c r="KG90" s="197">
        <v>0</v>
      </c>
      <c r="KH90" s="197">
        <v>0</v>
      </c>
      <c r="KI90" s="197">
        <v>0</v>
      </c>
      <c r="KJ90" s="197">
        <v>0</v>
      </c>
      <c r="KK90" s="197">
        <v>0</v>
      </c>
      <c r="KL90" s="197">
        <v>0</v>
      </c>
      <c r="KM90" s="197">
        <v>0</v>
      </c>
      <c r="KN90" s="197">
        <v>0</v>
      </c>
      <c r="KO90" s="197">
        <v>0</v>
      </c>
      <c r="KP90" s="197">
        <v>0</v>
      </c>
      <c r="KQ90" s="197">
        <v>0</v>
      </c>
      <c r="KR90" s="197">
        <v>0</v>
      </c>
      <c r="KS90" s="197">
        <v>0</v>
      </c>
      <c r="KT90" s="197">
        <v>0</v>
      </c>
      <c r="KU90" s="197">
        <v>0</v>
      </c>
      <c r="KV90" s="197">
        <v>0</v>
      </c>
      <c r="KW90" s="197">
        <v>0</v>
      </c>
      <c r="KX90" s="198"/>
      <c r="KY90" s="198"/>
      <c r="KZ90" s="198"/>
      <c r="LA90" s="198"/>
      <c r="LB90" s="197">
        <v>0</v>
      </c>
      <c r="LC90" s="197">
        <v>0</v>
      </c>
      <c r="LD90" s="197">
        <v>0</v>
      </c>
      <c r="LE90" s="197">
        <v>0</v>
      </c>
      <c r="LF90" s="197">
        <v>0</v>
      </c>
      <c r="LG90" s="197">
        <v>0</v>
      </c>
      <c r="LH90" s="198"/>
      <c r="LI90" s="198"/>
      <c r="LJ90" s="198"/>
      <c r="LK90" s="198"/>
      <c r="LL90" s="198"/>
      <c r="LM90" s="198"/>
      <c r="LN90" s="198"/>
      <c r="LO90" s="198"/>
      <c r="LP90" s="198"/>
      <c r="LQ90" s="197">
        <v>0</v>
      </c>
      <c r="LR90" s="198"/>
      <c r="LS90" s="198"/>
      <c r="LT90" s="198"/>
      <c r="LU90" s="198"/>
      <c r="LV90" s="198"/>
      <c r="LW90" s="198"/>
      <c r="LX90" s="198"/>
      <c r="LY90" s="198"/>
      <c r="LZ90" s="198"/>
      <c r="MA90" s="198"/>
      <c r="MB90" s="198"/>
      <c r="MC90" s="198"/>
      <c r="MD90" s="198"/>
      <c r="ME90" s="198"/>
      <c r="MF90" s="198"/>
      <c r="MG90" s="198"/>
      <c r="MH90" s="198"/>
      <c r="MI90" s="198"/>
      <c r="MJ90" s="198"/>
      <c r="MK90" s="198"/>
      <c r="ML90" s="198"/>
      <c r="MM90" s="198"/>
      <c r="MN90" s="197">
        <v>0</v>
      </c>
      <c r="MO90" s="197">
        <v>0</v>
      </c>
      <c r="MP90" s="198"/>
      <c r="MQ90" s="197">
        <v>0</v>
      </c>
      <c r="MR90" s="198"/>
      <c r="MS90" s="198"/>
      <c r="MT90" s="198"/>
      <c r="MU90" s="198"/>
      <c r="MV90" s="198"/>
      <c r="MW90" s="198"/>
      <c r="MX90" s="198"/>
      <c r="MY90" s="198"/>
      <c r="MZ90" s="198"/>
      <c r="NA90" s="197">
        <v>0</v>
      </c>
      <c r="NB90" s="198"/>
      <c r="NC90" s="198"/>
      <c r="ND90" s="198"/>
      <c r="NE90" s="198"/>
      <c r="NF90" s="198"/>
      <c r="NG90" s="198"/>
      <c r="NH90" s="198"/>
      <c r="NI90" s="198"/>
      <c r="NJ90" s="198"/>
      <c r="NK90" s="198"/>
      <c r="NL90" s="198"/>
      <c r="NM90" s="198"/>
      <c r="NN90" s="198"/>
      <c r="NO90" s="198"/>
      <c r="NP90" s="196"/>
      <c r="NQ90" s="196"/>
      <c r="NR90" s="196"/>
      <c r="NS90" s="196"/>
      <c r="NT90" s="196"/>
      <c r="NU90" s="196"/>
      <c r="NV90" s="196"/>
      <c r="NW90" s="196"/>
      <c r="NX90" s="196"/>
      <c r="NY90" s="196"/>
      <c r="NZ90" s="196"/>
      <c r="OA90" s="196"/>
      <c r="OB90" s="196"/>
      <c r="OC90" s="196"/>
      <c r="OD90" s="196"/>
      <c r="OE90" s="196"/>
      <c r="OF90" s="196"/>
      <c r="OG90" s="196"/>
      <c r="OH90" s="196"/>
      <c r="OI90" s="196"/>
      <c r="OJ90" s="196"/>
      <c r="OK90" s="196"/>
      <c r="OL90" s="196"/>
      <c r="OM90" s="196"/>
      <c r="ON90" s="196"/>
      <c r="OO90" s="196"/>
      <c r="OP90" s="196"/>
      <c r="OQ90" s="196"/>
      <c r="OR90" s="196"/>
      <c r="OS90" s="196"/>
      <c r="OT90" s="196"/>
      <c r="OU90" s="196"/>
      <c r="OV90" s="196"/>
      <c r="OW90" s="196"/>
      <c r="OX90" s="196"/>
      <c r="OY90" s="196"/>
      <c r="OZ90" s="196"/>
      <c r="PA90" s="196"/>
      <c r="PB90" s="196"/>
      <c r="PC90" s="196"/>
      <c r="PD90" s="196"/>
      <c r="PE90" s="196"/>
      <c r="PF90" s="196"/>
      <c r="PG90" s="196"/>
      <c r="PH90" s="196"/>
      <c r="PI90" s="196"/>
      <c r="PJ90" s="196"/>
      <c r="PK90" s="196"/>
      <c r="PL90" s="196"/>
      <c r="PM90" s="196"/>
      <c r="PN90" s="196"/>
      <c r="PO90" s="196"/>
      <c r="PP90" s="196"/>
      <c r="PQ90" s="196"/>
      <c r="PR90" s="196"/>
      <c r="PS90" s="196"/>
      <c r="PT90" s="196"/>
      <c r="PU90" s="196"/>
      <c r="PV90" s="196"/>
      <c r="PW90" s="196"/>
      <c r="PX90" s="261"/>
      <c r="PY90" s="261"/>
      <c r="PZ90" s="261"/>
      <c r="QA90" s="261"/>
      <c r="QB90" s="261"/>
      <c r="QC90" s="261"/>
      <c r="QD90" s="261"/>
      <c r="QE90" s="261"/>
      <c r="QF90" s="261"/>
      <c r="QG90" s="261"/>
      <c r="QH90" s="261"/>
      <c r="QI90" s="261"/>
      <c r="QJ90" s="261"/>
      <c r="QK90" s="261"/>
      <c r="QL90" s="261"/>
      <c r="QM90" s="261"/>
      <c r="QN90" s="261"/>
      <c r="QO90" s="261"/>
      <c r="QP90" s="261"/>
      <c r="QQ90" s="261"/>
      <c r="QR90" s="261"/>
      <c r="QS90" s="261"/>
      <c r="QT90" s="261"/>
      <c r="QU90" s="261"/>
      <c r="QV90" s="261"/>
      <c r="QW90" s="261"/>
      <c r="QX90" s="261"/>
      <c r="QY90" s="261"/>
      <c r="QZ90" s="261"/>
      <c r="RA90" s="261"/>
      <c r="RB90" s="261"/>
      <c r="RC90" s="261"/>
      <c r="RD90" s="261"/>
      <c r="RE90" s="261"/>
      <c r="RF90" s="261"/>
      <c r="RG90" s="261"/>
      <c r="RH90" s="261"/>
      <c r="RI90" s="261"/>
      <c r="RJ90" s="261"/>
      <c r="RK90" s="261"/>
      <c r="RL90" s="261"/>
      <c r="RM90" s="261"/>
      <c r="RN90" s="261"/>
      <c r="RO90" s="261"/>
      <c r="RP90" s="261"/>
      <c r="RQ90" s="261"/>
      <c r="RR90" s="261"/>
      <c r="RS90" s="261"/>
      <c r="RT90" s="261"/>
      <c r="RU90" s="261"/>
      <c r="RV90" s="261"/>
      <c r="RW90" s="261"/>
      <c r="RX90" s="261"/>
      <c r="RY90" s="261"/>
      <c r="RZ90" s="261"/>
      <c r="SA90" s="261"/>
      <c r="SB90" s="261"/>
      <c r="SC90" s="261"/>
      <c r="SD90" s="261"/>
      <c r="SE90" s="261"/>
    </row>
    <row r="91" spans="1:499" x14ac:dyDescent="0.2">
      <c r="A91" s="230" t="s">
        <v>830</v>
      </c>
      <c r="B91" s="231" t="s">
        <v>3924</v>
      </c>
      <c r="C91" s="225"/>
      <c r="D91" s="225"/>
      <c r="E91" s="225"/>
      <c r="F91" s="226" t="s">
        <v>5701</v>
      </c>
      <c r="G91" s="226" t="s">
        <v>5550</v>
      </c>
      <c r="H91" s="226" t="s">
        <v>5551</v>
      </c>
      <c r="I91" s="226" t="s">
        <v>5607</v>
      </c>
      <c r="J91" s="226"/>
      <c r="K91" s="226"/>
      <c r="L91" s="226"/>
      <c r="M91" s="226"/>
      <c r="N91" s="226" t="s">
        <v>5553</v>
      </c>
      <c r="O91" s="226" t="s">
        <v>5702</v>
      </c>
      <c r="P91" s="226"/>
      <c r="Q91" s="237">
        <v>0</v>
      </c>
      <c r="R91" s="238"/>
      <c r="S91" s="238"/>
      <c r="T91" s="238"/>
      <c r="U91" s="238"/>
      <c r="V91" s="238"/>
      <c r="W91" s="232" t="s">
        <v>5578</v>
      </c>
      <c r="X91" s="232"/>
      <c r="Y91" s="232" t="s">
        <v>5556</v>
      </c>
      <c r="Z91" s="235">
        <v>2.67</v>
      </c>
      <c r="AA91" s="235">
        <v>4.8899999999999997</v>
      </c>
      <c r="AB91" s="235">
        <v>0</v>
      </c>
      <c r="AC91" s="224">
        <v>36526</v>
      </c>
      <c r="AD91" s="224">
        <v>36526</v>
      </c>
      <c r="AE91" s="125">
        <v>18</v>
      </c>
      <c r="AF91" s="125">
        <v>24</v>
      </c>
      <c r="AG91" s="125">
        <v>12</v>
      </c>
      <c r="AH91" s="236">
        <v>1</v>
      </c>
      <c r="AI91" s="236"/>
      <c r="AJ91" s="125" t="s">
        <v>6229</v>
      </c>
      <c r="AK91" s="175" t="s">
        <v>5145</v>
      </c>
      <c r="AL91" s="125" t="s">
        <v>820</v>
      </c>
      <c r="AM91" s="27" t="s">
        <v>820</v>
      </c>
      <c r="AN91" s="126">
        <v>3.07</v>
      </c>
      <c r="AO91" s="126">
        <v>7.3</v>
      </c>
      <c r="AP91" s="126">
        <v>21.3</v>
      </c>
      <c r="AQ91" s="126">
        <v>16.3</v>
      </c>
      <c r="AR91" s="125">
        <v>0</v>
      </c>
      <c r="AS91" s="125">
        <v>0</v>
      </c>
      <c r="AT91" s="178">
        <v>43279</v>
      </c>
      <c r="AU91" s="178"/>
      <c r="AV91" s="178">
        <v>43084</v>
      </c>
      <c r="AW91" s="239" t="s">
        <v>855</v>
      </c>
      <c r="AX91" s="239" t="s">
        <v>846</v>
      </c>
      <c r="AY91" s="127"/>
      <c r="AZ91" s="127"/>
      <c r="BA91" s="128">
        <v>200</v>
      </c>
      <c r="BB91" s="128" t="s">
        <v>489</v>
      </c>
      <c r="BC91" s="128">
        <v>340</v>
      </c>
      <c r="BD91" s="128">
        <v>1</v>
      </c>
      <c r="BE91" s="129" t="s">
        <v>541</v>
      </c>
      <c r="BF91" s="130">
        <v>1</v>
      </c>
      <c r="BG91" s="240"/>
      <c r="BH91" s="241"/>
      <c r="BI91" s="190"/>
      <c r="BJ91" s="131">
        <v>90</v>
      </c>
      <c r="BK91" s="191">
        <v>133</v>
      </c>
      <c r="BL91" s="13">
        <v>60</v>
      </c>
      <c r="BM91" s="13">
        <v>30</v>
      </c>
      <c r="BN91" s="27" t="s">
        <v>5562</v>
      </c>
      <c r="BO91" s="13" t="s">
        <v>5562</v>
      </c>
      <c r="BP91" s="222">
        <v>200</v>
      </c>
      <c r="BQ91" s="132"/>
      <c r="BR91" s="133"/>
      <c r="BS91" s="125">
        <v>1000000000</v>
      </c>
      <c r="BT91" s="134">
        <v>262</v>
      </c>
      <c r="BU91" s="135">
        <v>-1.9111</v>
      </c>
      <c r="BV91" s="134">
        <v>0</v>
      </c>
      <c r="BW91" s="136">
        <v>0</v>
      </c>
      <c r="BX91" s="136">
        <v>0</v>
      </c>
      <c r="BY91" s="136">
        <v>0</v>
      </c>
      <c r="BZ91" s="134">
        <v>0</v>
      </c>
      <c r="CA91" s="134">
        <v>0</v>
      </c>
      <c r="CB91" s="134">
        <v>262</v>
      </c>
      <c r="CC91" s="135">
        <v>-1.9111</v>
      </c>
      <c r="CD91" s="134"/>
      <c r="CE91" s="134"/>
      <c r="CF91" s="137">
        <v>0</v>
      </c>
      <c r="CG91" s="134">
        <v>30</v>
      </c>
      <c r="CH91" s="132"/>
      <c r="CI91" s="132"/>
      <c r="CJ91" s="229" t="s">
        <v>820</v>
      </c>
      <c r="CK91" s="233" t="s">
        <v>820</v>
      </c>
      <c r="CL91" s="138">
        <v>0</v>
      </c>
      <c r="CM91" s="138">
        <v>459</v>
      </c>
      <c r="CN91" s="135">
        <v>0</v>
      </c>
      <c r="CO91" s="135">
        <v>1.1100000000000001</v>
      </c>
      <c r="CP91" s="139"/>
      <c r="CQ91" s="135">
        <v>0</v>
      </c>
      <c r="CR91" s="179">
        <v>43242</v>
      </c>
      <c r="CS91" s="180">
        <v>43367</v>
      </c>
      <c r="CT91" s="181">
        <v>43493</v>
      </c>
      <c r="CU91" s="181">
        <v>43067</v>
      </c>
      <c r="CV91" s="181">
        <v>0</v>
      </c>
      <c r="CW91" s="181">
        <v>43151</v>
      </c>
      <c r="CX91" s="181">
        <v>43235</v>
      </c>
      <c r="CY91" s="135">
        <v>0.14224511439651411</v>
      </c>
      <c r="CZ91" s="134">
        <v>0</v>
      </c>
      <c r="DA91" s="135">
        <v>9.7087378640776691E-3</v>
      </c>
      <c r="DB91" s="135">
        <v>0</v>
      </c>
      <c r="DC91" s="135">
        <v>0</v>
      </c>
      <c r="DD91" s="135">
        <v>0</v>
      </c>
      <c r="DE91" s="140">
        <v>0.53398058252427183</v>
      </c>
      <c r="DF91" s="13" t="s">
        <v>820</v>
      </c>
      <c r="DG91" s="80" t="s">
        <v>820</v>
      </c>
      <c r="DH91" s="18" t="b">
        <v>0</v>
      </c>
      <c r="DI91" s="79"/>
      <c r="DJ91" s="79"/>
      <c r="DK91" s="192"/>
      <c r="DL91" s="174"/>
      <c r="DM91" s="193"/>
      <c r="DN91" s="135"/>
      <c r="DO91" s="79"/>
      <c r="DP91" s="79"/>
      <c r="DQ91" s="79"/>
      <c r="DR91" s="79"/>
      <c r="DS91" s="79"/>
      <c r="DT91" s="79"/>
      <c r="DU91" s="79"/>
      <c r="DV91" s="18"/>
      <c r="DW91" s="18"/>
      <c r="DX91" s="18"/>
      <c r="DY91" s="177"/>
      <c r="DZ91" s="177">
        <v>0</v>
      </c>
      <c r="EA91" s="177">
        <v>0</v>
      </c>
      <c r="EB91" s="177">
        <v>0</v>
      </c>
      <c r="EC91" s="177">
        <v>0</v>
      </c>
      <c r="ED91" s="177">
        <v>0</v>
      </c>
      <c r="EE91" s="177">
        <v>0</v>
      </c>
      <c r="EF91" s="177">
        <v>0</v>
      </c>
      <c r="EG91" s="177">
        <v>0</v>
      </c>
      <c r="EH91" s="177">
        <v>0</v>
      </c>
      <c r="EI91" s="177">
        <v>0</v>
      </c>
      <c r="EJ91" s="177">
        <v>0</v>
      </c>
      <c r="EK91" s="177">
        <v>0</v>
      </c>
      <c r="EL91" s="177">
        <v>0</v>
      </c>
      <c r="EM91" s="177">
        <v>0</v>
      </c>
      <c r="EN91" s="177">
        <v>0</v>
      </c>
      <c r="EO91" s="177">
        <v>0</v>
      </c>
      <c r="EP91" s="177">
        <v>0</v>
      </c>
      <c r="EQ91" s="177">
        <v>0</v>
      </c>
      <c r="ER91" s="177">
        <v>0</v>
      </c>
      <c r="ES91" s="177">
        <v>0</v>
      </c>
      <c r="ET91" s="177">
        <v>0</v>
      </c>
      <c r="EU91" s="177">
        <v>0</v>
      </c>
      <c r="EV91" s="177">
        <v>0</v>
      </c>
      <c r="EW91" s="177">
        <v>0</v>
      </c>
      <c r="EX91" s="177">
        <v>0</v>
      </c>
      <c r="EY91" s="177">
        <v>0</v>
      </c>
      <c r="EZ91" s="177">
        <v>0</v>
      </c>
      <c r="FA91" s="177">
        <v>0</v>
      </c>
      <c r="FB91" s="177">
        <v>0</v>
      </c>
      <c r="FC91" s="245">
        <v>43</v>
      </c>
      <c r="FD91" s="245">
        <v>32</v>
      </c>
      <c r="FE91" s="245">
        <v>32</v>
      </c>
      <c r="FF91" s="245">
        <v>32</v>
      </c>
      <c r="FG91" s="245">
        <v>24</v>
      </c>
      <c r="FH91" s="242">
        <v>24</v>
      </c>
      <c r="FI91" s="242">
        <v>24</v>
      </c>
      <c r="FJ91" s="242">
        <v>24</v>
      </c>
      <c r="FK91" s="242">
        <v>24</v>
      </c>
      <c r="FL91" s="242">
        <v>24</v>
      </c>
      <c r="FM91" s="242">
        <v>24</v>
      </c>
      <c r="FN91" s="242">
        <v>24</v>
      </c>
      <c r="FO91" s="242">
        <v>24</v>
      </c>
      <c r="FP91" s="242">
        <v>24</v>
      </c>
      <c r="FQ91" s="242">
        <v>24</v>
      </c>
      <c r="FR91" s="242">
        <v>24</v>
      </c>
      <c r="FS91" s="242">
        <v>24</v>
      </c>
      <c r="FT91" s="242">
        <v>24</v>
      </c>
      <c r="FU91" s="242">
        <v>24</v>
      </c>
      <c r="FV91" s="242">
        <v>24</v>
      </c>
      <c r="FW91" s="242">
        <v>24</v>
      </c>
      <c r="FX91" s="242">
        <v>24</v>
      </c>
      <c r="FY91" s="242">
        <v>24</v>
      </c>
      <c r="FZ91" s="242">
        <v>24</v>
      </c>
      <c r="GA91" s="242">
        <v>24</v>
      </c>
      <c r="GB91" s="242">
        <v>24</v>
      </c>
      <c r="GC91" s="242">
        <v>24</v>
      </c>
      <c r="GD91" s="242">
        <v>18</v>
      </c>
      <c r="GE91" s="242">
        <v>18</v>
      </c>
      <c r="GF91" s="242">
        <v>18</v>
      </c>
      <c r="GG91" s="242">
        <v>18</v>
      </c>
      <c r="GH91" s="242">
        <v>18</v>
      </c>
      <c r="GI91" s="242">
        <v>18</v>
      </c>
      <c r="GJ91" s="242">
        <v>18</v>
      </c>
      <c r="GK91" s="242">
        <v>18</v>
      </c>
      <c r="GL91" s="242">
        <v>18</v>
      </c>
      <c r="GM91" s="242">
        <v>18</v>
      </c>
      <c r="GN91" s="242">
        <v>18</v>
      </c>
      <c r="GO91" s="242">
        <v>18</v>
      </c>
      <c r="GP91" s="242">
        <v>18</v>
      </c>
      <c r="GQ91" s="242">
        <v>18</v>
      </c>
      <c r="GR91" s="242">
        <v>18</v>
      </c>
      <c r="GS91" s="242">
        <v>18</v>
      </c>
      <c r="GT91" s="242">
        <v>18</v>
      </c>
      <c r="GU91" s="242">
        <v>16</v>
      </c>
      <c r="GV91" s="242">
        <v>16</v>
      </c>
      <c r="GW91" s="242">
        <v>16</v>
      </c>
      <c r="GX91" s="242">
        <v>16</v>
      </c>
      <c r="GY91" s="242">
        <v>16</v>
      </c>
      <c r="GZ91" s="242">
        <v>16</v>
      </c>
      <c r="HA91" s="242">
        <v>16</v>
      </c>
      <c r="HB91" s="242">
        <v>16</v>
      </c>
      <c r="HC91" s="242">
        <v>12</v>
      </c>
      <c r="HD91" s="242">
        <v>12</v>
      </c>
      <c r="HE91" s="242">
        <v>1</v>
      </c>
      <c r="HF91" s="242">
        <v>12</v>
      </c>
      <c r="HG91" s="242">
        <v>12</v>
      </c>
      <c r="HH91" s="242">
        <v>10</v>
      </c>
      <c r="HI91" s="242">
        <v>10</v>
      </c>
      <c r="HJ91" s="242">
        <v>10</v>
      </c>
      <c r="HK91" s="198"/>
      <c r="HL91" s="242">
        <v>10</v>
      </c>
      <c r="HM91" s="242">
        <v>10</v>
      </c>
      <c r="HN91" s="242">
        <v>10</v>
      </c>
      <c r="HO91" s="242">
        <v>12</v>
      </c>
      <c r="HP91" s="242">
        <v>10</v>
      </c>
      <c r="HQ91" s="242">
        <v>10</v>
      </c>
      <c r="HR91" s="242">
        <v>10</v>
      </c>
      <c r="HS91" s="242">
        <v>10</v>
      </c>
      <c r="HT91" s="242">
        <v>10</v>
      </c>
      <c r="HU91" s="242">
        <v>10</v>
      </c>
      <c r="HV91" s="198"/>
      <c r="HW91" s="242">
        <v>10</v>
      </c>
      <c r="HX91" s="242">
        <v>10</v>
      </c>
      <c r="HY91" s="242">
        <v>10</v>
      </c>
      <c r="HZ91" s="242">
        <v>10</v>
      </c>
      <c r="IA91" s="242">
        <v>10</v>
      </c>
      <c r="IB91" s="242">
        <v>10</v>
      </c>
      <c r="IC91" s="242">
        <v>10</v>
      </c>
      <c r="ID91" s="242">
        <v>10</v>
      </c>
      <c r="IE91" s="242">
        <v>10</v>
      </c>
      <c r="IF91" s="242">
        <v>10</v>
      </c>
      <c r="IG91" s="242">
        <v>10</v>
      </c>
      <c r="IH91" s="242">
        <v>10</v>
      </c>
      <c r="II91" s="242">
        <v>10</v>
      </c>
      <c r="IJ91" s="242">
        <v>10</v>
      </c>
      <c r="IK91" s="242">
        <v>8</v>
      </c>
      <c r="IL91" s="247">
        <v>308</v>
      </c>
      <c r="IM91" s="247">
        <v>308</v>
      </c>
      <c r="IN91" s="247">
        <v>308</v>
      </c>
      <c r="IO91" s="247">
        <v>308</v>
      </c>
      <c r="IP91" s="247">
        <v>308</v>
      </c>
      <c r="IQ91" s="247">
        <v>308</v>
      </c>
      <c r="IR91" s="247">
        <v>308</v>
      </c>
      <c r="IS91" s="247">
        <v>308</v>
      </c>
      <c r="IT91" s="247">
        <v>308</v>
      </c>
      <c r="IU91" s="247">
        <v>308</v>
      </c>
      <c r="IV91" s="247">
        <v>308</v>
      </c>
      <c r="IW91" s="247">
        <v>308</v>
      </c>
      <c r="IX91" s="247">
        <v>308</v>
      </c>
      <c r="IY91" s="247">
        <v>308</v>
      </c>
      <c r="IZ91" s="198"/>
      <c r="JA91" s="247">
        <v>308</v>
      </c>
      <c r="JB91" s="247">
        <v>308</v>
      </c>
      <c r="JC91" s="247">
        <v>308</v>
      </c>
      <c r="JD91" s="247">
        <v>308</v>
      </c>
      <c r="JE91" s="247">
        <v>308</v>
      </c>
      <c r="JF91" s="247">
        <v>308</v>
      </c>
      <c r="JG91" s="247">
        <v>308</v>
      </c>
      <c r="JH91" s="247">
        <v>308</v>
      </c>
      <c r="JI91" s="247">
        <v>308</v>
      </c>
      <c r="JJ91" s="247"/>
      <c r="JK91" s="247">
        <v>308</v>
      </c>
      <c r="JL91" s="247">
        <v>308</v>
      </c>
      <c r="JM91" s="247">
        <v>308</v>
      </c>
      <c r="JN91" s="247">
        <v>308</v>
      </c>
      <c r="JO91" s="247">
        <v>308</v>
      </c>
      <c r="JP91" s="247">
        <v>308</v>
      </c>
      <c r="JQ91" s="198"/>
      <c r="JR91" s="247">
        <v>308</v>
      </c>
      <c r="JS91" s="247">
        <v>308</v>
      </c>
      <c r="JT91" s="247">
        <v>308</v>
      </c>
      <c r="JU91" s="247">
        <v>306</v>
      </c>
      <c r="JV91" s="247">
        <v>296</v>
      </c>
      <c r="JW91" s="247">
        <v>296</v>
      </c>
      <c r="JX91" s="247">
        <v>296</v>
      </c>
      <c r="JY91" s="247">
        <v>296</v>
      </c>
      <c r="JZ91" s="247">
        <v>296</v>
      </c>
      <c r="KA91" s="247">
        <v>294</v>
      </c>
      <c r="KB91" s="247">
        <v>291</v>
      </c>
      <c r="KC91" s="247">
        <v>288</v>
      </c>
      <c r="KD91" s="247">
        <v>288</v>
      </c>
      <c r="KE91" s="247">
        <v>288</v>
      </c>
      <c r="KF91" s="247">
        <v>288</v>
      </c>
      <c r="KG91" s="247">
        <v>288</v>
      </c>
      <c r="KH91" s="247">
        <v>288</v>
      </c>
      <c r="KI91" s="247">
        <v>288</v>
      </c>
      <c r="KJ91" s="247">
        <v>288</v>
      </c>
      <c r="KK91" s="247">
        <v>288</v>
      </c>
      <c r="KL91" s="247">
        <v>288</v>
      </c>
      <c r="KM91" s="247">
        <v>288</v>
      </c>
      <c r="KN91" s="247">
        <v>288</v>
      </c>
      <c r="KO91" s="247">
        <v>288</v>
      </c>
      <c r="KP91" s="247">
        <v>288</v>
      </c>
      <c r="KQ91" s="247">
        <v>288</v>
      </c>
      <c r="KR91" s="247">
        <v>288</v>
      </c>
      <c r="KS91" s="247">
        <v>288</v>
      </c>
      <c r="KT91" s="247">
        <v>288</v>
      </c>
      <c r="KU91" s="247">
        <v>288</v>
      </c>
      <c r="KV91" s="247">
        <v>288</v>
      </c>
      <c r="KW91" s="247">
        <v>288</v>
      </c>
      <c r="KX91" s="198"/>
      <c r="KY91" s="198"/>
      <c r="KZ91" s="198"/>
      <c r="LA91" s="198"/>
      <c r="LB91" s="247">
        <v>288</v>
      </c>
      <c r="LC91" s="247">
        <v>308</v>
      </c>
      <c r="LD91" s="247">
        <v>308</v>
      </c>
      <c r="LE91" s="247">
        <v>288</v>
      </c>
      <c r="LF91" s="243">
        <v>0</v>
      </c>
      <c r="LG91" s="247">
        <v>284</v>
      </c>
      <c r="LH91" s="198"/>
      <c r="LI91" s="198"/>
      <c r="LJ91" s="198"/>
      <c r="LK91" s="198"/>
      <c r="LL91" s="198"/>
      <c r="LM91" s="198"/>
      <c r="LN91" s="198"/>
      <c r="LO91" s="198"/>
      <c r="LP91" s="198"/>
      <c r="LQ91" s="247">
        <v>284</v>
      </c>
      <c r="LR91" s="198"/>
      <c r="LS91" s="198"/>
      <c r="LT91" s="198"/>
      <c r="LU91" s="198"/>
      <c r="LV91" s="198"/>
      <c r="LW91" s="198"/>
      <c r="LX91" s="198"/>
      <c r="LY91" s="198"/>
      <c r="LZ91" s="198"/>
      <c r="MA91" s="198"/>
      <c r="MB91" s="198"/>
      <c r="MC91" s="198"/>
      <c r="MD91" s="198"/>
      <c r="ME91" s="198"/>
      <c r="MF91" s="198"/>
      <c r="MG91" s="198"/>
      <c r="MH91" s="198"/>
      <c r="MI91" s="198"/>
      <c r="MJ91" s="198"/>
      <c r="MK91" s="198"/>
      <c r="ML91" s="198"/>
      <c r="MM91" s="198"/>
      <c r="MN91" s="247">
        <v>284</v>
      </c>
      <c r="MO91" s="247">
        <v>262</v>
      </c>
      <c r="MP91" s="198"/>
      <c r="MQ91" s="247">
        <v>262</v>
      </c>
      <c r="MR91" s="198"/>
      <c r="MS91" s="198"/>
      <c r="MT91" s="198"/>
      <c r="MU91" s="198"/>
      <c r="MV91" s="198"/>
      <c r="MW91" s="198"/>
      <c r="MX91" s="198"/>
      <c r="MY91" s="198"/>
      <c r="MZ91" s="198"/>
      <c r="NA91" s="247">
        <v>262</v>
      </c>
      <c r="NB91" s="198"/>
      <c r="NC91" s="198"/>
      <c r="ND91" s="198"/>
      <c r="NE91" s="198"/>
      <c r="NF91" s="198"/>
      <c r="NG91" s="198"/>
      <c r="NH91" s="198"/>
      <c r="NI91" s="198"/>
      <c r="NJ91" s="198"/>
      <c r="NK91" s="198"/>
      <c r="NL91" s="198"/>
      <c r="NM91" s="198"/>
      <c r="NN91" s="198"/>
      <c r="NO91" s="198"/>
      <c r="NP91" s="198"/>
      <c r="NQ91" s="198"/>
      <c r="NR91" s="198"/>
      <c r="NS91" s="198"/>
      <c r="NT91" s="198"/>
      <c r="NU91" s="198"/>
      <c r="NV91" s="198"/>
      <c r="NW91" s="198"/>
      <c r="NX91" s="198"/>
      <c r="NY91" s="198"/>
      <c r="NZ91" s="198"/>
      <c r="OA91" s="198"/>
      <c r="OB91" s="198"/>
      <c r="OC91" s="198"/>
      <c r="OD91" s="198"/>
      <c r="OE91" s="198"/>
      <c r="OF91" s="198"/>
      <c r="OG91" s="198"/>
      <c r="OH91" s="198"/>
      <c r="OI91" s="198"/>
      <c r="OJ91" s="198"/>
      <c r="OK91" s="198"/>
      <c r="OL91" s="198"/>
      <c r="OM91" s="198"/>
      <c r="ON91" s="198"/>
      <c r="OO91" s="198"/>
      <c r="OP91" s="198"/>
      <c r="OQ91" s="198"/>
      <c r="OR91" s="198"/>
      <c r="OS91" s="198"/>
      <c r="OT91" s="198"/>
      <c r="OU91" s="198"/>
      <c r="OV91" s="198"/>
      <c r="OW91" s="198"/>
      <c r="OX91" s="198"/>
      <c r="OY91" s="198"/>
      <c r="OZ91" s="198"/>
      <c r="PA91" s="198"/>
      <c r="PB91" s="198"/>
      <c r="PC91" s="198"/>
      <c r="PD91" s="198"/>
      <c r="PE91" s="198"/>
      <c r="PF91" s="198"/>
      <c r="PG91" s="198"/>
      <c r="PH91" s="198"/>
      <c r="PI91" s="198"/>
      <c r="PJ91" s="198"/>
      <c r="PK91" s="198"/>
      <c r="PL91" s="198"/>
      <c r="PM91" s="198"/>
      <c r="PN91" s="198"/>
      <c r="PO91" s="198"/>
      <c r="PP91" s="198"/>
      <c r="PQ91" s="198"/>
      <c r="PR91" s="198"/>
      <c r="PS91" s="198"/>
      <c r="PT91" s="198"/>
      <c r="PU91" s="198"/>
      <c r="PV91" s="198"/>
      <c r="PW91" s="198"/>
      <c r="PX91" s="261"/>
      <c r="PY91" s="261"/>
      <c r="PZ91" s="261"/>
      <c r="QA91" s="261"/>
      <c r="QB91" s="261"/>
      <c r="QC91" s="261"/>
      <c r="QD91" s="261"/>
      <c r="QE91" s="261"/>
      <c r="QF91" s="261"/>
      <c r="QG91" s="261"/>
      <c r="QH91" s="261"/>
      <c r="QI91" s="261"/>
      <c r="QJ91" s="261"/>
      <c r="QK91" s="261"/>
      <c r="QL91" s="261"/>
      <c r="QM91" s="261"/>
      <c r="QN91" s="261"/>
      <c r="QO91" s="261"/>
      <c r="QP91" s="261"/>
      <c r="QQ91" s="261"/>
      <c r="QR91" s="261"/>
      <c r="QS91" s="261"/>
      <c r="QT91" s="261"/>
      <c r="QU91" s="261"/>
      <c r="QV91" s="261"/>
      <c r="QW91" s="261"/>
      <c r="QX91" s="261"/>
      <c r="QY91" s="261"/>
      <c r="QZ91" s="261"/>
      <c r="RA91" s="261"/>
      <c r="RB91" s="261"/>
      <c r="RC91" s="261"/>
      <c r="RD91" s="261"/>
      <c r="RE91" s="261"/>
      <c r="RF91" s="261"/>
      <c r="RG91" s="261"/>
      <c r="RH91" s="261"/>
      <c r="RI91" s="261"/>
      <c r="RJ91" s="261"/>
      <c r="RK91" s="261"/>
      <c r="RL91" s="261"/>
      <c r="RM91" s="261"/>
      <c r="RN91" s="261"/>
      <c r="RO91" s="261"/>
      <c r="RP91" s="261"/>
      <c r="RQ91" s="261"/>
      <c r="RR91" s="261"/>
      <c r="RS91" s="261"/>
      <c r="RT91" s="261"/>
      <c r="RU91" s="261"/>
      <c r="RV91" s="261"/>
      <c r="RW91" s="261"/>
      <c r="RX91" s="261"/>
      <c r="RY91" s="261"/>
      <c r="RZ91" s="261"/>
      <c r="SA91" s="261"/>
      <c r="SB91" s="261"/>
      <c r="SC91" s="261"/>
      <c r="SD91" s="261"/>
      <c r="SE91" s="261"/>
    </row>
    <row r="92" spans="1:499" x14ac:dyDescent="0.2">
      <c r="A92" s="230" t="s">
        <v>830</v>
      </c>
      <c r="B92" s="231" t="s">
        <v>5439</v>
      </c>
      <c r="C92" s="225"/>
      <c r="D92" s="225"/>
      <c r="E92" s="225"/>
      <c r="F92" s="226" t="s">
        <v>5703</v>
      </c>
      <c r="G92" s="226" t="s">
        <v>5550</v>
      </c>
      <c r="H92" s="226" t="s">
        <v>5551</v>
      </c>
      <c r="I92" s="226" t="s">
        <v>5607</v>
      </c>
      <c r="J92" s="226"/>
      <c r="K92" s="226"/>
      <c r="L92" s="226"/>
      <c r="M92" s="226"/>
      <c r="N92" s="226" t="s">
        <v>5553</v>
      </c>
      <c r="O92" s="226" t="s">
        <v>5686</v>
      </c>
      <c r="P92" s="226"/>
      <c r="Q92" s="237">
        <v>0</v>
      </c>
      <c r="R92" s="238"/>
      <c r="S92" s="238"/>
      <c r="T92" s="238"/>
      <c r="U92" s="238"/>
      <c r="V92" s="238"/>
      <c r="W92" s="232" t="s">
        <v>5561</v>
      </c>
      <c r="X92" s="232"/>
      <c r="Y92" s="232" t="s">
        <v>5556</v>
      </c>
      <c r="Z92" s="235">
        <v>2.0499999999999998</v>
      </c>
      <c r="AA92" s="235">
        <v>3</v>
      </c>
      <c r="AB92" s="235">
        <v>0</v>
      </c>
      <c r="AC92" s="224">
        <v>36526</v>
      </c>
      <c r="AD92" s="224">
        <v>36526</v>
      </c>
      <c r="AE92" s="125">
        <v>18</v>
      </c>
      <c r="AF92" s="125">
        <v>24</v>
      </c>
      <c r="AG92" s="125">
        <v>12</v>
      </c>
      <c r="AH92" s="236">
        <v>1</v>
      </c>
      <c r="AI92" s="236" t="s">
        <v>819</v>
      </c>
      <c r="AJ92" s="125" t="s">
        <v>6225</v>
      </c>
      <c r="AK92" s="175" t="s">
        <v>5144</v>
      </c>
      <c r="AL92" s="125" t="s">
        <v>820</v>
      </c>
      <c r="AM92" s="27" t="s">
        <v>820</v>
      </c>
      <c r="AN92" s="126">
        <v>14.78</v>
      </c>
      <c r="AO92" s="126">
        <v>16.100000000000001</v>
      </c>
      <c r="AP92" s="126">
        <v>5.4</v>
      </c>
      <c r="AQ92" s="126">
        <v>8.5</v>
      </c>
      <c r="AR92" s="125">
        <v>0</v>
      </c>
      <c r="AS92" s="125">
        <v>0</v>
      </c>
      <c r="AT92" s="178">
        <v>42618</v>
      </c>
      <c r="AU92" s="178">
        <v>42846</v>
      </c>
      <c r="AV92" s="178">
        <v>43443</v>
      </c>
      <c r="AW92" s="239" t="s">
        <v>855</v>
      </c>
      <c r="AX92" s="239" t="s">
        <v>846</v>
      </c>
      <c r="AY92" s="127"/>
      <c r="AZ92" s="127"/>
      <c r="BA92" s="128">
        <v>500</v>
      </c>
      <c r="BB92" s="128" t="s">
        <v>489</v>
      </c>
      <c r="BC92" s="128"/>
      <c r="BD92" s="128">
        <v>1</v>
      </c>
      <c r="BE92" s="129" t="s">
        <v>541</v>
      </c>
      <c r="BF92" s="130">
        <v>1</v>
      </c>
      <c r="BG92" s="240"/>
      <c r="BH92" s="241"/>
      <c r="BI92" s="190"/>
      <c r="BJ92" s="131">
        <v>949</v>
      </c>
      <c r="BK92" s="191">
        <v>639</v>
      </c>
      <c r="BL92" s="13">
        <v>631</v>
      </c>
      <c r="BM92" s="13">
        <v>313</v>
      </c>
      <c r="BN92" s="27" t="s">
        <v>5557</v>
      </c>
      <c r="BO92" s="13" t="s">
        <v>705</v>
      </c>
      <c r="BP92" s="222">
        <v>847</v>
      </c>
      <c r="BQ92" s="132"/>
      <c r="BR92" s="133"/>
      <c r="BS92" s="125">
        <v>1000000000</v>
      </c>
      <c r="BT92" s="134">
        <v>122</v>
      </c>
      <c r="BU92" s="135">
        <v>0.87139999999999995</v>
      </c>
      <c r="BV92" s="134">
        <v>200</v>
      </c>
      <c r="BW92" s="136">
        <v>0</v>
      </c>
      <c r="BX92" s="136">
        <v>200</v>
      </c>
      <c r="BY92" s="136">
        <v>0</v>
      </c>
      <c r="BZ92" s="134">
        <v>0</v>
      </c>
      <c r="CA92" s="134">
        <v>0</v>
      </c>
      <c r="CB92" s="134">
        <v>322</v>
      </c>
      <c r="CC92" s="135">
        <v>0.66069999999999995</v>
      </c>
      <c r="CD92" s="134"/>
      <c r="CE92" s="134"/>
      <c r="CF92" s="137">
        <v>627</v>
      </c>
      <c r="CG92" s="134">
        <v>316</v>
      </c>
      <c r="CH92" s="132"/>
      <c r="CI92" s="132"/>
      <c r="CJ92" s="229" t="s">
        <v>820</v>
      </c>
      <c r="CK92" s="233" t="s">
        <v>820</v>
      </c>
      <c r="CL92" s="138">
        <v>181</v>
      </c>
      <c r="CM92" s="138">
        <v>0</v>
      </c>
      <c r="CN92" s="135">
        <v>0</v>
      </c>
      <c r="CO92" s="135">
        <v>0.62</v>
      </c>
      <c r="CP92" s="139"/>
      <c r="CQ92" s="135">
        <v>0</v>
      </c>
      <c r="CR92" s="179">
        <v>43479</v>
      </c>
      <c r="CS92" s="180">
        <v>43479</v>
      </c>
      <c r="CT92" s="181">
        <v>43605</v>
      </c>
      <c r="CU92" s="181">
        <v>36526</v>
      </c>
      <c r="CV92" s="181">
        <v>36526</v>
      </c>
      <c r="CW92" s="181">
        <v>36526</v>
      </c>
      <c r="CX92" s="181">
        <v>36694</v>
      </c>
      <c r="CY92" s="135">
        <v>0</v>
      </c>
      <c r="CZ92" s="134">
        <v>0</v>
      </c>
      <c r="DA92" s="135">
        <v>0</v>
      </c>
      <c r="DB92" s="135">
        <v>2.197802197802198E-2</v>
      </c>
      <c r="DC92" s="135">
        <v>0</v>
      </c>
      <c r="DD92" s="135">
        <v>0</v>
      </c>
      <c r="DE92" s="140">
        <v>0</v>
      </c>
      <c r="DF92" s="13" t="s">
        <v>820</v>
      </c>
      <c r="DG92" s="80" t="s">
        <v>706</v>
      </c>
      <c r="DH92" s="18" t="b">
        <v>0</v>
      </c>
      <c r="DI92" s="79"/>
      <c r="DJ92" s="79"/>
      <c r="DK92" s="192"/>
      <c r="DL92" s="174"/>
      <c r="DM92" s="193"/>
      <c r="DN92" s="135"/>
      <c r="DO92" s="79"/>
      <c r="DP92" s="79"/>
      <c r="DQ92" s="79"/>
      <c r="DR92" s="79"/>
      <c r="DS92" s="79"/>
      <c r="DT92" s="79"/>
      <c r="DU92" s="79"/>
      <c r="DV92" s="18"/>
      <c r="DW92" s="18"/>
      <c r="DX92" s="18"/>
      <c r="DY92" s="177"/>
      <c r="DZ92" s="177">
        <v>0</v>
      </c>
      <c r="EA92" s="177">
        <v>0</v>
      </c>
      <c r="EB92" s="177">
        <v>0</v>
      </c>
      <c r="EC92" s="177">
        <v>0</v>
      </c>
      <c r="ED92" s="177">
        <v>0</v>
      </c>
      <c r="EE92" s="177">
        <v>0</v>
      </c>
      <c r="EF92" s="177">
        <v>0</v>
      </c>
      <c r="EG92" s="177">
        <v>0</v>
      </c>
      <c r="EH92" s="177">
        <v>0</v>
      </c>
      <c r="EI92" s="177">
        <v>0</v>
      </c>
      <c r="EJ92" s="177">
        <v>0</v>
      </c>
      <c r="EK92" s="177">
        <v>0</v>
      </c>
      <c r="EL92" s="177">
        <v>0</v>
      </c>
      <c r="EM92" s="177">
        <v>0</v>
      </c>
      <c r="EN92" s="177">
        <v>0</v>
      </c>
      <c r="EO92" s="177">
        <v>0</v>
      </c>
      <c r="EP92" s="177">
        <v>0</v>
      </c>
      <c r="EQ92" s="177">
        <v>0</v>
      </c>
      <c r="ER92" s="177">
        <v>0</v>
      </c>
      <c r="ES92" s="177">
        <v>0</v>
      </c>
      <c r="ET92" s="177">
        <v>0</v>
      </c>
      <c r="EU92" s="177">
        <v>0</v>
      </c>
      <c r="EV92" s="177">
        <v>0</v>
      </c>
      <c r="EW92" s="177">
        <v>0</v>
      </c>
      <c r="EX92" s="177">
        <v>0</v>
      </c>
      <c r="EY92" s="177">
        <v>0</v>
      </c>
      <c r="EZ92" s="177">
        <v>0</v>
      </c>
      <c r="FA92" s="177">
        <v>0</v>
      </c>
      <c r="FB92" s="177">
        <v>0</v>
      </c>
      <c r="FC92" s="246">
        <v>575</v>
      </c>
      <c r="FD92" s="244">
        <v>402</v>
      </c>
      <c r="FE92" s="244">
        <v>402</v>
      </c>
      <c r="FF92" s="244">
        <v>402</v>
      </c>
      <c r="FG92" s="244">
        <v>332</v>
      </c>
      <c r="FH92" s="244">
        <v>332</v>
      </c>
      <c r="FI92" s="244">
        <v>332</v>
      </c>
      <c r="FJ92" s="244">
        <v>332</v>
      </c>
      <c r="FK92" s="244">
        <v>331</v>
      </c>
      <c r="FL92" s="244">
        <v>331</v>
      </c>
      <c r="FM92" s="244">
        <v>331</v>
      </c>
      <c r="FN92" s="244">
        <v>331</v>
      </c>
      <c r="FO92" s="244">
        <v>331</v>
      </c>
      <c r="FP92" s="244">
        <v>331</v>
      </c>
      <c r="FQ92" s="244">
        <v>331</v>
      </c>
      <c r="FR92" s="244">
        <v>331</v>
      </c>
      <c r="FS92" s="244">
        <v>331</v>
      </c>
      <c r="FT92" s="244">
        <v>331</v>
      </c>
      <c r="FU92" s="244">
        <v>331</v>
      </c>
      <c r="FV92" s="244">
        <v>331</v>
      </c>
      <c r="FW92" s="244">
        <v>331</v>
      </c>
      <c r="FX92" s="244">
        <v>331</v>
      </c>
      <c r="FY92" s="244">
        <v>331</v>
      </c>
      <c r="FZ92" s="244">
        <v>331</v>
      </c>
      <c r="GA92" s="244">
        <v>331</v>
      </c>
      <c r="GB92" s="244">
        <v>331</v>
      </c>
      <c r="GC92" s="244">
        <v>331</v>
      </c>
      <c r="GD92" s="244">
        <v>303</v>
      </c>
      <c r="GE92" s="244">
        <v>303</v>
      </c>
      <c r="GF92" s="244">
        <v>301</v>
      </c>
      <c r="GG92" s="244">
        <v>301</v>
      </c>
      <c r="GH92" s="244">
        <v>301</v>
      </c>
      <c r="GI92" s="244">
        <v>301</v>
      </c>
      <c r="GJ92" s="244">
        <v>301</v>
      </c>
      <c r="GK92" s="244">
        <v>301</v>
      </c>
      <c r="GL92" s="244">
        <v>301</v>
      </c>
      <c r="GM92" s="244">
        <v>301</v>
      </c>
      <c r="GN92" s="244">
        <v>301</v>
      </c>
      <c r="GO92" s="244">
        <v>301</v>
      </c>
      <c r="GP92" s="244">
        <v>301</v>
      </c>
      <c r="GQ92" s="244">
        <v>301</v>
      </c>
      <c r="GR92" s="244">
        <v>301</v>
      </c>
      <c r="GS92" s="244">
        <v>301</v>
      </c>
      <c r="GT92" s="244">
        <v>301</v>
      </c>
      <c r="GU92" s="244">
        <v>301</v>
      </c>
      <c r="GV92" s="244">
        <v>301</v>
      </c>
      <c r="GW92" s="244">
        <v>301</v>
      </c>
      <c r="GX92" s="244">
        <v>301</v>
      </c>
      <c r="GY92" s="244">
        <v>301</v>
      </c>
      <c r="GZ92" s="244">
        <v>295</v>
      </c>
      <c r="HA92" s="244">
        <v>295</v>
      </c>
      <c r="HB92" s="244">
        <v>295</v>
      </c>
      <c r="HC92" s="244">
        <v>295</v>
      </c>
      <c r="HD92" s="244">
        <v>295</v>
      </c>
      <c r="HE92" s="244">
        <v>1</v>
      </c>
      <c r="HF92" s="244">
        <v>295</v>
      </c>
      <c r="HG92" s="244">
        <v>295</v>
      </c>
      <c r="HH92" s="244">
        <v>295</v>
      </c>
      <c r="HI92" s="244">
        <v>295</v>
      </c>
      <c r="HJ92" s="244">
        <v>281</v>
      </c>
      <c r="HK92" s="198"/>
      <c r="HL92" s="244">
        <v>281</v>
      </c>
      <c r="HM92" s="244">
        <v>281</v>
      </c>
      <c r="HN92" s="244">
        <v>273</v>
      </c>
      <c r="HO92" s="244">
        <v>295</v>
      </c>
      <c r="HP92" s="244">
        <v>273</v>
      </c>
      <c r="HQ92" s="244">
        <v>273</v>
      </c>
      <c r="HR92" s="244">
        <v>273</v>
      </c>
      <c r="HS92" s="244">
        <v>273</v>
      </c>
      <c r="HT92" s="244">
        <v>273</v>
      </c>
      <c r="HU92" s="244">
        <v>269</v>
      </c>
      <c r="HV92" s="198"/>
      <c r="HW92" s="244">
        <v>269</v>
      </c>
      <c r="HX92" s="244">
        <v>269</v>
      </c>
      <c r="HY92" s="244">
        <v>269</v>
      </c>
      <c r="HZ92" s="244">
        <v>269</v>
      </c>
      <c r="IA92" s="244">
        <v>269</v>
      </c>
      <c r="IB92" s="244">
        <v>269</v>
      </c>
      <c r="IC92" s="244">
        <v>269</v>
      </c>
      <c r="ID92" s="244">
        <v>269</v>
      </c>
      <c r="IE92" s="244">
        <v>269</v>
      </c>
      <c r="IF92" s="244">
        <v>265</v>
      </c>
      <c r="IG92" s="244">
        <v>265</v>
      </c>
      <c r="IH92" s="244">
        <v>265</v>
      </c>
      <c r="II92" s="244">
        <v>265</v>
      </c>
      <c r="IJ92" s="244">
        <v>265</v>
      </c>
      <c r="IK92" s="244">
        <v>261</v>
      </c>
      <c r="IL92" s="244">
        <v>261</v>
      </c>
      <c r="IM92" s="244">
        <v>261</v>
      </c>
      <c r="IN92" s="244">
        <v>261</v>
      </c>
      <c r="IO92" s="244">
        <v>261</v>
      </c>
      <c r="IP92" s="244">
        <v>261</v>
      </c>
      <c r="IQ92" s="244">
        <v>261</v>
      </c>
      <c r="IR92" s="244">
        <v>261</v>
      </c>
      <c r="IS92" s="244">
        <v>261</v>
      </c>
      <c r="IT92" s="244">
        <v>261</v>
      </c>
      <c r="IU92" s="244">
        <v>261</v>
      </c>
      <c r="IV92" s="244">
        <v>261</v>
      </c>
      <c r="IW92" s="244">
        <v>261</v>
      </c>
      <c r="IX92" s="244">
        <v>261</v>
      </c>
      <c r="IY92" s="244">
        <v>261</v>
      </c>
      <c r="IZ92" s="198"/>
      <c r="JA92" s="244">
        <v>257</v>
      </c>
      <c r="JB92" s="244">
        <v>257</v>
      </c>
      <c r="JC92" s="244">
        <v>257</v>
      </c>
      <c r="JD92" s="244">
        <v>257</v>
      </c>
      <c r="JE92" s="244">
        <v>257</v>
      </c>
      <c r="JF92" s="244">
        <v>257</v>
      </c>
      <c r="JG92" s="244">
        <v>257</v>
      </c>
      <c r="JH92" s="244">
        <v>257</v>
      </c>
      <c r="JI92" s="244">
        <v>257</v>
      </c>
      <c r="JJ92" s="244"/>
      <c r="JK92" s="244">
        <v>257</v>
      </c>
      <c r="JL92" s="244">
        <v>257</v>
      </c>
      <c r="JM92" s="244">
        <v>257</v>
      </c>
      <c r="JN92" s="244">
        <v>251</v>
      </c>
      <c r="JO92" s="244">
        <v>251</v>
      </c>
      <c r="JP92" s="244">
        <v>251</v>
      </c>
      <c r="JQ92" s="198"/>
      <c r="JR92" s="244">
        <v>251</v>
      </c>
      <c r="JS92" s="244">
        <v>251</v>
      </c>
      <c r="JT92" s="244">
        <v>251</v>
      </c>
      <c r="JU92" s="244">
        <v>251</v>
      </c>
      <c r="JV92" s="244">
        <v>251</v>
      </c>
      <c r="JW92" s="244">
        <v>251</v>
      </c>
      <c r="JX92" s="244">
        <v>251</v>
      </c>
      <c r="JY92" s="244">
        <v>251</v>
      </c>
      <c r="JZ92" s="244">
        <v>251</v>
      </c>
      <c r="KA92" s="244">
        <v>251</v>
      </c>
      <c r="KB92" s="244">
        <v>251</v>
      </c>
      <c r="KC92" s="244">
        <v>251</v>
      </c>
      <c r="KD92" s="244">
        <v>251</v>
      </c>
      <c r="KE92" s="244">
        <v>251</v>
      </c>
      <c r="KF92" s="244">
        <v>251</v>
      </c>
      <c r="KG92" s="244">
        <v>251</v>
      </c>
      <c r="KH92" s="244">
        <v>243</v>
      </c>
      <c r="KI92" s="244">
        <v>239</v>
      </c>
      <c r="KJ92" s="244">
        <v>239</v>
      </c>
      <c r="KK92" s="244">
        <v>239</v>
      </c>
      <c r="KL92" s="244">
        <v>239</v>
      </c>
      <c r="KM92" s="244">
        <v>235</v>
      </c>
      <c r="KN92" s="244">
        <v>235</v>
      </c>
      <c r="KO92" s="244">
        <v>235</v>
      </c>
      <c r="KP92" s="244">
        <v>235</v>
      </c>
      <c r="KQ92" s="244">
        <v>235</v>
      </c>
      <c r="KR92" s="244">
        <v>235</v>
      </c>
      <c r="KS92" s="244">
        <v>235</v>
      </c>
      <c r="KT92" s="244">
        <v>235</v>
      </c>
      <c r="KU92" s="244">
        <v>223</v>
      </c>
      <c r="KV92" s="244">
        <v>223</v>
      </c>
      <c r="KW92" s="244">
        <v>223</v>
      </c>
      <c r="KX92" s="198"/>
      <c r="KY92" s="198"/>
      <c r="KZ92" s="198"/>
      <c r="LA92" s="198"/>
      <c r="LB92" s="244">
        <v>203</v>
      </c>
      <c r="LC92" s="244">
        <v>257</v>
      </c>
      <c r="LD92" s="244">
        <v>257</v>
      </c>
      <c r="LE92" s="244">
        <v>202</v>
      </c>
      <c r="LF92" s="243">
        <v>0</v>
      </c>
      <c r="LG92" s="244">
        <v>202</v>
      </c>
      <c r="LH92" s="198"/>
      <c r="LI92" s="198"/>
      <c r="LJ92" s="198"/>
      <c r="LK92" s="198"/>
      <c r="LL92" s="198"/>
      <c r="LM92" s="198"/>
      <c r="LN92" s="198"/>
      <c r="LO92" s="198"/>
      <c r="LP92" s="198"/>
      <c r="LQ92" s="244">
        <v>202</v>
      </c>
      <c r="LR92" s="198"/>
      <c r="LS92" s="198"/>
      <c r="LT92" s="198"/>
      <c r="LU92" s="198"/>
      <c r="LV92" s="198"/>
      <c r="LW92" s="198"/>
      <c r="LX92" s="198"/>
      <c r="LY92" s="198"/>
      <c r="LZ92" s="198"/>
      <c r="MA92" s="198"/>
      <c r="MB92" s="198"/>
      <c r="MC92" s="198"/>
      <c r="MD92" s="198"/>
      <c r="ME92" s="198"/>
      <c r="MF92" s="198"/>
      <c r="MG92" s="198"/>
      <c r="MH92" s="198"/>
      <c r="MI92" s="198"/>
      <c r="MJ92" s="198"/>
      <c r="MK92" s="198"/>
      <c r="ML92" s="198"/>
      <c r="MM92" s="198"/>
      <c r="MN92" s="242">
        <v>202</v>
      </c>
      <c r="MO92" s="242">
        <v>122</v>
      </c>
      <c r="MP92" s="198"/>
      <c r="MQ92" s="242">
        <v>122</v>
      </c>
      <c r="MR92" s="198"/>
      <c r="MS92" s="198"/>
      <c r="MT92" s="198"/>
      <c r="MU92" s="198"/>
      <c r="MV92" s="198"/>
      <c r="MW92" s="198"/>
      <c r="MX92" s="198"/>
      <c r="MY92" s="198"/>
      <c r="MZ92" s="198"/>
      <c r="NA92" s="242">
        <v>122</v>
      </c>
      <c r="NB92" s="198"/>
      <c r="NC92" s="198"/>
      <c r="ND92" s="198"/>
      <c r="NE92" s="198"/>
      <c r="NF92" s="198"/>
      <c r="NG92" s="198"/>
      <c r="NH92" s="198"/>
      <c r="NI92" s="198"/>
      <c r="NJ92" s="198"/>
      <c r="NK92" s="198"/>
      <c r="NL92" s="198"/>
      <c r="NM92" s="198"/>
      <c r="NN92" s="198"/>
      <c r="NO92" s="198"/>
      <c r="NP92" s="196"/>
      <c r="NQ92" s="196"/>
      <c r="NR92" s="196"/>
      <c r="NS92" s="196"/>
      <c r="NT92" s="196"/>
      <c r="NU92" s="196"/>
      <c r="NV92" s="196"/>
      <c r="NW92" s="196"/>
      <c r="NX92" s="196"/>
      <c r="NY92" s="196"/>
      <c r="NZ92" s="196"/>
      <c r="OA92" s="196"/>
      <c r="OB92" s="196"/>
      <c r="OC92" s="196"/>
      <c r="OD92" s="196"/>
      <c r="OE92" s="196"/>
      <c r="OF92" s="196"/>
      <c r="OG92" s="196"/>
      <c r="OH92" s="196"/>
      <c r="OI92" s="196"/>
      <c r="OJ92" s="196"/>
      <c r="OK92" s="196"/>
      <c r="OL92" s="196"/>
      <c r="OM92" s="196"/>
      <c r="ON92" s="196"/>
      <c r="OO92" s="196"/>
      <c r="OP92" s="196"/>
      <c r="OQ92" s="196"/>
      <c r="OR92" s="196"/>
      <c r="OS92" s="196"/>
      <c r="OT92" s="196"/>
      <c r="OU92" s="196"/>
      <c r="OV92" s="196"/>
      <c r="OW92" s="196"/>
      <c r="OX92" s="196"/>
      <c r="OY92" s="196"/>
      <c r="OZ92" s="196"/>
      <c r="PA92" s="196"/>
      <c r="PB92" s="196"/>
      <c r="PC92" s="196"/>
      <c r="PD92" s="196"/>
      <c r="PE92" s="196"/>
      <c r="PF92" s="196"/>
      <c r="PG92" s="196"/>
      <c r="PH92" s="196"/>
      <c r="PI92" s="196"/>
      <c r="PJ92" s="196"/>
      <c r="PK92" s="196"/>
      <c r="PL92" s="196"/>
      <c r="PM92" s="196"/>
      <c r="PN92" s="196"/>
      <c r="PO92" s="196"/>
      <c r="PP92" s="196"/>
      <c r="PQ92" s="196"/>
      <c r="PR92" s="196"/>
      <c r="PS92" s="196"/>
      <c r="PT92" s="196"/>
      <c r="PU92" s="196"/>
      <c r="PV92" s="196"/>
      <c r="PW92" s="196"/>
      <c r="PX92" s="261"/>
      <c r="PY92" s="261"/>
      <c r="PZ92" s="261"/>
      <c r="QA92" s="261"/>
      <c r="QB92" s="261"/>
      <c r="QC92" s="261"/>
      <c r="QD92" s="261"/>
      <c r="QE92" s="261"/>
      <c r="QF92" s="261"/>
      <c r="QG92" s="261"/>
      <c r="QH92" s="261"/>
      <c r="QI92" s="261"/>
      <c r="QJ92" s="261"/>
      <c r="QK92" s="261"/>
      <c r="QL92" s="261"/>
      <c r="QM92" s="261"/>
      <c r="QN92" s="261"/>
      <c r="QO92" s="261"/>
      <c r="QP92" s="261"/>
      <c r="QQ92" s="261"/>
      <c r="QR92" s="261"/>
      <c r="QS92" s="261"/>
      <c r="QT92" s="261"/>
      <c r="QU92" s="261"/>
      <c r="QV92" s="261"/>
      <c r="QW92" s="261"/>
      <c r="QX92" s="261"/>
      <c r="QY92" s="261"/>
      <c r="QZ92" s="261"/>
      <c r="RA92" s="261"/>
      <c r="RB92" s="261"/>
      <c r="RC92" s="261"/>
      <c r="RD92" s="261"/>
      <c r="RE92" s="261"/>
      <c r="RF92" s="261"/>
      <c r="RG92" s="261"/>
      <c r="RH92" s="261"/>
      <c r="RI92" s="261"/>
      <c r="RJ92" s="261"/>
      <c r="RK92" s="261"/>
      <c r="RL92" s="261"/>
      <c r="RM92" s="261"/>
      <c r="RN92" s="261"/>
      <c r="RO92" s="261"/>
      <c r="RP92" s="261"/>
      <c r="RQ92" s="261"/>
      <c r="RR92" s="261"/>
      <c r="RS92" s="261"/>
      <c r="RT92" s="261"/>
      <c r="RU92" s="261"/>
      <c r="RV92" s="261"/>
      <c r="RW92" s="261"/>
      <c r="RX92" s="261"/>
      <c r="RY92" s="261"/>
      <c r="RZ92" s="261"/>
      <c r="SA92" s="261"/>
      <c r="SB92" s="261"/>
      <c r="SC92" s="261"/>
      <c r="SD92" s="261"/>
      <c r="SE92" s="261"/>
    </row>
    <row r="93" spans="1:499" x14ac:dyDescent="0.2">
      <c r="A93" s="230" t="s">
        <v>830</v>
      </c>
      <c r="B93" s="231" t="s">
        <v>1858</v>
      </c>
      <c r="C93" s="225"/>
      <c r="D93" s="225"/>
      <c r="E93" s="225"/>
      <c r="F93" s="226" t="s">
        <v>5704</v>
      </c>
      <c r="G93" s="226" t="s">
        <v>5550</v>
      </c>
      <c r="H93" s="226" t="s">
        <v>5551</v>
      </c>
      <c r="I93" s="226" t="s">
        <v>5607</v>
      </c>
      <c r="J93" s="226"/>
      <c r="K93" s="226"/>
      <c r="L93" s="226"/>
      <c r="M93" s="226"/>
      <c r="N93" s="226" t="s">
        <v>5553</v>
      </c>
      <c r="O93" s="226" t="s">
        <v>5705</v>
      </c>
      <c r="P93" s="226"/>
      <c r="Q93" s="237">
        <v>1</v>
      </c>
      <c r="R93" s="238"/>
      <c r="S93" s="238"/>
      <c r="T93" s="238"/>
      <c r="U93" s="238"/>
      <c r="V93" s="238"/>
      <c r="W93" s="232" t="s">
        <v>5555</v>
      </c>
      <c r="X93" s="232"/>
      <c r="Y93" s="232" t="s">
        <v>5556</v>
      </c>
      <c r="Z93" s="235">
        <v>0</v>
      </c>
      <c r="AA93" s="235">
        <v>3.41</v>
      </c>
      <c r="AB93" s="235">
        <v>0</v>
      </c>
      <c r="AC93" s="224">
        <v>36526</v>
      </c>
      <c r="AD93" s="224">
        <v>36526</v>
      </c>
      <c r="AE93" s="125">
        <v>18</v>
      </c>
      <c r="AF93" s="125">
        <v>24</v>
      </c>
      <c r="AG93" s="125">
        <v>12</v>
      </c>
      <c r="AH93" s="236">
        <v>1</v>
      </c>
      <c r="AI93" s="236"/>
      <c r="AJ93" s="125" t="s">
        <v>686</v>
      </c>
      <c r="AK93" s="175"/>
      <c r="AL93" s="125" t="s">
        <v>820</v>
      </c>
      <c r="AM93" s="27" t="s">
        <v>820</v>
      </c>
      <c r="AN93" s="126">
        <v>2.33</v>
      </c>
      <c r="AO93" s="126">
        <v>189.3</v>
      </c>
      <c r="AP93" s="126">
        <v>68.7</v>
      </c>
      <c r="AQ93" s="126">
        <v>21.5</v>
      </c>
      <c r="AR93" s="125">
        <v>1</v>
      </c>
      <c r="AS93" s="125">
        <v>0</v>
      </c>
      <c r="AT93" s="178"/>
      <c r="AU93" s="178"/>
      <c r="AV93" s="178">
        <v>43154</v>
      </c>
      <c r="AW93" s="239" t="s">
        <v>855</v>
      </c>
      <c r="AX93" s="239" t="s">
        <v>846</v>
      </c>
      <c r="AY93" s="127"/>
      <c r="AZ93" s="127"/>
      <c r="BA93" s="128">
        <v>200</v>
      </c>
      <c r="BB93" s="128" t="s">
        <v>489</v>
      </c>
      <c r="BC93" s="128"/>
      <c r="BD93" s="128">
        <v>1</v>
      </c>
      <c r="BE93" s="129" t="s">
        <v>541</v>
      </c>
      <c r="BF93" s="130">
        <v>1</v>
      </c>
      <c r="BG93" s="240"/>
      <c r="BH93" s="241"/>
      <c r="BI93" s="190"/>
      <c r="BJ93" s="131">
        <v>1764</v>
      </c>
      <c r="BK93" s="191">
        <v>101</v>
      </c>
      <c r="BL93" s="13">
        <v>1173</v>
      </c>
      <c r="BM93" s="13">
        <v>582</v>
      </c>
      <c r="BN93" s="27" t="s">
        <v>5557</v>
      </c>
      <c r="BO93" s="13" t="s">
        <v>705</v>
      </c>
      <c r="BP93" s="222">
        <v>1633</v>
      </c>
      <c r="BQ93" s="132"/>
      <c r="BR93" s="133"/>
      <c r="BS93" s="125">
        <v>1000000000</v>
      </c>
      <c r="BT93" s="134">
        <v>540</v>
      </c>
      <c r="BU93" s="135">
        <v>0.69389999999999996</v>
      </c>
      <c r="BV93" s="134">
        <v>100</v>
      </c>
      <c r="BW93" s="136">
        <v>0</v>
      </c>
      <c r="BX93" s="136">
        <v>100</v>
      </c>
      <c r="BY93" s="136">
        <v>0</v>
      </c>
      <c r="BZ93" s="134">
        <v>0</v>
      </c>
      <c r="CA93" s="134">
        <v>0</v>
      </c>
      <c r="CB93" s="134">
        <v>640</v>
      </c>
      <c r="CC93" s="135">
        <v>0.63719999999999999</v>
      </c>
      <c r="CD93" s="134"/>
      <c r="CE93" s="134"/>
      <c r="CF93" s="137">
        <v>1124</v>
      </c>
      <c r="CG93" s="134">
        <v>588</v>
      </c>
      <c r="CH93" s="132"/>
      <c r="CI93" s="132"/>
      <c r="CJ93" s="229" t="s">
        <v>820</v>
      </c>
      <c r="CK93" s="233" t="s">
        <v>820</v>
      </c>
      <c r="CL93" s="138">
        <v>143</v>
      </c>
      <c r="CM93" s="138">
        <v>0</v>
      </c>
      <c r="CN93" s="135">
        <v>0</v>
      </c>
      <c r="CO93" s="135">
        <v>0</v>
      </c>
      <c r="CP93" s="139"/>
      <c r="CQ93" s="135">
        <v>1</v>
      </c>
      <c r="CR93" s="179">
        <v>43479</v>
      </c>
      <c r="CS93" s="180">
        <v>43479</v>
      </c>
      <c r="CT93" s="181">
        <v>43605</v>
      </c>
      <c r="CU93" s="181">
        <v>43311</v>
      </c>
      <c r="CV93" s="181">
        <v>43395</v>
      </c>
      <c r="CW93" s="181">
        <v>43395</v>
      </c>
      <c r="CX93" s="181">
        <v>43479</v>
      </c>
      <c r="CY93" s="135">
        <v>0</v>
      </c>
      <c r="CZ93" s="134">
        <v>0</v>
      </c>
      <c r="DA93" s="135">
        <v>0</v>
      </c>
      <c r="DB93" s="135">
        <v>2.197802197802198E-2</v>
      </c>
      <c r="DC93" s="135">
        <v>0</v>
      </c>
      <c r="DD93" s="135">
        <v>0</v>
      </c>
      <c r="DE93" s="140">
        <v>0</v>
      </c>
      <c r="DF93" s="13" t="s">
        <v>820</v>
      </c>
      <c r="DG93" s="80" t="s">
        <v>706</v>
      </c>
      <c r="DH93" s="18" t="b">
        <v>0</v>
      </c>
      <c r="DI93" s="79"/>
      <c r="DJ93" s="79"/>
      <c r="DK93" s="192"/>
      <c r="DL93" s="174"/>
      <c r="DM93" s="193"/>
      <c r="DN93" s="135"/>
      <c r="DO93" s="79"/>
      <c r="DP93" s="79"/>
      <c r="DQ93" s="79"/>
      <c r="DR93" s="79"/>
      <c r="DS93" s="79"/>
      <c r="DT93" s="79"/>
      <c r="DU93" s="79"/>
      <c r="DV93" s="18"/>
      <c r="DW93" s="18"/>
      <c r="DX93" s="18"/>
      <c r="DY93" s="177"/>
      <c r="DZ93" s="177">
        <v>0</v>
      </c>
      <c r="EA93" s="177">
        <v>0</v>
      </c>
      <c r="EB93" s="177">
        <v>0</v>
      </c>
      <c r="EC93" s="177">
        <v>0</v>
      </c>
      <c r="ED93" s="177">
        <v>0</v>
      </c>
      <c r="EE93" s="177">
        <v>0</v>
      </c>
      <c r="EF93" s="177">
        <v>0</v>
      </c>
      <c r="EG93" s="177">
        <v>0</v>
      </c>
      <c r="EH93" s="177">
        <v>0</v>
      </c>
      <c r="EI93" s="177">
        <v>0</v>
      </c>
      <c r="EJ93" s="177">
        <v>0</v>
      </c>
      <c r="EK93" s="177">
        <v>0</v>
      </c>
      <c r="EL93" s="177">
        <v>0</v>
      </c>
      <c r="EM93" s="177">
        <v>0</v>
      </c>
      <c r="EN93" s="177">
        <v>0</v>
      </c>
      <c r="EO93" s="177">
        <v>0</v>
      </c>
      <c r="EP93" s="177">
        <v>600</v>
      </c>
      <c r="EQ93" s="177">
        <v>0</v>
      </c>
      <c r="ER93" s="177">
        <v>0</v>
      </c>
      <c r="ES93" s="177">
        <v>0</v>
      </c>
      <c r="ET93" s="177">
        <v>0</v>
      </c>
      <c r="EU93" s="177">
        <v>600</v>
      </c>
      <c r="EV93" s="177">
        <v>0</v>
      </c>
      <c r="EW93" s="177">
        <v>0</v>
      </c>
      <c r="EX93" s="177">
        <v>0</v>
      </c>
      <c r="EY93" s="177">
        <v>600</v>
      </c>
      <c r="EZ93" s="177">
        <v>0</v>
      </c>
      <c r="FA93" s="177">
        <v>0</v>
      </c>
      <c r="FB93" s="177">
        <v>1200</v>
      </c>
      <c r="FC93" s="199">
        <v>0</v>
      </c>
      <c r="FD93" s="199">
        <v>0</v>
      </c>
      <c r="FE93" s="199">
        <v>0</v>
      </c>
      <c r="FF93" s="199">
        <v>0</v>
      </c>
      <c r="FG93" s="199">
        <v>0</v>
      </c>
      <c r="FH93" s="243">
        <v>0</v>
      </c>
      <c r="FI93" s="243">
        <v>0</v>
      </c>
      <c r="FJ93" s="243">
        <v>0</v>
      </c>
      <c r="FK93" s="243">
        <v>0</v>
      </c>
      <c r="FL93" s="243">
        <v>0</v>
      </c>
      <c r="FM93" s="243">
        <v>0</v>
      </c>
      <c r="FN93" s="243">
        <v>0</v>
      </c>
      <c r="FO93" s="243">
        <v>0</v>
      </c>
      <c r="FP93" s="243">
        <v>0</v>
      </c>
      <c r="FQ93" s="243">
        <v>0</v>
      </c>
      <c r="FR93" s="243">
        <v>0</v>
      </c>
      <c r="FS93" s="243">
        <v>0</v>
      </c>
      <c r="FT93" s="243">
        <v>0</v>
      </c>
      <c r="FU93" s="243">
        <v>0</v>
      </c>
      <c r="FV93" s="243">
        <v>0</v>
      </c>
      <c r="FW93" s="243">
        <v>0</v>
      </c>
      <c r="FX93" s="243">
        <v>0</v>
      </c>
      <c r="FY93" s="243">
        <v>0</v>
      </c>
      <c r="FZ93" s="243">
        <v>0</v>
      </c>
      <c r="GA93" s="243">
        <v>0</v>
      </c>
      <c r="GB93" s="243">
        <v>0</v>
      </c>
      <c r="GC93" s="243">
        <v>0</v>
      </c>
      <c r="GD93" s="243">
        <v>0</v>
      </c>
      <c r="GE93" s="243">
        <v>0</v>
      </c>
      <c r="GF93" s="243">
        <v>0</v>
      </c>
      <c r="GG93" s="243">
        <v>0</v>
      </c>
      <c r="GH93" s="243">
        <v>0</v>
      </c>
      <c r="GI93" s="243">
        <v>0</v>
      </c>
      <c r="GJ93" s="243">
        <v>0</v>
      </c>
      <c r="GK93" s="243">
        <v>0</v>
      </c>
      <c r="GL93" s="243">
        <v>0</v>
      </c>
      <c r="GM93" s="243">
        <v>0</v>
      </c>
      <c r="GN93" s="243">
        <v>0</v>
      </c>
      <c r="GO93" s="243">
        <v>0</v>
      </c>
      <c r="GP93" s="243">
        <v>0</v>
      </c>
      <c r="GQ93" s="243">
        <v>0</v>
      </c>
      <c r="GR93" s="243">
        <v>0</v>
      </c>
      <c r="GS93" s="243">
        <v>0</v>
      </c>
      <c r="GT93" s="243">
        <v>0</v>
      </c>
      <c r="GU93" s="243">
        <v>0</v>
      </c>
      <c r="GV93" s="243">
        <v>0</v>
      </c>
      <c r="GW93" s="243">
        <v>0</v>
      </c>
      <c r="GX93" s="243">
        <v>0</v>
      </c>
      <c r="GY93" s="243">
        <v>0</v>
      </c>
      <c r="GZ93" s="243">
        <v>0</v>
      </c>
      <c r="HA93" s="243">
        <v>0</v>
      </c>
      <c r="HB93" s="243">
        <v>0</v>
      </c>
      <c r="HC93" s="243">
        <v>0</v>
      </c>
      <c r="HD93" s="243">
        <v>0</v>
      </c>
      <c r="HE93" s="243">
        <v>1</v>
      </c>
      <c r="HF93" s="243">
        <v>0</v>
      </c>
      <c r="HG93" s="243">
        <v>0</v>
      </c>
      <c r="HH93" s="243">
        <v>0</v>
      </c>
      <c r="HI93" s="243">
        <v>0</v>
      </c>
      <c r="HJ93" s="243">
        <v>0</v>
      </c>
      <c r="HK93" s="198"/>
      <c r="HL93" s="243">
        <v>0</v>
      </c>
      <c r="HM93" s="243">
        <v>0</v>
      </c>
      <c r="HN93" s="243">
        <v>0</v>
      </c>
      <c r="HO93" s="243">
        <v>0</v>
      </c>
      <c r="HP93" s="243">
        <v>0</v>
      </c>
      <c r="HQ93" s="243">
        <v>0</v>
      </c>
      <c r="HR93" s="243">
        <v>0</v>
      </c>
      <c r="HS93" s="243">
        <v>0</v>
      </c>
      <c r="HT93" s="243">
        <v>0</v>
      </c>
      <c r="HU93" s="243">
        <v>0</v>
      </c>
      <c r="HV93" s="198"/>
      <c r="HW93" s="243">
        <v>0</v>
      </c>
      <c r="HX93" s="243">
        <v>0</v>
      </c>
      <c r="HY93" s="243">
        <v>0</v>
      </c>
      <c r="HZ93" s="243">
        <v>0</v>
      </c>
      <c r="IA93" s="243">
        <v>0</v>
      </c>
      <c r="IB93" s="243">
        <v>0</v>
      </c>
      <c r="IC93" s="243">
        <v>0</v>
      </c>
      <c r="ID93" s="243">
        <v>0</v>
      </c>
      <c r="IE93" s="243">
        <v>0</v>
      </c>
      <c r="IF93" s="243">
        <v>0</v>
      </c>
      <c r="IG93" s="243">
        <v>0</v>
      </c>
      <c r="IH93" s="243">
        <v>0</v>
      </c>
      <c r="II93" s="243">
        <v>0</v>
      </c>
      <c r="IJ93" s="243">
        <v>0</v>
      </c>
      <c r="IK93" s="243">
        <v>0</v>
      </c>
      <c r="IL93" s="243">
        <v>0</v>
      </c>
      <c r="IM93" s="243">
        <v>0</v>
      </c>
      <c r="IN93" s="243">
        <v>0</v>
      </c>
      <c r="IO93" s="243">
        <v>0</v>
      </c>
      <c r="IP93" s="243">
        <v>0</v>
      </c>
      <c r="IQ93" s="243">
        <v>0</v>
      </c>
      <c r="IR93" s="243">
        <v>0</v>
      </c>
      <c r="IS93" s="243">
        <v>0</v>
      </c>
      <c r="IT93" s="243">
        <v>0</v>
      </c>
      <c r="IU93" s="243">
        <v>0</v>
      </c>
      <c r="IV93" s="243">
        <v>0</v>
      </c>
      <c r="IW93" s="243">
        <v>0</v>
      </c>
      <c r="IX93" s="243">
        <v>0</v>
      </c>
      <c r="IY93" s="243">
        <v>0</v>
      </c>
      <c r="IZ93" s="198"/>
      <c r="JA93" s="243">
        <v>0</v>
      </c>
      <c r="JB93" s="243">
        <v>0</v>
      </c>
      <c r="JC93" s="243">
        <v>0</v>
      </c>
      <c r="JD93" s="243">
        <v>0</v>
      </c>
      <c r="JE93" s="243">
        <v>0</v>
      </c>
      <c r="JF93" s="243">
        <v>0</v>
      </c>
      <c r="JG93" s="243">
        <v>0</v>
      </c>
      <c r="JH93" s="243">
        <v>0</v>
      </c>
      <c r="JI93" s="243">
        <v>0</v>
      </c>
      <c r="JJ93" s="243"/>
      <c r="JK93" s="243">
        <v>0</v>
      </c>
      <c r="JL93" s="243">
        <v>0</v>
      </c>
      <c r="JM93" s="243">
        <v>0</v>
      </c>
      <c r="JN93" s="243">
        <v>0</v>
      </c>
      <c r="JO93" s="243">
        <v>0</v>
      </c>
      <c r="JP93" s="243">
        <v>0</v>
      </c>
      <c r="JQ93" s="198"/>
      <c r="JR93" s="243">
        <v>0</v>
      </c>
      <c r="JS93" s="243">
        <v>0</v>
      </c>
      <c r="JT93" s="243">
        <v>0</v>
      </c>
      <c r="JU93" s="243">
        <v>0</v>
      </c>
      <c r="JV93" s="243">
        <v>0</v>
      </c>
      <c r="JW93" s="243">
        <v>0</v>
      </c>
      <c r="JX93" s="243">
        <v>0</v>
      </c>
      <c r="JY93" s="243">
        <v>0</v>
      </c>
      <c r="JZ93" s="243">
        <v>0</v>
      </c>
      <c r="KA93" s="243">
        <v>0</v>
      </c>
      <c r="KB93" s="243">
        <v>0</v>
      </c>
      <c r="KC93" s="243">
        <v>0</v>
      </c>
      <c r="KD93" s="243">
        <v>0</v>
      </c>
      <c r="KE93" s="243">
        <v>0</v>
      </c>
      <c r="KF93" s="243">
        <v>0</v>
      </c>
      <c r="KG93" s="243">
        <v>0</v>
      </c>
      <c r="KH93" s="243">
        <v>0</v>
      </c>
      <c r="KI93" s="243">
        <v>0</v>
      </c>
      <c r="KJ93" s="243">
        <v>0</v>
      </c>
      <c r="KK93" s="243">
        <v>0</v>
      </c>
      <c r="KL93" s="243">
        <v>0</v>
      </c>
      <c r="KM93" s="243">
        <v>0</v>
      </c>
      <c r="KN93" s="243">
        <v>0</v>
      </c>
      <c r="KO93" s="243">
        <v>0</v>
      </c>
      <c r="KP93" s="243">
        <v>0</v>
      </c>
      <c r="KQ93" s="243">
        <v>0</v>
      </c>
      <c r="KR93" s="243">
        <v>0</v>
      </c>
      <c r="KS93" s="243">
        <v>0</v>
      </c>
      <c r="KT93" s="243">
        <v>0</v>
      </c>
      <c r="KU93" s="243">
        <v>0</v>
      </c>
      <c r="KV93" s="243">
        <v>0</v>
      </c>
      <c r="KW93" s="243">
        <v>0</v>
      </c>
      <c r="KX93" s="198"/>
      <c r="KY93" s="198"/>
      <c r="KZ93" s="198"/>
      <c r="LA93" s="198"/>
      <c r="LB93" s="243">
        <v>0</v>
      </c>
      <c r="LC93" s="243">
        <v>0</v>
      </c>
      <c r="LD93" s="243">
        <v>0</v>
      </c>
      <c r="LE93" s="243">
        <v>0</v>
      </c>
      <c r="LF93" s="243">
        <v>0</v>
      </c>
      <c r="LG93" s="243">
        <v>0</v>
      </c>
      <c r="LH93" s="198"/>
      <c r="LI93" s="198"/>
      <c r="LJ93" s="198"/>
      <c r="LK93" s="198"/>
      <c r="LL93" s="198"/>
      <c r="LM93" s="198"/>
      <c r="LN93" s="198"/>
      <c r="LO93" s="198"/>
      <c r="LP93" s="198"/>
      <c r="LQ93" s="243">
        <v>0</v>
      </c>
      <c r="LR93" s="198"/>
      <c r="LS93" s="198"/>
      <c r="LT93" s="198"/>
      <c r="LU93" s="198"/>
      <c r="LV93" s="198"/>
      <c r="LW93" s="198"/>
      <c r="LX93" s="198"/>
      <c r="LY93" s="198"/>
      <c r="LZ93" s="198"/>
      <c r="MA93" s="198"/>
      <c r="MB93" s="198"/>
      <c r="MC93" s="198"/>
      <c r="MD93" s="198"/>
      <c r="ME93" s="198"/>
      <c r="MF93" s="198"/>
      <c r="MG93" s="198"/>
      <c r="MH93" s="198"/>
      <c r="MI93" s="198"/>
      <c r="MJ93" s="198"/>
      <c r="MK93" s="198"/>
      <c r="ML93" s="198"/>
      <c r="MM93" s="198"/>
      <c r="MN93" s="243">
        <v>0</v>
      </c>
      <c r="MO93" s="244">
        <v>540</v>
      </c>
      <c r="MP93" s="198"/>
      <c r="MQ93" s="244">
        <v>540</v>
      </c>
      <c r="MR93" s="198"/>
      <c r="MS93" s="198"/>
      <c r="MT93" s="198"/>
      <c r="MU93" s="198"/>
      <c r="MV93" s="198"/>
      <c r="MW93" s="198"/>
      <c r="MX93" s="198"/>
      <c r="MY93" s="198"/>
      <c r="MZ93" s="198"/>
      <c r="NA93" s="242">
        <v>540</v>
      </c>
      <c r="NB93" s="198"/>
      <c r="NC93" s="198"/>
      <c r="ND93" s="198"/>
      <c r="NE93" s="198"/>
      <c r="NF93" s="198"/>
      <c r="NG93" s="198"/>
      <c r="NH93" s="198"/>
      <c r="NI93" s="198"/>
      <c r="NJ93" s="198"/>
      <c r="NK93" s="198"/>
      <c r="NL93" s="198"/>
      <c r="NM93" s="198"/>
      <c r="NN93" s="198"/>
      <c r="NO93" s="198"/>
      <c r="NP93" s="198"/>
      <c r="NQ93" s="198"/>
      <c r="NR93" s="198"/>
      <c r="NS93" s="198"/>
      <c r="NT93" s="198"/>
      <c r="NU93" s="198"/>
      <c r="NV93" s="198"/>
      <c r="NW93" s="198"/>
      <c r="NX93" s="198"/>
      <c r="NY93" s="198"/>
      <c r="NZ93" s="198"/>
      <c r="OA93" s="198"/>
      <c r="OB93" s="198"/>
      <c r="OC93" s="198"/>
      <c r="OD93" s="198"/>
      <c r="OE93" s="198"/>
      <c r="OF93" s="198"/>
      <c r="OG93" s="198"/>
      <c r="OH93" s="198"/>
      <c r="OI93" s="198"/>
      <c r="OJ93" s="198"/>
      <c r="OK93" s="198"/>
      <c r="OL93" s="198"/>
      <c r="OM93" s="198"/>
      <c r="ON93" s="198"/>
      <c r="OO93" s="198"/>
      <c r="OP93" s="198"/>
      <c r="OQ93" s="198"/>
      <c r="OR93" s="198"/>
      <c r="OS93" s="198"/>
      <c r="OT93" s="198"/>
      <c r="OU93" s="198"/>
      <c r="OV93" s="198"/>
      <c r="OW93" s="198"/>
      <c r="OX93" s="198"/>
      <c r="OY93" s="198"/>
      <c r="OZ93" s="198"/>
      <c r="PA93" s="198"/>
      <c r="PB93" s="198"/>
      <c r="PC93" s="198"/>
      <c r="PD93" s="198"/>
      <c r="PE93" s="198"/>
      <c r="PF93" s="198"/>
      <c r="PG93" s="198"/>
      <c r="PH93" s="198"/>
      <c r="PI93" s="198"/>
      <c r="PJ93" s="198"/>
      <c r="PK93" s="198"/>
      <c r="PL93" s="198"/>
      <c r="PM93" s="198"/>
      <c r="PN93" s="198"/>
      <c r="PO93" s="198"/>
      <c r="PP93" s="198"/>
      <c r="PQ93" s="198"/>
      <c r="PR93" s="198"/>
      <c r="PS93" s="198"/>
      <c r="PT93" s="198"/>
      <c r="PU93" s="198"/>
      <c r="PV93" s="198"/>
      <c r="PW93" s="198"/>
      <c r="PX93" s="261"/>
      <c r="PY93" s="261"/>
      <c r="PZ93" s="261"/>
      <c r="QA93" s="261"/>
      <c r="QB93" s="261"/>
      <c r="QC93" s="261"/>
      <c r="QD93" s="261"/>
      <c r="QE93" s="261"/>
      <c r="QF93" s="261"/>
      <c r="QG93" s="261"/>
      <c r="QH93" s="261"/>
      <c r="QI93" s="261"/>
      <c r="QJ93" s="261"/>
      <c r="QK93" s="261"/>
      <c r="QL93" s="261"/>
      <c r="QM93" s="261"/>
      <c r="QN93" s="261"/>
      <c r="QO93" s="261"/>
      <c r="QP93" s="261"/>
      <c r="QQ93" s="261"/>
      <c r="QR93" s="261"/>
      <c r="QS93" s="261"/>
      <c r="QT93" s="261"/>
      <c r="QU93" s="261"/>
      <c r="QV93" s="261"/>
      <c r="QW93" s="261"/>
      <c r="QX93" s="261"/>
      <c r="QY93" s="261"/>
      <c r="QZ93" s="261"/>
      <c r="RA93" s="261"/>
      <c r="RB93" s="261"/>
      <c r="RC93" s="261"/>
      <c r="RD93" s="261"/>
      <c r="RE93" s="261"/>
      <c r="RF93" s="261"/>
      <c r="RG93" s="261"/>
      <c r="RH93" s="261"/>
      <c r="RI93" s="261"/>
      <c r="RJ93" s="261"/>
      <c r="RK93" s="261"/>
      <c r="RL93" s="261"/>
      <c r="RM93" s="261"/>
      <c r="RN93" s="261"/>
      <c r="RO93" s="261"/>
      <c r="RP93" s="261"/>
      <c r="RQ93" s="261"/>
      <c r="RR93" s="261"/>
      <c r="RS93" s="261"/>
      <c r="RT93" s="261"/>
      <c r="RU93" s="261"/>
      <c r="RV93" s="261"/>
      <c r="RW93" s="261"/>
      <c r="RX93" s="261"/>
      <c r="RY93" s="261"/>
      <c r="RZ93" s="261"/>
      <c r="SA93" s="261"/>
      <c r="SB93" s="261"/>
      <c r="SC93" s="261"/>
      <c r="SD93" s="261"/>
      <c r="SE93" s="261"/>
    </row>
    <row r="94" spans="1:499" x14ac:dyDescent="0.2">
      <c r="A94" s="230" t="s">
        <v>830</v>
      </c>
      <c r="B94" s="231" t="s">
        <v>1856</v>
      </c>
      <c r="C94" s="225"/>
      <c r="D94" s="225"/>
      <c r="E94" s="225"/>
      <c r="F94" s="226" t="s">
        <v>5706</v>
      </c>
      <c r="G94" s="226" t="s">
        <v>5550</v>
      </c>
      <c r="H94" s="226" t="s">
        <v>5551</v>
      </c>
      <c r="I94" s="226" t="s">
        <v>5607</v>
      </c>
      <c r="J94" s="226"/>
      <c r="K94" s="226"/>
      <c r="L94" s="226"/>
      <c r="M94" s="226"/>
      <c r="N94" s="226" t="s">
        <v>5553</v>
      </c>
      <c r="O94" s="226" t="s">
        <v>5707</v>
      </c>
      <c r="P94" s="226"/>
      <c r="Q94" s="237">
        <v>0</v>
      </c>
      <c r="R94" s="238"/>
      <c r="S94" s="238"/>
      <c r="T94" s="238"/>
      <c r="U94" s="238"/>
      <c r="V94" s="238"/>
      <c r="W94" s="232" t="s">
        <v>5555</v>
      </c>
      <c r="X94" s="232"/>
      <c r="Y94" s="232" t="s">
        <v>5556</v>
      </c>
      <c r="Z94" s="235">
        <v>1.6</v>
      </c>
      <c r="AA94" s="235">
        <v>2.77</v>
      </c>
      <c r="AB94" s="235">
        <v>0</v>
      </c>
      <c r="AC94" s="224">
        <v>36526</v>
      </c>
      <c r="AD94" s="224">
        <v>36526</v>
      </c>
      <c r="AE94" s="125">
        <v>18</v>
      </c>
      <c r="AF94" s="125">
        <v>24</v>
      </c>
      <c r="AG94" s="125">
        <v>12</v>
      </c>
      <c r="AH94" s="236">
        <v>1</v>
      </c>
      <c r="AI94" s="236" t="s">
        <v>819</v>
      </c>
      <c r="AJ94" s="125" t="s">
        <v>6225</v>
      </c>
      <c r="AK94" s="175" t="s">
        <v>5144</v>
      </c>
      <c r="AL94" s="125" t="s">
        <v>820</v>
      </c>
      <c r="AM94" s="27" t="s">
        <v>820</v>
      </c>
      <c r="AN94" s="126">
        <v>3.23</v>
      </c>
      <c r="AO94" s="126">
        <v>15.5</v>
      </c>
      <c r="AP94" s="126">
        <v>6.3</v>
      </c>
      <c r="AQ94" s="126">
        <v>7.7</v>
      </c>
      <c r="AR94" s="125">
        <v>0</v>
      </c>
      <c r="AS94" s="125">
        <v>0</v>
      </c>
      <c r="AT94" s="178">
        <v>43279</v>
      </c>
      <c r="AU94" s="178"/>
      <c r="AV94" s="178">
        <v>43186</v>
      </c>
      <c r="AW94" s="239" t="s">
        <v>855</v>
      </c>
      <c r="AX94" s="239" t="s">
        <v>846</v>
      </c>
      <c r="AY94" s="127"/>
      <c r="AZ94" s="127"/>
      <c r="BA94" s="128">
        <v>100</v>
      </c>
      <c r="BB94" s="128" t="s">
        <v>489</v>
      </c>
      <c r="BC94" s="128"/>
      <c r="BD94" s="128">
        <v>1</v>
      </c>
      <c r="BE94" s="129" t="s">
        <v>541</v>
      </c>
      <c r="BF94" s="130">
        <v>1</v>
      </c>
      <c r="BG94" s="240"/>
      <c r="BH94" s="241"/>
      <c r="BI94" s="190"/>
      <c r="BJ94" s="131">
        <v>200</v>
      </c>
      <c r="BK94" s="191">
        <v>140</v>
      </c>
      <c r="BL94" s="13">
        <v>133</v>
      </c>
      <c r="BM94" s="13">
        <v>66</v>
      </c>
      <c r="BN94" s="27" t="s">
        <v>705</v>
      </c>
      <c r="BO94" s="13" t="s">
        <v>705</v>
      </c>
      <c r="BP94" s="222">
        <v>185</v>
      </c>
      <c r="BQ94" s="132"/>
      <c r="BR94" s="133"/>
      <c r="BS94" s="125">
        <v>1000000000</v>
      </c>
      <c r="BT94" s="134">
        <v>82</v>
      </c>
      <c r="BU94" s="135">
        <v>0.59</v>
      </c>
      <c r="BV94" s="134">
        <v>0</v>
      </c>
      <c r="BW94" s="136">
        <v>0</v>
      </c>
      <c r="BX94" s="136">
        <v>0</v>
      </c>
      <c r="BY94" s="136">
        <v>0</v>
      </c>
      <c r="BZ94" s="134">
        <v>0</v>
      </c>
      <c r="CA94" s="134">
        <v>0</v>
      </c>
      <c r="CB94" s="134">
        <v>82</v>
      </c>
      <c r="CC94" s="135">
        <v>0.59</v>
      </c>
      <c r="CD94" s="134"/>
      <c r="CE94" s="134"/>
      <c r="CF94" s="137">
        <v>118</v>
      </c>
      <c r="CG94" s="134">
        <v>67</v>
      </c>
      <c r="CH94" s="132"/>
      <c r="CI94" s="132"/>
      <c r="CJ94" s="229" t="s">
        <v>820</v>
      </c>
      <c r="CK94" s="233" t="s">
        <v>820</v>
      </c>
      <c r="CL94" s="138">
        <v>0</v>
      </c>
      <c r="CM94" s="138">
        <v>0</v>
      </c>
      <c r="CN94" s="135">
        <v>0</v>
      </c>
      <c r="CO94" s="135">
        <v>0.97</v>
      </c>
      <c r="CP94" s="139"/>
      <c r="CQ94" s="135">
        <v>1</v>
      </c>
      <c r="CR94" s="179">
        <v>43479</v>
      </c>
      <c r="CS94" s="180">
        <v>43479</v>
      </c>
      <c r="CT94" s="181">
        <v>43605</v>
      </c>
      <c r="CU94" s="181">
        <v>43216</v>
      </c>
      <c r="CV94" s="181">
        <v>43300</v>
      </c>
      <c r="CW94" s="181">
        <v>43300</v>
      </c>
      <c r="CX94" s="181">
        <v>43384</v>
      </c>
      <c r="CY94" s="135">
        <v>0</v>
      </c>
      <c r="CZ94" s="134">
        <v>0</v>
      </c>
      <c r="DA94" s="135">
        <v>0</v>
      </c>
      <c r="DB94" s="135">
        <v>0</v>
      </c>
      <c r="DC94" s="135">
        <v>2.197802197802198E-2</v>
      </c>
      <c r="DD94" s="135">
        <v>0</v>
      </c>
      <c r="DE94" s="140">
        <v>0</v>
      </c>
      <c r="DF94" s="13" t="s">
        <v>820</v>
      </c>
      <c r="DG94" s="80" t="s">
        <v>706</v>
      </c>
      <c r="DH94" s="18" t="b">
        <v>0</v>
      </c>
      <c r="DI94" s="79"/>
      <c r="DJ94" s="79"/>
      <c r="DK94" s="192"/>
      <c r="DL94" s="174"/>
      <c r="DM94" s="193"/>
      <c r="DN94" s="135"/>
      <c r="DO94" s="79"/>
      <c r="DP94" s="79"/>
      <c r="DQ94" s="79"/>
      <c r="DR94" s="79"/>
      <c r="DS94" s="79"/>
      <c r="DT94" s="79"/>
      <c r="DU94" s="79"/>
      <c r="DV94" s="18"/>
      <c r="DW94" s="18"/>
      <c r="DX94" s="18"/>
      <c r="DY94" s="177"/>
      <c r="DZ94" s="177">
        <v>0</v>
      </c>
      <c r="EA94" s="177">
        <v>0</v>
      </c>
      <c r="EB94" s="177">
        <v>0</v>
      </c>
      <c r="EC94" s="177">
        <v>0</v>
      </c>
      <c r="ED94" s="177">
        <v>0</v>
      </c>
      <c r="EE94" s="177">
        <v>0</v>
      </c>
      <c r="EF94" s="177">
        <v>0</v>
      </c>
      <c r="EG94" s="177">
        <v>0</v>
      </c>
      <c r="EH94" s="177">
        <v>0</v>
      </c>
      <c r="EI94" s="177">
        <v>0</v>
      </c>
      <c r="EJ94" s="177">
        <v>0</v>
      </c>
      <c r="EK94" s="177">
        <v>0</v>
      </c>
      <c r="EL94" s="177">
        <v>0</v>
      </c>
      <c r="EM94" s="177">
        <v>0</v>
      </c>
      <c r="EN94" s="177">
        <v>0</v>
      </c>
      <c r="EO94" s="177">
        <v>0</v>
      </c>
      <c r="EP94" s="177">
        <v>136</v>
      </c>
      <c r="EQ94" s="177">
        <v>0</v>
      </c>
      <c r="ER94" s="177">
        <v>0</v>
      </c>
      <c r="ES94" s="177">
        <v>0</v>
      </c>
      <c r="ET94" s="177">
        <v>0</v>
      </c>
      <c r="EU94" s="177">
        <v>0</v>
      </c>
      <c r="EV94" s="177">
        <v>0</v>
      </c>
      <c r="EW94" s="177">
        <v>0</v>
      </c>
      <c r="EX94" s="177">
        <v>0</v>
      </c>
      <c r="EY94" s="177">
        <v>0</v>
      </c>
      <c r="EZ94" s="177">
        <v>0</v>
      </c>
      <c r="FA94" s="177">
        <v>0</v>
      </c>
      <c r="FB94" s="177">
        <v>0</v>
      </c>
      <c r="FC94" s="250">
        <v>92</v>
      </c>
      <c r="FD94" s="244">
        <v>74</v>
      </c>
      <c r="FE94" s="244">
        <v>74</v>
      </c>
      <c r="FF94" s="244">
        <v>74</v>
      </c>
      <c r="FG94" s="242">
        <v>63</v>
      </c>
      <c r="FH94" s="248">
        <v>61</v>
      </c>
      <c r="FI94" s="248">
        <v>61</v>
      </c>
      <c r="FJ94" s="248">
        <v>61</v>
      </c>
      <c r="FK94" s="248">
        <v>58</v>
      </c>
      <c r="FL94" s="248">
        <v>58</v>
      </c>
      <c r="FM94" s="248">
        <v>58</v>
      </c>
      <c r="FN94" s="248">
        <v>58</v>
      </c>
      <c r="FO94" s="248">
        <v>58</v>
      </c>
      <c r="FP94" s="248">
        <v>58</v>
      </c>
      <c r="FQ94" s="248">
        <v>58</v>
      </c>
      <c r="FR94" s="248">
        <v>58</v>
      </c>
      <c r="FS94" s="248">
        <v>58</v>
      </c>
      <c r="FT94" s="248">
        <v>58</v>
      </c>
      <c r="FU94" s="248">
        <v>58</v>
      </c>
      <c r="FV94" s="248">
        <v>58</v>
      </c>
      <c r="FW94" s="248">
        <v>58</v>
      </c>
      <c r="FX94" s="248">
        <v>58</v>
      </c>
      <c r="FY94" s="248">
        <v>58</v>
      </c>
      <c r="FZ94" s="248">
        <v>58</v>
      </c>
      <c r="GA94" s="248">
        <v>58</v>
      </c>
      <c r="GB94" s="248">
        <v>58</v>
      </c>
      <c r="GC94" s="248">
        <v>58</v>
      </c>
      <c r="GD94" s="248">
        <v>45</v>
      </c>
      <c r="GE94" s="248">
        <v>45</v>
      </c>
      <c r="GF94" s="248">
        <v>45</v>
      </c>
      <c r="GG94" s="248">
        <v>45</v>
      </c>
      <c r="GH94" s="248">
        <v>45</v>
      </c>
      <c r="GI94" s="248">
        <v>45</v>
      </c>
      <c r="GJ94" s="248">
        <v>45</v>
      </c>
      <c r="GK94" s="248">
        <v>45</v>
      </c>
      <c r="GL94" s="248">
        <v>45</v>
      </c>
      <c r="GM94" s="244">
        <v>42</v>
      </c>
      <c r="GN94" s="244">
        <v>39</v>
      </c>
      <c r="GO94" s="244">
        <v>39</v>
      </c>
      <c r="GP94" s="244">
        <v>39</v>
      </c>
      <c r="GQ94" s="244">
        <v>39</v>
      </c>
      <c r="GR94" s="244">
        <v>39</v>
      </c>
      <c r="GS94" s="244">
        <v>39</v>
      </c>
      <c r="GT94" s="244">
        <v>39</v>
      </c>
      <c r="GU94" s="244">
        <v>30</v>
      </c>
      <c r="GV94" s="244">
        <v>30</v>
      </c>
      <c r="GW94" s="244">
        <v>30</v>
      </c>
      <c r="GX94" s="244">
        <v>30</v>
      </c>
      <c r="GY94" s="244">
        <v>30</v>
      </c>
      <c r="GZ94" s="244">
        <v>30</v>
      </c>
      <c r="HA94" s="244">
        <v>30</v>
      </c>
      <c r="HB94" s="244">
        <v>30</v>
      </c>
      <c r="HC94" s="244">
        <v>30</v>
      </c>
      <c r="HD94" s="244">
        <v>30</v>
      </c>
      <c r="HE94" s="244">
        <v>1</v>
      </c>
      <c r="HF94" s="244">
        <v>30</v>
      </c>
      <c r="HG94" s="244">
        <v>30</v>
      </c>
      <c r="HH94" s="248">
        <v>115</v>
      </c>
      <c r="HI94" s="248">
        <v>115</v>
      </c>
      <c r="HJ94" s="248">
        <v>115</v>
      </c>
      <c r="HK94" s="198"/>
      <c r="HL94" s="248">
        <v>115</v>
      </c>
      <c r="HM94" s="248">
        <v>115</v>
      </c>
      <c r="HN94" s="248">
        <v>115</v>
      </c>
      <c r="HO94" s="242">
        <v>30</v>
      </c>
      <c r="HP94" s="248">
        <v>115</v>
      </c>
      <c r="HQ94" s="248">
        <v>115</v>
      </c>
      <c r="HR94" s="248">
        <v>115</v>
      </c>
      <c r="HS94" s="248">
        <v>115</v>
      </c>
      <c r="HT94" s="248">
        <v>115</v>
      </c>
      <c r="HU94" s="248">
        <v>115</v>
      </c>
      <c r="HV94" s="198"/>
      <c r="HW94" s="248">
        <v>115</v>
      </c>
      <c r="HX94" s="248">
        <v>115</v>
      </c>
      <c r="HY94" s="248">
        <v>109</v>
      </c>
      <c r="HZ94" s="248">
        <v>109</v>
      </c>
      <c r="IA94" s="248">
        <v>109</v>
      </c>
      <c r="IB94" s="248">
        <v>109</v>
      </c>
      <c r="IC94" s="248">
        <v>109</v>
      </c>
      <c r="ID94" s="248">
        <v>109</v>
      </c>
      <c r="IE94" s="248">
        <v>109</v>
      </c>
      <c r="IF94" s="248">
        <v>109</v>
      </c>
      <c r="IG94" s="248">
        <v>109</v>
      </c>
      <c r="IH94" s="248">
        <v>109</v>
      </c>
      <c r="II94" s="248">
        <v>109</v>
      </c>
      <c r="IJ94" s="248">
        <v>109</v>
      </c>
      <c r="IK94" s="248">
        <v>109</v>
      </c>
      <c r="IL94" s="248">
        <v>109</v>
      </c>
      <c r="IM94" s="248">
        <v>109</v>
      </c>
      <c r="IN94" s="248">
        <v>109</v>
      </c>
      <c r="IO94" s="248">
        <v>109</v>
      </c>
      <c r="IP94" s="248">
        <v>109</v>
      </c>
      <c r="IQ94" s="248">
        <v>109</v>
      </c>
      <c r="IR94" s="248">
        <v>109</v>
      </c>
      <c r="IS94" s="248">
        <v>109</v>
      </c>
      <c r="IT94" s="248">
        <v>109</v>
      </c>
      <c r="IU94" s="248">
        <v>109</v>
      </c>
      <c r="IV94" s="248">
        <v>109</v>
      </c>
      <c r="IW94" s="248">
        <v>109</v>
      </c>
      <c r="IX94" s="248">
        <v>109</v>
      </c>
      <c r="IY94" s="248">
        <v>109</v>
      </c>
      <c r="IZ94" s="198"/>
      <c r="JA94" s="248">
        <v>109</v>
      </c>
      <c r="JB94" s="248">
        <v>109</v>
      </c>
      <c r="JC94" s="248">
        <v>109</v>
      </c>
      <c r="JD94" s="248">
        <v>109</v>
      </c>
      <c r="JE94" s="248">
        <v>109</v>
      </c>
      <c r="JF94" s="248">
        <v>109</v>
      </c>
      <c r="JG94" s="248">
        <v>109</v>
      </c>
      <c r="JH94" s="248">
        <v>109</v>
      </c>
      <c r="JI94" s="248">
        <v>109</v>
      </c>
      <c r="JJ94" s="248"/>
      <c r="JK94" s="248">
        <v>109</v>
      </c>
      <c r="JL94" s="248">
        <v>109</v>
      </c>
      <c r="JM94" s="248">
        <v>109</v>
      </c>
      <c r="JN94" s="248">
        <v>109</v>
      </c>
      <c r="JO94" s="248">
        <v>109</v>
      </c>
      <c r="JP94" s="248">
        <v>109</v>
      </c>
      <c r="JQ94" s="198"/>
      <c r="JR94" s="248">
        <v>109</v>
      </c>
      <c r="JS94" s="248">
        <v>109</v>
      </c>
      <c r="JT94" s="248">
        <v>109</v>
      </c>
      <c r="JU94" s="248">
        <v>109</v>
      </c>
      <c r="JV94" s="248">
        <v>109</v>
      </c>
      <c r="JW94" s="248">
        <v>109</v>
      </c>
      <c r="JX94" s="248">
        <v>109</v>
      </c>
      <c r="JY94" s="248">
        <v>109</v>
      </c>
      <c r="JZ94" s="248">
        <v>109</v>
      </c>
      <c r="KA94" s="248">
        <v>109</v>
      </c>
      <c r="KB94" s="248">
        <v>109</v>
      </c>
      <c r="KC94" s="248">
        <v>109</v>
      </c>
      <c r="KD94" s="248">
        <v>109</v>
      </c>
      <c r="KE94" s="248">
        <v>109</v>
      </c>
      <c r="KF94" s="248">
        <v>109</v>
      </c>
      <c r="KG94" s="248">
        <v>109</v>
      </c>
      <c r="KH94" s="248">
        <v>109</v>
      </c>
      <c r="KI94" s="248">
        <v>109</v>
      </c>
      <c r="KJ94" s="248">
        <v>109</v>
      </c>
      <c r="KK94" s="248">
        <v>109</v>
      </c>
      <c r="KL94" s="248">
        <v>109</v>
      </c>
      <c r="KM94" s="248">
        <v>109</v>
      </c>
      <c r="KN94" s="248">
        <v>109</v>
      </c>
      <c r="KO94" s="248">
        <v>109</v>
      </c>
      <c r="KP94" s="248">
        <v>109</v>
      </c>
      <c r="KQ94" s="248">
        <v>109</v>
      </c>
      <c r="KR94" s="248">
        <v>109</v>
      </c>
      <c r="KS94" s="248">
        <v>109</v>
      </c>
      <c r="KT94" s="248">
        <v>109</v>
      </c>
      <c r="KU94" s="248">
        <v>100</v>
      </c>
      <c r="KV94" s="248">
        <v>100</v>
      </c>
      <c r="KW94" s="248">
        <v>100</v>
      </c>
      <c r="KX94" s="198"/>
      <c r="KY94" s="198"/>
      <c r="KZ94" s="198"/>
      <c r="LA94" s="198"/>
      <c r="LB94" s="244">
        <v>88</v>
      </c>
      <c r="LC94" s="248">
        <v>109</v>
      </c>
      <c r="LD94" s="248">
        <v>109</v>
      </c>
      <c r="LE94" s="244">
        <v>85</v>
      </c>
      <c r="LF94" s="243">
        <v>0</v>
      </c>
      <c r="LG94" s="244">
        <v>85</v>
      </c>
      <c r="LH94" s="198"/>
      <c r="LI94" s="198"/>
      <c r="LJ94" s="198"/>
      <c r="LK94" s="198"/>
      <c r="LL94" s="198"/>
      <c r="LM94" s="198"/>
      <c r="LN94" s="198"/>
      <c r="LO94" s="198"/>
      <c r="LP94" s="198"/>
      <c r="LQ94" s="244">
        <v>85</v>
      </c>
      <c r="LR94" s="198"/>
      <c r="LS94" s="198"/>
      <c r="LT94" s="198"/>
      <c r="LU94" s="198"/>
      <c r="LV94" s="198"/>
      <c r="LW94" s="198"/>
      <c r="LX94" s="198"/>
      <c r="LY94" s="198"/>
      <c r="LZ94" s="198"/>
      <c r="MA94" s="198"/>
      <c r="MB94" s="198"/>
      <c r="MC94" s="198"/>
      <c r="MD94" s="198"/>
      <c r="ME94" s="198"/>
      <c r="MF94" s="198"/>
      <c r="MG94" s="198"/>
      <c r="MH94" s="198"/>
      <c r="MI94" s="198"/>
      <c r="MJ94" s="198"/>
      <c r="MK94" s="198"/>
      <c r="ML94" s="198"/>
      <c r="MM94" s="198"/>
      <c r="MN94" s="244">
        <v>85</v>
      </c>
      <c r="MO94" s="244">
        <v>82</v>
      </c>
      <c r="MP94" s="198"/>
      <c r="MQ94" s="244">
        <v>82</v>
      </c>
      <c r="MR94" s="198"/>
      <c r="MS94" s="198"/>
      <c r="MT94" s="198"/>
      <c r="MU94" s="198"/>
      <c r="MV94" s="198"/>
      <c r="MW94" s="198"/>
      <c r="MX94" s="198"/>
      <c r="MY94" s="198"/>
      <c r="MZ94" s="198"/>
      <c r="NA94" s="244">
        <v>82</v>
      </c>
      <c r="NB94" s="198"/>
      <c r="NC94" s="198"/>
      <c r="ND94" s="198"/>
      <c r="NE94" s="198"/>
      <c r="NF94" s="198"/>
      <c r="NG94" s="198"/>
      <c r="NH94" s="198"/>
      <c r="NI94" s="198"/>
      <c r="NJ94" s="198"/>
      <c r="NK94" s="198"/>
      <c r="NL94" s="198"/>
      <c r="NM94" s="198"/>
      <c r="NN94" s="198"/>
      <c r="NO94" s="198"/>
      <c r="NP94" s="196"/>
      <c r="NQ94" s="196"/>
      <c r="NR94" s="196"/>
      <c r="NS94" s="196"/>
      <c r="NT94" s="196"/>
      <c r="NU94" s="196"/>
      <c r="NV94" s="196"/>
      <c r="NW94" s="196"/>
      <c r="NX94" s="196"/>
      <c r="NY94" s="196"/>
      <c r="NZ94" s="196"/>
      <c r="OA94" s="196"/>
      <c r="OB94" s="196"/>
      <c r="OC94" s="196"/>
      <c r="OD94" s="196"/>
      <c r="OE94" s="196"/>
      <c r="OF94" s="196"/>
      <c r="OG94" s="196"/>
      <c r="OH94" s="196"/>
      <c r="OI94" s="196"/>
      <c r="OJ94" s="196"/>
      <c r="OK94" s="196"/>
      <c r="OL94" s="196"/>
      <c r="OM94" s="196"/>
      <c r="ON94" s="196"/>
      <c r="OO94" s="196"/>
      <c r="OP94" s="196"/>
      <c r="OQ94" s="196"/>
      <c r="OR94" s="196"/>
      <c r="OS94" s="196"/>
      <c r="OT94" s="196"/>
      <c r="OU94" s="196"/>
      <c r="OV94" s="196"/>
      <c r="OW94" s="196"/>
      <c r="OX94" s="196"/>
      <c r="OY94" s="196"/>
      <c r="OZ94" s="196"/>
      <c r="PA94" s="196"/>
      <c r="PB94" s="196"/>
      <c r="PC94" s="196"/>
      <c r="PD94" s="196"/>
      <c r="PE94" s="196"/>
      <c r="PF94" s="196"/>
      <c r="PG94" s="196"/>
      <c r="PH94" s="196"/>
      <c r="PI94" s="196"/>
      <c r="PJ94" s="196"/>
      <c r="PK94" s="196"/>
      <c r="PL94" s="196"/>
      <c r="PM94" s="196"/>
      <c r="PN94" s="196"/>
      <c r="PO94" s="196"/>
      <c r="PP94" s="196"/>
      <c r="PQ94" s="196"/>
      <c r="PR94" s="196"/>
      <c r="PS94" s="196"/>
      <c r="PT94" s="196"/>
      <c r="PU94" s="196"/>
      <c r="PV94" s="196"/>
      <c r="PW94" s="196"/>
      <c r="PX94" s="261"/>
      <c r="PY94" s="261"/>
      <c r="PZ94" s="261"/>
      <c r="QA94" s="261"/>
      <c r="QB94" s="261"/>
      <c r="QC94" s="261"/>
      <c r="QD94" s="261"/>
      <c r="QE94" s="261"/>
      <c r="QF94" s="261"/>
      <c r="QG94" s="261"/>
      <c r="QH94" s="261"/>
      <c r="QI94" s="261"/>
      <c r="QJ94" s="261"/>
      <c r="QK94" s="261"/>
      <c r="QL94" s="261"/>
      <c r="QM94" s="261"/>
      <c r="QN94" s="261"/>
      <c r="QO94" s="261"/>
      <c r="QP94" s="261"/>
      <c r="QQ94" s="261"/>
      <c r="QR94" s="261"/>
      <c r="QS94" s="261"/>
      <c r="QT94" s="261"/>
      <c r="QU94" s="261"/>
      <c r="QV94" s="261"/>
      <c r="QW94" s="261"/>
      <c r="QX94" s="261"/>
      <c r="QY94" s="261"/>
      <c r="QZ94" s="261"/>
      <c r="RA94" s="261"/>
      <c r="RB94" s="261"/>
      <c r="RC94" s="261"/>
      <c r="RD94" s="261"/>
      <c r="RE94" s="261"/>
      <c r="RF94" s="261"/>
      <c r="RG94" s="261"/>
      <c r="RH94" s="261"/>
      <c r="RI94" s="261"/>
      <c r="RJ94" s="261"/>
      <c r="RK94" s="261"/>
      <c r="RL94" s="261"/>
      <c r="RM94" s="261"/>
      <c r="RN94" s="261"/>
      <c r="RO94" s="261"/>
      <c r="RP94" s="261"/>
      <c r="RQ94" s="261"/>
      <c r="RR94" s="261"/>
      <c r="RS94" s="261"/>
      <c r="RT94" s="261"/>
      <c r="RU94" s="261"/>
      <c r="RV94" s="261"/>
      <c r="RW94" s="261"/>
      <c r="RX94" s="261"/>
      <c r="RY94" s="261"/>
      <c r="RZ94" s="261"/>
      <c r="SA94" s="261"/>
      <c r="SB94" s="261"/>
      <c r="SC94" s="261"/>
      <c r="SD94" s="261"/>
      <c r="SE94" s="261"/>
    </row>
    <row r="95" spans="1:499" x14ac:dyDescent="0.2">
      <c r="A95" s="230" t="s">
        <v>830</v>
      </c>
      <c r="B95" s="231" t="s">
        <v>3226</v>
      </c>
      <c r="C95" s="225"/>
      <c r="D95" s="225"/>
      <c r="E95" s="225"/>
      <c r="F95" s="226" t="s">
        <v>5708</v>
      </c>
      <c r="G95" s="226" t="s">
        <v>5550</v>
      </c>
      <c r="H95" s="226" t="s">
        <v>5551</v>
      </c>
      <c r="I95" s="226" t="s">
        <v>5607</v>
      </c>
      <c r="J95" s="226"/>
      <c r="K95" s="226"/>
      <c r="L95" s="226"/>
      <c r="M95" s="226"/>
      <c r="N95" s="226" t="s">
        <v>5553</v>
      </c>
      <c r="O95" s="226" t="s">
        <v>5690</v>
      </c>
      <c r="P95" s="226"/>
      <c r="Q95" s="237">
        <v>0</v>
      </c>
      <c r="R95" s="238"/>
      <c r="S95" s="238"/>
      <c r="T95" s="238"/>
      <c r="U95" s="238"/>
      <c r="V95" s="238"/>
      <c r="W95" s="232" t="s">
        <v>5561</v>
      </c>
      <c r="X95" s="232"/>
      <c r="Y95" s="232" t="s">
        <v>5556</v>
      </c>
      <c r="Z95" s="235">
        <v>1.28</v>
      </c>
      <c r="AA95" s="235">
        <v>2.1</v>
      </c>
      <c r="AB95" s="235">
        <v>0</v>
      </c>
      <c r="AC95" s="224">
        <v>36526</v>
      </c>
      <c r="AD95" s="224">
        <v>36526</v>
      </c>
      <c r="AE95" s="125">
        <v>18</v>
      </c>
      <c r="AF95" s="125">
        <v>24</v>
      </c>
      <c r="AG95" s="125">
        <v>12</v>
      </c>
      <c r="AH95" s="236">
        <v>1</v>
      </c>
      <c r="AI95" s="236" t="s">
        <v>819</v>
      </c>
      <c r="AJ95" s="125" t="s">
        <v>6225</v>
      </c>
      <c r="AK95" s="175" t="s">
        <v>5144</v>
      </c>
      <c r="AL95" s="125" t="s">
        <v>820</v>
      </c>
      <c r="AM95" s="27" t="s">
        <v>820</v>
      </c>
      <c r="AN95" s="126">
        <v>31.89</v>
      </c>
      <c r="AO95" s="126">
        <v>14.9</v>
      </c>
      <c r="AP95" s="126">
        <v>9.1999999999999993</v>
      </c>
      <c r="AQ95" s="126">
        <v>3.9</v>
      </c>
      <c r="AR95" s="125">
        <v>0</v>
      </c>
      <c r="AS95" s="125">
        <v>0</v>
      </c>
      <c r="AT95" s="178"/>
      <c r="AU95" s="178"/>
      <c r="AV95" s="178">
        <v>43443</v>
      </c>
      <c r="AW95" s="239" t="s">
        <v>855</v>
      </c>
      <c r="AX95" s="239" t="s">
        <v>846</v>
      </c>
      <c r="AY95" s="127"/>
      <c r="AZ95" s="127"/>
      <c r="BA95" s="128">
        <v>500</v>
      </c>
      <c r="BB95" s="128" t="s">
        <v>489</v>
      </c>
      <c r="BC95" s="128"/>
      <c r="BD95" s="128">
        <v>1</v>
      </c>
      <c r="BE95" s="129" t="s">
        <v>541</v>
      </c>
      <c r="BF95" s="130">
        <v>1</v>
      </c>
      <c r="BG95" s="240"/>
      <c r="BH95" s="241"/>
      <c r="BI95" s="190"/>
      <c r="BJ95" s="131">
        <v>1901</v>
      </c>
      <c r="BK95" s="191">
        <v>1378</v>
      </c>
      <c r="BL95" s="13">
        <v>1264</v>
      </c>
      <c r="BM95" s="13">
        <v>627</v>
      </c>
      <c r="BN95" s="27" t="s">
        <v>5557</v>
      </c>
      <c r="BO95" s="13" t="s">
        <v>705</v>
      </c>
      <c r="BP95" s="222">
        <v>1697</v>
      </c>
      <c r="BQ95" s="132"/>
      <c r="BR95" s="133"/>
      <c r="BS95" s="125">
        <v>1000000000</v>
      </c>
      <c r="BT95" s="134">
        <v>473</v>
      </c>
      <c r="BU95" s="135">
        <v>0.75119999999999998</v>
      </c>
      <c r="BV95" s="134">
        <v>700</v>
      </c>
      <c r="BW95" s="136">
        <v>0</v>
      </c>
      <c r="BX95" s="136">
        <v>700</v>
      </c>
      <c r="BY95" s="136">
        <v>0</v>
      </c>
      <c r="BZ95" s="134">
        <v>0</v>
      </c>
      <c r="CA95" s="134">
        <v>0</v>
      </c>
      <c r="CB95" s="134">
        <v>1173</v>
      </c>
      <c r="CC95" s="135">
        <v>0.38300000000000001</v>
      </c>
      <c r="CD95" s="134"/>
      <c r="CE95" s="134"/>
      <c r="CF95" s="137">
        <v>728</v>
      </c>
      <c r="CG95" s="134">
        <v>634</v>
      </c>
      <c r="CH95" s="132"/>
      <c r="CI95" s="132"/>
      <c r="CJ95" s="229" t="s">
        <v>820</v>
      </c>
      <c r="CK95" s="233" t="s">
        <v>820</v>
      </c>
      <c r="CL95" s="138">
        <v>126</v>
      </c>
      <c r="CM95" s="138">
        <v>0</v>
      </c>
      <c r="CN95" s="135">
        <v>0</v>
      </c>
      <c r="CO95" s="135">
        <v>0.85</v>
      </c>
      <c r="CP95" s="139"/>
      <c r="CQ95" s="135">
        <v>1</v>
      </c>
      <c r="CR95" s="179">
        <v>43479</v>
      </c>
      <c r="CS95" s="180">
        <v>43479</v>
      </c>
      <c r="CT95" s="181">
        <v>43605</v>
      </c>
      <c r="CU95" s="181">
        <v>43250</v>
      </c>
      <c r="CV95" s="181">
        <v>43334</v>
      </c>
      <c r="CW95" s="181">
        <v>43334</v>
      </c>
      <c r="CX95" s="181">
        <v>43418</v>
      </c>
      <c r="CY95" s="135">
        <v>0</v>
      </c>
      <c r="CZ95" s="134">
        <v>0</v>
      </c>
      <c r="DA95" s="135">
        <v>0</v>
      </c>
      <c r="DB95" s="135">
        <v>2.197802197802198E-2</v>
      </c>
      <c r="DC95" s="135">
        <v>0</v>
      </c>
      <c r="DD95" s="135">
        <v>0</v>
      </c>
      <c r="DE95" s="140">
        <v>0</v>
      </c>
      <c r="DF95" s="13" t="s">
        <v>820</v>
      </c>
      <c r="DG95" s="80" t="s">
        <v>706</v>
      </c>
      <c r="DH95" s="18" t="b">
        <v>0</v>
      </c>
      <c r="DI95" s="79"/>
      <c r="DJ95" s="79"/>
      <c r="DK95" s="192"/>
      <c r="DL95" s="174"/>
      <c r="DM95" s="193"/>
      <c r="DN95" s="135"/>
      <c r="DO95" s="79"/>
      <c r="DP95" s="79"/>
      <c r="DQ95" s="79"/>
      <c r="DR95" s="79"/>
      <c r="DS95" s="79"/>
      <c r="DT95" s="79"/>
      <c r="DU95" s="79"/>
      <c r="DV95" s="18"/>
      <c r="DW95" s="18"/>
      <c r="DX95" s="18"/>
      <c r="DY95" s="177"/>
      <c r="DZ95" s="177">
        <v>0</v>
      </c>
      <c r="EA95" s="177">
        <v>0</v>
      </c>
      <c r="EB95" s="177">
        <v>0</v>
      </c>
      <c r="EC95" s="177">
        <v>0</v>
      </c>
      <c r="ED95" s="177">
        <v>0</v>
      </c>
      <c r="EE95" s="177">
        <v>0</v>
      </c>
      <c r="EF95" s="177">
        <v>0</v>
      </c>
      <c r="EG95" s="177">
        <v>0</v>
      </c>
      <c r="EH95" s="177">
        <v>0</v>
      </c>
      <c r="EI95" s="177">
        <v>0</v>
      </c>
      <c r="EJ95" s="177">
        <v>0</v>
      </c>
      <c r="EK95" s="177">
        <v>0</v>
      </c>
      <c r="EL95" s="177">
        <v>0</v>
      </c>
      <c r="EM95" s="177">
        <v>0</v>
      </c>
      <c r="EN95" s="177">
        <v>0</v>
      </c>
      <c r="EO95" s="177">
        <v>0</v>
      </c>
      <c r="EP95" s="177">
        <v>700</v>
      </c>
      <c r="EQ95" s="177">
        <v>0</v>
      </c>
      <c r="ER95" s="177">
        <v>0</v>
      </c>
      <c r="ES95" s="177">
        <v>0</v>
      </c>
      <c r="ET95" s="177">
        <v>0</v>
      </c>
      <c r="EU95" s="177">
        <v>700</v>
      </c>
      <c r="EV95" s="177">
        <v>0</v>
      </c>
      <c r="EW95" s="177">
        <v>0</v>
      </c>
      <c r="EX95" s="177">
        <v>0</v>
      </c>
      <c r="EY95" s="177">
        <v>0</v>
      </c>
      <c r="EZ95" s="177">
        <v>0</v>
      </c>
      <c r="FA95" s="177">
        <v>0</v>
      </c>
      <c r="FB95" s="177">
        <v>0</v>
      </c>
      <c r="FC95" s="245">
        <v>420</v>
      </c>
      <c r="FD95" s="245">
        <v>44</v>
      </c>
      <c r="FE95" s="245">
        <v>44</v>
      </c>
      <c r="FF95" s="245">
        <v>44</v>
      </c>
      <c r="FG95" s="199">
        <v>0</v>
      </c>
      <c r="FH95" s="243">
        <v>0</v>
      </c>
      <c r="FI95" s="243">
        <v>0</v>
      </c>
      <c r="FJ95" s="243">
        <v>0</v>
      </c>
      <c r="FK95" s="243">
        <v>0</v>
      </c>
      <c r="FL95" s="243">
        <v>0</v>
      </c>
      <c r="FM95" s="243">
        <v>0</v>
      </c>
      <c r="FN95" s="243">
        <v>0</v>
      </c>
      <c r="FO95" s="243">
        <v>0</v>
      </c>
      <c r="FP95" s="243">
        <v>0</v>
      </c>
      <c r="FQ95" s="243">
        <v>0</v>
      </c>
      <c r="FR95" s="243">
        <v>0</v>
      </c>
      <c r="FS95" s="243">
        <v>0</v>
      </c>
      <c r="FT95" s="243">
        <v>0</v>
      </c>
      <c r="FU95" s="243">
        <v>0</v>
      </c>
      <c r="FV95" s="243">
        <v>0</v>
      </c>
      <c r="FW95" s="243">
        <v>0</v>
      </c>
      <c r="FX95" s="243">
        <v>0</v>
      </c>
      <c r="FY95" s="243">
        <v>0</v>
      </c>
      <c r="FZ95" s="243">
        <v>0</v>
      </c>
      <c r="GA95" s="243">
        <v>0</v>
      </c>
      <c r="GB95" s="243">
        <v>0</v>
      </c>
      <c r="GC95" s="243">
        <v>0</v>
      </c>
      <c r="GD95" s="248">
        <v>981</v>
      </c>
      <c r="GE95" s="248">
        <v>981</v>
      </c>
      <c r="GF95" s="248">
        <v>977</v>
      </c>
      <c r="GG95" s="248">
        <v>977</v>
      </c>
      <c r="GH95" s="248">
        <v>973</v>
      </c>
      <c r="GI95" s="248">
        <v>973</v>
      </c>
      <c r="GJ95" s="248">
        <v>973</v>
      </c>
      <c r="GK95" s="248">
        <v>959</v>
      </c>
      <c r="GL95" s="248">
        <v>959</v>
      </c>
      <c r="GM95" s="248">
        <v>959</v>
      </c>
      <c r="GN95" s="248">
        <v>950</v>
      </c>
      <c r="GO95" s="248">
        <v>950</v>
      </c>
      <c r="GP95" s="248">
        <v>950</v>
      </c>
      <c r="GQ95" s="248">
        <v>950</v>
      </c>
      <c r="GR95" s="248">
        <v>950</v>
      </c>
      <c r="GS95" s="248">
        <v>947</v>
      </c>
      <c r="GT95" s="248">
        <v>947</v>
      </c>
      <c r="GU95" s="248">
        <v>947</v>
      </c>
      <c r="GV95" s="248">
        <v>947</v>
      </c>
      <c r="GW95" s="248">
        <v>947</v>
      </c>
      <c r="GX95" s="248">
        <v>947</v>
      </c>
      <c r="GY95" s="248">
        <v>947</v>
      </c>
      <c r="GZ95" s="248">
        <v>947</v>
      </c>
      <c r="HA95" s="248">
        <v>947</v>
      </c>
      <c r="HB95" s="248">
        <v>947</v>
      </c>
      <c r="HC95" s="248">
        <v>947</v>
      </c>
      <c r="HD95" s="248">
        <v>947</v>
      </c>
      <c r="HE95" s="248">
        <v>1</v>
      </c>
      <c r="HF95" s="248">
        <v>947</v>
      </c>
      <c r="HG95" s="248">
        <v>947</v>
      </c>
      <c r="HH95" s="248">
        <v>947</v>
      </c>
      <c r="HI95" s="248">
        <v>947</v>
      </c>
      <c r="HJ95" s="248">
        <v>947</v>
      </c>
      <c r="HK95" s="198"/>
      <c r="HL95" s="248">
        <v>947</v>
      </c>
      <c r="HM95" s="248">
        <v>947</v>
      </c>
      <c r="HN95" s="248">
        <v>947</v>
      </c>
      <c r="HO95" s="248">
        <v>947</v>
      </c>
      <c r="HP95" s="248">
        <v>947</v>
      </c>
      <c r="HQ95" s="248">
        <v>947</v>
      </c>
      <c r="HR95" s="248">
        <v>947</v>
      </c>
      <c r="HS95" s="248">
        <v>947</v>
      </c>
      <c r="HT95" s="248">
        <v>947</v>
      </c>
      <c r="HU95" s="248">
        <v>941</v>
      </c>
      <c r="HV95" s="198"/>
      <c r="HW95" s="248">
        <v>920</v>
      </c>
      <c r="HX95" s="248">
        <v>908</v>
      </c>
      <c r="HY95" s="248">
        <v>896</v>
      </c>
      <c r="HZ95" s="248">
        <v>896</v>
      </c>
      <c r="IA95" s="248">
        <v>896</v>
      </c>
      <c r="IB95" s="248">
        <v>896</v>
      </c>
      <c r="IC95" s="248">
        <v>896</v>
      </c>
      <c r="ID95" s="248">
        <v>896</v>
      </c>
      <c r="IE95" s="248">
        <v>896</v>
      </c>
      <c r="IF95" s="248">
        <v>896</v>
      </c>
      <c r="IG95" s="248">
        <v>896</v>
      </c>
      <c r="IH95" s="248">
        <v>896</v>
      </c>
      <c r="II95" s="248">
        <v>896</v>
      </c>
      <c r="IJ95" s="248">
        <v>896</v>
      </c>
      <c r="IK95" s="248">
        <v>869</v>
      </c>
      <c r="IL95" s="248">
        <v>857</v>
      </c>
      <c r="IM95" s="248">
        <v>857</v>
      </c>
      <c r="IN95" s="248">
        <v>857</v>
      </c>
      <c r="IO95" s="248">
        <v>857</v>
      </c>
      <c r="IP95" s="248">
        <v>857</v>
      </c>
      <c r="IQ95" s="248">
        <v>857</v>
      </c>
      <c r="IR95" s="248">
        <v>857</v>
      </c>
      <c r="IS95" s="248">
        <v>857</v>
      </c>
      <c r="IT95" s="248">
        <v>857</v>
      </c>
      <c r="IU95" s="248">
        <v>857</v>
      </c>
      <c r="IV95" s="248">
        <v>857</v>
      </c>
      <c r="IW95" s="248">
        <v>857</v>
      </c>
      <c r="IX95" s="248">
        <v>857</v>
      </c>
      <c r="IY95" s="248">
        <v>857</v>
      </c>
      <c r="IZ95" s="198"/>
      <c r="JA95" s="248">
        <v>857</v>
      </c>
      <c r="JB95" s="248">
        <v>857</v>
      </c>
      <c r="JC95" s="248">
        <v>857</v>
      </c>
      <c r="JD95" s="248">
        <v>857</v>
      </c>
      <c r="JE95" s="248">
        <v>857</v>
      </c>
      <c r="JF95" s="248">
        <v>857</v>
      </c>
      <c r="JG95" s="248">
        <v>857</v>
      </c>
      <c r="JH95" s="248">
        <v>857</v>
      </c>
      <c r="JI95" s="248">
        <v>857</v>
      </c>
      <c r="JJ95" s="248"/>
      <c r="JK95" s="248">
        <v>857</v>
      </c>
      <c r="JL95" s="248">
        <v>855</v>
      </c>
      <c r="JM95" s="248">
        <v>855</v>
      </c>
      <c r="JN95" s="248">
        <v>753</v>
      </c>
      <c r="JO95" s="248">
        <v>753</v>
      </c>
      <c r="JP95" s="248">
        <v>753</v>
      </c>
      <c r="JQ95" s="198"/>
      <c r="JR95" s="248">
        <v>753</v>
      </c>
      <c r="JS95" s="248">
        <v>753</v>
      </c>
      <c r="JT95" s="248">
        <v>753</v>
      </c>
      <c r="JU95" s="248">
        <v>741</v>
      </c>
      <c r="JV95" s="244">
        <v>711</v>
      </c>
      <c r="JW95" s="244">
        <v>711</v>
      </c>
      <c r="JX95" s="244">
        <v>711</v>
      </c>
      <c r="JY95" s="244">
        <v>711</v>
      </c>
      <c r="JZ95" s="244">
        <v>711</v>
      </c>
      <c r="KA95" s="244">
        <v>708</v>
      </c>
      <c r="KB95" s="244">
        <v>687</v>
      </c>
      <c r="KC95" s="244">
        <v>687</v>
      </c>
      <c r="KD95" s="244">
        <v>687</v>
      </c>
      <c r="KE95" s="244">
        <v>687</v>
      </c>
      <c r="KF95" s="244">
        <v>687</v>
      </c>
      <c r="KG95" s="244">
        <v>675</v>
      </c>
      <c r="KH95" s="244">
        <v>675</v>
      </c>
      <c r="KI95" s="244">
        <v>654</v>
      </c>
      <c r="KJ95" s="244">
        <v>654</v>
      </c>
      <c r="KK95" s="244">
        <v>654</v>
      </c>
      <c r="KL95" s="244">
        <v>654</v>
      </c>
      <c r="KM95" s="244">
        <v>642</v>
      </c>
      <c r="KN95" s="244">
        <v>642</v>
      </c>
      <c r="KO95" s="244">
        <v>642</v>
      </c>
      <c r="KP95" s="244">
        <v>642</v>
      </c>
      <c r="KQ95" s="244">
        <v>642</v>
      </c>
      <c r="KR95" s="244">
        <v>642</v>
      </c>
      <c r="KS95" s="244">
        <v>642</v>
      </c>
      <c r="KT95" s="244">
        <v>642</v>
      </c>
      <c r="KU95" s="244">
        <v>600</v>
      </c>
      <c r="KV95" s="244">
        <v>597</v>
      </c>
      <c r="KW95" s="244">
        <v>597</v>
      </c>
      <c r="KX95" s="198"/>
      <c r="KY95" s="198"/>
      <c r="KZ95" s="198"/>
      <c r="LA95" s="198"/>
      <c r="LB95" s="244">
        <v>558</v>
      </c>
      <c r="LC95" s="248">
        <v>857</v>
      </c>
      <c r="LD95" s="248">
        <v>857</v>
      </c>
      <c r="LE95" s="244">
        <v>557</v>
      </c>
      <c r="LF95" s="243">
        <v>0</v>
      </c>
      <c r="LG95" s="244">
        <v>557</v>
      </c>
      <c r="LH95" s="198"/>
      <c r="LI95" s="198"/>
      <c r="LJ95" s="198"/>
      <c r="LK95" s="198"/>
      <c r="LL95" s="198"/>
      <c r="LM95" s="198"/>
      <c r="LN95" s="198"/>
      <c r="LO95" s="198"/>
      <c r="LP95" s="198"/>
      <c r="LQ95" s="244">
        <v>557</v>
      </c>
      <c r="LR95" s="198"/>
      <c r="LS95" s="198"/>
      <c r="LT95" s="198"/>
      <c r="LU95" s="198"/>
      <c r="LV95" s="198"/>
      <c r="LW95" s="198"/>
      <c r="LX95" s="198"/>
      <c r="LY95" s="198"/>
      <c r="LZ95" s="198"/>
      <c r="MA95" s="198"/>
      <c r="MB95" s="198"/>
      <c r="MC95" s="198"/>
      <c r="MD95" s="198"/>
      <c r="ME95" s="198"/>
      <c r="MF95" s="198"/>
      <c r="MG95" s="198"/>
      <c r="MH95" s="198"/>
      <c r="MI95" s="198"/>
      <c r="MJ95" s="198"/>
      <c r="MK95" s="198"/>
      <c r="ML95" s="198"/>
      <c r="MM95" s="198"/>
      <c r="MN95" s="244">
        <v>557</v>
      </c>
      <c r="MO95" s="242">
        <v>473</v>
      </c>
      <c r="MP95" s="198"/>
      <c r="MQ95" s="242">
        <v>473</v>
      </c>
      <c r="MR95" s="198"/>
      <c r="MS95" s="198"/>
      <c r="MT95" s="198"/>
      <c r="MU95" s="198"/>
      <c r="MV95" s="198"/>
      <c r="MW95" s="198"/>
      <c r="MX95" s="198"/>
      <c r="MY95" s="198"/>
      <c r="MZ95" s="198"/>
      <c r="NA95" s="242">
        <v>473</v>
      </c>
      <c r="NB95" s="198"/>
      <c r="NC95" s="198"/>
      <c r="ND95" s="198"/>
      <c r="NE95" s="198"/>
      <c r="NF95" s="198"/>
      <c r="NG95" s="198"/>
      <c r="NH95" s="198"/>
      <c r="NI95" s="198"/>
      <c r="NJ95" s="198"/>
      <c r="NK95" s="198"/>
      <c r="NL95" s="198"/>
      <c r="NM95" s="198"/>
      <c r="NN95" s="198"/>
      <c r="NO95" s="198"/>
      <c r="NP95" s="198"/>
      <c r="NQ95" s="198"/>
      <c r="NR95" s="198"/>
      <c r="NS95" s="198"/>
      <c r="NT95" s="198"/>
      <c r="NU95" s="198"/>
      <c r="NV95" s="198"/>
      <c r="NW95" s="198"/>
      <c r="NX95" s="198"/>
      <c r="NY95" s="198"/>
      <c r="NZ95" s="198"/>
      <c r="OA95" s="198"/>
      <c r="OB95" s="198"/>
      <c r="OC95" s="198"/>
      <c r="OD95" s="198"/>
      <c r="OE95" s="198"/>
      <c r="OF95" s="198"/>
      <c r="OG95" s="198"/>
      <c r="OH95" s="198"/>
      <c r="OI95" s="198"/>
      <c r="OJ95" s="198"/>
      <c r="OK95" s="198"/>
      <c r="OL95" s="198"/>
      <c r="OM95" s="198"/>
      <c r="ON95" s="198"/>
      <c r="OO95" s="198"/>
      <c r="OP95" s="198"/>
      <c r="OQ95" s="198"/>
      <c r="OR95" s="198"/>
      <c r="OS95" s="198"/>
      <c r="OT95" s="198"/>
      <c r="OU95" s="198"/>
      <c r="OV95" s="198"/>
      <c r="OW95" s="198"/>
      <c r="OX95" s="198"/>
      <c r="OY95" s="198"/>
      <c r="OZ95" s="198"/>
      <c r="PA95" s="198"/>
      <c r="PB95" s="198"/>
      <c r="PC95" s="198"/>
      <c r="PD95" s="198"/>
      <c r="PE95" s="198"/>
      <c r="PF95" s="198"/>
      <c r="PG95" s="198"/>
      <c r="PH95" s="198"/>
      <c r="PI95" s="198"/>
      <c r="PJ95" s="198"/>
      <c r="PK95" s="198"/>
      <c r="PL95" s="198"/>
      <c r="PM95" s="198"/>
      <c r="PN95" s="198"/>
      <c r="PO95" s="198"/>
      <c r="PP95" s="198"/>
      <c r="PQ95" s="198"/>
      <c r="PR95" s="198"/>
      <c r="PS95" s="198"/>
      <c r="PT95" s="198"/>
      <c r="PU95" s="198"/>
      <c r="PV95" s="198"/>
      <c r="PW95" s="198"/>
      <c r="PX95" s="261"/>
      <c r="PY95" s="261"/>
      <c r="PZ95" s="261"/>
      <c r="QA95" s="261"/>
      <c r="QB95" s="261"/>
      <c r="QC95" s="261"/>
      <c r="QD95" s="261"/>
      <c r="QE95" s="261"/>
      <c r="QF95" s="261"/>
      <c r="QG95" s="261"/>
      <c r="QH95" s="261"/>
      <c r="QI95" s="261"/>
      <c r="QJ95" s="261"/>
      <c r="QK95" s="261"/>
      <c r="QL95" s="261"/>
      <c r="QM95" s="261"/>
      <c r="QN95" s="261"/>
      <c r="QO95" s="261"/>
      <c r="QP95" s="261"/>
      <c r="QQ95" s="261"/>
      <c r="QR95" s="261"/>
      <c r="QS95" s="261"/>
      <c r="QT95" s="261"/>
      <c r="QU95" s="261"/>
      <c r="QV95" s="261"/>
      <c r="QW95" s="261"/>
      <c r="QX95" s="261"/>
      <c r="QY95" s="261"/>
      <c r="QZ95" s="261"/>
      <c r="RA95" s="261"/>
      <c r="RB95" s="261"/>
      <c r="RC95" s="261"/>
      <c r="RD95" s="261"/>
      <c r="RE95" s="261"/>
      <c r="RF95" s="261"/>
      <c r="RG95" s="261"/>
      <c r="RH95" s="261"/>
      <c r="RI95" s="261"/>
      <c r="RJ95" s="261"/>
      <c r="RK95" s="261"/>
      <c r="RL95" s="261"/>
      <c r="RM95" s="261"/>
      <c r="RN95" s="261"/>
      <c r="RO95" s="261"/>
      <c r="RP95" s="261"/>
      <c r="RQ95" s="261"/>
      <c r="RR95" s="261"/>
      <c r="RS95" s="261"/>
      <c r="RT95" s="261"/>
      <c r="RU95" s="261"/>
      <c r="RV95" s="261"/>
      <c r="RW95" s="261"/>
      <c r="RX95" s="261"/>
      <c r="RY95" s="261"/>
      <c r="RZ95" s="261"/>
      <c r="SA95" s="261"/>
      <c r="SB95" s="261"/>
      <c r="SC95" s="261"/>
      <c r="SD95" s="261"/>
      <c r="SE95" s="261"/>
    </row>
    <row r="96" spans="1:499" x14ac:dyDescent="0.2">
      <c r="A96" s="230" t="s">
        <v>830</v>
      </c>
      <c r="B96" s="231" t="s">
        <v>1854</v>
      </c>
      <c r="C96" s="225"/>
      <c r="D96" s="225"/>
      <c r="E96" s="225"/>
      <c r="F96" s="226" t="s">
        <v>5709</v>
      </c>
      <c r="G96" s="226" t="s">
        <v>5550</v>
      </c>
      <c r="H96" s="226" t="s">
        <v>5551</v>
      </c>
      <c r="I96" s="226" t="s">
        <v>5607</v>
      </c>
      <c r="J96" s="226"/>
      <c r="K96" s="226"/>
      <c r="L96" s="226"/>
      <c r="M96" s="226"/>
      <c r="N96" s="226" t="s">
        <v>5596</v>
      </c>
      <c r="O96" s="226" t="s">
        <v>5686</v>
      </c>
      <c r="P96" s="226"/>
      <c r="Q96" s="237">
        <v>0</v>
      </c>
      <c r="R96" s="238"/>
      <c r="S96" s="238"/>
      <c r="T96" s="238"/>
      <c r="U96" s="238"/>
      <c r="V96" s="238"/>
      <c r="W96" s="232" t="s">
        <v>5565</v>
      </c>
      <c r="X96" s="232"/>
      <c r="Y96" s="232" t="s">
        <v>5556</v>
      </c>
      <c r="Z96" s="235">
        <v>1.62</v>
      </c>
      <c r="AA96" s="235">
        <v>2.83</v>
      </c>
      <c r="AB96" s="235">
        <v>0</v>
      </c>
      <c r="AC96" s="224">
        <v>36526</v>
      </c>
      <c r="AD96" s="224">
        <v>36526</v>
      </c>
      <c r="AE96" s="125">
        <v>18</v>
      </c>
      <c r="AF96" s="125">
        <v>24</v>
      </c>
      <c r="AG96" s="125">
        <v>12</v>
      </c>
      <c r="AH96" s="236">
        <v>1</v>
      </c>
      <c r="AI96" s="236" t="s">
        <v>819</v>
      </c>
      <c r="AJ96" s="125" t="s">
        <v>6235</v>
      </c>
      <c r="AK96" s="175" t="s">
        <v>5145</v>
      </c>
      <c r="AL96" s="125" t="s">
        <v>820</v>
      </c>
      <c r="AM96" s="27" t="s">
        <v>5060</v>
      </c>
      <c r="AN96" s="126">
        <v>5.91</v>
      </c>
      <c r="AO96" s="126">
        <v>6.3</v>
      </c>
      <c r="AP96" s="126">
        <v>6</v>
      </c>
      <c r="AQ96" s="126">
        <v>12.7</v>
      </c>
      <c r="AR96" s="125">
        <v>0</v>
      </c>
      <c r="AS96" s="125">
        <v>0</v>
      </c>
      <c r="AT96" s="178">
        <v>43364</v>
      </c>
      <c r="AU96" s="178"/>
      <c r="AV96" s="178">
        <v>43364</v>
      </c>
      <c r="AW96" s="239" t="s">
        <v>855</v>
      </c>
      <c r="AX96" s="239" t="s">
        <v>846</v>
      </c>
      <c r="AY96" s="127"/>
      <c r="AZ96" s="127"/>
      <c r="BA96" s="128">
        <v>300</v>
      </c>
      <c r="BB96" s="128" t="s">
        <v>489</v>
      </c>
      <c r="BC96" s="128"/>
      <c r="BD96" s="128">
        <v>1</v>
      </c>
      <c r="BE96" s="129" t="s">
        <v>541</v>
      </c>
      <c r="BF96" s="130">
        <v>1</v>
      </c>
      <c r="BG96" s="240"/>
      <c r="BH96" s="241"/>
      <c r="BI96" s="190"/>
      <c r="BJ96" s="131">
        <v>150</v>
      </c>
      <c r="BK96" s="191">
        <v>256</v>
      </c>
      <c r="BL96" s="13">
        <v>100</v>
      </c>
      <c r="BM96" s="13">
        <v>50</v>
      </c>
      <c r="BN96" s="27" t="s">
        <v>5566</v>
      </c>
      <c r="BO96" s="13" t="s">
        <v>5566</v>
      </c>
      <c r="BP96" s="222">
        <v>270</v>
      </c>
      <c r="BQ96" s="132"/>
      <c r="BR96" s="133"/>
      <c r="BS96" s="125">
        <v>1000000000</v>
      </c>
      <c r="BT96" s="134">
        <v>143</v>
      </c>
      <c r="BU96" s="135">
        <v>4.6699999999999998E-2</v>
      </c>
      <c r="BV96" s="134">
        <v>0</v>
      </c>
      <c r="BW96" s="136">
        <v>0</v>
      </c>
      <c r="BX96" s="136">
        <v>0</v>
      </c>
      <c r="BY96" s="136">
        <v>0</v>
      </c>
      <c r="BZ96" s="134">
        <v>0</v>
      </c>
      <c r="CA96" s="134">
        <v>0</v>
      </c>
      <c r="CB96" s="134">
        <v>143</v>
      </c>
      <c r="CC96" s="135">
        <v>4.6699999999999998E-2</v>
      </c>
      <c r="CD96" s="134"/>
      <c r="CE96" s="134"/>
      <c r="CF96" s="137">
        <v>0</v>
      </c>
      <c r="CG96" s="134">
        <v>50</v>
      </c>
      <c r="CH96" s="132"/>
      <c r="CI96" s="132"/>
      <c r="CJ96" s="229" t="s">
        <v>820</v>
      </c>
      <c r="CK96" s="233" t="s">
        <v>820</v>
      </c>
      <c r="CL96" s="138">
        <v>0</v>
      </c>
      <c r="CM96" s="138">
        <v>0</v>
      </c>
      <c r="CN96" s="135">
        <v>0</v>
      </c>
      <c r="CO96" s="135">
        <v>1</v>
      </c>
      <c r="CP96" s="139"/>
      <c r="CQ96" s="135">
        <v>0</v>
      </c>
      <c r="CR96" s="179">
        <v>43280</v>
      </c>
      <c r="CS96" s="180">
        <v>43367</v>
      </c>
      <c r="CT96" s="181">
        <v>43493</v>
      </c>
      <c r="CU96" s="181">
        <v>43067</v>
      </c>
      <c r="CV96" s="181">
        <v>0</v>
      </c>
      <c r="CW96" s="181">
        <v>43151</v>
      </c>
      <c r="CX96" s="181">
        <v>43235</v>
      </c>
      <c r="CY96" s="135">
        <v>0.16356172550599174</v>
      </c>
      <c r="CZ96" s="134">
        <v>0</v>
      </c>
      <c r="DA96" s="135">
        <v>9.7087378640776691E-3</v>
      </c>
      <c r="DB96" s="135">
        <v>0</v>
      </c>
      <c r="DC96" s="135">
        <v>0</v>
      </c>
      <c r="DD96" s="135">
        <v>2.9126213592233011E-2</v>
      </c>
      <c r="DE96" s="140">
        <v>0.50485436893203883</v>
      </c>
      <c r="DF96" s="13" t="s">
        <v>820</v>
      </c>
      <c r="DG96" s="80" t="s">
        <v>820</v>
      </c>
      <c r="DH96" s="18" t="b">
        <v>0</v>
      </c>
      <c r="DI96" s="79"/>
      <c r="DJ96" s="79"/>
      <c r="DK96" s="192"/>
      <c r="DL96" s="174"/>
      <c r="DM96" s="193"/>
      <c r="DN96" s="135"/>
      <c r="DO96" s="79"/>
      <c r="DP96" s="79"/>
      <c r="DQ96" s="79"/>
      <c r="DR96" s="79"/>
      <c r="DS96" s="79"/>
      <c r="DT96" s="79"/>
      <c r="DU96" s="79"/>
      <c r="DV96" s="18"/>
      <c r="DW96" s="18"/>
      <c r="DX96" s="18"/>
      <c r="DY96" s="177"/>
      <c r="DZ96" s="177">
        <v>0</v>
      </c>
      <c r="EA96" s="177">
        <v>0</v>
      </c>
      <c r="EB96" s="177">
        <v>0</v>
      </c>
      <c r="EC96" s="177">
        <v>0</v>
      </c>
      <c r="ED96" s="177">
        <v>0</v>
      </c>
      <c r="EE96" s="177">
        <v>0</v>
      </c>
      <c r="EF96" s="177">
        <v>0</v>
      </c>
      <c r="EG96" s="177">
        <v>0</v>
      </c>
      <c r="EH96" s="177">
        <v>0</v>
      </c>
      <c r="EI96" s="177">
        <v>0</v>
      </c>
      <c r="EJ96" s="177">
        <v>0</v>
      </c>
      <c r="EK96" s="177">
        <v>0</v>
      </c>
      <c r="EL96" s="177">
        <v>0</v>
      </c>
      <c r="EM96" s="177">
        <v>0</v>
      </c>
      <c r="EN96" s="177">
        <v>0</v>
      </c>
      <c r="EO96" s="177">
        <v>0</v>
      </c>
      <c r="EP96" s="177">
        <v>0</v>
      </c>
      <c r="EQ96" s="177">
        <v>0</v>
      </c>
      <c r="ER96" s="177">
        <v>0</v>
      </c>
      <c r="ES96" s="177">
        <v>0</v>
      </c>
      <c r="ET96" s="177">
        <v>0</v>
      </c>
      <c r="EU96" s="177">
        <v>0</v>
      </c>
      <c r="EV96" s="177">
        <v>0</v>
      </c>
      <c r="EW96" s="177">
        <v>0</v>
      </c>
      <c r="EX96" s="177">
        <v>0</v>
      </c>
      <c r="EY96" s="177">
        <v>0</v>
      </c>
      <c r="EZ96" s="177">
        <v>0</v>
      </c>
      <c r="FA96" s="177">
        <v>0</v>
      </c>
      <c r="FB96" s="177">
        <v>0</v>
      </c>
      <c r="FC96" s="250">
        <v>306</v>
      </c>
      <c r="FD96" s="244">
        <v>270</v>
      </c>
      <c r="FE96" s="244">
        <v>270</v>
      </c>
      <c r="FF96" s="244">
        <v>270</v>
      </c>
      <c r="FG96" s="244">
        <v>264</v>
      </c>
      <c r="FH96" s="248">
        <v>264</v>
      </c>
      <c r="FI96" s="248">
        <v>264</v>
      </c>
      <c r="FJ96" s="248">
        <v>264</v>
      </c>
      <c r="FK96" s="248">
        <v>264</v>
      </c>
      <c r="FL96" s="248">
        <v>264</v>
      </c>
      <c r="FM96" s="248">
        <v>264</v>
      </c>
      <c r="FN96" s="248">
        <v>264</v>
      </c>
      <c r="FO96" s="248">
        <v>264</v>
      </c>
      <c r="FP96" s="248">
        <v>264</v>
      </c>
      <c r="FQ96" s="248">
        <v>264</v>
      </c>
      <c r="FR96" s="248">
        <v>264</v>
      </c>
      <c r="FS96" s="248">
        <v>264</v>
      </c>
      <c r="FT96" s="248">
        <v>264</v>
      </c>
      <c r="FU96" s="248">
        <v>264</v>
      </c>
      <c r="FV96" s="248">
        <v>264</v>
      </c>
      <c r="FW96" s="248">
        <v>264</v>
      </c>
      <c r="FX96" s="248">
        <v>264</v>
      </c>
      <c r="FY96" s="248">
        <v>264</v>
      </c>
      <c r="FZ96" s="247">
        <v>264</v>
      </c>
      <c r="GA96" s="247">
        <v>264</v>
      </c>
      <c r="GB96" s="247">
        <v>264</v>
      </c>
      <c r="GC96" s="247">
        <v>264</v>
      </c>
      <c r="GD96" s="247">
        <v>250</v>
      </c>
      <c r="GE96" s="247">
        <v>250</v>
      </c>
      <c r="GF96" s="247">
        <v>250</v>
      </c>
      <c r="GG96" s="247">
        <v>250</v>
      </c>
      <c r="GH96" s="247">
        <v>250</v>
      </c>
      <c r="GI96" s="247">
        <v>250</v>
      </c>
      <c r="GJ96" s="247">
        <v>250</v>
      </c>
      <c r="GK96" s="247">
        <v>250</v>
      </c>
      <c r="GL96" s="247">
        <v>250</v>
      </c>
      <c r="GM96" s="247">
        <v>250</v>
      </c>
      <c r="GN96" s="247">
        <v>250</v>
      </c>
      <c r="GO96" s="247">
        <v>240</v>
      </c>
      <c r="GP96" s="247">
        <v>240</v>
      </c>
      <c r="GQ96" s="247">
        <v>240</v>
      </c>
      <c r="GR96" s="247">
        <v>240</v>
      </c>
      <c r="GS96" s="247">
        <v>240</v>
      </c>
      <c r="GT96" s="247">
        <v>240</v>
      </c>
      <c r="GU96" s="247">
        <v>240</v>
      </c>
      <c r="GV96" s="247">
        <v>238</v>
      </c>
      <c r="GW96" s="247">
        <v>238</v>
      </c>
      <c r="GX96" s="247">
        <v>238</v>
      </c>
      <c r="GY96" s="247">
        <v>238</v>
      </c>
      <c r="GZ96" s="247">
        <v>238</v>
      </c>
      <c r="HA96" s="247">
        <v>238</v>
      </c>
      <c r="HB96" s="247">
        <v>238</v>
      </c>
      <c r="HC96" s="247">
        <v>238</v>
      </c>
      <c r="HD96" s="247">
        <v>238</v>
      </c>
      <c r="HE96" s="247">
        <v>1</v>
      </c>
      <c r="HF96" s="247">
        <v>238</v>
      </c>
      <c r="HG96" s="247">
        <v>238</v>
      </c>
      <c r="HH96" s="247">
        <v>238</v>
      </c>
      <c r="HI96" s="247">
        <v>238</v>
      </c>
      <c r="HJ96" s="247">
        <v>238</v>
      </c>
      <c r="HK96" s="198"/>
      <c r="HL96" s="247">
        <v>238</v>
      </c>
      <c r="HM96" s="247">
        <v>238</v>
      </c>
      <c r="HN96" s="247">
        <v>238</v>
      </c>
      <c r="HO96" s="247">
        <v>238</v>
      </c>
      <c r="HP96" s="247">
        <v>238</v>
      </c>
      <c r="HQ96" s="247">
        <v>238</v>
      </c>
      <c r="HR96" s="247">
        <v>238</v>
      </c>
      <c r="HS96" s="247">
        <v>238</v>
      </c>
      <c r="HT96" s="247">
        <v>238</v>
      </c>
      <c r="HU96" s="247">
        <v>238</v>
      </c>
      <c r="HV96" s="198"/>
      <c r="HW96" s="247">
        <v>238</v>
      </c>
      <c r="HX96" s="247">
        <v>238</v>
      </c>
      <c r="HY96" s="247">
        <v>238</v>
      </c>
      <c r="HZ96" s="247">
        <v>238</v>
      </c>
      <c r="IA96" s="247">
        <v>238</v>
      </c>
      <c r="IB96" s="247">
        <v>238</v>
      </c>
      <c r="IC96" s="247">
        <v>238</v>
      </c>
      <c r="ID96" s="247">
        <v>238</v>
      </c>
      <c r="IE96" s="247">
        <v>238</v>
      </c>
      <c r="IF96" s="247">
        <v>230</v>
      </c>
      <c r="IG96" s="247">
        <v>230</v>
      </c>
      <c r="IH96" s="247">
        <v>230</v>
      </c>
      <c r="II96" s="247">
        <v>230</v>
      </c>
      <c r="IJ96" s="247">
        <v>230</v>
      </c>
      <c r="IK96" s="247">
        <v>230</v>
      </c>
      <c r="IL96" s="247">
        <v>230</v>
      </c>
      <c r="IM96" s="247">
        <v>230</v>
      </c>
      <c r="IN96" s="247">
        <v>230</v>
      </c>
      <c r="IO96" s="247">
        <v>230</v>
      </c>
      <c r="IP96" s="247">
        <v>230</v>
      </c>
      <c r="IQ96" s="247">
        <v>230</v>
      </c>
      <c r="IR96" s="247">
        <v>226</v>
      </c>
      <c r="IS96" s="247">
        <v>226</v>
      </c>
      <c r="IT96" s="247">
        <v>226</v>
      </c>
      <c r="IU96" s="247">
        <v>226</v>
      </c>
      <c r="IV96" s="247">
        <v>226</v>
      </c>
      <c r="IW96" s="247">
        <v>226</v>
      </c>
      <c r="IX96" s="247">
        <v>226</v>
      </c>
      <c r="IY96" s="247">
        <v>226</v>
      </c>
      <c r="IZ96" s="198"/>
      <c r="JA96" s="247">
        <v>226</v>
      </c>
      <c r="JB96" s="247">
        <v>226</v>
      </c>
      <c r="JC96" s="247">
        <v>226</v>
      </c>
      <c r="JD96" s="247">
        <v>221</v>
      </c>
      <c r="JE96" s="247">
        <v>221</v>
      </c>
      <c r="JF96" s="247">
        <v>209</v>
      </c>
      <c r="JG96" s="247">
        <v>209</v>
      </c>
      <c r="JH96" s="247">
        <v>209</v>
      </c>
      <c r="JI96" s="247">
        <v>209</v>
      </c>
      <c r="JJ96" s="247"/>
      <c r="JK96" s="247">
        <v>209</v>
      </c>
      <c r="JL96" s="247">
        <v>209</v>
      </c>
      <c r="JM96" s="247">
        <v>209</v>
      </c>
      <c r="JN96" s="247">
        <v>209</v>
      </c>
      <c r="JO96" s="247">
        <v>209</v>
      </c>
      <c r="JP96" s="247">
        <v>209</v>
      </c>
      <c r="JQ96" s="198"/>
      <c r="JR96" s="247">
        <v>209</v>
      </c>
      <c r="JS96" s="247">
        <v>209</v>
      </c>
      <c r="JT96" s="247">
        <v>209</v>
      </c>
      <c r="JU96" s="247">
        <v>209</v>
      </c>
      <c r="JV96" s="247">
        <v>209</v>
      </c>
      <c r="JW96" s="247">
        <v>209</v>
      </c>
      <c r="JX96" s="247">
        <v>209</v>
      </c>
      <c r="JY96" s="247">
        <v>201</v>
      </c>
      <c r="JZ96" s="247">
        <v>201</v>
      </c>
      <c r="KA96" s="247">
        <v>201</v>
      </c>
      <c r="KB96" s="247">
        <v>201</v>
      </c>
      <c r="KC96" s="247">
        <v>201</v>
      </c>
      <c r="KD96" s="247">
        <v>201</v>
      </c>
      <c r="KE96" s="247">
        <v>201</v>
      </c>
      <c r="KF96" s="247">
        <v>201</v>
      </c>
      <c r="KG96" s="247">
        <v>201</v>
      </c>
      <c r="KH96" s="247">
        <v>201</v>
      </c>
      <c r="KI96" s="247">
        <v>201</v>
      </c>
      <c r="KJ96" s="247">
        <v>201</v>
      </c>
      <c r="KK96" s="247">
        <v>201</v>
      </c>
      <c r="KL96" s="247">
        <v>201</v>
      </c>
      <c r="KM96" s="247">
        <v>191</v>
      </c>
      <c r="KN96" s="247">
        <v>191</v>
      </c>
      <c r="KO96" s="247">
        <v>191</v>
      </c>
      <c r="KP96" s="247">
        <v>191</v>
      </c>
      <c r="KQ96" s="247">
        <v>191</v>
      </c>
      <c r="KR96" s="247">
        <v>191</v>
      </c>
      <c r="KS96" s="247">
        <v>191</v>
      </c>
      <c r="KT96" s="247">
        <v>191</v>
      </c>
      <c r="KU96" s="247">
        <v>189</v>
      </c>
      <c r="KV96" s="247">
        <v>189</v>
      </c>
      <c r="KW96" s="247">
        <v>189</v>
      </c>
      <c r="KX96" s="198"/>
      <c r="KY96" s="198"/>
      <c r="KZ96" s="198"/>
      <c r="LA96" s="198"/>
      <c r="LB96" s="247">
        <v>186</v>
      </c>
      <c r="LC96" s="247">
        <v>209</v>
      </c>
      <c r="LD96" s="247">
        <v>209</v>
      </c>
      <c r="LE96" s="247">
        <v>171</v>
      </c>
      <c r="LF96" s="243">
        <v>0</v>
      </c>
      <c r="LG96" s="247">
        <v>171</v>
      </c>
      <c r="LH96" s="198"/>
      <c r="LI96" s="198"/>
      <c r="LJ96" s="198"/>
      <c r="LK96" s="198"/>
      <c r="LL96" s="198"/>
      <c r="LM96" s="198"/>
      <c r="LN96" s="198"/>
      <c r="LO96" s="198"/>
      <c r="LP96" s="198"/>
      <c r="LQ96" s="247">
        <v>171</v>
      </c>
      <c r="LR96" s="198"/>
      <c r="LS96" s="198"/>
      <c r="LT96" s="198"/>
      <c r="LU96" s="198"/>
      <c r="LV96" s="198"/>
      <c r="LW96" s="198"/>
      <c r="LX96" s="198"/>
      <c r="LY96" s="198"/>
      <c r="LZ96" s="198"/>
      <c r="MA96" s="198"/>
      <c r="MB96" s="198"/>
      <c r="MC96" s="198"/>
      <c r="MD96" s="198"/>
      <c r="ME96" s="198"/>
      <c r="MF96" s="198"/>
      <c r="MG96" s="198"/>
      <c r="MH96" s="198"/>
      <c r="MI96" s="198"/>
      <c r="MJ96" s="198"/>
      <c r="MK96" s="198"/>
      <c r="ML96" s="198"/>
      <c r="MM96" s="198"/>
      <c r="MN96" s="247">
        <v>171</v>
      </c>
      <c r="MO96" s="248">
        <v>143</v>
      </c>
      <c r="MP96" s="198"/>
      <c r="MQ96" s="248">
        <v>143</v>
      </c>
      <c r="MR96" s="198"/>
      <c r="MS96" s="198"/>
      <c r="MT96" s="198"/>
      <c r="MU96" s="198"/>
      <c r="MV96" s="198"/>
      <c r="MW96" s="198"/>
      <c r="MX96" s="198"/>
      <c r="MY96" s="198"/>
      <c r="MZ96" s="198"/>
      <c r="NA96" s="248">
        <v>143</v>
      </c>
      <c r="NB96" s="198"/>
      <c r="NC96" s="198"/>
      <c r="ND96" s="198"/>
      <c r="NE96" s="198"/>
      <c r="NF96" s="198"/>
      <c r="NG96" s="198"/>
      <c r="NH96" s="198"/>
      <c r="NI96" s="198"/>
      <c r="NJ96" s="198"/>
      <c r="NK96" s="198"/>
      <c r="NL96" s="198"/>
      <c r="NM96" s="198"/>
      <c r="NN96" s="198"/>
      <c r="NO96" s="198"/>
      <c r="NP96" s="196"/>
      <c r="NQ96" s="196"/>
      <c r="NR96" s="196"/>
      <c r="NS96" s="196"/>
      <c r="NT96" s="196"/>
      <c r="NU96" s="196"/>
      <c r="NV96" s="196"/>
      <c r="NW96" s="196"/>
      <c r="NX96" s="196"/>
      <c r="NY96" s="196"/>
      <c r="NZ96" s="196"/>
      <c r="OA96" s="196"/>
      <c r="OB96" s="196"/>
      <c r="OC96" s="196"/>
      <c r="OD96" s="196"/>
      <c r="OE96" s="196"/>
      <c r="OF96" s="196"/>
      <c r="OG96" s="196"/>
      <c r="OH96" s="196"/>
      <c r="OI96" s="196"/>
      <c r="OJ96" s="196"/>
      <c r="OK96" s="196"/>
      <c r="OL96" s="196"/>
      <c r="OM96" s="196"/>
      <c r="ON96" s="196"/>
      <c r="OO96" s="196"/>
      <c r="OP96" s="196"/>
      <c r="OQ96" s="196"/>
      <c r="OR96" s="196"/>
      <c r="OS96" s="196"/>
      <c r="OT96" s="196"/>
      <c r="OU96" s="196"/>
      <c r="OV96" s="196"/>
      <c r="OW96" s="196"/>
      <c r="OX96" s="196"/>
      <c r="OY96" s="196"/>
      <c r="OZ96" s="196"/>
      <c r="PA96" s="196"/>
      <c r="PB96" s="196"/>
      <c r="PC96" s="196"/>
      <c r="PD96" s="196"/>
      <c r="PE96" s="196"/>
      <c r="PF96" s="196"/>
      <c r="PG96" s="196"/>
      <c r="PH96" s="196"/>
      <c r="PI96" s="196"/>
      <c r="PJ96" s="196"/>
      <c r="PK96" s="196"/>
      <c r="PL96" s="196"/>
      <c r="PM96" s="196"/>
      <c r="PN96" s="196"/>
      <c r="PO96" s="196"/>
      <c r="PP96" s="196"/>
      <c r="PQ96" s="196"/>
      <c r="PR96" s="196"/>
      <c r="PS96" s="196"/>
      <c r="PT96" s="196"/>
      <c r="PU96" s="196"/>
      <c r="PV96" s="196"/>
      <c r="PW96" s="196"/>
      <c r="PX96" s="261"/>
      <c r="PY96" s="261"/>
      <c r="PZ96" s="261"/>
      <c r="QA96" s="261"/>
      <c r="QB96" s="261"/>
      <c r="QC96" s="261"/>
      <c r="QD96" s="261"/>
      <c r="QE96" s="261"/>
      <c r="QF96" s="261"/>
      <c r="QG96" s="261"/>
      <c r="QH96" s="261"/>
      <c r="QI96" s="261"/>
      <c r="QJ96" s="261"/>
      <c r="QK96" s="261"/>
      <c r="QL96" s="261"/>
      <c r="QM96" s="261"/>
      <c r="QN96" s="261"/>
      <c r="QO96" s="261"/>
      <c r="QP96" s="261"/>
      <c r="QQ96" s="261"/>
      <c r="QR96" s="261"/>
      <c r="QS96" s="261"/>
      <c r="QT96" s="261"/>
      <c r="QU96" s="261"/>
      <c r="QV96" s="261"/>
      <c r="QW96" s="261"/>
      <c r="QX96" s="261"/>
      <c r="QY96" s="261"/>
      <c r="QZ96" s="261"/>
      <c r="RA96" s="261"/>
      <c r="RB96" s="261"/>
      <c r="RC96" s="261"/>
      <c r="RD96" s="261"/>
      <c r="RE96" s="261"/>
      <c r="RF96" s="261"/>
      <c r="RG96" s="261"/>
      <c r="RH96" s="261"/>
      <c r="RI96" s="261"/>
      <c r="RJ96" s="261"/>
      <c r="RK96" s="261"/>
      <c r="RL96" s="261"/>
      <c r="RM96" s="261"/>
      <c r="RN96" s="261"/>
      <c r="RO96" s="261"/>
      <c r="RP96" s="261"/>
      <c r="RQ96" s="261"/>
      <c r="RR96" s="261"/>
      <c r="RS96" s="261"/>
      <c r="RT96" s="261"/>
      <c r="RU96" s="261"/>
      <c r="RV96" s="261"/>
      <c r="RW96" s="261"/>
      <c r="RX96" s="261"/>
      <c r="RY96" s="261"/>
      <c r="RZ96" s="261"/>
      <c r="SA96" s="261"/>
      <c r="SB96" s="261"/>
      <c r="SC96" s="261"/>
      <c r="SD96" s="261"/>
      <c r="SE96" s="261"/>
    </row>
    <row r="97" spans="1:499" x14ac:dyDescent="0.2">
      <c r="A97" s="230" t="s">
        <v>830</v>
      </c>
      <c r="B97" s="231" t="s">
        <v>1852</v>
      </c>
      <c r="C97" s="225"/>
      <c r="D97" s="225"/>
      <c r="E97" s="225"/>
      <c r="F97" s="226" t="s">
        <v>5710</v>
      </c>
      <c r="G97" s="226" t="s">
        <v>5550</v>
      </c>
      <c r="H97" s="226" t="s">
        <v>5551</v>
      </c>
      <c r="I97" s="226" t="s">
        <v>5607</v>
      </c>
      <c r="J97" s="226"/>
      <c r="K97" s="226"/>
      <c r="L97" s="226"/>
      <c r="M97" s="226"/>
      <c r="N97" s="226" t="s">
        <v>5596</v>
      </c>
      <c r="O97" s="226" t="s">
        <v>5690</v>
      </c>
      <c r="P97" s="226"/>
      <c r="Q97" s="237">
        <v>0</v>
      </c>
      <c r="R97" s="238"/>
      <c r="S97" s="238"/>
      <c r="T97" s="238"/>
      <c r="U97" s="238"/>
      <c r="V97" s="238"/>
      <c r="W97" s="232" t="s">
        <v>5561</v>
      </c>
      <c r="X97" s="232"/>
      <c r="Y97" s="232" t="s">
        <v>5556</v>
      </c>
      <c r="Z97" s="235">
        <v>1.38</v>
      </c>
      <c r="AA97" s="235">
        <v>2.15</v>
      </c>
      <c r="AB97" s="235">
        <v>0</v>
      </c>
      <c r="AC97" s="224">
        <v>36526</v>
      </c>
      <c r="AD97" s="224">
        <v>36526</v>
      </c>
      <c r="AE97" s="125">
        <v>18</v>
      </c>
      <c r="AF97" s="125">
        <v>24</v>
      </c>
      <c r="AG97" s="125">
        <v>12</v>
      </c>
      <c r="AH97" s="236">
        <v>1</v>
      </c>
      <c r="AI97" s="236" t="s">
        <v>819</v>
      </c>
      <c r="AJ97" s="125" t="s">
        <v>6225</v>
      </c>
      <c r="AK97" s="175" t="s">
        <v>5144</v>
      </c>
      <c r="AL97" s="125" t="s">
        <v>820</v>
      </c>
      <c r="AM97" s="27" t="s">
        <v>820</v>
      </c>
      <c r="AN97" s="126">
        <v>24.85</v>
      </c>
      <c r="AO97" s="126">
        <v>12.7</v>
      </c>
      <c r="AP97" s="126">
        <v>7.1</v>
      </c>
      <c r="AQ97" s="126">
        <v>3</v>
      </c>
      <c r="AR97" s="125">
        <v>0</v>
      </c>
      <c r="AS97" s="125">
        <v>0</v>
      </c>
      <c r="AT97" s="178">
        <v>43443</v>
      </c>
      <c r="AU97" s="178"/>
      <c r="AV97" s="178"/>
      <c r="AW97" s="239" t="s">
        <v>855</v>
      </c>
      <c r="AX97" s="239" t="s">
        <v>846</v>
      </c>
      <c r="AY97" s="127"/>
      <c r="AZ97" s="127"/>
      <c r="BA97" s="128">
        <v>300</v>
      </c>
      <c r="BB97" s="128" t="s">
        <v>489</v>
      </c>
      <c r="BC97" s="128"/>
      <c r="BD97" s="128">
        <v>1</v>
      </c>
      <c r="BE97" s="129" t="s">
        <v>541</v>
      </c>
      <c r="BF97" s="130">
        <v>1</v>
      </c>
      <c r="BG97" s="240"/>
      <c r="BH97" s="241"/>
      <c r="BI97" s="190"/>
      <c r="BJ97" s="131">
        <v>1267</v>
      </c>
      <c r="BK97" s="191">
        <v>1074</v>
      </c>
      <c r="BL97" s="13">
        <v>843</v>
      </c>
      <c r="BM97" s="13">
        <v>418</v>
      </c>
      <c r="BN97" s="27" t="s">
        <v>705</v>
      </c>
      <c r="BO97" s="13" t="s">
        <v>705</v>
      </c>
      <c r="BP97" s="222">
        <v>1131</v>
      </c>
      <c r="BQ97" s="132"/>
      <c r="BR97" s="133"/>
      <c r="BS97" s="125">
        <v>1000000000</v>
      </c>
      <c r="BT97" s="134">
        <v>707</v>
      </c>
      <c r="BU97" s="135">
        <v>0.442</v>
      </c>
      <c r="BV97" s="134">
        <v>0</v>
      </c>
      <c r="BW97" s="136">
        <v>0</v>
      </c>
      <c r="BX97" s="136">
        <v>0</v>
      </c>
      <c r="BY97" s="136">
        <v>0</v>
      </c>
      <c r="BZ97" s="134">
        <v>0</v>
      </c>
      <c r="CA97" s="134">
        <v>0</v>
      </c>
      <c r="CB97" s="134">
        <v>707</v>
      </c>
      <c r="CC97" s="135">
        <v>0.442</v>
      </c>
      <c r="CD97" s="134"/>
      <c r="CE97" s="134"/>
      <c r="CF97" s="137">
        <v>560</v>
      </c>
      <c r="CG97" s="134">
        <v>422</v>
      </c>
      <c r="CH97" s="132"/>
      <c r="CI97" s="132"/>
      <c r="CJ97" s="229" t="s">
        <v>820</v>
      </c>
      <c r="CK97" s="233" t="s">
        <v>820</v>
      </c>
      <c r="CL97" s="138">
        <v>0</v>
      </c>
      <c r="CM97" s="138">
        <v>0</v>
      </c>
      <c r="CN97" s="135">
        <v>0</v>
      </c>
      <c r="CO97" s="135">
        <v>0.74</v>
      </c>
      <c r="CP97" s="139"/>
      <c r="CQ97" s="135">
        <v>1</v>
      </c>
      <c r="CR97" s="179">
        <v>43479</v>
      </c>
      <c r="CS97" s="180">
        <v>43479</v>
      </c>
      <c r="CT97" s="181">
        <v>43605</v>
      </c>
      <c r="CU97" s="181">
        <v>43311</v>
      </c>
      <c r="CV97" s="181">
        <v>43395</v>
      </c>
      <c r="CW97" s="181">
        <v>43395</v>
      </c>
      <c r="CX97" s="181">
        <v>43479</v>
      </c>
      <c r="CY97" s="135">
        <v>0</v>
      </c>
      <c r="CZ97" s="134">
        <v>0</v>
      </c>
      <c r="DA97" s="135">
        <v>0</v>
      </c>
      <c r="DB97" s="135">
        <v>0</v>
      </c>
      <c r="DC97" s="135">
        <v>2.197802197802198E-2</v>
      </c>
      <c r="DD97" s="135">
        <v>0</v>
      </c>
      <c r="DE97" s="140">
        <v>0</v>
      </c>
      <c r="DF97" s="13" t="s">
        <v>820</v>
      </c>
      <c r="DG97" s="80" t="s">
        <v>706</v>
      </c>
      <c r="DH97" s="18" t="b">
        <v>0</v>
      </c>
      <c r="DI97" s="79"/>
      <c r="DJ97" s="79"/>
      <c r="DK97" s="192"/>
      <c r="DL97" s="174"/>
      <c r="DM97" s="193"/>
      <c r="DN97" s="135"/>
      <c r="DO97" s="79"/>
      <c r="DP97" s="79"/>
      <c r="DQ97" s="79"/>
      <c r="DR97" s="79"/>
      <c r="DS97" s="79"/>
      <c r="DT97" s="79"/>
      <c r="DU97" s="79"/>
      <c r="DV97" s="18"/>
      <c r="DW97" s="18"/>
      <c r="DX97" s="18"/>
      <c r="DY97" s="177"/>
      <c r="DZ97" s="177">
        <v>0</v>
      </c>
      <c r="EA97" s="177">
        <v>0</v>
      </c>
      <c r="EB97" s="177">
        <v>0</v>
      </c>
      <c r="EC97" s="177">
        <v>0</v>
      </c>
      <c r="ED97" s="177">
        <v>0</v>
      </c>
      <c r="EE97" s="177">
        <v>0</v>
      </c>
      <c r="EF97" s="177">
        <v>0</v>
      </c>
      <c r="EG97" s="177">
        <v>0</v>
      </c>
      <c r="EH97" s="177">
        <v>0</v>
      </c>
      <c r="EI97" s="177">
        <v>0</v>
      </c>
      <c r="EJ97" s="177">
        <v>0</v>
      </c>
      <c r="EK97" s="177">
        <v>0</v>
      </c>
      <c r="EL97" s="177">
        <v>0</v>
      </c>
      <c r="EM97" s="177">
        <v>0</v>
      </c>
      <c r="EN97" s="177">
        <v>0</v>
      </c>
      <c r="EO97" s="177">
        <v>0</v>
      </c>
      <c r="EP97" s="177">
        <v>390</v>
      </c>
      <c r="EQ97" s="177">
        <v>0</v>
      </c>
      <c r="ER97" s="177">
        <v>0</v>
      </c>
      <c r="ES97" s="177">
        <v>0</v>
      </c>
      <c r="ET97" s="177">
        <v>0</v>
      </c>
      <c r="EU97" s="177">
        <v>412</v>
      </c>
      <c r="EV97" s="177">
        <v>0</v>
      </c>
      <c r="EW97" s="177">
        <v>0</v>
      </c>
      <c r="EX97" s="177">
        <v>0</v>
      </c>
      <c r="EY97" s="177">
        <v>0</v>
      </c>
      <c r="EZ97" s="177">
        <v>0</v>
      </c>
      <c r="FA97" s="177">
        <v>0</v>
      </c>
      <c r="FB97" s="177">
        <v>434</v>
      </c>
      <c r="FC97" s="250">
        <v>580</v>
      </c>
      <c r="FD97" s="245">
        <v>461</v>
      </c>
      <c r="FE97" s="245">
        <v>461</v>
      </c>
      <c r="FF97" s="245">
        <v>461</v>
      </c>
      <c r="FG97" s="245">
        <v>382</v>
      </c>
      <c r="FH97" s="242">
        <v>378</v>
      </c>
      <c r="FI97" s="242">
        <v>378</v>
      </c>
      <c r="FJ97" s="242">
        <v>378</v>
      </c>
      <c r="FK97" s="242">
        <v>346</v>
      </c>
      <c r="FL97" s="242">
        <v>346</v>
      </c>
      <c r="FM97" s="242">
        <v>346</v>
      </c>
      <c r="FN97" s="242">
        <v>346</v>
      </c>
      <c r="FO97" s="242">
        <v>346</v>
      </c>
      <c r="FP97" s="242">
        <v>346</v>
      </c>
      <c r="FQ97" s="242">
        <v>346</v>
      </c>
      <c r="FR97" s="242">
        <v>346</v>
      </c>
      <c r="FS97" s="242">
        <v>346</v>
      </c>
      <c r="FT97" s="242">
        <v>346</v>
      </c>
      <c r="FU97" s="242">
        <v>346</v>
      </c>
      <c r="FV97" s="242">
        <v>346</v>
      </c>
      <c r="FW97" s="242">
        <v>346</v>
      </c>
      <c r="FX97" s="244">
        <v>346</v>
      </c>
      <c r="FY97" s="244">
        <v>346</v>
      </c>
      <c r="FZ97" s="244">
        <v>346</v>
      </c>
      <c r="GA97" s="244">
        <v>346</v>
      </c>
      <c r="GB97" s="244">
        <v>346</v>
      </c>
      <c r="GC97" s="244">
        <v>346</v>
      </c>
      <c r="GD97" s="244">
        <v>321</v>
      </c>
      <c r="GE97" s="244">
        <v>321</v>
      </c>
      <c r="GF97" s="244">
        <v>321</v>
      </c>
      <c r="GG97" s="244">
        <v>321</v>
      </c>
      <c r="GH97" s="244">
        <v>321</v>
      </c>
      <c r="GI97" s="244">
        <v>321</v>
      </c>
      <c r="GJ97" s="244">
        <v>321</v>
      </c>
      <c r="GK97" s="244">
        <v>321</v>
      </c>
      <c r="GL97" s="244">
        <v>321</v>
      </c>
      <c r="GM97" s="244">
        <v>316</v>
      </c>
      <c r="GN97" s="244">
        <v>311</v>
      </c>
      <c r="GO97" s="244">
        <v>306</v>
      </c>
      <c r="GP97" s="244">
        <v>306</v>
      </c>
      <c r="GQ97" s="244">
        <v>306</v>
      </c>
      <c r="GR97" s="244">
        <v>306</v>
      </c>
      <c r="GS97" s="244">
        <v>306</v>
      </c>
      <c r="GT97" s="244">
        <v>306</v>
      </c>
      <c r="GU97" s="244">
        <v>306</v>
      </c>
      <c r="GV97" s="244">
        <v>306</v>
      </c>
      <c r="GW97" s="244">
        <v>306</v>
      </c>
      <c r="GX97" s="244">
        <v>306</v>
      </c>
      <c r="GY97" s="244">
        <v>306</v>
      </c>
      <c r="GZ97" s="244">
        <v>306</v>
      </c>
      <c r="HA97" s="244">
        <v>286</v>
      </c>
      <c r="HB97" s="244">
        <v>286</v>
      </c>
      <c r="HC97" s="244">
        <v>286</v>
      </c>
      <c r="HD97" s="244">
        <v>286</v>
      </c>
      <c r="HE97" s="244">
        <v>1</v>
      </c>
      <c r="HF97" s="244">
        <v>286</v>
      </c>
      <c r="HG97" s="244">
        <v>286</v>
      </c>
      <c r="HH97" s="247">
        <v>1096</v>
      </c>
      <c r="HI97" s="247">
        <v>1096</v>
      </c>
      <c r="HJ97" s="247">
        <v>1096</v>
      </c>
      <c r="HK97" s="198"/>
      <c r="HL97" s="247">
        <v>1096</v>
      </c>
      <c r="HM97" s="247">
        <v>1096</v>
      </c>
      <c r="HN97" s="247">
        <v>1096</v>
      </c>
      <c r="HO97" s="244">
        <v>286</v>
      </c>
      <c r="HP97" s="247">
        <v>1096</v>
      </c>
      <c r="HQ97" s="247">
        <v>1096</v>
      </c>
      <c r="HR97" s="247">
        <v>1096</v>
      </c>
      <c r="HS97" s="247">
        <v>1096</v>
      </c>
      <c r="HT97" s="247">
        <v>1096</v>
      </c>
      <c r="HU97" s="247">
        <v>1096</v>
      </c>
      <c r="HV97" s="198"/>
      <c r="HW97" s="247">
        <v>1076</v>
      </c>
      <c r="HX97" s="247">
        <v>1076</v>
      </c>
      <c r="HY97" s="247">
        <v>1051</v>
      </c>
      <c r="HZ97" s="247">
        <v>1051</v>
      </c>
      <c r="IA97" s="247">
        <v>1051</v>
      </c>
      <c r="IB97" s="247">
        <v>1051</v>
      </c>
      <c r="IC97" s="247">
        <v>1051</v>
      </c>
      <c r="ID97" s="247">
        <v>1051</v>
      </c>
      <c r="IE97" s="247">
        <v>1051</v>
      </c>
      <c r="IF97" s="247">
        <v>1051</v>
      </c>
      <c r="IG97" s="247">
        <v>1051</v>
      </c>
      <c r="IH97" s="247">
        <v>1051</v>
      </c>
      <c r="II97" s="247">
        <v>1051</v>
      </c>
      <c r="IJ97" s="247">
        <v>1051</v>
      </c>
      <c r="IK97" s="247">
        <v>1051</v>
      </c>
      <c r="IL97" s="247">
        <v>1051</v>
      </c>
      <c r="IM97" s="247">
        <v>1041</v>
      </c>
      <c r="IN97" s="247">
        <v>1041</v>
      </c>
      <c r="IO97" s="247">
        <v>1041</v>
      </c>
      <c r="IP97" s="247">
        <v>1041</v>
      </c>
      <c r="IQ97" s="247">
        <v>1041</v>
      </c>
      <c r="IR97" s="247">
        <v>1021</v>
      </c>
      <c r="IS97" s="247">
        <v>1021</v>
      </c>
      <c r="IT97" s="247">
        <v>1021</v>
      </c>
      <c r="IU97" s="247">
        <v>1021</v>
      </c>
      <c r="IV97" s="247">
        <v>1021</v>
      </c>
      <c r="IW97" s="247">
        <v>1021</v>
      </c>
      <c r="IX97" s="247">
        <v>1021</v>
      </c>
      <c r="IY97" s="247">
        <v>1021</v>
      </c>
      <c r="IZ97" s="198"/>
      <c r="JA97" s="247">
        <v>1021</v>
      </c>
      <c r="JB97" s="247">
        <v>1021</v>
      </c>
      <c r="JC97" s="247">
        <v>1021</v>
      </c>
      <c r="JD97" s="247">
        <v>1021</v>
      </c>
      <c r="JE97" s="247">
        <v>1021</v>
      </c>
      <c r="JF97" s="247">
        <v>966</v>
      </c>
      <c r="JG97" s="247">
        <v>966</v>
      </c>
      <c r="JH97" s="247">
        <v>966</v>
      </c>
      <c r="JI97" s="247">
        <v>966</v>
      </c>
      <c r="JJ97" s="247"/>
      <c r="JK97" s="247">
        <v>946</v>
      </c>
      <c r="JL97" s="247">
        <v>946</v>
      </c>
      <c r="JM97" s="247">
        <v>946</v>
      </c>
      <c r="JN97" s="247">
        <v>946</v>
      </c>
      <c r="JO97" s="247">
        <v>946</v>
      </c>
      <c r="JP97" s="247">
        <v>946</v>
      </c>
      <c r="JQ97" s="198"/>
      <c r="JR97" s="247">
        <v>946</v>
      </c>
      <c r="JS97" s="247">
        <v>946</v>
      </c>
      <c r="JT97" s="247">
        <v>946</v>
      </c>
      <c r="JU97" s="247">
        <v>936</v>
      </c>
      <c r="JV97" s="247">
        <v>936</v>
      </c>
      <c r="JW97" s="247">
        <v>936</v>
      </c>
      <c r="JX97" s="247">
        <v>936</v>
      </c>
      <c r="JY97" s="247">
        <v>931</v>
      </c>
      <c r="JZ97" s="247">
        <v>926</v>
      </c>
      <c r="KA97" s="247">
        <v>896</v>
      </c>
      <c r="KB97" s="247">
        <v>896</v>
      </c>
      <c r="KC97" s="247">
        <v>896</v>
      </c>
      <c r="KD97" s="247">
        <v>896</v>
      </c>
      <c r="KE97" s="247">
        <v>896</v>
      </c>
      <c r="KF97" s="247">
        <v>896</v>
      </c>
      <c r="KG97" s="247">
        <v>896</v>
      </c>
      <c r="KH97" s="247">
        <v>896</v>
      </c>
      <c r="KI97" s="247">
        <v>856</v>
      </c>
      <c r="KJ97" s="247">
        <v>856</v>
      </c>
      <c r="KK97" s="247">
        <v>856</v>
      </c>
      <c r="KL97" s="247">
        <v>856</v>
      </c>
      <c r="KM97" s="247">
        <v>856</v>
      </c>
      <c r="KN97" s="247">
        <v>856</v>
      </c>
      <c r="KO97" s="247">
        <v>856</v>
      </c>
      <c r="KP97" s="247">
        <v>856</v>
      </c>
      <c r="KQ97" s="247">
        <v>856</v>
      </c>
      <c r="KR97" s="247">
        <v>856</v>
      </c>
      <c r="KS97" s="247">
        <v>856</v>
      </c>
      <c r="KT97" s="247">
        <v>856</v>
      </c>
      <c r="KU97" s="247">
        <v>831</v>
      </c>
      <c r="KV97" s="247">
        <v>831</v>
      </c>
      <c r="KW97" s="247">
        <v>831</v>
      </c>
      <c r="KX97" s="198"/>
      <c r="KY97" s="198"/>
      <c r="KZ97" s="198"/>
      <c r="LA97" s="198"/>
      <c r="LB97" s="247">
        <v>761</v>
      </c>
      <c r="LC97" s="247">
        <v>966</v>
      </c>
      <c r="LD97" s="247">
        <v>966</v>
      </c>
      <c r="LE97" s="247">
        <v>761</v>
      </c>
      <c r="LF97" s="243">
        <v>0</v>
      </c>
      <c r="LG97" s="247">
        <v>761</v>
      </c>
      <c r="LH97" s="198"/>
      <c r="LI97" s="198"/>
      <c r="LJ97" s="198"/>
      <c r="LK97" s="198"/>
      <c r="LL97" s="198"/>
      <c r="LM97" s="198"/>
      <c r="LN97" s="198"/>
      <c r="LO97" s="198"/>
      <c r="LP97" s="198"/>
      <c r="LQ97" s="247">
        <v>761</v>
      </c>
      <c r="LR97" s="198"/>
      <c r="LS97" s="198"/>
      <c r="LT97" s="198"/>
      <c r="LU97" s="198"/>
      <c r="LV97" s="198"/>
      <c r="LW97" s="198"/>
      <c r="LX97" s="198"/>
      <c r="LY97" s="198"/>
      <c r="LZ97" s="198"/>
      <c r="MA97" s="198"/>
      <c r="MB97" s="198"/>
      <c r="MC97" s="198"/>
      <c r="MD97" s="198"/>
      <c r="ME97" s="198"/>
      <c r="MF97" s="198"/>
      <c r="MG97" s="198"/>
      <c r="MH97" s="198"/>
      <c r="MI97" s="198"/>
      <c r="MJ97" s="198"/>
      <c r="MK97" s="198"/>
      <c r="ML97" s="198"/>
      <c r="MM97" s="198"/>
      <c r="MN97" s="248">
        <v>761</v>
      </c>
      <c r="MO97" s="244">
        <v>707</v>
      </c>
      <c r="MP97" s="198"/>
      <c r="MQ97" s="244">
        <v>707</v>
      </c>
      <c r="MR97" s="198"/>
      <c r="MS97" s="198"/>
      <c r="MT97" s="198"/>
      <c r="MU97" s="198"/>
      <c r="MV97" s="198"/>
      <c r="MW97" s="198"/>
      <c r="MX97" s="198"/>
      <c r="MY97" s="198"/>
      <c r="MZ97" s="198"/>
      <c r="NA97" s="244">
        <v>707</v>
      </c>
      <c r="NB97" s="198"/>
      <c r="NC97" s="198"/>
      <c r="ND97" s="198"/>
      <c r="NE97" s="198"/>
      <c r="NF97" s="198"/>
      <c r="NG97" s="198"/>
      <c r="NH97" s="198"/>
      <c r="NI97" s="198"/>
      <c r="NJ97" s="198"/>
      <c r="NK97" s="198"/>
      <c r="NL97" s="198"/>
      <c r="NM97" s="198"/>
      <c r="NN97" s="198"/>
      <c r="NO97" s="198"/>
      <c r="NP97" s="198"/>
      <c r="NQ97" s="198"/>
      <c r="NR97" s="198"/>
      <c r="NS97" s="198"/>
      <c r="NT97" s="198"/>
      <c r="NU97" s="198"/>
      <c r="NV97" s="198"/>
      <c r="NW97" s="198"/>
      <c r="NX97" s="198"/>
      <c r="NY97" s="198"/>
      <c r="NZ97" s="198"/>
      <c r="OA97" s="198"/>
      <c r="OB97" s="198"/>
      <c r="OC97" s="198"/>
      <c r="OD97" s="198"/>
      <c r="OE97" s="198"/>
      <c r="OF97" s="198"/>
      <c r="OG97" s="198"/>
      <c r="OH97" s="198"/>
      <c r="OI97" s="198"/>
      <c r="OJ97" s="198"/>
      <c r="OK97" s="198"/>
      <c r="OL97" s="198"/>
      <c r="OM97" s="198"/>
      <c r="ON97" s="198"/>
      <c r="OO97" s="198"/>
      <c r="OP97" s="198"/>
      <c r="OQ97" s="198"/>
      <c r="OR97" s="198"/>
      <c r="OS97" s="198"/>
      <c r="OT97" s="198"/>
      <c r="OU97" s="198"/>
      <c r="OV97" s="198"/>
      <c r="OW97" s="198"/>
      <c r="OX97" s="198"/>
      <c r="OY97" s="198"/>
      <c r="OZ97" s="198"/>
      <c r="PA97" s="198"/>
      <c r="PB97" s="198"/>
      <c r="PC97" s="198"/>
      <c r="PD97" s="198"/>
      <c r="PE97" s="198"/>
      <c r="PF97" s="198"/>
      <c r="PG97" s="198"/>
      <c r="PH97" s="198"/>
      <c r="PI97" s="198"/>
      <c r="PJ97" s="198"/>
      <c r="PK97" s="198"/>
      <c r="PL97" s="198"/>
      <c r="PM97" s="198"/>
      <c r="PN97" s="198"/>
      <c r="PO97" s="198"/>
      <c r="PP97" s="198"/>
      <c r="PQ97" s="198"/>
      <c r="PR97" s="198"/>
      <c r="PS97" s="198"/>
      <c r="PT97" s="198"/>
      <c r="PU97" s="198"/>
      <c r="PV97" s="198"/>
      <c r="PW97" s="198"/>
      <c r="PX97" s="261"/>
      <c r="PY97" s="261"/>
      <c r="PZ97" s="261"/>
      <c r="QA97" s="261"/>
      <c r="QB97" s="261"/>
      <c r="QC97" s="261"/>
      <c r="QD97" s="261"/>
      <c r="QE97" s="261"/>
      <c r="QF97" s="261"/>
      <c r="QG97" s="261"/>
      <c r="QH97" s="261"/>
      <c r="QI97" s="261"/>
      <c r="QJ97" s="261"/>
      <c r="QK97" s="261"/>
      <c r="QL97" s="261"/>
      <c r="QM97" s="261"/>
      <c r="QN97" s="261"/>
      <c r="QO97" s="261"/>
      <c r="QP97" s="261"/>
      <c r="QQ97" s="261"/>
      <c r="QR97" s="261"/>
      <c r="QS97" s="261"/>
      <c r="QT97" s="261"/>
      <c r="QU97" s="261"/>
      <c r="QV97" s="261"/>
      <c r="QW97" s="261"/>
      <c r="QX97" s="261"/>
      <c r="QY97" s="261"/>
      <c r="QZ97" s="261"/>
      <c r="RA97" s="261"/>
      <c r="RB97" s="261"/>
      <c r="RC97" s="261"/>
      <c r="RD97" s="261"/>
      <c r="RE97" s="261"/>
      <c r="RF97" s="261"/>
      <c r="RG97" s="261"/>
      <c r="RH97" s="261"/>
      <c r="RI97" s="261"/>
      <c r="RJ97" s="261"/>
      <c r="RK97" s="261"/>
      <c r="RL97" s="261"/>
      <c r="RM97" s="261"/>
      <c r="RN97" s="261"/>
      <c r="RO97" s="261"/>
      <c r="RP97" s="261"/>
      <c r="RQ97" s="261"/>
      <c r="RR97" s="261"/>
      <c r="RS97" s="261"/>
      <c r="RT97" s="261"/>
      <c r="RU97" s="261"/>
      <c r="RV97" s="261"/>
      <c r="RW97" s="261"/>
      <c r="RX97" s="261"/>
      <c r="RY97" s="261"/>
      <c r="RZ97" s="261"/>
      <c r="SA97" s="261"/>
      <c r="SB97" s="261"/>
      <c r="SC97" s="261"/>
      <c r="SD97" s="261"/>
      <c r="SE97" s="261"/>
    </row>
    <row r="98" spans="1:499" x14ac:dyDescent="0.2">
      <c r="A98" s="230" t="s">
        <v>830</v>
      </c>
      <c r="B98" s="231" t="s">
        <v>1850</v>
      </c>
      <c r="C98" s="225"/>
      <c r="D98" s="225"/>
      <c r="E98" s="225"/>
      <c r="F98" s="226" t="s">
        <v>5711</v>
      </c>
      <c r="G98" s="226" t="s">
        <v>5550</v>
      </c>
      <c r="H98" s="226" t="s">
        <v>5551</v>
      </c>
      <c r="I98" s="226" t="s">
        <v>5607</v>
      </c>
      <c r="J98" s="226"/>
      <c r="K98" s="226"/>
      <c r="L98" s="226"/>
      <c r="M98" s="226"/>
      <c r="N98" s="226" t="s">
        <v>5596</v>
      </c>
      <c r="O98" s="226" t="s">
        <v>5686</v>
      </c>
      <c r="P98" s="226"/>
      <c r="Q98" s="237">
        <v>0</v>
      </c>
      <c r="R98" s="238"/>
      <c r="S98" s="238"/>
      <c r="T98" s="238"/>
      <c r="U98" s="238"/>
      <c r="V98" s="238"/>
      <c r="W98" s="232" t="s">
        <v>5561</v>
      </c>
      <c r="X98" s="232"/>
      <c r="Y98" s="232" t="s">
        <v>5556</v>
      </c>
      <c r="Z98" s="235">
        <v>1.88</v>
      </c>
      <c r="AA98" s="235">
        <v>2.76</v>
      </c>
      <c r="AB98" s="235">
        <v>0</v>
      </c>
      <c r="AC98" s="224">
        <v>36526</v>
      </c>
      <c r="AD98" s="224">
        <v>36526</v>
      </c>
      <c r="AE98" s="125">
        <v>18</v>
      </c>
      <c r="AF98" s="125">
        <v>24</v>
      </c>
      <c r="AG98" s="125">
        <v>12</v>
      </c>
      <c r="AH98" s="236">
        <v>1</v>
      </c>
      <c r="AI98" s="236" t="s">
        <v>819</v>
      </c>
      <c r="AJ98" s="125" t="s">
        <v>6225</v>
      </c>
      <c r="AK98" s="175" t="s">
        <v>5144</v>
      </c>
      <c r="AL98" s="125" t="s">
        <v>820</v>
      </c>
      <c r="AM98" s="27" t="s">
        <v>820</v>
      </c>
      <c r="AN98" s="126">
        <v>41.11</v>
      </c>
      <c r="AO98" s="126">
        <v>13.9</v>
      </c>
      <c r="AP98" s="126">
        <v>5.2</v>
      </c>
      <c r="AQ98" s="126">
        <v>1.8</v>
      </c>
      <c r="AR98" s="125">
        <v>0</v>
      </c>
      <c r="AS98" s="125">
        <v>0</v>
      </c>
      <c r="AT98" s="178"/>
      <c r="AU98" s="178"/>
      <c r="AV98" s="178">
        <v>42972</v>
      </c>
      <c r="AW98" s="239" t="s">
        <v>855</v>
      </c>
      <c r="AX98" s="239" t="s">
        <v>846</v>
      </c>
      <c r="AY98" s="127"/>
      <c r="AZ98" s="127"/>
      <c r="BA98" s="128">
        <v>300</v>
      </c>
      <c r="BB98" s="128" t="s">
        <v>489</v>
      </c>
      <c r="BC98" s="128"/>
      <c r="BD98" s="128">
        <v>1</v>
      </c>
      <c r="BE98" s="129" t="s">
        <v>541</v>
      </c>
      <c r="BF98" s="130">
        <v>1</v>
      </c>
      <c r="BG98" s="240"/>
      <c r="BH98" s="241"/>
      <c r="BI98" s="190"/>
      <c r="BJ98" s="131">
        <v>2290</v>
      </c>
      <c r="BK98" s="191">
        <v>1776</v>
      </c>
      <c r="BL98" s="13">
        <v>1523</v>
      </c>
      <c r="BM98" s="13">
        <v>756</v>
      </c>
      <c r="BN98" s="27" t="s">
        <v>5557</v>
      </c>
      <c r="BO98" s="13" t="s">
        <v>705</v>
      </c>
      <c r="BP98" s="222">
        <v>2044</v>
      </c>
      <c r="BQ98" s="132"/>
      <c r="BR98" s="133"/>
      <c r="BS98" s="125">
        <v>1000000000</v>
      </c>
      <c r="BT98" s="134">
        <v>553</v>
      </c>
      <c r="BU98" s="135">
        <v>0.75849999999999995</v>
      </c>
      <c r="BV98" s="134">
        <v>300</v>
      </c>
      <c r="BW98" s="136">
        <v>0</v>
      </c>
      <c r="BX98" s="136">
        <v>300</v>
      </c>
      <c r="BY98" s="136">
        <v>0</v>
      </c>
      <c r="BZ98" s="134">
        <v>0</v>
      </c>
      <c r="CA98" s="134">
        <v>0</v>
      </c>
      <c r="CB98" s="134">
        <v>853</v>
      </c>
      <c r="CC98" s="135">
        <v>0.62749999999999995</v>
      </c>
      <c r="CD98" s="134"/>
      <c r="CE98" s="134"/>
      <c r="CF98" s="137">
        <v>1437</v>
      </c>
      <c r="CG98" s="134">
        <v>763</v>
      </c>
      <c r="CH98" s="132"/>
      <c r="CI98" s="132"/>
      <c r="CJ98" s="229" t="s">
        <v>820</v>
      </c>
      <c r="CK98" s="233" t="s">
        <v>820</v>
      </c>
      <c r="CL98" s="138">
        <v>179</v>
      </c>
      <c r="CM98" s="138">
        <v>0</v>
      </c>
      <c r="CN98" s="135">
        <v>0</v>
      </c>
      <c r="CO98" s="135">
        <v>0.62</v>
      </c>
      <c r="CP98" s="139"/>
      <c r="CQ98" s="135">
        <v>1</v>
      </c>
      <c r="CR98" s="179">
        <v>43479</v>
      </c>
      <c r="CS98" s="180">
        <v>43479</v>
      </c>
      <c r="CT98" s="181">
        <v>43605</v>
      </c>
      <c r="CU98" s="181">
        <v>43250</v>
      </c>
      <c r="CV98" s="181">
        <v>43334</v>
      </c>
      <c r="CW98" s="181">
        <v>43334</v>
      </c>
      <c r="CX98" s="181">
        <v>43418</v>
      </c>
      <c r="CY98" s="135">
        <v>0</v>
      </c>
      <c r="CZ98" s="134">
        <v>0</v>
      </c>
      <c r="DA98" s="135">
        <v>0</v>
      </c>
      <c r="DB98" s="135">
        <v>2.197802197802198E-2</v>
      </c>
      <c r="DC98" s="135">
        <v>0</v>
      </c>
      <c r="DD98" s="135">
        <v>0</v>
      </c>
      <c r="DE98" s="140">
        <v>0</v>
      </c>
      <c r="DF98" s="13" t="s">
        <v>820</v>
      </c>
      <c r="DG98" s="80" t="s">
        <v>706</v>
      </c>
      <c r="DH98" s="18" t="b">
        <v>0</v>
      </c>
      <c r="DI98" s="79"/>
      <c r="DJ98" s="79"/>
      <c r="DK98" s="192"/>
      <c r="DL98" s="174"/>
      <c r="DM98" s="193"/>
      <c r="DN98" s="135"/>
      <c r="DO98" s="79"/>
      <c r="DP98" s="79"/>
      <c r="DQ98" s="79"/>
      <c r="DR98" s="79"/>
      <c r="DS98" s="79"/>
      <c r="DT98" s="79"/>
      <c r="DU98" s="79"/>
      <c r="DV98" s="18"/>
      <c r="DW98" s="18"/>
      <c r="DX98" s="18"/>
      <c r="DY98" s="177"/>
      <c r="DZ98" s="177">
        <v>0</v>
      </c>
      <c r="EA98" s="177">
        <v>0</v>
      </c>
      <c r="EB98" s="177">
        <v>0</v>
      </c>
      <c r="EC98" s="177">
        <v>0</v>
      </c>
      <c r="ED98" s="177">
        <v>0</v>
      </c>
      <c r="EE98" s="177">
        <v>0</v>
      </c>
      <c r="EF98" s="177">
        <v>0</v>
      </c>
      <c r="EG98" s="177">
        <v>0</v>
      </c>
      <c r="EH98" s="177">
        <v>0</v>
      </c>
      <c r="EI98" s="177">
        <v>0</v>
      </c>
      <c r="EJ98" s="177">
        <v>0</v>
      </c>
      <c r="EK98" s="177">
        <v>0</v>
      </c>
      <c r="EL98" s="177">
        <v>0</v>
      </c>
      <c r="EM98" s="177">
        <v>0</v>
      </c>
      <c r="EN98" s="177">
        <v>0</v>
      </c>
      <c r="EO98" s="177">
        <v>0</v>
      </c>
      <c r="EP98" s="177">
        <v>339</v>
      </c>
      <c r="EQ98" s="177">
        <v>0</v>
      </c>
      <c r="ER98" s="177">
        <v>0</v>
      </c>
      <c r="ES98" s="177">
        <v>0</v>
      </c>
      <c r="ET98" s="177">
        <v>0</v>
      </c>
      <c r="EU98" s="177">
        <v>364</v>
      </c>
      <c r="EV98" s="177">
        <v>0</v>
      </c>
      <c r="EW98" s="177">
        <v>0</v>
      </c>
      <c r="EX98" s="177">
        <v>0</v>
      </c>
      <c r="EY98" s="177">
        <v>0</v>
      </c>
      <c r="EZ98" s="177">
        <v>0</v>
      </c>
      <c r="FA98" s="177">
        <v>0</v>
      </c>
      <c r="FB98" s="177">
        <v>0</v>
      </c>
      <c r="FC98" s="246">
        <v>1191</v>
      </c>
      <c r="FD98" s="248">
        <v>903</v>
      </c>
      <c r="FE98" s="248">
        <v>903</v>
      </c>
      <c r="FF98" s="248">
        <v>903</v>
      </c>
      <c r="FG98" s="248">
        <v>844</v>
      </c>
      <c r="FH98" s="248">
        <v>836</v>
      </c>
      <c r="FI98" s="248">
        <v>836</v>
      </c>
      <c r="FJ98" s="248">
        <v>836</v>
      </c>
      <c r="FK98" s="248">
        <v>804</v>
      </c>
      <c r="FL98" s="248">
        <v>804</v>
      </c>
      <c r="FM98" s="248">
        <v>804</v>
      </c>
      <c r="FN98" s="248">
        <v>804</v>
      </c>
      <c r="FO98" s="248">
        <v>804</v>
      </c>
      <c r="FP98" s="248">
        <v>804</v>
      </c>
      <c r="FQ98" s="248">
        <v>804</v>
      </c>
      <c r="FR98" s="248">
        <v>804</v>
      </c>
      <c r="FS98" s="248">
        <v>804</v>
      </c>
      <c r="FT98" s="248">
        <v>804</v>
      </c>
      <c r="FU98" s="248">
        <v>804</v>
      </c>
      <c r="FV98" s="248">
        <v>804</v>
      </c>
      <c r="FW98" s="248">
        <v>804</v>
      </c>
      <c r="FX98" s="247">
        <v>804</v>
      </c>
      <c r="FY98" s="247">
        <v>804</v>
      </c>
      <c r="FZ98" s="247">
        <v>804</v>
      </c>
      <c r="GA98" s="247">
        <v>804</v>
      </c>
      <c r="GB98" s="247">
        <v>804</v>
      </c>
      <c r="GC98" s="247">
        <v>804</v>
      </c>
      <c r="GD98" s="247">
        <v>770</v>
      </c>
      <c r="GE98" s="247">
        <v>766</v>
      </c>
      <c r="GF98" s="247">
        <v>766</v>
      </c>
      <c r="GG98" s="247">
        <v>766</v>
      </c>
      <c r="GH98" s="247">
        <v>766</v>
      </c>
      <c r="GI98" s="247">
        <v>766</v>
      </c>
      <c r="GJ98" s="247">
        <v>766</v>
      </c>
      <c r="GK98" s="247">
        <v>766</v>
      </c>
      <c r="GL98" s="247">
        <v>766</v>
      </c>
      <c r="GM98" s="247">
        <v>766</v>
      </c>
      <c r="GN98" s="247">
        <v>759</v>
      </c>
      <c r="GO98" s="247">
        <v>749</v>
      </c>
      <c r="GP98" s="247">
        <v>749</v>
      </c>
      <c r="GQ98" s="247">
        <v>749</v>
      </c>
      <c r="GR98" s="247">
        <v>749</v>
      </c>
      <c r="GS98" s="247">
        <v>746</v>
      </c>
      <c r="GT98" s="247">
        <v>746</v>
      </c>
      <c r="GU98" s="247">
        <v>726</v>
      </c>
      <c r="GV98" s="248">
        <v>525</v>
      </c>
      <c r="GW98" s="248">
        <v>525</v>
      </c>
      <c r="GX98" s="248">
        <v>525</v>
      </c>
      <c r="GY98" s="248">
        <v>525</v>
      </c>
      <c r="GZ98" s="248">
        <v>505</v>
      </c>
      <c r="HA98" s="248">
        <v>495</v>
      </c>
      <c r="HB98" s="248">
        <v>495</v>
      </c>
      <c r="HC98" s="248">
        <v>495</v>
      </c>
      <c r="HD98" s="248">
        <v>495</v>
      </c>
      <c r="HE98" s="244">
        <v>1</v>
      </c>
      <c r="HF98" s="244">
        <v>475</v>
      </c>
      <c r="HG98" s="244">
        <v>475</v>
      </c>
      <c r="HH98" s="244">
        <v>475</v>
      </c>
      <c r="HI98" s="244">
        <v>475</v>
      </c>
      <c r="HJ98" s="244">
        <v>467</v>
      </c>
      <c r="HK98" s="198"/>
      <c r="HL98" s="244">
        <v>467</v>
      </c>
      <c r="HM98" s="244">
        <v>464</v>
      </c>
      <c r="HN98" s="244">
        <v>464</v>
      </c>
      <c r="HO98" s="244">
        <v>475</v>
      </c>
      <c r="HP98" s="244">
        <v>464</v>
      </c>
      <c r="HQ98" s="244">
        <v>464</v>
      </c>
      <c r="HR98" s="244">
        <v>464</v>
      </c>
      <c r="HS98" s="244">
        <v>464</v>
      </c>
      <c r="HT98" s="244">
        <v>464</v>
      </c>
      <c r="HU98" s="244">
        <v>458</v>
      </c>
      <c r="HV98" s="198"/>
      <c r="HW98" s="244">
        <v>448</v>
      </c>
      <c r="HX98" s="244">
        <v>445</v>
      </c>
      <c r="HY98" s="244">
        <v>442</v>
      </c>
      <c r="HZ98" s="244">
        <v>442</v>
      </c>
      <c r="IA98" s="244">
        <v>442</v>
      </c>
      <c r="IB98" s="244">
        <v>442</v>
      </c>
      <c r="IC98" s="244">
        <v>442</v>
      </c>
      <c r="ID98" s="244">
        <v>442</v>
      </c>
      <c r="IE98" s="244">
        <v>442</v>
      </c>
      <c r="IF98" s="244">
        <v>442</v>
      </c>
      <c r="IG98" s="244">
        <v>442</v>
      </c>
      <c r="IH98" s="244">
        <v>442</v>
      </c>
      <c r="II98" s="244">
        <v>442</v>
      </c>
      <c r="IJ98" s="244">
        <v>442</v>
      </c>
      <c r="IK98" s="244">
        <v>422</v>
      </c>
      <c r="IL98" s="244">
        <v>422</v>
      </c>
      <c r="IM98" s="244">
        <v>422</v>
      </c>
      <c r="IN98" s="244">
        <v>422</v>
      </c>
      <c r="IO98" s="244">
        <v>422</v>
      </c>
      <c r="IP98" s="244">
        <v>422</v>
      </c>
      <c r="IQ98" s="244">
        <v>422</v>
      </c>
      <c r="IR98" s="244">
        <v>418</v>
      </c>
      <c r="IS98" s="244">
        <v>418</v>
      </c>
      <c r="IT98" s="244">
        <v>418</v>
      </c>
      <c r="IU98" s="244">
        <v>418</v>
      </c>
      <c r="IV98" s="244">
        <v>418</v>
      </c>
      <c r="IW98" s="244">
        <v>418</v>
      </c>
      <c r="IX98" s="244">
        <v>414</v>
      </c>
      <c r="IY98" s="244">
        <v>414</v>
      </c>
      <c r="IZ98" s="198"/>
      <c r="JA98" s="244">
        <v>394</v>
      </c>
      <c r="JB98" s="244">
        <v>394</v>
      </c>
      <c r="JC98" s="244">
        <v>394</v>
      </c>
      <c r="JD98" s="244">
        <v>394</v>
      </c>
      <c r="JE98" s="244">
        <v>394</v>
      </c>
      <c r="JF98" s="242">
        <v>339</v>
      </c>
      <c r="JG98" s="242">
        <v>329</v>
      </c>
      <c r="JH98" s="242">
        <v>329</v>
      </c>
      <c r="JI98" s="242">
        <v>329</v>
      </c>
      <c r="JJ98" s="242"/>
      <c r="JK98" s="242">
        <v>329</v>
      </c>
      <c r="JL98" s="242">
        <v>329</v>
      </c>
      <c r="JM98" s="242">
        <v>329</v>
      </c>
      <c r="JN98" s="242">
        <v>319</v>
      </c>
      <c r="JO98" s="242">
        <v>319</v>
      </c>
      <c r="JP98" s="242">
        <v>319</v>
      </c>
      <c r="JQ98" s="198"/>
      <c r="JR98" s="242">
        <v>311</v>
      </c>
      <c r="JS98" s="242">
        <v>311</v>
      </c>
      <c r="JT98" s="242">
        <v>311</v>
      </c>
      <c r="JU98" s="242">
        <v>311</v>
      </c>
      <c r="JV98" s="242">
        <v>311</v>
      </c>
      <c r="JW98" s="242">
        <v>311</v>
      </c>
      <c r="JX98" s="242">
        <v>311</v>
      </c>
      <c r="JY98" s="242">
        <v>307</v>
      </c>
      <c r="JZ98" s="242">
        <v>307</v>
      </c>
      <c r="KA98" s="242">
        <v>302</v>
      </c>
      <c r="KB98" s="242">
        <v>302</v>
      </c>
      <c r="KC98" s="242">
        <v>302</v>
      </c>
      <c r="KD98" s="242">
        <v>302</v>
      </c>
      <c r="KE98" s="242">
        <v>302</v>
      </c>
      <c r="KF98" s="242">
        <v>297</v>
      </c>
      <c r="KG98" s="242">
        <v>297</v>
      </c>
      <c r="KH98" s="242">
        <v>289</v>
      </c>
      <c r="KI98" s="242">
        <v>289</v>
      </c>
      <c r="KJ98" s="242">
        <v>289</v>
      </c>
      <c r="KK98" s="242">
        <v>289</v>
      </c>
      <c r="KL98" s="242">
        <v>289</v>
      </c>
      <c r="KM98" s="242">
        <v>279</v>
      </c>
      <c r="KN98" s="242">
        <v>279</v>
      </c>
      <c r="KO98" s="242">
        <v>271</v>
      </c>
      <c r="KP98" s="242">
        <v>271</v>
      </c>
      <c r="KQ98" s="242">
        <v>271</v>
      </c>
      <c r="KR98" s="242">
        <v>271</v>
      </c>
      <c r="KS98" s="242">
        <v>271</v>
      </c>
      <c r="KT98" s="242">
        <v>271</v>
      </c>
      <c r="KU98" s="242">
        <v>269</v>
      </c>
      <c r="KV98" s="242">
        <v>269</v>
      </c>
      <c r="KW98" s="242">
        <v>269</v>
      </c>
      <c r="KX98" s="198"/>
      <c r="KY98" s="198"/>
      <c r="KZ98" s="198"/>
      <c r="LA98" s="198"/>
      <c r="LB98" s="242">
        <v>258</v>
      </c>
      <c r="LC98" s="242">
        <v>329</v>
      </c>
      <c r="LD98" s="242">
        <v>329</v>
      </c>
      <c r="LE98" s="242">
        <v>208</v>
      </c>
      <c r="LF98" s="243">
        <v>0</v>
      </c>
      <c r="LG98" s="242">
        <v>208</v>
      </c>
      <c r="LH98" s="198"/>
      <c r="LI98" s="198"/>
      <c r="LJ98" s="198"/>
      <c r="LK98" s="198"/>
      <c r="LL98" s="198"/>
      <c r="LM98" s="198"/>
      <c r="LN98" s="198"/>
      <c r="LO98" s="198"/>
      <c r="LP98" s="198"/>
      <c r="LQ98" s="242">
        <v>208</v>
      </c>
      <c r="LR98" s="198"/>
      <c r="LS98" s="198"/>
      <c r="LT98" s="198"/>
      <c r="LU98" s="198"/>
      <c r="LV98" s="198"/>
      <c r="LW98" s="198"/>
      <c r="LX98" s="198"/>
      <c r="LY98" s="198"/>
      <c r="LZ98" s="198"/>
      <c r="MA98" s="198"/>
      <c r="MB98" s="198"/>
      <c r="MC98" s="198"/>
      <c r="MD98" s="198"/>
      <c r="ME98" s="198"/>
      <c r="MF98" s="198"/>
      <c r="MG98" s="198"/>
      <c r="MH98" s="198"/>
      <c r="MI98" s="198"/>
      <c r="MJ98" s="198"/>
      <c r="MK98" s="198"/>
      <c r="ML98" s="198"/>
      <c r="MM98" s="198"/>
      <c r="MN98" s="242">
        <v>208</v>
      </c>
      <c r="MO98" s="242">
        <v>553</v>
      </c>
      <c r="MP98" s="198"/>
      <c r="MQ98" s="242">
        <v>553</v>
      </c>
      <c r="MR98" s="198"/>
      <c r="MS98" s="198"/>
      <c r="MT98" s="198"/>
      <c r="MU98" s="198"/>
      <c r="MV98" s="198"/>
      <c r="MW98" s="198"/>
      <c r="MX98" s="198"/>
      <c r="MY98" s="198"/>
      <c r="MZ98" s="198"/>
      <c r="NA98" s="242">
        <v>553</v>
      </c>
      <c r="NB98" s="198"/>
      <c r="NC98" s="198"/>
      <c r="ND98" s="198"/>
      <c r="NE98" s="198"/>
      <c r="NF98" s="198"/>
      <c r="NG98" s="198"/>
      <c r="NH98" s="198"/>
      <c r="NI98" s="198"/>
      <c r="NJ98" s="198"/>
      <c r="NK98" s="198"/>
      <c r="NL98" s="198"/>
      <c r="NM98" s="198"/>
      <c r="NN98" s="198"/>
      <c r="NO98" s="198"/>
      <c r="NP98" s="196"/>
      <c r="NQ98" s="196"/>
      <c r="NR98" s="196"/>
      <c r="NS98" s="196"/>
      <c r="NT98" s="196"/>
      <c r="NU98" s="196"/>
      <c r="NV98" s="196"/>
      <c r="NW98" s="196"/>
      <c r="NX98" s="196"/>
      <c r="NY98" s="196"/>
      <c r="NZ98" s="196"/>
      <c r="OA98" s="196"/>
      <c r="OB98" s="196"/>
      <c r="OC98" s="196"/>
      <c r="OD98" s="196"/>
      <c r="OE98" s="196"/>
      <c r="OF98" s="196"/>
      <c r="OG98" s="196"/>
      <c r="OH98" s="196"/>
      <c r="OI98" s="196"/>
      <c r="OJ98" s="196"/>
      <c r="OK98" s="196"/>
      <c r="OL98" s="196"/>
      <c r="OM98" s="196"/>
      <c r="ON98" s="196"/>
      <c r="OO98" s="196"/>
      <c r="OP98" s="196"/>
      <c r="OQ98" s="196"/>
      <c r="OR98" s="196"/>
      <c r="OS98" s="196"/>
      <c r="OT98" s="196"/>
      <c r="OU98" s="196"/>
      <c r="OV98" s="196"/>
      <c r="OW98" s="196"/>
      <c r="OX98" s="196"/>
      <c r="OY98" s="196"/>
      <c r="OZ98" s="196"/>
      <c r="PA98" s="196"/>
      <c r="PB98" s="196"/>
      <c r="PC98" s="196"/>
      <c r="PD98" s="196"/>
      <c r="PE98" s="196"/>
      <c r="PF98" s="196"/>
      <c r="PG98" s="196"/>
      <c r="PH98" s="196"/>
      <c r="PI98" s="196"/>
      <c r="PJ98" s="196"/>
      <c r="PK98" s="196"/>
      <c r="PL98" s="196"/>
      <c r="PM98" s="196"/>
      <c r="PN98" s="196"/>
      <c r="PO98" s="196"/>
      <c r="PP98" s="196"/>
      <c r="PQ98" s="196"/>
      <c r="PR98" s="196"/>
      <c r="PS98" s="196"/>
      <c r="PT98" s="196"/>
      <c r="PU98" s="196"/>
      <c r="PV98" s="196"/>
      <c r="PW98" s="196"/>
      <c r="PX98" s="261"/>
      <c r="PY98" s="261"/>
      <c r="PZ98" s="261"/>
      <c r="QA98" s="261"/>
      <c r="QB98" s="261"/>
      <c r="QC98" s="261"/>
      <c r="QD98" s="261"/>
      <c r="QE98" s="261"/>
      <c r="QF98" s="261"/>
      <c r="QG98" s="261"/>
      <c r="QH98" s="261"/>
      <c r="QI98" s="261"/>
      <c r="QJ98" s="261"/>
      <c r="QK98" s="261"/>
      <c r="QL98" s="261"/>
      <c r="QM98" s="261"/>
      <c r="QN98" s="261"/>
      <c r="QO98" s="261"/>
      <c r="QP98" s="261"/>
      <c r="QQ98" s="261"/>
      <c r="QR98" s="261"/>
      <c r="QS98" s="261"/>
      <c r="QT98" s="261"/>
      <c r="QU98" s="261"/>
      <c r="QV98" s="261"/>
      <c r="QW98" s="261"/>
      <c r="QX98" s="261"/>
      <c r="QY98" s="261"/>
      <c r="QZ98" s="261"/>
      <c r="RA98" s="261"/>
      <c r="RB98" s="261"/>
      <c r="RC98" s="261"/>
      <c r="RD98" s="261"/>
      <c r="RE98" s="261"/>
      <c r="RF98" s="261"/>
      <c r="RG98" s="261"/>
      <c r="RH98" s="261"/>
      <c r="RI98" s="261"/>
      <c r="RJ98" s="261"/>
      <c r="RK98" s="261"/>
      <c r="RL98" s="261"/>
      <c r="RM98" s="261"/>
      <c r="RN98" s="261"/>
      <c r="RO98" s="261"/>
      <c r="RP98" s="261"/>
      <c r="RQ98" s="261"/>
      <c r="RR98" s="261"/>
      <c r="RS98" s="261"/>
      <c r="RT98" s="261"/>
      <c r="RU98" s="261"/>
      <c r="RV98" s="261"/>
      <c r="RW98" s="261"/>
      <c r="RX98" s="261"/>
      <c r="RY98" s="261"/>
      <c r="RZ98" s="261"/>
      <c r="SA98" s="261"/>
      <c r="SB98" s="261"/>
      <c r="SC98" s="261"/>
      <c r="SD98" s="261"/>
      <c r="SE98" s="261"/>
    </row>
    <row r="99" spans="1:499" x14ac:dyDescent="0.2">
      <c r="A99" s="230" t="s">
        <v>830</v>
      </c>
      <c r="B99" s="231" t="s">
        <v>5440</v>
      </c>
      <c r="C99" s="225"/>
      <c r="D99" s="225"/>
      <c r="E99" s="225"/>
      <c r="F99" s="226" t="s">
        <v>5712</v>
      </c>
      <c r="G99" s="226" t="s">
        <v>5550</v>
      </c>
      <c r="H99" s="226" t="s">
        <v>5551</v>
      </c>
      <c r="I99" s="226" t="s">
        <v>5607</v>
      </c>
      <c r="J99" s="226"/>
      <c r="K99" s="226"/>
      <c r="L99" s="226"/>
      <c r="M99" s="226"/>
      <c r="N99" s="226" t="s">
        <v>5553</v>
      </c>
      <c r="O99" s="226" t="s">
        <v>5713</v>
      </c>
      <c r="P99" s="226"/>
      <c r="Q99" s="237">
        <v>0</v>
      </c>
      <c r="R99" s="238"/>
      <c r="S99" s="238"/>
      <c r="T99" s="238"/>
      <c r="U99" s="238"/>
      <c r="V99" s="238"/>
      <c r="W99" s="232" t="s">
        <v>5570</v>
      </c>
      <c r="X99" s="232"/>
      <c r="Y99" s="232" t="s">
        <v>5556</v>
      </c>
      <c r="Z99" s="235">
        <v>2.14</v>
      </c>
      <c r="AA99" s="235">
        <v>3.01</v>
      </c>
      <c r="AB99" s="235">
        <v>0</v>
      </c>
      <c r="AC99" s="224">
        <v>36526</v>
      </c>
      <c r="AD99" s="224">
        <v>36526</v>
      </c>
      <c r="AE99" s="125">
        <v>18</v>
      </c>
      <c r="AF99" s="125">
        <v>24</v>
      </c>
      <c r="AG99" s="125">
        <v>12</v>
      </c>
      <c r="AH99" s="236">
        <v>1</v>
      </c>
      <c r="AI99" s="236" t="s">
        <v>819</v>
      </c>
      <c r="AJ99" s="125" t="s">
        <v>6225</v>
      </c>
      <c r="AK99" s="175" t="s">
        <v>5144</v>
      </c>
      <c r="AL99" s="125" t="s">
        <v>820</v>
      </c>
      <c r="AM99" s="27" t="s">
        <v>5060</v>
      </c>
      <c r="AN99" s="126">
        <v>13.69</v>
      </c>
      <c r="AO99" s="126">
        <v>4.4000000000000004</v>
      </c>
      <c r="AP99" s="126">
        <v>6.4</v>
      </c>
      <c r="AQ99" s="126">
        <v>9.1</v>
      </c>
      <c r="AR99" s="125">
        <v>0</v>
      </c>
      <c r="AS99" s="125">
        <v>0</v>
      </c>
      <c r="AT99" s="178">
        <v>43443</v>
      </c>
      <c r="AU99" s="178"/>
      <c r="AV99" s="178">
        <v>43460</v>
      </c>
      <c r="AW99" s="239" t="s">
        <v>855</v>
      </c>
      <c r="AX99" s="239" t="s">
        <v>846</v>
      </c>
      <c r="AY99" s="127"/>
      <c r="AZ99" s="127"/>
      <c r="BA99" s="128">
        <v>500</v>
      </c>
      <c r="BB99" s="128" t="s">
        <v>489</v>
      </c>
      <c r="BC99" s="128"/>
      <c r="BD99" s="128">
        <v>1</v>
      </c>
      <c r="BE99" s="129" t="s">
        <v>541</v>
      </c>
      <c r="BF99" s="130">
        <v>1</v>
      </c>
      <c r="BG99" s="240"/>
      <c r="BH99" s="241"/>
      <c r="BI99" s="190"/>
      <c r="BJ99" s="131">
        <v>239</v>
      </c>
      <c r="BK99" s="191">
        <v>592</v>
      </c>
      <c r="BL99" s="13">
        <v>159</v>
      </c>
      <c r="BM99" s="13">
        <v>79</v>
      </c>
      <c r="BN99" s="27" t="s">
        <v>5557</v>
      </c>
      <c r="BO99" s="13" t="s">
        <v>5562</v>
      </c>
      <c r="BP99" s="222">
        <v>266</v>
      </c>
      <c r="BQ99" s="132"/>
      <c r="BR99" s="133"/>
      <c r="BS99" s="125">
        <v>1000000000</v>
      </c>
      <c r="BT99" s="134">
        <v>52</v>
      </c>
      <c r="BU99" s="135">
        <v>0.78239999999999998</v>
      </c>
      <c r="BV99" s="134">
        <v>300</v>
      </c>
      <c r="BW99" s="136">
        <v>0</v>
      </c>
      <c r="BX99" s="136">
        <v>300</v>
      </c>
      <c r="BY99" s="136">
        <v>0</v>
      </c>
      <c r="BZ99" s="134">
        <v>0</v>
      </c>
      <c r="CA99" s="134">
        <v>0</v>
      </c>
      <c r="CB99" s="134">
        <v>352</v>
      </c>
      <c r="CC99" s="135">
        <v>-0.4728</v>
      </c>
      <c r="CD99" s="134"/>
      <c r="CE99" s="134"/>
      <c r="CF99" s="137">
        <v>0</v>
      </c>
      <c r="CG99" s="134">
        <v>80</v>
      </c>
      <c r="CH99" s="132"/>
      <c r="CI99" s="132"/>
      <c r="CJ99" s="229" t="s">
        <v>820</v>
      </c>
      <c r="CK99" s="233" t="s">
        <v>820</v>
      </c>
      <c r="CL99" s="138">
        <v>23</v>
      </c>
      <c r="CM99" s="138">
        <v>0</v>
      </c>
      <c r="CN99" s="135">
        <v>0</v>
      </c>
      <c r="CO99" s="135">
        <v>0.54</v>
      </c>
      <c r="CP99" s="139"/>
      <c r="CQ99" s="135">
        <v>0</v>
      </c>
      <c r="CR99" s="179">
        <v>43479</v>
      </c>
      <c r="CS99" s="180">
        <v>43479</v>
      </c>
      <c r="CT99" s="181">
        <v>43605</v>
      </c>
      <c r="CU99" s="181">
        <v>36526</v>
      </c>
      <c r="CV99" s="181">
        <v>36526</v>
      </c>
      <c r="CW99" s="181">
        <v>36526</v>
      </c>
      <c r="CX99" s="181">
        <v>36694</v>
      </c>
      <c r="CY99" s="135">
        <v>0</v>
      </c>
      <c r="CZ99" s="134">
        <v>0</v>
      </c>
      <c r="DA99" s="135">
        <v>0</v>
      </c>
      <c r="DB99" s="135">
        <v>2.197802197802198E-2</v>
      </c>
      <c r="DC99" s="135">
        <v>0</v>
      </c>
      <c r="DD99" s="135">
        <v>0</v>
      </c>
      <c r="DE99" s="140">
        <v>0</v>
      </c>
      <c r="DF99" s="13" t="s">
        <v>820</v>
      </c>
      <c r="DG99" s="80" t="s">
        <v>820</v>
      </c>
      <c r="DH99" s="18" t="b">
        <v>0</v>
      </c>
      <c r="DI99" s="79"/>
      <c r="DJ99" s="79"/>
      <c r="DK99" s="192"/>
      <c r="DL99" s="174"/>
      <c r="DM99" s="193"/>
      <c r="DN99" s="135"/>
      <c r="DO99" s="79"/>
      <c r="DP99" s="79"/>
      <c r="DQ99" s="79"/>
      <c r="DR99" s="79"/>
      <c r="DS99" s="79"/>
      <c r="DT99" s="79"/>
      <c r="DU99" s="79"/>
      <c r="DV99" s="18"/>
      <c r="DW99" s="18"/>
      <c r="DX99" s="18"/>
      <c r="DY99" s="177"/>
      <c r="DZ99" s="177">
        <v>0</v>
      </c>
      <c r="EA99" s="177">
        <v>0</v>
      </c>
      <c r="EB99" s="177">
        <v>0</v>
      </c>
      <c r="EC99" s="177">
        <v>0</v>
      </c>
      <c r="ED99" s="177">
        <v>0</v>
      </c>
      <c r="EE99" s="177">
        <v>0</v>
      </c>
      <c r="EF99" s="177">
        <v>0</v>
      </c>
      <c r="EG99" s="177">
        <v>0</v>
      </c>
      <c r="EH99" s="177">
        <v>0</v>
      </c>
      <c r="EI99" s="177">
        <v>0</v>
      </c>
      <c r="EJ99" s="177">
        <v>0</v>
      </c>
      <c r="EK99" s="177">
        <v>0</v>
      </c>
      <c r="EL99" s="177">
        <v>0</v>
      </c>
      <c r="EM99" s="177">
        <v>0</v>
      </c>
      <c r="EN99" s="177">
        <v>0</v>
      </c>
      <c r="EO99" s="177">
        <v>0</v>
      </c>
      <c r="EP99" s="177">
        <v>0</v>
      </c>
      <c r="EQ99" s="177">
        <v>0</v>
      </c>
      <c r="ER99" s="177">
        <v>0</v>
      </c>
      <c r="ES99" s="177">
        <v>0</v>
      </c>
      <c r="ET99" s="177">
        <v>0</v>
      </c>
      <c r="EU99" s="177">
        <v>0</v>
      </c>
      <c r="EV99" s="177">
        <v>0</v>
      </c>
      <c r="EW99" s="177">
        <v>0</v>
      </c>
      <c r="EX99" s="177">
        <v>0</v>
      </c>
      <c r="EY99" s="177">
        <v>0</v>
      </c>
      <c r="EZ99" s="177">
        <v>0</v>
      </c>
      <c r="FA99" s="177">
        <v>0</v>
      </c>
      <c r="FB99" s="177">
        <v>0</v>
      </c>
      <c r="FC99" s="246">
        <v>428</v>
      </c>
      <c r="FD99" s="249">
        <v>360</v>
      </c>
      <c r="FE99" s="249">
        <v>354</v>
      </c>
      <c r="FF99" s="249">
        <v>354</v>
      </c>
      <c r="FG99" s="250">
        <v>229</v>
      </c>
      <c r="FH99" s="244">
        <v>226</v>
      </c>
      <c r="FI99" s="244">
        <v>226</v>
      </c>
      <c r="FJ99" s="244">
        <v>226</v>
      </c>
      <c r="FK99" s="244">
        <v>219</v>
      </c>
      <c r="FL99" s="244">
        <v>219</v>
      </c>
      <c r="FM99" s="244">
        <v>219</v>
      </c>
      <c r="FN99" s="244">
        <v>219</v>
      </c>
      <c r="FO99" s="244">
        <v>219</v>
      </c>
      <c r="FP99" s="244">
        <v>219</v>
      </c>
      <c r="FQ99" s="244">
        <v>219</v>
      </c>
      <c r="FR99" s="244">
        <v>219</v>
      </c>
      <c r="FS99" s="244">
        <v>219</v>
      </c>
      <c r="FT99" s="244">
        <v>219</v>
      </c>
      <c r="FU99" s="244">
        <v>219</v>
      </c>
      <c r="FV99" s="244">
        <v>219</v>
      </c>
      <c r="FW99" s="244">
        <v>219</v>
      </c>
      <c r="FX99" s="244">
        <v>219</v>
      </c>
      <c r="FY99" s="244">
        <v>219</v>
      </c>
      <c r="FZ99" s="244">
        <v>219</v>
      </c>
      <c r="GA99" s="244">
        <v>219</v>
      </c>
      <c r="GB99" s="244">
        <v>219</v>
      </c>
      <c r="GC99" s="244">
        <v>219</v>
      </c>
      <c r="GD99" s="244">
        <v>196</v>
      </c>
      <c r="GE99" s="244">
        <v>196</v>
      </c>
      <c r="GF99" s="244">
        <v>188</v>
      </c>
      <c r="GG99" s="244">
        <v>188</v>
      </c>
      <c r="GH99" s="244">
        <v>185</v>
      </c>
      <c r="GI99" s="244">
        <v>185</v>
      </c>
      <c r="GJ99" s="244">
        <v>185</v>
      </c>
      <c r="GK99" s="244">
        <v>185</v>
      </c>
      <c r="GL99" s="244">
        <v>185</v>
      </c>
      <c r="GM99" s="244">
        <v>185</v>
      </c>
      <c r="GN99" s="244">
        <v>185</v>
      </c>
      <c r="GO99" s="244">
        <v>185</v>
      </c>
      <c r="GP99" s="244">
        <v>185</v>
      </c>
      <c r="GQ99" s="244">
        <v>185</v>
      </c>
      <c r="GR99" s="244">
        <v>185</v>
      </c>
      <c r="GS99" s="244">
        <v>185</v>
      </c>
      <c r="GT99" s="244">
        <v>185</v>
      </c>
      <c r="GU99" s="244">
        <v>170</v>
      </c>
      <c r="GV99" s="244">
        <v>167</v>
      </c>
      <c r="GW99" s="244">
        <v>167</v>
      </c>
      <c r="GX99" s="244">
        <v>167</v>
      </c>
      <c r="GY99" s="244">
        <v>167</v>
      </c>
      <c r="GZ99" s="244">
        <v>167</v>
      </c>
      <c r="HA99" s="244">
        <v>167</v>
      </c>
      <c r="HB99" s="244">
        <v>167</v>
      </c>
      <c r="HC99" s="244">
        <v>167</v>
      </c>
      <c r="HD99" s="244">
        <v>167</v>
      </c>
      <c r="HE99" s="244">
        <v>1</v>
      </c>
      <c r="HF99" s="244">
        <v>167</v>
      </c>
      <c r="HG99" s="244">
        <v>167</v>
      </c>
      <c r="HH99" s="244">
        <v>167</v>
      </c>
      <c r="HI99" s="244">
        <v>167</v>
      </c>
      <c r="HJ99" s="244">
        <v>162</v>
      </c>
      <c r="HK99" s="198"/>
      <c r="HL99" s="244">
        <v>162</v>
      </c>
      <c r="HM99" s="244">
        <v>162</v>
      </c>
      <c r="HN99" s="244">
        <v>158</v>
      </c>
      <c r="HO99" s="244">
        <v>167</v>
      </c>
      <c r="HP99" s="244">
        <v>156</v>
      </c>
      <c r="HQ99" s="244">
        <v>156</v>
      </c>
      <c r="HR99" s="244">
        <v>156</v>
      </c>
      <c r="HS99" s="244">
        <v>156</v>
      </c>
      <c r="HT99" s="244">
        <v>156</v>
      </c>
      <c r="HU99" s="244">
        <v>156</v>
      </c>
      <c r="HV99" s="198"/>
      <c r="HW99" s="244">
        <v>156</v>
      </c>
      <c r="HX99" s="244">
        <v>156</v>
      </c>
      <c r="HY99" s="244">
        <v>156</v>
      </c>
      <c r="HZ99" s="244">
        <v>156</v>
      </c>
      <c r="IA99" s="244">
        <v>156</v>
      </c>
      <c r="IB99" s="244">
        <v>150</v>
      </c>
      <c r="IC99" s="244">
        <v>150</v>
      </c>
      <c r="ID99" s="244">
        <v>150</v>
      </c>
      <c r="IE99" s="242">
        <v>130</v>
      </c>
      <c r="IF99" s="242">
        <v>131</v>
      </c>
      <c r="IG99" s="242">
        <v>131</v>
      </c>
      <c r="IH99" s="242">
        <v>131</v>
      </c>
      <c r="II99" s="242">
        <v>131</v>
      </c>
      <c r="IJ99" s="242">
        <v>131</v>
      </c>
      <c r="IK99" s="242">
        <v>128</v>
      </c>
      <c r="IL99" s="242">
        <v>128</v>
      </c>
      <c r="IM99" s="242">
        <v>128</v>
      </c>
      <c r="IN99" s="242">
        <v>128</v>
      </c>
      <c r="IO99" s="242">
        <v>128</v>
      </c>
      <c r="IP99" s="242">
        <v>125</v>
      </c>
      <c r="IQ99" s="242">
        <v>125</v>
      </c>
      <c r="IR99" s="242">
        <v>125</v>
      </c>
      <c r="IS99" s="242">
        <v>125</v>
      </c>
      <c r="IT99" s="242">
        <v>123</v>
      </c>
      <c r="IU99" s="242">
        <v>123</v>
      </c>
      <c r="IV99" s="242">
        <v>123</v>
      </c>
      <c r="IW99" s="242">
        <v>123</v>
      </c>
      <c r="IX99" s="242">
        <v>123</v>
      </c>
      <c r="IY99" s="242">
        <v>123</v>
      </c>
      <c r="IZ99" s="198"/>
      <c r="JA99" s="242">
        <v>123</v>
      </c>
      <c r="JB99" s="242">
        <v>123</v>
      </c>
      <c r="JC99" s="242">
        <v>123</v>
      </c>
      <c r="JD99" s="242">
        <v>123</v>
      </c>
      <c r="JE99" s="242">
        <v>123</v>
      </c>
      <c r="JF99" s="242">
        <v>123</v>
      </c>
      <c r="JG99" s="242">
        <v>123</v>
      </c>
      <c r="JH99" s="242">
        <v>123</v>
      </c>
      <c r="JI99" s="242">
        <v>123</v>
      </c>
      <c r="JJ99" s="242"/>
      <c r="JK99" s="242">
        <v>123</v>
      </c>
      <c r="JL99" s="242">
        <v>123</v>
      </c>
      <c r="JM99" s="242">
        <v>123</v>
      </c>
      <c r="JN99" s="242">
        <v>121</v>
      </c>
      <c r="JO99" s="242">
        <v>121</v>
      </c>
      <c r="JP99" s="242">
        <v>121</v>
      </c>
      <c r="JQ99" s="198"/>
      <c r="JR99" s="242">
        <v>121</v>
      </c>
      <c r="JS99" s="242">
        <v>121</v>
      </c>
      <c r="JT99" s="242">
        <v>121</v>
      </c>
      <c r="JU99" s="242">
        <v>121</v>
      </c>
      <c r="JV99" s="242">
        <v>121</v>
      </c>
      <c r="JW99" s="242">
        <v>121</v>
      </c>
      <c r="JX99" s="242">
        <v>121</v>
      </c>
      <c r="JY99" s="242">
        <v>121</v>
      </c>
      <c r="JZ99" s="242">
        <v>121</v>
      </c>
      <c r="KA99" s="242">
        <v>121</v>
      </c>
      <c r="KB99" s="242">
        <v>115</v>
      </c>
      <c r="KC99" s="242">
        <v>115</v>
      </c>
      <c r="KD99" s="242">
        <v>115</v>
      </c>
      <c r="KE99" s="242">
        <v>115</v>
      </c>
      <c r="KF99" s="242">
        <v>107</v>
      </c>
      <c r="KG99" s="242">
        <v>107</v>
      </c>
      <c r="KH99" s="242">
        <v>107</v>
      </c>
      <c r="KI99" s="242">
        <v>107</v>
      </c>
      <c r="KJ99" s="242">
        <v>107</v>
      </c>
      <c r="KK99" s="242">
        <v>107</v>
      </c>
      <c r="KL99" s="242">
        <v>107</v>
      </c>
      <c r="KM99" s="242">
        <v>102</v>
      </c>
      <c r="KN99" s="242">
        <v>102</v>
      </c>
      <c r="KO99" s="242">
        <v>102</v>
      </c>
      <c r="KP99" s="242">
        <v>102</v>
      </c>
      <c r="KQ99" s="242">
        <v>102</v>
      </c>
      <c r="KR99" s="242">
        <v>102</v>
      </c>
      <c r="KS99" s="242">
        <v>102</v>
      </c>
      <c r="KT99" s="242">
        <v>102</v>
      </c>
      <c r="KU99" s="242">
        <v>102</v>
      </c>
      <c r="KV99" s="242">
        <v>87</v>
      </c>
      <c r="KW99" s="242">
        <v>87</v>
      </c>
      <c r="KX99" s="198"/>
      <c r="KY99" s="198"/>
      <c r="KZ99" s="198"/>
      <c r="LA99" s="198"/>
      <c r="LB99" s="242">
        <v>87</v>
      </c>
      <c r="LC99" s="242">
        <v>123</v>
      </c>
      <c r="LD99" s="242">
        <v>123</v>
      </c>
      <c r="LE99" s="242">
        <v>87</v>
      </c>
      <c r="LF99" s="243">
        <v>0</v>
      </c>
      <c r="LG99" s="242">
        <v>87</v>
      </c>
      <c r="LH99" s="198"/>
      <c r="LI99" s="198"/>
      <c r="LJ99" s="198"/>
      <c r="LK99" s="198"/>
      <c r="LL99" s="198"/>
      <c r="LM99" s="198"/>
      <c r="LN99" s="198"/>
      <c r="LO99" s="198"/>
      <c r="LP99" s="198"/>
      <c r="LQ99" s="242">
        <v>87</v>
      </c>
      <c r="LR99" s="198"/>
      <c r="LS99" s="198"/>
      <c r="LT99" s="198"/>
      <c r="LU99" s="198"/>
      <c r="LV99" s="198"/>
      <c r="LW99" s="198"/>
      <c r="LX99" s="198"/>
      <c r="LY99" s="198"/>
      <c r="LZ99" s="198"/>
      <c r="MA99" s="198"/>
      <c r="MB99" s="198"/>
      <c r="MC99" s="198"/>
      <c r="MD99" s="198"/>
      <c r="ME99" s="198"/>
      <c r="MF99" s="198"/>
      <c r="MG99" s="198"/>
      <c r="MH99" s="198"/>
      <c r="MI99" s="198"/>
      <c r="MJ99" s="198"/>
      <c r="MK99" s="198"/>
      <c r="ML99" s="198"/>
      <c r="MM99" s="198"/>
      <c r="MN99" s="242">
        <v>87</v>
      </c>
      <c r="MO99" s="242">
        <v>52</v>
      </c>
      <c r="MP99" s="198"/>
      <c r="MQ99" s="242">
        <v>52</v>
      </c>
      <c r="MR99" s="198"/>
      <c r="MS99" s="198"/>
      <c r="MT99" s="198"/>
      <c r="MU99" s="198"/>
      <c r="MV99" s="198"/>
      <c r="MW99" s="198"/>
      <c r="MX99" s="198"/>
      <c r="MY99" s="198"/>
      <c r="MZ99" s="198"/>
      <c r="NA99" s="242">
        <v>52</v>
      </c>
      <c r="NB99" s="198"/>
      <c r="NC99" s="198"/>
      <c r="ND99" s="198"/>
      <c r="NE99" s="198"/>
      <c r="NF99" s="198"/>
      <c r="NG99" s="198"/>
      <c r="NH99" s="198"/>
      <c r="NI99" s="198"/>
      <c r="NJ99" s="198"/>
      <c r="NK99" s="198"/>
      <c r="NL99" s="198"/>
      <c r="NM99" s="198"/>
      <c r="NN99" s="198"/>
      <c r="NO99" s="198"/>
      <c r="NP99" s="198"/>
      <c r="NQ99" s="198"/>
      <c r="NR99" s="198"/>
      <c r="NS99" s="198"/>
      <c r="NT99" s="198"/>
      <c r="NU99" s="198"/>
      <c r="NV99" s="198"/>
      <c r="NW99" s="198"/>
      <c r="NX99" s="198"/>
      <c r="NY99" s="198"/>
      <c r="NZ99" s="198"/>
      <c r="OA99" s="198"/>
      <c r="OB99" s="198"/>
      <c r="OC99" s="198"/>
      <c r="OD99" s="198"/>
      <c r="OE99" s="198"/>
      <c r="OF99" s="198"/>
      <c r="OG99" s="198"/>
      <c r="OH99" s="198"/>
      <c r="OI99" s="198"/>
      <c r="OJ99" s="198"/>
      <c r="OK99" s="198"/>
      <c r="OL99" s="198"/>
      <c r="OM99" s="198"/>
      <c r="ON99" s="198"/>
      <c r="OO99" s="198"/>
      <c r="OP99" s="198"/>
      <c r="OQ99" s="198"/>
      <c r="OR99" s="198"/>
      <c r="OS99" s="198"/>
      <c r="OT99" s="198"/>
      <c r="OU99" s="198"/>
      <c r="OV99" s="198"/>
      <c r="OW99" s="198"/>
      <c r="OX99" s="198"/>
      <c r="OY99" s="198"/>
      <c r="OZ99" s="198"/>
      <c r="PA99" s="198"/>
      <c r="PB99" s="198"/>
      <c r="PC99" s="198"/>
      <c r="PD99" s="198"/>
      <c r="PE99" s="198"/>
      <c r="PF99" s="198"/>
      <c r="PG99" s="198"/>
      <c r="PH99" s="198"/>
      <c r="PI99" s="198"/>
      <c r="PJ99" s="198"/>
      <c r="PK99" s="198"/>
      <c r="PL99" s="198"/>
      <c r="PM99" s="198"/>
      <c r="PN99" s="198"/>
      <c r="PO99" s="198"/>
      <c r="PP99" s="198"/>
      <c r="PQ99" s="198"/>
      <c r="PR99" s="198"/>
      <c r="PS99" s="198"/>
      <c r="PT99" s="198"/>
      <c r="PU99" s="198"/>
      <c r="PV99" s="198"/>
      <c r="PW99" s="198"/>
      <c r="PX99" s="261"/>
      <c r="PY99" s="261"/>
      <c r="PZ99" s="261"/>
      <c r="QA99" s="261"/>
      <c r="QB99" s="261"/>
      <c r="QC99" s="261"/>
      <c r="QD99" s="261"/>
      <c r="QE99" s="261"/>
      <c r="QF99" s="261"/>
      <c r="QG99" s="261"/>
      <c r="QH99" s="261"/>
      <c r="QI99" s="261"/>
      <c r="QJ99" s="261"/>
      <c r="QK99" s="261"/>
      <c r="QL99" s="261"/>
      <c r="QM99" s="261"/>
      <c r="QN99" s="261"/>
      <c r="QO99" s="261"/>
      <c r="QP99" s="261"/>
      <c r="QQ99" s="261"/>
      <c r="QR99" s="261"/>
      <c r="QS99" s="261"/>
      <c r="QT99" s="261"/>
      <c r="QU99" s="261"/>
      <c r="QV99" s="261"/>
      <c r="QW99" s="261"/>
      <c r="QX99" s="261"/>
      <c r="QY99" s="261"/>
      <c r="QZ99" s="261"/>
      <c r="RA99" s="261"/>
      <c r="RB99" s="261"/>
      <c r="RC99" s="261"/>
      <c r="RD99" s="261"/>
      <c r="RE99" s="261"/>
      <c r="RF99" s="261"/>
      <c r="RG99" s="261"/>
      <c r="RH99" s="261"/>
      <c r="RI99" s="261"/>
      <c r="RJ99" s="261"/>
      <c r="RK99" s="261"/>
      <c r="RL99" s="261"/>
      <c r="RM99" s="261"/>
      <c r="RN99" s="261"/>
      <c r="RO99" s="261"/>
      <c r="RP99" s="261"/>
      <c r="RQ99" s="261"/>
      <c r="RR99" s="261"/>
      <c r="RS99" s="261"/>
      <c r="RT99" s="261"/>
      <c r="RU99" s="261"/>
      <c r="RV99" s="261"/>
      <c r="RW99" s="261"/>
      <c r="RX99" s="261"/>
      <c r="RY99" s="261"/>
      <c r="RZ99" s="261"/>
      <c r="SA99" s="261"/>
      <c r="SB99" s="261"/>
      <c r="SC99" s="261"/>
      <c r="SD99" s="261"/>
      <c r="SE99" s="261"/>
    </row>
    <row r="100" spans="1:499" x14ac:dyDescent="0.2">
      <c r="A100" s="230" t="s">
        <v>830</v>
      </c>
      <c r="B100" s="231" t="s">
        <v>5441</v>
      </c>
      <c r="C100" s="225"/>
      <c r="D100" s="225"/>
      <c r="E100" s="225"/>
      <c r="F100" s="226" t="s">
        <v>5714</v>
      </c>
      <c r="G100" s="226" t="s">
        <v>5550</v>
      </c>
      <c r="H100" s="226" t="s">
        <v>5551</v>
      </c>
      <c r="I100" s="226" t="s">
        <v>5607</v>
      </c>
      <c r="J100" s="226"/>
      <c r="K100" s="226"/>
      <c r="L100" s="226"/>
      <c r="M100" s="226"/>
      <c r="N100" s="226" t="s">
        <v>5553</v>
      </c>
      <c r="O100" s="226" t="s">
        <v>5713</v>
      </c>
      <c r="P100" s="226"/>
      <c r="Q100" s="237">
        <v>0</v>
      </c>
      <c r="R100" s="238"/>
      <c r="S100" s="238"/>
      <c r="T100" s="238"/>
      <c r="U100" s="238"/>
      <c r="V100" s="238"/>
      <c r="W100" s="232" t="s">
        <v>5561</v>
      </c>
      <c r="X100" s="232"/>
      <c r="Y100" s="232" t="s">
        <v>5556</v>
      </c>
      <c r="Z100" s="235">
        <v>2.09</v>
      </c>
      <c r="AA100" s="235">
        <v>3.1</v>
      </c>
      <c r="AB100" s="235">
        <v>0</v>
      </c>
      <c r="AC100" s="224">
        <v>36526</v>
      </c>
      <c r="AD100" s="224">
        <v>36526</v>
      </c>
      <c r="AE100" s="125">
        <v>18</v>
      </c>
      <c r="AF100" s="125">
        <v>24</v>
      </c>
      <c r="AG100" s="125">
        <v>12</v>
      </c>
      <c r="AH100" s="236">
        <v>1</v>
      </c>
      <c r="AI100" s="236" t="s">
        <v>819</v>
      </c>
      <c r="AJ100" s="125" t="s">
        <v>6225</v>
      </c>
      <c r="AK100" s="175" t="s">
        <v>5144</v>
      </c>
      <c r="AL100" s="125" t="s">
        <v>820</v>
      </c>
      <c r="AM100" s="27" t="s">
        <v>820</v>
      </c>
      <c r="AN100" s="126">
        <v>16.64</v>
      </c>
      <c r="AO100" s="126">
        <v>13.1</v>
      </c>
      <c r="AP100" s="126">
        <v>5.3</v>
      </c>
      <c r="AQ100" s="126">
        <v>7.5</v>
      </c>
      <c r="AR100" s="125">
        <v>0</v>
      </c>
      <c r="AS100" s="125">
        <v>0</v>
      </c>
      <c r="AT100" s="178">
        <v>43443</v>
      </c>
      <c r="AU100" s="178">
        <v>43219</v>
      </c>
      <c r="AV100" s="178">
        <v>42858</v>
      </c>
      <c r="AW100" s="239" t="s">
        <v>855</v>
      </c>
      <c r="AX100" s="239" t="s">
        <v>846</v>
      </c>
      <c r="AY100" s="127"/>
      <c r="AZ100" s="127"/>
      <c r="BA100" s="128">
        <v>500</v>
      </c>
      <c r="BB100" s="128" t="s">
        <v>489</v>
      </c>
      <c r="BC100" s="128"/>
      <c r="BD100" s="128">
        <v>1</v>
      </c>
      <c r="BE100" s="129" t="s">
        <v>541</v>
      </c>
      <c r="BF100" s="130">
        <v>1</v>
      </c>
      <c r="BG100" s="240"/>
      <c r="BH100" s="241"/>
      <c r="BI100" s="190"/>
      <c r="BJ100" s="131">
        <v>871</v>
      </c>
      <c r="BK100" s="191">
        <v>719</v>
      </c>
      <c r="BL100" s="13">
        <v>579</v>
      </c>
      <c r="BM100" s="13">
        <v>287</v>
      </c>
      <c r="BN100" s="27" t="s">
        <v>5557</v>
      </c>
      <c r="BO100" s="13" t="s">
        <v>705</v>
      </c>
      <c r="BP100" s="222">
        <v>777</v>
      </c>
      <c r="BQ100" s="132"/>
      <c r="BR100" s="133"/>
      <c r="BS100" s="125">
        <v>1000000000</v>
      </c>
      <c r="BT100" s="134">
        <v>154</v>
      </c>
      <c r="BU100" s="135">
        <v>0.82320000000000004</v>
      </c>
      <c r="BV100" s="134">
        <v>200</v>
      </c>
      <c r="BW100" s="136">
        <v>0</v>
      </c>
      <c r="BX100" s="136">
        <v>0</v>
      </c>
      <c r="BY100" s="136">
        <v>200</v>
      </c>
      <c r="BZ100" s="134">
        <v>0</v>
      </c>
      <c r="CA100" s="134">
        <v>0</v>
      </c>
      <c r="CB100" s="134">
        <v>354</v>
      </c>
      <c r="CC100" s="135">
        <v>0.59360000000000002</v>
      </c>
      <c r="CD100" s="134"/>
      <c r="CE100" s="134"/>
      <c r="CF100" s="137">
        <v>517</v>
      </c>
      <c r="CG100" s="134">
        <v>290</v>
      </c>
      <c r="CH100" s="132"/>
      <c r="CI100" s="132"/>
      <c r="CJ100" s="229" t="s">
        <v>820</v>
      </c>
      <c r="CK100" s="233" t="s">
        <v>820</v>
      </c>
      <c r="CL100" s="138">
        <v>134</v>
      </c>
      <c r="CM100" s="138">
        <v>0</v>
      </c>
      <c r="CN100" s="135">
        <v>0</v>
      </c>
      <c r="CO100" s="135">
        <v>0.64</v>
      </c>
      <c r="CP100" s="139"/>
      <c r="CQ100" s="135">
        <v>0</v>
      </c>
      <c r="CR100" s="179">
        <v>43479</v>
      </c>
      <c r="CS100" s="180">
        <v>43479</v>
      </c>
      <c r="CT100" s="181">
        <v>43605</v>
      </c>
      <c r="CU100" s="181">
        <v>36526</v>
      </c>
      <c r="CV100" s="181">
        <v>36526</v>
      </c>
      <c r="CW100" s="181">
        <v>36526</v>
      </c>
      <c r="CX100" s="181">
        <v>36694</v>
      </c>
      <c r="CY100" s="135">
        <v>0</v>
      </c>
      <c r="CZ100" s="134">
        <v>0</v>
      </c>
      <c r="DA100" s="135">
        <v>0</v>
      </c>
      <c r="DB100" s="135">
        <v>2.197802197802198E-2</v>
      </c>
      <c r="DC100" s="135">
        <v>0</v>
      </c>
      <c r="DD100" s="135">
        <v>0</v>
      </c>
      <c r="DE100" s="140">
        <v>0</v>
      </c>
      <c r="DF100" s="13" t="s">
        <v>820</v>
      </c>
      <c r="DG100" s="80" t="s">
        <v>706</v>
      </c>
      <c r="DH100" s="18" t="b">
        <v>0</v>
      </c>
      <c r="DI100" s="79"/>
      <c r="DJ100" s="79"/>
      <c r="DK100" s="192"/>
      <c r="DL100" s="174"/>
      <c r="DM100" s="193"/>
      <c r="DN100" s="135"/>
      <c r="DO100" s="79"/>
      <c r="DP100" s="79"/>
      <c r="DQ100" s="79"/>
      <c r="DR100" s="79"/>
      <c r="DS100" s="79"/>
      <c r="DT100" s="79"/>
      <c r="DU100" s="79"/>
      <c r="DV100" s="18"/>
      <c r="DW100" s="18"/>
      <c r="DX100" s="18"/>
      <c r="DY100" s="177"/>
      <c r="DZ100" s="177">
        <v>0</v>
      </c>
      <c r="EA100" s="177">
        <v>0</v>
      </c>
      <c r="EB100" s="177">
        <v>0</v>
      </c>
      <c r="EC100" s="177">
        <v>0</v>
      </c>
      <c r="ED100" s="177">
        <v>0</v>
      </c>
      <c r="EE100" s="177">
        <v>0</v>
      </c>
      <c r="EF100" s="177">
        <v>0</v>
      </c>
      <c r="EG100" s="177">
        <v>0</v>
      </c>
      <c r="EH100" s="177">
        <v>0</v>
      </c>
      <c r="EI100" s="177">
        <v>0</v>
      </c>
      <c r="EJ100" s="177">
        <v>0</v>
      </c>
      <c r="EK100" s="177">
        <v>0</v>
      </c>
      <c r="EL100" s="177">
        <v>0</v>
      </c>
      <c r="EM100" s="177">
        <v>0</v>
      </c>
      <c r="EN100" s="177">
        <v>0</v>
      </c>
      <c r="EO100" s="177">
        <v>0</v>
      </c>
      <c r="EP100" s="177">
        <v>0</v>
      </c>
      <c r="EQ100" s="177">
        <v>0</v>
      </c>
      <c r="ER100" s="177">
        <v>0</v>
      </c>
      <c r="ES100" s="177">
        <v>0</v>
      </c>
      <c r="ET100" s="177">
        <v>0</v>
      </c>
      <c r="EU100" s="177">
        <v>0</v>
      </c>
      <c r="EV100" s="177">
        <v>0</v>
      </c>
      <c r="EW100" s="177">
        <v>0</v>
      </c>
      <c r="EX100" s="177">
        <v>0</v>
      </c>
      <c r="EY100" s="177">
        <v>0</v>
      </c>
      <c r="EZ100" s="177">
        <v>0</v>
      </c>
      <c r="FA100" s="177">
        <v>0</v>
      </c>
      <c r="FB100" s="177">
        <v>0</v>
      </c>
      <c r="FC100" s="249">
        <v>599</v>
      </c>
      <c r="FD100" s="248">
        <v>553</v>
      </c>
      <c r="FE100" s="248">
        <v>547</v>
      </c>
      <c r="FF100" s="248">
        <v>547</v>
      </c>
      <c r="FG100" s="248">
        <v>412</v>
      </c>
      <c r="FH100" s="248">
        <v>409</v>
      </c>
      <c r="FI100" s="248">
        <v>409</v>
      </c>
      <c r="FJ100" s="248">
        <v>409</v>
      </c>
      <c r="FK100" s="244">
        <v>397</v>
      </c>
      <c r="FL100" s="244">
        <v>397</v>
      </c>
      <c r="FM100" s="244">
        <v>397</v>
      </c>
      <c r="FN100" s="244">
        <v>397</v>
      </c>
      <c r="FO100" s="244">
        <v>397</v>
      </c>
      <c r="FP100" s="244">
        <v>397</v>
      </c>
      <c r="FQ100" s="244">
        <v>397</v>
      </c>
      <c r="FR100" s="244">
        <v>397</v>
      </c>
      <c r="FS100" s="244">
        <v>397</v>
      </c>
      <c r="FT100" s="244">
        <v>397</v>
      </c>
      <c r="FU100" s="244">
        <v>397</v>
      </c>
      <c r="FV100" s="244">
        <v>397</v>
      </c>
      <c r="FW100" s="244">
        <v>397</v>
      </c>
      <c r="FX100" s="244">
        <v>397</v>
      </c>
      <c r="FY100" s="244">
        <v>397</v>
      </c>
      <c r="FZ100" s="244">
        <v>397</v>
      </c>
      <c r="GA100" s="244">
        <v>397</v>
      </c>
      <c r="GB100" s="244">
        <v>397</v>
      </c>
      <c r="GC100" s="244">
        <v>397</v>
      </c>
      <c r="GD100" s="244">
        <v>358</v>
      </c>
      <c r="GE100" s="244">
        <v>358</v>
      </c>
      <c r="GF100" s="244">
        <v>358</v>
      </c>
      <c r="GG100" s="244">
        <v>358</v>
      </c>
      <c r="GH100" s="244">
        <v>355</v>
      </c>
      <c r="GI100" s="244">
        <v>355</v>
      </c>
      <c r="GJ100" s="244">
        <v>355</v>
      </c>
      <c r="GK100" s="244">
        <v>352</v>
      </c>
      <c r="GL100" s="244">
        <v>352</v>
      </c>
      <c r="GM100" s="244">
        <v>352</v>
      </c>
      <c r="GN100" s="244">
        <v>330</v>
      </c>
      <c r="GO100" s="244">
        <v>330</v>
      </c>
      <c r="GP100" s="244">
        <v>330</v>
      </c>
      <c r="GQ100" s="244">
        <v>330</v>
      </c>
      <c r="GR100" s="244">
        <v>330</v>
      </c>
      <c r="GS100" s="244">
        <v>330</v>
      </c>
      <c r="GT100" s="244">
        <v>330</v>
      </c>
      <c r="GU100" s="244">
        <v>320</v>
      </c>
      <c r="GV100" s="244">
        <v>317</v>
      </c>
      <c r="GW100" s="244">
        <v>317</v>
      </c>
      <c r="GX100" s="244">
        <v>317</v>
      </c>
      <c r="GY100" s="244">
        <v>317</v>
      </c>
      <c r="GZ100" s="244">
        <v>315</v>
      </c>
      <c r="HA100" s="244">
        <v>315</v>
      </c>
      <c r="HB100" s="244">
        <v>315</v>
      </c>
      <c r="HC100" s="244">
        <v>315</v>
      </c>
      <c r="HD100" s="244">
        <v>315</v>
      </c>
      <c r="HE100" s="244">
        <v>1</v>
      </c>
      <c r="HF100" s="244">
        <v>315</v>
      </c>
      <c r="HG100" s="244">
        <v>315</v>
      </c>
      <c r="HH100" s="244">
        <v>315</v>
      </c>
      <c r="HI100" s="244">
        <v>315</v>
      </c>
      <c r="HJ100" s="244">
        <v>310</v>
      </c>
      <c r="HK100" s="198"/>
      <c r="HL100" s="244">
        <v>310</v>
      </c>
      <c r="HM100" s="244">
        <v>310</v>
      </c>
      <c r="HN100" s="244">
        <v>302</v>
      </c>
      <c r="HO100" s="244">
        <v>315</v>
      </c>
      <c r="HP100" s="244">
        <v>300</v>
      </c>
      <c r="HQ100" s="244">
        <v>300</v>
      </c>
      <c r="HR100" s="244">
        <v>300</v>
      </c>
      <c r="HS100" s="244">
        <v>300</v>
      </c>
      <c r="HT100" s="244">
        <v>300</v>
      </c>
      <c r="HU100" s="244">
        <v>300</v>
      </c>
      <c r="HV100" s="198"/>
      <c r="HW100" s="244">
        <v>300</v>
      </c>
      <c r="HX100" s="244">
        <v>300</v>
      </c>
      <c r="HY100" s="244">
        <v>300</v>
      </c>
      <c r="HZ100" s="244">
        <v>300</v>
      </c>
      <c r="IA100" s="244">
        <v>300</v>
      </c>
      <c r="IB100" s="244">
        <v>294</v>
      </c>
      <c r="IC100" s="244">
        <v>294</v>
      </c>
      <c r="ID100" s="244">
        <v>294</v>
      </c>
      <c r="IE100" s="244">
        <v>294</v>
      </c>
      <c r="IF100" s="244">
        <v>295</v>
      </c>
      <c r="IG100" s="244">
        <v>295</v>
      </c>
      <c r="IH100" s="244">
        <v>295</v>
      </c>
      <c r="II100" s="244">
        <v>295</v>
      </c>
      <c r="IJ100" s="244">
        <v>295</v>
      </c>
      <c r="IK100" s="244">
        <v>292</v>
      </c>
      <c r="IL100" s="244">
        <v>292</v>
      </c>
      <c r="IM100" s="244">
        <v>292</v>
      </c>
      <c r="IN100" s="244">
        <v>292</v>
      </c>
      <c r="IO100" s="244">
        <v>292</v>
      </c>
      <c r="IP100" s="244">
        <v>290</v>
      </c>
      <c r="IQ100" s="244">
        <v>290</v>
      </c>
      <c r="IR100" s="244">
        <v>290</v>
      </c>
      <c r="IS100" s="244">
        <v>290</v>
      </c>
      <c r="IT100" s="244">
        <v>268</v>
      </c>
      <c r="IU100" s="244">
        <v>268</v>
      </c>
      <c r="IV100" s="244">
        <v>268</v>
      </c>
      <c r="IW100" s="244">
        <v>268</v>
      </c>
      <c r="IX100" s="244">
        <v>268</v>
      </c>
      <c r="IY100" s="244">
        <v>268</v>
      </c>
      <c r="IZ100" s="198"/>
      <c r="JA100" s="244">
        <v>268</v>
      </c>
      <c r="JB100" s="244">
        <v>268</v>
      </c>
      <c r="JC100" s="244">
        <v>268</v>
      </c>
      <c r="JD100" s="244">
        <v>268</v>
      </c>
      <c r="JE100" s="244">
        <v>268</v>
      </c>
      <c r="JF100" s="244">
        <v>268</v>
      </c>
      <c r="JG100" s="244">
        <v>268</v>
      </c>
      <c r="JH100" s="244">
        <v>268</v>
      </c>
      <c r="JI100" s="244">
        <v>268</v>
      </c>
      <c r="JJ100" s="244"/>
      <c r="JK100" s="244">
        <v>268</v>
      </c>
      <c r="JL100" s="244">
        <v>268</v>
      </c>
      <c r="JM100" s="244">
        <v>268</v>
      </c>
      <c r="JN100" s="244">
        <v>266</v>
      </c>
      <c r="JO100" s="244">
        <v>266</v>
      </c>
      <c r="JP100" s="244">
        <v>266</v>
      </c>
      <c r="JQ100" s="198"/>
      <c r="JR100" s="244">
        <v>266</v>
      </c>
      <c r="JS100" s="244">
        <v>266</v>
      </c>
      <c r="JT100" s="244">
        <v>266</v>
      </c>
      <c r="JU100" s="244">
        <v>266</v>
      </c>
      <c r="JV100" s="244">
        <v>266</v>
      </c>
      <c r="JW100" s="244">
        <v>266</v>
      </c>
      <c r="JX100" s="244">
        <v>266</v>
      </c>
      <c r="JY100" s="244">
        <v>266</v>
      </c>
      <c r="JZ100" s="244">
        <v>256</v>
      </c>
      <c r="KA100" s="244">
        <v>254</v>
      </c>
      <c r="KB100" s="244">
        <v>247</v>
      </c>
      <c r="KC100" s="244">
        <v>247</v>
      </c>
      <c r="KD100" s="244">
        <v>247</v>
      </c>
      <c r="KE100" s="244">
        <v>247</v>
      </c>
      <c r="KF100" s="244">
        <v>239</v>
      </c>
      <c r="KG100" s="244">
        <v>239</v>
      </c>
      <c r="KH100" s="244">
        <v>239</v>
      </c>
      <c r="KI100" s="244">
        <v>239</v>
      </c>
      <c r="KJ100" s="244">
        <v>239</v>
      </c>
      <c r="KK100" s="244">
        <v>239</v>
      </c>
      <c r="KL100" s="244">
        <v>239</v>
      </c>
      <c r="KM100" s="244">
        <v>234</v>
      </c>
      <c r="KN100" s="244">
        <v>228</v>
      </c>
      <c r="KO100" s="244">
        <v>228</v>
      </c>
      <c r="KP100" s="244">
        <v>228</v>
      </c>
      <c r="KQ100" s="244">
        <v>228</v>
      </c>
      <c r="KR100" s="244">
        <v>228</v>
      </c>
      <c r="KS100" s="244">
        <v>228</v>
      </c>
      <c r="KT100" s="244">
        <v>220</v>
      </c>
      <c r="KU100" s="244">
        <v>220</v>
      </c>
      <c r="KV100" s="244">
        <v>200</v>
      </c>
      <c r="KW100" s="244">
        <v>200</v>
      </c>
      <c r="KX100" s="198"/>
      <c r="KY100" s="198"/>
      <c r="KZ100" s="198"/>
      <c r="LA100" s="198"/>
      <c r="LB100" s="244">
        <v>200</v>
      </c>
      <c r="LC100" s="244">
        <v>268</v>
      </c>
      <c r="LD100" s="244">
        <v>268</v>
      </c>
      <c r="LE100" s="244">
        <v>200</v>
      </c>
      <c r="LF100" s="243">
        <v>0</v>
      </c>
      <c r="LG100" s="244">
        <v>200</v>
      </c>
      <c r="LH100" s="198"/>
      <c r="LI100" s="198"/>
      <c r="LJ100" s="198"/>
      <c r="LK100" s="198"/>
      <c r="LL100" s="198"/>
      <c r="LM100" s="198"/>
      <c r="LN100" s="198"/>
      <c r="LO100" s="198"/>
      <c r="LP100" s="198"/>
      <c r="LQ100" s="244">
        <v>200</v>
      </c>
      <c r="LR100" s="198"/>
      <c r="LS100" s="198"/>
      <c r="LT100" s="198"/>
      <c r="LU100" s="198"/>
      <c r="LV100" s="198"/>
      <c r="LW100" s="198"/>
      <c r="LX100" s="198"/>
      <c r="LY100" s="198"/>
      <c r="LZ100" s="198"/>
      <c r="MA100" s="198"/>
      <c r="MB100" s="198"/>
      <c r="MC100" s="198"/>
      <c r="MD100" s="198"/>
      <c r="ME100" s="198"/>
      <c r="MF100" s="198"/>
      <c r="MG100" s="198"/>
      <c r="MH100" s="198"/>
      <c r="MI100" s="198"/>
      <c r="MJ100" s="198"/>
      <c r="MK100" s="198"/>
      <c r="ML100" s="198"/>
      <c r="MM100" s="198"/>
      <c r="MN100" s="242">
        <v>200</v>
      </c>
      <c r="MO100" s="242">
        <v>154</v>
      </c>
      <c r="MP100" s="198"/>
      <c r="MQ100" s="242">
        <v>154</v>
      </c>
      <c r="MR100" s="198"/>
      <c r="MS100" s="198"/>
      <c r="MT100" s="198"/>
      <c r="MU100" s="198"/>
      <c r="MV100" s="198"/>
      <c r="MW100" s="198"/>
      <c r="MX100" s="198"/>
      <c r="MY100" s="198"/>
      <c r="MZ100" s="198"/>
      <c r="NA100" s="242">
        <v>154</v>
      </c>
      <c r="NB100" s="198"/>
      <c r="NC100" s="198"/>
      <c r="ND100" s="198"/>
      <c r="NE100" s="198"/>
      <c r="NF100" s="198"/>
      <c r="NG100" s="198"/>
      <c r="NH100" s="198"/>
      <c r="NI100" s="198"/>
      <c r="NJ100" s="198"/>
      <c r="NK100" s="198"/>
      <c r="NL100" s="198"/>
      <c r="NM100" s="198"/>
      <c r="NN100" s="198"/>
      <c r="NO100" s="198"/>
      <c r="NP100" s="196"/>
      <c r="NQ100" s="196"/>
      <c r="NR100" s="196"/>
      <c r="NS100" s="196"/>
      <c r="NT100" s="196"/>
      <c r="NU100" s="196"/>
      <c r="NV100" s="196"/>
      <c r="NW100" s="196"/>
      <c r="NX100" s="196"/>
      <c r="NY100" s="196"/>
      <c r="NZ100" s="196"/>
      <c r="OA100" s="196"/>
      <c r="OB100" s="196"/>
      <c r="OC100" s="196"/>
      <c r="OD100" s="196"/>
      <c r="OE100" s="196"/>
      <c r="OF100" s="196"/>
      <c r="OG100" s="196"/>
      <c r="OH100" s="196"/>
      <c r="OI100" s="196"/>
      <c r="OJ100" s="196"/>
      <c r="OK100" s="196"/>
      <c r="OL100" s="196"/>
      <c r="OM100" s="196"/>
      <c r="ON100" s="196"/>
      <c r="OO100" s="196"/>
      <c r="OP100" s="196"/>
      <c r="OQ100" s="196"/>
      <c r="OR100" s="196"/>
      <c r="OS100" s="196"/>
      <c r="OT100" s="196"/>
      <c r="OU100" s="196"/>
      <c r="OV100" s="196"/>
      <c r="OW100" s="196"/>
      <c r="OX100" s="196"/>
      <c r="OY100" s="196"/>
      <c r="OZ100" s="196"/>
      <c r="PA100" s="196"/>
      <c r="PB100" s="196"/>
      <c r="PC100" s="196"/>
      <c r="PD100" s="196"/>
      <c r="PE100" s="196"/>
      <c r="PF100" s="196"/>
      <c r="PG100" s="196"/>
      <c r="PH100" s="196"/>
      <c r="PI100" s="196"/>
      <c r="PJ100" s="196"/>
      <c r="PK100" s="196"/>
      <c r="PL100" s="196"/>
      <c r="PM100" s="196"/>
      <c r="PN100" s="196"/>
      <c r="PO100" s="196"/>
      <c r="PP100" s="196"/>
      <c r="PQ100" s="196"/>
      <c r="PR100" s="196"/>
      <c r="PS100" s="196"/>
      <c r="PT100" s="196"/>
      <c r="PU100" s="196"/>
      <c r="PV100" s="196"/>
      <c r="PW100" s="196"/>
      <c r="PX100" s="261"/>
      <c r="PY100" s="261"/>
      <c r="PZ100" s="261"/>
      <c r="QA100" s="261"/>
      <c r="QB100" s="261"/>
      <c r="QC100" s="261"/>
      <c r="QD100" s="261"/>
      <c r="QE100" s="261"/>
      <c r="QF100" s="261"/>
      <c r="QG100" s="261"/>
      <c r="QH100" s="261"/>
      <c r="QI100" s="261"/>
      <c r="QJ100" s="261"/>
      <c r="QK100" s="261"/>
      <c r="QL100" s="261"/>
      <c r="QM100" s="261"/>
      <c r="QN100" s="261"/>
      <c r="QO100" s="261"/>
      <c r="QP100" s="261"/>
      <c r="QQ100" s="261"/>
      <c r="QR100" s="261"/>
      <c r="QS100" s="261"/>
      <c r="QT100" s="261"/>
      <c r="QU100" s="261"/>
      <c r="QV100" s="261"/>
      <c r="QW100" s="261"/>
      <c r="QX100" s="261"/>
      <c r="QY100" s="261"/>
      <c r="QZ100" s="261"/>
      <c r="RA100" s="261"/>
      <c r="RB100" s="261"/>
      <c r="RC100" s="261"/>
      <c r="RD100" s="261"/>
      <c r="RE100" s="261"/>
      <c r="RF100" s="261"/>
      <c r="RG100" s="261"/>
      <c r="RH100" s="261"/>
      <c r="RI100" s="261"/>
      <c r="RJ100" s="261"/>
      <c r="RK100" s="261"/>
      <c r="RL100" s="261"/>
      <c r="RM100" s="261"/>
      <c r="RN100" s="261"/>
      <c r="RO100" s="261"/>
      <c r="RP100" s="261"/>
      <c r="RQ100" s="261"/>
      <c r="RR100" s="261"/>
      <c r="RS100" s="261"/>
      <c r="RT100" s="261"/>
      <c r="RU100" s="261"/>
      <c r="RV100" s="261"/>
      <c r="RW100" s="261"/>
      <c r="RX100" s="261"/>
      <c r="RY100" s="261"/>
      <c r="RZ100" s="261"/>
      <c r="SA100" s="261"/>
      <c r="SB100" s="261"/>
      <c r="SC100" s="261"/>
      <c r="SD100" s="261"/>
      <c r="SE100" s="261"/>
    </row>
    <row r="101" spans="1:499" x14ac:dyDescent="0.2">
      <c r="A101" s="230" t="s">
        <v>830</v>
      </c>
      <c r="B101" s="231" t="s">
        <v>3574</v>
      </c>
      <c r="C101" s="225"/>
      <c r="D101" s="225"/>
      <c r="E101" s="225"/>
      <c r="F101" s="226" t="s">
        <v>5715</v>
      </c>
      <c r="G101" s="226" t="s">
        <v>5550</v>
      </c>
      <c r="H101" s="226" t="s">
        <v>5551</v>
      </c>
      <c r="I101" s="226" t="s">
        <v>5607</v>
      </c>
      <c r="J101" s="226"/>
      <c r="K101" s="226"/>
      <c r="L101" s="226"/>
      <c r="M101" s="226"/>
      <c r="N101" s="226" t="s">
        <v>5553</v>
      </c>
      <c r="O101" s="226" t="s">
        <v>5716</v>
      </c>
      <c r="P101" s="226"/>
      <c r="Q101" s="237">
        <v>0</v>
      </c>
      <c r="R101" s="238"/>
      <c r="S101" s="238"/>
      <c r="T101" s="238"/>
      <c r="U101" s="238"/>
      <c r="V101" s="238"/>
      <c r="W101" s="232" t="s">
        <v>5578</v>
      </c>
      <c r="X101" s="232"/>
      <c r="Y101" s="232" t="s">
        <v>5556</v>
      </c>
      <c r="Z101" s="235">
        <v>2.17</v>
      </c>
      <c r="AA101" s="235">
        <v>3.75</v>
      </c>
      <c r="AB101" s="235">
        <v>0</v>
      </c>
      <c r="AC101" s="224">
        <v>36526</v>
      </c>
      <c r="AD101" s="224">
        <v>36526</v>
      </c>
      <c r="AE101" s="125">
        <v>18</v>
      </c>
      <c r="AF101" s="125">
        <v>24</v>
      </c>
      <c r="AG101" s="125">
        <v>12</v>
      </c>
      <c r="AH101" s="236">
        <v>1</v>
      </c>
      <c r="AI101" s="236"/>
      <c r="AJ101" s="125" t="s">
        <v>6228</v>
      </c>
      <c r="AK101" s="175" t="s">
        <v>5145</v>
      </c>
      <c r="AL101" s="125" t="s">
        <v>820</v>
      </c>
      <c r="AM101" s="27" t="s">
        <v>820</v>
      </c>
      <c r="AN101" s="126">
        <v>4.32</v>
      </c>
      <c r="AO101" s="126">
        <v>7.8</v>
      </c>
      <c r="AP101" s="126">
        <v>8.1</v>
      </c>
      <c r="AQ101" s="126">
        <v>5.8</v>
      </c>
      <c r="AR101" s="125">
        <v>0</v>
      </c>
      <c r="AS101" s="125">
        <v>0</v>
      </c>
      <c r="AT101" s="178"/>
      <c r="AU101" s="178"/>
      <c r="AV101" s="178">
        <v>43140</v>
      </c>
      <c r="AW101" s="239" t="s">
        <v>855</v>
      </c>
      <c r="AX101" s="239" t="s">
        <v>846</v>
      </c>
      <c r="AY101" s="127"/>
      <c r="AZ101" s="127"/>
      <c r="BA101" s="128">
        <v>100</v>
      </c>
      <c r="BB101" s="128" t="s">
        <v>489</v>
      </c>
      <c r="BC101" s="128"/>
      <c r="BD101" s="128">
        <v>1</v>
      </c>
      <c r="BE101" s="129" t="s">
        <v>541</v>
      </c>
      <c r="BF101" s="130">
        <v>1</v>
      </c>
      <c r="BG101" s="240"/>
      <c r="BH101" s="241"/>
      <c r="BI101" s="190"/>
      <c r="BJ101" s="131">
        <v>135</v>
      </c>
      <c r="BK101" s="191">
        <v>187</v>
      </c>
      <c r="BL101" s="13">
        <v>90</v>
      </c>
      <c r="BM101" s="13">
        <v>45</v>
      </c>
      <c r="BN101" s="27" t="s">
        <v>5562</v>
      </c>
      <c r="BO101" s="13" t="s">
        <v>5562</v>
      </c>
      <c r="BP101" s="222">
        <v>200</v>
      </c>
      <c r="BQ101" s="132"/>
      <c r="BR101" s="133"/>
      <c r="BS101" s="125">
        <v>1000000000</v>
      </c>
      <c r="BT101" s="134">
        <v>140</v>
      </c>
      <c r="BU101" s="135">
        <v>-3.6999999999999998E-2</v>
      </c>
      <c r="BV101" s="134">
        <v>0</v>
      </c>
      <c r="BW101" s="136">
        <v>0</v>
      </c>
      <c r="BX101" s="136">
        <v>0</v>
      </c>
      <c r="BY101" s="136">
        <v>0</v>
      </c>
      <c r="BZ101" s="134">
        <v>0</v>
      </c>
      <c r="CA101" s="134">
        <v>0</v>
      </c>
      <c r="CB101" s="134">
        <v>140</v>
      </c>
      <c r="CC101" s="135">
        <v>-3.6999999999999998E-2</v>
      </c>
      <c r="CD101" s="134"/>
      <c r="CE101" s="134"/>
      <c r="CF101" s="137">
        <v>0</v>
      </c>
      <c r="CG101" s="134">
        <v>45</v>
      </c>
      <c r="CH101" s="132"/>
      <c r="CI101" s="132"/>
      <c r="CJ101" s="229" t="s">
        <v>820</v>
      </c>
      <c r="CK101" s="233" t="s">
        <v>820</v>
      </c>
      <c r="CL101" s="138">
        <v>0</v>
      </c>
      <c r="CM101" s="138">
        <v>11</v>
      </c>
      <c r="CN101" s="135">
        <v>0</v>
      </c>
      <c r="CO101" s="135">
        <v>0.97</v>
      </c>
      <c r="CP101" s="139"/>
      <c r="CQ101" s="135">
        <v>0</v>
      </c>
      <c r="CR101" s="179">
        <v>43248</v>
      </c>
      <c r="CS101" s="180">
        <v>43367</v>
      </c>
      <c r="CT101" s="181">
        <v>43493</v>
      </c>
      <c r="CU101" s="181">
        <v>43067</v>
      </c>
      <c r="CV101" s="181">
        <v>0</v>
      </c>
      <c r="CW101" s="181">
        <v>43151</v>
      </c>
      <c r="CX101" s="181">
        <v>43235</v>
      </c>
      <c r="CY101" s="135">
        <v>0.1500949394110358</v>
      </c>
      <c r="CZ101" s="134">
        <v>0</v>
      </c>
      <c r="DA101" s="135">
        <v>9.7087378640776691E-3</v>
      </c>
      <c r="DB101" s="135">
        <v>0</v>
      </c>
      <c r="DC101" s="135">
        <v>0</v>
      </c>
      <c r="DD101" s="135">
        <v>0</v>
      </c>
      <c r="DE101" s="140">
        <v>0.53398058252427183</v>
      </c>
      <c r="DF101" s="13" t="s">
        <v>820</v>
      </c>
      <c r="DG101" s="80" t="s">
        <v>820</v>
      </c>
      <c r="DH101" s="18" t="b">
        <v>0</v>
      </c>
      <c r="DI101" s="79"/>
      <c r="DJ101" s="79"/>
      <c r="DK101" s="192"/>
      <c r="DL101" s="174"/>
      <c r="DM101" s="193"/>
      <c r="DN101" s="135"/>
      <c r="DO101" s="79"/>
      <c r="DP101" s="79"/>
      <c r="DQ101" s="79"/>
      <c r="DR101" s="79"/>
      <c r="DS101" s="79"/>
      <c r="DT101" s="79"/>
      <c r="DU101" s="79"/>
      <c r="DV101" s="18"/>
      <c r="DW101" s="18"/>
      <c r="DX101" s="18"/>
      <c r="DY101" s="177"/>
      <c r="DZ101" s="177">
        <v>0</v>
      </c>
      <c r="EA101" s="177">
        <v>0</v>
      </c>
      <c r="EB101" s="177">
        <v>0</v>
      </c>
      <c r="EC101" s="177">
        <v>0</v>
      </c>
      <c r="ED101" s="177">
        <v>0</v>
      </c>
      <c r="EE101" s="177">
        <v>0</v>
      </c>
      <c r="EF101" s="177">
        <v>0</v>
      </c>
      <c r="EG101" s="177">
        <v>0</v>
      </c>
      <c r="EH101" s="177">
        <v>0</v>
      </c>
      <c r="EI101" s="177">
        <v>0</v>
      </c>
      <c r="EJ101" s="177">
        <v>0</v>
      </c>
      <c r="EK101" s="177">
        <v>0</v>
      </c>
      <c r="EL101" s="177">
        <v>0</v>
      </c>
      <c r="EM101" s="177">
        <v>0</v>
      </c>
      <c r="EN101" s="177">
        <v>0</v>
      </c>
      <c r="EO101" s="177">
        <v>0</v>
      </c>
      <c r="EP101" s="177">
        <v>0</v>
      </c>
      <c r="EQ101" s="177">
        <v>0</v>
      </c>
      <c r="ER101" s="177">
        <v>0</v>
      </c>
      <c r="ES101" s="177">
        <v>0</v>
      </c>
      <c r="ET101" s="177">
        <v>0</v>
      </c>
      <c r="EU101" s="177">
        <v>0</v>
      </c>
      <c r="EV101" s="177">
        <v>0</v>
      </c>
      <c r="EW101" s="177">
        <v>0</v>
      </c>
      <c r="EX101" s="177">
        <v>0</v>
      </c>
      <c r="EY101" s="177">
        <v>0</v>
      </c>
      <c r="EZ101" s="177">
        <v>0</v>
      </c>
      <c r="FA101" s="177">
        <v>0</v>
      </c>
      <c r="FB101" s="177">
        <v>0</v>
      </c>
      <c r="FC101" s="250">
        <v>118</v>
      </c>
      <c r="FD101" s="250">
        <v>81</v>
      </c>
      <c r="FE101" s="250">
        <v>81</v>
      </c>
      <c r="FF101" s="250">
        <v>81</v>
      </c>
      <c r="FG101" s="245">
        <v>56</v>
      </c>
      <c r="FH101" s="242">
        <v>55</v>
      </c>
      <c r="FI101" s="244">
        <v>55</v>
      </c>
      <c r="FJ101" s="244">
        <v>55</v>
      </c>
      <c r="FK101" s="242">
        <v>40</v>
      </c>
      <c r="FL101" s="242">
        <v>40</v>
      </c>
      <c r="FM101" s="242">
        <v>40</v>
      </c>
      <c r="FN101" s="242">
        <v>40</v>
      </c>
      <c r="FO101" s="242">
        <v>40</v>
      </c>
      <c r="FP101" s="242">
        <v>40</v>
      </c>
      <c r="FQ101" s="242">
        <v>40</v>
      </c>
      <c r="FR101" s="242">
        <v>40</v>
      </c>
      <c r="FS101" s="242">
        <v>40</v>
      </c>
      <c r="FT101" s="242">
        <v>40</v>
      </c>
      <c r="FU101" s="242">
        <v>40</v>
      </c>
      <c r="FV101" s="242">
        <v>40</v>
      </c>
      <c r="FW101" s="242">
        <v>40</v>
      </c>
      <c r="FX101" s="242">
        <v>40</v>
      </c>
      <c r="FY101" s="242">
        <v>40</v>
      </c>
      <c r="FZ101" s="242">
        <v>40</v>
      </c>
      <c r="GA101" s="242">
        <v>40</v>
      </c>
      <c r="GB101" s="242">
        <v>40</v>
      </c>
      <c r="GC101" s="242">
        <v>40</v>
      </c>
      <c r="GD101" s="242">
        <v>36</v>
      </c>
      <c r="GE101" s="242">
        <v>36</v>
      </c>
      <c r="GF101" s="242">
        <v>36</v>
      </c>
      <c r="GG101" s="242">
        <v>36</v>
      </c>
      <c r="GH101" s="242">
        <v>36</v>
      </c>
      <c r="GI101" s="242">
        <v>36</v>
      </c>
      <c r="GJ101" s="242">
        <v>36</v>
      </c>
      <c r="GK101" s="242">
        <v>36</v>
      </c>
      <c r="GL101" s="242">
        <v>36</v>
      </c>
      <c r="GM101" s="242">
        <v>36</v>
      </c>
      <c r="GN101" s="242">
        <v>36</v>
      </c>
      <c r="GO101" s="242">
        <v>36</v>
      </c>
      <c r="GP101" s="242">
        <v>36</v>
      </c>
      <c r="GQ101" s="242">
        <v>36</v>
      </c>
      <c r="GR101" s="242">
        <v>36</v>
      </c>
      <c r="GS101" s="242">
        <v>36</v>
      </c>
      <c r="GT101" s="242">
        <v>36</v>
      </c>
      <c r="GU101" s="242">
        <v>36</v>
      </c>
      <c r="GV101" s="242">
        <v>36</v>
      </c>
      <c r="GW101" s="242">
        <v>36</v>
      </c>
      <c r="GX101" s="242">
        <v>36</v>
      </c>
      <c r="GY101" s="242">
        <v>36</v>
      </c>
      <c r="GZ101" s="242">
        <v>36</v>
      </c>
      <c r="HA101" s="242">
        <v>26</v>
      </c>
      <c r="HB101" s="242">
        <v>26</v>
      </c>
      <c r="HC101" s="242">
        <v>26</v>
      </c>
      <c r="HD101" s="242">
        <v>26</v>
      </c>
      <c r="HE101" s="242">
        <v>1</v>
      </c>
      <c r="HF101" s="242">
        <v>26</v>
      </c>
      <c r="HG101" s="242">
        <v>26</v>
      </c>
      <c r="HH101" s="242">
        <v>26</v>
      </c>
      <c r="HI101" s="242">
        <v>26</v>
      </c>
      <c r="HJ101" s="242">
        <v>26</v>
      </c>
      <c r="HK101" s="198"/>
      <c r="HL101" s="242">
        <v>26</v>
      </c>
      <c r="HM101" s="242">
        <v>26</v>
      </c>
      <c r="HN101" s="242">
        <v>26</v>
      </c>
      <c r="HO101" s="242">
        <v>26</v>
      </c>
      <c r="HP101" s="242">
        <v>26</v>
      </c>
      <c r="HQ101" s="242">
        <v>26</v>
      </c>
      <c r="HR101" s="242">
        <v>26</v>
      </c>
      <c r="HS101" s="242">
        <v>26</v>
      </c>
      <c r="HT101" s="242">
        <v>26</v>
      </c>
      <c r="HU101" s="242">
        <v>26</v>
      </c>
      <c r="HV101" s="198"/>
      <c r="HW101" s="242">
        <v>26</v>
      </c>
      <c r="HX101" s="242">
        <v>22</v>
      </c>
      <c r="HY101" s="242">
        <v>22</v>
      </c>
      <c r="HZ101" s="242">
        <v>22</v>
      </c>
      <c r="IA101" s="242">
        <v>22</v>
      </c>
      <c r="IB101" s="242">
        <v>22</v>
      </c>
      <c r="IC101" s="242">
        <v>22</v>
      </c>
      <c r="ID101" s="242">
        <v>22</v>
      </c>
      <c r="IE101" s="242">
        <v>22</v>
      </c>
      <c r="IF101" s="242">
        <v>22</v>
      </c>
      <c r="IG101" s="242">
        <v>22</v>
      </c>
      <c r="IH101" s="242">
        <v>22</v>
      </c>
      <c r="II101" s="242">
        <v>22</v>
      </c>
      <c r="IJ101" s="242">
        <v>22</v>
      </c>
      <c r="IK101" s="242">
        <v>22</v>
      </c>
      <c r="IL101" s="247">
        <v>172</v>
      </c>
      <c r="IM101" s="247">
        <v>172</v>
      </c>
      <c r="IN101" s="247">
        <v>172</v>
      </c>
      <c r="IO101" s="247">
        <v>172</v>
      </c>
      <c r="IP101" s="247">
        <v>172</v>
      </c>
      <c r="IQ101" s="247">
        <v>172</v>
      </c>
      <c r="IR101" s="247">
        <v>172</v>
      </c>
      <c r="IS101" s="247">
        <v>172</v>
      </c>
      <c r="IT101" s="247">
        <v>172</v>
      </c>
      <c r="IU101" s="247">
        <v>172</v>
      </c>
      <c r="IV101" s="247">
        <v>172</v>
      </c>
      <c r="IW101" s="247">
        <v>172</v>
      </c>
      <c r="IX101" s="247">
        <v>172</v>
      </c>
      <c r="IY101" s="247">
        <v>172</v>
      </c>
      <c r="IZ101" s="198"/>
      <c r="JA101" s="247">
        <v>172</v>
      </c>
      <c r="JB101" s="247">
        <v>172</v>
      </c>
      <c r="JC101" s="247">
        <v>172</v>
      </c>
      <c r="JD101" s="247">
        <v>172</v>
      </c>
      <c r="JE101" s="247">
        <v>172</v>
      </c>
      <c r="JF101" s="247">
        <v>172</v>
      </c>
      <c r="JG101" s="247">
        <v>172</v>
      </c>
      <c r="JH101" s="247">
        <v>172</v>
      </c>
      <c r="JI101" s="247">
        <v>172</v>
      </c>
      <c r="JJ101" s="247"/>
      <c r="JK101" s="247">
        <v>172</v>
      </c>
      <c r="JL101" s="247">
        <v>172</v>
      </c>
      <c r="JM101" s="247">
        <v>172</v>
      </c>
      <c r="JN101" s="247">
        <v>172</v>
      </c>
      <c r="JO101" s="247">
        <v>172</v>
      </c>
      <c r="JP101" s="247">
        <v>172</v>
      </c>
      <c r="JQ101" s="198"/>
      <c r="JR101" s="247">
        <v>172</v>
      </c>
      <c r="JS101" s="247">
        <v>172</v>
      </c>
      <c r="JT101" s="247">
        <v>172</v>
      </c>
      <c r="JU101" s="247">
        <v>172</v>
      </c>
      <c r="JV101" s="247">
        <v>162</v>
      </c>
      <c r="JW101" s="247">
        <v>162</v>
      </c>
      <c r="JX101" s="247">
        <v>162</v>
      </c>
      <c r="JY101" s="247">
        <v>162</v>
      </c>
      <c r="JZ101" s="247">
        <v>162</v>
      </c>
      <c r="KA101" s="247">
        <v>162</v>
      </c>
      <c r="KB101" s="247">
        <v>162</v>
      </c>
      <c r="KC101" s="247">
        <v>162</v>
      </c>
      <c r="KD101" s="247">
        <v>162</v>
      </c>
      <c r="KE101" s="247">
        <v>162</v>
      </c>
      <c r="KF101" s="247">
        <v>162</v>
      </c>
      <c r="KG101" s="247">
        <v>162</v>
      </c>
      <c r="KH101" s="247">
        <v>162</v>
      </c>
      <c r="KI101" s="247">
        <v>162</v>
      </c>
      <c r="KJ101" s="247">
        <v>162</v>
      </c>
      <c r="KK101" s="247">
        <v>162</v>
      </c>
      <c r="KL101" s="247">
        <v>162</v>
      </c>
      <c r="KM101" s="247">
        <v>162</v>
      </c>
      <c r="KN101" s="247">
        <v>162</v>
      </c>
      <c r="KO101" s="247">
        <v>160</v>
      </c>
      <c r="KP101" s="247">
        <v>160</v>
      </c>
      <c r="KQ101" s="247">
        <v>160</v>
      </c>
      <c r="KR101" s="247">
        <v>160</v>
      </c>
      <c r="KS101" s="247">
        <v>160</v>
      </c>
      <c r="KT101" s="247">
        <v>160</v>
      </c>
      <c r="KU101" s="247">
        <v>160</v>
      </c>
      <c r="KV101" s="247">
        <v>160</v>
      </c>
      <c r="KW101" s="247">
        <v>160</v>
      </c>
      <c r="KX101" s="198"/>
      <c r="KY101" s="198"/>
      <c r="KZ101" s="198"/>
      <c r="LA101" s="198"/>
      <c r="LB101" s="247">
        <v>141</v>
      </c>
      <c r="LC101" s="247">
        <v>172</v>
      </c>
      <c r="LD101" s="247">
        <v>172</v>
      </c>
      <c r="LE101" s="247">
        <v>141</v>
      </c>
      <c r="LF101" s="243">
        <v>0</v>
      </c>
      <c r="LG101" s="247">
        <v>141</v>
      </c>
      <c r="LH101" s="198"/>
      <c r="LI101" s="198"/>
      <c r="LJ101" s="198"/>
      <c r="LK101" s="198"/>
      <c r="LL101" s="198"/>
      <c r="LM101" s="198"/>
      <c r="LN101" s="198"/>
      <c r="LO101" s="198"/>
      <c r="LP101" s="198"/>
      <c r="LQ101" s="247">
        <v>141</v>
      </c>
      <c r="LR101" s="198"/>
      <c r="LS101" s="198"/>
      <c r="LT101" s="198"/>
      <c r="LU101" s="198"/>
      <c r="LV101" s="198"/>
      <c r="LW101" s="198"/>
      <c r="LX101" s="198"/>
      <c r="LY101" s="198"/>
      <c r="LZ101" s="198"/>
      <c r="MA101" s="198"/>
      <c r="MB101" s="198"/>
      <c r="MC101" s="198"/>
      <c r="MD101" s="198"/>
      <c r="ME101" s="198"/>
      <c r="MF101" s="198"/>
      <c r="MG101" s="198"/>
      <c r="MH101" s="198"/>
      <c r="MI101" s="198"/>
      <c r="MJ101" s="198"/>
      <c r="MK101" s="198"/>
      <c r="ML101" s="198"/>
      <c r="MM101" s="198"/>
      <c r="MN101" s="247">
        <v>141</v>
      </c>
      <c r="MO101" s="247">
        <v>140</v>
      </c>
      <c r="MP101" s="198"/>
      <c r="MQ101" s="247">
        <v>140</v>
      </c>
      <c r="MR101" s="198"/>
      <c r="MS101" s="198"/>
      <c r="MT101" s="198"/>
      <c r="MU101" s="198"/>
      <c r="MV101" s="198"/>
      <c r="MW101" s="198"/>
      <c r="MX101" s="198"/>
      <c r="MY101" s="198"/>
      <c r="MZ101" s="198"/>
      <c r="NA101" s="247">
        <v>140</v>
      </c>
      <c r="NB101" s="198"/>
      <c r="NC101" s="198"/>
      <c r="ND101" s="198"/>
      <c r="NE101" s="198"/>
      <c r="NF101" s="198"/>
      <c r="NG101" s="198"/>
      <c r="NH101" s="198"/>
      <c r="NI101" s="198"/>
      <c r="NJ101" s="198"/>
      <c r="NK101" s="198"/>
      <c r="NL101" s="198"/>
      <c r="NM101" s="198"/>
      <c r="NN101" s="198"/>
      <c r="NO101" s="198"/>
      <c r="NP101" s="198"/>
      <c r="NQ101" s="198"/>
      <c r="NR101" s="198"/>
      <c r="NS101" s="198"/>
      <c r="NT101" s="198"/>
      <c r="NU101" s="198"/>
      <c r="NV101" s="198"/>
      <c r="NW101" s="198"/>
      <c r="NX101" s="198"/>
      <c r="NY101" s="198"/>
      <c r="NZ101" s="198"/>
      <c r="OA101" s="198"/>
      <c r="OB101" s="198"/>
      <c r="OC101" s="198"/>
      <c r="OD101" s="198"/>
      <c r="OE101" s="198"/>
      <c r="OF101" s="198"/>
      <c r="OG101" s="198"/>
      <c r="OH101" s="198"/>
      <c r="OI101" s="198"/>
      <c r="OJ101" s="198"/>
      <c r="OK101" s="198"/>
      <c r="OL101" s="198"/>
      <c r="OM101" s="198"/>
      <c r="ON101" s="198"/>
      <c r="OO101" s="198"/>
      <c r="OP101" s="198"/>
      <c r="OQ101" s="198"/>
      <c r="OR101" s="198"/>
      <c r="OS101" s="198"/>
      <c r="OT101" s="198"/>
      <c r="OU101" s="198"/>
      <c r="OV101" s="198"/>
      <c r="OW101" s="198"/>
      <c r="OX101" s="198"/>
      <c r="OY101" s="198"/>
      <c r="OZ101" s="198"/>
      <c r="PA101" s="198"/>
      <c r="PB101" s="198"/>
      <c r="PC101" s="198"/>
      <c r="PD101" s="198"/>
      <c r="PE101" s="198"/>
      <c r="PF101" s="198"/>
      <c r="PG101" s="198"/>
      <c r="PH101" s="198"/>
      <c r="PI101" s="198"/>
      <c r="PJ101" s="198"/>
      <c r="PK101" s="198"/>
      <c r="PL101" s="198"/>
      <c r="PM101" s="198"/>
      <c r="PN101" s="198"/>
      <c r="PO101" s="198"/>
      <c r="PP101" s="198"/>
      <c r="PQ101" s="198"/>
      <c r="PR101" s="198"/>
      <c r="PS101" s="198"/>
      <c r="PT101" s="198"/>
      <c r="PU101" s="198"/>
      <c r="PV101" s="198"/>
      <c r="PW101" s="198"/>
      <c r="PX101" s="261"/>
      <c r="PY101" s="261"/>
      <c r="PZ101" s="261"/>
      <c r="QA101" s="261"/>
      <c r="QB101" s="261"/>
      <c r="QC101" s="261"/>
      <c r="QD101" s="261"/>
      <c r="QE101" s="261"/>
      <c r="QF101" s="261"/>
      <c r="QG101" s="261"/>
      <c r="QH101" s="261"/>
      <c r="QI101" s="261"/>
      <c r="QJ101" s="261"/>
      <c r="QK101" s="261"/>
      <c r="QL101" s="261"/>
      <c r="QM101" s="261"/>
      <c r="QN101" s="261"/>
      <c r="QO101" s="261"/>
      <c r="QP101" s="261"/>
      <c r="QQ101" s="261"/>
      <c r="QR101" s="261"/>
      <c r="QS101" s="261"/>
      <c r="QT101" s="261"/>
      <c r="QU101" s="261"/>
      <c r="QV101" s="261"/>
      <c r="QW101" s="261"/>
      <c r="QX101" s="261"/>
      <c r="QY101" s="261"/>
      <c r="QZ101" s="261"/>
      <c r="RA101" s="261"/>
      <c r="RB101" s="261"/>
      <c r="RC101" s="261"/>
      <c r="RD101" s="261"/>
      <c r="RE101" s="261"/>
      <c r="RF101" s="261"/>
      <c r="RG101" s="261"/>
      <c r="RH101" s="261"/>
      <c r="RI101" s="261"/>
      <c r="RJ101" s="261"/>
      <c r="RK101" s="261"/>
      <c r="RL101" s="261"/>
      <c r="RM101" s="261"/>
      <c r="RN101" s="261"/>
      <c r="RO101" s="261"/>
      <c r="RP101" s="261"/>
      <c r="RQ101" s="261"/>
      <c r="RR101" s="261"/>
      <c r="RS101" s="261"/>
      <c r="RT101" s="261"/>
      <c r="RU101" s="261"/>
      <c r="RV101" s="261"/>
      <c r="RW101" s="261"/>
      <c r="RX101" s="261"/>
      <c r="RY101" s="261"/>
      <c r="RZ101" s="261"/>
      <c r="SA101" s="261"/>
      <c r="SB101" s="261"/>
      <c r="SC101" s="261"/>
      <c r="SD101" s="261"/>
      <c r="SE101" s="261"/>
    </row>
    <row r="102" spans="1:499" x14ac:dyDescent="0.2">
      <c r="A102" s="230" t="s">
        <v>830</v>
      </c>
      <c r="B102" s="231" t="s">
        <v>1848</v>
      </c>
      <c r="C102" s="225"/>
      <c r="D102" s="225"/>
      <c r="E102" s="225"/>
      <c r="F102" s="226" t="s">
        <v>5717</v>
      </c>
      <c r="G102" s="226" t="s">
        <v>5550</v>
      </c>
      <c r="H102" s="226" t="s">
        <v>5551</v>
      </c>
      <c r="I102" s="226" t="s">
        <v>5607</v>
      </c>
      <c r="J102" s="226"/>
      <c r="K102" s="226"/>
      <c r="L102" s="226"/>
      <c r="M102" s="226"/>
      <c r="N102" s="226" t="s">
        <v>5553</v>
      </c>
      <c r="O102" s="226" t="s">
        <v>5716</v>
      </c>
      <c r="P102" s="226"/>
      <c r="Q102" s="237">
        <v>0</v>
      </c>
      <c r="R102" s="238"/>
      <c r="S102" s="238"/>
      <c r="T102" s="238"/>
      <c r="U102" s="238"/>
      <c r="V102" s="238"/>
      <c r="W102" s="232" t="s">
        <v>5570</v>
      </c>
      <c r="X102" s="232"/>
      <c r="Y102" s="232" t="s">
        <v>5556</v>
      </c>
      <c r="Z102" s="235">
        <v>2.09</v>
      </c>
      <c r="AA102" s="235">
        <v>3.45</v>
      </c>
      <c r="AB102" s="235">
        <v>0</v>
      </c>
      <c r="AC102" s="224">
        <v>36526</v>
      </c>
      <c r="AD102" s="224">
        <v>36526</v>
      </c>
      <c r="AE102" s="125">
        <v>18</v>
      </c>
      <c r="AF102" s="125">
        <v>24</v>
      </c>
      <c r="AG102" s="125">
        <v>12</v>
      </c>
      <c r="AH102" s="236">
        <v>1</v>
      </c>
      <c r="AI102" s="236"/>
      <c r="AJ102" s="125" t="s">
        <v>6225</v>
      </c>
      <c r="AK102" s="175" t="s">
        <v>5145</v>
      </c>
      <c r="AL102" s="125" t="s">
        <v>820</v>
      </c>
      <c r="AM102" s="27" t="s">
        <v>5060</v>
      </c>
      <c r="AN102" s="126">
        <v>9.64</v>
      </c>
      <c r="AO102" s="126">
        <v>5</v>
      </c>
      <c r="AP102" s="126">
        <v>6.3</v>
      </c>
      <c r="AQ102" s="126">
        <v>5.2</v>
      </c>
      <c r="AR102" s="125">
        <v>0</v>
      </c>
      <c r="AS102" s="125">
        <v>0</v>
      </c>
      <c r="AT102" s="178">
        <v>41862</v>
      </c>
      <c r="AU102" s="178"/>
      <c r="AV102" s="178">
        <v>43405</v>
      </c>
      <c r="AW102" s="239" t="s">
        <v>855</v>
      </c>
      <c r="AX102" s="239" t="s">
        <v>846</v>
      </c>
      <c r="AY102" s="127"/>
      <c r="AZ102" s="127"/>
      <c r="BA102" s="128">
        <v>200</v>
      </c>
      <c r="BB102" s="128" t="s">
        <v>489</v>
      </c>
      <c r="BC102" s="128"/>
      <c r="BD102" s="128">
        <v>1</v>
      </c>
      <c r="BE102" s="129" t="s">
        <v>541</v>
      </c>
      <c r="BF102" s="130">
        <v>1</v>
      </c>
      <c r="BG102" s="240"/>
      <c r="BH102" s="241"/>
      <c r="BI102" s="190"/>
      <c r="BJ102" s="131">
        <v>194</v>
      </c>
      <c r="BK102" s="191">
        <v>417</v>
      </c>
      <c r="BL102" s="13">
        <v>129</v>
      </c>
      <c r="BM102" s="13">
        <v>64</v>
      </c>
      <c r="BN102" s="27" t="s">
        <v>5562</v>
      </c>
      <c r="BO102" s="13" t="s">
        <v>5562</v>
      </c>
      <c r="BP102" s="222">
        <v>216</v>
      </c>
      <c r="BQ102" s="132"/>
      <c r="BR102" s="133"/>
      <c r="BS102" s="125">
        <v>1000000000</v>
      </c>
      <c r="BT102" s="134">
        <v>241</v>
      </c>
      <c r="BU102" s="135">
        <v>-0.24229999999999999</v>
      </c>
      <c r="BV102" s="134">
        <v>0</v>
      </c>
      <c r="BW102" s="136">
        <v>0</v>
      </c>
      <c r="BX102" s="136">
        <v>0</v>
      </c>
      <c r="BY102" s="136">
        <v>0</v>
      </c>
      <c r="BZ102" s="134">
        <v>0</v>
      </c>
      <c r="CA102" s="134">
        <v>0</v>
      </c>
      <c r="CB102" s="134">
        <v>241</v>
      </c>
      <c r="CC102" s="135">
        <v>-0.24229999999999999</v>
      </c>
      <c r="CD102" s="134"/>
      <c r="CE102" s="134"/>
      <c r="CF102" s="137">
        <v>0</v>
      </c>
      <c r="CG102" s="134">
        <v>65</v>
      </c>
      <c r="CH102" s="132"/>
      <c r="CI102" s="132"/>
      <c r="CJ102" s="229" t="s">
        <v>820</v>
      </c>
      <c r="CK102" s="233" t="s">
        <v>820</v>
      </c>
      <c r="CL102" s="138">
        <v>0</v>
      </c>
      <c r="CM102" s="138">
        <v>98</v>
      </c>
      <c r="CN102" s="135">
        <v>0</v>
      </c>
      <c r="CO102" s="135">
        <v>0.87</v>
      </c>
      <c r="CP102" s="139"/>
      <c r="CQ102" s="135">
        <v>0</v>
      </c>
      <c r="CR102" s="179">
        <v>43479</v>
      </c>
      <c r="CS102" s="180">
        <v>43479</v>
      </c>
      <c r="CT102" s="181">
        <v>43605</v>
      </c>
      <c r="CU102" s="181">
        <v>43067</v>
      </c>
      <c r="CV102" s="181">
        <v>0</v>
      </c>
      <c r="CW102" s="181">
        <v>43151</v>
      </c>
      <c r="CX102" s="181">
        <v>43235</v>
      </c>
      <c r="CY102" s="135">
        <v>0</v>
      </c>
      <c r="CZ102" s="134">
        <v>0</v>
      </c>
      <c r="DA102" s="135">
        <v>0</v>
      </c>
      <c r="DB102" s="135">
        <v>0</v>
      </c>
      <c r="DC102" s="135">
        <v>0</v>
      </c>
      <c r="DD102" s="135">
        <v>0</v>
      </c>
      <c r="DE102" s="140">
        <v>2.197802197802198E-2</v>
      </c>
      <c r="DF102" s="13" t="s">
        <v>820</v>
      </c>
      <c r="DG102" s="80" t="s">
        <v>820</v>
      </c>
      <c r="DH102" s="18" t="b">
        <v>0</v>
      </c>
      <c r="DI102" s="79"/>
      <c r="DJ102" s="79"/>
      <c r="DK102" s="192"/>
      <c r="DL102" s="174"/>
      <c r="DM102" s="193"/>
      <c r="DN102" s="135"/>
      <c r="DO102" s="79"/>
      <c r="DP102" s="79"/>
      <c r="DQ102" s="79"/>
      <c r="DR102" s="79"/>
      <c r="DS102" s="79"/>
      <c r="DT102" s="79"/>
      <c r="DU102" s="79"/>
      <c r="DV102" s="18"/>
      <c r="DW102" s="18"/>
      <c r="DX102" s="18"/>
      <c r="DY102" s="177"/>
      <c r="DZ102" s="177">
        <v>0</v>
      </c>
      <c r="EA102" s="177">
        <v>0</v>
      </c>
      <c r="EB102" s="177">
        <v>0</v>
      </c>
      <c r="EC102" s="177">
        <v>0</v>
      </c>
      <c r="ED102" s="177">
        <v>0</v>
      </c>
      <c r="EE102" s="177">
        <v>0</v>
      </c>
      <c r="EF102" s="177">
        <v>0</v>
      </c>
      <c r="EG102" s="177">
        <v>0</v>
      </c>
      <c r="EH102" s="177">
        <v>0</v>
      </c>
      <c r="EI102" s="177">
        <v>0</v>
      </c>
      <c r="EJ102" s="177">
        <v>0</v>
      </c>
      <c r="EK102" s="177">
        <v>0</v>
      </c>
      <c r="EL102" s="177">
        <v>0</v>
      </c>
      <c r="EM102" s="177">
        <v>0</v>
      </c>
      <c r="EN102" s="177">
        <v>0</v>
      </c>
      <c r="EO102" s="177">
        <v>0</v>
      </c>
      <c r="EP102" s="177">
        <v>0</v>
      </c>
      <c r="EQ102" s="177">
        <v>0</v>
      </c>
      <c r="ER102" s="177">
        <v>0</v>
      </c>
      <c r="ES102" s="177">
        <v>0</v>
      </c>
      <c r="ET102" s="177">
        <v>0</v>
      </c>
      <c r="EU102" s="177">
        <v>0</v>
      </c>
      <c r="EV102" s="177">
        <v>0</v>
      </c>
      <c r="EW102" s="177">
        <v>0</v>
      </c>
      <c r="EX102" s="177">
        <v>0</v>
      </c>
      <c r="EY102" s="177">
        <v>0</v>
      </c>
      <c r="EZ102" s="177">
        <v>0</v>
      </c>
      <c r="FA102" s="177">
        <v>0</v>
      </c>
      <c r="FB102" s="177">
        <v>0</v>
      </c>
      <c r="FC102" s="250">
        <v>162</v>
      </c>
      <c r="FD102" s="242">
        <v>111</v>
      </c>
      <c r="FE102" s="244">
        <v>255</v>
      </c>
      <c r="FF102" s="244">
        <v>255</v>
      </c>
      <c r="FG102" s="244">
        <v>221</v>
      </c>
      <c r="FH102" s="244">
        <v>221</v>
      </c>
      <c r="FI102" s="248">
        <v>221</v>
      </c>
      <c r="FJ102" s="248">
        <v>221</v>
      </c>
      <c r="FK102" s="244">
        <v>171</v>
      </c>
      <c r="FL102" s="244">
        <v>171</v>
      </c>
      <c r="FM102" s="244">
        <v>171</v>
      </c>
      <c r="FN102" s="244">
        <v>171</v>
      </c>
      <c r="FO102" s="244">
        <v>171</v>
      </c>
      <c r="FP102" s="244">
        <v>171</v>
      </c>
      <c r="FQ102" s="244">
        <v>171</v>
      </c>
      <c r="FR102" s="244">
        <v>171</v>
      </c>
      <c r="FS102" s="244">
        <v>171</v>
      </c>
      <c r="FT102" s="244">
        <v>171</v>
      </c>
      <c r="FU102" s="244">
        <v>171</v>
      </c>
      <c r="FV102" s="244">
        <v>171</v>
      </c>
      <c r="FW102" s="244">
        <v>171</v>
      </c>
      <c r="FX102" s="244">
        <v>171</v>
      </c>
      <c r="FY102" s="244">
        <v>171</v>
      </c>
      <c r="FZ102" s="244">
        <v>171</v>
      </c>
      <c r="GA102" s="244">
        <v>171</v>
      </c>
      <c r="GB102" s="244">
        <v>171</v>
      </c>
      <c r="GC102" s="244">
        <v>171</v>
      </c>
      <c r="GD102" s="244">
        <v>166</v>
      </c>
      <c r="GE102" s="244">
        <v>166</v>
      </c>
      <c r="GF102" s="244">
        <v>166</v>
      </c>
      <c r="GG102" s="244">
        <v>166</v>
      </c>
      <c r="GH102" s="244">
        <v>166</v>
      </c>
      <c r="GI102" s="244">
        <v>166</v>
      </c>
      <c r="GJ102" s="244">
        <v>166</v>
      </c>
      <c r="GK102" s="244">
        <v>166</v>
      </c>
      <c r="GL102" s="244">
        <v>166</v>
      </c>
      <c r="GM102" s="244">
        <v>166</v>
      </c>
      <c r="GN102" s="244">
        <v>166</v>
      </c>
      <c r="GO102" s="244">
        <v>166</v>
      </c>
      <c r="GP102" s="244">
        <v>166</v>
      </c>
      <c r="GQ102" s="244">
        <v>166</v>
      </c>
      <c r="GR102" s="244">
        <v>166</v>
      </c>
      <c r="GS102" s="244">
        <v>166</v>
      </c>
      <c r="GT102" s="244">
        <v>166</v>
      </c>
      <c r="GU102" s="244">
        <v>166</v>
      </c>
      <c r="GV102" s="244">
        <v>160</v>
      </c>
      <c r="GW102" s="244">
        <v>160</v>
      </c>
      <c r="GX102" s="244">
        <v>160</v>
      </c>
      <c r="GY102" s="244">
        <v>160</v>
      </c>
      <c r="GZ102" s="244">
        <v>160</v>
      </c>
      <c r="HA102" s="244">
        <v>160</v>
      </c>
      <c r="HB102" s="244">
        <v>154</v>
      </c>
      <c r="HC102" s="244">
        <v>154</v>
      </c>
      <c r="HD102" s="244">
        <v>154</v>
      </c>
      <c r="HE102" s="244">
        <v>1</v>
      </c>
      <c r="HF102" s="244">
        <v>149</v>
      </c>
      <c r="HG102" s="244">
        <v>149</v>
      </c>
      <c r="HH102" s="244">
        <v>143</v>
      </c>
      <c r="HI102" s="244">
        <v>143</v>
      </c>
      <c r="HJ102" s="244">
        <v>143</v>
      </c>
      <c r="HK102" s="198"/>
      <c r="HL102" s="244">
        <v>143</v>
      </c>
      <c r="HM102" s="244">
        <v>137</v>
      </c>
      <c r="HN102" s="244">
        <v>137</v>
      </c>
      <c r="HO102" s="244">
        <v>149</v>
      </c>
      <c r="HP102" s="244">
        <v>137</v>
      </c>
      <c r="HQ102" s="244">
        <v>137</v>
      </c>
      <c r="HR102" s="244">
        <v>137</v>
      </c>
      <c r="HS102" s="244">
        <v>137</v>
      </c>
      <c r="HT102" s="244">
        <v>137</v>
      </c>
      <c r="HU102" s="244">
        <v>137</v>
      </c>
      <c r="HV102" s="198"/>
      <c r="HW102" s="244">
        <v>137</v>
      </c>
      <c r="HX102" s="244">
        <v>135</v>
      </c>
      <c r="HY102" s="244">
        <v>135</v>
      </c>
      <c r="HZ102" s="244">
        <v>135</v>
      </c>
      <c r="IA102" s="244">
        <v>135</v>
      </c>
      <c r="IB102" s="244">
        <v>135</v>
      </c>
      <c r="IC102" s="244">
        <v>135</v>
      </c>
      <c r="ID102" s="244">
        <v>105</v>
      </c>
      <c r="IE102" s="244">
        <v>105</v>
      </c>
      <c r="IF102" s="244">
        <v>105</v>
      </c>
      <c r="IG102" s="244">
        <v>105</v>
      </c>
      <c r="IH102" s="244">
        <v>105</v>
      </c>
      <c r="II102" s="244">
        <v>105</v>
      </c>
      <c r="IJ102" s="244">
        <v>105</v>
      </c>
      <c r="IK102" s="244">
        <v>105</v>
      </c>
      <c r="IL102" s="244">
        <v>105</v>
      </c>
      <c r="IM102" s="244">
        <v>105</v>
      </c>
      <c r="IN102" s="244">
        <v>105</v>
      </c>
      <c r="IO102" s="244">
        <v>105</v>
      </c>
      <c r="IP102" s="244">
        <v>105</v>
      </c>
      <c r="IQ102" s="244">
        <v>105</v>
      </c>
      <c r="IR102" s="244">
        <v>105</v>
      </c>
      <c r="IS102" s="244">
        <v>105</v>
      </c>
      <c r="IT102" s="244">
        <v>105</v>
      </c>
      <c r="IU102" s="244">
        <v>105</v>
      </c>
      <c r="IV102" s="244">
        <v>105</v>
      </c>
      <c r="IW102" s="244">
        <v>105</v>
      </c>
      <c r="IX102" s="244">
        <v>105</v>
      </c>
      <c r="IY102" s="244">
        <v>105</v>
      </c>
      <c r="IZ102" s="198"/>
      <c r="JA102" s="244">
        <v>105</v>
      </c>
      <c r="JB102" s="244">
        <v>105</v>
      </c>
      <c r="JC102" s="244">
        <v>105</v>
      </c>
      <c r="JD102" s="244">
        <v>105</v>
      </c>
      <c r="JE102" s="244">
        <v>105</v>
      </c>
      <c r="JF102" s="244">
        <v>105</v>
      </c>
      <c r="JG102" s="244">
        <v>105</v>
      </c>
      <c r="JH102" s="244">
        <v>105</v>
      </c>
      <c r="JI102" s="244">
        <v>105</v>
      </c>
      <c r="JJ102" s="244"/>
      <c r="JK102" s="244">
        <v>105</v>
      </c>
      <c r="JL102" s="244">
        <v>105</v>
      </c>
      <c r="JM102" s="244">
        <v>105</v>
      </c>
      <c r="JN102" s="244">
        <v>105</v>
      </c>
      <c r="JO102" s="244">
        <v>105</v>
      </c>
      <c r="JP102" s="244">
        <v>105</v>
      </c>
      <c r="JQ102" s="198"/>
      <c r="JR102" s="244">
        <v>105</v>
      </c>
      <c r="JS102" s="244">
        <v>105</v>
      </c>
      <c r="JT102" s="244">
        <v>105</v>
      </c>
      <c r="JU102" s="244">
        <v>105</v>
      </c>
      <c r="JV102" s="244">
        <v>95</v>
      </c>
      <c r="JW102" s="244">
        <v>95</v>
      </c>
      <c r="JX102" s="244">
        <v>95</v>
      </c>
      <c r="JY102" s="242">
        <v>87</v>
      </c>
      <c r="JZ102" s="242">
        <v>87</v>
      </c>
      <c r="KA102" s="242">
        <v>85</v>
      </c>
      <c r="KB102" s="242">
        <v>85</v>
      </c>
      <c r="KC102" s="242">
        <v>85</v>
      </c>
      <c r="KD102" s="242">
        <v>85</v>
      </c>
      <c r="KE102" s="242">
        <v>85</v>
      </c>
      <c r="KF102" s="242">
        <v>85</v>
      </c>
      <c r="KG102" s="242">
        <v>85</v>
      </c>
      <c r="KH102" s="242">
        <v>85</v>
      </c>
      <c r="KI102" s="242">
        <v>85</v>
      </c>
      <c r="KJ102" s="242">
        <v>85</v>
      </c>
      <c r="KK102" s="242">
        <v>85</v>
      </c>
      <c r="KL102" s="242">
        <v>85</v>
      </c>
      <c r="KM102" s="242">
        <v>85</v>
      </c>
      <c r="KN102" s="242">
        <v>85</v>
      </c>
      <c r="KO102" s="242">
        <v>85</v>
      </c>
      <c r="KP102" s="242">
        <v>85</v>
      </c>
      <c r="KQ102" s="242">
        <v>85</v>
      </c>
      <c r="KR102" s="242">
        <v>85</v>
      </c>
      <c r="KS102" s="242">
        <v>85</v>
      </c>
      <c r="KT102" s="242">
        <v>85</v>
      </c>
      <c r="KU102" s="242">
        <v>85</v>
      </c>
      <c r="KV102" s="242">
        <v>75</v>
      </c>
      <c r="KW102" s="242">
        <v>75</v>
      </c>
      <c r="KX102" s="198"/>
      <c r="KY102" s="198"/>
      <c r="KZ102" s="198"/>
      <c r="LA102" s="198"/>
      <c r="LB102" s="242">
        <v>65</v>
      </c>
      <c r="LC102" s="242">
        <v>105</v>
      </c>
      <c r="LD102" s="242">
        <v>105</v>
      </c>
      <c r="LE102" s="242">
        <v>65</v>
      </c>
      <c r="LF102" s="243">
        <v>0</v>
      </c>
      <c r="LG102" s="242">
        <v>65</v>
      </c>
      <c r="LH102" s="198"/>
      <c r="LI102" s="198"/>
      <c r="LJ102" s="198"/>
      <c r="LK102" s="198"/>
      <c r="LL102" s="198"/>
      <c r="LM102" s="198"/>
      <c r="LN102" s="198"/>
      <c r="LO102" s="198"/>
      <c r="LP102" s="198"/>
      <c r="LQ102" s="242">
        <v>65</v>
      </c>
      <c r="LR102" s="198"/>
      <c r="LS102" s="198"/>
      <c r="LT102" s="198"/>
      <c r="LU102" s="198"/>
      <c r="LV102" s="198"/>
      <c r="LW102" s="198"/>
      <c r="LX102" s="198"/>
      <c r="LY102" s="198"/>
      <c r="LZ102" s="198"/>
      <c r="MA102" s="198"/>
      <c r="MB102" s="198"/>
      <c r="MC102" s="198"/>
      <c r="MD102" s="198"/>
      <c r="ME102" s="198"/>
      <c r="MF102" s="198"/>
      <c r="MG102" s="198"/>
      <c r="MH102" s="198"/>
      <c r="MI102" s="198"/>
      <c r="MJ102" s="198"/>
      <c r="MK102" s="198"/>
      <c r="ML102" s="198"/>
      <c r="MM102" s="198"/>
      <c r="MN102" s="242">
        <v>65</v>
      </c>
      <c r="MO102" s="247">
        <v>241</v>
      </c>
      <c r="MP102" s="198"/>
      <c r="MQ102" s="247">
        <v>241</v>
      </c>
      <c r="MR102" s="198"/>
      <c r="MS102" s="198"/>
      <c r="MT102" s="198"/>
      <c r="MU102" s="198"/>
      <c r="MV102" s="198"/>
      <c r="MW102" s="198"/>
      <c r="MX102" s="198"/>
      <c r="MY102" s="198"/>
      <c r="MZ102" s="198"/>
      <c r="NA102" s="247">
        <v>241</v>
      </c>
      <c r="NB102" s="198"/>
      <c r="NC102" s="198"/>
      <c r="ND102" s="198"/>
      <c r="NE102" s="198"/>
      <c r="NF102" s="198"/>
      <c r="NG102" s="198"/>
      <c r="NH102" s="198"/>
      <c r="NI102" s="198"/>
      <c r="NJ102" s="198"/>
      <c r="NK102" s="198"/>
      <c r="NL102" s="198"/>
      <c r="NM102" s="198"/>
      <c r="NN102" s="198"/>
      <c r="NO102" s="198"/>
      <c r="NP102" s="196"/>
      <c r="NQ102" s="196"/>
      <c r="NR102" s="196"/>
      <c r="NS102" s="196"/>
      <c r="NT102" s="196"/>
      <c r="NU102" s="196"/>
      <c r="NV102" s="196"/>
      <c r="NW102" s="196"/>
      <c r="NX102" s="196"/>
      <c r="NY102" s="196"/>
      <c r="NZ102" s="196"/>
      <c r="OA102" s="196"/>
      <c r="OB102" s="196"/>
      <c r="OC102" s="196"/>
      <c r="OD102" s="196"/>
      <c r="OE102" s="196"/>
      <c r="OF102" s="196"/>
      <c r="OG102" s="196"/>
      <c r="OH102" s="196"/>
      <c r="OI102" s="196"/>
      <c r="OJ102" s="196"/>
      <c r="OK102" s="196"/>
      <c r="OL102" s="196"/>
      <c r="OM102" s="196"/>
      <c r="ON102" s="196"/>
      <c r="OO102" s="196"/>
      <c r="OP102" s="196"/>
      <c r="OQ102" s="196"/>
      <c r="OR102" s="196"/>
      <c r="OS102" s="196"/>
      <c r="OT102" s="196"/>
      <c r="OU102" s="196"/>
      <c r="OV102" s="196"/>
      <c r="OW102" s="196"/>
      <c r="OX102" s="196"/>
      <c r="OY102" s="196"/>
      <c r="OZ102" s="196"/>
      <c r="PA102" s="196"/>
      <c r="PB102" s="196"/>
      <c r="PC102" s="196"/>
      <c r="PD102" s="196"/>
      <c r="PE102" s="196"/>
      <c r="PF102" s="196"/>
      <c r="PG102" s="196"/>
      <c r="PH102" s="196"/>
      <c r="PI102" s="196"/>
      <c r="PJ102" s="196"/>
      <c r="PK102" s="196"/>
      <c r="PL102" s="196"/>
      <c r="PM102" s="196"/>
      <c r="PN102" s="196"/>
      <c r="PO102" s="196"/>
      <c r="PP102" s="196"/>
      <c r="PQ102" s="196"/>
      <c r="PR102" s="196"/>
      <c r="PS102" s="196"/>
      <c r="PT102" s="196"/>
      <c r="PU102" s="196"/>
      <c r="PV102" s="196"/>
      <c r="PW102" s="196"/>
      <c r="PX102" s="261"/>
      <c r="PY102" s="261"/>
      <c r="PZ102" s="261"/>
      <c r="QA102" s="261"/>
      <c r="QB102" s="261"/>
      <c r="QC102" s="261"/>
      <c r="QD102" s="261"/>
      <c r="QE102" s="261"/>
      <c r="QF102" s="261"/>
      <c r="QG102" s="261"/>
      <c r="QH102" s="261"/>
      <c r="QI102" s="261"/>
      <c r="QJ102" s="261"/>
      <c r="QK102" s="261"/>
      <c r="QL102" s="261"/>
      <c r="QM102" s="261"/>
      <c r="QN102" s="261"/>
      <c r="QO102" s="261"/>
      <c r="QP102" s="261"/>
      <c r="QQ102" s="261"/>
      <c r="QR102" s="261"/>
      <c r="QS102" s="261"/>
      <c r="QT102" s="261"/>
      <c r="QU102" s="261"/>
      <c r="QV102" s="261"/>
      <c r="QW102" s="261"/>
      <c r="QX102" s="261"/>
      <c r="QY102" s="261"/>
      <c r="QZ102" s="261"/>
      <c r="RA102" s="261"/>
      <c r="RB102" s="261"/>
      <c r="RC102" s="261"/>
      <c r="RD102" s="261"/>
      <c r="RE102" s="261"/>
      <c r="RF102" s="261"/>
      <c r="RG102" s="261"/>
      <c r="RH102" s="261"/>
      <c r="RI102" s="261"/>
      <c r="RJ102" s="261"/>
      <c r="RK102" s="261"/>
      <c r="RL102" s="261"/>
      <c r="RM102" s="261"/>
      <c r="RN102" s="261"/>
      <c r="RO102" s="261"/>
      <c r="RP102" s="261"/>
      <c r="RQ102" s="261"/>
      <c r="RR102" s="261"/>
      <c r="RS102" s="261"/>
      <c r="RT102" s="261"/>
      <c r="RU102" s="261"/>
      <c r="RV102" s="261"/>
      <c r="RW102" s="261"/>
      <c r="RX102" s="261"/>
      <c r="RY102" s="261"/>
      <c r="RZ102" s="261"/>
      <c r="SA102" s="261"/>
      <c r="SB102" s="261"/>
      <c r="SC102" s="261"/>
      <c r="SD102" s="261"/>
      <c r="SE102" s="261"/>
    </row>
    <row r="103" spans="1:499" x14ac:dyDescent="0.2">
      <c r="A103" s="230" t="s">
        <v>830</v>
      </c>
      <c r="B103" s="231" t="s">
        <v>3386</v>
      </c>
      <c r="C103" s="225"/>
      <c r="D103" s="225"/>
      <c r="E103" s="225"/>
      <c r="F103" s="226" t="s">
        <v>5718</v>
      </c>
      <c r="G103" s="226" t="s">
        <v>5550</v>
      </c>
      <c r="H103" s="226" t="s">
        <v>5551</v>
      </c>
      <c r="I103" s="226" t="s">
        <v>5607</v>
      </c>
      <c r="J103" s="226"/>
      <c r="K103" s="226"/>
      <c r="L103" s="226"/>
      <c r="M103" s="226"/>
      <c r="N103" s="226" t="s">
        <v>5553</v>
      </c>
      <c r="O103" s="226" t="s">
        <v>5690</v>
      </c>
      <c r="P103" s="226"/>
      <c r="Q103" s="237">
        <v>0</v>
      </c>
      <c r="R103" s="238"/>
      <c r="S103" s="238"/>
      <c r="T103" s="238"/>
      <c r="U103" s="238"/>
      <c r="V103" s="238"/>
      <c r="W103" s="232" t="s">
        <v>5561</v>
      </c>
      <c r="X103" s="232"/>
      <c r="Y103" s="232" t="s">
        <v>5556</v>
      </c>
      <c r="Z103" s="235">
        <v>1.37</v>
      </c>
      <c r="AA103" s="235">
        <v>1.88</v>
      </c>
      <c r="AB103" s="235">
        <v>0</v>
      </c>
      <c r="AC103" s="224">
        <v>36526</v>
      </c>
      <c r="AD103" s="224">
        <v>36526</v>
      </c>
      <c r="AE103" s="125">
        <v>18</v>
      </c>
      <c r="AF103" s="125">
        <v>24</v>
      </c>
      <c r="AG103" s="125">
        <v>12</v>
      </c>
      <c r="AH103" s="236">
        <v>1</v>
      </c>
      <c r="AI103" s="236" t="s">
        <v>819</v>
      </c>
      <c r="AJ103" s="125" t="s">
        <v>6225</v>
      </c>
      <c r="AK103" s="175" t="s">
        <v>5144</v>
      </c>
      <c r="AL103" s="125" t="s">
        <v>820</v>
      </c>
      <c r="AM103" s="27" t="s">
        <v>820</v>
      </c>
      <c r="AN103" s="126">
        <v>28.08</v>
      </c>
      <c r="AO103" s="126">
        <v>17.600000000000001</v>
      </c>
      <c r="AP103" s="126">
        <v>8.4</v>
      </c>
      <c r="AQ103" s="126">
        <v>4.5</v>
      </c>
      <c r="AR103" s="125">
        <v>0</v>
      </c>
      <c r="AS103" s="125">
        <v>0</v>
      </c>
      <c r="AT103" s="178">
        <v>43219</v>
      </c>
      <c r="AU103" s="178"/>
      <c r="AV103" s="178">
        <v>43153</v>
      </c>
      <c r="AW103" s="239" t="s">
        <v>855</v>
      </c>
      <c r="AX103" s="239" t="s">
        <v>846</v>
      </c>
      <c r="AY103" s="127"/>
      <c r="AZ103" s="127"/>
      <c r="BA103" s="128">
        <v>500</v>
      </c>
      <c r="BB103" s="128" t="s">
        <v>489</v>
      </c>
      <c r="BC103" s="128"/>
      <c r="BD103" s="128">
        <v>1</v>
      </c>
      <c r="BE103" s="129" t="s">
        <v>541</v>
      </c>
      <c r="BF103" s="130">
        <v>1</v>
      </c>
      <c r="BG103" s="240"/>
      <c r="BH103" s="241"/>
      <c r="BI103" s="190"/>
      <c r="BJ103" s="131">
        <v>1982</v>
      </c>
      <c r="BK103" s="191">
        <v>1214</v>
      </c>
      <c r="BL103" s="13">
        <v>1318</v>
      </c>
      <c r="BM103" s="13">
        <v>654</v>
      </c>
      <c r="BN103" s="27" t="s">
        <v>5557</v>
      </c>
      <c r="BO103" s="13" t="s">
        <v>705</v>
      </c>
      <c r="BP103" s="222">
        <v>1769</v>
      </c>
      <c r="BQ103" s="132"/>
      <c r="BR103" s="133"/>
      <c r="BS103" s="125">
        <v>1000000000</v>
      </c>
      <c r="BT103" s="134">
        <v>444</v>
      </c>
      <c r="BU103" s="135">
        <v>0.77600000000000002</v>
      </c>
      <c r="BV103" s="134">
        <v>500</v>
      </c>
      <c r="BW103" s="136">
        <v>0</v>
      </c>
      <c r="BX103" s="136">
        <v>500</v>
      </c>
      <c r="BY103" s="136">
        <v>0</v>
      </c>
      <c r="BZ103" s="134">
        <v>0</v>
      </c>
      <c r="CA103" s="134">
        <v>0</v>
      </c>
      <c r="CB103" s="134">
        <v>944</v>
      </c>
      <c r="CC103" s="135">
        <v>0.52370000000000005</v>
      </c>
      <c r="CD103" s="134"/>
      <c r="CE103" s="134"/>
      <c r="CF103" s="137">
        <v>1038</v>
      </c>
      <c r="CG103" s="134">
        <v>661</v>
      </c>
      <c r="CH103" s="132"/>
      <c r="CI103" s="132"/>
      <c r="CJ103" s="229" t="s">
        <v>820</v>
      </c>
      <c r="CK103" s="233" t="s">
        <v>820</v>
      </c>
      <c r="CL103" s="138">
        <v>107</v>
      </c>
      <c r="CM103" s="138">
        <v>0</v>
      </c>
      <c r="CN103" s="135">
        <v>0</v>
      </c>
      <c r="CO103" s="135">
        <v>0.5</v>
      </c>
      <c r="CP103" s="139"/>
      <c r="CQ103" s="135">
        <v>1</v>
      </c>
      <c r="CR103" s="179">
        <v>43479</v>
      </c>
      <c r="CS103" s="180">
        <v>43479</v>
      </c>
      <c r="CT103" s="181">
        <v>43605</v>
      </c>
      <c r="CU103" s="181">
        <v>43216</v>
      </c>
      <c r="CV103" s="181">
        <v>43300</v>
      </c>
      <c r="CW103" s="181">
        <v>43300</v>
      </c>
      <c r="CX103" s="181">
        <v>43384</v>
      </c>
      <c r="CY103" s="135">
        <v>0</v>
      </c>
      <c r="CZ103" s="134">
        <v>0</v>
      </c>
      <c r="DA103" s="135">
        <v>0</v>
      </c>
      <c r="DB103" s="135">
        <v>2.197802197802198E-2</v>
      </c>
      <c r="DC103" s="135">
        <v>0</v>
      </c>
      <c r="DD103" s="135">
        <v>0</v>
      </c>
      <c r="DE103" s="140">
        <v>0</v>
      </c>
      <c r="DF103" s="13" t="s">
        <v>820</v>
      </c>
      <c r="DG103" s="80" t="s">
        <v>706</v>
      </c>
      <c r="DH103" s="18" t="b">
        <v>0</v>
      </c>
      <c r="DI103" s="79"/>
      <c r="DJ103" s="79"/>
      <c r="DK103" s="192"/>
      <c r="DL103" s="174"/>
      <c r="DM103" s="193"/>
      <c r="DN103" s="135"/>
      <c r="DO103" s="79"/>
      <c r="DP103" s="79"/>
      <c r="DQ103" s="79"/>
      <c r="DR103" s="79"/>
      <c r="DS103" s="79"/>
      <c r="DT103" s="79"/>
      <c r="DU103" s="79"/>
      <c r="DV103" s="18"/>
      <c r="DW103" s="18"/>
      <c r="DX103" s="18"/>
      <c r="DY103" s="177"/>
      <c r="DZ103" s="177">
        <v>0</v>
      </c>
      <c r="EA103" s="177">
        <v>0</v>
      </c>
      <c r="EB103" s="177">
        <v>0</v>
      </c>
      <c r="EC103" s="177">
        <v>0</v>
      </c>
      <c r="ED103" s="177">
        <v>0</v>
      </c>
      <c r="EE103" s="177">
        <v>0</v>
      </c>
      <c r="EF103" s="177">
        <v>0</v>
      </c>
      <c r="EG103" s="177">
        <v>0</v>
      </c>
      <c r="EH103" s="177">
        <v>0</v>
      </c>
      <c r="EI103" s="177">
        <v>0</v>
      </c>
      <c r="EJ103" s="177">
        <v>0</v>
      </c>
      <c r="EK103" s="177">
        <v>0</v>
      </c>
      <c r="EL103" s="177">
        <v>0</v>
      </c>
      <c r="EM103" s="177">
        <v>0</v>
      </c>
      <c r="EN103" s="177">
        <v>0</v>
      </c>
      <c r="EO103" s="177">
        <v>0</v>
      </c>
      <c r="EP103" s="177">
        <v>721</v>
      </c>
      <c r="EQ103" s="177">
        <v>0</v>
      </c>
      <c r="ER103" s="177">
        <v>0</v>
      </c>
      <c r="ES103" s="177">
        <v>0</v>
      </c>
      <c r="ET103" s="177">
        <v>0</v>
      </c>
      <c r="EU103" s="177">
        <v>0</v>
      </c>
      <c r="EV103" s="177">
        <v>0</v>
      </c>
      <c r="EW103" s="177">
        <v>0</v>
      </c>
      <c r="EX103" s="177">
        <v>0</v>
      </c>
      <c r="EY103" s="177">
        <v>0</v>
      </c>
      <c r="EZ103" s="177">
        <v>0</v>
      </c>
      <c r="FA103" s="177">
        <v>0</v>
      </c>
      <c r="FB103" s="177">
        <v>0</v>
      </c>
      <c r="FC103" s="249">
        <v>702</v>
      </c>
      <c r="FD103" s="250">
        <v>466</v>
      </c>
      <c r="FE103" s="250">
        <v>466</v>
      </c>
      <c r="FF103" s="250">
        <v>466</v>
      </c>
      <c r="FG103" s="245">
        <v>274</v>
      </c>
      <c r="FH103" s="242">
        <v>274</v>
      </c>
      <c r="FI103" s="242">
        <v>274</v>
      </c>
      <c r="FJ103" s="242">
        <v>274</v>
      </c>
      <c r="FK103" s="242">
        <v>260</v>
      </c>
      <c r="FL103" s="242">
        <v>260</v>
      </c>
      <c r="FM103" s="242">
        <v>260</v>
      </c>
      <c r="FN103" s="242">
        <v>260</v>
      </c>
      <c r="FO103" s="242">
        <v>260</v>
      </c>
      <c r="FP103" s="242">
        <v>260</v>
      </c>
      <c r="FQ103" s="242">
        <v>260</v>
      </c>
      <c r="FR103" s="242">
        <v>260</v>
      </c>
      <c r="FS103" s="242">
        <v>260</v>
      </c>
      <c r="FT103" s="242">
        <v>260</v>
      </c>
      <c r="FU103" s="242">
        <v>260</v>
      </c>
      <c r="FV103" s="242">
        <v>260</v>
      </c>
      <c r="FW103" s="242">
        <v>260</v>
      </c>
      <c r="FX103" s="242">
        <v>260</v>
      </c>
      <c r="FY103" s="242">
        <v>260</v>
      </c>
      <c r="FZ103" s="242">
        <v>260</v>
      </c>
      <c r="GA103" s="242">
        <v>260</v>
      </c>
      <c r="GB103" s="242">
        <v>260</v>
      </c>
      <c r="GC103" s="242">
        <v>260</v>
      </c>
      <c r="GD103" s="242">
        <v>260</v>
      </c>
      <c r="GE103" s="242">
        <v>260</v>
      </c>
      <c r="GF103" s="242">
        <v>256</v>
      </c>
      <c r="GG103" s="242">
        <v>256</v>
      </c>
      <c r="GH103" s="242">
        <v>256</v>
      </c>
      <c r="GI103" s="242">
        <v>256</v>
      </c>
      <c r="GJ103" s="242">
        <v>256</v>
      </c>
      <c r="GK103" s="242">
        <v>256</v>
      </c>
      <c r="GL103" s="242">
        <v>250</v>
      </c>
      <c r="GM103" s="242">
        <v>250</v>
      </c>
      <c r="GN103" s="242">
        <v>248</v>
      </c>
      <c r="GO103" s="242">
        <v>228</v>
      </c>
      <c r="GP103" s="242">
        <v>228</v>
      </c>
      <c r="GQ103" s="242">
        <v>228</v>
      </c>
      <c r="GR103" s="242">
        <v>216</v>
      </c>
      <c r="GS103" s="242">
        <v>216</v>
      </c>
      <c r="GT103" s="242">
        <v>216</v>
      </c>
      <c r="GU103" s="242">
        <v>206</v>
      </c>
      <c r="GV103" s="242">
        <v>206</v>
      </c>
      <c r="GW103" s="242">
        <v>206</v>
      </c>
      <c r="GX103" s="242">
        <v>206</v>
      </c>
      <c r="GY103" s="242">
        <v>206</v>
      </c>
      <c r="GZ103" s="242">
        <v>200</v>
      </c>
      <c r="HA103" s="242">
        <v>200</v>
      </c>
      <c r="HB103" s="242">
        <v>200</v>
      </c>
      <c r="HC103" s="242">
        <v>200</v>
      </c>
      <c r="HD103" s="242">
        <v>200</v>
      </c>
      <c r="HE103" s="242">
        <v>1</v>
      </c>
      <c r="HF103" s="242">
        <v>200</v>
      </c>
      <c r="HG103" s="242">
        <v>200</v>
      </c>
      <c r="HH103" s="242">
        <v>200</v>
      </c>
      <c r="HI103" s="242">
        <v>200</v>
      </c>
      <c r="HJ103" s="242">
        <v>200</v>
      </c>
      <c r="HK103" s="198"/>
      <c r="HL103" s="242">
        <v>200</v>
      </c>
      <c r="HM103" s="242">
        <v>200</v>
      </c>
      <c r="HN103" s="242">
        <v>180</v>
      </c>
      <c r="HO103" s="242">
        <v>200</v>
      </c>
      <c r="HP103" s="242">
        <v>180</v>
      </c>
      <c r="HQ103" s="242">
        <v>180</v>
      </c>
      <c r="HR103" s="242">
        <v>180</v>
      </c>
      <c r="HS103" s="242">
        <v>180</v>
      </c>
      <c r="HT103" s="242">
        <v>180</v>
      </c>
      <c r="HU103" s="242">
        <v>180</v>
      </c>
      <c r="HV103" s="198"/>
      <c r="HW103" s="242">
        <v>180</v>
      </c>
      <c r="HX103" s="242">
        <v>180</v>
      </c>
      <c r="HY103" s="242">
        <v>170</v>
      </c>
      <c r="HZ103" s="242">
        <v>170</v>
      </c>
      <c r="IA103" s="242">
        <v>170</v>
      </c>
      <c r="IB103" s="242">
        <v>170</v>
      </c>
      <c r="IC103" s="242">
        <v>170</v>
      </c>
      <c r="ID103" s="242">
        <v>170</v>
      </c>
      <c r="IE103" s="242">
        <v>158</v>
      </c>
      <c r="IF103" s="242">
        <v>158</v>
      </c>
      <c r="IG103" s="242">
        <v>158</v>
      </c>
      <c r="IH103" s="242">
        <v>158</v>
      </c>
      <c r="II103" s="242">
        <v>158</v>
      </c>
      <c r="IJ103" s="242">
        <v>158</v>
      </c>
      <c r="IK103" s="242">
        <v>158</v>
      </c>
      <c r="IL103" s="242">
        <v>158</v>
      </c>
      <c r="IM103" s="242">
        <v>153</v>
      </c>
      <c r="IN103" s="242">
        <v>153</v>
      </c>
      <c r="IO103" s="242">
        <v>153</v>
      </c>
      <c r="IP103" s="242">
        <v>153</v>
      </c>
      <c r="IQ103" s="242">
        <v>153</v>
      </c>
      <c r="IR103" s="242">
        <v>153</v>
      </c>
      <c r="IS103" s="242">
        <v>153</v>
      </c>
      <c r="IT103" s="242">
        <v>151</v>
      </c>
      <c r="IU103" s="242">
        <v>151</v>
      </c>
      <c r="IV103" s="242">
        <v>151</v>
      </c>
      <c r="IW103" s="242">
        <v>151</v>
      </c>
      <c r="IX103" s="242">
        <v>151</v>
      </c>
      <c r="IY103" s="242">
        <v>151</v>
      </c>
      <c r="IZ103" s="198"/>
      <c r="JA103" s="244">
        <v>651</v>
      </c>
      <c r="JB103" s="244">
        <v>651</v>
      </c>
      <c r="JC103" s="244">
        <v>651</v>
      </c>
      <c r="JD103" s="244">
        <v>651</v>
      </c>
      <c r="JE103" s="244">
        <v>651</v>
      </c>
      <c r="JF103" s="244">
        <v>651</v>
      </c>
      <c r="JG103" s="244">
        <v>641</v>
      </c>
      <c r="JH103" s="244">
        <v>641</v>
      </c>
      <c r="JI103" s="244">
        <v>641</v>
      </c>
      <c r="JJ103" s="244"/>
      <c r="JK103" s="244">
        <v>635</v>
      </c>
      <c r="JL103" s="244">
        <v>635</v>
      </c>
      <c r="JM103" s="244">
        <v>635</v>
      </c>
      <c r="JN103" s="244">
        <v>623</v>
      </c>
      <c r="JO103" s="244">
        <v>623</v>
      </c>
      <c r="JP103" s="244">
        <v>623</v>
      </c>
      <c r="JQ103" s="198"/>
      <c r="JR103" s="244">
        <v>623</v>
      </c>
      <c r="JS103" s="244">
        <v>623</v>
      </c>
      <c r="JT103" s="244">
        <v>623</v>
      </c>
      <c r="JU103" s="244">
        <v>623</v>
      </c>
      <c r="JV103" s="244">
        <v>623</v>
      </c>
      <c r="JW103" s="244">
        <v>623</v>
      </c>
      <c r="JX103" s="244">
        <v>623</v>
      </c>
      <c r="JY103" s="244">
        <v>623</v>
      </c>
      <c r="JZ103" s="244">
        <v>623</v>
      </c>
      <c r="KA103" s="244">
        <v>621</v>
      </c>
      <c r="KB103" s="244">
        <v>601</v>
      </c>
      <c r="KC103" s="244">
        <v>601</v>
      </c>
      <c r="KD103" s="244">
        <v>601</v>
      </c>
      <c r="KE103" s="244">
        <v>601</v>
      </c>
      <c r="KF103" s="244">
        <v>601</v>
      </c>
      <c r="KG103" s="244">
        <v>601</v>
      </c>
      <c r="KH103" s="244">
        <v>601</v>
      </c>
      <c r="KI103" s="244">
        <v>601</v>
      </c>
      <c r="KJ103" s="244">
        <v>601</v>
      </c>
      <c r="KK103" s="244">
        <v>601</v>
      </c>
      <c r="KL103" s="244">
        <v>601</v>
      </c>
      <c r="KM103" s="244">
        <v>571</v>
      </c>
      <c r="KN103" s="244">
        <v>571</v>
      </c>
      <c r="KO103" s="244">
        <v>541</v>
      </c>
      <c r="KP103" s="244">
        <v>541</v>
      </c>
      <c r="KQ103" s="244">
        <v>541</v>
      </c>
      <c r="KR103" s="244">
        <v>541</v>
      </c>
      <c r="KS103" s="244">
        <v>541</v>
      </c>
      <c r="KT103" s="244">
        <v>533</v>
      </c>
      <c r="KU103" s="244">
        <v>529</v>
      </c>
      <c r="KV103" s="244">
        <v>529</v>
      </c>
      <c r="KW103" s="244">
        <v>529</v>
      </c>
      <c r="KX103" s="198"/>
      <c r="KY103" s="198"/>
      <c r="KZ103" s="198"/>
      <c r="LA103" s="198"/>
      <c r="LB103" s="244">
        <v>473</v>
      </c>
      <c r="LC103" s="244">
        <v>641</v>
      </c>
      <c r="LD103" s="244">
        <v>641</v>
      </c>
      <c r="LE103" s="244">
        <v>473</v>
      </c>
      <c r="LF103" s="243">
        <v>0</v>
      </c>
      <c r="LG103" s="244">
        <v>472</v>
      </c>
      <c r="LH103" s="198"/>
      <c r="LI103" s="198"/>
      <c r="LJ103" s="198"/>
      <c r="LK103" s="198"/>
      <c r="LL103" s="198"/>
      <c r="LM103" s="198"/>
      <c r="LN103" s="198"/>
      <c r="LO103" s="198"/>
      <c r="LP103" s="198"/>
      <c r="LQ103" s="244">
        <v>472</v>
      </c>
      <c r="LR103" s="198"/>
      <c r="LS103" s="198"/>
      <c r="LT103" s="198"/>
      <c r="LU103" s="198"/>
      <c r="LV103" s="198"/>
      <c r="LW103" s="198"/>
      <c r="LX103" s="198"/>
      <c r="LY103" s="198"/>
      <c r="LZ103" s="198"/>
      <c r="MA103" s="198"/>
      <c r="MB103" s="198"/>
      <c r="MC103" s="198"/>
      <c r="MD103" s="198"/>
      <c r="ME103" s="198"/>
      <c r="MF103" s="198"/>
      <c r="MG103" s="198"/>
      <c r="MH103" s="198"/>
      <c r="MI103" s="198"/>
      <c r="MJ103" s="198"/>
      <c r="MK103" s="198"/>
      <c r="ML103" s="198"/>
      <c r="MM103" s="198"/>
      <c r="MN103" s="244">
        <v>472</v>
      </c>
      <c r="MO103" s="242">
        <v>444</v>
      </c>
      <c r="MP103" s="198"/>
      <c r="MQ103" s="242">
        <v>444</v>
      </c>
      <c r="MR103" s="198"/>
      <c r="MS103" s="198"/>
      <c r="MT103" s="198"/>
      <c r="MU103" s="198"/>
      <c r="MV103" s="198"/>
      <c r="MW103" s="198"/>
      <c r="MX103" s="198"/>
      <c r="MY103" s="198"/>
      <c r="MZ103" s="198"/>
      <c r="NA103" s="242">
        <v>444</v>
      </c>
      <c r="NB103" s="198"/>
      <c r="NC103" s="198"/>
      <c r="ND103" s="198"/>
      <c r="NE103" s="198"/>
      <c r="NF103" s="198"/>
      <c r="NG103" s="198"/>
      <c r="NH103" s="198"/>
      <c r="NI103" s="198"/>
      <c r="NJ103" s="198"/>
      <c r="NK103" s="198"/>
      <c r="NL103" s="198"/>
      <c r="NM103" s="198"/>
      <c r="NN103" s="198"/>
      <c r="NO103" s="198"/>
      <c r="NP103" s="198"/>
      <c r="NQ103" s="198"/>
      <c r="NR103" s="198"/>
      <c r="NS103" s="198"/>
      <c r="NT103" s="198"/>
      <c r="NU103" s="198"/>
      <c r="NV103" s="198"/>
      <c r="NW103" s="198"/>
      <c r="NX103" s="198"/>
      <c r="NY103" s="198"/>
      <c r="NZ103" s="198"/>
      <c r="OA103" s="198"/>
      <c r="OB103" s="198"/>
      <c r="OC103" s="198"/>
      <c r="OD103" s="198"/>
      <c r="OE103" s="198"/>
      <c r="OF103" s="198"/>
      <c r="OG103" s="198"/>
      <c r="OH103" s="198"/>
      <c r="OI103" s="198"/>
      <c r="OJ103" s="198"/>
      <c r="OK103" s="198"/>
      <c r="OL103" s="198"/>
      <c r="OM103" s="198"/>
      <c r="ON103" s="198"/>
      <c r="OO103" s="198"/>
      <c r="OP103" s="198"/>
      <c r="OQ103" s="198"/>
      <c r="OR103" s="198"/>
      <c r="OS103" s="198"/>
      <c r="OT103" s="198"/>
      <c r="OU103" s="198"/>
      <c r="OV103" s="198"/>
      <c r="OW103" s="198"/>
      <c r="OX103" s="198"/>
      <c r="OY103" s="198"/>
      <c r="OZ103" s="198"/>
      <c r="PA103" s="198"/>
      <c r="PB103" s="198"/>
      <c r="PC103" s="198"/>
      <c r="PD103" s="198"/>
      <c r="PE103" s="198"/>
      <c r="PF103" s="198"/>
      <c r="PG103" s="198"/>
      <c r="PH103" s="198"/>
      <c r="PI103" s="198"/>
      <c r="PJ103" s="198"/>
      <c r="PK103" s="198"/>
      <c r="PL103" s="198"/>
      <c r="PM103" s="198"/>
      <c r="PN103" s="198"/>
      <c r="PO103" s="198"/>
      <c r="PP103" s="198"/>
      <c r="PQ103" s="198"/>
      <c r="PR103" s="198"/>
      <c r="PS103" s="198"/>
      <c r="PT103" s="198"/>
      <c r="PU103" s="198"/>
      <c r="PV103" s="198"/>
      <c r="PW103" s="198"/>
      <c r="PX103" s="261"/>
      <c r="PY103" s="261"/>
      <c r="PZ103" s="261"/>
      <c r="QA103" s="261"/>
      <c r="QB103" s="261"/>
      <c r="QC103" s="261"/>
      <c r="QD103" s="261"/>
      <c r="QE103" s="261"/>
      <c r="QF103" s="261"/>
      <c r="QG103" s="261"/>
      <c r="QH103" s="261"/>
      <c r="QI103" s="261"/>
      <c r="QJ103" s="261"/>
      <c r="QK103" s="261"/>
      <c r="QL103" s="261"/>
      <c r="QM103" s="261"/>
      <c r="QN103" s="261"/>
      <c r="QO103" s="261"/>
      <c r="QP103" s="261"/>
      <c r="QQ103" s="261"/>
      <c r="QR103" s="261"/>
      <c r="QS103" s="261"/>
      <c r="QT103" s="261"/>
      <c r="QU103" s="261"/>
      <c r="QV103" s="261"/>
      <c r="QW103" s="261"/>
      <c r="QX103" s="261"/>
      <c r="QY103" s="261"/>
      <c r="QZ103" s="261"/>
      <c r="RA103" s="261"/>
      <c r="RB103" s="261"/>
      <c r="RC103" s="261"/>
      <c r="RD103" s="261"/>
      <c r="RE103" s="261"/>
      <c r="RF103" s="261"/>
      <c r="RG103" s="261"/>
      <c r="RH103" s="261"/>
      <c r="RI103" s="261"/>
      <c r="RJ103" s="261"/>
      <c r="RK103" s="261"/>
      <c r="RL103" s="261"/>
      <c r="RM103" s="261"/>
      <c r="RN103" s="261"/>
      <c r="RO103" s="261"/>
      <c r="RP103" s="261"/>
      <c r="RQ103" s="261"/>
      <c r="RR103" s="261"/>
      <c r="RS103" s="261"/>
      <c r="RT103" s="261"/>
      <c r="RU103" s="261"/>
      <c r="RV103" s="261"/>
      <c r="RW103" s="261"/>
      <c r="RX103" s="261"/>
      <c r="RY103" s="261"/>
      <c r="RZ103" s="261"/>
      <c r="SA103" s="261"/>
      <c r="SB103" s="261"/>
      <c r="SC103" s="261"/>
      <c r="SD103" s="261"/>
      <c r="SE103" s="261"/>
    </row>
    <row r="104" spans="1:499" x14ac:dyDescent="0.2">
      <c r="A104" s="230" t="s">
        <v>830</v>
      </c>
      <c r="B104" s="231" t="s">
        <v>5442</v>
      </c>
      <c r="C104" s="225"/>
      <c r="D104" s="225"/>
      <c r="E104" s="225"/>
      <c r="F104" s="226" t="s">
        <v>5719</v>
      </c>
      <c r="G104" s="226" t="s">
        <v>5550</v>
      </c>
      <c r="H104" s="226" t="s">
        <v>5551</v>
      </c>
      <c r="I104" s="226" t="s">
        <v>5607</v>
      </c>
      <c r="J104" s="226"/>
      <c r="K104" s="226"/>
      <c r="L104" s="226"/>
      <c r="M104" s="226"/>
      <c r="N104" s="226" t="s">
        <v>5553</v>
      </c>
      <c r="O104" s="226" t="s">
        <v>5663</v>
      </c>
      <c r="P104" s="226"/>
      <c r="Q104" s="237">
        <v>0</v>
      </c>
      <c r="R104" s="238"/>
      <c r="S104" s="238"/>
      <c r="T104" s="238"/>
      <c r="U104" s="238"/>
      <c r="V104" s="238"/>
      <c r="W104" s="232" t="s">
        <v>5565</v>
      </c>
      <c r="X104" s="232"/>
      <c r="Y104" s="232" t="s">
        <v>5556</v>
      </c>
      <c r="Z104" s="235">
        <v>1.97</v>
      </c>
      <c r="AA104" s="235">
        <v>3</v>
      </c>
      <c r="AB104" s="235">
        <v>0</v>
      </c>
      <c r="AC104" s="224">
        <v>36526</v>
      </c>
      <c r="AD104" s="224">
        <v>36526</v>
      </c>
      <c r="AE104" s="125">
        <v>18</v>
      </c>
      <c r="AF104" s="125">
        <v>24</v>
      </c>
      <c r="AG104" s="125">
        <v>12</v>
      </c>
      <c r="AH104" s="236">
        <v>1</v>
      </c>
      <c r="AI104" s="236" t="s">
        <v>5297</v>
      </c>
      <c r="AJ104" s="125" t="s">
        <v>6187</v>
      </c>
      <c r="AK104" s="175" t="s">
        <v>5144</v>
      </c>
      <c r="AL104" s="125" t="s">
        <v>820</v>
      </c>
      <c r="AM104" s="27" t="s">
        <v>820</v>
      </c>
      <c r="AN104" s="126">
        <v>10.19</v>
      </c>
      <c r="AO104" s="126">
        <v>7.4</v>
      </c>
      <c r="AP104" s="126">
        <v>6.5</v>
      </c>
      <c r="AQ104" s="126">
        <v>12.3</v>
      </c>
      <c r="AR104" s="125">
        <v>0</v>
      </c>
      <c r="AS104" s="125">
        <v>0</v>
      </c>
      <c r="AT104" s="178">
        <v>43443</v>
      </c>
      <c r="AU104" s="178"/>
      <c r="AV104" s="178">
        <v>43461</v>
      </c>
      <c r="AW104" s="239" t="s">
        <v>855</v>
      </c>
      <c r="AX104" s="239" t="s">
        <v>846</v>
      </c>
      <c r="AY104" s="127"/>
      <c r="AZ104" s="127"/>
      <c r="BA104" s="128">
        <v>500</v>
      </c>
      <c r="BB104" s="128" t="s">
        <v>489</v>
      </c>
      <c r="BC104" s="128"/>
      <c r="BD104" s="128">
        <v>1</v>
      </c>
      <c r="BE104" s="129" t="s">
        <v>541</v>
      </c>
      <c r="BF104" s="130">
        <v>1</v>
      </c>
      <c r="BG104" s="240"/>
      <c r="BH104" s="241"/>
      <c r="BI104" s="190"/>
      <c r="BJ104" s="131">
        <v>300</v>
      </c>
      <c r="BK104" s="191">
        <v>441</v>
      </c>
      <c r="BL104" s="13">
        <v>200</v>
      </c>
      <c r="BM104" s="13">
        <v>99</v>
      </c>
      <c r="BN104" s="27" t="s">
        <v>5566</v>
      </c>
      <c r="BO104" s="13" t="s">
        <v>5566</v>
      </c>
      <c r="BP104" s="222">
        <v>500</v>
      </c>
      <c r="BQ104" s="132"/>
      <c r="BR104" s="133"/>
      <c r="BS104" s="125">
        <v>1000000000</v>
      </c>
      <c r="BT104" s="134">
        <v>263</v>
      </c>
      <c r="BU104" s="135">
        <v>0.12330000000000001</v>
      </c>
      <c r="BV104" s="134">
        <v>0</v>
      </c>
      <c r="BW104" s="136">
        <v>0</v>
      </c>
      <c r="BX104" s="136">
        <v>0</v>
      </c>
      <c r="BY104" s="136">
        <v>0</v>
      </c>
      <c r="BZ104" s="134">
        <v>0</v>
      </c>
      <c r="CA104" s="134">
        <v>0</v>
      </c>
      <c r="CB104" s="134">
        <v>263</v>
      </c>
      <c r="CC104" s="135">
        <v>0.12330000000000001</v>
      </c>
      <c r="CD104" s="134"/>
      <c r="CE104" s="134"/>
      <c r="CF104" s="137">
        <v>0</v>
      </c>
      <c r="CG104" s="134">
        <v>100</v>
      </c>
      <c r="CH104" s="132"/>
      <c r="CI104" s="132"/>
      <c r="CJ104" s="229" t="s">
        <v>820</v>
      </c>
      <c r="CK104" s="233" t="s">
        <v>820</v>
      </c>
      <c r="CL104" s="138">
        <v>0</v>
      </c>
      <c r="CM104" s="138">
        <v>0</v>
      </c>
      <c r="CN104" s="135">
        <v>0</v>
      </c>
      <c r="CO104" s="135">
        <v>0.7</v>
      </c>
      <c r="CP104" s="139"/>
      <c r="CQ104" s="135">
        <v>0</v>
      </c>
      <c r="CR104" s="179">
        <v>43278</v>
      </c>
      <c r="CS104" s="180">
        <v>43367</v>
      </c>
      <c r="CT104" s="181">
        <v>43493</v>
      </c>
      <c r="CU104" s="181">
        <v>36526</v>
      </c>
      <c r="CV104" s="181">
        <v>36526</v>
      </c>
      <c r="CW104" s="181">
        <v>36526</v>
      </c>
      <c r="CX104" s="181">
        <v>36694</v>
      </c>
      <c r="CY104" s="135">
        <v>0.14202763473327867</v>
      </c>
      <c r="CZ104" s="134">
        <v>99</v>
      </c>
      <c r="DA104" s="135">
        <v>9.7087378640776691E-3</v>
      </c>
      <c r="DB104" s="135">
        <v>0</v>
      </c>
      <c r="DC104" s="135">
        <v>0</v>
      </c>
      <c r="DD104" s="135">
        <v>0.30097087378640774</v>
      </c>
      <c r="DE104" s="140">
        <v>0.23300970873786409</v>
      </c>
      <c r="DF104" s="13" t="s">
        <v>820</v>
      </c>
      <c r="DG104" s="80" t="s">
        <v>820</v>
      </c>
      <c r="DH104" s="18" t="b">
        <v>0</v>
      </c>
      <c r="DI104" s="79"/>
      <c r="DJ104" s="79"/>
      <c r="DK104" s="192"/>
      <c r="DL104" s="174"/>
      <c r="DM104" s="193"/>
      <c r="DN104" s="135"/>
      <c r="DO104" s="79"/>
      <c r="DP104" s="79"/>
      <c r="DQ104" s="79"/>
      <c r="DR104" s="79"/>
      <c r="DS104" s="79"/>
      <c r="DT104" s="79"/>
      <c r="DU104" s="79"/>
      <c r="DV104" s="18"/>
      <c r="DW104" s="18"/>
      <c r="DX104" s="18"/>
      <c r="DY104" s="177"/>
      <c r="DZ104" s="177">
        <v>0</v>
      </c>
      <c r="EA104" s="177">
        <v>0</v>
      </c>
      <c r="EB104" s="177">
        <v>0</v>
      </c>
      <c r="EC104" s="177">
        <v>0</v>
      </c>
      <c r="ED104" s="177">
        <v>0</v>
      </c>
      <c r="EE104" s="177">
        <v>0</v>
      </c>
      <c r="EF104" s="177">
        <v>0</v>
      </c>
      <c r="EG104" s="177">
        <v>0</v>
      </c>
      <c r="EH104" s="177">
        <v>0</v>
      </c>
      <c r="EI104" s="177">
        <v>0</v>
      </c>
      <c r="EJ104" s="177">
        <v>0</v>
      </c>
      <c r="EK104" s="177">
        <v>0</v>
      </c>
      <c r="EL104" s="177">
        <v>0</v>
      </c>
      <c r="EM104" s="177">
        <v>0</v>
      </c>
      <c r="EN104" s="177">
        <v>0</v>
      </c>
      <c r="EO104" s="177">
        <v>0</v>
      </c>
      <c r="EP104" s="177">
        <v>0</v>
      </c>
      <c r="EQ104" s="177">
        <v>0</v>
      </c>
      <c r="ER104" s="177">
        <v>0</v>
      </c>
      <c r="ES104" s="177">
        <v>0</v>
      </c>
      <c r="ET104" s="177">
        <v>0</v>
      </c>
      <c r="EU104" s="177">
        <v>0</v>
      </c>
      <c r="EV104" s="177">
        <v>0</v>
      </c>
      <c r="EW104" s="177">
        <v>0</v>
      </c>
      <c r="EX104" s="177">
        <v>0</v>
      </c>
      <c r="EY104" s="177">
        <v>0</v>
      </c>
      <c r="EZ104" s="177">
        <v>0</v>
      </c>
      <c r="FA104" s="177">
        <v>0</v>
      </c>
      <c r="FB104" s="177">
        <v>0</v>
      </c>
      <c r="FC104" s="246">
        <v>562</v>
      </c>
      <c r="FD104" s="248">
        <v>446</v>
      </c>
      <c r="FE104" s="248">
        <v>441</v>
      </c>
      <c r="FF104" s="248">
        <v>441</v>
      </c>
      <c r="FG104" s="248">
        <v>387</v>
      </c>
      <c r="FH104" s="248">
        <v>373</v>
      </c>
      <c r="FI104" s="248">
        <v>373</v>
      </c>
      <c r="FJ104" s="248">
        <v>373</v>
      </c>
      <c r="FK104" s="248">
        <v>353</v>
      </c>
      <c r="FL104" s="248">
        <v>353</v>
      </c>
      <c r="FM104" s="248">
        <v>353</v>
      </c>
      <c r="FN104" s="248">
        <v>353</v>
      </c>
      <c r="FO104" s="248">
        <v>353</v>
      </c>
      <c r="FP104" s="248">
        <v>353</v>
      </c>
      <c r="FQ104" s="248">
        <v>353</v>
      </c>
      <c r="FR104" s="248">
        <v>353</v>
      </c>
      <c r="FS104" s="248">
        <v>353</v>
      </c>
      <c r="FT104" s="248">
        <v>353</v>
      </c>
      <c r="FU104" s="248">
        <v>353</v>
      </c>
      <c r="FV104" s="248">
        <v>353</v>
      </c>
      <c r="FW104" s="248">
        <v>353</v>
      </c>
      <c r="FX104" s="248">
        <v>353</v>
      </c>
      <c r="FY104" s="248">
        <v>353</v>
      </c>
      <c r="FZ104" s="248">
        <v>353</v>
      </c>
      <c r="GA104" s="248">
        <v>353</v>
      </c>
      <c r="GB104" s="248">
        <v>353</v>
      </c>
      <c r="GC104" s="248">
        <v>353</v>
      </c>
      <c r="GD104" s="248">
        <v>349</v>
      </c>
      <c r="GE104" s="248">
        <v>349</v>
      </c>
      <c r="GF104" s="248">
        <v>349</v>
      </c>
      <c r="GG104" s="248">
        <v>349</v>
      </c>
      <c r="GH104" s="248">
        <v>347</v>
      </c>
      <c r="GI104" s="248">
        <v>347</v>
      </c>
      <c r="GJ104" s="248">
        <v>347</v>
      </c>
      <c r="GK104" s="248">
        <v>347</v>
      </c>
      <c r="GL104" s="248">
        <v>347</v>
      </c>
      <c r="GM104" s="248">
        <v>347</v>
      </c>
      <c r="GN104" s="248">
        <v>347</v>
      </c>
      <c r="GO104" s="248">
        <v>347</v>
      </c>
      <c r="GP104" s="248">
        <v>347</v>
      </c>
      <c r="GQ104" s="248">
        <v>347</v>
      </c>
      <c r="GR104" s="248">
        <v>347</v>
      </c>
      <c r="GS104" s="248">
        <v>347</v>
      </c>
      <c r="GT104" s="248">
        <v>347</v>
      </c>
      <c r="GU104" s="248">
        <v>347</v>
      </c>
      <c r="GV104" s="248">
        <v>347</v>
      </c>
      <c r="GW104" s="248">
        <v>347</v>
      </c>
      <c r="GX104" s="248">
        <v>347</v>
      </c>
      <c r="GY104" s="248">
        <v>347</v>
      </c>
      <c r="GZ104" s="248">
        <v>347</v>
      </c>
      <c r="HA104" s="248">
        <v>347</v>
      </c>
      <c r="HB104" s="248">
        <v>347</v>
      </c>
      <c r="HC104" s="248">
        <v>347</v>
      </c>
      <c r="HD104" s="248">
        <v>347</v>
      </c>
      <c r="HE104" s="248">
        <v>1</v>
      </c>
      <c r="HF104" s="248">
        <v>347</v>
      </c>
      <c r="HG104" s="248">
        <v>347</v>
      </c>
      <c r="HH104" s="248">
        <v>347</v>
      </c>
      <c r="HI104" s="248">
        <v>347</v>
      </c>
      <c r="HJ104" s="248">
        <v>347</v>
      </c>
      <c r="HK104" s="198"/>
      <c r="HL104" s="248">
        <v>347</v>
      </c>
      <c r="HM104" s="248">
        <v>347</v>
      </c>
      <c r="HN104" s="248">
        <v>347</v>
      </c>
      <c r="HO104" s="248">
        <v>347</v>
      </c>
      <c r="HP104" s="248">
        <v>337</v>
      </c>
      <c r="HQ104" s="248">
        <v>337</v>
      </c>
      <c r="HR104" s="248">
        <v>337</v>
      </c>
      <c r="HS104" s="248">
        <v>337</v>
      </c>
      <c r="HT104" s="248">
        <v>337</v>
      </c>
      <c r="HU104" s="248">
        <v>337</v>
      </c>
      <c r="HV104" s="198"/>
      <c r="HW104" s="248">
        <v>337</v>
      </c>
      <c r="HX104" s="248">
        <v>337</v>
      </c>
      <c r="HY104" s="248">
        <v>337</v>
      </c>
      <c r="HZ104" s="248">
        <v>337</v>
      </c>
      <c r="IA104" s="248">
        <v>337</v>
      </c>
      <c r="IB104" s="248">
        <v>337</v>
      </c>
      <c r="IC104" s="248">
        <v>337</v>
      </c>
      <c r="ID104" s="248">
        <v>337</v>
      </c>
      <c r="IE104" s="248">
        <v>337</v>
      </c>
      <c r="IF104" s="248">
        <v>335</v>
      </c>
      <c r="IG104" s="248">
        <v>335</v>
      </c>
      <c r="IH104" s="248">
        <v>335</v>
      </c>
      <c r="II104" s="248">
        <v>335</v>
      </c>
      <c r="IJ104" s="248">
        <v>333</v>
      </c>
      <c r="IK104" s="248">
        <v>333</v>
      </c>
      <c r="IL104" s="248">
        <v>333</v>
      </c>
      <c r="IM104" s="248">
        <v>333</v>
      </c>
      <c r="IN104" s="248">
        <v>333</v>
      </c>
      <c r="IO104" s="248">
        <v>333</v>
      </c>
      <c r="IP104" s="248">
        <v>329</v>
      </c>
      <c r="IQ104" s="248">
        <v>321</v>
      </c>
      <c r="IR104" s="248">
        <v>321</v>
      </c>
      <c r="IS104" s="248">
        <v>321</v>
      </c>
      <c r="IT104" s="248">
        <v>321</v>
      </c>
      <c r="IU104" s="248">
        <v>321</v>
      </c>
      <c r="IV104" s="248">
        <v>321</v>
      </c>
      <c r="IW104" s="248">
        <v>321</v>
      </c>
      <c r="IX104" s="248">
        <v>321</v>
      </c>
      <c r="IY104" s="248">
        <v>317</v>
      </c>
      <c r="IZ104" s="198"/>
      <c r="JA104" s="248">
        <v>313</v>
      </c>
      <c r="JB104" s="248">
        <v>313</v>
      </c>
      <c r="JC104" s="248">
        <v>313</v>
      </c>
      <c r="JD104" s="248">
        <v>313</v>
      </c>
      <c r="JE104" s="248">
        <v>313</v>
      </c>
      <c r="JF104" s="248">
        <v>313</v>
      </c>
      <c r="JG104" s="248">
        <v>307</v>
      </c>
      <c r="JH104" s="248">
        <v>307</v>
      </c>
      <c r="JI104" s="248">
        <v>307</v>
      </c>
      <c r="JJ104" s="248"/>
      <c r="JK104" s="248">
        <v>307</v>
      </c>
      <c r="JL104" s="248">
        <v>307</v>
      </c>
      <c r="JM104" s="247">
        <v>307</v>
      </c>
      <c r="JN104" s="247">
        <v>307</v>
      </c>
      <c r="JO104" s="247">
        <v>307</v>
      </c>
      <c r="JP104" s="247">
        <v>307</v>
      </c>
      <c r="JQ104" s="198"/>
      <c r="JR104" s="247">
        <v>307</v>
      </c>
      <c r="JS104" s="247">
        <v>307</v>
      </c>
      <c r="JT104" s="247">
        <v>307</v>
      </c>
      <c r="JU104" s="247">
        <v>303</v>
      </c>
      <c r="JV104" s="247">
        <v>303</v>
      </c>
      <c r="JW104" s="247">
        <v>303</v>
      </c>
      <c r="JX104" s="247">
        <v>303</v>
      </c>
      <c r="JY104" s="247">
        <v>303</v>
      </c>
      <c r="JZ104" s="247">
        <v>303</v>
      </c>
      <c r="KA104" s="248">
        <v>291</v>
      </c>
      <c r="KB104" s="248">
        <v>291</v>
      </c>
      <c r="KC104" s="248">
        <v>291</v>
      </c>
      <c r="KD104" s="248">
        <v>291</v>
      </c>
      <c r="KE104" s="248">
        <v>291</v>
      </c>
      <c r="KF104" s="248">
        <v>291</v>
      </c>
      <c r="KG104" s="248">
        <v>291</v>
      </c>
      <c r="KH104" s="248">
        <v>291</v>
      </c>
      <c r="KI104" s="248">
        <v>291</v>
      </c>
      <c r="KJ104" s="248">
        <v>291</v>
      </c>
      <c r="KK104" s="248">
        <v>291</v>
      </c>
      <c r="KL104" s="248">
        <v>291</v>
      </c>
      <c r="KM104" s="248">
        <v>291</v>
      </c>
      <c r="KN104" s="248">
        <v>291</v>
      </c>
      <c r="KO104" s="248">
        <v>291</v>
      </c>
      <c r="KP104" s="248">
        <v>291</v>
      </c>
      <c r="KQ104" s="248">
        <v>291</v>
      </c>
      <c r="KR104" s="248">
        <v>291</v>
      </c>
      <c r="KS104" s="248">
        <v>291</v>
      </c>
      <c r="KT104" s="248">
        <v>291</v>
      </c>
      <c r="KU104" s="248">
        <v>291</v>
      </c>
      <c r="KV104" s="248">
        <v>291</v>
      </c>
      <c r="KW104" s="248">
        <v>291</v>
      </c>
      <c r="KX104" s="198"/>
      <c r="KY104" s="198"/>
      <c r="KZ104" s="198"/>
      <c r="LA104" s="198"/>
      <c r="LB104" s="248">
        <v>284</v>
      </c>
      <c r="LC104" s="247">
        <v>307</v>
      </c>
      <c r="LD104" s="247">
        <v>307</v>
      </c>
      <c r="LE104" s="248">
        <v>284</v>
      </c>
      <c r="LF104" s="243">
        <v>0</v>
      </c>
      <c r="LG104" s="248">
        <v>284</v>
      </c>
      <c r="LH104" s="198"/>
      <c r="LI104" s="198"/>
      <c r="LJ104" s="198"/>
      <c r="LK104" s="198"/>
      <c r="LL104" s="198"/>
      <c r="LM104" s="198"/>
      <c r="LN104" s="198"/>
      <c r="LO104" s="198"/>
      <c r="LP104" s="198"/>
      <c r="LQ104" s="248">
        <v>284</v>
      </c>
      <c r="LR104" s="198"/>
      <c r="LS104" s="198"/>
      <c r="LT104" s="198"/>
      <c r="LU104" s="198"/>
      <c r="LV104" s="198"/>
      <c r="LW104" s="198"/>
      <c r="LX104" s="198"/>
      <c r="LY104" s="198"/>
      <c r="LZ104" s="198"/>
      <c r="MA104" s="198"/>
      <c r="MB104" s="198"/>
      <c r="MC104" s="198"/>
      <c r="MD104" s="198"/>
      <c r="ME104" s="198"/>
      <c r="MF104" s="198"/>
      <c r="MG104" s="198"/>
      <c r="MH104" s="198"/>
      <c r="MI104" s="198"/>
      <c r="MJ104" s="198"/>
      <c r="MK104" s="198"/>
      <c r="ML104" s="198"/>
      <c r="MM104" s="198"/>
      <c r="MN104" s="248">
        <v>284</v>
      </c>
      <c r="MO104" s="248">
        <v>263</v>
      </c>
      <c r="MP104" s="198"/>
      <c r="MQ104" s="248">
        <v>263</v>
      </c>
      <c r="MR104" s="198"/>
      <c r="MS104" s="198"/>
      <c r="MT104" s="198"/>
      <c r="MU104" s="198"/>
      <c r="MV104" s="198"/>
      <c r="MW104" s="198"/>
      <c r="MX104" s="198"/>
      <c r="MY104" s="198"/>
      <c r="MZ104" s="198"/>
      <c r="NA104" s="248">
        <v>263</v>
      </c>
      <c r="NB104" s="198"/>
      <c r="NC104" s="198"/>
      <c r="ND104" s="198"/>
      <c r="NE104" s="198"/>
      <c r="NF104" s="198"/>
      <c r="NG104" s="198"/>
      <c r="NH104" s="198"/>
      <c r="NI104" s="198"/>
      <c r="NJ104" s="198"/>
      <c r="NK104" s="198"/>
      <c r="NL104" s="198"/>
      <c r="NM104" s="198"/>
      <c r="NN104" s="198"/>
      <c r="NO104" s="198"/>
      <c r="NP104" s="196"/>
      <c r="NQ104" s="196"/>
      <c r="NR104" s="196"/>
      <c r="NS104" s="196"/>
      <c r="NT104" s="196"/>
      <c r="NU104" s="196"/>
      <c r="NV104" s="196"/>
      <c r="NW104" s="196"/>
      <c r="NX104" s="196"/>
      <c r="NY104" s="196"/>
      <c r="NZ104" s="196"/>
      <c r="OA104" s="196"/>
      <c r="OB104" s="196"/>
      <c r="OC104" s="196"/>
      <c r="OD104" s="196"/>
      <c r="OE104" s="196"/>
      <c r="OF104" s="196"/>
      <c r="OG104" s="196"/>
      <c r="OH104" s="196"/>
      <c r="OI104" s="196"/>
      <c r="OJ104" s="196"/>
      <c r="OK104" s="196"/>
      <c r="OL104" s="196"/>
      <c r="OM104" s="196"/>
      <c r="ON104" s="196"/>
      <c r="OO104" s="196"/>
      <c r="OP104" s="196"/>
      <c r="OQ104" s="196"/>
      <c r="OR104" s="196"/>
      <c r="OS104" s="196"/>
      <c r="OT104" s="196"/>
      <c r="OU104" s="196"/>
      <c r="OV104" s="196"/>
      <c r="OW104" s="196"/>
      <c r="OX104" s="196"/>
      <c r="OY104" s="196"/>
      <c r="OZ104" s="196"/>
      <c r="PA104" s="196"/>
      <c r="PB104" s="196"/>
      <c r="PC104" s="196"/>
      <c r="PD104" s="196"/>
      <c r="PE104" s="196"/>
      <c r="PF104" s="196"/>
      <c r="PG104" s="196"/>
      <c r="PH104" s="196"/>
      <c r="PI104" s="196"/>
      <c r="PJ104" s="196"/>
      <c r="PK104" s="196"/>
      <c r="PL104" s="196"/>
      <c r="PM104" s="196"/>
      <c r="PN104" s="196"/>
      <c r="PO104" s="196"/>
      <c r="PP104" s="196"/>
      <c r="PQ104" s="196"/>
      <c r="PR104" s="196"/>
      <c r="PS104" s="196"/>
      <c r="PT104" s="196"/>
      <c r="PU104" s="196"/>
      <c r="PV104" s="196"/>
      <c r="PW104" s="196"/>
      <c r="PX104" s="261"/>
      <c r="PY104" s="261"/>
      <c r="PZ104" s="261"/>
      <c r="QA104" s="261"/>
      <c r="QB104" s="261"/>
      <c r="QC104" s="261"/>
      <c r="QD104" s="261"/>
      <c r="QE104" s="261"/>
      <c r="QF104" s="261"/>
      <c r="QG104" s="261"/>
      <c r="QH104" s="261"/>
      <c r="QI104" s="261"/>
      <c r="QJ104" s="261"/>
      <c r="QK104" s="261"/>
      <c r="QL104" s="261"/>
      <c r="QM104" s="261"/>
      <c r="QN104" s="261"/>
      <c r="QO104" s="261"/>
      <c r="QP104" s="261"/>
      <c r="QQ104" s="261"/>
      <c r="QR104" s="261"/>
      <c r="QS104" s="261"/>
      <c r="QT104" s="261"/>
      <c r="QU104" s="261"/>
      <c r="QV104" s="261"/>
      <c r="QW104" s="261"/>
      <c r="QX104" s="261"/>
      <c r="QY104" s="261"/>
      <c r="QZ104" s="261"/>
      <c r="RA104" s="261"/>
      <c r="RB104" s="261"/>
      <c r="RC104" s="261"/>
      <c r="RD104" s="261"/>
      <c r="RE104" s="261"/>
      <c r="RF104" s="261"/>
      <c r="RG104" s="261"/>
      <c r="RH104" s="261"/>
      <c r="RI104" s="261"/>
      <c r="RJ104" s="261"/>
      <c r="RK104" s="261"/>
      <c r="RL104" s="261"/>
      <c r="RM104" s="261"/>
      <c r="RN104" s="261"/>
      <c r="RO104" s="261"/>
      <c r="RP104" s="261"/>
      <c r="RQ104" s="261"/>
      <c r="RR104" s="261"/>
      <c r="RS104" s="261"/>
      <c r="RT104" s="261"/>
      <c r="RU104" s="261"/>
      <c r="RV104" s="261"/>
      <c r="RW104" s="261"/>
      <c r="RX104" s="261"/>
      <c r="RY104" s="261"/>
      <c r="RZ104" s="261"/>
      <c r="SA104" s="261"/>
      <c r="SB104" s="261"/>
      <c r="SC104" s="261"/>
      <c r="SD104" s="261"/>
      <c r="SE104" s="261"/>
    </row>
    <row r="105" spans="1:499" x14ac:dyDescent="0.2">
      <c r="A105" s="230" t="s">
        <v>830</v>
      </c>
      <c r="B105" s="231" t="s">
        <v>3741</v>
      </c>
      <c r="C105" s="225"/>
      <c r="D105" s="225"/>
      <c r="E105" s="225"/>
      <c r="F105" s="226" t="s">
        <v>5720</v>
      </c>
      <c r="G105" s="226" t="s">
        <v>5550</v>
      </c>
      <c r="H105" s="226" t="s">
        <v>5551</v>
      </c>
      <c r="I105" s="226" t="s">
        <v>5721</v>
      </c>
      <c r="J105" s="226"/>
      <c r="K105" s="226"/>
      <c r="L105" s="226"/>
      <c r="M105" s="226"/>
      <c r="N105" s="226" t="s">
        <v>5553</v>
      </c>
      <c r="O105" s="226" t="s">
        <v>5722</v>
      </c>
      <c r="P105" s="226"/>
      <c r="Q105" s="237">
        <v>0</v>
      </c>
      <c r="R105" s="238"/>
      <c r="S105" s="238"/>
      <c r="T105" s="238"/>
      <c r="U105" s="238"/>
      <c r="V105" s="238"/>
      <c r="W105" s="232" t="s">
        <v>5555</v>
      </c>
      <c r="X105" s="232"/>
      <c r="Y105" s="232" t="s">
        <v>5556</v>
      </c>
      <c r="Z105" s="235">
        <v>0.05</v>
      </c>
      <c r="AA105" s="235">
        <v>0.08</v>
      </c>
      <c r="AB105" s="235">
        <v>0</v>
      </c>
      <c r="AC105" s="224">
        <v>36526</v>
      </c>
      <c r="AD105" s="224">
        <v>36526</v>
      </c>
      <c r="AE105" s="125">
        <v>18</v>
      </c>
      <c r="AF105" s="125">
        <v>24</v>
      </c>
      <c r="AG105" s="125">
        <v>12</v>
      </c>
      <c r="AH105" s="236">
        <v>1</v>
      </c>
      <c r="AI105" s="236" t="s">
        <v>819</v>
      </c>
      <c r="AJ105" s="125" t="s">
        <v>6225</v>
      </c>
      <c r="AK105" s="175" t="s">
        <v>5144</v>
      </c>
      <c r="AL105" s="125" t="s">
        <v>820</v>
      </c>
      <c r="AM105" s="27" t="s">
        <v>820</v>
      </c>
      <c r="AN105" s="126">
        <v>62.22</v>
      </c>
      <c r="AO105" s="126">
        <v>10.6</v>
      </c>
      <c r="AP105" s="126">
        <v>8.8000000000000007</v>
      </c>
      <c r="AQ105" s="126">
        <v>2</v>
      </c>
      <c r="AR105" s="125">
        <v>0</v>
      </c>
      <c r="AS105" s="125">
        <v>0</v>
      </c>
      <c r="AT105" s="178">
        <v>43265</v>
      </c>
      <c r="AU105" s="178">
        <v>43219</v>
      </c>
      <c r="AV105" s="178">
        <v>43070</v>
      </c>
      <c r="AW105" s="239" t="s">
        <v>855</v>
      </c>
      <c r="AX105" s="239" t="s">
        <v>846</v>
      </c>
      <c r="AY105" s="127"/>
      <c r="AZ105" s="127"/>
      <c r="BA105" s="128">
        <v>500</v>
      </c>
      <c r="BB105" s="128" t="s">
        <v>489</v>
      </c>
      <c r="BC105" s="128"/>
      <c r="BD105" s="128">
        <v>1</v>
      </c>
      <c r="BE105" s="129" t="s">
        <v>541</v>
      </c>
      <c r="BF105" s="130">
        <v>1</v>
      </c>
      <c r="BG105" s="240"/>
      <c r="BH105" s="241"/>
      <c r="BI105" s="190"/>
      <c r="BJ105" s="131">
        <v>2646</v>
      </c>
      <c r="BK105" s="191">
        <v>2688</v>
      </c>
      <c r="BL105" s="13">
        <v>1760</v>
      </c>
      <c r="BM105" s="13">
        <v>873</v>
      </c>
      <c r="BN105" s="27" t="s">
        <v>705</v>
      </c>
      <c r="BO105" s="13" t="s">
        <v>5566</v>
      </c>
      <c r="BP105" s="222">
        <v>2450</v>
      </c>
      <c r="BQ105" s="132"/>
      <c r="BR105" s="133"/>
      <c r="BS105" s="125">
        <v>1000000000</v>
      </c>
      <c r="BT105" s="134">
        <v>1185</v>
      </c>
      <c r="BU105" s="135">
        <v>0.55220000000000002</v>
      </c>
      <c r="BV105" s="134">
        <v>999</v>
      </c>
      <c r="BW105" s="136">
        <v>0</v>
      </c>
      <c r="BX105" s="136">
        <v>0</v>
      </c>
      <c r="BY105" s="136">
        <v>999</v>
      </c>
      <c r="BZ105" s="134">
        <v>0</v>
      </c>
      <c r="CA105" s="134">
        <v>0</v>
      </c>
      <c r="CB105" s="134">
        <v>2184</v>
      </c>
      <c r="CC105" s="135">
        <v>0.17460000000000001</v>
      </c>
      <c r="CD105" s="134"/>
      <c r="CE105" s="134"/>
      <c r="CF105" s="137">
        <v>500</v>
      </c>
      <c r="CG105" s="134">
        <v>882</v>
      </c>
      <c r="CH105" s="132"/>
      <c r="CI105" s="132"/>
      <c r="CJ105" s="229" t="s">
        <v>820</v>
      </c>
      <c r="CK105" s="233" t="s">
        <v>820</v>
      </c>
      <c r="CL105" s="138">
        <v>0</v>
      </c>
      <c r="CM105" s="138">
        <v>0</v>
      </c>
      <c r="CN105" s="135">
        <v>0</v>
      </c>
      <c r="CO105" s="135">
        <v>0.8</v>
      </c>
      <c r="CP105" s="139"/>
      <c r="CQ105" s="135">
        <v>1</v>
      </c>
      <c r="CR105" s="179">
        <v>43479</v>
      </c>
      <c r="CS105" s="180">
        <v>43479</v>
      </c>
      <c r="CT105" s="181">
        <v>43605</v>
      </c>
      <c r="CU105" s="181">
        <v>43311</v>
      </c>
      <c r="CV105" s="181">
        <v>43395</v>
      </c>
      <c r="CW105" s="181">
        <v>43395</v>
      </c>
      <c r="CX105" s="181">
        <v>43479</v>
      </c>
      <c r="CY105" s="135">
        <v>0</v>
      </c>
      <c r="CZ105" s="134">
        <v>0</v>
      </c>
      <c r="DA105" s="135">
        <v>0</v>
      </c>
      <c r="DB105" s="135">
        <v>0</v>
      </c>
      <c r="DC105" s="135">
        <v>2.197802197802198E-2</v>
      </c>
      <c r="DD105" s="135">
        <v>0</v>
      </c>
      <c r="DE105" s="140">
        <v>0</v>
      </c>
      <c r="DF105" s="13" t="s">
        <v>820</v>
      </c>
      <c r="DG105" s="80" t="s">
        <v>706</v>
      </c>
      <c r="DH105" s="18" t="b">
        <v>0</v>
      </c>
      <c r="DI105" s="79"/>
      <c r="DJ105" s="79"/>
      <c r="DK105" s="192"/>
      <c r="DL105" s="174"/>
      <c r="DM105" s="193"/>
      <c r="DN105" s="135"/>
      <c r="DO105" s="79"/>
      <c r="DP105" s="79"/>
      <c r="DQ105" s="79"/>
      <c r="DR105" s="79"/>
      <c r="DS105" s="79"/>
      <c r="DT105" s="79"/>
      <c r="DU105" s="79"/>
      <c r="DV105" s="18"/>
      <c r="DW105" s="18"/>
      <c r="DX105" s="18"/>
      <c r="DY105" s="177"/>
      <c r="DZ105" s="177">
        <v>0</v>
      </c>
      <c r="EA105" s="177">
        <v>0</v>
      </c>
      <c r="EB105" s="177">
        <v>0</v>
      </c>
      <c r="EC105" s="177">
        <v>0</v>
      </c>
      <c r="ED105" s="177">
        <v>0</v>
      </c>
      <c r="EE105" s="177">
        <v>0</v>
      </c>
      <c r="EF105" s="177">
        <v>0</v>
      </c>
      <c r="EG105" s="177">
        <v>0</v>
      </c>
      <c r="EH105" s="177">
        <v>0</v>
      </c>
      <c r="EI105" s="177">
        <v>0</v>
      </c>
      <c r="EJ105" s="177">
        <v>0</v>
      </c>
      <c r="EK105" s="177">
        <v>0</v>
      </c>
      <c r="EL105" s="177">
        <v>0</v>
      </c>
      <c r="EM105" s="177">
        <v>0</v>
      </c>
      <c r="EN105" s="177">
        <v>0</v>
      </c>
      <c r="EO105" s="177">
        <v>0</v>
      </c>
      <c r="EP105" s="177">
        <v>1213</v>
      </c>
      <c r="EQ105" s="177">
        <v>0</v>
      </c>
      <c r="ER105" s="177">
        <v>0</v>
      </c>
      <c r="ES105" s="177">
        <v>0</v>
      </c>
      <c r="ET105" s="177">
        <v>0</v>
      </c>
      <c r="EU105" s="177">
        <v>1413</v>
      </c>
      <c r="EV105" s="177">
        <v>0</v>
      </c>
      <c r="EW105" s="177">
        <v>0</v>
      </c>
      <c r="EX105" s="177">
        <v>0</v>
      </c>
      <c r="EY105" s="177">
        <v>1713</v>
      </c>
      <c r="EZ105" s="177">
        <v>0</v>
      </c>
      <c r="FA105" s="177">
        <v>0</v>
      </c>
      <c r="FB105" s="177">
        <v>1813</v>
      </c>
      <c r="FC105" s="250">
        <v>1787</v>
      </c>
      <c r="FD105" s="244">
        <v>1587</v>
      </c>
      <c r="FE105" s="244">
        <v>1587</v>
      </c>
      <c r="FF105" s="244">
        <v>1587</v>
      </c>
      <c r="FG105" s="250">
        <v>1487</v>
      </c>
      <c r="FH105" s="244">
        <v>1387</v>
      </c>
      <c r="FI105" s="244">
        <v>1387</v>
      </c>
      <c r="FJ105" s="244">
        <v>1387</v>
      </c>
      <c r="FK105" s="244">
        <v>1087</v>
      </c>
      <c r="FL105" s="244">
        <v>1087</v>
      </c>
      <c r="FM105" s="244">
        <v>1087</v>
      </c>
      <c r="FN105" s="244">
        <v>1087</v>
      </c>
      <c r="FO105" s="244">
        <v>1087</v>
      </c>
      <c r="FP105" s="244">
        <v>1087</v>
      </c>
      <c r="FQ105" s="244">
        <v>1087</v>
      </c>
      <c r="FR105" s="244">
        <v>1087</v>
      </c>
      <c r="FS105" s="244">
        <v>1087</v>
      </c>
      <c r="FT105" s="244">
        <v>1087</v>
      </c>
      <c r="FU105" s="244">
        <v>1087</v>
      </c>
      <c r="FV105" s="244">
        <v>1087</v>
      </c>
      <c r="FW105" s="244">
        <v>1087</v>
      </c>
      <c r="FX105" s="244">
        <v>1087</v>
      </c>
      <c r="FY105" s="244">
        <v>1087</v>
      </c>
      <c r="FZ105" s="244">
        <v>1087</v>
      </c>
      <c r="GA105" s="244">
        <v>1087</v>
      </c>
      <c r="GB105" s="244">
        <v>1087</v>
      </c>
      <c r="GC105" s="244">
        <v>1087</v>
      </c>
      <c r="GD105" s="244">
        <v>1087</v>
      </c>
      <c r="GE105" s="244">
        <v>1087</v>
      </c>
      <c r="GF105" s="244">
        <v>1087</v>
      </c>
      <c r="GG105" s="244">
        <v>1087</v>
      </c>
      <c r="GH105" s="244">
        <v>1087</v>
      </c>
      <c r="GI105" s="244">
        <v>1087</v>
      </c>
      <c r="GJ105" s="244">
        <v>1087</v>
      </c>
      <c r="GK105" s="244">
        <v>1087</v>
      </c>
      <c r="GL105" s="244">
        <v>1087</v>
      </c>
      <c r="GM105" s="244">
        <v>1087</v>
      </c>
      <c r="GN105" s="244">
        <v>987</v>
      </c>
      <c r="GO105" s="244">
        <v>987</v>
      </c>
      <c r="GP105" s="244">
        <v>987</v>
      </c>
      <c r="GQ105" s="244">
        <v>987</v>
      </c>
      <c r="GR105" s="244">
        <v>987</v>
      </c>
      <c r="GS105" s="244">
        <v>987</v>
      </c>
      <c r="GT105" s="244">
        <v>987</v>
      </c>
      <c r="GU105" s="244">
        <v>987</v>
      </c>
      <c r="GV105" s="244">
        <v>987</v>
      </c>
      <c r="GW105" s="244">
        <v>987</v>
      </c>
      <c r="GX105" s="244">
        <v>987</v>
      </c>
      <c r="GY105" s="244">
        <v>987</v>
      </c>
      <c r="GZ105" s="244">
        <v>987</v>
      </c>
      <c r="HA105" s="244">
        <v>987</v>
      </c>
      <c r="HB105" s="244">
        <v>987</v>
      </c>
      <c r="HC105" s="244">
        <v>987</v>
      </c>
      <c r="HD105" s="244">
        <v>987</v>
      </c>
      <c r="HE105" s="244">
        <v>1</v>
      </c>
      <c r="HF105" s="244">
        <v>987</v>
      </c>
      <c r="HG105" s="244">
        <v>987</v>
      </c>
      <c r="HH105" s="244">
        <v>987</v>
      </c>
      <c r="HI105" s="244">
        <v>987</v>
      </c>
      <c r="HJ105" s="244">
        <v>987</v>
      </c>
      <c r="HK105" s="198"/>
      <c r="HL105" s="244">
        <v>987</v>
      </c>
      <c r="HM105" s="244">
        <v>987</v>
      </c>
      <c r="HN105" s="244">
        <v>987</v>
      </c>
      <c r="HO105" s="244">
        <v>987</v>
      </c>
      <c r="HP105" s="244">
        <v>987</v>
      </c>
      <c r="HQ105" s="244">
        <v>987</v>
      </c>
      <c r="HR105" s="244">
        <v>987</v>
      </c>
      <c r="HS105" s="244">
        <v>987</v>
      </c>
      <c r="HT105" s="244">
        <v>987</v>
      </c>
      <c r="HU105" s="244">
        <v>987</v>
      </c>
      <c r="HV105" s="198"/>
      <c r="HW105" s="244">
        <v>987</v>
      </c>
      <c r="HX105" s="244">
        <v>987</v>
      </c>
      <c r="HY105" s="244">
        <v>987</v>
      </c>
      <c r="HZ105" s="244">
        <v>987</v>
      </c>
      <c r="IA105" s="244">
        <v>987</v>
      </c>
      <c r="IB105" s="244">
        <v>987</v>
      </c>
      <c r="IC105" s="244">
        <v>987</v>
      </c>
      <c r="ID105" s="244">
        <v>987</v>
      </c>
      <c r="IE105" s="244">
        <v>987</v>
      </c>
      <c r="IF105" s="244">
        <v>987</v>
      </c>
      <c r="IG105" s="244">
        <v>987</v>
      </c>
      <c r="IH105" s="244">
        <v>987</v>
      </c>
      <c r="II105" s="244">
        <v>987</v>
      </c>
      <c r="IJ105" s="244">
        <v>987</v>
      </c>
      <c r="IK105" s="244">
        <v>987</v>
      </c>
      <c r="IL105" s="244">
        <v>987</v>
      </c>
      <c r="IM105" s="244">
        <v>987</v>
      </c>
      <c r="IN105" s="244">
        <v>987</v>
      </c>
      <c r="IO105" s="244">
        <v>987</v>
      </c>
      <c r="IP105" s="244">
        <v>987</v>
      </c>
      <c r="IQ105" s="244">
        <v>987</v>
      </c>
      <c r="IR105" s="244">
        <v>987</v>
      </c>
      <c r="IS105" s="244">
        <v>987</v>
      </c>
      <c r="IT105" s="244">
        <v>987</v>
      </c>
      <c r="IU105" s="244">
        <v>987</v>
      </c>
      <c r="IV105" s="244">
        <v>987</v>
      </c>
      <c r="IW105" s="244">
        <v>987</v>
      </c>
      <c r="IX105" s="244">
        <v>987</v>
      </c>
      <c r="IY105" s="244">
        <v>987</v>
      </c>
      <c r="IZ105" s="198"/>
      <c r="JA105" s="244">
        <v>987</v>
      </c>
      <c r="JB105" s="244">
        <v>987</v>
      </c>
      <c r="JC105" s="244">
        <v>987</v>
      </c>
      <c r="JD105" s="244">
        <v>987</v>
      </c>
      <c r="JE105" s="244">
        <v>987</v>
      </c>
      <c r="JF105" s="244">
        <v>987</v>
      </c>
      <c r="JG105" s="244">
        <v>987</v>
      </c>
      <c r="JH105" s="244">
        <v>987</v>
      </c>
      <c r="JI105" s="244">
        <v>987</v>
      </c>
      <c r="JJ105" s="244"/>
      <c r="JK105" s="244">
        <v>987</v>
      </c>
      <c r="JL105" s="244">
        <v>987</v>
      </c>
      <c r="JM105" s="244">
        <v>987</v>
      </c>
      <c r="JN105" s="244">
        <v>987</v>
      </c>
      <c r="JO105" s="244">
        <v>987</v>
      </c>
      <c r="JP105" s="244">
        <v>987</v>
      </c>
      <c r="JQ105" s="198"/>
      <c r="JR105" s="244">
        <v>987</v>
      </c>
      <c r="JS105" s="244">
        <v>987</v>
      </c>
      <c r="JT105" s="244">
        <v>987</v>
      </c>
      <c r="JU105" s="244">
        <v>987</v>
      </c>
      <c r="JV105" s="244">
        <v>987</v>
      </c>
      <c r="JW105" s="244">
        <v>987</v>
      </c>
      <c r="JX105" s="244">
        <v>987</v>
      </c>
      <c r="JY105" s="244">
        <v>987</v>
      </c>
      <c r="JZ105" s="244">
        <v>987</v>
      </c>
      <c r="KA105" s="244">
        <v>987</v>
      </c>
      <c r="KB105" s="244">
        <v>887</v>
      </c>
      <c r="KC105" s="244">
        <v>887</v>
      </c>
      <c r="KD105" s="244">
        <v>887</v>
      </c>
      <c r="KE105" s="244">
        <v>887</v>
      </c>
      <c r="KF105" s="244">
        <v>887</v>
      </c>
      <c r="KG105" s="244">
        <v>887</v>
      </c>
      <c r="KH105" s="244">
        <v>887</v>
      </c>
      <c r="KI105" s="244">
        <v>887</v>
      </c>
      <c r="KJ105" s="244">
        <v>887</v>
      </c>
      <c r="KK105" s="244">
        <v>887</v>
      </c>
      <c r="KL105" s="244">
        <v>887</v>
      </c>
      <c r="KM105" s="244">
        <v>887</v>
      </c>
      <c r="KN105" s="244">
        <v>887</v>
      </c>
      <c r="KO105" s="247">
        <v>1887</v>
      </c>
      <c r="KP105" s="247">
        <v>1887</v>
      </c>
      <c r="KQ105" s="247">
        <v>1887</v>
      </c>
      <c r="KR105" s="247">
        <v>1887</v>
      </c>
      <c r="KS105" s="247">
        <v>1887</v>
      </c>
      <c r="KT105" s="247">
        <v>1887</v>
      </c>
      <c r="KU105" s="247">
        <v>1887</v>
      </c>
      <c r="KV105" s="247">
        <v>1887</v>
      </c>
      <c r="KW105" s="247">
        <v>1887</v>
      </c>
      <c r="KX105" s="198"/>
      <c r="KY105" s="198"/>
      <c r="KZ105" s="198"/>
      <c r="LA105" s="198"/>
      <c r="LB105" s="248">
        <v>1787</v>
      </c>
      <c r="LC105" s="244">
        <v>987</v>
      </c>
      <c r="LD105" s="244">
        <v>987</v>
      </c>
      <c r="LE105" s="248">
        <v>1787</v>
      </c>
      <c r="LF105" s="243">
        <v>0</v>
      </c>
      <c r="LG105" s="248">
        <v>1687</v>
      </c>
      <c r="LH105" s="198"/>
      <c r="LI105" s="198"/>
      <c r="LJ105" s="198"/>
      <c r="LK105" s="198"/>
      <c r="LL105" s="198"/>
      <c r="LM105" s="198"/>
      <c r="LN105" s="198"/>
      <c r="LO105" s="198"/>
      <c r="LP105" s="198"/>
      <c r="LQ105" s="248">
        <v>1687</v>
      </c>
      <c r="LR105" s="198"/>
      <c r="LS105" s="198"/>
      <c r="LT105" s="198"/>
      <c r="LU105" s="198"/>
      <c r="LV105" s="198"/>
      <c r="LW105" s="198"/>
      <c r="LX105" s="198"/>
      <c r="LY105" s="198"/>
      <c r="LZ105" s="198"/>
      <c r="MA105" s="198"/>
      <c r="MB105" s="198"/>
      <c r="MC105" s="198"/>
      <c r="MD105" s="198"/>
      <c r="ME105" s="198"/>
      <c r="MF105" s="198"/>
      <c r="MG105" s="198"/>
      <c r="MH105" s="198"/>
      <c r="MI105" s="198"/>
      <c r="MJ105" s="198"/>
      <c r="MK105" s="198"/>
      <c r="ML105" s="198"/>
      <c r="MM105" s="198"/>
      <c r="MN105" s="248">
        <v>1687</v>
      </c>
      <c r="MO105" s="244">
        <v>1185</v>
      </c>
      <c r="MP105" s="198"/>
      <c r="MQ105" s="244">
        <v>1185</v>
      </c>
      <c r="MR105" s="198"/>
      <c r="MS105" s="198"/>
      <c r="MT105" s="198"/>
      <c r="MU105" s="198"/>
      <c r="MV105" s="198"/>
      <c r="MW105" s="198"/>
      <c r="MX105" s="198"/>
      <c r="MY105" s="198"/>
      <c r="MZ105" s="198"/>
      <c r="NA105" s="244">
        <v>1185</v>
      </c>
      <c r="NB105" s="198"/>
      <c r="NC105" s="198"/>
      <c r="ND105" s="198"/>
      <c r="NE105" s="198"/>
      <c r="NF105" s="198"/>
      <c r="NG105" s="198"/>
      <c r="NH105" s="198"/>
      <c r="NI105" s="198"/>
      <c r="NJ105" s="198"/>
      <c r="NK105" s="198"/>
      <c r="NL105" s="198"/>
      <c r="NM105" s="198"/>
      <c r="NN105" s="198"/>
      <c r="NO105" s="198"/>
      <c r="NP105" s="198"/>
      <c r="NQ105" s="198"/>
      <c r="NR105" s="198"/>
      <c r="NS105" s="198"/>
      <c r="NT105" s="198"/>
      <c r="NU105" s="198"/>
      <c r="NV105" s="198"/>
      <c r="NW105" s="198"/>
      <c r="NX105" s="198"/>
      <c r="NY105" s="198"/>
      <c r="NZ105" s="198"/>
      <c r="OA105" s="198"/>
      <c r="OB105" s="198"/>
      <c r="OC105" s="198"/>
      <c r="OD105" s="198"/>
      <c r="OE105" s="198"/>
      <c r="OF105" s="198"/>
      <c r="OG105" s="198"/>
      <c r="OH105" s="198"/>
      <c r="OI105" s="198"/>
      <c r="OJ105" s="198"/>
      <c r="OK105" s="198"/>
      <c r="OL105" s="198"/>
      <c r="OM105" s="198"/>
      <c r="ON105" s="198"/>
      <c r="OO105" s="198"/>
      <c r="OP105" s="198"/>
      <c r="OQ105" s="198"/>
      <c r="OR105" s="198"/>
      <c r="OS105" s="198"/>
      <c r="OT105" s="198"/>
      <c r="OU105" s="198"/>
      <c r="OV105" s="198"/>
      <c r="OW105" s="198"/>
      <c r="OX105" s="198"/>
      <c r="OY105" s="198"/>
      <c r="OZ105" s="198"/>
      <c r="PA105" s="198"/>
      <c r="PB105" s="198"/>
      <c r="PC105" s="198"/>
      <c r="PD105" s="198"/>
      <c r="PE105" s="198"/>
      <c r="PF105" s="198"/>
      <c r="PG105" s="198"/>
      <c r="PH105" s="198"/>
      <c r="PI105" s="198"/>
      <c r="PJ105" s="198"/>
      <c r="PK105" s="198"/>
      <c r="PL105" s="198"/>
      <c r="PM105" s="198"/>
      <c r="PN105" s="198"/>
      <c r="PO105" s="198"/>
      <c r="PP105" s="198"/>
      <c r="PQ105" s="198"/>
      <c r="PR105" s="198"/>
      <c r="PS105" s="198"/>
      <c r="PT105" s="198"/>
      <c r="PU105" s="198"/>
      <c r="PV105" s="198"/>
      <c r="PW105" s="198"/>
      <c r="PX105" s="261"/>
      <c r="PY105" s="261"/>
      <c r="PZ105" s="261"/>
      <c r="QA105" s="261"/>
      <c r="QB105" s="261"/>
      <c r="QC105" s="261"/>
      <c r="QD105" s="261"/>
      <c r="QE105" s="261"/>
      <c r="QF105" s="261"/>
      <c r="QG105" s="261"/>
      <c r="QH105" s="261"/>
      <c r="QI105" s="261"/>
      <c r="QJ105" s="261"/>
      <c r="QK105" s="261"/>
      <c r="QL105" s="261"/>
      <c r="QM105" s="261"/>
      <c r="QN105" s="261"/>
      <c r="QO105" s="261"/>
      <c r="QP105" s="261"/>
      <c r="QQ105" s="261"/>
      <c r="QR105" s="261"/>
      <c r="QS105" s="261"/>
      <c r="QT105" s="261"/>
      <c r="QU105" s="261"/>
      <c r="QV105" s="261"/>
      <c r="QW105" s="261"/>
      <c r="QX105" s="261"/>
      <c r="QY105" s="261"/>
      <c r="QZ105" s="261"/>
      <c r="RA105" s="261"/>
      <c r="RB105" s="261"/>
      <c r="RC105" s="261"/>
      <c r="RD105" s="261"/>
      <c r="RE105" s="261"/>
      <c r="RF105" s="261"/>
      <c r="RG105" s="261"/>
      <c r="RH105" s="261"/>
      <c r="RI105" s="261"/>
      <c r="RJ105" s="261"/>
      <c r="RK105" s="261"/>
      <c r="RL105" s="261"/>
      <c r="RM105" s="261"/>
      <c r="RN105" s="261"/>
      <c r="RO105" s="261"/>
      <c r="RP105" s="261"/>
      <c r="RQ105" s="261"/>
      <c r="RR105" s="261"/>
      <c r="RS105" s="261"/>
      <c r="RT105" s="261"/>
      <c r="RU105" s="261"/>
      <c r="RV105" s="261"/>
      <c r="RW105" s="261"/>
      <c r="RX105" s="261"/>
      <c r="RY105" s="261"/>
      <c r="RZ105" s="261"/>
      <c r="SA105" s="261"/>
      <c r="SB105" s="261"/>
      <c r="SC105" s="261"/>
      <c r="SD105" s="261"/>
      <c r="SE105" s="261"/>
    </row>
    <row r="106" spans="1:499" x14ac:dyDescent="0.2">
      <c r="A106" s="230" t="s">
        <v>830</v>
      </c>
      <c r="B106" s="231" t="s">
        <v>1846</v>
      </c>
      <c r="C106" s="225"/>
      <c r="D106" s="225"/>
      <c r="E106" s="225"/>
      <c r="F106" s="226" t="s">
        <v>5723</v>
      </c>
      <c r="G106" s="226" t="s">
        <v>5550</v>
      </c>
      <c r="H106" s="226" t="s">
        <v>5551</v>
      </c>
      <c r="I106" s="226" t="s">
        <v>5721</v>
      </c>
      <c r="J106" s="226"/>
      <c r="K106" s="226"/>
      <c r="L106" s="226"/>
      <c r="M106" s="226"/>
      <c r="N106" s="226" t="s">
        <v>5553</v>
      </c>
      <c r="O106" s="226" t="s">
        <v>5722</v>
      </c>
      <c r="P106" s="226"/>
      <c r="Q106" s="237">
        <v>0</v>
      </c>
      <c r="R106" s="238"/>
      <c r="S106" s="238"/>
      <c r="T106" s="238"/>
      <c r="U106" s="238"/>
      <c r="V106" s="238"/>
      <c r="W106" s="232" t="s">
        <v>5555</v>
      </c>
      <c r="X106" s="232"/>
      <c r="Y106" s="232" t="s">
        <v>5556</v>
      </c>
      <c r="Z106" s="235">
        <v>0.05</v>
      </c>
      <c r="AA106" s="235">
        <v>0.11</v>
      </c>
      <c r="AB106" s="235">
        <v>0</v>
      </c>
      <c r="AC106" s="224">
        <v>36526</v>
      </c>
      <c r="AD106" s="224">
        <v>36526</v>
      </c>
      <c r="AE106" s="125">
        <v>18</v>
      </c>
      <c r="AF106" s="125">
        <v>24</v>
      </c>
      <c r="AG106" s="125">
        <v>12</v>
      </c>
      <c r="AH106" s="236">
        <v>1</v>
      </c>
      <c r="AI106" s="236" t="s">
        <v>819</v>
      </c>
      <c r="AJ106" s="125" t="s">
        <v>6225</v>
      </c>
      <c r="AK106" s="175" t="s">
        <v>5144</v>
      </c>
      <c r="AL106" s="125" t="s">
        <v>820</v>
      </c>
      <c r="AM106" s="27" t="s">
        <v>820</v>
      </c>
      <c r="AN106" s="126">
        <v>209.92</v>
      </c>
      <c r="AO106" s="126">
        <v>11.4</v>
      </c>
      <c r="AP106" s="126">
        <v>6.9</v>
      </c>
      <c r="AQ106" s="126">
        <v>1.2</v>
      </c>
      <c r="AR106" s="125">
        <v>0</v>
      </c>
      <c r="AS106" s="125">
        <v>0</v>
      </c>
      <c r="AT106" s="178">
        <v>43353</v>
      </c>
      <c r="AU106" s="178">
        <v>42846</v>
      </c>
      <c r="AV106" s="178">
        <v>43406</v>
      </c>
      <c r="AW106" s="239" t="s">
        <v>855</v>
      </c>
      <c r="AX106" s="239" t="s">
        <v>846</v>
      </c>
      <c r="AY106" s="127"/>
      <c r="AZ106" s="127"/>
      <c r="BA106" s="128">
        <v>1000</v>
      </c>
      <c r="BB106" s="128" t="s">
        <v>489</v>
      </c>
      <c r="BC106" s="128"/>
      <c r="BD106" s="128">
        <v>1</v>
      </c>
      <c r="BE106" s="129" t="s">
        <v>541</v>
      </c>
      <c r="BF106" s="130">
        <v>1</v>
      </c>
      <c r="BG106" s="240"/>
      <c r="BH106" s="241"/>
      <c r="BI106" s="190"/>
      <c r="BJ106" s="131">
        <v>9553</v>
      </c>
      <c r="BK106" s="191">
        <v>9069</v>
      </c>
      <c r="BL106" s="13">
        <v>6353</v>
      </c>
      <c r="BM106" s="13">
        <v>3152</v>
      </c>
      <c r="BN106" s="27" t="s">
        <v>5557</v>
      </c>
      <c r="BO106" s="13" t="s">
        <v>705</v>
      </c>
      <c r="BP106" s="222">
        <v>8845</v>
      </c>
      <c r="BQ106" s="132"/>
      <c r="BR106" s="133"/>
      <c r="BS106" s="125">
        <v>1000000000</v>
      </c>
      <c r="BT106" s="134">
        <v>1794</v>
      </c>
      <c r="BU106" s="135">
        <v>0.81220000000000003</v>
      </c>
      <c r="BV106" s="134">
        <v>3993</v>
      </c>
      <c r="BW106" s="136">
        <v>0</v>
      </c>
      <c r="BX106" s="136">
        <v>0</v>
      </c>
      <c r="BY106" s="136">
        <v>3993</v>
      </c>
      <c r="BZ106" s="134">
        <v>0</v>
      </c>
      <c r="CA106" s="134">
        <v>0</v>
      </c>
      <c r="CB106" s="134">
        <v>5787</v>
      </c>
      <c r="CC106" s="135">
        <v>0.39419999999999999</v>
      </c>
      <c r="CD106" s="134"/>
      <c r="CE106" s="134"/>
      <c r="CF106" s="137">
        <v>3766</v>
      </c>
      <c r="CG106" s="134">
        <v>3184</v>
      </c>
      <c r="CH106" s="132"/>
      <c r="CI106" s="132"/>
      <c r="CJ106" s="229" t="s">
        <v>820</v>
      </c>
      <c r="CK106" s="233" t="s">
        <v>820</v>
      </c>
      <c r="CL106" s="138">
        <v>81</v>
      </c>
      <c r="CM106" s="138">
        <v>0</v>
      </c>
      <c r="CN106" s="135">
        <v>0</v>
      </c>
      <c r="CO106" s="135">
        <v>1.6</v>
      </c>
      <c r="CP106" s="139"/>
      <c r="CQ106" s="135">
        <v>1</v>
      </c>
      <c r="CR106" s="179">
        <v>43479</v>
      </c>
      <c r="CS106" s="180">
        <v>43479</v>
      </c>
      <c r="CT106" s="181">
        <v>43605</v>
      </c>
      <c r="CU106" s="181">
        <v>43311</v>
      </c>
      <c r="CV106" s="181">
        <v>43395</v>
      </c>
      <c r="CW106" s="181">
        <v>43395</v>
      </c>
      <c r="CX106" s="181">
        <v>43479</v>
      </c>
      <c r="CY106" s="135">
        <v>0</v>
      </c>
      <c r="CZ106" s="134">
        <v>0</v>
      </c>
      <c r="DA106" s="135">
        <v>0</v>
      </c>
      <c r="DB106" s="135">
        <v>2.197802197802198E-2</v>
      </c>
      <c r="DC106" s="135">
        <v>0</v>
      </c>
      <c r="DD106" s="135">
        <v>0</v>
      </c>
      <c r="DE106" s="140">
        <v>0</v>
      </c>
      <c r="DF106" s="13" t="s">
        <v>820</v>
      </c>
      <c r="DG106" s="80" t="s">
        <v>706</v>
      </c>
      <c r="DH106" s="18" t="b">
        <v>0</v>
      </c>
      <c r="DI106" s="79"/>
      <c r="DJ106" s="79"/>
      <c r="DK106" s="192"/>
      <c r="DL106" s="174"/>
      <c r="DM106" s="193"/>
      <c r="DN106" s="135"/>
      <c r="DO106" s="79"/>
      <c r="DP106" s="79"/>
      <c r="DQ106" s="79"/>
      <c r="DR106" s="79"/>
      <c r="DS106" s="79"/>
      <c r="DT106" s="79"/>
      <c r="DU106" s="79"/>
      <c r="DV106" s="18"/>
      <c r="DW106" s="18"/>
      <c r="DX106" s="18"/>
      <c r="DY106" s="177"/>
      <c r="DZ106" s="177">
        <v>0</v>
      </c>
      <c r="EA106" s="177">
        <v>0</v>
      </c>
      <c r="EB106" s="177">
        <v>0</v>
      </c>
      <c r="EC106" s="177">
        <v>0</v>
      </c>
      <c r="ED106" s="177">
        <v>0</v>
      </c>
      <c r="EE106" s="177">
        <v>0</v>
      </c>
      <c r="EF106" s="177">
        <v>0</v>
      </c>
      <c r="EG106" s="177">
        <v>0</v>
      </c>
      <c r="EH106" s="177">
        <v>0</v>
      </c>
      <c r="EI106" s="177">
        <v>0</v>
      </c>
      <c r="EJ106" s="177">
        <v>0</v>
      </c>
      <c r="EK106" s="177">
        <v>0</v>
      </c>
      <c r="EL106" s="177">
        <v>0</v>
      </c>
      <c r="EM106" s="177">
        <v>0</v>
      </c>
      <c r="EN106" s="177">
        <v>0</v>
      </c>
      <c r="EO106" s="177">
        <v>0</v>
      </c>
      <c r="EP106" s="177">
        <v>0</v>
      </c>
      <c r="EQ106" s="177">
        <v>0</v>
      </c>
      <c r="ER106" s="177">
        <v>0</v>
      </c>
      <c r="ES106" s="177">
        <v>0</v>
      </c>
      <c r="ET106" s="177">
        <v>0</v>
      </c>
      <c r="EU106" s="177">
        <v>0</v>
      </c>
      <c r="EV106" s="177">
        <v>0</v>
      </c>
      <c r="EW106" s="177">
        <v>0</v>
      </c>
      <c r="EX106" s="177">
        <v>0</v>
      </c>
      <c r="EY106" s="177">
        <v>1000</v>
      </c>
      <c r="EZ106" s="177">
        <v>0</v>
      </c>
      <c r="FA106" s="177">
        <v>0</v>
      </c>
      <c r="FB106" s="177">
        <v>1600</v>
      </c>
      <c r="FC106" s="250">
        <v>2598</v>
      </c>
      <c r="FD106" s="245">
        <v>1398</v>
      </c>
      <c r="FE106" s="250">
        <v>1398</v>
      </c>
      <c r="FF106" s="244">
        <v>1398</v>
      </c>
      <c r="FG106" s="242">
        <v>598</v>
      </c>
      <c r="FH106" s="242">
        <v>498</v>
      </c>
      <c r="FI106" s="242">
        <v>498</v>
      </c>
      <c r="FJ106" s="242">
        <v>498</v>
      </c>
      <c r="FK106" s="243">
        <v>0</v>
      </c>
      <c r="FL106" s="243">
        <v>0</v>
      </c>
      <c r="FM106" s="243">
        <v>0</v>
      </c>
      <c r="FN106" s="243">
        <v>0</v>
      </c>
      <c r="FO106" s="243">
        <v>0</v>
      </c>
      <c r="FP106" s="243">
        <v>0</v>
      </c>
      <c r="FQ106" s="243">
        <v>0</v>
      </c>
      <c r="FR106" s="243">
        <v>0</v>
      </c>
      <c r="FS106" s="243">
        <v>0</v>
      </c>
      <c r="FT106" s="243">
        <v>0</v>
      </c>
      <c r="FU106" s="243">
        <v>0</v>
      </c>
      <c r="FV106" s="243">
        <v>0</v>
      </c>
      <c r="FW106" s="243">
        <v>0</v>
      </c>
      <c r="FX106" s="243">
        <v>0</v>
      </c>
      <c r="FY106" s="243">
        <v>0</v>
      </c>
      <c r="FZ106" s="243">
        <v>0</v>
      </c>
      <c r="GA106" s="243">
        <v>0</v>
      </c>
      <c r="GB106" s="243">
        <v>0</v>
      </c>
      <c r="GC106" s="243">
        <v>0</v>
      </c>
      <c r="GD106" s="248">
        <v>2800</v>
      </c>
      <c r="GE106" s="248">
        <v>2800</v>
      </c>
      <c r="GF106" s="248">
        <v>2800</v>
      </c>
      <c r="GG106" s="248">
        <v>2800</v>
      </c>
      <c r="GH106" s="248">
        <v>2800</v>
      </c>
      <c r="GI106" s="248">
        <v>2800</v>
      </c>
      <c r="GJ106" s="248">
        <v>2800</v>
      </c>
      <c r="GK106" s="248">
        <v>2800</v>
      </c>
      <c r="GL106" s="248">
        <v>2800</v>
      </c>
      <c r="GM106" s="248">
        <v>2800</v>
      </c>
      <c r="GN106" s="248">
        <v>2700</v>
      </c>
      <c r="GO106" s="248">
        <v>2700</v>
      </c>
      <c r="GP106" s="248">
        <v>2700</v>
      </c>
      <c r="GQ106" s="248">
        <v>2700</v>
      </c>
      <c r="GR106" s="248">
        <v>2700</v>
      </c>
      <c r="GS106" s="248">
        <v>2700</v>
      </c>
      <c r="GT106" s="248">
        <v>2700</v>
      </c>
      <c r="GU106" s="248">
        <v>2700</v>
      </c>
      <c r="GV106" s="248">
        <v>2700</v>
      </c>
      <c r="GW106" s="248">
        <v>2700</v>
      </c>
      <c r="GX106" s="248">
        <v>2700</v>
      </c>
      <c r="GY106" s="244">
        <v>2400</v>
      </c>
      <c r="GZ106" s="244">
        <v>2400</v>
      </c>
      <c r="HA106" s="244">
        <v>2400</v>
      </c>
      <c r="HB106" s="244">
        <v>2400</v>
      </c>
      <c r="HC106" s="244">
        <v>2400</v>
      </c>
      <c r="HD106" s="244">
        <v>2400</v>
      </c>
      <c r="HE106" s="244">
        <v>1</v>
      </c>
      <c r="HF106" s="244">
        <v>2400</v>
      </c>
      <c r="HG106" s="244">
        <v>2400</v>
      </c>
      <c r="HH106" s="244">
        <v>2400</v>
      </c>
      <c r="HI106" s="244">
        <v>2400</v>
      </c>
      <c r="HJ106" s="244">
        <v>2400</v>
      </c>
      <c r="HK106" s="198"/>
      <c r="HL106" s="244">
        <v>2400</v>
      </c>
      <c r="HM106" s="244">
        <v>2400</v>
      </c>
      <c r="HN106" s="244">
        <v>2400</v>
      </c>
      <c r="HO106" s="244">
        <v>2400</v>
      </c>
      <c r="HP106" s="244">
        <v>2400</v>
      </c>
      <c r="HQ106" s="244">
        <v>2400</v>
      </c>
      <c r="HR106" s="244">
        <v>2300</v>
      </c>
      <c r="HS106" s="244">
        <v>2300</v>
      </c>
      <c r="HT106" s="244">
        <v>2300</v>
      </c>
      <c r="HU106" s="244">
        <v>2200</v>
      </c>
      <c r="HV106" s="198"/>
      <c r="HW106" s="244">
        <v>2200</v>
      </c>
      <c r="HX106" s="244">
        <v>2100</v>
      </c>
      <c r="HY106" s="244">
        <v>2100</v>
      </c>
      <c r="HZ106" s="244">
        <v>2100</v>
      </c>
      <c r="IA106" s="244">
        <v>2100</v>
      </c>
      <c r="IB106" s="244">
        <v>2100</v>
      </c>
      <c r="IC106" s="244">
        <v>2100</v>
      </c>
      <c r="ID106" s="244">
        <v>2100</v>
      </c>
      <c r="IE106" s="244">
        <v>2000</v>
      </c>
      <c r="IF106" s="244">
        <v>2000</v>
      </c>
      <c r="IG106" s="244">
        <v>2000</v>
      </c>
      <c r="IH106" s="244">
        <v>2000</v>
      </c>
      <c r="II106" s="244">
        <v>1900</v>
      </c>
      <c r="IJ106" s="244">
        <v>1900</v>
      </c>
      <c r="IK106" s="244">
        <v>1900</v>
      </c>
      <c r="IL106" s="244">
        <v>1900</v>
      </c>
      <c r="IM106" s="244">
        <v>1900</v>
      </c>
      <c r="IN106" s="244">
        <v>1900</v>
      </c>
      <c r="IO106" s="244">
        <v>1900</v>
      </c>
      <c r="IP106" s="244">
        <v>1900</v>
      </c>
      <c r="IQ106" s="244">
        <v>1900</v>
      </c>
      <c r="IR106" s="244">
        <v>1900</v>
      </c>
      <c r="IS106" s="244">
        <v>1900</v>
      </c>
      <c r="IT106" s="244">
        <v>1900</v>
      </c>
      <c r="IU106" s="244">
        <v>1900</v>
      </c>
      <c r="IV106" s="244">
        <v>1900</v>
      </c>
      <c r="IW106" s="244">
        <v>1900</v>
      </c>
      <c r="IX106" s="244">
        <v>1900</v>
      </c>
      <c r="IY106" s="244">
        <v>1900</v>
      </c>
      <c r="IZ106" s="198"/>
      <c r="JA106" s="244">
        <v>1900</v>
      </c>
      <c r="JB106" s="244">
        <v>1900</v>
      </c>
      <c r="JC106" s="244">
        <v>1900</v>
      </c>
      <c r="JD106" s="244">
        <v>1900</v>
      </c>
      <c r="JE106" s="244">
        <v>1900</v>
      </c>
      <c r="JF106" s="244">
        <v>1900</v>
      </c>
      <c r="JG106" s="244">
        <v>1900</v>
      </c>
      <c r="JH106" s="244">
        <v>1900</v>
      </c>
      <c r="JI106" s="244">
        <v>1900</v>
      </c>
      <c r="JJ106" s="244"/>
      <c r="JK106" s="244">
        <v>1900</v>
      </c>
      <c r="JL106" s="244">
        <v>1900</v>
      </c>
      <c r="JM106" s="244">
        <v>1800</v>
      </c>
      <c r="JN106" s="244">
        <v>1800</v>
      </c>
      <c r="JO106" s="244">
        <v>1800</v>
      </c>
      <c r="JP106" s="244">
        <v>1800</v>
      </c>
      <c r="JQ106" s="198"/>
      <c r="JR106" s="244">
        <v>1800</v>
      </c>
      <c r="JS106" s="244">
        <v>1800</v>
      </c>
      <c r="JT106" s="244">
        <v>1700</v>
      </c>
      <c r="JU106" s="244">
        <v>1700</v>
      </c>
      <c r="JV106" s="244">
        <v>1700</v>
      </c>
      <c r="JW106" s="244">
        <v>1700</v>
      </c>
      <c r="JX106" s="244">
        <v>1700</v>
      </c>
      <c r="JY106" s="242">
        <v>1600</v>
      </c>
      <c r="JZ106" s="242">
        <v>1600</v>
      </c>
      <c r="KA106" s="242">
        <v>1600</v>
      </c>
      <c r="KB106" s="242">
        <v>1600</v>
      </c>
      <c r="KC106" s="242">
        <v>1600</v>
      </c>
      <c r="KD106" s="242">
        <v>1600</v>
      </c>
      <c r="KE106" s="242">
        <v>1600</v>
      </c>
      <c r="KF106" s="242">
        <v>1600</v>
      </c>
      <c r="KG106" s="242">
        <v>1600</v>
      </c>
      <c r="KH106" s="242">
        <v>1500</v>
      </c>
      <c r="KI106" s="242">
        <v>1500</v>
      </c>
      <c r="KJ106" s="242">
        <v>1500</v>
      </c>
      <c r="KK106" s="242">
        <v>1500</v>
      </c>
      <c r="KL106" s="242">
        <v>1500</v>
      </c>
      <c r="KM106" s="242">
        <v>1500</v>
      </c>
      <c r="KN106" s="242">
        <v>1500</v>
      </c>
      <c r="KO106" s="248">
        <v>3394</v>
      </c>
      <c r="KP106" s="248">
        <v>3394</v>
      </c>
      <c r="KQ106" s="248">
        <v>3394</v>
      </c>
      <c r="KR106" s="248">
        <v>3394</v>
      </c>
      <c r="KS106" s="248">
        <v>3394</v>
      </c>
      <c r="KT106" s="244">
        <v>3294</v>
      </c>
      <c r="KU106" s="244">
        <v>3194</v>
      </c>
      <c r="KV106" s="244">
        <v>3094</v>
      </c>
      <c r="KW106" s="244">
        <v>3094</v>
      </c>
      <c r="KX106" s="198"/>
      <c r="KY106" s="198"/>
      <c r="KZ106" s="198"/>
      <c r="LA106" s="198"/>
      <c r="LB106" s="244">
        <v>3094</v>
      </c>
      <c r="LC106" s="242">
        <v>1900</v>
      </c>
      <c r="LD106" s="242">
        <v>1900</v>
      </c>
      <c r="LE106" s="244">
        <v>3094</v>
      </c>
      <c r="LF106" s="243">
        <v>0</v>
      </c>
      <c r="LG106" s="244">
        <v>2994</v>
      </c>
      <c r="LH106" s="198"/>
      <c r="LI106" s="198"/>
      <c r="LJ106" s="198"/>
      <c r="LK106" s="198"/>
      <c r="LL106" s="198"/>
      <c r="LM106" s="198"/>
      <c r="LN106" s="198"/>
      <c r="LO106" s="198"/>
      <c r="LP106" s="198"/>
      <c r="LQ106" s="244">
        <v>2994</v>
      </c>
      <c r="LR106" s="198"/>
      <c r="LS106" s="198"/>
      <c r="LT106" s="198"/>
      <c r="LU106" s="198"/>
      <c r="LV106" s="198"/>
      <c r="LW106" s="198"/>
      <c r="LX106" s="198"/>
      <c r="LY106" s="198"/>
      <c r="LZ106" s="198"/>
      <c r="MA106" s="198"/>
      <c r="MB106" s="198"/>
      <c r="MC106" s="198"/>
      <c r="MD106" s="198"/>
      <c r="ME106" s="198"/>
      <c r="MF106" s="198"/>
      <c r="MG106" s="198"/>
      <c r="MH106" s="198"/>
      <c r="MI106" s="198"/>
      <c r="MJ106" s="198"/>
      <c r="MK106" s="198"/>
      <c r="ML106" s="198"/>
      <c r="MM106" s="198"/>
      <c r="MN106" s="244">
        <v>2994</v>
      </c>
      <c r="MO106" s="242">
        <v>1794</v>
      </c>
      <c r="MP106" s="198"/>
      <c r="MQ106" s="242">
        <v>1794</v>
      </c>
      <c r="MR106" s="198"/>
      <c r="MS106" s="198"/>
      <c r="MT106" s="198"/>
      <c r="MU106" s="198"/>
      <c r="MV106" s="198"/>
      <c r="MW106" s="198"/>
      <c r="MX106" s="198"/>
      <c r="MY106" s="198"/>
      <c r="MZ106" s="198"/>
      <c r="NA106" s="242">
        <v>1794</v>
      </c>
      <c r="NB106" s="198"/>
      <c r="NC106" s="198"/>
      <c r="ND106" s="198"/>
      <c r="NE106" s="198"/>
      <c r="NF106" s="198"/>
      <c r="NG106" s="198"/>
      <c r="NH106" s="198"/>
      <c r="NI106" s="198"/>
      <c r="NJ106" s="198"/>
      <c r="NK106" s="198"/>
      <c r="NL106" s="198"/>
      <c r="NM106" s="198"/>
      <c r="NN106" s="198"/>
      <c r="NO106" s="198"/>
      <c r="NP106" s="196"/>
      <c r="NQ106" s="196"/>
      <c r="NR106" s="196"/>
      <c r="NS106" s="196"/>
      <c r="NT106" s="196"/>
      <c r="NU106" s="196"/>
      <c r="NV106" s="196"/>
      <c r="NW106" s="196"/>
      <c r="NX106" s="196"/>
      <c r="NY106" s="196"/>
      <c r="NZ106" s="196"/>
      <c r="OA106" s="196"/>
      <c r="OB106" s="196"/>
      <c r="OC106" s="196"/>
      <c r="OD106" s="196"/>
      <c r="OE106" s="196"/>
      <c r="OF106" s="196"/>
      <c r="OG106" s="196"/>
      <c r="OH106" s="196"/>
      <c r="OI106" s="196"/>
      <c r="OJ106" s="196"/>
      <c r="OK106" s="196"/>
      <c r="OL106" s="196"/>
      <c r="OM106" s="196"/>
      <c r="ON106" s="196"/>
      <c r="OO106" s="196"/>
      <c r="OP106" s="196"/>
      <c r="OQ106" s="196"/>
      <c r="OR106" s="196"/>
      <c r="OS106" s="196"/>
      <c r="OT106" s="196"/>
      <c r="OU106" s="196"/>
      <c r="OV106" s="196"/>
      <c r="OW106" s="196"/>
      <c r="OX106" s="196"/>
      <c r="OY106" s="196"/>
      <c r="OZ106" s="196"/>
      <c r="PA106" s="196"/>
      <c r="PB106" s="196"/>
      <c r="PC106" s="196"/>
      <c r="PD106" s="196"/>
      <c r="PE106" s="196"/>
      <c r="PF106" s="196"/>
      <c r="PG106" s="196"/>
      <c r="PH106" s="196"/>
      <c r="PI106" s="196"/>
      <c r="PJ106" s="196"/>
      <c r="PK106" s="196"/>
      <c r="PL106" s="196"/>
      <c r="PM106" s="196"/>
      <c r="PN106" s="196"/>
      <c r="PO106" s="196"/>
      <c r="PP106" s="196"/>
      <c r="PQ106" s="196"/>
      <c r="PR106" s="196"/>
      <c r="PS106" s="196"/>
      <c r="PT106" s="196"/>
      <c r="PU106" s="196"/>
      <c r="PV106" s="196"/>
      <c r="PW106" s="196"/>
      <c r="PX106" s="261"/>
      <c r="PY106" s="261"/>
      <c r="PZ106" s="261"/>
      <c r="QA106" s="261"/>
      <c r="QB106" s="261"/>
      <c r="QC106" s="261"/>
      <c r="QD106" s="261"/>
      <c r="QE106" s="261"/>
      <c r="QF106" s="261"/>
      <c r="QG106" s="261"/>
      <c r="QH106" s="261"/>
      <c r="QI106" s="261"/>
      <c r="QJ106" s="261"/>
      <c r="QK106" s="261"/>
      <c r="QL106" s="261"/>
      <c r="QM106" s="261"/>
      <c r="QN106" s="261"/>
      <c r="QO106" s="261"/>
      <c r="QP106" s="261"/>
      <c r="QQ106" s="261"/>
      <c r="QR106" s="261"/>
      <c r="QS106" s="261"/>
      <c r="QT106" s="261"/>
      <c r="QU106" s="261"/>
      <c r="QV106" s="261"/>
      <c r="QW106" s="261"/>
      <c r="QX106" s="261"/>
      <c r="QY106" s="261"/>
      <c r="QZ106" s="261"/>
      <c r="RA106" s="261"/>
      <c r="RB106" s="261"/>
      <c r="RC106" s="261"/>
      <c r="RD106" s="261"/>
      <c r="RE106" s="261"/>
      <c r="RF106" s="261"/>
      <c r="RG106" s="261"/>
      <c r="RH106" s="261"/>
      <c r="RI106" s="261"/>
      <c r="RJ106" s="261"/>
      <c r="RK106" s="261"/>
      <c r="RL106" s="261"/>
      <c r="RM106" s="261"/>
      <c r="RN106" s="261"/>
      <c r="RO106" s="261"/>
      <c r="RP106" s="261"/>
      <c r="RQ106" s="261"/>
      <c r="RR106" s="261"/>
      <c r="RS106" s="261"/>
      <c r="RT106" s="261"/>
      <c r="RU106" s="261"/>
      <c r="RV106" s="261"/>
      <c r="RW106" s="261"/>
      <c r="RX106" s="261"/>
      <c r="RY106" s="261"/>
      <c r="RZ106" s="261"/>
      <c r="SA106" s="261"/>
      <c r="SB106" s="261"/>
      <c r="SC106" s="261"/>
      <c r="SD106" s="261"/>
      <c r="SE106" s="261"/>
    </row>
    <row r="107" spans="1:499" x14ac:dyDescent="0.2">
      <c r="A107" s="230" t="s">
        <v>830</v>
      </c>
      <c r="B107" s="231" t="s">
        <v>5443</v>
      </c>
      <c r="C107" s="225"/>
      <c r="D107" s="225"/>
      <c r="E107" s="225"/>
      <c r="F107" s="226" t="s">
        <v>5724</v>
      </c>
      <c r="G107" s="226" t="s">
        <v>5550</v>
      </c>
      <c r="H107" s="226" t="s">
        <v>5551</v>
      </c>
      <c r="I107" s="226" t="s">
        <v>5721</v>
      </c>
      <c r="J107" s="226"/>
      <c r="K107" s="226"/>
      <c r="L107" s="226"/>
      <c r="M107" s="226"/>
      <c r="N107" s="226" t="s">
        <v>5612</v>
      </c>
      <c r="O107" s="226" t="s">
        <v>5573</v>
      </c>
      <c r="P107" s="226"/>
      <c r="Q107" s="237">
        <v>0</v>
      </c>
      <c r="R107" s="238"/>
      <c r="S107" s="238"/>
      <c r="T107" s="238"/>
      <c r="U107" s="238"/>
      <c r="V107" s="238"/>
      <c r="W107" s="232" t="s">
        <v>5570</v>
      </c>
      <c r="X107" s="232"/>
      <c r="Y107" s="232" t="s">
        <v>5556</v>
      </c>
      <c r="Z107" s="235">
        <v>1.3</v>
      </c>
      <c r="AA107" s="235">
        <v>1.82</v>
      </c>
      <c r="AB107" s="235">
        <v>0</v>
      </c>
      <c r="AC107" s="224">
        <v>36526</v>
      </c>
      <c r="AD107" s="224">
        <v>36526</v>
      </c>
      <c r="AE107" s="125">
        <v>21</v>
      </c>
      <c r="AF107" s="125">
        <v>20</v>
      </c>
      <c r="AG107" s="125">
        <v>8</v>
      </c>
      <c r="AH107" s="236">
        <v>1</v>
      </c>
      <c r="AI107" s="236"/>
      <c r="AJ107" s="125" t="s">
        <v>6230</v>
      </c>
      <c r="AK107" s="175"/>
      <c r="AL107" s="125" t="s">
        <v>820</v>
      </c>
      <c r="AM107" s="27" t="s">
        <v>820</v>
      </c>
      <c r="AN107" s="126">
        <v>13.42</v>
      </c>
      <c r="AO107" s="126">
        <v>0</v>
      </c>
      <c r="AP107" s="126">
        <v>0</v>
      </c>
      <c r="AQ107" s="126">
        <v>0</v>
      </c>
      <c r="AR107" s="125">
        <v>0</v>
      </c>
      <c r="AS107" s="125">
        <v>0</v>
      </c>
      <c r="AT107" s="178"/>
      <c r="AU107" s="178"/>
      <c r="AV107" s="178"/>
      <c r="AW107" s="239" t="s">
        <v>940</v>
      </c>
      <c r="AX107" s="239" t="s">
        <v>5022</v>
      </c>
      <c r="AY107" s="127"/>
      <c r="AZ107" s="127"/>
      <c r="BA107" s="128">
        <v>0</v>
      </c>
      <c r="BB107" s="128" t="s">
        <v>489</v>
      </c>
      <c r="BC107" s="128"/>
      <c r="BD107" s="128">
        <v>1</v>
      </c>
      <c r="BE107" s="129" t="s">
        <v>541</v>
      </c>
      <c r="BF107" s="130">
        <v>1</v>
      </c>
      <c r="BG107" s="240"/>
      <c r="BH107" s="241"/>
      <c r="BI107" s="190"/>
      <c r="BJ107" s="131">
        <v>0</v>
      </c>
      <c r="BK107" s="191">
        <v>451</v>
      </c>
      <c r="BL107" s="13">
        <v>0</v>
      </c>
      <c r="BM107" s="13">
        <v>0</v>
      </c>
      <c r="BN107" s="27" t="s">
        <v>702</v>
      </c>
      <c r="BO107" s="13" t="s">
        <v>702</v>
      </c>
      <c r="BP107" s="222">
        <v>0</v>
      </c>
      <c r="BQ107" s="132"/>
      <c r="BR107" s="133"/>
      <c r="BS107" s="125">
        <v>1000000000</v>
      </c>
      <c r="BT107" s="134">
        <v>0</v>
      </c>
      <c r="BU107" s="135">
        <v>0</v>
      </c>
      <c r="BV107" s="134">
        <v>0</v>
      </c>
      <c r="BW107" s="136">
        <v>0</v>
      </c>
      <c r="BX107" s="136">
        <v>0</v>
      </c>
      <c r="BY107" s="136">
        <v>0</v>
      </c>
      <c r="BZ107" s="134">
        <v>0</v>
      </c>
      <c r="CA107" s="134">
        <v>0</v>
      </c>
      <c r="CB107" s="134">
        <v>0</v>
      </c>
      <c r="CC107" s="135">
        <v>0</v>
      </c>
      <c r="CD107" s="134"/>
      <c r="CE107" s="134"/>
      <c r="CF107" s="137">
        <v>0</v>
      </c>
      <c r="CG107" s="134">
        <v>0</v>
      </c>
      <c r="CH107" s="132"/>
      <c r="CI107" s="132"/>
      <c r="CJ107" s="229" t="s">
        <v>820</v>
      </c>
      <c r="CK107" s="233" t="s">
        <v>820</v>
      </c>
      <c r="CL107" s="138">
        <v>0</v>
      </c>
      <c r="CM107" s="138">
        <v>0</v>
      </c>
      <c r="CN107" s="135">
        <v>0</v>
      </c>
      <c r="CO107" s="135">
        <v>0</v>
      </c>
      <c r="CP107" s="139"/>
      <c r="CQ107" s="135">
        <v>0</v>
      </c>
      <c r="CR107" s="179">
        <v>43175</v>
      </c>
      <c r="CS107" s="180">
        <v>43346</v>
      </c>
      <c r="CT107" s="181">
        <v>43493</v>
      </c>
      <c r="CU107" s="181">
        <v>36526</v>
      </c>
      <c r="CV107" s="181">
        <v>36526</v>
      </c>
      <c r="CW107" s="181">
        <v>36526</v>
      </c>
      <c r="CX107" s="181">
        <v>36666</v>
      </c>
      <c r="CY107" s="135">
        <v>1</v>
      </c>
      <c r="CZ107" s="134">
        <v>0</v>
      </c>
      <c r="DA107" s="135">
        <v>0.61290322580645162</v>
      </c>
      <c r="DB107" s="135">
        <v>0</v>
      </c>
      <c r="DC107" s="135">
        <v>0</v>
      </c>
      <c r="DD107" s="135">
        <v>0</v>
      </c>
      <c r="DE107" s="140">
        <v>0</v>
      </c>
      <c r="DF107" s="13" t="s">
        <v>820</v>
      </c>
      <c r="DG107" s="80" t="s">
        <v>820</v>
      </c>
      <c r="DH107" s="18" t="b">
        <v>0</v>
      </c>
      <c r="DI107" s="79"/>
      <c r="DJ107" s="79"/>
      <c r="DK107" s="192"/>
      <c r="DL107" s="174"/>
      <c r="DM107" s="193"/>
      <c r="DN107" s="135"/>
      <c r="DO107" s="79"/>
      <c r="DP107" s="79"/>
      <c r="DQ107" s="79"/>
      <c r="DR107" s="79"/>
      <c r="DS107" s="79"/>
      <c r="DT107" s="79"/>
      <c r="DU107" s="79"/>
      <c r="DV107" s="18"/>
      <c r="DW107" s="18"/>
      <c r="DX107" s="18"/>
      <c r="DY107" s="177"/>
      <c r="DZ107" s="177">
        <v>0</v>
      </c>
      <c r="EA107" s="177">
        <v>0</v>
      </c>
      <c r="EB107" s="177">
        <v>0</v>
      </c>
      <c r="EC107" s="177">
        <v>0</v>
      </c>
      <c r="ED107" s="177">
        <v>0</v>
      </c>
      <c r="EE107" s="177">
        <v>0</v>
      </c>
      <c r="EF107" s="177">
        <v>0</v>
      </c>
      <c r="EG107" s="177">
        <v>0</v>
      </c>
      <c r="EH107" s="177">
        <v>0</v>
      </c>
      <c r="EI107" s="177">
        <v>0</v>
      </c>
      <c r="EJ107" s="177">
        <v>0</v>
      </c>
      <c r="EK107" s="177">
        <v>0</v>
      </c>
      <c r="EL107" s="177">
        <v>0</v>
      </c>
      <c r="EM107" s="177">
        <v>0</v>
      </c>
      <c r="EN107" s="177">
        <v>0</v>
      </c>
      <c r="EO107" s="177">
        <v>0</v>
      </c>
      <c r="EP107" s="177">
        <v>0</v>
      </c>
      <c r="EQ107" s="177">
        <v>0</v>
      </c>
      <c r="ER107" s="177">
        <v>0</v>
      </c>
      <c r="ES107" s="177">
        <v>0</v>
      </c>
      <c r="ET107" s="177">
        <v>0</v>
      </c>
      <c r="EU107" s="177">
        <v>0</v>
      </c>
      <c r="EV107" s="177">
        <v>0</v>
      </c>
      <c r="EW107" s="177">
        <v>0</v>
      </c>
      <c r="EX107" s="177">
        <v>0</v>
      </c>
      <c r="EY107" s="177">
        <v>0</v>
      </c>
      <c r="EZ107" s="177">
        <v>0</v>
      </c>
      <c r="FA107" s="177">
        <v>0</v>
      </c>
      <c r="FB107" s="177">
        <v>0</v>
      </c>
      <c r="FC107" s="243"/>
      <c r="FD107" s="198"/>
      <c r="FE107" s="198"/>
      <c r="FF107" s="198"/>
      <c r="FG107" s="246"/>
      <c r="FH107" s="198"/>
      <c r="FI107" s="197">
        <v>175</v>
      </c>
      <c r="FJ107" s="197">
        <v>175</v>
      </c>
      <c r="FK107" s="197">
        <v>50</v>
      </c>
      <c r="FL107" s="197">
        <v>50</v>
      </c>
      <c r="FM107" s="197">
        <v>50</v>
      </c>
      <c r="FN107" s="197">
        <v>50</v>
      </c>
      <c r="FO107" s="197">
        <v>50</v>
      </c>
      <c r="FP107" s="197">
        <v>50</v>
      </c>
      <c r="FQ107" s="197">
        <v>50</v>
      </c>
      <c r="FR107" s="197">
        <v>50</v>
      </c>
      <c r="FS107" s="197">
        <v>50</v>
      </c>
      <c r="FT107" s="197">
        <v>50</v>
      </c>
      <c r="FU107" s="197">
        <v>50</v>
      </c>
      <c r="FV107" s="197">
        <v>50</v>
      </c>
      <c r="FW107" s="197">
        <v>50</v>
      </c>
      <c r="FX107" s="197">
        <v>50</v>
      </c>
      <c r="FY107" s="197">
        <v>50</v>
      </c>
      <c r="FZ107" s="197">
        <v>50</v>
      </c>
      <c r="GA107" s="197">
        <v>50</v>
      </c>
      <c r="GB107" s="197">
        <v>50</v>
      </c>
      <c r="GC107" s="197">
        <v>50</v>
      </c>
      <c r="GD107" s="197">
        <v>0</v>
      </c>
      <c r="GE107" s="197">
        <v>0</v>
      </c>
      <c r="GF107" s="197">
        <v>0</v>
      </c>
      <c r="GG107" s="197">
        <v>0</v>
      </c>
      <c r="GH107" s="197">
        <v>0</v>
      </c>
      <c r="GI107" s="197">
        <v>0</v>
      </c>
      <c r="GJ107" s="197">
        <v>0</v>
      </c>
      <c r="GK107" s="197">
        <v>0</v>
      </c>
      <c r="GL107" s="197">
        <v>0</v>
      </c>
      <c r="GM107" s="197">
        <v>0</v>
      </c>
      <c r="GN107" s="197">
        <v>0</v>
      </c>
      <c r="GO107" s="197">
        <v>0</v>
      </c>
      <c r="GP107" s="197">
        <v>0</v>
      </c>
      <c r="GQ107" s="197">
        <v>0</v>
      </c>
      <c r="GR107" s="197">
        <v>0</v>
      </c>
      <c r="GS107" s="197">
        <v>0</v>
      </c>
      <c r="GT107" s="197">
        <v>0</v>
      </c>
      <c r="GU107" s="197">
        <v>0</v>
      </c>
      <c r="GV107" s="197">
        <v>0</v>
      </c>
      <c r="GW107" s="197">
        <v>0</v>
      </c>
      <c r="GX107" s="197">
        <v>0</v>
      </c>
      <c r="GY107" s="197">
        <v>0</v>
      </c>
      <c r="GZ107" s="197">
        <v>0</v>
      </c>
      <c r="HA107" s="197">
        <v>0</v>
      </c>
      <c r="HB107" s="197">
        <v>0</v>
      </c>
      <c r="HC107" s="197">
        <v>0</v>
      </c>
      <c r="HD107" s="197">
        <v>0</v>
      </c>
      <c r="HE107" s="197">
        <v>1</v>
      </c>
      <c r="HF107" s="197">
        <v>0</v>
      </c>
      <c r="HG107" s="197">
        <v>0</v>
      </c>
      <c r="HH107" s="197">
        <v>0</v>
      </c>
      <c r="HI107" s="197">
        <v>0</v>
      </c>
      <c r="HJ107" s="197">
        <v>0</v>
      </c>
      <c r="HK107" s="198"/>
      <c r="HL107" s="197">
        <v>0</v>
      </c>
      <c r="HM107" s="197">
        <v>0</v>
      </c>
      <c r="HN107" s="197">
        <v>0</v>
      </c>
      <c r="HO107" s="197">
        <v>0</v>
      </c>
      <c r="HP107" s="197">
        <v>0</v>
      </c>
      <c r="HQ107" s="197">
        <v>0</v>
      </c>
      <c r="HR107" s="197">
        <v>0</v>
      </c>
      <c r="HS107" s="197">
        <v>0</v>
      </c>
      <c r="HT107" s="197">
        <v>0</v>
      </c>
      <c r="HU107" s="197">
        <v>0</v>
      </c>
      <c r="HV107" s="198"/>
      <c r="HW107" s="197">
        <v>0</v>
      </c>
      <c r="HX107" s="197">
        <v>0</v>
      </c>
      <c r="HY107" s="197">
        <v>0</v>
      </c>
      <c r="HZ107" s="197">
        <v>0</v>
      </c>
      <c r="IA107" s="197">
        <v>0</v>
      </c>
      <c r="IB107" s="197">
        <v>0</v>
      </c>
      <c r="IC107" s="197">
        <v>0</v>
      </c>
      <c r="ID107" s="197">
        <v>0</v>
      </c>
      <c r="IE107" s="197">
        <v>0</v>
      </c>
      <c r="IF107" s="197">
        <v>0</v>
      </c>
      <c r="IG107" s="197">
        <v>0</v>
      </c>
      <c r="IH107" s="197">
        <v>0</v>
      </c>
      <c r="II107" s="197">
        <v>0</v>
      </c>
      <c r="IJ107" s="197">
        <v>0</v>
      </c>
      <c r="IK107" s="197">
        <v>0</v>
      </c>
      <c r="IL107" s="197">
        <v>0</v>
      </c>
      <c r="IM107" s="197">
        <v>0</v>
      </c>
      <c r="IN107" s="197">
        <v>0</v>
      </c>
      <c r="IO107" s="197">
        <v>0</v>
      </c>
      <c r="IP107" s="197">
        <v>0</v>
      </c>
      <c r="IQ107" s="197">
        <v>0</v>
      </c>
      <c r="IR107" s="197">
        <v>0</v>
      </c>
      <c r="IS107" s="197">
        <v>0</v>
      </c>
      <c r="IT107" s="197">
        <v>0</v>
      </c>
      <c r="IU107" s="197">
        <v>0</v>
      </c>
      <c r="IV107" s="197">
        <v>0</v>
      </c>
      <c r="IW107" s="197">
        <v>0</v>
      </c>
      <c r="IX107" s="197">
        <v>0</v>
      </c>
      <c r="IY107" s="197">
        <v>0</v>
      </c>
      <c r="IZ107" s="198"/>
      <c r="JA107" s="197">
        <v>0</v>
      </c>
      <c r="JB107" s="197">
        <v>0</v>
      </c>
      <c r="JC107" s="197">
        <v>0</v>
      </c>
      <c r="JD107" s="197">
        <v>0</v>
      </c>
      <c r="JE107" s="197">
        <v>0</v>
      </c>
      <c r="JF107" s="197">
        <v>0</v>
      </c>
      <c r="JG107" s="197">
        <v>0</v>
      </c>
      <c r="JH107" s="197">
        <v>0</v>
      </c>
      <c r="JI107" s="197">
        <v>0</v>
      </c>
      <c r="JJ107" s="197"/>
      <c r="JK107" s="197">
        <v>0</v>
      </c>
      <c r="JL107" s="197">
        <v>0</v>
      </c>
      <c r="JM107" s="197">
        <v>0</v>
      </c>
      <c r="JN107" s="197">
        <v>0</v>
      </c>
      <c r="JO107" s="197">
        <v>0</v>
      </c>
      <c r="JP107" s="197">
        <v>0</v>
      </c>
      <c r="JQ107" s="198"/>
      <c r="JR107" s="197">
        <v>0</v>
      </c>
      <c r="JS107" s="197">
        <v>0</v>
      </c>
      <c r="JT107" s="197">
        <v>0</v>
      </c>
      <c r="JU107" s="197">
        <v>0</v>
      </c>
      <c r="JV107" s="197">
        <v>0</v>
      </c>
      <c r="JW107" s="197">
        <v>0</v>
      </c>
      <c r="JX107" s="197">
        <v>0</v>
      </c>
      <c r="JY107" s="197">
        <v>0</v>
      </c>
      <c r="JZ107" s="197">
        <v>0</v>
      </c>
      <c r="KA107" s="197">
        <v>0</v>
      </c>
      <c r="KB107" s="197">
        <v>0</v>
      </c>
      <c r="KC107" s="197">
        <v>0</v>
      </c>
      <c r="KD107" s="197">
        <v>0</v>
      </c>
      <c r="KE107" s="197">
        <v>0</v>
      </c>
      <c r="KF107" s="197">
        <v>0</v>
      </c>
      <c r="KG107" s="197">
        <v>0</v>
      </c>
      <c r="KH107" s="197">
        <v>0</v>
      </c>
      <c r="KI107" s="197">
        <v>0</v>
      </c>
      <c r="KJ107" s="197">
        <v>0</v>
      </c>
      <c r="KK107" s="197">
        <v>0</v>
      </c>
      <c r="KL107" s="197">
        <v>0</v>
      </c>
      <c r="KM107" s="197">
        <v>0</v>
      </c>
      <c r="KN107" s="197">
        <v>0</v>
      </c>
      <c r="KO107" s="197">
        <v>0</v>
      </c>
      <c r="KP107" s="197">
        <v>0</v>
      </c>
      <c r="KQ107" s="197">
        <v>0</v>
      </c>
      <c r="KR107" s="197">
        <v>0</v>
      </c>
      <c r="KS107" s="197">
        <v>0</v>
      </c>
      <c r="KT107" s="197">
        <v>0</v>
      </c>
      <c r="KU107" s="197">
        <v>0</v>
      </c>
      <c r="KV107" s="197">
        <v>0</v>
      </c>
      <c r="KW107" s="197">
        <v>0</v>
      </c>
      <c r="KX107" s="198"/>
      <c r="KY107" s="198"/>
      <c r="KZ107" s="198"/>
      <c r="LA107" s="198"/>
      <c r="LB107" s="197">
        <v>0</v>
      </c>
      <c r="LC107" s="197">
        <v>0</v>
      </c>
      <c r="LD107" s="197">
        <v>0</v>
      </c>
      <c r="LE107" s="197">
        <v>0</v>
      </c>
      <c r="LF107" s="197">
        <v>0</v>
      </c>
      <c r="LG107" s="197">
        <v>0</v>
      </c>
      <c r="LH107" s="198"/>
      <c r="LI107" s="198"/>
      <c r="LJ107" s="198"/>
      <c r="LK107" s="198"/>
      <c r="LL107" s="198"/>
      <c r="LM107" s="198"/>
      <c r="LN107" s="198"/>
      <c r="LO107" s="198"/>
      <c r="LP107" s="198"/>
      <c r="LQ107" s="197">
        <v>0</v>
      </c>
      <c r="LR107" s="198"/>
      <c r="LS107" s="198"/>
      <c r="LT107" s="198"/>
      <c r="LU107" s="198"/>
      <c r="LV107" s="198"/>
      <c r="LW107" s="198"/>
      <c r="LX107" s="198"/>
      <c r="LY107" s="198"/>
      <c r="LZ107" s="198"/>
      <c r="MA107" s="198"/>
      <c r="MB107" s="198"/>
      <c r="MC107" s="198"/>
      <c r="MD107" s="198"/>
      <c r="ME107" s="198"/>
      <c r="MF107" s="198"/>
      <c r="MG107" s="198"/>
      <c r="MH107" s="198"/>
      <c r="MI107" s="198"/>
      <c r="MJ107" s="198"/>
      <c r="MK107" s="198"/>
      <c r="ML107" s="198"/>
      <c r="MM107" s="198"/>
      <c r="MN107" s="197">
        <v>0</v>
      </c>
      <c r="MO107" s="197">
        <v>0</v>
      </c>
      <c r="MP107" s="198"/>
      <c r="MQ107" s="197">
        <v>0</v>
      </c>
      <c r="MR107" s="198"/>
      <c r="MS107" s="198"/>
      <c r="MT107" s="198"/>
      <c r="MU107" s="198"/>
      <c r="MV107" s="198"/>
      <c r="MW107" s="198"/>
      <c r="MX107" s="198"/>
      <c r="MY107" s="198"/>
      <c r="MZ107" s="198"/>
      <c r="NA107" s="197">
        <v>0</v>
      </c>
      <c r="NB107" s="198"/>
      <c r="NC107" s="198"/>
      <c r="ND107" s="198"/>
      <c r="NE107" s="198"/>
      <c r="NF107" s="198"/>
      <c r="NG107" s="198"/>
      <c r="NH107" s="198"/>
      <c r="NI107" s="198"/>
      <c r="NJ107" s="198"/>
      <c r="NK107" s="198"/>
      <c r="NL107" s="198"/>
      <c r="NM107" s="198"/>
      <c r="NN107" s="198"/>
      <c r="NO107" s="198"/>
      <c r="NP107" s="198"/>
      <c r="NQ107" s="198"/>
      <c r="NR107" s="198"/>
      <c r="NS107" s="198"/>
      <c r="NT107" s="198"/>
      <c r="NU107" s="198"/>
      <c r="NV107" s="198"/>
      <c r="NW107" s="198"/>
      <c r="NX107" s="198"/>
      <c r="NY107" s="198"/>
      <c r="NZ107" s="198"/>
      <c r="OA107" s="198"/>
      <c r="OB107" s="198"/>
      <c r="OC107" s="198"/>
      <c r="OD107" s="198"/>
      <c r="OE107" s="198"/>
      <c r="OF107" s="198"/>
      <c r="OG107" s="198"/>
      <c r="OH107" s="198"/>
      <c r="OI107" s="198"/>
      <c r="OJ107" s="198"/>
      <c r="OK107" s="198"/>
      <c r="OL107" s="198"/>
      <c r="OM107" s="198"/>
      <c r="ON107" s="198"/>
      <c r="OO107" s="198"/>
      <c r="OP107" s="198"/>
      <c r="OQ107" s="198"/>
      <c r="OR107" s="198"/>
      <c r="OS107" s="198"/>
      <c r="OT107" s="198"/>
      <c r="OU107" s="198"/>
      <c r="OV107" s="198"/>
      <c r="OW107" s="198"/>
      <c r="OX107" s="198"/>
      <c r="OY107" s="198"/>
      <c r="OZ107" s="198"/>
      <c r="PA107" s="198"/>
      <c r="PB107" s="198"/>
      <c r="PC107" s="198"/>
      <c r="PD107" s="198"/>
      <c r="PE107" s="198"/>
      <c r="PF107" s="198"/>
      <c r="PG107" s="198"/>
      <c r="PH107" s="198"/>
      <c r="PI107" s="198"/>
      <c r="PJ107" s="198"/>
      <c r="PK107" s="198"/>
      <c r="PL107" s="198"/>
      <c r="PM107" s="198"/>
      <c r="PN107" s="198"/>
      <c r="PO107" s="198"/>
      <c r="PP107" s="198"/>
      <c r="PQ107" s="198"/>
      <c r="PR107" s="198"/>
      <c r="PS107" s="198"/>
      <c r="PT107" s="198"/>
      <c r="PU107" s="198"/>
      <c r="PV107" s="198"/>
      <c r="PW107" s="198"/>
      <c r="PX107" s="261"/>
      <c r="PY107" s="261"/>
      <c r="PZ107" s="261"/>
      <c r="QA107" s="261"/>
      <c r="QB107" s="261"/>
      <c r="QC107" s="261"/>
      <c r="QD107" s="261"/>
      <c r="QE107" s="261"/>
      <c r="QF107" s="261"/>
      <c r="QG107" s="261"/>
      <c r="QH107" s="261"/>
      <c r="QI107" s="261"/>
      <c r="QJ107" s="261"/>
      <c r="QK107" s="261"/>
      <c r="QL107" s="261"/>
      <c r="QM107" s="261"/>
      <c r="QN107" s="261"/>
      <c r="QO107" s="261"/>
      <c r="QP107" s="261"/>
      <c r="QQ107" s="261"/>
      <c r="QR107" s="261"/>
      <c r="QS107" s="261"/>
      <c r="QT107" s="261"/>
      <c r="QU107" s="261"/>
      <c r="QV107" s="261"/>
      <c r="QW107" s="261"/>
      <c r="QX107" s="261"/>
      <c r="QY107" s="261"/>
      <c r="QZ107" s="261"/>
      <c r="RA107" s="261"/>
      <c r="RB107" s="261"/>
      <c r="RC107" s="261"/>
      <c r="RD107" s="261"/>
      <c r="RE107" s="261"/>
      <c r="RF107" s="261"/>
      <c r="RG107" s="261"/>
      <c r="RH107" s="261"/>
      <c r="RI107" s="261"/>
      <c r="RJ107" s="261"/>
      <c r="RK107" s="261"/>
      <c r="RL107" s="261"/>
      <c r="RM107" s="261"/>
      <c r="RN107" s="261"/>
      <c r="RO107" s="261"/>
      <c r="RP107" s="261"/>
      <c r="RQ107" s="261"/>
      <c r="RR107" s="261"/>
      <c r="RS107" s="261"/>
      <c r="RT107" s="261"/>
      <c r="RU107" s="261"/>
      <c r="RV107" s="261"/>
      <c r="RW107" s="261"/>
      <c r="RX107" s="261"/>
      <c r="RY107" s="261"/>
      <c r="RZ107" s="261"/>
      <c r="SA107" s="261"/>
      <c r="SB107" s="261"/>
      <c r="SC107" s="261"/>
      <c r="SD107" s="261"/>
      <c r="SE107" s="261"/>
    </row>
    <row r="108" spans="1:499" x14ac:dyDescent="0.2">
      <c r="A108" s="230" t="s">
        <v>830</v>
      </c>
      <c r="B108" s="231" t="s">
        <v>2929</v>
      </c>
      <c r="C108" s="225"/>
      <c r="D108" s="225"/>
      <c r="E108" s="225"/>
      <c r="F108" s="226" t="s">
        <v>5725</v>
      </c>
      <c r="G108" s="226" t="s">
        <v>5550</v>
      </c>
      <c r="H108" s="226" t="s">
        <v>5551</v>
      </c>
      <c r="I108" s="226" t="s">
        <v>5721</v>
      </c>
      <c r="J108" s="226"/>
      <c r="K108" s="226"/>
      <c r="L108" s="226"/>
      <c r="M108" s="226"/>
      <c r="N108" s="226" t="s">
        <v>5553</v>
      </c>
      <c r="O108" s="226" t="s">
        <v>5581</v>
      </c>
      <c r="P108" s="226"/>
      <c r="Q108" s="237">
        <v>0</v>
      </c>
      <c r="R108" s="238"/>
      <c r="S108" s="238"/>
      <c r="T108" s="238"/>
      <c r="U108" s="238"/>
      <c r="V108" s="238"/>
      <c r="W108" s="232" t="s">
        <v>5578</v>
      </c>
      <c r="X108" s="232"/>
      <c r="Y108" s="232" t="s">
        <v>5556</v>
      </c>
      <c r="Z108" s="235">
        <v>0.12</v>
      </c>
      <c r="AA108" s="235">
        <v>0.28000000000000003</v>
      </c>
      <c r="AB108" s="235">
        <v>0</v>
      </c>
      <c r="AC108" s="224">
        <v>36526</v>
      </c>
      <c r="AD108" s="224">
        <v>36526</v>
      </c>
      <c r="AE108" s="125">
        <v>18</v>
      </c>
      <c r="AF108" s="125">
        <v>24</v>
      </c>
      <c r="AG108" s="125">
        <v>12</v>
      </c>
      <c r="AH108" s="236">
        <v>1</v>
      </c>
      <c r="AI108" s="236" t="s">
        <v>5297</v>
      </c>
      <c r="AJ108" s="125" t="s">
        <v>6236</v>
      </c>
      <c r="AK108" s="175" t="s">
        <v>5144</v>
      </c>
      <c r="AL108" s="125">
        <v>4522</v>
      </c>
      <c r="AM108" s="27" t="s">
        <v>820</v>
      </c>
      <c r="AN108" s="126">
        <v>98.04</v>
      </c>
      <c r="AO108" s="126">
        <v>8.6999999999999993</v>
      </c>
      <c r="AP108" s="126">
        <v>4.3</v>
      </c>
      <c r="AQ108" s="126">
        <v>2.5</v>
      </c>
      <c r="AR108" s="125">
        <v>0</v>
      </c>
      <c r="AS108" s="125">
        <v>0</v>
      </c>
      <c r="AT108" s="178">
        <v>43219</v>
      </c>
      <c r="AU108" s="178"/>
      <c r="AV108" s="178">
        <v>42912</v>
      </c>
      <c r="AW108" s="239" t="s">
        <v>855</v>
      </c>
      <c r="AX108" s="239" t="s">
        <v>846</v>
      </c>
      <c r="AY108" s="127"/>
      <c r="AZ108" s="127"/>
      <c r="BA108" s="128">
        <v>1000</v>
      </c>
      <c r="BB108" s="128" t="s">
        <v>489</v>
      </c>
      <c r="BC108" s="128"/>
      <c r="BD108" s="128">
        <v>1</v>
      </c>
      <c r="BE108" s="129" t="s">
        <v>541</v>
      </c>
      <c r="BF108" s="130">
        <v>1</v>
      </c>
      <c r="BG108" s="240"/>
      <c r="BH108" s="241"/>
      <c r="BI108" s="190"/>
      <c r="BJ108" s="131">
        <v>3400</v>
      </c>
      <c r="BK108" s="191">
        <v>4236</v>
      </c>
      <c r="BL108" s="13">
        <v>2261</v>
      </c>
      <c r="BM108" s="13">
        <v>1122</v>
      </c>
      <c r="BN108" s="27" t="s">
        <v>5557</v>
      </c>
      <c r="BO108" s="13" t="s">
        <v>705</v>
      </c>
      <c r="BP108" s="222">
        <v>2600</v>
      </c>
      <c r="BQ108" s="132"/>
      <c r="BR108" s="133"/>
      <c r="BS108" s="125">
        <v>1000000000</v>
      </c>
      <c r="BT108" s="134">
        <v>695</v>
      </c>
      <c r="BU108" s="135">
        <v>0.79559999999999997</v>
      </c>
      <c r="BV108" s="134">
        <v>1000</v>
      </c>
      <c r="BW108" s="136">
        <v>0</v>
      </c>
      <c r="BX108" s="136">
        <v>0</v>
      </c>
      <c r="BY108" s="136">
        <v>1000</v>
      </c>
      <c r="BZ108" s="134">
        <v>0</v>
      </c>
      <c r="CA108" s="134">
        <v>0</v>
      </c>
      <c r="CB108" s="134">
        <v>1695</v>
      </c>
      <c r="CC108" s="135">
        <v>0.50149999999999995</v>
      </c>
      <c r="CD108" s="134"/>
      <c r="CE108" s="134"/>
      <c r="CF108" s="137">
        <v>1705</v>
      </c>
      <c r="CG108" s="134">
        <v>1133</v>
      </c>
      <c r="CH108" s="132"/>
      <c r="CI108" s="132"/>
      <c r="CJ108" s="229" t="s">
        <v>820</v>
      </c>
      <c r="CK108" s="233" t="s">
        <v>820</v>
      </c>
      <c r="CL108" s="138">
        <v>68</v>
      </c>
      <c r="CM108" s="138">
        <v>0</v>
      </c>
      <c r="CN108" s="135">
        <v>0</v>
      </c>
      <c r="CO108" s="135">
        <v>1.78</v>
      </c>
      <c r="CP108" s="139"/>
      <c r="CQ108" s="135">
        <v>1</v>
      </c>
      <c r="CR108" s="179">
        <v>43341</v>
      </c>
      <c r="CS108" s="180">
        <v>43367</v>
      </c>
      <c r="CT108" s="181">
        <v>43493</v>
      </c>
      <c r="CU108" s="181">
        <v>43216</v>
      </c>
      <c r="CV108" s="181">
        <v>43300</v>
      </c>
      <c r="CW108" s="181">
        <v>43300</v>
      </c>
      <c r="CX108" s="181">
        <v>43384</v>
      </c>
      <c r="CY108" s="135">
        <v>0.21927283999755984</v>
      </c>
      <c r="CZ108" s="134">
        <v>3188</v>
      </c>
      <c r="DA108" s="135">
        <v>9.7087378640776691E-3</v>
      </c>
      <c r="DB108" s="135">
        <v>7.7669902912621352E-2</v>
      </c>
      <c r="DC108" s="135">
        <v>0.4563106796116505</v>
      </c>
      <c r="DD108" s="135">
        <v>0</v>
      </c>
      <c r="DE108" s="140">
        <v>0</v>
      </c>
      <c r="DF108" s="13" t="s">
        <v>820</v>
      </c>
      <c r="DG108" s="80" t="s">
        <v>706</v>
      </c>
      <c r="DH108" s="18" t="b">
        <v>0</v>
      </c>
      <c r="DI108" s="79"/>
      <c r="DJ108" s="79"/>
      <c r="DK108" s="192"/>
      <c r="DL108" s="174"/>
      <c r="DM108" s="193"/>
      <c r="DN108" s="135"/>
      <c r="DO108" s="79"/>
      <c r="DP108" s="79"/>
      <c r="DQ108" s="79"/>
      <c r="DR108" s="79"/>
      <c r="DS108" s="79"/>
      <c r="DT108" s="79"/>
      <c r="DU108" s="79"/>
      <c r="DV108" s="18"/>
      <c r="DW108" s="18"/>
      <c r="DX108" s="18"/>
      <c r="DY108" s="177"/>
      <c r="DZ108" s="177">
        <v>0</v>
      </c>
      <c r="EA108" s="177">
        <v>0</v>
      </c>
      <c r="EB108" s="177">
        <v>0</v>
      </c>
      <c r="EC108" s="177">
        <v>0</v>
      </c>
      <c r="ED108" s="177">
        <v>0</v>
      </c>
      <c r="EE108" s="177">
        <v>0</v>
      </c>
      <c r="EF108" s="177">
        <v>0</v>
      </c>
      <c r="EG108" s="177">
        <v>0</v>
      </c>
      <c r="EH108" s="177">
        <v>0</v>
      </c>
      <c r="EI108" s="177">
        <v>0</v>
      </c>
      <c r="EJ108" s="177">
        <v>0</v>
      </c>
      <c r="EK108" s="177">
        <v>0</v>
      </c>
      <c r="EL108" s="177">
        <v>0</v>
      </c>
      <c r="EM108" s="177">
        <v>0</v>
      </c>
      <c r="EN108" s="177">
        <v>0</v>
      </c>
      <c r="EO108" s="177">
        <v>0</v>
      </c>
      <c r="EP108" s="177">
        <v>1279</v>
      </c>
      <c r="EQ108" s="177">
        <v>0</v>
      </c>
      <c r="ER108" s="177">
        <v>0</v>
      </c>
      <c r="ES108" s="177">
        <v>0</v>
      </c>
      <c r="ET108" s="177">
        <v>0</v>
      </c>
      <c r="EU108" s="177">
        <v>0</v>
      </c>
      <c r="EV108" s="177">
        <v>0</v>
      </c>
      <c r="EW108" s="177">
        <v>0</v>
      </c>
      <c r="EX108" s="177">
        <v>0</v>
      </c>
      <c r="EY108" s="177">
        <v>0</v>
      </c>
      <c r="EZ108" s="177">
        <v>0</v>
      </c>
      <c r="FA108" s="177">
        <v>0</v>
      </c>
      <c r="FB108" s="177">
        <v>0</v>
      </c>
      <c r="FC108" s="249">
        <v>2381</v>
      </c>
      <c r="FD108" s="250">
        <v>1631</v>
      </c>
      <c r="FE108" s="250">
        <v>1601</v>
      </c>
      <c r="FF108" s="244">
        <v>1601</v>
      </c>
      <c r="FG108" s="244">
        <v>1130</v>
      </c>
      <c r="FH108" s="244">
        <v>1060</v>
      </c>
      <c r="FI108" s="244">
        <v>1060</v>
      </c>
      <c r="FJ108" s="244">
        <v>1060</v>
      </c>
      <c r="FK108" s="244">
        <v>985</v>
      </c>
      <c r="FL108" s="244">
        <v>985</v>
      </c>
      <c r="FM108" s="244">
        <v>985</v>
      </c>
      <c r="FN108" s="244">
        <v>985</v>
      </c>
      <c r="FO108" s="244">
        <v>985</v>
      </c>
      <c r="FP108" s="244">
        <v>985</v>
      </c>
      <c r="FQ108" s="244">
        <v>985</v>
      </c>
      <c r="FR108" s="244">
        <v>985</v>
      </c>
      <c r="FS108" s="244">
        <v>985</v>
      </c>
      <c r="FT108" s="244">
        <v>985</v>
      </c>
      <c r="FU108" s="244">
        <v>985</v>
      </c>
      <c r="FV108" s="244">
        <v>985</v>
      </c>
      <c r="FW108" s="244">
        <v>985</v>
      </c>
      <c r="FX108" s="244">
        <v>985</v>
      </c>
      <c r="FY108" s="244">
        <v>985</v>
      </c>
      <c r="FZ108" s="244">
        <v>985</v>
      </c>
      <c r="GA108" s="244">
        <v>985</v>
      </c>
      <c r="GB108" s="244">
        <v>985</v>
      </c>
      <c r="GC108" s="244">
        <v>985</v>
      </c>
      <c r="GD108" s="244">
        <v>985</v>
      </c>
      <c r="GE108" s="244">
        <v>975</v>
      </c>
      <c r="GF108" s="244">
        <v>975</v>
      </c>
      <c r="GG108" s="244">
        <v>915</v>
      </c>
      <c r="GH108" s="244">
        <v>915</v>
      </c>
      <c r="GI108" s="244">
        <v>915</v>
      </c>
      <c r="GJ108" s="244">
        <v>915</v>
      </c>
      <c r="GK108" s="244">
        <v>915</v>
      </c>
      <c r="GL108" s="244">
        <v>915</v>
      </c>
      <c r="GM108" s="244">
        <v>915</v>
      </c>
      <c r="GN108" s="242">
        <v>785</v>
      </c>
      <c r="GO108" s="242">
        <v>785</v>
      </c>
      <c r="GP108" s="242">
        <v>785</v>
      </c>
      <c r="GQ108" s="242">
        <v>785</v>
      </c>
      <c r="GR108" s="242">
        <v>785</v>
      </c>
      <c r="GS108" s="242">
        <v>785</v>
      </c>
      <c r="GT108" s="242">
        <v>745</v>
      </c>
      <c r="GU108" s="242">
        <v>645</v>
      </c>
      <c r="GV108" s="242">
        <v>645</v>
      </c>
      <c r="GW108" s="242">
        <v>645</v>
      </c>
      <c r="GX108" s="242">
        <v>645</v>
      </c>
      <c r="GY108" s="242">
        <v>645</v>
      </c>
      <c r="GZ108" s="242">
        <v>645</v>
      </c>
      <c r="HA108" s="242">
        <v>645</v>
      </c>
      <c r="HB108" s="242">
        <v>645</v>
      </c>
      <c r="HC108" s="242">
        <v>645</v>
      </c>
      <c r="HD108" s="242">
        <v>645</v>
      </c>
      <c r="HE108" s="242">
        <v>1</v>
      </c>
      <c r="HF108" s="242">
        <v>645</v>
      </c>
      <c r="HG108" s="242">
        <v>645</v>
      </c>
      <c r="HH108" s="242">
        <v>645</v>
      </c>
      <c r="HI108" s="242">
        <v>645</v>
      </c>
      <c r="HJ108" s="242">
        <v>635</v>
      </c>
      <c r="HK108" s="198"/>
      <c r="HL108" s="242">
        <v>635</v>
      </c>
      <c r="HM108" s="242">
        <v>635</v>
      </c>
      <c r="HN108" s="242">
        <v>635</v>
      </c>
      <c r="HO108" s="242">
        <v>645</v>
      </c>
      <c r="HP108" s="242">
        <v>635</v>
      </c>
      <c r="HQ108" s="242">
        <v>635</v>
      </c>
      <c r="HR108" s="242">
        <v>635</v>
      </c>
      <c r="HS108" s="242">
        <v>635</v>
      </c>
      <c r="HT108" s="242">
        <v>635</v>
      </c>
      <c r="HU108" s="242">
        <v>635</v>
      </c>
      <c r="HV108" s="198"/>
      <c r="HW108" s="242">
        <v>635</v>
      </c>
      <c r="HX108" s="242">
        <v>625</v>
      </c>
      <c r="HY108" s="242">
        <v>625</v>
      </c>
      <c r="HZ108" s="242">
        <v>625</v>
      </c>
      <c r="IA108" s="242">
        <v>625</v>
      </c>
      <c r="IB108" s="242">
        <v>625</v>
      </c>
      <c r="IC108" s="242">
        <v>625</v>
      </c>
      <c r="ID108" s="242">
        <v>625</v>
      </c>
      <c r="IE108" s="242">
        <v>605</v>
      </c>
      <c r="IF108" s="242">
        <v>605</v>
      </c>
      <c r="IG108" s="242">
        <v>605</v>
      </c>
      <c r="IH108" s="242">
        <v>605</v>
      </c>
      <c r="II108" s="242">
        <v>605</v>
      </c>
      <c r="IJ108" s="242">
        <v>605</v>
      </c>
      <c r="IK108" s="242">
        <v>565</v>
      </c>
      <c r="IL108" s="242">
        <v>565</v>
      </c>
      <c r="IM108" s="242">
        <v>555</v>
      </c>
      <c r="IN108" s="242">
        <v>555</v>
      </c>
      <c r="IO108" s="242">
        <v>555</v>
      </c>
      <c r="IP108" s="242">
        <v>555</v>
      </c>
      <c r="IQ108" s="242">
        <v>555</v>
      </c>
      <c r="IR108" s="242">
        <v>535</v>
      </c>
      <c r="IS108" s="242">
        <v>535</v>
      </c>
      <c r="IT108" s="242">
        <v>535</v>
      </c>
      <c r="IU108" s="242">
        <v>535</v>
      </c>
      <c r="IV108" s="242">
        <v>535</v>
      </c>
      <c r="IW108" s="242">
        <v>535</v>
      </c>
      <c r="IX108" s="242">
        <v>535</v>
      </c>
      <c r="IY108" s="242">
        <v>535</v>
      </c>
      <c r="IZ108" s="198"/>
      <c r="JA108" s="244">
        <v>1505</v>
      </c>
      <c r="JB108" s="244">
        <v>1505</v>
      </c>
      <c r="JC108" s="244">
        <v>1505</v>
      </c>
      <c r="JD108" s="244">
        <v>1505</v>
      </c>
      <c r="JE108" s="244">
        <v>1505</v>
      </c>
      <c r="JF108" s="244">
        <v>1505</v>
      </c>
      <c r="JG108" s="244">
        <v>1505</v>
      </c>
      <c r="JH108" s="244">
        <v>1505</v>
      </c>
      <c r="JI108" s="244">
        <v>1505</v>
      </c>
      <c r="JJ108" s="244"/>
      <c r="JK108" s="244">
        <v>1505</v>
      </c>
      <c r="JL108" s="244">
        <v>1505</v>
      </c>
      <c r="JM108" s="244">
        <v>1505</v>
      </c>
      <c r="JN108" s="244">
        <v>1505</v>
      </c>
      <c r="JO108" s="244">
        <v>1505</v>
      </c>
      <c r="JP108" s="244">
        <v>1505</v>
      </c>
      <c r="JQ108" s="198"/>
      <c r="JR108" s="244">
        <v>1505</v>
      </c>
      <c r="JS108" s="244">
        <v>1505</v>
      </c>
      <c r="JT108" s="244">
        <v>1505</v>
      </c>
      <c r="JU108" s="244">
        <v>1505</v>
      </c>
      <c r="JV108" s="244">
        <v>1505</v>
      </c>
      <c r="JW108" s="244">
        <v>1505</v>
      </c>
      <c r="JX108" s="244">
        <v>1505</v>
      </c>
      <c r="JY108" s="244">
        <v>1495</v>
      </c>
      <c r="JZ108" s="244">
        <v>1495</v>
      </c>
      <c r="KA108" s="244">
        <v>1495</v>
      </c>
      <c r="KB108" s="244">
        <v>1495</v>
      </c>
      <c r="KC108" s="244">
        <v>1495</v>
      </c>
      <c r="KD108" s="244">
        <v>1495</v>
      </c>
      <c r="KE108" s="244">
        <v>1495</v>
      </c>
      <c r="KF108" s="244">
        <v>1495</v>
      </c>
      <c r="KG108" s="244">
        <v>1495</v>
      </c>
      <c r="KH108" s="244">
        <v>1485</v>
      </c>
      <c r="KI108" s="244">
        <v>1485</v>
      </c>
      <c r="KJ108" s="244">
        <v>1485</v>
      </c>
      <c r="KK108" s="244">
        <v>1485</v>
      </c>
      <c r="KL108" s="244">
        <v>1485</v>
      </c>
      <c r="KM108" s="244">
        <v>1405</v>
      </c>
      <c r="KN108" s="244">
        <v>1405</v>
      </c>
      <c r="KO108" s="244">
        <v>1295</v>
      </c>
      <c r="KP108" s="244">
        <v>1295</v>
      </c>
      <c r="KQ108" s="244">
        <v>1295</v>
      </c>
      <c r="KR108" s="244">
        <v>1295</v>
      </c>
      <c r="KS108" s="244">
        <v>1295</v>
      </c>
      <c r="KT108" s="244">
        <v>1215</v>
      </c>
      <c r="KU108" s="244">
        <v>1215</v>
      </c>
      <c r="KV108" s="244">
        <v>1215</v>
      </c>
      <c r="KW108" s="244">
        <v>1215</v>
      </c>
      <c r="KX108" s="198"/>
      <c r="KY108" s="198"/>
      <c r="KZ108" s="198"/>
      <c r="LA108" s="198"/>
      <c r="LB108" s="242">
        <v>985</v>
      </c>
      <c r="LC108" s="244">
        <v>1505</v>
      </c>
      <c r="LD108" s="244">
        <v>1505</v>
      </c>
      <c r="LE108" s="242">
        <v>975</v>
      </c>
      <c r="LF108" s="243">
        <v>0</v>
      </c>
      <c r="LG108" s="242">
        <v>955</v>
      </c>
      <c r="LH108" s="198"/>
      <c r="LI108" s="198"/>
      <c r="LJ108" s="198"/>
      <c r="LK108" s="198"/>
      <c r="LL108" s="198"/>
      <c r="LM108" s="198"/>
      <c r="LN108" s="198"/>
      <c r="LO108" s="198"/>
      <c r="LP108" s="198"/>
      <c r="LQ108" s="242">
        <v>955</v>
      </c>
      <c r="LR108" s="198"/>
      <c r="LS108" s="198"/>
      <c r="LT108" s="198"/>
      <c r="LU108" s="198"/>
      <c r="LV108" s="198"/>
      <c r="LW108" s="198"/>
      <c r="LX108" s="198"/>
      <c r="LY108" s="198"/>
      <c r="LZ108" s="198"/>
      <c r="MA108" s="198"/>
      <c r="MB108" s="198"/>
      <c r="MC108" s="198"/>
      <c r="MD108" s="198"/>
      <c r="ME108" s="198"/>
      <c r="MF108" s="198"/>
      <c r="MG108" s="198"/>
      <c r="MH108" s="198"/>
      <c r="MI108" s="198"/>
      <c r="MJ108" s="198"/>
      <c r="MK108" s="198"/>
      <c r="ML108" s="198"/>
      <c r="MM108" s="198"/>
      <c r="MN108" s="242">
        <v>955</v>
      </c>
      <c r="MO108" s="242">
        <v>695</v>
      </c>
      <c r="MP108" s="198"/>
      <c r="MQ108" s="242">
        <v>695</v>
      </c>
      <c r="MR108" s="198"/>
      <c r="MS108" s="198"/>
      <c r="MT108" s="198"/>
      <c r="MU108" s="198"/>
      <c r="MV108" s="198"/>
      <c r="MW108" s="198"/>
      <c r="MX108" s="198"/>
      <c r="MY108" s="198"/>
      <c r="MZ108" s="198"/>
      <c r="NA108" s="242">
        <v>695</v>
      </c>
      <c r="NB108" s="198"/>
      <c r="NC108" s="198"/>
      <c r="ND108" s="198"/>
      <c r="NE108" s="198"/>
      <c r="NF108" s="198"/>
      <c r="NG108" s="198"/>
      <c r="NH108" s="198"/>
      <c r="NI108" s="198"/>
      <c r="NJ108" s="198"/>
      <c r="NK108" s="198"/>
      <c r="NL108" s="198"/>
      <c r="NM108" s="198"/>
      <c r="NN108" s="198"/>
      <c r="NO108" s="198"/>
      <c r="NP108" s="196"/>
      <c r="NQ108" s="196"/>
      <c r="NR108" s="196"/>
      <c r="NS108" s="196"/>
      <c r="NT108" s="196"/>
      <c r="NU108" s="196"/>
      <c r="NV108" s="196"/>
      <c r="NW108" s="196"/>
      <c r="NX108" s="196"/>
      <c r="NY108" s="196"/>
      <c r="NZ108" s="196"/>
      <c r="OA108" s="196"/>
      <c r="OB108" s="196"/>
      <c r="OC108" s="196"/>
      <c r="OD108" s="196"/>
      <c r="OE108" s="196"/>
      <c r="OF108" s="196"/>
      <c r="OG108" s="196"/>
      <c r="OH108" s="196"/>
      <c r="OI108" s="196"/>
      <c r="OJ108" s="196"/>
      <c r="OK108" s="196"/>
      <c r="OL108" s="196"/>
      <c r="OM108" s="196"/>
      <c r="ON108" s="196"/>
      <c r="OO108" s="196"/>
      <c r="OP108" s="196"/>
      <c r="OQ108" s="196"/>
      <c r="OR108" s="196"/>
      <c r="OS108" s="196"/>
      <c r="OT108" s="196"/>
      <c r="OU108" s="196"/>
      <c r="OV108" s="196"/>
      <c r="OW108" s="196"/>
      <c r="OX108" s="196"/>
      <c r="OY108" s="196"/>
      <c r="OZ108" s="196"/>
      <c r="PA108" s="196"/>
      <c r="PB108" s="196"/>
      <c r="PC108" s="196"/>
      <c r="PD108" s="196"/>
      <c r="PE108" s="196"/>
      <c r="PF108" s="196"/>
      <c r="PG108" s="196"/>
      <c r="PH108" s="196"/>
      <c r="PI108" s="196"/>
      <c r="PJ108" s="196"/>
      <c r="PK108" s="196"/>
      <c r="PL108" s="196"/>
      <c r="PM108" s="196"/>
      <c r="PN108" s="196"/>
      <c r="PO108" s="196"/>
      <c r="PP108" s="196"/>
      <c r="PQ108" s="196"/>
      <c r="PR108" s="196"/>
      <c r="PS108" s="196"/>
      <c r="PT108" s="196"/>
      <c r="PU108" s="196"/>
      <c r="PV108" s="196"/>
      <c r="PW108" s="196"/>
      <c r="PX108" s="261"/>
      <c r="PY108" s="261"/>
      <c r="PZ108" s="261"/>
      <c r="QA108" s="261"/>
      <c r="QB108" s="261"/>
      <c r="QC108" s="261"/>
      <c r="QD108" s="261"/>
      <c r="QE108" s="261"/>
      <c r="QF108" s="261"/>
      <c r="QG108" s="261"/>
      <c r="QH108" s="261"/>
      <c r="QI108" s="261"/>
      <c r="QJ108" s="261"/>
      <c r="QK108" s="261"/>
      <c r="QL108" s="261"/>
      <c r="QM108" s="261"/>
      <c r="QN108" s="261"/>
      <c r="QO108" s="261"/>
      <c r="QP108" s="261"/>
      <c r="QQ108" s="261"/>
      <c r="QR108" s="261"/>
      <c r="QS108" s="261"/>
      <c r="QT108" s="261"/>
      <c r="QU108" s="261"/>
      <c r="QV108" s="261"/>
      <c r="QW108" s="261"/>
      <c r="QX108" s="261"/>
      <c r="QY108" s="261"/>
      <c r="QZ108" s="261"/>
      <c r="RA108" s="261"/>
      <c r="RB108" s="261"/>
      <c r="RC108" s="261"/>
      <c r="RD108" s="261"/>
      <c r="RE108" s="261"/>
      <c r="RF108" s="261"/>
      <c r="RG108" s="261"/>
      <c r="RH108" s="261"/>
      <c r="RI108" s="261"/>
      <c r="RJ108" s="261"/>
      <c r="RK108" s="261"/>
      <c r="RL108" s="261"/>
      <c r="RM108" s="261"/>
      <c r="RN108" s="261"/>
      <c r="RO108" s="261"/>
      <c r="RP108" s="261"/>
      <c r="RQ108" s="261"/>
      <c r="RR108" s="261"/>
      <c r="RS108" s="261"/>
      <c r="RT108" s="261"/>
      <c r="RU108" s="261"/>
      <c r="RV108" s="261"/>
      <c r="RW108" s="261"/>
      <c r="RX108" s="261"/>
      <c r="RY108" s="261"/>
      <c r="RZ108" s="261"/>
      <c r="SA108" s="261"/>
      <c r="SB108" s="261"/>
      <c r="SC108" s="261"/>
      <c r="SD108" s="261"/>
      <c r="SE108" s="261"/>
    </row>
    <row r="109" spans="1:499" x14ac:dyDescent="0.2">
      <c r="A109" s="230" t="s">
        <v>830</v>
      </c>
      <c r="B109" s="231" t="s">
        <v>2927</v>
      </c>
      <c r="C109" s="225"/>
      <c r="D109" s="225"/>
      <c r="E109" s="225"/>
      <c r="F109" s="226" t="s">
        <v>5726</v>
      </c>
      <c r="G109" s="226" t="s">
        <v>5550</v>
      </c>
      <c r="H109" s="226" t="s">
        <v>5551</v>
      </c>
      <c r="I109" s="226" t="s">
        <v>5721</v>
      </c>
      <c r="J109" s="226"/>
      <c r="K109" s="226"/>
      <c r="L109" s="226"/>
      <c r="M109" s="226"/>
      <c r="N109" s="226" t="s">
        <v>5553</v>
      </c>
      <c r="O109" s="226" t="s">
        <v>5581</v>
      </c>
      <c r="P109" s="226"/>
      <c r="Q109" s="237">
        <v>0</v>
      </c>
      <c r="R109" s="238"/>
      <c r="S109" s="238"/>
      <c r="T109" s="238"/>
      <c r="U109" s="238"/>
      <c r="V109" s="238"/>
      <c r="W109" s="232" t="s">
        <v>5565</v>
      </c>
      <c r="X109" s="232"/>
      <c r="Y109" s="232" t="s">
        <v>5556</v>
      </c>
      <c r="Z109" s="235">
        <v>0.13</v>
      </c>
      <c r="AA109" s="235">
        <v>0.28000000000000003</v>
      </c>
      <c r="AB109" s="235">
        <v>0</v>
      </c>
      <c r="AC109" s="224">
        <v>36526</v>
      </c>
      <c r="AD109" s="224">
        <v>36526</v>
      </c>
      <c r="AE109" s="125">
        <v>18</v>
      </c>
      <c r="AF109" s="125">
        <v>24</v>
      </c>
      <c r="AG109" s="125">
        <v>12</v>
      </c>
      <c r="AH109" s="236">
        <v>1</v>
      </c>
      <c r="AI109" s="236" t="s">
        <v>819</v>
      </c>
      <c r="AJ109" s="125" t="s">
        <v>6228</v>
      </c>
      <c r="AK109" s="175" t="s">
        <v>5145</v>
      </c>
      <c r="AL109" s="125" t="s">
        <v>820</v>
      </c>
      <c r="AM109" s="27" t="s">
        <v>5060</v>
      </c>
      <c r="AN109" s="126">
        <v>81.59</v>
      </c>
      <c r="AO109" s="126">
        <v>4.0999999999999996</v>
      </c>
      <c r="AP109" s="126">
        <v>4</v>
      </c>
      <c r="AQ109" s="126">
        <v>3.1</v>
      </c>
      <c r="AR109" s="125">
        <v>1</v>
      </c>
      <c r="AS109" s="125">
        <v>0</v>
      </c>
      <c r="AT109" s="178">
        <v>43443</v>
      </c>
      <c r="AU109" s="178"/>
      <c r="AV109" s="178">
        <v>43110</v>
      </c>
      <c r="AW109" s="239" t="s">
        <v>855</v>
      </c>
      <c r="AX109" s="239" t="s">
        <v>846</v>
      </c>
      <c r="AY109" s="127"/>
      <c r="AZ109" s="127"/>
      <c r="BA109" s="128">
        <v>1000</v>
      </c>
      <c r="BB109" s="128" t="s">
        <v>489</v>
      </c>
      <c r="BC109" s="128"/>
      <c r="BD109" s="128">
        <v>1</v>
      </c>
      <c r="BE109" s="129" t="s">
        <v>541</v>
      </c>
      <c r="BF109" s="130">
        <v>1</v>
      </c>
      <c r="BG109" s="240"/>
      <c r="BH109" s="241"/>
      <c r="BI109" s="190"/>
      <c r="BJ109" s="131">
        <v>1350</v>
      </c>
      <c r="BK109" s="191">
        <v>3525</v>
      </c>
      <c r="BL109" s="13">
        <v>898</v>
      </c>
      <c r="BM109" s="13">
        <v>446</v>
      </c>
      <c r="BN109" s="27" t="s">
        <v>5557</v>
      </c>
      <c r="BO109" s="13" t="s">
        <v>5566</v>
      </c>
      <c r="BP109" s="222">
        <v>2000</v>
      </c>
      <c r="BQ109" s="132"/>
      <c r="BR109" s="133"/>
      <c r="BS109" s="125">
        <v>1000000000</v>
      </c>
      <c r="BT109" s="134">
        <v>1</v>
      </c>
      <c r="BU109" s="135">
        <v>0.99929999999999997</v>
      </c>
      <c r="BV109" s="134">
        <v>1300</v>
      </c>
      <c r="BW109" s="136">
        <v>0</v>
      </c>
      <c r="BX109" s="136">
        <v>1300</v>
      </c>
      <c r="BY109" s="136">
        <v>0</v>
      </c>
      <c r="BZ109" s="134">
        <v>0</v>
      </c>
      <c r="CA109" s="134">
        <v>0</v>
      </c>
      <c r="CB109" s="134">
        <v>1301</v>
      </c>
      <c r="CC109" s="135">
        <v>3.6299999999999999E-2</v>
      </c>
      <c r="CD109" s="134"/>
      <c r="CE109" s="134"/>
      <c r="CF109" s="137">
        <v>0</v>
      </c>
      <c r="CG109" s="134">
        <v>450</v>
      </c>
      <c r="CH109" s="132"/>
      <c r="CI109" s="132"/>
      <c r="CJ109" s="229" t="s">
        <v>820</v>
      </c>
      <c r="CK109" s="233" t="s">
        <v>820</v>
      </c>
      <c r="CL109" s="138">
        <v>67</v>
      </c>
      <c r="CM109" s="138">
        <v>0</v>
      </c>
      <c r="CN109" s="135">
        <v>0</v>
      </c>
      <c r="CO109" s="135">
        <v>1.54</v>
      </c>
      <c r="CP109" s="139"/>
      <c r="CQ109" s="135">
        <v>0</v>
      </c>
      <c r="CR109" s="179">
        <v>43248</v>
      </c>
      <c r="CS109" s="180">
        <v>43367</v>
      </c>
      <c r="CT109" s="181">
        <v>43493</v>
      </c>
      <c r="CU109" s="181">
        <v>43067</v>
      </c>
      <c r="CV109" s="181">
        <v>0</v>
      </c>
      <c r="CW109" s="181">
        <v>43151</v>
      </c>
      <c r="CX109" s="181">
        <v>43235</v>
      </c>
      <c r="CY109" s="135">
        <v>0.55517236109109758</v>
      </c>
      <c r="CZ109" s="134">
        <v>0</v>
      </c>
      <c r="DA109" s="135">
        <v>9.7087378640776698E-2</v>
      </c>
      <c r="DB109" s="135">
        <v>2.9126213592233011E-2</v>
      </c>
      <c r="DC109" s="135">
        <v>0</v>
      </c>
      <c r="DD109" s="135">
        <v>0.41747572815533979</v>
      </c>
      <c r="DE109" s="140">
        <v>0</v>
      </c>
      <c r="DF109" s="13" t="s">
        <v>820</v>
      </c>
      <c r="DG109" s="80" t="s">
        <v>820</v>
      </c>
      <c r="DH109" s="18" t="b">
        <v>0</v>
      </c>
      <c r="DI109" s="79"/>
      <c r="DJ109" s="79"/>
      <c r="DK109" s="192"/>
      <c r="DL109" s="174"/>
      <c r="DM109" s="193"/>
      <c r="DN109" s="135"/>
      <c r="DO109" s="79"/>
      <c r="DP109" s="79"/>
      <c r="DQ109" s="79"/>
      <c r="DR109" s="79"/>
      <c r="DS109" s="79"/>
      <c r="DT109" s="79"/>
      <c r="DU109" s="79"/>
      <c r="DV109" s="18"/>
      <c r="DW109" s="18"/>
      <c r="DX109" s="18"/>
      <c r="DY109" s="177"/>
      <c r="DZ109" s="177">
        <v>0</v>
      </c>
      <c r="EA109" s="177">
        <v>0</v>
      </c>
      <c r="EB109" s="177">
        <v>0</v>
      </c>
      <c r="EC109" s="177">
        <v>0</v>
      </c>
      <c r="ED109" s="177">
        <v>0</v>
      </c>
      <c r="EE109" s="177">
        <v>0</v>
      </c>
      <c r="EF109" s="177">
        <v>0</v>
      </c>
      <c r="EG109" s="177">
        <v>0</v>
      </c>
      <c r="EH109" s="177">
        <v>0</v>
      </c>
      <c r="EI109" s="177">
        <v>0</v>
      </c>
      <c r="EJ109" s="177">
        <v>0</v>
      </c>
      <c r="EK109" s="177">
        <v>0</v>
      </c>
      <c r="EL109" s="177">
        <v>0</v>
      </c>
      <c r="EM109" s="177">
        <v>0</v>
      </c>
      <c r="EN109" s="177">
        <v>0</v>
      </c>
      <c r="EO109" s="177">
        <v>0</v>
      </c>
      <c r="EP109" s="177">
        <v>0</v>
      </c>
      <c r="EQ109" s="177">
        <v>0</v>
      </c>
      <c r="ER109" s="177">
        <v>0</v>
      </c>
      <c r="ES109" s="177">
        <v>0</v>
      </c>
      <c r="ET109" s="177">
        <v>0</v>
      </c>
      <c r="EU109" s="177">
        <v>0</v>
      </c>
      <c r="EV109" s="177">
        <v>0</v>
      </c>
      <c r="EW109" s="177">
        <v>0</v>
      </c>
      <c r="EX109" s="177">
        <v>0</v>
      </c>
      <c r="EY109" s="177">
        <v>0</v>
      </c>
      <c r="EZ109" s="177">
        <v>0</v>
      </c>
      <c r="FA109" s="177">
        <v>0</v>
      </c>
      <c r="FB109" s="177">
        <v>0</v>
      </c>
      <c r="FC109" s="250">
        <v>618</v>
      </c>
      <c r="FD109" s="242">
        <v>28</v>
      </c>
      <c r="FE109" s="243">
        <v>0</v>
      </c>
      <c r="FF109" s="243">
        <v>0</v>
      </c>
      <c r="FG109" s="199">
        <v>0</v>
      </c>
      <c r="FH109" s="199">
        <v>0</v>
      </c>
      <c r="FI109" s="199">
        <v>0</v>
      </c>
      <c r="FJ109" s="199">
        <v>0</v>
      </c>
      <c r="FK109" s="243">
        <v>0</v>
      </c>
      <c r="FL109" s="243">
        <v>0</v>
      </c>
      <c r="FM109" s="243">
        <v>0</v>
      </c>
      <c r="FN109" s="243">
        <v>0</v>
      </c>
      <c r="FO109" s="243">
        <v>0</v>
      </c>
      <c r="FP109" s="243">
        <v>0</v>
      </c>
      <c r="FQ109" s="243">
        <v>0</v>
      </c>
      <c r="FR109" s="243">
        <v>0</v>
      </c>
      <c r="FS109" s="243">
        <v>0</v>
      </c>
      <c r="FT109" s="243">
        <v>0</v>
      </c>
      <c r="FU109" s="243">
        <v>0</v>
      </c>
      <c r="FV109" s="243">
        <v>0</v>
      </c>
      <c r="FW109" s="243">
        <v>0</v>
      </c>
      <c r="FX109" s="243">
        <v>0</v>
      </c>
      <c r="FY109" s="243">
        <v>0</v>
      </c>
      <c r="FZ109" s="243">
        <v>0</v>
      </c>
      <c r="GA109" s="243">
        <v>0</v>
      </c>
      <c r="GB109" s="243">
        <v>0</v>
      </c>
      <c r="GC109" s="243">
        <v>0</v>
      </c>
      <c r="GD109" s="248">
        <v>900</v>
      </c>
      <c r="GE109" s="248">
        <v>900</v>
      </c>
      <c r="GF109" s="248">
        <v>900</v>
      </c>
      <c r="GG109" s="244">
        <v>840</v>
      </c>
      <c r="GH109" s="244">
        <v>740</v>
      </c>
      <c r="GI109" s="244">
        <v>740</v>
      </c>
      <c r="GJ109" s="244">
        <v>740</v>
      </c>
      <c r="GK109" s="244">
        <v>740</v>
      </c>
      <c r="GL109" s="244">
        <v>740</v>
      </c>
      <c r="GM109" s="244">
        <v>640</v>
      </c>
      <c r="GN109" s="244">
        <v>530</v>
      </c>
      <c r="GO109" s="244">
        <v>530</v>
      </c>
      <c r="GP109" s="244">
        <v>530</v>
      </c>
      <c r="GQ109" s="244">
        <v>530</v>
      </c>
      <c r="GR109" s="244">
        <v>530</v>
      </c>
      <c r="GS109" s="244">
        <v>530</v>
      </c>
      <c r="GT109" s="244">
        <v>490</v>
      </c>
      <c r="GU109" s="244">
        <v>490</v>
      </c>
      <c r="GV109" s="244">
        <v>490</v>
      </c>
      <c r="GW109" s="244">
        <v>490</v>
      </c>
      <c r="GX109" s="244">
        <v>490</v>
      </c>
      <c r="GY109" s="244">
        <v>490</v>
      </c>
      <c r="GZ109" s="244">
        <v>490</v>
      </c>
      <c r="HA109" s="244">
        <v>490</v>
      </c>
      <c r="HB109" s="244">
        <v>490</v>
      </c>
      <c r="HC109" s="244">
        <v>490</v>
      </c>
      <c r="HD109" s="244">
        <v>490</v>
      </c>
      <c r="HE109" s="244">
        <v>1</v>
      </c>
      <c r="HF109" s="244">
        <v>490</v>
      </c>
      <c r="HG109" s="244">
        <v>490</v>
      </c>
      <c r="HH109" s="248">
        <v>1260</v>
      </c>
      <c r="HI109" s="248">
        <v>1260</v>
      </c>
      <c r="HJ109" s="248">
        <v>1250</v>
      </c>
      <c r="HK109" s="198"/>
      <c r="HL109" s="248">
        <v>1250</v>
      </c>
      <c r="HM109" s="248">
        <v>1250</v>
      </c>
      <c r="HN109" s="248">
        <v>1250</v>
      </c>
      <c r="HO109" s="244">
        <v>490</v>
      </c>
      <c r="HP109" s="248">
        <v>1250</v>
      </c>
      <c r="HQ109" s="248">
        <v>1250</v>
      </c>
      <c r="HR109" s="248">
        <v>1230</v>
      </c>
      <c r="HS109" s="248">
        <v>1230</v>
      </c>
      <c r="HT109" s="248">
        <v>1230</v>
      </c>
      <c r="HU109" s="248">
        <v>1220</v>
      </c>
      <c r="HV109" s="198"/>
      <c r="HW109" s="248">
        <v>1220</v>
      </c>
      <c r="HX109" s="248">
        <v>1210</v>
      </c>
      <c r="HY109" s="248">
        <v>1210</v>
      </c>
      <c r="HZ109" s="248">
        <v>1210</v>
      </c>
      <c r="IA109" s="248">
        <v>1210</v>
      </c>
      <c r="IB109" s="248">
        <v>1210</v>
      </c>
      <c r="IC109" s="248">
        <v>1210</v>
      </c>
      <c r="ID109" s="248">
        <v>1210</v>
      </c>
      <c r="IE109" s="248">
        <v>1190</v>
      </c>
      <c r="IF109" s="248">
        <v>1090</v>
      </c>
      <c r="IG109" s="248">
        <v>1090</v>
      </c>
      <c r="IH109" s="248">
        <v>1090</v>
      </c>
      <c r="II109" s="248">
        <v>1090</v>
      </c>
      <c r="IJ109" s="248">
        <v>1090</v>
      </c>
      <c r="IK109" s="248">
        <v>1080</v>
      </c>
      <c r="IL109" s="248">
        <v>1080</v>
      </c>
      <c r="IM109" s="248">
        <v>1080</v>
      </c>
      <c r="IN109" s="248">
        <v>1080</v>
      </c>
      <c r="IO109" s="248">
        <v>1080</v>
      </c>
      <c r="IP109" s="248">
        <v>1080</v>
      </c>
      <c r="IQ109" s="248">
        <v>1050</v>
      </c>
      <c r="IR109" s="248">
        <v>1050</v>
      </c>
      <c r="IS109" s="248">
        <v>1050</v>
      </c>
      <c r="IT109" s="248">
        <v>1050</v>
      </c>
      <c r="IU109" s="248">
        <v>1050</v>
      </c>
      <c r="IV109" s="248">
        <v>1050</v>
      </c>
      <c r="IW109" s="248">
        <v>1050</v>
      </c>
      <c r="IX109" s="248">
        <v>1050</v>
      </c>
      <c r="IY109" s="248">
        <v>1050</v>
      </c>
      <c r="IZ109" s="198"/>
      <c r="JA109" s="248">
        <v>1050</v>
      </c>
      <c r="JB109" s="248">
        <v>1050</v>
      </c>
      <c r="JC109" s="248">
        <v>1050</v>
      </c>
      <c r="JD109" s="248">
        <v>1050</v>
      </c>
      <c r="JE109" s="248">
        <v>1050</v>
      </c>
      <c r="JF109" s="248">
        <v>1050</v>
      </c>
      <c r="JG109" s="248">
        <v>1050</v>
      </c>
      <c r="JH109" s="248">
        <v>1050</v>
      </c>
      <c r="JI109" s="248">
        <v>1050</v>
      </c>
      <c r="JJ109" s="248"/>
      <c r="JK109" s="248">
        <v>1050</v>
      </c>
      <c r="JL109" s="248">
        <v>1050</v>
      </c>
      <c r="JM109" s="248">
        <v>1050</v>
      </c>
      <c r="JN109" s="248">
        <v>1050</v>
      </c>
      <c r="JO109" s="248">
        <v>1050</v>
      </c>
      <c r="JP109" s="248">
        <v>1050</v>
      </c>
      <c r="JQ109" s="198"/>
      <c r="JR109" s="248">
        <v>1030</v>
      </c>
      <c r="JS109" s="248">
        <v>1030</v>
      </c>
      <c r="JT109" s="248">
        <v>1030</v>
      </c>
      <c r="JU109" s="248">
        <v>1030</v>
      </c>
      <c r="JV109" s="248">
        <v>1010</v>
      </c>
      <c r="JW109" s="248">
        <v>1010</v>
      </c>
      <c r="JX109" s="248">
        <v>1010</v>
      </c>
      <c r="JY109" s="248">
        <v>1010</v>
      </c>
      <c r="JZ109" s="248">
        <v>1010</v>
      </c>
      <c r="KA109" s="248">
        <v>1010</v>
      </c>
      <c r="KB109" s="248">
        <v>1010</v>
      </c>
      <c r="KC109" s="248">
        <v>1010</v>
      </c>
      <c r="KD109" s="248">
        <v>1010</v>
      </c>
      <c r="KE109" s="248">
        <v>1010</v>
      </c>
      <c r="KF109" s="248">
        <v>1010</v>
      </c>
      <c r="KG109" s="248">
        <v>1010</v>
      </c>
      <c r="KH109" s="248">
        <v>1000</v>
      </c>
      <c r="KI109" s="248">
        <v>1000</v>
      </c>
      <c r="KJ109" s="248">
        <v>1000</v>
      </c>
      <c r="KK109" s="248">
        <v>1000</v>
      </c>
      <c r="KL109" s="248">
        <v>1000</v>
      </c>
      <c r="KM109" s="248">
        <v>1000</v>
      </c>
      <c r="KN109" s="248">
        <v>1000</v>
      </c>
      <c r="KO109" s="248">
        <v>1000</v>
      </c>
      <c r="KP109" s="248">
        <v>1000</v>
      </c>
      <c r="KQ109" s="248">
        <v>1000</v>
      </c>
      <c r="KR109" s="248">
        <v>1000</v>
      </c>
      <c r="KS109" s="248">
        <v>1000</v>
      </c>
      <c r="KT109" s="243">
        <v>0</v>
      </c>
      <c r="KU109" s="243">
        <v>0</v>
      </c>
      <c r="KV109" s="243">
        <v>0</v>
      </c>
      <c r="KW109" s="243">
        <v>0</v>
      </c>
      <c r="KX109" s="198"/>
      <c r="KY109" s="198"/>
      <c r="KZ109" s="198"/>
      <c r="LA109" s="198"/>
      <c r="LB109" s="243">
        <v>0</v>
      </c>
      <c r="LC109" s="248">
        <v>1050</v>
      </c>
      <c r="LD109" s="248">
        <v>1050</v>
      </c>
      <c r="LE109" s="243">
        <v>0</v>
      </c>
      <c r="LF109" s="243">
        <v>0</v>
      </c>
      <c r="LG109" s="243">
        <v>0</v>
      </c>
      <c r="LH109" s="198"/>
      <c r="LI109" s="198"/>
      <c r="LJ109" s="198"/>
      <c r="LK109" s="198"/>
      <c r="LL109" s="198"/>
      <c r="LM109" s="198"/>
      <c r="LN109" s="198"/>
      <c r="LO109" s="198"/>
      <c r="LP109" s="198"/>
      <c r="LQ109" s="243">
        <v>0</v>
      </c>
      <c r="LR109" s="198"/>
      <c r="LS109" s="198"/>
      <c r="LT109" s="198"/>
      <c r="LU109" s="198"/>
      <c r="LV109" s="198"/>
      <c r="LW109" s="198"/>
      <c r="LX109" s="198"/>
      <c r="LY109" s="198"/>
      <c r="LZ109" s="198"/>
      <c r="MA109" s="198"/>
      <c r="MB109" s="198"/>
      <c r="MC109" s="198"/>
      <c r="MD109" s="198"/>
      <c r="ME109" s="198"/>
      <c r="MF109" s="198"/>
      <c r="MG109" s="198"/>
      <c r="MH109" s="198"/>
      <c r="MI109" s="198"/>
      <c r="MJ109" s="198"/>
      <c r="MK109" s="198"/>
      <c r="ML109" s="198"/>
      <c r="MM109" s="198"/>
      <c r="MN109" s="243">
        <v>0</v>
      </c>
      <c r="MO109" s="242">
        <v>1</v>
      </c>
      <c r="MP109" s="198"/>
      <c r="MQ109" s="242">
        <v>1</v>
      </c>
      <c r="MR109" s="198"/>
      <c r="MS109" s="198"/>
      <c r="MT109" s="198"/>
      <c r="MU109" s="198"/>
      <c r="MV109" s="198"/>
      <c r="MW109" s="198"/>
      <c r="MX109" s="198"/>
      <c r="MY109" s="198"/>
      <c r="MZ109" s="198"/>
      <c r="NA109" s="242">
        <v>1</v>
      </c>
      <c r="NB109" s="198"/>
      <c r="NC109" s="198"/>
      <c r="ND109" s="198"/>
      <c r="NE109" s="198"/>
      <c r="NF109" s="198"/>
      <c r="NG109" s="198"/>
      <c r="NH109" s="198"/>
      <c r="NI109" s="198"/>
      <c r="NJ109" s="198"/>
      <c r="NK109" s="198"/>
      <c r="NL109" s="198"/>
      <c r="NM109" s="198"/>
      <c r="NN109" s="198"/>
      <c r="NO109" s="198"/>
      <c r="NP109" s="198"/>
      <c r="NQ109" s="198"/>
      <c r="NR109" s="198"/>
      <c r="NS109" s="198"/>
      <c r="NT109" s="198"/>
      <c r="NU109" s="198"/>
      <c r="NV109" s="198"/>
      <c r="NW109" s="198"/>
      <c r="NX109" s="198"/>
      <c r="NY109" s="198"/>
      <c r="NZ109" s="198"/>
      <c r="OA109" s="198"/>
      <c r="OB109" s="198"/>
      <c r="OC109" s="198"/>
      <c r="OD109" s="198"/>
      <c r="OE109" s="198"/>
      <c r="OF109" s="198"/>
      <c r="OG109" s="198"/>
      <c r="OH109" s="198"/>
      <c r="OI109" s="198"/>
      <c r="OJ109" s="198"/>
      <c r="OK109" s="198"/>
      <c r="OL109" s="198"/>
      <c r="OM109" s="198"/>
      <c r="ON109" s="198"/>
      <c r="OO109" s="198"/>
      <c r="OP109" s="198"/>
      <c r="OQ109" s="198"/>
      <c r="OR109" s="198"/>
      <c r="OS109" s="198"/>
      <c r="OT109" s="198"/>
      <c r="OU109" s="198"/>
      <c r="OV109" s="198"/>
      <c r="OW109" s="198"/>
      <c r="OX109" s="198"/>
      <c r="OY109" s="198"/>
      <c r="OZ109" s="198"/>
      <c r="PA109" s="198"/>
      <c r="PB109" s="198"/>
      <c r="PC109" s="198"/>
      <c r="PD109" s="198"/>
      <c r="PE109" s="198"/>
      <c r="PF109" s="198"/>
      <c r="PG109" s="198"/>
      <c r="PH109" s="198"/>
      <c r="PI109" s="198"/>
      <c r="PJ109" s="198"/>
      <c r="PK109" s="198"/>
      <c r="PL109" s="198"/>
      <c r="PM109" s="198"/>
      <c r="PN109" s="198"/>
      <c r="PO109" s="198"/>
      <c r="PP109" s="198"/>
      <c r="PQ109" s="198"/>
      <c r="PR109" s="198"/>
      <c r="PS109" s="198"/>
      <c r="PT109" s="198"/>
      <c r="PU109" s="198"/>
      <c r="PV109" s="198"/>
      <c r="PW109" s="198"/>
      <c r="PX109" s="261"/>
      <c r="PY109" s="261"/>
      <c r="PZ109" s="261"/>
      <c r="QA109" s="261"/>
      <c r="QB109" s="261"/>
      <c r="QC109" s="261"/>
      <c r="QD109" s="261"/>
      <c r="QE109" s="261"/>
      <c r="QF109" s="261"/>
      <c r="QG109" s="261"/>
      <c r="QH109" s="261"/>
      <c r="QI109" s="261"/>
      <c r="QJ109" s="261"/>
      <c r="QK109" s="261"/>
      <c r="QL109" s="261"/>
      <c r="QM109" s="261"/>
      <c r="QN109" s="261"/>
      <c r="QO109" s="261"/>
      <c r="QP109" s="261"/>
      <c r="QQ109" s="261"/>
      <c r="QR109" s="261"/>
      <c r="QS109" s="261"/>
      <c r="QT109" s="261"/>
      <c r="QU109" s="261"/>
      <c r="QV109" s="261"/>
      <c r="QW109" s="261"/>
      <c r="QX109" s="261"/>
      <c r="QY109" s="261"/>
      <c r="QZ109" s="261"/>
      <c r="RA109" s="261"/>
      <c r="RB109" s="261"/>
      <c r="RC109" s="261"/>
      <c r="RD109" s="261"/>
      <c r="RE109" s="261"/>
      <c r="RF109" s="261"/>
      <c r="RG109" s="261"/>
      <c r="RH109" s="261"/>
      <c r="RI109" s="261"/>
      <c r="RJ109" s="261"/>
      <c r="RK109" s="261"/>
      <c r="RL109" s="261"/>
      <c r="RM109" s="261"/>
      <c r="RN109" s="261"/>
      <c r="RO109" s="261"/>
      <c r="RP109" s="261"/>
      <c r="RQ109" s="261"/>
      <c r="RR109" s="261"/>
      <c r="RS109" s="261"/>
      <c r="RT109" s="261"/>
      <c r="RU109" s="261"/>
      <c r="RV109" s="261"/>
      <c r="RW109" s="261"/>
      <c r="RX109" s="261"/>
      <c r="RY109" s="261"/>
      <c r="RZ109" s="261"/>
      <c r="SA109" s="261"/>
      <c r="SB109" s="261"/>
      <c r="SC109" s="261"/>
      <c r="SD109" s="261"/>
      <c r="SE109" s="261"/>
    </row>
    <row r="110" spans="1:499" x14ac:dyDescent="0.2">
      <c r="A110" s="230" t="s">
        <v>830</v>
      </c>
      <c r="B110" s="231" t="s">
        <v>1844</v>
      </c>
      <c r="C110" s="225"/>
      <c r="D110" s="225"/>
      <c r="E110" s="225"/>
      <c r="F110" s="226" t="s">
        <v>5727</v>
      </c>
      <c r="G110" s="226" t="s">
        <v>5550</v>
      </c>
      <c r="H110" s="226" t="s">
        <v>5551</v>
      </c>
      <c r="I110" s="226" t="s">
        <v>5721</v>
      </c>
      <c r="J110" s="226"/>
      <c r="K110" s="226"/>
      <c r="L110" s="226"/>
      <c r="M110" s="226"/>
      <c r="N110" s="226" t="s">
        <v>5553</v>
      </c>
      <c r="O110" s="226" t="s">
        <v>5728</v>
      </c>
      <c r="P110" s="226"/>
      <c r="Q110" s="237">
        <v>0</v>
      </c>
      <c r="R110" s="238"/>
      <c r="S110" s="238"/>
      <c r="T110" s="238"/>
      <c r="U110" s="238"/>
      <c r="V110" s="238"/>
      <c r="W110" s="232" t="s">
        <v>5570</v>
      </c>
      <c r="X110" s="232"/>
      <c r="Y110" s="232" t="s">
        <v>5556</v>
      </c>
      <c r="Z110" s="235">
        <v>0.11</v>
      </c>
      <c r="AA110" s="235">
        <v>0.18</v>
      </c>
      <c r="AB110" s="235">
        <v>0</v>
      </c>
      <c r="AC110" s="224">
        <v>36526</v>
      </c>
      <c r="AD110" s="224">
        <v>36526</v>
      </c>
      <c r="AE110" s="125">
        <v>18</v>
      </c>
      <c r="AF110" s="125">
        <v>24</v>
      </c>
      <c r="AG110" s="125">
        <v>12</v>
      </c>
      <c r="AH110" s="236">
        <v>1</v>
      </c>
      <c r="AI110" s="236" t="s">
        <v>819</v>
      </c>
      <c r="AJ110" s="125" t="s">
        <v>6225</v>
      </c>
      <c r="AK110" s="175" t="s">
        <v>5144</v>
      </c>
      <c r="AL110" s="125" t="s">
        <v>820</v>
      </c>
      <c r="AM110" s="27" t="s">
        <v>5060</v>
      </c>
      <c r="AN110" s="126">
        <v>395.27</v>
      </c>
      <c r="AO110" s="126">
        <v>3.7</v>
      </c>
      <c r="AP110" s="126">
        <v>5.7</v>
      </c>
      <c r="AQ110" s="126">
        <v>0</v>
      </c>
      <c r="AR110" s="125">
        <v>0</v>
      </c>
      <c r="AS110" s="125">
        <v>0</v>
      </c>
      <c r="AT110" s="178">
        <v>43391</v>
      </c>
      <c r="AU110" s="178"/>
      <c r="AV110" s="178">
        <v>43077</v>
      </c>
      <c r="AW110" s="239" t="s">
        <v>855</v>
      </c>
      <c r="AX110" s="239" t="s">
        <v>846</v>
      </c>
      <c r="AY110" s="127"/>
      <c r="AZ110" s="127"/>
      <c r="BA110" s="128">
        <v>1</v>
      </c>
      <c r="BB110" s="128" t="s">
        <v>489</v>
      </c>
      <c r="BC110" s="128">
        <v>2000</v>
      </c>
      <c r="BD110" s="128">
        <v>1</v>
      </c>
      <c r="BE110" s="129" t="s">
        <v>541</v>
      </c>
      <c r="BF110" s="130">
        <v>1</v>
      </c>
      <c r="BG110" s="240"/>
      <c r="BH110" s="241"/>
      <c r="BI110" s="190"/>
      <c r="BJ110" s="131">
        <v>5905</v>
      </c>
      <c r="BK110" s="191">
        <v>17076</v>
      </c>
      <c r="BL110" s="13">
        <v>3927</v>
      </c>
      <c r="BM110" s="13">
        <v>1949</v>
      </c>
      <c r="BN110" s="27" t="s">
        <v>5557</v>
      </c>
      <c r="BO110" s="13" t="s">
        <v>5562</v>
      </c>
      <c r="BP110" s="222">
        <v>6561</v>
      </c>
      <c r="BQ110" s="132"/>
      <c r="BR110" s="133"/>
      <c r="BS110" s="125">
        <v>1000000000</v>
      </c>
      <c r="BT110" s="134">
        <v>3</v>
      </c>
      <c r="BU110" s="135">
        <v>0.99950000000000006</v>
      </c>
      <c r="BV110" s="134">
        <v>8998</v>
      </c>
      <c r="BW110" s="136">
        <v>0</v>
      </c>
      <c r="BX110" s="136">
        <v>0</v>
      </c>
      <c r="BY110" s="136">
        <v>8998</v>
      </c>
      <c r="BZ110" s="134">
        <v>0</v>
      </c>
      <c r="CA110" s="134">
        <v>0</v>
      </c>
      <c r="CB110" s="134">
        <v>9001</v>
      </c>
      <c r="CC110" s="135">
        <v>-0.52429999999999999</v>
      </c>
      <c r="CD110" s="134"/>
      <c r="CE110" s="134"/>
      <c r="CF110" s="137">
        <v>0</v>
      </c>
      <c r="CG110" s="134">
        <v>1968</v>
      </c>
      <c r="CH110" s="132"/>
      <c r="CI110" s="132"/>
      <c r="CJ110" s="229" t="s">
        <v>820</v>
      </c>
      <c r="CK110" s="233" t="s">
        <v>820</v>
      </c>
      <c r="CL110" s="138">
        <v>136</v>
      </c>
      <c r="CM110" s="138">
        <v>0</v>
      </c>
      <c r="CN110" s="135">
        <v>0</v>
      </c>
      <c r="CO110" s="135">
        <v>0.85</v>
      </c>
      <c r="CP110" s="139"/>
      <c r="CQ110" s="135">
        <v>1</v>
      </c>
      <c r="CR110" s="179">
        <v>43479</v>
      </c>
      <c r="CS110" s="180">
        <v>43479</v>
      </c>
      <c r="CT110" s="181">
        <v>43605</v>
      </c>
      <c r="CU110" s="181">
        <v>43311</v>
      </c>
      <c r="CV110" s="181">
        <v>43395</v>
      </c>
      <c r="CW110" s="181">
        <v>43395</v>
      </c>
      <c r="CX110" s="181">
        <v>43479</v>
      </c>
      <c r="CY110" s="135">
        <v>0</v>
      </c>
      <c r="CZ110" s="134">
        <v>0</v>
      </c>
      <c r="DA110" s="135">
        <v>0</v>
      </c>
      <c r="DB110" s="135">
        <v>2.197802197802198E-2</v>
      </c>
      <c r="DC110" s="135">
        <v>0</v>
      </c>
      <c r="DD110" s="135">
        <v>0</v>
      </c>
      <c r="DE110" s="140">
        <v>0</v>
      </c>
      <c r="DF110" s="13" t="s">
        <v>820</v>
      </c>
      <c r="DG110" s="80" t="s">
        <v>820</v>
      </c>
      <c r="DH110" s="18" t="b">
        <v>0</v>
      </c>
      <c r="DI110" s="79"/>
      <c r="DJ110" s="79"/>
      <c r="DK110" s="192"/>
      <c r="DL110" s="174"/>
      <c r="DM110" s="193"/>
      <c r="DN110" s="135"/>
      <c r="DO110" s="79"/>
      <c r="DP110" s="79"/>
      <c r="DQ110" s="79"/>
      <c r="DR110" s="79"/>
      <c r="DS110" s="79"/>
      <c r="DT110" s="79"/>
      <c r="DU110" s="79"/>
      <c r="DV110" s="18"/>
      <c r="DW110" s="18"/>
      <c r="DX110" s="18"/>
      <c r="DY110" s="177"/>
      <c r="DZ110" s="177">
        <v>0</v>
      </c>
      <c r="EA110" s="177">
        <v>0</v>
      </c>
      <c r="EB110" s="177">
        <v>0</v>
      </c>
      <c r="EC110" s="177">
        <v>0</v>
      </c>
      <c r="ED110" s="177">
        <v>0</v>
      </c>
      <c r="EE110" s="177">
        <v>0</v>
      </c>
      <c r="EF110" s="177">
        <v>0</v>
      </c>
      <c r="EG110" s="177">
        <v>0</v>
      </c>
      <c r="EH110" s="177">
        <v>0</v>
      </c>
      <c r="EI110" s="177">
        <v>0</v>
      </c>
      <c r="EJ110" s="177">
        <v>0</v>
      </c>
      <c r="EK110" s="177">
        <v>0</v>
      </c>
      <c r="EL110" s="177">
        <v>0</v>
      </c>
      <c r="EM110" s="177">
        <v>0</v>
      </c>
      <c r="EN110" s="177">
        <v>0</v>
      </c>
      <c r="EO110" s="177">
        <v>0</v>
      </c>
      <c r="EP110" s="177">
        <v>2827</v>
      </c>
      <c r="EQ110" s="177">
        <v>0</v>
      </c>
      <c r="ER110" s="177">
        <v>0</v>
      </c>
      <c r="ES110" s="177">
        <v>0</v>
      </c>
      <c r="ET110" s="177">
        <v>0</v>
      </c>
      <c r="EU110" s="177">
        <v>1242</v>
      </c>
      <c r="EV110" s="177">
        <v>0</v>
      </c>
      <c r="EW110" s="177">
        <v>0</v>
      </c>
      <c r="EX110" s="177">
        <v>0</v>
      </c>
      <c r="EY110" s="177">
        <v>1402</v>
      </c>
      <c r="EZ110" s="177">
        <v>0</v>
      </c>
      <c r="FA110" s="177">
        <v>0</v>
      </c>
      <c r="FB110" s="177">
        <v>2662</v>
      </c>
      <c r="FC110" s="245">
        <v>1853</v>
      </c>
      <c r="FD110" s="245">
        <v>1330</v>
      </c>
      <c r="FE110" s="245">
        <v>1230</v>
      </c>
      <c r="FF110" s="242">
        <v>1230</v>
      </c>
      <c r="FG110" s="244">
        <v>2895</v>
      </c>
      <c r="FH110" s="242">
        <v>2765</v>
      </c>
      <c r="FI110" s="242">
        <v>2765</v>
      </c>
      <c r="FJ110" s="242">
        <v>2765</v>
      </c>
      <c r="FK110" s="242">
        <v>2605</v>
      </c>
      <c r="FL110" s="242">
        <v>2605</v>
      </c>
      <c r="FM110" s="242">
        <v>2605</v>
      </c>
      <c r="FN110" s="242">
        <v>2605</v>
      </c>
      <c r="FO110" s="242">
        <v>2605</v>
      </c>
      <c r="FP110" s="242">
        <v>2605</v>
      </c>
      <c r="FQ110" s="242">
        <v>2605</v>
      </c>
      <c r="FR110" s="242">
        <v>2605</v>
      </c>
      <c r="FS110" s="242">
        <v>2605</v>
      </c>
      <c r="FT110" s="242">
        <v>2605</v>
      </c>
      <c r="FU110" s="242">
        <v>2605</v>
      </c>
      <c r="FV110" s="242">
        <v>2605</v>
      </c>
      <c r="FW110" s="242">
        <v>2605</v>
      </c>
      <c r="FX110" s="242">
        <v>2605</v>
      </c>
      <c r="FY110" s="242">
        <v>2605</v>
      </c>
      <c r="FZ110" s="242">
        <v>2605</v>
      </c>
      <c r="GA110" s="242">
        <v>2605</v>
      </c>
      <c r="GB110" s="242">
        <v>2605</v>
      </c>
      <c r="GC110" s="242">
        <v>2605</v>
      </c>
      <c r="GD110" s="244">
        <v>4728</v>
      </c>
      <c r="GE110" s="244">
        <v>4728</v>
      </c>
      <c r="GF110" s="244">
        <v>4728</v>
      </c>
      <c r="GG110" s="244">
        <v>4728</v>
      </c>
      <c r="GH110" s="244">
        <v>4628</v>
      </c>
      <c r="GI110" s="244">
        <v>4628</v>
      </c>
      <c r="GJ110" s="244">
        <v>4628</v>
      </c>
      <c r="GK110" s="244">
        <v>4628</v>
      </c>
      <c r="GL110" s="244">
        <v>4628</v>
      </c>
      <c r="GM110" s="244">
        <v>4428</v>
      </c>
      <c r="GN110" s="244">
        <v>4018</v>
      </c>
      <c r="GO110" s="244">
        <v>3988</v>
      </c>
      <c r="GP110" s="244">
        <v>3988</v>
      </c>
      <c r="GQ110" s="244">
        <v>3988</v>
      </c>
      <c r="GR110" s="244">
        <v>3968</v>
      </c>
      <c r="GS110" s="244">
        <v>3968</v>
      </c>
      <c r="GT110" s="244">
        <v>3868</v>
      </c>
      <c r="GU110" s="244">
        <v>3868</v>
      </c>
      <c r="GV110" s="244">
        <v>3868</v>
      </c>
      <c r="GW110" s="244">
        <v>3868</v>
      </c>
      <c r="GX110" s="244">
        <v>3868</v>
      </c>
      <c r="GY110" s="244">
        <v>3858</v>
      </c>
      <c r="GZ110" s="244">
        <v>3838</v>
      </c>
      <c r="HA110" s="244">
        <v>3838</v>
      </c>
      <c r="HB110" s="244">
        <v>3838</v>
      </c>
      <c r="HC110" s="244">
        <v>3838</v>
      </c>
      <c r="HD110" s="244">
        <v>3838</v>
      </c>
      <c r="HE110" s="244">
        <v>1</v>
      </c>
      <c r="HF110" s="244">
        <v>3838</v>
      </c>
      <c r="HG110" s="244">
        <v>3838</v>
      </c>
      <c r="HH110" s="244">
        <v>3728</v>
      </c>
      <c r="HI110" s="244">
        <v>3728</v>
      </c>
      <c r="HJ110" s="244">
        <v>3388</v>
      </c>
      <c r="HK110" s="198"/>
      <c r="HL110" s="244">
        <v>3388</v>
      </c>
      <c r="HM110" s="244">
        <v>3388</v>
      </c>
      <c r="HN110" s="244">
        <v>3368</v>
      </c>
      <c r="HO110" s="244">
        <v>3838</v>
      </c>
      <c r="HP110" s="244">
        <v>3188</v>
      </c>
      <c r="HQ110" s="244">
        <v>3188</v>
      </c>
      <c r="HR110" s="244">
        <v>3158</v>
      </c>
      <c r="HS110" s="244">
        <v>3158</v>
      </c>
      <c r="HT110" s="244">
        <v>3158</v>
      </c>
      <c r="HU110" s="244">
        <v>3118</v>
      </c>
      <c r="HV110" s="198"/>
      <c r="HW110" s="244">
        <v>3118</v>
      </c>
      <c r="HX110" s="244">
        <v>3108</v>
      </c>
      <c r="HY110" s="244">
        <v>3108</v>
      </c>
      <c r="HZ110" s="244">
        <v>3108</v>
      </c>
      <c r="IA110" s="244">
        <v>3108</v>
      </c>
      <c r="IB110" s="244">
        <v>3078</v>
      </c>
      <c r="IC110" s="244">
        <v>3078</v>
      </c>
      <c r="ID110" s="244">
        <v>3078</v>
      </c>
      <c r="IE110" s="244">
        <v>3058</v>
      </c>
      <c r="IF110" s="244">
        <v>3058</v>
      </c>
      <c r="IG110" s="244">
        <v>3058</v>
      </c>
      <c r="IH110" s="244">
        <v>3058</v>
      </c>
      <c r="II110" s="244">
        <v>3028</v>
      </c>
      <c r="IJ110" s="242">
        <v>1908</v>
      </c>
      <c r="IK110" s="242">
        <v>1908</v>
      </c>
      <c r="IL110" s="242">
        <v>1908</v>
      </c>
      <c r="IM110" s="242">
        <v>1908</v>
      </c>
      <c r="IN110" s="242">
        <v>1908</v>
      </c>
      <c r="IO110" s="242">
        <v>1908</v>
      </c>
      <c r="IP110" s="242">
        <v>1908</v>
      </c>
      <c r="IQ110" s="242">
        <v>1908</v>
      </c>
      <c r="IR110" s="242">
        <v>1858</v>
      </c>
      <c r="IS110" s="242">
        <v>1738</v>
      </c>
      <c r="IT110" s="242">
        <v>1718</v>
      </c>
      <c r="IU110" s="242">
        <v>1718</v>
      </c>
      <c r="IV110" s="242">
        <v>1718</v>
      </c>
      <c r="IW110" s="242">
        <v>1608</v>
      </c>
      <c r="IX110" s="242">
        <v>1608</v>
      </c>
      <c r="IY110" s="242">
        <v>1478</v>
      </c>
      <c r="IZ110" s="198"/>
      <c r="JA110" s="244">
        <v>3278</v>
      </c>
      <c r="JB110" s="244">
        <v>3278</v>
      </c>
      <c r="JC110" s="244">
        <v>3278</v>
      </c>
      <c r="JD110" s="244">
        <v>3228</v>
      </c>
      <c r="JE110" s="244">
        <v>3228</v>
      </c>
      <c r="JF110" s="244">
        <v>3208</v>
      </c>
      <c r="JG110" s="244">
        <v>3108</v>
      </c>
      <c r="JH110" s="244">
        <v>3008</v>
      </c>
      <c r="JI110" s="244">
        <v>3008</v>
      </c>
      <c r="JJ110" s="244"/>
      <c r="JK110" s="244">
        <v>2978</v>
      </c>
      <c r="JL110" s="244">
        <v>2978</v>
      </c>
      <c r="JM110" s="244">
        <v>2978</v>
      </c>
      <c r="JN110" s="244">
        <v>2978</v>
      </c>
      <c r="JO110" s="244">
        <v>2958</v>
      </c>
      <c r="JP110" s="244">
        <v>2958</v>
      </c>
      <c r="JQ110" s="198"/>
      <c r="JR110" s="244">
        <v>2938</v>
      </c>
      <c r="JS110" s="244">
        <v>2938</v>
      </c>
      <c r="JT110" s="244">
        <v>2938</v>
      </c>
      <c r="JU110" s="244">
        <v>2908</v>
      </c>
      <c r="JV110" s="244">
        <v>2798</v>
      </c>
      <c r="JW110" s="244">
        <v>2798</v>
      </c>
      <c r="JX110" s="244">
        <v>2798</v>
      </c>
      <c r="JY110" s="244">
        <v>2758</v>
      </c>
      <c r="JZ110" s="244">
        <v>2758</v>
      </c>
      <c r="KA110" s="244">
        <v>2738</v>
      </c>
      <c r="KB110" s="244">
        <v>2738</v>
      </c>
      <c r="KC110" s="244">
        <v>2738</v>
      </c>
      <c r="KD110" s="244">
        <v>2738</v>
      </c>
      <c r="KE110" s="244">
        <v>2738</v>
      </c>
      <c r="KF110" s="244">
        <v>2708</v>
      </c>
      <c r="KG110" s="244">
        <v>2588</v>
      </c>
      <c r="KH110" s="244">
        <v>2488</v>
      </c>
      <c r="KI110" s="244">
        <v>2488</v>
      </c>
      <c r="KJ110" s="244">
        <v>2488</v>
      </c>
      <c r="KK110" s="244">
        <v>2488</v>
      </c>
      <c r="KL110" s="244">
        <v>2488</v>
      </c>
      <c r="KM110" s="244">
        <v>2388</v>
      </c>
      <c r="KN110" s="244">
        <v>2388</v>
      </c>
      <c r="KO110" s="242">
        <v>2368</v>
      </c>
      <c r="KP110" s="242">
        <v>2368</v>
      </c>
      <c r="KQ110" s="242">
        <v>2368</v>
      </c>
      <c r="KR110" s="242">
        <v>2368</v>
      </c>
      <c r="KS110" s="242">
        <v>2368</v>
      </c>
      <c r="KT110" s="242">
        <v>2258</v>
      </c>
      <c r="KU110" s="242">
        <v>2228</v>
      </c>
      <c r="KV110" s="242">
        <v>2228</v>
      </c>
      <c r="KW110" s="242">
        <v>2228</v>
      </c>
      <c r="KX110" s="198"/>
      <c r="KY110" s="198"/>
      <c r="KZ110" s="198"/>
      <c r="LA110" s="198"/>
      <c r="LB110" s="242">
        <v>1888</v>
      </c>
      <c r="LC110" s="242">
        <v>3008</v>
      </c>
      <c r="LD110" s="242">
        <v>3008</v>
      </c>
      <c r="LE110" s="242">
        <v>1768</v>
      </c>
      <c r="LF110" s="243">
        <v>0</v>
      </c>
      <c r="LG110" s="242">
        <v>1748</v>
      </c>
      <c r="LH110" s="198"/>
      <c r="LI110" s="198"/>
      <c r="LJ110" s="198"/>
      <c r="LK110" s="198"/>
      <c r="LL110" s="198"/>
      <c r="LM110" s="198"/>
      <c r="LN110" s="198"/>
      <c r="LO110" s="198"/>
      <c r="LP110" s="198"/>
      <c r="LQ110" s="242">
        <v>1748</v>
      </c>
      <c r="LR110" s="198"/>
      <c r="LS110" s="198"/>
      <c r="LT110" s="198"/>
      <c r="LU110" s="198"/>
      <c r="LV110" s="198"/>
      <c r="LW110" s="198"/>
      <c r="LX110" s="198"/>
      <c r="LY110" s="198"/>
      <c r="LZ110" s="198"/>
      <c r="MA110" s="198"/>
      <c r="MB110" s="198"/>
      <c r="MC110" s="198"/>
      <c r="MD110" s="198"/>
      <c r="ME110" s="198"/>
      <c r="MF110" s="198"/>
      <c r="MG110" s="198"/>
      <c r="MH110" s="198"/>
      <c r="MI110" s="198"/>
      <c r="MJ110" s="198"/>
      <c r="MK110" s="198"/>
      <c r="ML110" s="198"/>
      <c r="MM110" s="198"/>
      <c r="MN110" s="242">
        <v>1748</v>
      </c>
      <c r="MO110" s="242">
        <v>3</v>
      </c>
      <c r="MP110" s="198"/>
      <c r="MQ110" s="242">
        <v>3</v>
      </c>
      <c r="MR110" s="198"/>
      <c r="MS110" s="198"/>
      <c r="MT110" s="198"/>
      <c r="MU110" s="198"/>
      <c r="MV110" s="198"/>
      <c r="MW110" s="198"/>
      <c r="MX110" s="198"/>
      <c r="MY110" s="198"/>
      <c r="MZ110" s="198"/>
      <c r="NA110" s="242">
        <v>3</v>
      </c>
      <c r="NB110" s="198"/>
      <c r="NC110" s="198"/>
      <c r="ND110" s="198"/>
      <c r="NE110" s="198"/>
      <c r="NF110" s="198"/>
      <c r="NG110" s="198"/>
      <c r="NH110" s="198"/>
      <c r="NI110" s="198"/>
      <c r="NJ110" s="198"/>
      <c r="NK110" s="198"/>
      <c r="NL110" s="198"/>
      <c r="NM110" s="198"/>
      <c r="NN110" s="198"/>
      <c r="NO110" s="198"/>
      <c r="NP110" s="196"/>
      <c r="NQ110" s="196"/>
      <c r="NR110" s="196"/>
      <c r="NS110" s="196"/>
      <c r="NT110" s="196"/>
      <c r="NU110" s="196"/>
      <c r="NV110" s="196"/>
      <c r="NW110" s="196"/>
      <c r="NX110" s="196"/>
      <c r="NY110" s="196"/>
      <c r="NZ110" s="196"/>
      <c r="OA110" s="196"/>
      <c r="OB110" s="196"/>
      <c r="OC110" s="196"/>
      <c r="OD110" s="196"/>
      <c r="OE110" s="196"/>
      <c r="OF110" s="196"/>
      <c r="OG110" s="196"/>
      <c r="OH110" s="196"/>
      <c r="OI110" s="196"/>
      <c r="OJ110" s="196"/>
      <c r="OK110" s="196"/>
      <c r="OL110" s="196"/>
      <c r="OM110" s="196"/>
      <c r="ON110" s="196"/>
      <c r="OO110" s="196"/>
      <c r="OP110" s="196"/>
      <c r="OQ110" s="196"/>
      <c r="OR110" s="196"/>
      <c r="OS110" s="196"/>
      <c r="OT110" s="196"/>
      <c r="OU110" s="196"/>
      <c r="OV110" s="196"/>
      <c r="OW110" s="196"/>
      <c r="OX110" s="196"/>
      <c r="OY110" s="196"/>
      <c r="OZ110" s="196"/>
      <c r="PA110" s="196"/>
      <c r="PB110" s="196"/>
      <c r="PC110" s="196"/>
      <c r="PD110" s="196"/>
      <c r="PE110" s="196"/>
      <c r="PF110" s="196"/>
      <c r="PG110" s="196"/>
      <c r="PH110" s="196"/>
      <c r="PI110" s="196"/>
      <c r="PJ110" s="196"/>
      <c r="PK110" s="196"/>
      <c r="PL110" s="196"/>
      <c r="PM110" s="196"/>
      <c r="PN110" s="196"/>
      <c r="PO110" s="196"/>
      <c r="PP110" s="196"/>
      <c r="PQ110" s="196"/>
      <c r="PR110" s="196"/>
      <c r="PS110" s="196"/>
      <c r="PT110" s="196"/>
      <c r="PU110" s="196"/>
      <c r="PV110" s="196"/>
      <c r="PW110" s="196"/>
      <c r="PX110" s="261"/>
      <c r="PY110" s="261"/>
      <c r="PZ110" s="261"/>
      <c r="QA110" s="261"/>
      <c r="QB110" s="261"/>
      <c r="QC110" s="261"/>
      <c r="QD110" s="261"/>
      <c r="QE110" s="261"/>
      <c r="QF110" s="261"/>
      <c r="QG110" s="261"/>
      <c r="QH110" s="261"/>
      <c r="QI110" s="261"/>
      <c r="QJ110" s="261"/>
      <c r="QK110" s="261"/>
      <c r="QL110" s="261"/>
      <c r="QM110" s="261"/>
      <c r="QN110" s="261"/>
      <c r="QO110" s="261"/>
      <c r="QP110" s="261"/>
      <c r="QQ110" s="261"/>
      <c r="QR110" s="261"/>
      <c r="QS110" s="261"/>
      <c r="QT110" s="261"/>
      <c r="QU110" s="261"/>
      <c r="QV110" s="261"/>
      <c r="QW110" s="261"/>
      <c r="QX110" s="261"/>
      <c r="QY110" s="261"/>
      <c r="QZ110" s="261"/>
      <c r="RA110" s="261"/>
      <c r="RB110" s="261"/>
      <c r="RC110" s="261"/>
      <c r="RD110" s="261"/>
      <c r="RE110" s="261"/>
      <c r="RF110" s="261"/>
      <c r="RG110" s="261"/>
      <c r="RH110" s="261"/>
      <c r="RI110" s="261"/>
      <c r="RJ110" s="261"/>
      <c r="RK110" s="261"/>
      <c r="RL110" s="261"/>
      <c r="RM110" s="261"/>
      <c r="RN110" s="261"/>
      <c r="RO110" s="261"/>
      <c r="RP110" s="261"/>
      <c r="RQ110" s="261"/>
      <c r="RR110" s="261"/>
      <c r="RS110" s="261"/>
      <c r="RT110" s="261"/>
      <c r="RU110" s="261"/>
      <c r="RV110" s="261"/>
      <c r="RW110" s="261"/>
      <c r="RX110" s="261"/>
      <c r="RY110" s="261"/>
      <c r="RZ110" s="261"/>
      <c r="SA110" s="261"/>
      <c r="SB110" s="261"/>
      <c r="SC110" s="261"/>
      <c r="SD110" s="261"/>
      <c r="SE110" s="261"/>
    </row>
    <row r="111" spans="1:499" x14ac:dyDescent="0.2">
      <c r="A111" s="230" t="s">
        <v>830</v>
      </c>
      <c r="B111" s="231" t="s">
        <v>1842</v>
      </c>
      <c r="C111" s="225"/>
      <c r="D111" s="225"/>
      <c r="E111" s="225"/>
      <c r="F111" s="226" t="s">
        <v>5729</v>
      </c>
      <c r="G111" s="226" t="s">
        <v>5550</v>
      </c>
      <c r="H111" s="226" t="s">
        <v>5551</v>
      </c>
      <c r="I111" s="226" t="s">
        <v>5721</v>
      </c>
      <c r="J111" s="226"/>
      <c r="K111" s="226"/>
      <c r="L111" s="226"/>
      <c r="M111" s="226"/>
      <c r="N111" s="226" t="s">
        <v>5553</v>
      </c>
      <c r="O111" s="226" t="s">
        <v>5728</v>
      </c>
      <c r="P111" s="226"/>
      <c r="Q111" s="237">
        <v>0</v>
      </c>
      <c r="R111" s="238"/>
      <c r="S111" s="238"/>
      <c r="T111" s="238"/>
      <c r="U111" s="238"/>
      <c r="V111" s="238"/>
      <c r="W111" s="232" t="s">
        <v>5555</v>
      </c>
      <c r="X111" s="232"/>
      <c r="Y111" s="232" t="s">
        <v>5556</v>
      </c>
      <c r="Z111" s="235">
        <v>0.12</v>
      </c>
      <c r="AA111" s="235">
        <v>0.18</v>
      </c>
      <c r="AB111" s="235">
        <v>0</v>
      </c>
      <c r="AC111" s="224">
        <v>36526</v>
      </c>
      <c r="AD111" s="224">
        <v>36526</v>
      </c>
      <c r="AE111" s="125">
        <v>18</v>
      </c>
      <c r="AF111" s="125">
        <v>24</v>
      </c>
      <c r="AG111" s="125">
        <v>12</v>
      </c>
      <c r="AH111" s="236">
        <v>1</v>
      </c>
      <c r="AI111" s="236" t="s">
        <v>819</v>
      </c>
      <c r="AJ111" s="125" t="s">
        <v>6225</v>
      </c>
      <c r="AK111" s="175" t="s">
        <v>5144</v>
      </c>
      <c r="AL111" s="125" t="s">
        <v>820</v>
      </c>
      <c r="AM111" s="27" t="s">
        <v>820</v>
      </c>
      <c r="AN111" s="126">
        <v>37.33</v>
      </c>
      <c r="AO111" s="126">
        <v>16</v>
      </c>
      <c r="AP111" s="126">
        <v>9.6</v>
      </c>
      <c r="AQ111" s="126">
        <v>0</v>
      </c>
      <c r="AR111" s="125">
        <v>0</v>
      </c>
      <c r="AS111" s="125">
        <v>0</v>
      </c>
      <c r="AT111" s="178">
        <v>43265</v>
      </c>
      <c r="AU111" s="178"/>
      <c r="AV111" s="178">
        <v>43140</v>
      </c>
      <c r="AW111" s="239" t="s">
        <v>855</v>
      </c>
      <c r="AX111" s="239" t="s">
        <v>846</v>
      </c>
      <c r="AY111" s="127"/>
      <c r="AZ111" s="127"/>
      <c r="BA111" s="128">
        <v>1</v>
      </c>
      <c r="BB111" s="128" t="s">
        <v>489</v>
      </c>
      <c r="BC111" s="128">
        <v>2000</v>
      </c>
      <c r="BD111" s="128">
        <v>1</v>
      </c>
      <c r="BE111" s="129" t="s">
        <v>541</v>
      </c>
      <c r="BF111" s="130">
        <v>1</v>
      </c>
      <c r="BG111" s="240"/>
      <c r="BH111" s="241"/>
      <c r="BI111" s="190"/>
      <c r="BJ111" s="131">
        <v>2383</v>
      </c>
      <c r="BK111" s="191">
        <v>1613</v>
      </c>
      <c r="BL111" s="13">
        <v>1585</v>
      </c>
      <c r="BM111" s="13">
        <v>786</v>
      </c>
      <c r="BN111" s="27" t="s">
        <v>705</v>
      </c>
      <c r="BO111" s="13" t="s">
        <v>705</v>
      </c>
      <c r="BP111" s="222">
        <v>2206</v>
      </c>
      <c r="BQ111" s="132"/>
      <c r="BR111" s="133"/>
      <c r="BS111" s="125">
        <v>1000000000</v>
      </c>
      <c r="BT111" s="134">
        <v>1428</v>
      </c>
      <c r="BU111" s="135">
        <v>0.40079999999999999</v>
      </c>
      <c r="BV111" s="134">
        <v>0</v>
      </c>
      <c r="BW111" s="136">
        <v>0</v>
      </c>
      <c r="BX111" s="136">
        <v>0</v>
      </c>
      <c r="BY111" s="136">
        <v>0</v>
      </c>
      <c r="BZ111" s="134">
        <v>0</v>
      </c>
      <c r="CA111" s="134">
        <v>0</v>
      </c>
      <c r="CB111" s="134">
        <v>1428</v>
      </c>
      <c r="CC111" s="135">
        <v>0.40079999999999999</v>
      </c>
      <c r="CD111" s="134"/>
      <c r="CE111" s="134"/>
      <c r="CF111" s="137">
        <v>955</v>
      </c>
      <c r="CG111" s="134">
        <v>794</v>
      </c>
      <c r="CH111" s="132"/>
      <c r="CI111" s="132"/>
      <c r="CJ111" s="229" t="s">
        <v>820</v>
      </c>
      <c r="CK111" s="233" t="s">
        <v>820</v>
      </c>
      <c r="CL111" s="138">
        <v>0</v>
      </c>
      <c r="CM111" s="138">
        <v>0</v>
      </c>
      <c r="CN111" s="135">
        <v>0</v>
      </c>
      <c r="CO111" s="135">
        <v>0.67</v>
      </c>
      <c r="CP111" s="139"/>
      <c r="CQ111" s="135">
        <v>1</v>
      </c>
      <c r="CR111" s="179">
        <v>43479</v>
      </c>
      <c r="CS111" s="180">
        <v>43479</v>
      </c>
      <c r="CT111" s="181">
        <v>43605</v>
      </c>
      <c r="CU111" s="181">
        <v>43250</v>
      </c>
      <c r="CV111" s="181">
        <v>43334</v>
      </c>
      <c r="CW111" s="181">
        <v>43334</v>
      </c>
      <c r="CX111" s="181">
        <v>43418</v>
      </c>
      <c r="CY111" s="135">
        <v>0</v>
      </c>
      <c r="CZ111" s="134">
        <v>0</v>
      </c>
      <c r="DA111" s="135">
        <v>0</v>
      </c>
      <c r="DB111" s="135">
        <v>0</v>
      </c>
      <c r="DC111" s="135">
        <v>2.197802197802198E-2</v>
      </c>
      <c r="DD111" s="135">
        <v>0</v>
      </c>
      <c r="DE111" s="140">
        <v>0</v>
      </c>
      <c r="DF111" s="13" t="s">
        <v>820</v>
      </c>
      <c r="DG111" s="80" t="s">
        <v>706</v>
      </c>
      <c r="DH111" s="18" t="b">
        <v>0</v>
      </c>
      <c r="DI111" s="79"/>
      <c r="DJ111" s="79"/>
      <c r="DK111" s="192"/>
      <c r="DL111" s="174"/>
      <c r="DM111" s="193"/>
      <c r="DN111" s="135"/>
      <c r="DO111" s="79"/>
      <c r="DP111" s="79"/>
      <c r="DQ111" s="79"/>
      <c r="DR111" s="79"/>
      <c r="DS111" s="79"/>
      <c r="DT111" s="79"/>
      <c r="DU111" s="79"/>
      <c r="DV111" s="18"/>
      <c r="DW111" s="18"/>
      <c r="DX111" s="18"/>
      <c r="DY111" s="177"/>
      <c r="DZ111" s="177">
        <v>0</v>
      </c>
      <c r="EA111" s="177">
        <v>0</v>
      </c>
      <c r="EB111" s="177">
        <v>0</v>
      </c>
      <c r="EC111" s="177">
        <v>0</v>
      </c>
      <c r="ED111" s="177">
        <v>0</v>
      </c>
      <c r="EE111" s="177">
        <v>0</v>
      </c>
      <c r="EF111" s="177">
        <v>0</v>
      </c>
      <c r="EG111" s="177">
        <v>0</v>
      </c>
      <c r="EH111" s="177">
        <v>0</v>
      </c>
      <c r="EI111" s="177">
        <v>0</v>
      </c>
      <c r="EJ111" s="177">
        <v>0</v>
      </c>
      <c r="EK111" s="177">
        <v>0</v>
      </c>
      <c r="EL111" s="177">
        <v>0</v>
      </c>
      <c r="EM111" s="177">
        <v>0</v>
      </c>
      <c r="EN111" s="177">
        <v>0</v>
      </c>
      <c r="EO111" s="177">
        <v>0</v>
      </c>
      <c r="EP111" s="177">
        <v>781</v>
      </c>
      <c r="EQ111" s="177">
        <v>0</v>
      </c>
      <c r="ER111" s="177">
        <v>0</v>
      </c>
      <c r="ES111" s="177">
        <v>0</v>
      </c>
      <c r="ET111" s="177">
        <v>0</v>
      </c>
      <c r="EU111" s="177">
        <v>891</v>
      </c>
      <c r="EV111" s="177">
        <v>0</v>
      </c>
      <c r="EW111" s="177">
        <v>0</v>
      </c>
      <c r="EX111" s="177">
        <v>0</v>
      </c>
      <c r="EY111" s="177">
        <v>0</v>
      </c>
      <c r="EZ111" s="177">
        <v>0</v>
      </c>
      <c r="FA111" s="177">
        <v>0</v>
      </c>
      <c r="FB111" s="177">
        <v>0</v>
      </c>
      <c r="FC111" s="250">
        <v>1420</v>
      </c>
      <c r="FD111" s="244">
        <v>1329</v>
      </c>
      <c r="FE111" s="244">
        <v>1329</v>
      </c>
      <c r="FF111" s="244">
        <v>1329</v>
      </c>
      <c r="FG111" s="249">
        <v>2129</v>
      </c>
      <c r="FH111" s="249">
        <v>2109</v>
      </c>
      <c r="FI111" s="249">
        <v>2109</v>
      </c>
      <c r="FJ111" s="249">
        <v>2109</v>
      </c>
      <c r="FK111" s="244">
        <v>1959</v>
      </c>
      <c r="FL111" s="244">
        <v>1959</v>
      </c>
      <c r="FM111" s="244">
        <v>1959</v>
      </c>
      <c r="FN111" s="244">
        <v>1959</v>
      </c>
      <c r="FO111" s="244">
        <v>1959</v>
      </c>
      <c r="FP111" s="244">
        <v>1959</v>
      </c>
      <c r="FQ111" s="244">
        <v>1959</v>
      </c>
      <c r="FR111" s="244">
        <v>1959</v>
      </c>
      <c r="FS111" s="244">
        <v>1959</v>
      </c>
      <c r="FT111" s="244">
        <v>1959</v>
      </c>
      <c r="FU111" s="244">
        <v>1959</v>
      </c>
      <c r="FV111" s="244">
        <v>1959</v>
      </c>
      <c r="FW111" s="244">
        <v>1959</v>
      </c>
      <c r="FX111" s="247">
        <v>1959</v>
      </c>
      <c r="FY111" s="247">
        <v>1959</v>
      </c>
      <c r="FZ111" s="247">
        <v>1959</v>
      </c>
      <c r="GA111" s="247">
        <v>1959</v>
      </c>
      <c r="GB111" s="247">
        <v>1959</v>
      </c>
      <c r="GC111" s="247">
        <v>1959</v>
      </c>
      <c r="GD111" s="247">
        <v>1919</v>
      </c>
      <c r="GE111" s="247">
        <v>1919</v>
      </c>
      <c r="GF111" s="247">
        <v>1919</v>
      </c>
      <c r="GG111" s="247">
        <v>1819</v>
      </c>
      <c r="GH111" s="247">
        <v>1819</v>
      </c>
      <c r="GI111" s="247">
        <v>1819</v>
      </c>
      <c r="GJ111" s="247">
        <v>1819</v>
      </c>
      <c r="GK111" s="247">
        <v>1819</v>
      </c>
      <c r="GL111" s="247">
        <v>1819</v>
      </c>
      <c r="GM111" s="247">
        <v>1819</v>
      </c>
      <c r="GN111" s="247">
        <v>1819</v>
      </c>
      <c r="GO111" s="247">
        <v>1819</v>
      </c>
      <c r="GP111" s="247">
        <v>1819</v>
      </c>
      <c r="GQ111" s="247">
        <v>1819</v>
      </c>
      <c r="GR111" s="247">
        <v>1799</v>
      </c>
      <c r="GS111" s="247">
        <v>1799</v>
      </c>
      <c r="GT111" s="247">
        <v>1799</v>
      </c>
      <c r="GU111" s="247">
        <v>1799</v>
      </c>
      <c r="GV111" s="247">
        <v>1799</v>
      </c>
      <c r="GW111" s="247">
        <v>1799</v>
      </c>
      <c r="GX111" s="247">
        <v>1799</v>
      </c>
      <c r="GY111" s="247">
        <v>1779</v>
      </c>
      <c r="GZ111" s="247">
        <v>1759</v>
      </c>
      <c r="HA111" s="247">
        <v>1759</v>
      </c>
      <c r="HB111" s="247">
        <v>1759</v>
      </c>
      <c r="HC111" s="247">
        <v>1759</v>
      </c>
      <c r="HD111" s="247">
        <v>1759</v>
      </c>
      <c r="HE111" s="247">
        <v>1</v>
      </c>
      <c r="HF111" s="247">
        <v>1759</v>
      </c>
      <c r="HG111" s="247">
        <v>1759</v>
      </c>
      <c r="HH111" s="247">
        <v>1759</v>
      </c>
      <c r="HI111" s="247">
        <v>1759</v>
      </c>
      <c r="HJ111" s="247">
        <v>1729</v>
      </c>
      <c r="HK111" s="198"/>
      <c r="HL111" s="247">
        <v>1729</v>
      </c>
      <c r="HM111" s="247">
        <v>1729</v>
      </c>
      <c r="HN111" s="247">
        <v>1729</v>
      </c>
      <c r="HO111" s="247">
        <v>1759</v>
      </c>
      <c r="HP111" s="247">
        <v>1729</v>
      </c>
      <c r="HQ111" s="247">
        <v>1729</v>
      </c>
      <c r="HR111" s="247">
        <v>1689</v>
      </c>
      <c r="HS111" s="247">
        <v>1689</v>
      </c>
      <c r="HT111" s="247">
        <v>1689</v>
      </c>
      <c r="HU111" s="247">
        <v>1689</v>
      </c>
      <c r="HV111" s="198"/>
      <c r="HW111" s="247">
        <v>1689</v>
      </c>
      <c r="HX111" s="247">
        <v>1679</v>
      </c>
      <c r="HY111" s="247">
        <v>1669</v>
      </c>
      <c r="HZ111" s="247">
        <v>1669</v>
      </c>
      <c r="IA111" s="247">
        <v>1669</v>
      </c>
      <c r="IB111" s="247">
        <v>1669</v>
      </c>
      <c r="IC111" s="247">
        <v>1669</v>
      </c>
      <c r="ID111" s="247">
        <v>1669</v>
      </c>
      <c r="IE111" s="247">
        <v>1669</v>
      </c>
      <c r="IF111" s="247">
        <v>1669</v>
      </c>
      <c r="IG111" s="247">
        <v>1669</v>
      </c>
      <c r="IH111" s="247">
        <v>1669</v>
      </c>
      <c r="II111" s="247">
        <v>1669</v>
      </c>
      <c r="IJ111" s="247">
        <v>1649</v>
      </c>
      <c r="IK111" s="247">
        <v>1649</v>
      </c>
      <c r="IL111" s="247">
        <v>1649</v>
      </c>
      <c r="IM111" s="247">
        <v>1639</v>
      </c>
      <c r="IN111" s="247">
        <v>1639</v>
      </c>
      <c r="IO111" s="247">
        <v>1639</v>
      </c>
      <c r="IP111" s="247">
        <v>1639</v>
      </c>
      <c r="IQ111" s="247">
        <v>1639</v>
      </c>
      <c r="IR111" s="247">
        <v>1639</v>
      </c>
      <c r="IS111" s="247">
        <v>1639</v>
      </c>
      <c r="IT111" s="247">
        <v>1639</v>
      </c>
      <c r="IU111" s="247">
        <v>1639</v>
      </c>
      <c r="IV111" s="247">
        <v>1639</v>
      </c>
      <c r="IW111" s="247">
        <v>1639</v>
      </c>
      <c r="IX111" s="247">
        <v>1639</v>
      </c>
      <c r="IY111" s="247">
        <v>1639</v>
      </c>
      <c r="IZ111" s="198"/>
      <c r="JA111" s="247">
        <v>1639</v>
      </c>
      <c r="JB111" s="247">
        <v>1639</v>
      </c>
      <c r="JC111" s="247">
        <v>1639</v>
      </c>
      <c r="JD111" s="247">
        <v>1639</v>
      </c>
      <c r="JE111" s="247">
        <v>1639</v>
      </c>
      <c r="JF111" s="247">
        <v>1639</v>
      </c>
      <c r="JG111" s="247">
        <v>1639</v>
      </c>
      <c r="JH111" s="247">
        <v>1639</v>
      </c>
      <c r="JI111" s="247">
        <v>1639</v>
      </c>
      <c r="JJ111" s="247"/>
      <c r="JK111" s="247">
        <v>1639</v>
      </c>
      <c r="JL111" s="247">
        <v>1639</v>
      </c>
      <c r="JM111" s="247">
        <v>1639</v>
      </c>
      <c r="JN111" s="247">
        <v>1639</v>
      </c>
      <c r="JO111" s="247">
        <v>1639</v>
      </c>
      <c r="JP111" s="247">
        <v>1639</v>
      </c>
      <c r="JQ111" s="198"/>
      <c r="JR111" s="247">
        <v>1639</v>
      </c>
      <c r="JS111" s="247">
        <v>1639</v>
      </c>
      <c r="JT111" s="247">
        <v>1639</v>
      </c>
      <c r="JU111" s="247">
        <v>1639</v>
      </c>
      <c r="JV111" s="247">
        <v>1639</v>
      </c>
      <c r="JW111" s="247">
        <v>1639</v>
      </c>
      <c r="JX111" s="247">
        <v>1639</v>
      </c>
      <c r="JY111" s="248">
        <v>1599</v>
      </c>
      <c r="JZ111" s="248">
        <v>1599</v>
      </c>
      <c r="KA111" s="248">
        <v>1599</v>
      </c>
      <c r="KB111" s="248">
        <v>1599</v>
      </c>
      <c r="KC111" s="248">
        <v>1599</v>
      </c>
      <c r="KD111" s="248">
        <v>1599</v>
      </c>
      <c r="KE111" s="248">
        <v>1599</v>
      </c>
      <c r="KF111" s="248">
        <v>1599</v>
      </c>
      <c r="KG111" s="248">
        <v>1599</v>
      </c>
      <c r="KH111" s="248">
        <v>1599</v>
      </c>
      <c r="KI111" s="248">
        <v>1599</v>
      </c>
      <c r="KJ111" s="248">
        <v>1599</v>
      </c>
      <c r="KK111" s="248">
        <v>1599</v>
      </c>
      <c r="KL111" s="248">
        <v>1599</v>
      </c>
      <c r="KM111" s="248">
        <v>1599</v>
      </c>
      <c r="KN111" s="248">
        <v>1589</v>
      </c>
      <c r="KO111" s="248">
        <v>1589</v>
      </c>
      <c r="KP111" s="248">
        <v>1589</v>
      </c>
      <c r="KQ111" s="248">
        <v>1589</v>
      </c>
      <c r="KR111" s="248">
        <v>1589</v>
      </c>
      <c r="KS111" s="248">
        <v>1589</v>
      </c>
      <c r="KT111" s="248">
        <v>1589</v>
      </c>
      <c r="KU111" s="248">
        <v>1589</v>
      </c>
      <c r="KV111" s="248">
        <v>1589</v>
      </c>
      <c r="KW111" s="248">
        <v>1589</v>
      </c>
      <c r="KX111" s="198"/>
      <c r="KY111" s="198"/>
      <c r="KZ111" s="198"/>
      <c r="LA111" s="198"/>
      <c r="LB111" s="248">
        <v>1529</v>
      </c>
      <c r="LC111" s="247">
        <v>1639</v>
      </c>
      <c r="LD111" s="247">
        <v>1639</v>
      </c>
      <c r="LE111" s="248">
        <v>1429</v>
      </c>
      <c r="LF111" s="243">
        <v>0</v>
      </c>
      <c r="LG111" s="248">
        <v>1429</v>
      </c>
      <c r="LH111" s="198"/>
      <c r="LI111" s="198"/>
      <c r="LJ111" s="198"/>
      <c r="LK111" s="198"/>
      <c r="LL111" s="198"/>
      <c r="LM111" s="198"/>
      <c r="LN111" s="198"/>
      <c r="LO111" s="198"/>
      <c r="LP111" s="198"/>
      <c r="LQ111" s="248">
        <v>1429</v>
      </c>
      <c r="LR111" s="198"/>
      <c r="LS111" s="198"/>
      <c r="LT111" s="198"/>
      <c r="LU111" s="198"/>
      <c r="LV111" s="198"/>
      <c r="LW111" s="198"/>
      <c r="LX111" s="198"/>
      <c r="LY111" s="198"/>
      <c r="LZ111" s="198"/>
      <c r="MA111" s="198"/>
      <c r="MB111" s="198"/>
      <c r="MC111" s="198"/>
      <c r="MD111" s="198"/>
      <c r="ME111" s="198"/>
      <c r="MF111" s="198"/>
      <c r="MG111" s="198"/>
      <c r="MH111" s="198"/>
      <c r="MI111" s="198"/>
      <c r="MJ111" s="198"/>
      <c r="MK111" s="198"/>
      <c r="ML111" s="198"/>
      <c r="MM111" s="198"/>
      <c r="MN111" s="248">
        <v>1429</v>
      </c>
      <c r="MO111" s="244">
        <v>1428</v>
      </c>
      <c r="MP111" s="198"/>
      <c r="MQ111" s="244">
        <v>1428</v>
      </c>
      <c r="MR111" s="198"/>
      <c r="MS111" s="198"/>
      <c r="MT111" s="198"/>
      <c r="MU111" s="198"/>
      <c r="MV111" s="198"/>
      <c r="MW111" s="198"/>
      <c r="MX111" s="198"/>
      <c r="MY111" s="198"/>
      <c r="MZ111" s="198"/>
      <c r="NA111" s="244">
        <v>1428</v>
      </c>
      <c r="NB111" s="198"/>
      <c r="NC111" s="198"/>
      <c r="ND111" s="198"/>
      <c r="NE111" s="198"/>
      <c r="NF111" s="198"/>
      <c r="NG111" s="198"/>
      <c r="NH111" s="198"/>
      <c r="NI111" s="198"/>
      <c r="NJ111" s="198"/>
      <c r="NK111" s="198"/>
      <c r="NL111" s="198"/>
      <c r="NM111" s="198"/>
      <c r="NN111" s="198"/>
      <c r="NO111" s="198"/>
      <c r="NP111" s="198"/>
      <c r="NQ111" s="198"/>
      <c r="NR111" s="198"/>
      <c r="NS111" s="198"/>
      <c r="NT111" s="198"/>
      <c r="NU111" s="198"/>
      <c r="NV111" s="198"/>
      <c r="NW111" s="198"/>
      <c r="NX111" s="198"/>
      <c r="NY111" s="198"/>
      <c r="NZ111" s="198"/>
      <c r="OA111" s="198"/>
      <c r="OB111" s="198"/>
      <c r="OC111" s="198"/>
      <c r="OD111" s="198"/>
      <c r="OE111" s="198"/>
      <c r="OF111" s="198"/>
      <c r="OG111" s="198"/>
      <c r="OH111" s="198"/>
      <c r="OI111" s="198"/>
      <c r="OJ111" s="198"/>
      <c r="OK111" s="198"/>
      <c r="OL111" s="198"/>
      <c r="OM111" s="198"/>
      <c r="ON111" s="198"/>
      <c r="OO111" s="198"/>
      <c r="OP111" s="198"/>
      <c r="OQ111" s="198"/>
      <c r="OR111" s="198"/>
      <c r="OS111" s="198"/>
      <c r="OT111" s="198"/>
      <c r="OU111" s="198"/>
      <c r="OV111" s="198"/>
      <c r="OW111" s="198"/>
      <c r="OX111" s="198"/>
      <c r="OY111" s="198"/>
      <c r="OZ111" s="198"/>
      <c r="PA111" s="198"/>
      <c r="PB111" s="198"/>
      <c r="PC111" s="198"/>
      <c r="PD111" s="198"/>
      <c r="PE111" s="198"/>
      <c r="PF111" s="198"/>
      <c r="PG111" s="198"/>
      <c r="PH111" s="198"/>
      <c r="PI111" s="198"/>
      <c r="PJ111" s="198"/>
      <c r="PK111" s="198"/>
      <c r="PL111" s="198"/>
      <c r="PM111" s="198"/>
      <c r="PN111" s="198"/>
      <c r="PO111" s="198"/>
      <c r="PP111" s="198"/>
      <c r="PQ111" s="198"/>
      <c r="PR111" s="198"/>
      <c r="PS111" s="198"/>
      <c r="PT111" s="198"/>
      <c r="PU111" s="198"/>
      <c r="PV111" s="198"/>
      <c r="PW111" s="198"/>
      <c r="PX111" s="261"/>
      <c r="PY111" s="261"/>
      <c r="PZ111" s="261"/>
      <c r="QA111" s="261"/>
      <c r="QB111" s="261"/>
      <c r="QC111" s="261"/>
      <c r="QD111" s="261"/>
      <c r="QE111" s="261"/>
      <c r="QF111" s="261"/>
      <c r="QG111" s="261"/>
      <c r="QH111" s="261"/>
      <c r="QI111" s="261"/>
      <c r="QJ111" s="261"/>
      <c r="QK111" s="261"/>
      <c r="QL111" s="261"/>
      <c r="QM111" s="261"/>
      <c r="QN111" s="261"/>
      <c r="QO111" s="261"/>
      <c r="QP111" s="261"/>
      <c r="QQ111" s="261"/>
      <c r="QR111" s="261"/>
      <c r="QS111" s="261"/>
      <c r="QT111" s="261"/>
      <c r="QU111" s="261"/>
      <c r="QV111" s="261"/>
      <c r="QW111" s="261"/>
      <c r="QX111" s="261"/>
      <c r="QY111" s="261"/>
      <c r="QZ111" s="261"/>
      <c r="RA111" s="261"/>
      <c r="RB111" s="261"/>
      <c r="RC111" s="261"/>
      <c r="RD111" s="261"/>
      <c r="RE111" s="261"/>
      <c r="RF111" s="261"/>
      <c r="RG111" s="261"/>
      <c r="RH111" s="261"/>
      <c r="RI111" s="261"/>
      <c r="RJ111" s="261"/>
      <c r="RK111" s="261"/>
      <c r="RL111" s="261"/>
      <c r="RM111" s="261"/>
      <c r="RN111" s="261"/>
      <c r="RO111" s="261"/>
      <c r="RP111" s="261"/>
      <c r="RQ111" s="261"/>
      <c r="RR111" s="261"/>
      <c r="RS111" s="261"/>
      <c r="RT111" s="261"/>
      <c r="RU111" s="261"/>
      <c r="RV111" s="261"/>
      <c r="RW111" s="261"/>
      <c r="RX111" s="261"/>
      <c r="RY111" s="261"/>
      <c r="RZ111" s="261"/>
      <c r="SA111" s="261"/>
      <c r="SB111" s="261"/>
      <c r="SC111" s="261"/>
      <c r="SD111" s="261"/>
      <c r="SE111" s="261"/>
    </row>
    <row r="112" spans="1:499" x14ac:dyDescent="0.2">
      <c r="A112" s="230" t="s">
        <v>830</v>
      </c>
      <c r="B112" s="231" t="s">
        <v>1840</v>
      </c>
      <c r="C112" s="225"/>
      <c r="D112" s="225"/>
      <c r="E112" s="225"/>
      <c r="F112" s="226" t="s">
        <v>5730</v>
      </c>
      <c r="G112" s="226" t="s">
        <v>5550</v>
      </c>
      <c r="H112" s="226" t="s">
        <v>5551</v>
      </c>
      <c r="I112" s="226" t="s">
        <v>5721</v>
      </c>
      <c r="J112" s="226"/>
      <c r="K112" s="226"/>
      <c r="L112" s="226"/>
      <c r="M112" s="226"/>
      <c r="N112" s="226" t="s">
        <v>5553</v>
      </c>
      <c r="O112" s="226" t="s">
        <v>5728</v>
      </c>
      <c r="P112" s="226"/>
      <c r="Q112" s="237">
        <v>0</v>
      </c>
      <c r="R112" s="238"/>
      <c r="S112" s="238"/>
      <c r="T112" s="238"/>
      <c r="U112" s="238"/>
      <c r="V112" s="238"/>
      <c r="W112" s="232" t="s">
        <v>5555</v>
      </c>
      <c r="X112" s="232"/>
      <c r="Y112" s="232" t="s">
        <v>5556</v>
      </c>
      <c r="Z112" s="235">
        <v>0.1</v>
      </c>
      <c r="AA112" s="235">
        <v>0.18</v>
      </c>
      <c r="AB112" s="235">
        <v>0</v>
      </c>
      <c r="AC112" s="224">
        <v>36526</v>
      </c>
      <c r="AD112" s="224">
        <v>36526</v>
      </c>
      <c r="AE112" s="125">
        <v>18</v>
      </c>
      <c r="AF112" s="125">
        <v>24</v>
      </c>
      <c r="AG112" s="125">
        <v>12</v>
      </c>
      <c r="AH112" s="236">
        <v>1</v>
      </c>
      <c r="AI112" s="236"/>
      <c r="AJ112" s="125" t="s">
        <v>6225</v>
      </c>
      <c r="AK112" s="175" t="s">
        <v>5145</v>
      </c>
      <c r="AL112" s="125" t="s">
        <v>820</v>
      </c>
      <c r="AM112" s="27" t="s">
        <v>820</v>
      </c>
      <c r="AN112" s="126">
        <v>17.89</v>
      </c>
      <c r="AO112" s="126">
        <v>14.4</v>
      </c>
      <c r="AP112" s="126">
        <v>23.1</v>
      </c>
      <c r="AQ112" s="126">
        <v>0</v>
      </c>
      <c r="AR112" s="125">
        <v>0</v>
      </c>
      <c r="AS112" s="125">
        <v>0</v>
      </c>
      <c r="AT112" s="178">
        <v>43279</v>
      </c>
      <c r="AU112" s="178"/>
      <c r="AV112" s="178">
        <v>43186</v>
      </c>
      <c r="AW112" s="239" t="s">
        <v>855</v>
      </c>
      <c r="AX112" s="239" t="s">
        <v>846</v>
      </c>
      <c r="AY112" s="127"/>
      <c r="AZ112" s="127"/>
      <c r="BA112" s="128">
        <v>1</v>
      </c>
      <c r="BB112" s="128" t="s">
        <v>489</v>
      </c>
      <c r="BC112" s="128">
        <v>2000</v>
      </c>
      <c r="BD112" s="128">
        <v>1</v>
      </c>
      <c r="BE112" s="129" t="s">
        <v>541</v>
      </c>
      <c r="BF112" s="130">
        <v>1</v>
      </c>
      <c r="BG112" s="240"/>
      <c r="BH112" s="241"/>
      <c r="BI112" s="190"/>
      <c r="BJ112" s="131">
        <v>1031</v>
      </c>
      <c r="BK112" s="191">
        <v>773</v>
      </c>
      <c r="BL112" s="13">
        <v>686</v>
      </c>
      <c r="BM112" s="13">
        <v>340</v>
      </c>
      <c r="BN112" s="27" t="s">
        <v>5562</v>
      </c>
      <c r="BO112" s="13" t="s">
        <v>5562</v>
      </c>
      <c r="BP112" s="222">
        <v>954</v>
      </c>
      <c r="BQ112" s="132"/>
      <c r="BR112" s="133"/>
      <c r="BS112" s="125">
        <v>1000000000</v>
      </c>
      <c r="BT112" s="134">
        <v>1650</v>
      </c>
      <c r="BU112" s="135">
        <v>-0.60040000000000004</v>
      </c>
      <c r="BV112" s="134">
        <v>0</v>
      </c>
      <c r="BW112" s="136">
        <v>0</v>
      </c>
      <c r="BX112" s="136">
        <v>0</v>
      </c>
      <c r="BY112" s="136">
        <v>0</v>
      </c>
      <c r="BZ112" s="134">
        <v>0</v>
      </c>
      <c r="CA112" s="134">
        <v>0</v>
      </c>
      <c r="CB112" s="134">
        <v>1650</v>
      </c>
      <c r="CC112" s="135">
        <v>-0.60040000000000004</v>
      </c>
      <c r="CD112" s="134"/>
      <c r="CE112" s="134"/>
      <c r="CF112" s="137">
        <v>0</v>
      </c>
      <c r="CG112" s="134">
        <v>344</v>
      </c>
      <c r="CH112" s="132"/>
      <c r="CI112" s="132"/>
      <c r="CJ112" s="229" t="s">
        <v>820</v>
      </c>
      <c r="CK112" s="233" t="s">
        <v>820</v>
      </c>
      <c r="CL112" s="138">
        <v>0</v>
      </c>
      <c r="CM112" s="138">
        <v>62</v>
      </c>
      <c r="CN112" s="135">
        <v>0</v>
      </c>
      <c r="CO112" s="135">
        <v>1.07</v>
      </c>
      <c r="CP112" s="139"/>
      <c r="CQ112" s="135">
        <v>0</v>
      </c>
      <c r="CR112" s="179">
        <v>43479</v>
      </c>
      <c r="CS112" s="180">
        <v>43479</v>
      </c>
      <c r="CT112" s="181">
        <v>43605</v>
      </c>
      <c r="CU112" s="181">
        <v>43067</v>
      </c>
      <c r="CV112" s="181">
        <v>0</v>
      </c>
      <c r="CW112" s="181">
        <v>43151</v>
      </c>
      <c r="CX112" s="181">
        <v>43235</v>
      </c>
      <c r="CY112" s="135">
        <v>0</v>
      </c>
      <c r="CZ112" s="134">
        <v>0</v>
      </c>
      <c r="DA112" s="135">
        <v>0</v>
      </c>
      <c r="DB112" s="135">
        <v>0</v>
      </c>
      <c r="DC112" s="135">
        <v>0</v>
      </c>
      <c r="DD112" s="135">
        <v>0</v>
      </c>
      <c r="DE112" s="140">
        <v>2.197802197802198E-2</v>
      </c>
      <c r="DF112" s="13" t="s">
        <v>820</v>
      </c>
      <c r="DG112" s="80" t="s">
        <v>820</v>
      </c>
      <c r="DH112" s="18" t="b">
        <v>0</v>
      </c>
      <c r="DI112" s="79"/>
      <c r="DJ112" s="79"/>
      <c r="DK112" s="192"/>
      <c r="DL112" s="174"/>
      <c r="DM112" s="193"/>
      <c r="DN112" s="135"/>
      <c r="DO112" s="79"/>
      <c r="DP112" s="79"/>
      <c r="DQ112" s="79"/>
      <c r="DR112" s="79"/>
      <c r="DS112" s="79"/>
      <c r="DT112" s="79"/>
      <c r="DU112" s="79"/>
      <c r="DV112" s="18"/>
      <c r="DW112" s="18"/>
      <c r="DX112" s="18"/>
      <c r="DY112" s="177"/>
      <c r="DZ112" s="177">
        <v>0</v>
      </c>
      <c r="EA112" s="177">
        <v>0</v>
      </c>
      <c r="EB112" s="177">
        <v>0</v>
      </c>
      <c r="EC112" s="177">
        <v>0</v>
      </c>
      <c r="ED112" s="177">
        <v>0</v>
      </c>
      <c r="EE112" s="177">
        <v>0</v>
      </c>
      <c r="EF112" s="177">
        <v>0</v>
      </c>
      <c r="EG112" s="177">
        <v>0</v>
      </c>
      <c r="EH112" s="177">
        <v>0</v>
      </c>
      <c r="EI112" s="177">
        <v>0</v>
      </c>
      <c r="EJ112" s="177">
        <v>0</v>
      </c>
      <c r="EK112" s="177">
        <v>0</v>
      </c>
      <c r="EL112" s="177">
        <v>0</v>
      </c>
      <c r="EM112" s="177">
        <v>0</v>
      </c>
      <c r="EN112" s="177">
        <v>0</v>
      </c>
      <c r="EO112" s="177">
        <v>0</v>
      </c>
      <c r="EP112" s="177">
        <v>0</v>
      </c>
      <c r="EQ112" s="177">
        <v>0</v>
      </c>
      <c r="ER112" s="177">
        <v>0</v>
      </c>
      <c r="ES112" s="177">
        <v>0</v>
      </c>
      <c r="ET112" s="177">
        <v>0</v>
      </c>
      <c r="EU112" s="177">
        <v>0</v>
      </c>
      <c r="EV112" s="177">
        <v>0</v>
      </c>
      <c r="EW112" s="177">
        <v>0</v>
      </c>
      <c r="EX112" s="177">
        <v>0</v>
      </c>
      <c r="EY112" s="177">
        <v>0</v>
      </c>
      <c r="EZ112" s="177">
        <v>0</v>
      </c>
      <c r="FA112" s="177">
        <v>0</v>
      </c>
      <c r="FB112" s="177">
        <v>0</v>
      </c>
      <c r="FC112" s="246">
        <v>2110</v>
      </c>
      <c r="FD112" s="246">
        <v>2050</v>
      </c>
      <c r="FE112" s="246">
        <v>2050</v>
      </c>
      <c r="FF112" s="247">
        <v>2050</v>
      </c>
      <c r="FG112" s="247">
        <v>2030</v>
      </c>
      <c r="FH112" s="247">
        <v>2030</v>
      </c>
      <c r="FI112" s="247">
        <v>2030</v>
      </c>
      <c r="FJ112" s="247">
        <v>2030</v>
      </c>
      <c r="FK112" s="247">
        <v>1920</v>
      </c>
      <c r="FL112" s="247">
        <v>1920</v>
      </c>
      <c r="FM112" s="247">
        <v>1920</v>
      </c>
      <c r="FN112" s="247">
        <v>1920</v>
      </c>
      <c r="FO112" s="247">
        <v>1920</v>
      </c>
      <c r="FP112" s="247">
        <v>1920</v>
      </c>
      <c r="FQ112" s="247">
        <v>1920</v>
      </c>
      <c r="FR112" s="247">
        <v>1920</v>
      </c>
      <c r="FS112" s="247">
        <v>1920</v>
      </c>
      <c r="FT112" s="247">
        <v>1920</v>
      </c>
      <c r="FU112" s="247">
        <v>1920</v>
      </c>
      <c r="FV112" s="247">
        <v>1920</v>
      </c>
      <c r="FW112" s="247">
        <v>1920</v>
      </c>
      <c r="FX112" s="247">
        <v>1920</v>
      </c>
      <c r="FY112" s="247">
        <v>1920</v>
      </c>
      <c r="FZ112" s="247">
        <v>1920</v>
      </c>
      <c r="GA112" s="247">
        <v>1920</v>
      </c>
      <c r="GB112" s="247">
        <v>1920</v>
      </c>
      <c r="GC112" s="247">
        <v>1920</v>
      </c>
      <c r="GD112" s="247">
        <v>1910</v>
      </c>
      <c r="GE112" s="247">
        <v>1910</v>
      </c>
      <c r="GF112" s="247">
        <v>1910</v>
      </c>
      <c r="GG112" s="247">
        <v>1910</v>
      </c>
      <c r="GH112" s="247">
        <v>1910</v>
      </c>
      <c r="GI112" s="247">
        <v>1910</v>
      </c>
      <c r="GJ112" s="247">
        <v>1910</v>
      </c>
      <c r="GK112" s="247">
        <v>1910</v>
      </c>
      <c r="GL112" s="247">
        <v>1910</v>
      </c>
      <c r="GM112" s="247">
        <v>1910</v>
      </c>
      <c r="GN112" s="247">
        <v>1910</v>
      </c>
      <c r="GO112" s="247">
        <v>1910</v>
      </c>
      <c r="GP112" s="247">
        <v>1910</v>
      </c>
      <c r="GQ112" s="247">
        <v>1910</v>
      </c>
      <c r="GR112" s="247">
        <v>1890</v>
      </c>
      <c r="GS112" s="247">
        <v>1870</v>
      </c>
      <c r="GT112" s="247">
        <v>1830</v>
      </c>
      <c r="GU112" s="247">
        <v>1830</v>
      </c>
      <c r="GV112" s="247">
        <v>1830</v>
      </c>
      <c r="GW112" s="247">
        <v>1830</v>
      </c>
      <c r="GX112" s="247">
        <v>1830</v>
      </c>
      <c r="GY112" s="247">
        <v>1800</v>
      </c>
      <c r="GZ112" s="247">
        <v>1800</v>
      </c>
      <c r="HA112" s="247">
        <v>1800</v>
      </c>
      <c r="HB112" s="247">
        <v>1800</v>
      </c>
      <c r="HC112" s="247">
        <v>1800</v>
      </c>
      <c r="HD112" s="247">
        <v>1800</v>
      </c>
      <c r="HE112" s="247">
        <v>1</v>
      </c>
      <c r="HF112" s="247">
        <v>1800</v>
      </c>
      <c r="HG112" s="247">
        <v>1800</v>
      </c>
      <c r="HH112" s="247">
        <v>1800</v>
      </c>
      <c r="HI112" s="247">
        <v>1800</v>
      </c>
      <c r="HJ112" s="247">
        <v>1800</v>
      </c>
      <c r="HK112" s="198"/>
      <c r="HL112" s="247">
        <v>1800</v>
      </c>
      <c r="HM112" s="247">
        <v>1800</v>
      </c>
      <c r="HN112" s="247">
        <v>1800</v>
      </c>
      <c r="HO112" s="247">
        <v>1800</v>
      </c>
      <c r="HP112" s="247">
        <v>1800</v>
      </c>
      <c r="HQ112" s="247">
        <v>1800</v>
      </c>
      <c r="HR112" s="247">
        <v>1800</v>
      </c>
      <c r="HS112" s="247">
        <v>1800</v>
      </c>
      <c r="HT112" s="247">
        <v>1800</v>
      </c>
      <c r="HU112" s="247">
        <v>1800</v>
      </c>
      <c r="HV112" s="198"/>
      <c r="HW112" s="247">
        <v>1800</v>
      </c>
      <c r="HX112" s="247">
        <v>1800</v>
      </c>
      <c r="HY112" s="247">
        <v>1790</v>
      </c>
      <c r="HZ112" s="247">
        <v>1790</v>
      </c>
      <c r="IA112" s="247">
        <v>1790</v>
      </c>
      <c r="IB112" s="247">
        <v>1790</v>
      </c>
      <c r="IC112" s="247">
        <v>1790</v>
      </c>
      <c r="ID112" s="247">
        <v>1790</v>
      </c>
      <c r="IE112" s="247">
        <v>1790</v>
      </c>
      <c r="IF112" s="247">
        <v>1790</v>
      </c>
      <c r="IG112" s="247">
        <v>1790</v>
      </c>
      <c r="IH112" s="247">
        <v>1790</v>
      </c>
      <c r="II112" s="247">
        <v>1790</v>
      </c>
      <c r="IJ112" s="247">
        <v>1780</v>
      </c>
      <c r="IK112" s="247">
        <v>1780</v>
      </c>
      <c r="IL112" s="247">
        <v>1780</v>
      </c>
      <c r="IM112" s="247">
        <v>1780</v>
      </c>
      <c r="IN112" s="247">
        <v>1780</v>
      </c>
      <c r="IO112" s="247">
        <v>1780</v>
      </c>
      <c r="IP112" s="247">
        <v>1780</v>
      </c>
      <c r="IQ112" s="247">
        <v>1780</v>
      </c>
      <c r="IR112" s="247">
        <v>1780</v>
      </c>
      <c r="IS112" s="247">
        <v>1780</v>
      </c>
      <c r="IT112" s="247">
        <v>1780</v>
      </c>
      <c r="IU112" s="247">
        <v>1780</v>
      </c>
      <c r="IV112" s="247">
        <v>1780</v>
      </c>
      <c r="IW112" s="247">
        <v>1780</v>
      </c>
      <c r="IX112" s="247">
        <v>1780</v>
      </c>
      <c r="IY112" s="247">
        <v>1780</v>
      </c>
      <c r="IZ112" s="198"/>
      <c r="JA112" s="247">
        <v>1780</v>
      </c>
      <c r="JB112" s="247">
        <v>1780</v>
      </c>
      <c r="JC112" s="247">
        <v>1780</v>
      </c>
      <c r="JD112" s="247">
        <v>1780</v>
      </c>
      <c r="JE112" s="247">
        <v>1780</v>
      </c>
      <c r="JF112" s="247">
        <v>1780</v>
      </c>
      <c r="JG112" s="247">
        <v>1780</v>
      </c>
      <c r="JH112" s="247">
        <v>1780</v>
      </c>
      <c r="JI112" s="247">
        <v>1780</v>
      </c>
      <c r="JJ112" s="247"/>
      <c r="JK112" s="247">
        <v>1780</v>
      </c>
      <c r="JL112" s="247">
        <v>1780</v>
      </c>
      <c r="JM112" s="247">
        <v>1780</v>
      </c>
      <c r="JN112" s="247">
        <v>1780</v>
      </c>
      <c r="JO112" s="247">
        <v>1780</v>
      </c>
      <c r="JP112" s="247">
        <v>1780</v>
      </c>
      <c r="JQ112" s="198"/>
      <c r="JR112" s="247">
        <v>1780</v>
      </c>
      <c r="JS112" s="247">
        <v>1780</v>
      </c>
      <c r="JT112" s="247">
        <v>1780</v>
      </c>
      <c r="JU112" s="247">
        <v>1780</v>
      </c>
      <c r="JV112" s="247">
        <v>1780</v>
      </c>
      <c r="JW112" s="247">
        <v>1780</v>
      </c>
      <c r="JX112" s="247">
        <v>1780</v>
      </c>
      <c r="JY112" s="247">
        <v>1760</v>
      </c>
      <c r="JZ112" s="247">
        <v>1760</v>
      </c>
      <c r="KA112" s="247">
        <v>1760</v>
      </c>
      <c r="KB112" s="247">
        <v>1760</v>
      </c>
      <c r="KC112" s="247">
        <v>1760</v>
      </c>
      <c r="KD112" s="247">
        <v>1760</v>
      </c>
      <c r="KE112" s="247">
        <v>1760</v>
      </c>
      <c r="KF112" s="247">
        <v>1760</v>
      </c>
      <c r="KG112" s="247">
        <v>1760</v>
      </c>
      <c r="KH112" s="247">
        <v>1740</v>
      </c>
      <c r="KI112" s="247">
        <v>1740</v>
      </c>
      <c r="KJ112" s="247">
        <v>1740</v>
      </c>
      <c r="KK112" s="247">
        <v>1740</v>
      </c>
      <c r="KL112" s="247">
        <v>1740</v>
      </c>
      <c r="KM112" s="247">
        <v>1740</v>
      </c>
      <c r="KN112" s="247">
        <v>1730</v>
      </c>
      <c r="KO112" s="247">
        <v>1730</v>
      </c>
      <c r="KP112" s="247">
        <v>1730</v>
      </c>
      <c r="KQ112" s="247">
        <v>1730</v>
      </c>
      <c r="KR112" s="247">
        <v>1730</v>
      </c>
      <c r="KS112" s="247">
        <v>1730</v>
      </c>
      <c r="KT112" s="247">
        <v>1730</v>
      </c>
      <c r="KU112" s="247">
        <v>1730</v>
      </c>
      <c r="KV112" s="247">
        <v>1730</v>
      </c>
      <c r="KW112" s="247">
        <v>1730</v>
      </c>
      <c r="KX112" s="198"/>
      <c r="KY112" s="198"/>
      <c r="KZ112" s="198"/>
      <c r="LA112" s="198"/>
      <c r="LB112" s="247">
        <v>1670</v>
      </c>
      <c r="LC112" s="247">
        <v>1780</v>
      </c>
      <c r="LD112" s="247">
        <v>1780</v>
      </c>
      <c r="LE112" s="247">
        <v>1670</v>
      </c>
      <c r="LF112" s="243">
        <v>0</v>
      </c>
      <c r="LG112" s="247">
        <v>1670</v>
      </c>
      <c r="LH112" s="198"/>
      <c r="LI112" s="198"/>
      <c r="LJ112" s="198"/>
      <c r="LK112" s="198"/>
      <c r="LL112" s="198"/>
      <c r="LM112" s="198"/>
      <c r="LN112" s="198"/>
      <c r="LO112" s="198"/>
      <c r="LP112" s="198"/>
      <c r="LQ112" s="247">
        <v>1670</v>
      </c>
      <c r="LR112" s="198"/>
      <c r="LS112" s="198"/>
      <c r="LT112" s="198"/>
      <c r="LU112" s="198"/>
      <c r="LV112" s="198"/>
      <c r="LW112" s="198"/>
      <c r="LX112" s="198"/>
      <c r="LY112" s="198"/>
      <c r="LZ112" s="198"/>
      <c r="MA112" s="198"/>
      <c r="MB112" s="198"/>
      <c r="MC112" s="198"/>
      <c r="MD112" s="198"/>
      <c r="ME112" s="198"/>
      <c r="MF112" s="198"/>
      <c r="MG112" s="198"/>
      <c r="MH112" s="198"/>
      <c r="MI112" s="198"/>
      <c r="MJ112" s="198"/>
      <c r="MK112" s="198"/>
      <c r="ML112" s="198"/>
      <c r="MM112" s="198"/>
      <c r="MN112" s="247">
        <v>1670</v>
      </c>
      <c r="MO112" s="247">
        <v>1650</v>
      </c>
      <c r="MP112" s="198"/>
      <c r="MQ112" s="247">
        <v>1650</v>
      </c>
      <c r="MR112" s="198"/>
      <c r="MS112" s="198"/>
      <c r="MT112" s="198"/>
      <c r="MU112" s="198"/>
      <c r="MV112" s="198"/>
      <c r="MW112" s="198"/>
      <c r="MX112" s="198"/>
      <c r="MY112" s="198"/>
      <c r="MZ112" s="198"/>
      <c r="NA112" s="247">
        <v>1650</v>
      </c>
      <c r="NB112" s="198"/>
      <c r="NC112" s="198"/>
      <c r="ND112" s="198"/>
      <c r="NE112" s="198"/>
      <c r="NF112" s="198"/>
      <c r="NG112" s="198"/>
      <c r="NH112" s="198"/>
      <c r="NI112" s="198"/>
      <c r="NJ112" s="198"/>
      <c r="NK112" s="198"/>
      <c r="NL112" s="198"/>
      <c r="NM112" s="198"/>
      <c r="NN112" s="198"/>
      <c r="NO112" s="198"/>
      <c r="NP112" s="196"/>
      <c r="NQ112" s="196"/>
      <c r="NR112" s="196"/>
      <c r="NS112" s="196"/>
      <c r="NT112" s="196"/>
      <c r="NU112" s="196"/>
      <c r="NV112" s="196"/>
      <c r="NW112" s="196"/>
      <c r="NX112" s="196"/>
      <c r="NY112" s="196"/>
      <c r="NZ112" s="196"/>
      <c r="OA112" s="196"/>
      <c r="OB112" s="196"/>
      <c r="OC112" s="196"/>
      <c r="OD112" s="196"/>
      <c r="OE112" s="196"/>
      <c r="OF112" s="196"/>
      <c r="OG112" s="196"/>
      <c r="OH112" s="196"/>
      <c r="OI112" s="196"/>
      <c r="OJ112" s="196"/>
      <c r="OK112" s="196"/>
      <c r="OL112" s="196"/>
      <c r="OM112" s="196"/>
      <c r="ON112" s="196"/>
      <c r="OO112" s="196"/>
      <c r="OP112" s="196"/>
      <c r="OQ112" s="196"/>
      <c r="OR112" s="196"/>
      <c r="OS112" s="196"/>
      <c r="OT112" s="196"/>
      <c r="OU112" s="196"/>
      <c r="OV112" s="196"/>
      <c r="OW112" s="196"/>
      <c r="OX112" s="196"/>
      <c r="OY112" s="196"/>
      <c r="OZ112" s="196"/>
      <c r="PA112" s="196"/>
      <c r="PB112" s="196"/>
      <c r="PC112" s="196"/>
      <c r="PD112" s="196"/>
      <c r="PE112" s="196"/>
      <c r="PF112" s="196"/>
      <c r="PG112" s="196"/>
      <c r="PH112" s="196"/>
      <c r="PI112" s="196"/>
      <c r="PJ112" s="196"/>
      <c r="PK112" s="196"/>
      <c r="PL112" s="196"/>
      <c r="PM112" s="196"/>
      <c r="PN112" s="196"/>
      <c r="PO112" s="196"/>
      <c r="PP112" s="196"/>
      <c r="PQ112" s="196"/>
      <c r="PR112" s="196"/>
      <c r="PS112" s="196"/>
      <c r="PT112" s="196"/>
      <c r="PU112" s="196"/>
      <c r="PV112" s="196"/>
      <c r="PW112" s="196"/>
      <c r="PX112" s="261"/>
      <c r="PY112" s="261"/>
      <c r="PZ112" s="261"/>
      <c r="QA112" s="261"/>
      <c r="QB112" s="261"/>
      <c r="QC112" s="261"/>
      <c r="QD112" s="261"/>
      <c r="QE112" s="261"/>
      <c r="QF112" s="261"/>
      <c r="QG112" s="261"/>
      <c r="QH112" s="261"/>
      <c r="QI112" s="261"/>
      <c r="QJ112" s="261"/>
      <c r="QK112" s="261"/>
      <c r="QL112" s="261"/>
      <c r="QM112" s="261"/>
      <c r="QN112" s="261"/>
      <c r="QO112" s="261"/>
      <c r="QP112" s="261"/>
      <c r="QQ112" s="261"/>
      <c r="QR112" s="261"/>
      <c r="QS112" s="261"/>
      <c r="QT112" s="261"/>
      <c r="QU112" s="261"/>
      <c r="QV112" s="261"/>
      <c r="QW112" s="261"/>
      <c r="QX112" s="261"/>
      <c r="QY112" s="261"/>
      <c r="QZ112" s="261"/>
      <c r="RA112" s="261"/>
      <c r="RB112" s="261"/>
      <c r="RC112" s="261"/>
      <c r="RD112" s="261"/>
      <c r="RE112" s="261"/>
      <c r="RF112" s="261"/>
      <c r="RG112" s="261"/>
      <c r="RH112" s="261"/>
      <c r="RI112" s="261"/>
      <c r="RJ112" s="261"/>
      <c r="RK112" s="261"/>
      <c r="RL112" s="261"/>
      <c r="RM112" s="261"/>
      <c r="RN112" s="261"/>
      <c r="RO112" s="261"/>
      <c r="RP112" s="261"/>
      <c r="RQ112" s="261"/>
      <c r="RR112" s="261"/>
      <c r="RS112" s="261"/>
      <c r="RT112" s="261"/>
      <c r="RU112" s="261"/>
      <c r="RV112" s="261"/>
      <c r="RW112" s="261"/>
      <c r="RX112" s="261"/>
      <c r="RY112" s="261"/>
      <c r="RZ112" s="261"/>
      <c r="SA112" s="261"/>
      <c r="SB112" s="261"/>
      <c r="SC112" s="261"/>
      <c r="SD112" s="261"/>
      <c r="SE112" s="261"/>
    </row>
    <row r="113" spans="1:499" x14ac:dyDescent="0.2">
      <c r="A113" s="230" t="s">
        <v>830</v>
      </c>
      <c r="B113" s="231" t="s">
        <v>2925</v>
      </c>
      <c r="C113" s="225"/>
      <c r="D113" s="225"/>
      <c r="E113" s="225"/>
      <c r="F113" s="226" t="s">
        <v>5731</v>
      </c>
      <c r="G113" s="226" t="s">
        <v>5550</v>
      </c>
      <c r="H113" s="226" t="s">
        <v>5551</v>
      </c>
      <c r="I113" s="226" t="s">
        <v>5721</v>
      </c>
      <c r="J113" s="226"/>
      <c r="K113" s="226"/>
      <c r="L113" s="226"/>
      <c r="M113" s="226"/>
      <c r="N113" s="226" t="s">
        <v>5553</v>
      </c>
      <c r="O113" s="226" t="s">
        <v>5732</v>
      </c>
      <c r="P113" s="226"/>
      <c r="Q113" s="237">
        <v>0</v>
      </c>
      <c r="R113" s="238"/>
      <c r="S113" s="238"/>
      <c r="T113" s="238"/>
      <c r="U113" s="238"/>
      <c r="V113" s="238"/>
      <c r="W113" s="232" t="s">
        <v>5578</v>
      </c>
      <c r="X113" s="232"/>
      <c r="Y113" s="232" t="s">
        <v>5556</v>
      </c>
      <c r="Z113" s="235">
        <v>0.38</v>
      </c>
      <c r="AA113" s="235">
        <v>0.77</v>
      </c>
      <c r="AB113" s="235">
        <v>0</v>
      </c>
      <c r="AC113" s="224">
        <v>36526</v>
      </c>
      <c r="AD113" s="224">
        <v>36526</v>
      </c>
      <c r="AE113" s="125">
        <v>18</v>
      </c>
      <c r="AF113" s="125">
        <v>24</v>
      </c>
      <c r="AG113" s="125">
        <v>12</v>
      </c>
      <c r="AH113" s="236">
        <v>1</v>
      </c>
      <c r="AI113" s="236" t="s">
        <v>819</v>
      </c>
      <c r="AJ113" s="125" t="s">
        <v>6229</v>
      </c>
      <c r="AK113" s="175" t="s">
        <v>5145</v>
      </c>
      <c r="AL113" s="125" t="s">
        <v>820</v>
      </c>
      <c r="AM113" s="27" t="s">
        <v>820</v>
      </c>
      <c r="AN113" s="126">
        <v>60.67</v>
      </c>
      <c r="AO113" s="126">
        <v>7</v>
      </c>
      <c r="AP113" s="126">
        <v>8.1999999999999993</v>
      </c>
      <c r="AQ113" s="126">
        <v>8.1999999999999993</v>
      </c>
      <c r="AR113" s="125">
        <v>3</v>
      </c>
      <c r="AS113" s="125">
        <v>0</v>
      </c>
      <c r="AT113" s="178">
        <v>43368</v>
      </c>
      <c r="AU113" s="178"/>
      <c r="AV113" s="178">
        <v>43390</v>
      </c>
      <c r="AW113" s="239" t="s">
        <v>855</v>
      </c>
      <c r="AX113" s="239" t="s">
        <v>846</v>
      </c>
      <c r="AY113" s="127"/>
      <c r="AZ113" s="127"/>
      <c r="BA113" s="128">
        <v>2000</v>
      </c>
      <c r="BB113" s="128" t="s">
        <v>489</v>
      </c>
      <c r="BC113" s="128"/>
      <c r="BD113" s="128">
        <v>1</v>
      </c>
      <c r="BE113" s="129" t="s">
        <v>541</v>
      </c>
      <c r="BF113" s="130">
        <v>1</v>
      </c>
      <c r="BG113" s="240"/>
      <c r="BH113" s="241"/>
      <c r="BI113" s="190"/>
      <c r="BJ113" s="131">
        <v>1700</v>
      </c>
      <c r="BK113" s="191">
        <v>2621</v>
      </c>
      <c r="BL113" s="13">
        <v>1131</v>
      </c>
      <c r="BM113" s="13">
        <v>561</v>
      </c>
      <c r="BN113" s="27" t="s">
        <v>706</v>
      </c>
      <c r="BO113" s="13" t="s">
        <v>5562</v>
      </c>
      <c r="BP113" s="222">
        <v>1800</v>
      </c>
      <c r="BQ113" s="132"/>
      <c r="BR113" s="133"/>
      <c r="BS113" s="125">
        <v>1000000000</v>
      </c>
      <c r="BT113" s="134">
        <v>0</v>
      </c>
      <c r="BU113" s="135">
        <v>1</v>
      </c>
      <c r="BV113" s="134">
        <v>2000</v>
      </c>
      <c r="BW113" s="136">
        <v>0</v>
      </c>
      <c r="BX113" s="136">
        <v>2000</v>
      </c>
      <c r="BY113" s="136">
        <v>0</v>
      </c>
      <c r="BZ113" s="134">
        <v>0</v>
      </c>
      <c r="CA113" s="134">
        <v>0</v>
      </c>
      <c r="CB113" s="134">
        <v>2000</v>
      </c>
      <c r="CC113" s="135">
        <v>-0.17649999999999999</v>
      </c>
      <c r="CD113" s="134"/>
      <c r="CE113" s="134"/>
      <c r="CF113" s="137">
        <v>0</v>
      </c>
      <c r="CG113" s="134">
        <v>567</v>
      </c>
      <c r="CH113" s="132"/>
      <c r="CI113" s="132"/>
      <c r="CJ113" s="229" t="s">
        <v>820</v>
      </c>
      <c r="CK113" s="233" t="s">
        <v>820</v>
      </c>
      <c r="CL113" s="138">
        <v>219</v>
      </c>
      <c r="CM113" s="138">
        <v>0</v>
      </c>
      <c r="CN113" s="135">
        <v>0</v>
      </c>
      <c r="CO113" s="135">
        <v>1.37</v>
      </c>
      <c r="CP113" s="139"/>
      <c r="CQ113" s="135">
        <v>0</v>
      </c>
      <c r="CR113" s="179">
        <v>43242</v>
      </c>
      <c r="CS113" s="180">
        <v>43367</v>
      </c>
      <c r="CT113" s="181">
        <v>43493</v>
      </c>
      <c r="CU113" s="181">
        <v>42849</v>
      </c>
      <c r="CV113" s="181">
        <v>0</v>
      </c>
      <c r="CW113" s="181">
        <v>42933</v>
      </c>
      <c r="CX113" s="181">
        <v>43017</v>
      </c>
      <c r="CY113" s="135">
        <v>0.40844588840031265</v>
      </c>
      <c r="CZ113" s="134">
        <v>0</v>
      </c>
      <c r="DA113" s="135">
        <v>3.8834951456310676E-2</v>
      </c>
      <c r="DB113" s="135">
        <v>0.50485436893203883</v>
      </c>
      <c r="DC113" s="135">
        <v>0</v>
      </c>
      <c r="DD113" s="135">
        <v>0</v>
      </c>
      <c r="DE113" s="140">
        <v>0</v>
      </c>
      <c r="DF113" s="13" t="s">
        <v>820</v>
      </c>
      <c r="DG113" s="80" t="s">
        <v>820</v>
      </c>
      <c r="DH113" s="18" t="b">
        <v>0</v>
      </c>
      <c r="DI113" s="79"/>
      <c r="DJ113" s="79"/>
      <c r="DK113" s="192"/>
      <c r="DL113" s="174"/>
      <c r="DM113" s="193"/>
      <c r="DN113" s="135"/>
      <c r="DO113" s="79"/>
      <c r="DP113" s="79"/>
      <c r="DQ113" s="79"/>
      <c r="DR113" s="79"/>
      <c r="DS113" s="79"/>
      <c r="DT113" s="79"/>
      <c r="DU113" s="79"/>
      <c r="DV113" s="18"/>
      <c r="DW113" s="18"/>
      <c r="DX113" s="18"/>
      <c r="DY113" s="177"/>
      <c r="DZ113" s="177">
        <v>0</v>
      </c>
      <c r="EA113" s="177">
        <v>0</v>
      </c>
      <c r="EB113" s="177">
        <v>0</v>
      </c>
      <c r="EC113" s="177">
        <v>0</v>
      </c>
      <c r="ED113" s="177">
        <v>0</v>
      </c>
      <c r="EE113" s="177">
        <v>0</v>
      </c>
      <c r="EF113" s="177">
        <v>0</v>
      </c>
      <c r="EG113" s="177">
        <v>0</v>
      </c>
      <c r="EH113" s="177">
        <v>0</v>
      </c>
      <c r="EI113" s="177">
        <v>0</v>
      </c>
      <c r="EJ113" s="177">
        <v>0</v>
      </c>
      <c r="EK113" s="177">
        <v>0</v>
      </c>
      <c r="EL113" s="177">
        <v>0</v>
      </c>
      <c r="EM113" s="177">
        <v>0</v>
      </c>
      <c r="EN113" s="177">
        <v>0</v>
      </c>
      <c r="EO113" s="177">
        <v>0</v>
      </c>
      <c r="EP113" s="177">
        <v>0</v>
      </c>
      <c r="EQ113" s="177">
        <v>0</v>
      </c>
      <c r="ER113" s="177">
        <v>0</v>
      </c>
      <c r="ES113" s="177">
        <v>0</v>
      </c>
      <c r="ET113" s="177">
        <v>0</v>
      </c>
      <c r="EU113" s="177">
        <v>0</v>
      </c>
      <c r="EV113" s="177">
        <v>0</v>
      </c>
      <c r="EW113" s="177">
        <v>0</v>
      </c>
      <c r="EX113" s="177">
        <v>0</v>
      </c>
      <c r="EY113" s="177">
        <v>0</v>
      </c>
      <c r="EZ113" s="177">
        <v>0</v>
      </c>
      <c r="FA113" s="177">
        <v>0</v>
      </c>
      <c r="FB113" s="177">
        <v>0</v>
      </c>
      <c r="FC113" s="246">
        <v>1830</v>
      </c>
      <c r="FD113" s="248">
        <v>1400</v>
      </c>
      <c r="FE113" s="248">
        <v>1400</v>
      </c>
      <c r="FF113" s="248">
        <v>1400</v>
      </c>
      <c r="FG113" s="249">
        <v>1290</v>
      </c>
      <c r="FH113" s="249">
        <v>1240</v>
      </c>
      <c r="FI113" s="249">
        <v>1240</v>
      </c>
      <c r="FJ113" s="249">
        <v>1240</v>
      </c>
      <c r="FK113" s="248">
        <v>1080</v>
      </c>
      <c r="FL113" s="248">
        <v>1080</v>
      </c>
      <c r="FM113" s="248">
        <v>1080</v>
      </c>
      <c r="FN113" s="248">
        <v>1080</v>
      </c>
      <c r="FO113" s="248">
        <v>1080</v>
      </c>
      <c r="FP113" s="248">
        <v>1080</v>
      </c>
      <c r="FQ113" s="248">
        <v>1080</v>
      </c>
      <c r="FR113" s="248">
        <v>1080</v>
      </c>
      <c r="FS113" s="248">
        <v>1080</v>
      </c>
      <c r="FT113" s="248">
        <v>1080</v>
      </c>
      <c r="FU113" s="248">
        <v>1080</v>
      </c>
      <c r="FV113" s="248">
        <v>1080</v>
      </c>
      <c r="FW113" s="248">
        <v>1080</v>
      </c>
      <c r="FX113" s="248">
        <v>1080</v>
      </c>
      <c r="FY113" s="248">
        <v>1080</v>
      </c>
      <c r="FZ113" s="248">
        <v>1080</v>
      </c>
      <c r="GA113" s="248">
        <v>1080</v>
      </c>
      <c r="GB113" s="248">
        <v>1080</v>
      </c>
      <c r="GC113" s="248">
        <v>1080</v>
      </c>
      <c r="GD113" s="248">
        <v>980</v>
      </c>
      <c r="GE113" s="248">
        <v>980</v>
      </c>
      <c r="GF113" s="248">
        <v>980</v>
      </c>
      <c r="GG113" s="248">
        <v>980</v>
      </c>
      <c r="GH113" s="248">
        <v>980</v>
      </c>
      <c r="GI113" s="248">
        <v>980</v>
      </c>
      <c r="GJ113" s="248">
        <v>980</v>
      </c>
      <c r="GK113" s="248">
        <v>980</v>
      </c>
      <c r="GL113" s="248">
        <v>980</v>
      </c>
      <c r="GM113" s="248">
        <v>980</v>
      </c>
      <c r="GN113" s="248">
        <v>960</v>
      </c>
      <c r="GO113" s="248">
        <v>960</v>
      </c>
      <c r="GP113" s="248">
        <v>960</v>
      </c>
      <c r="GQ113" s="248">
        <v>960</v>
      </c>
      <c r="GR113" s="248">
        <v>950</v>
      </c>
      <c r="GS113" s="248">
        <v>950</v>
      </c>
      <c r="GT113" s="248">
        <v>900</v>
      </c>
      <c r="GU113" s="248">
        <v>900</v>
      </c>
      <c r="GV113" s="248">
        <v>900</v>
      </c>
      <c r="GW113" s="248">
        <v>900</v>
      </c>
      <c r="GX113" s="248">
        <v>900</v>
      </c>
      <c r="GY113" s="248">
        <v>900</v>
      </c>
      <c r="GZ113" s="248">
        <v>900</v>
      </c>
      <c r="HA113" s="244">
        <v>870</v>
      </c>
      <c r="HB113" s="244">
        <v>870</v>
      </c>
      <c r="HC113" s="244">
        <v>870</v>
      </c>
      <c r="HD113" s="244">
        <v>870</v>
      </c>
      <c r="HE113" s="244">
        <v>1</v>
      </c>
      <c r="HF113" s="244">
        <v>870</v>
      </c>
      <c r="HG113" s="244">
        <v>870</v>
      </c>
      <c r="HH113" s="244">
        <v>870</v>
      </c>
      <c r="HI113" s="244">
        <v>870</v>
      </c>
      <c r="HJ113" s="244">
        <v>850</v>
      </c>
      <c r="HK113" s="198"/>
      <c r="HL113" s="244">
        <v>850</v>
      </c>
      <c r="HM113" s="244">
        <v>840</v>
      </c>
      <c r="HN113" s="244">
        <v>840</v>
      </c>
      <c r="HO113" s="244">
        <v>870</v>
      </c>
      <c r="HP113" s="244">
        <v>830</v>
      </c>
      <c r="HQ113" s="244">
        <v>830</v>
      </c>
      <c r="HR113" s="244">
        <v>830</v>
      </c>
      <c r="HS113" s="244">
        <v>830</v>
      </c>
      <c r="HT113" s="244">
        <v>830</v>
      </c>
      <c r="HU113" s="244">
        <v>730</v>
      </c>
      <c r="HV113" s="198"/>
      <c r="HW113" s="244">
        <v>710</v>
      </c>
      <c r="HX113" s="244">
        <v>710</v>
      </c>
      <c r="HY113" s="244">
        <v>700</v>
      </c>
      <c r="HZ113" s="244">
        <v>700</v>
      </c>
      <c r="IA113" s="244">
        <v>700</v>
      </c>
      <c r="IB113" s="244">
        <v>670</v>
      </c>
      <c r="IC113" s="244">
        <v>660</v>
      </c>
      <c r="ID113" s="244">
        <v>660</v>
      </c>
      <c r="IE113" s="244">
        <v>660</v>
      </c>
      <c r="IF113" s="244">
        <v>650</v>
      </c>
      <c r="IG113" s="244">
        <v>650</v>
      </c>
      <c r="IH113" s="244">
        <v>650</v>
      </c>
      <c r="II113" s="244">
        <v>640</v>
      </c>
      <c r="IJ113" s="244">
        <v>640</v>
      </c>
      <c r="IK113" s="244">
        <v>640</v>
      </c>
      <c r="IL113" s="244">
        <v>610</v>
      </c>
      <c r="IM113" s="244">
        <v>590</v>
      </c>
      <c r="IN113" s="244">
        <v>590</v>
      </c>
      <c r="IO113" s="244">
        <v>590</v>
      </c>
      <c r="IP113" s="244">
        <v>590</v>
      </c>
      <c r="IQ113" s="244">
        <v>510</v>
      </c>
      <c r="IR113" s="244">
        <v>510</v>
      </c>
      <c r="IS113" s="244">
        <v>510</v>
      </c>
      <c r="IT113" s="244">
        <v>500</v>
      </c>
      <c r="IU113" s="244">
        <v>500</v>
      </c>
      <c r="IV113" s="244">
        <v>500</v>
      </c>
      <c r="IW113" s="244">
        <v>500</v>
      </c>
      <c r="IX113" s="244">
        <v>500</v>
      </c>
      <c r="IY113" s="244">
        <v>500</v>
      </c>
      <c r="IZ113" s="198"/>
      <c r="JA113" s="244">
        <v>500</v>
      </c>
      <c r="JB113" s="244">
        <v>500</v>
      </c>
      <c r="JC113" s="244">
        <v>500</v>
      </c>
      <c r="JD113" s="244">
        <v>500</v>
      </c>
      <c r="JE113" s="244">
        <v>500</v>
      </c>
      <c r="JF113" s="244">
        <v>500</v>
      </c>
      <c r="JG113" s="244">
        <v>500</v>
      </c>
      <c r="JH113" s="244">
        <v>500</v>
      </c>
      <c r="JI113" s="244">
        <v>500</v>
      </c>
      <c r="JJ113" s="244"/>
      <c r="JK113" s="244">
        <v>500</v>
      </c>
      <c r="JL113" s="244">
        <v>500</v>
      </c>
      <c r="JM113" s="244">
        <v>500</v>
      </c>
      <c r="JN113" s="244">
        <v>500</v>
      </c>
      <c r="JO113" s="244">
        <v>500</v>
      </c>
      <c r="JP113" s="244">
        <v>500</v>
      </c>
      <c r="JQ113" s="198"/>
      <c r="JR113" s="244">
        <v>500</v>
      </c>
      <c r="JS113" s="244">
        <v>500</v>
      </c>
      <c r="JT113" s="244">
        <v>500</v>
      </c>
      <c r="JU113" s="244">
        <v>500</v>
      </c>
      <c r="JV113" s="244">
        <v>500</v>
      </c>
      <c r="JW113" s="244">
        <v>500</v>
      </c>
      <c r="JX113" s="244">
        <v>500</v>
      </c>
      <c r="JY113" s="244">
        <v>500</v>
      </c>
      <c r="JZ113" s="244">
        <v>500</v>
      </c>
      <c r="KA113" s="244">
        <v>480</v>
      </c>
      <c r="KB113" s="244">
        <v>480</v>
      </c>
      <c r="KC113" s="244">
        <v>480</v>
      </c>
      <c r="KD113" s="244">
        <v>480</v>
      </c>
      <c r="KE113" s="244">
        <v>480</v>
      </c>
      <c r="KF113" s="244">
        <v>480</v>
      </c>
      <c r="KG113" s="244">
        <v>460</v>
      </c>
      <c r="KH113" s="244">
        <v>460</v>
      </c>
      <c r="KI113" s="244">
        <v>460</v>
      </c>
      <c r="KJ113" s="244">
        <v>450</v>
      </c>
      <c r="KK113" s="244">
        <v>450</v>
      </c>
      <c r="KL113" s="244">
        <v>450</v>
      </c>
      <c r="KM113" s="242">
        <v>350</v>
      </c>
      <c r="KN113" s="242">
        <v>330</v>
      </c>
      <c r="KO113" s="242">
        <v>330</v>
      </c>
      <c r="KP113" s="242">
        <v>330</v>
      </c>
      <c r="KQ113" s="242">
        <v>330</v>
      </c>
      <c r="KR113" s="242">
        <v>330</v>
      </c>
      <c r="KS113" s="242">
        <v>330</v>
      </c>
      <c r="KT113" s="242">
        <v>330</v>
      </c>
      <c r="KU113" s="242">
        <v>330</v>
      </c>
      <c r="KV113" s="242">
        <v>320</v>
      </c>
      <c r="KW113" s="242">
        <v>320</v>
      </c>
      <c r="KX113" s="198"/>
      <c r="KY113" s="198"/>
      <c r="KZ113" s="198"/>
      <c r="LA113" s="198"/>
      <c r="LB113" s="242">
        <v>240</v>
      </c>
      <c r="LC113" s="242">
        <v>500</v>
      </c>
      <c r="LD113" s="242">
        <v>500</v>
      </c>
      <c r="LE113" s="242">
        <v>90</v>
      </c>
      <c r="LF113" s="243">
        <v>0</v>
      </c>
      <c r="LG113" s="242">
        <v>90</v>
      </c>
      <c r="LH113" s="198"/>
      <c r="LI113" s="198"/>
      <c r="LJ113" s="198"/>
      <c r="LK113" s="198"/>
      <c r="LL113" s="198"/>
      <c r="LM113" s="198"/>
      <c r="LN113" s="198"/>
      <c r="LO113" s="198"/>
      <c r="LP113" s="198"/>
      <c r="LQ113" s="242">
        <v>90</v>
      </c>
      <c r="LR113" s="198"/>
      <c r="LS113" s="198"/>
      <c r="LT113" s="198"/>
      <c r="LU113" s="198"/>
      <c r="LV113" s="198"/>
      <c r="LW113" s="198"/>
      <c r="LX113" s="198"/>
      <c r="LY113" s="198"/>
      <c r="LZ113" s="198"/>
      <c r="MA113" s="198"/>
      <c r="MB113" s="198"/>
      <c r="MC113" s="198"/>
      <c r="MD113" s="198"/>
      <c r="ME113" s="198"/>
      <c r="MF113" s="198"/>
      <c r="MG113" s="198"/>
      <c r="MH113" s="198"/>
      <c r="MI113" s="198"/>
      <c r="MJ113" s="198"/>
      <c r="MK113" s="198"/>
      <c r="ML113" s="198"/>
      <c r="MM113" s="198"/>
      <c r="MN113" s="242">
        <v>90</v>
      </c>
      <c r="MO113" s="243">
        <v>0</v>
      </c>
      <c r="MP113" s="198"/>
      <c r="MQ113" s="243">
        <v>0</v>
      </c>
      <c r="MR113" s="198"/>
      <c r="MS113" s="198"/>
      <c r="MT113" s="198"/>
      <c r="MU113" s="198"/>
      <c r="MV113" s="198"/>
      <c r="MW113" s="198"/>
      <c r="MX113" s="198"/>
      <c r="MY113" s="198"/>
      <c r="MZ113" s="198"/>
      <c r="NA113" s="243">
        <v>0</v>
      </c>
      <c r="NB113" s="198"/>
      <c r="NC113" s="198"/>
      <c r="ND113" s="198"/>
      <c r="NE113" s="198"/>
      <c r="NF113" s="198"/>
      <c r="NG113" s="198"/>
      <c r="NH113" s="198"/>
      <c r="NI113" s="198"/>
      <c r="NJ113" s="198"/>
      <c r="NK113" s="198"/>
      <c r="NL113" s="198"/>
      <c r="NM113" s="198"/>
      <c r="NN113" s="198"/>
      <c r="NO113" s="198"/>
      <c r="NP113" s="198"/>
      <c r="NQ113" s="198"/>
      <c r="NR113" s="198"/>
      <c r="NS113" s="198"/>
      <c r="NT113" s="198"/>
      <c r="NU113" s="198"/>
      <c r="NV113" s="198"/>
      <c r="NW113" s="198"/>
      <c r="NX113" s="198"/>
      <c r="NY113" s="198"/>
      <c r="NZ113" s="198"/>
      <c r="OA113" s="198"/>
      <c r="OB113" s="198"/>
      <c r="OC113" s="198"/>
      <c r="OD113" s="198"/>
      <c r="OE113" s="198"/>
      <c r="OF113" s="198"/>
      <c r="OG113" s="198"/>
      <c r="OH113" s="198"/>
      <c r="OI113" s="198"/>
      <c r="OJ113" s="198"/>
      <c r="OK113" s="198"/>
      <c r="OL113" s="198"/>
      <c r="OM113" s="198"/>
      <c r="ON113" s="198"/>
      <c r="OO113" s="198"/>
      <c r="OP113" s="198"/>
      <c r="OQ113" s="198"/>
      <c r="OR113" s="198"/>
      <c r="OS113" s="198"/>
      <c r="OT113" s="198"/>
      <c r="OU113" s="198"/>
      <c r="OV113" s="198"/>
      <c r="OW113" s="198"/>
      <c r="OX113" s="198"/>
      <c r="OY113" s="198"/>
      <c r="OZ113" s="198"/>
      <c r="PA113" s="198"/>
      <c r="PB113" s="198"/>
      <c r="PC113" s="198"/>
      <c r="PD113" s="198"/>
      <c r="PE113" s="198"/>
      <c r="PF113" s="198"/>
      <c r="PG113" s="198"/>
      <c r="PH113" s="198"/>
      <c r="PI113" s="198"/>
      <c r="PJ113" s="198"/>
      <c r="PK113" s="198"/>
      <c r="PL113" s="198"/>
      <c r="PM113" s="198"/>
      <c r="PN113" s="198"/>
      <c r="PO113" s="198"/>
      <c r="PP113" s="198"/>
      <c r="PQ113" s="198"/>
      <c r="PR113" s="198"/>
      <c r="PS113" s="198"/>
      <c r="PT113" s="198"/>
      <c r="PU113" s="198"/>
      <c r="PV113" s="198"/>
      <c r="PW113" s="198"/>
      <c r="PX113" s="261"/>
      <c r="PY113" s="261"/>
      <c r="PZ113" s="261"/>
      <c r="QA113" s="261"/>
      <c r="QB113" s="261"/>
      <c r="QC113" s="261"/>
      <c r="QD113" s="261"/>
      <c r="QE113" s="261"/>
      <c r="QF113" s="261"/>
      <c r="QG113" s="261"/>
      <c r="QH113" s="261"/>
      <c r="QI113" s="261"/>
      <c r="QJ113" s="261"/>
      <c r="QK113" s="261"/>
      <c r="QL113" s="261"/>
      <c r="QM113" s="261"/>
      <c r="QN113" s="261"/>
      <c r="QO113" s="261"/>
      <c r="QP113" s="261"/>
      <c r="QQ113" s="261"/>
      <c r="QR113" s="261"/>
      <c r="QS113" s="261"/>
      <c r="QT113" s="261"/>
      <c r="QU113" s="261"/>
      <c r="QV113" s="261"/>
      <c r="QW113" s="261"/>
      <c r="QX113" s="261"/>
      <c r="QY113" s="261"/>
      <c r="QZ113" s="261"/>
      <c r="RA113" s="261"/>
      <c r="RB113" s="261"/>
      <c r="RC113" s="261"/>
      <c r="RD113" s="261"/>
      <c r="RE113" s="261"/>
      <c r="RF113" s="261"/>
      <c r="RG113" s="261"/>
      <c r="RH113" s="261"/>
      <c r="RI113" s="261"/>
      <c r="RJ113" s="261"/>
      <c r="RK113" s="261"/>
      <c r="RL113" s="261"/>
      <c r="RM113" s="261"/>
      <c r="RN113" s="261"/>
      <c r="RO113" s="261"/>
      <c r="RP113" s="261"/>
      <c r="RQ113" s="261"/>
      <c r="RR113" s="261"/>
      <c r="RS113" s="261"/>
      <c r="RT113" s="261"/>
      <c r="RU113" s="261"/>
      <c r="RV113" s="261"/>
      <c r="RW113" s="261"/>
      <c r="RX113" s="261"/>
      <c r="RY113" s="261"/>
      <c r="RZ113" s="261"/>
      <c r="SA113" s="261"/>
      <c r="SB113" s="261"/>
      <c r="SC113" s="261"/>
      <c r="SD113" s="261"/>
      <c r="SE113" s="261"/>
    </row>
    <row r="114" spans="1:499" x14ac:dyDescent="0.2">
      <c r="A114" s="230" t="s">
        <v>830</v>
      </c>
      <c r="B114" s="231" t="s">
        <v>5444</v>
      </c>
      <c r="C114" s="225"/>
      <c r="D114" s="225"/>
      <c r="E114" s="225"/>
      <c r="F114" s="226" t="s">
        <v>5733</v>
      </c>
      <c r="G114" s="226" t="s">
        <v>5550</v>
      </c>
      <c r="H114" s="226" t="s">
        <v>5551</v>
      </c>
      <c r="I114" s="226" t="s">
        <v>5721</v>
      </c>
      <c r="J114" s="226"/>
      <c r="K114" s="226"/>
      <c r="L114" s="226"/>
      <c r="M114" s="226"/>
      <c r="N114" s="226" t="s">
        <v>5553</v>
      </c>
      <c r="O114" s="226" t="s">
        <v>5734</v>
      </c>
      <c r="P114" s="226"/>
      <c r="Q114" s="237">
        <v>0</v>
      </c>
      <c r="R114" s="238"/>
      <c r="S114" s="238"/>
      <c r="T114" s="238"/>
      <c r="U114" s="238"/>
      <c r="V114" s="238"/>
      <c r="W114" s="232" t="s">
        <v>5555</v>
      </c>
      <c r="X114" s="232"/>
      <c r="Y114" s="232" t="s">
        <v>5556</v>
      </c>
      <c r="Z114" s="235">
        <v>0.63</v>
      </c>
      <c r="AA114" s="235">
        <v>1.22</v>
      </c>
      <c r="AB114" s="235">
        <v>0</v>
      </c>
      <c r="AC114" s="224">
        <v>36526</v>
      </c>
      <c r="AD114" s="224">
        <v>36526</v>
      </c>
      <c r="AE114" s="125">
        <v>18</v>
      </c>
      <c r="AF114" s="125">
        <v>24</v>
      </c>
      <c r="AG114" s="125">
        <v>12</v>
      </c>
      <c r="AH114" s="236">
        <v>1</v>
      </c>
      <c r="AI114" s="236"/>
      <c r="AJ114" s="125" t="s">
        <v>6227</v>
      </c>
      <c r="AK114" s="175"/>
      <c r="AL114" s="125" t="s">
        <v>820</v>
      </c>
      <c r="AM114" s="27" t="s">
        <v>820</v>
      </c>
      <c r="AN114" s="126">
        <v>0.74</v>
      </c>
      <c r="AO114" s="126">
        <v>0</v>
      </c>
      <c r="AP114" s="126">
        <v>0</v>
      </c>
      <c r="AQ114" s="126">
        <v>27</v>
      </c>
      <c r="AR114" s="125">
        <v>0</v>
      </c>
      <c r="AS114" s="125">
        <v>0</v>
      </c>
      <c r="AT114" s="178">
        <v>41862</v>
      </c>
      <c r="AU114" s="178"/>
      <c r="AV114" s="178">
        <v>42794</v>
      </c>
      <c r="AW114" s="239" t="s">
        <v>855</v>
      </c>
      <c r="AX114" s="239" t="s">
        <v>846</v>
      </c>
      <c r="AY114" s="127"/>
      <c r="AZ114" s="127"/>
      <c r="BA114" s="128">
        <v>80</v>
      </c>
      <c r="BB114" s="128" t="s">
        <v>489</v>
      </c>
      <c r="BC114" s="128"/>
      <c r="BD114" s="128">
        <v>1</v>
      </c>
      <c r="BE114" s="129" t="s">
        <v>541</v>
      </c>
      <c r="BF114" s="130">
        <v>1</v>
      </c>
      <c r="BG114" s="240"/>
      <c r="BH114" s="241"/>
      <c r="BI114" s="190"/>
      <c r="BJ114" s="131">
        <v>0</v>
      </c>
      <c r="BK114" s="191">
        <v>32</v>
      </c>
      <c r="BL114" s="13">
        <v>0</v>
      </c>
      <c r="BM114" s="13">
        <v>0</v>
      </c>
      <c r="BN114" s="27" t="s">
        <v>702</v>
      </c>
      <c r="BO114" s="13" t="s">
        <v>702</v>
      </c>
      <c r="BP114" s="222">
        <v>0</v>
      </c>
      <c r="BQ114" s="132"/>
      <c r="BR114" s="133"/>
      <c r="BS114" s="125">
        <v>1000000000</v>
      </c>
      <c r="BT114" s="134">
        <v>0</v>
      </c>
      <c r="BU114" s="135">
        <v>0</v>
      </c>
      <c r="BV114" s="134">
        <v>0</v>
      </c>
      <c r="BW114" s="136">
        <v>0</v>
      </c>
      <c r="BX114" s="136">
        <v>0</v>
      </c>
      <c r="BY114" s="136">
        <v>0</v>
      </c>
      <c r="BZ114" s="134">
        <v>0</v>
      </c>
      <c r="CA114" s="134">
        <v>0</v>
      </c>
      <c r="CB114" s="134">
        <v>0</v>
      </c>
      <c r="CC114" s="135">
        <v>0</v>
      </c>
      <c r="CD114" s="134"/>
      <c r="CE114" s="134"/>
      <c r="CF114" s="137">
        <v>0</v>
      </c>
      <c r="CG114" s="134">
        <v>0</v>
      </c>
      <c r="CH114" s="132"/>
      <c r="CI114" s="132"/>
      <c r="CJ114" s="229" t="s">
        <v>820</v>
      </c>
      <c r="CK114" s="233" t="s">
        <v>820</v>
      </c>
      <c r="CL114" s="138">
        <v>0</v>
      </c>
      <c r="CM114" s="138">
        <v>0</v>
      </c>
      <c r="CN114" s="135">
        <v>0</v>
      </c>
      <c r="CO114" s="135">
        <v>0</v>
      </c>
      <c r="CP114" s="139"/>
      <c r="CQ114" s="135">
        <v>0</v>
      </c>
      <c r="CR114" s="179">
        <v>43175</v>
      </c>
      <c r="CS114" s="180">
        <v>43367</v>
      </c>
      <c r="CT114" s="181">
        <v>43493</v>
      </c>
      <c r="CU114" s="181">
        <v>36526</v>
      </c>
      <c r="CV114" s="181">
        <v>36526</v>
      </c>
      <c r="CW114" s="181">
        <v>36526</v>
      </c>
      <c r="CX114" s="181">
        <v>36694</v>
      </c>
      <c r="CY114" s="135">
        <v>1</v>
      </c>
      <c r="CZ114" s="134">
        <v>0</v>
      </c>
      <c r="DA114" s="135">
        <v>0.5436893203883495</v>
      </c>
      <c r="DB114" s="135">
        <v>0</v>
      </c>
      <c r="DC114" s="135">
        <v>0</v>
      </c>
      <c r="DD114" s="135">
        <v>0</v>
      </c>
      <c r="DE114" s="140">
        <v>0</v>
      </c>
      <c r="DF114" s="13" t="s">
        <v>820</v>
      </c>
      <c r="DG114" s="80" t="s">
        <v>820</v>
      </c>
      <c r="DH114" s="18" t="b">
        <v>0</v>
      </c>
      <c r="DI114" s="79"/>
      <c r="DJ114" s="79"/>
      <c r="DK114" s="192"/>
      <c r="DL114" s="174"/>
      <c r="DM114" s="193"/>
      <c r="DN114" s="135"/>
      <c r="DO114" s="79"/>
      <c r="DP114" s="79"/>
      <c r="DQ114" s="79"/>
      <c r="DR114" s="79"/>
      <c r="DS114" s="79"/>
      <c r="DT114" s="79"/>
      <c r="DU114" s="79"/>
      <c r="DV114" s="18"/>
      <c r="DW114" s="18"/>
      <c r="DX114" s="18"/>
      <c r="DY114" s="177"/>
      <c r="DZ114" s="177">
        <v>0</v>
      </c>
      <c r="EA114" s="177">
        <v>0</v>
      </c>
      <c r="EB114" s="177">
        <v>0</v>
      </c>
      <c r="EC114" s="177">
        <v>0</v>
      </c>
      <c r="ED114" s="177">
        <v>0</v>
      </c>
      <c r="EE114" s="177">
        <v>0</v>
      </c>
      <c r="EF114" s="177">
        <v>0</v>
      </c>
      <c r="EG114" s="177">
        <v>0</v>
      </c>
      <c r="EH114" s="177">
        <v>0</v>
      </c>
      <c r="EI114" s="177">
        <v>0</v>
      </c>
      <c r="EJ114" s="177">
        <v>0</v>
      </c>
      <c r="EK114" s="177">
        <v>0</v>
      </c>
      <c r="EL114" s="177">
        <v>0</v>
      </c>
      <c r="EM114" s="177">
        <v>0</v>
      </c>
      <c r="EN114" s="177">
        <v>0</v>
      </c>
      <c r="EO114" s="177">
        <v>0</v>
      </c>
      <c r="EP114" s="177">
        <v>0</v>
      </c>
      <c r="EQ114" s="177">
        <v>0</v>
      </c>
      <c r="ER114" s="177">
        <v>0</v>
      </c>
      <c r="ES114" s="177">
        <v>0</v>
      </c>
      <c r="ET114" s="177">
        <v>0</v>
      </c>
      <c r="EU114" s="177">
        <v>0</v>
      </c>
      <c r="EV114" s="177">
        <v>0</v>
      </c>
      <c r="EW114" s="177">
        <v>0</v>
      </c>
      <c r="EX114" s="177">
        <v>0</v>
      </c>
      <c r="EY114" s="177">
        <v>0</v>
      </c>
      <c r="EZ114" s="177">
        <v>0</v>
      </c>
      <c r="FA114" s="177">
        <v>0</v>
      </c>
      <c r="FB114" s="177">
        <v>0</v>
      </c>
      <c r="FC114" s="195">
        <v>31</v>
      </c>
      <c r="FD114" s="195">
        <v>2</v>
      </c>
      <c r="FE114" s="195">
        <v>2</v>
      </c>
      <c r="FF114" s="197">
        <v>2</v>
      </c>
      <c r="FG114" s="197">
        <v>2</v>
      </c>
      <c r="FH114" s="197">
        <v>0</v>
      </c>
      <c r="FI114" s="197">
        <v>0</v>
      </c>
      <c r="FJ114" s="197">
        <v>0</v>
      </c>
      <c r="FK114" s="197">
        <v>0</v>
      </c>
      <c r="FL114" s="197">
        <v>0</v>
      </c>
      <c r="FM114" s="197">
        <v>0</v>
      </c>
      <c r="FN114" s="197">
        <v>0</v>
      </c>
      <c r="FO114" s="197">
        <v>0</v>
      </c>
      <c r="FP114" s="197">
        <v>0</v>
      </c>
      <c r="FQ114" s="197">
        <v>0</v>
      </c>
      <c r="FR114" s="197">
        <v>0</v>
      </c>
      <c r="FS114" s="197">
        <v>0</v>
      </c>
      <c r="FT114" s="197">
        <v>0</v>
      </c>
      <c r="FU114" s="197">
        <v>0</v>
      </c>
      <c r="FV114" s="197">
        <v>0</v>
      </c>
      <c r="FW114" s="197">
        <v>0</v>
      </c>
      <c r="FX114" s="197">
        <v>0</v>
      </c>
      <c r="FY114" s="197">
        <v>0</v>
      </c>
      <c r="FZ114" s="197">
        <v>0</v>
      </c>
      <c r="GA114" s="197">
        <v>0</v>
      </c>
      <c r="GB114" s="197">
        <v>0</v>
      </c>
      <c r="GC114" s="197">
        <v>0</v>
      </c>
      <c r="GD114" s="197">
        <v>0</v>
      </c>
      <c r="GE114" s="197">
        <v>0</v>
      </c>
      <c r="GF114" s="197">
        <v>0</v>
      </c>
      <c r="GG114" s="197">
        <v>0</v>
      </c>
      <c r="GH114" s="197">
        <v>0</v>
      </c>
      <c r="GI114" s="197">
        <v>0</v>
      </c>
      <c r="GJ114" s="197">
        <v>0</v>
      </c>
      <c r="GK114" s="197">
        <v>0</v>
      </c>
      <c r="GL114" s="197">
        <v>0</v>
      </c>
      <c r="GM114" s="197">
        <v>0</v>
      </c>
      <c r="GN114" s="197">
        <v>0</v>
      </c>
      <c r="GO114" s="197">
        <v>0</v>
      </c>
      <c r="GP114" s="197">
        <v>0</v>
      </c>
      <c r="GQ114" s="197">
        <v>0</v>
      </c>
      <c r="GR114" s="197">
        <v>0</v>
      </c>
      <c r="GS114" s="197">
        <v>0</v>
      </c>
      <c r="GT114" s="197">
        <v>0</v>
      </c>
      <c r="GU114" s="197">
        <v>0</v>
      </c>
      <c r="GV114" s="197">
        <v>0</v>
      </c>
      <c r="GW114" s="197">
        <v>0</v>
      </c>
      <c r="GX114" s="197">
        <v>0</v>
      </c>
      <c r="GY114" s="197">
        <v>0</v>
      </c>
      <c r="GZ114" s="197">
        <v>0</v>
      </c>
      <c r="HA114" s="197">
        <v>0</v>
      </c>
      <c r="HB114" s="197">
        <v>0</v>
      </c>
      <c r="HC114" s="197">
        <v>0</v>
      </c>
      <c r="HD114" s="197">
        <v>0</v>
      </c>
      <c r="HE114" s="197">
        <v>1</v>
      </c>
      <c r="HF114" s="197">
        <v>0</v>
      </c>
      <c r="HG114" s="197">
        <v>0</v>
      </c>
      <c r="HH114" s="197">
        <v>0</v>
      </c>
      <c r="HI114" s="197">
        <v>0</v>
      </c>
      <c r="HJ114" s="197">
        <v>0</v>
      </c>
      <c r="HK114" s="198"/>
      <c r="HL114" s="197">
        <v>0</v>
      </c>
      <c r="HM114" s="197">
        <v>0</v>
      </c>
      <c r="HN114" s="197">
        <v>0</v>
      </c>
      <c r="HO114" s="197">
        <v>0</v>
      </c>
      <c r="HP114" s="197">
        <v>0</v>
      </c>
      <c r="HQ114" s="197">
        <v>0</v>
      </c>
      <c r="HR114" s="197">
        <v>0</v>
      </c>
      <c r="HS114" s="197">
        <v>0</v>
      </c>
      <c r="HT114" s="197">
        <v>0</v>
      </c>
      <c r="HU114" s="197">
        <v>0</v>
      </c>
      <c r="HV114" s="198"/>
      <c r="HW114" s="197">
        <v>0</v>
      </c>
      <c r="HX114" s="197">
        <v>0</v>
      </c>
      <c r="HY114" s="197">
        <v>0</v>
      </c>
      <c r="HZ114" s="197">
        <v>0</v>
      </c>
      <c r="IA114" s="197">
        <v>0</v>
      </c>
      <c r="IB114" s="197">
        <v>0</v>
      </c>
      <c r="IC114" s="197">
        <v>0</v>
      </c>
      <c r="ID114" s="197">
        <v>0</v>
      </c>
      <c r="IE114" s="197">
        <v>0</v>
      </c>
      <c r="IF114" s="197">
        <v>0</v>
      </c>
      <c r="IG114" s="197">
        <v>0</v>
      </c>
      <c r="IH114" s="197">
        <v>0</v>
      </c>
      <c r="II114" s="197">
        <v>0</v>
      </c>
      <c r="IJ114" s="197">
        <v>0</v>
      </c>
      <c r="IK114" s="197">
        <v>0</v>
      </c>
      <c r="IL114" s="197">
        <v>0</v>
      </c>
      <c r="IM114" s="197">
        <v>0</v>
      </c>
      <c r="IN114" s="197">
        <v>0</v>
      </c>
      <c r="IO114" s="197">
        <v>0</v>
      </c>
      <c r="IP114" s="197">
        <v>0</v>
      </c>
      <c r="IQ114" s="197">
        <v>0</v>
      </c>
      <c r="IR114" s="197">
        <v>0</v>
      </c>
      <c r="IS114" s="197">
        <v>0</v>
      </c>
      <c r="IT114" s="197">
        <v>0</v>
      </c>
      <c r="IU114" s="197">
        <v>0</v>
      </c>
      <c r="IV114" s="197">
        <v>0</v>
      </c>
      <c r="IW114" s="197">
        <v>0</v>
      </c>
      <c r="IX114" s="197">
        <v>0</v>
      </c>
      <c r="IY114" s="197">
        <v>0</v>
      </c>
      <c r="IZ114" s="198"/>
      <c r="JA114" s="197">
        <v>0</v>
      </c>
      <c r="JB114" s="197">
        <v>0</v>
      </c>
      <c r="JC114" s="197">
        <v>0</v>
      </c>
      <c r="JD114" s="197">
        <v>0</v>
      </c>
      <c r="JE114" s="197">
        <v>0</v>
      </c>
      <c r="JF114" s="197">
        <v>0</v>
      </c>
      <c r="JG114" s="197">
        <v>0</v>
      </c>
      <c r="JH114" s="197">
        <v>0</v>
      </c>
      <c r="JI114" s="197">
        <v>0</v>
      </c>
      <c r="JJ114" s="197"/>
      <c r="JK114" s="197">
        <v>0</v>
      </c>
      <c r="JL114" s="197">
        <v>0</v>
      </c>
      <c r="JM114" s="197">
        <v>0</v>
      </c>
      <c r="JN114" s="197">
        <v>0</v>
      </c>
      <c r="JO114" s="197">
        <v>0</v>
      </c>
      <c r="JP114" s="197">
        <v>0</v>
      </c>
      <c r="JQ114" s="198"/>
      <c r="JR114" s="197">
        <v>0</v>
      </c>
      <c r="JS114" s="197">
        <v>0</v>
      </c>
      <c r="JT114" s="197">
        <v>0</v>
      </c>
      <c r="JU114" s="197">
        <v>0</v>
      </c>
      <c r="JV114" s="197">
        <v>0</v>
      </c>
      <c r="JW114" s="197">
        <v>0</v>
      </c>
      <c r="JX114" s="197">
        <v>0</v>
      </c>
      <c r="JY114" s="197">
        <v>0</v>
      </c>
      <c r="JZ114" s="197">
        <v>0</v>
      </c>
      <c r="KA114" s="197">
        <v>0</v>
      </c>
      <c r="KB114" s="197">
        <v>0</v>
      </c>
      <c r="KC114" s="197">
        <v>0</v>
      </c>
      <c r="KD114" s="197">
        <v>0</v>
      </c>
      <c r="KE114" s="197">
        <v>0</v>
      </c>
      <c r="KF114" s="197">
        <v>0</v>
      </c>
      <c r="KG114" s="197">
        <v>0</v>
      </c>
      <c r="KH114" s="197">
        <v>0</v>
      </c>
      <c r="KI114" s="197">
        <v>0</v>
      </c>
      <c r="KJ114" s="197">
        <v>0</v>
      </c>
      <c r="KK114" s="197">
        <v>0</v>
      </c>
      <c r="KL114" s="197">
        <v>0</v>
      </c>
      <c r="KM114" s="197">
        <v>0</v>
      </c>
      <c r="KN114" s="197">
        <v>0</v>
      </c>
      <c r="KO114" s="197">
        <v>0</v>
      </c>
      <c r="KP114" s="197">
        <v>0</v>
      </c>
      <c r="KQ114" s="197">
        <v>0</v>
      </c>
      <c r="KR114" s="197">
        <v>0</v>
      </c>
      <c r="KS114" s="197">
        <v>0</v>
      </c>
      <c r="KT114" s="197">
        <v>0</v>
      </c>
      <c r="KU114" s="197">
        <v>0</v>
      </c>
      <c r="KV114" s="197">
        <v>0</v>
      </c>
      <c r="KW114" s="197">
        <v>0</v>
      </c>
      <c r="KX114" s="198"/>
      <c r="KY114" s="198"/>
      <c r="KZ114" s="198"/>
      <c r="LA114" s="198"/>
      <c r="LB114" s="197">
        <v>0</v>
      </c>
      <c r="LC114" s="197">
        <v>0</v>
      </c>
      <c r="LD114" s="197">
        <v>0</v>
      </c>
      <c r="LE114" s="197">
        <v>0</v>
      </c>
      <c r="LF114" s="197">
        <v>0</v>
      </c>
      <c r="LG114" s="197">
        <v>0</v>
      </c>
      <c r="LH114" s="198"/>
      <c r="LI114" s="198"/>
      <c r="LJ114" s="198"/>
      <c r="LK114" s="198"/>
      <c r="LL114" s="198"/>
      <c r="LM114" s="198"/>
      <c r="LN114" s="198"/>
      <c r="LO114" s="198"/>
      <c r="LP114" s="198"/>
      <c r="LQ114" s="197">
        <v>0</v>
      </c>
      <c r="LR114" s="198"/>
      <c r="LS114" s="198"/>
      <c r="LT114" s="198"/>
      <c r="LU114" s="198"/>
      <c r="LV114" s="198"/>
      <c r="LW114" s="198"/>
      <c r="LX114" s="198"/>
      <c r="LY114" s="198"/>
      <c r="LZ114" s="198"/>
      <c r="MA114" s="198"/>
      <c r="MB114" s="198"/>
      <c r="MC114" s="198"/>
      <c r="MD114" s="198"/>
      <c r="ME114" s="198"/>
      <c r="MF114" s="198"/>
      <c r="MG114" s="198"/>
      <c r="MH114" s="198"/>
      <c r="MI114" s="198"/>
      <c r="MJ114" s="198"/>
      <c r="MK114" s="198"/>
      <c r="ML114" s="198"/>
      <c r="MM114" s="198"/>
      <c r="MN114" s="197">
        <v>0</v>
      </c>
      <c r="MO114" s="197">
        <v>0</v>
      </c>
      <c r="MP114" s="198"/>
      <c r="MQ114" s="197">
        <v>0</v>
      </c>
      <c r="MR114" s="198"/>
      <c r="MS114" s="198"/>
      <c r="MT114" s="198"/>
      <c r="MU114" s="198"/>
      <c r="MV114" s="198"/>
      <c r="MW114" s="198"/>
      <c r="MX114" s="198"/>
      <c r="MY114" s="198"/>
      <c r="MZ114" s="198"/>
      <c r="NA114" s="197">
        <v>0</v>
      </c>
      <c r="NB114" s="198"/>
      <c r="NC114" s="198"/>
      <c r="ND114" s="198"/>
      <c r="NE114" s="198"/>
      <c r="NF114" s="198"/>
      <c r="NG114" s="198"/>
      <c r="NH114" s="198"/>
      <c r="NI114" s="198"/>
      <c r="NJ114" s="198"/>
      <c r="NK114" s="198"/>
      <c r="NL114" s="198"/>
      <c r="NM114" s="198"/>
      <c r="NN114" s="198"/>
      <c r="NO114" s="198"/>
      <c r="NP114" s="196"/>
      <c r="NQ114" s="196"/>
      <c r="NR114" s="196"/>
      <c r="NS114" s="196"/>
      <c r="NT114" s="196"/>
      <c r="NU114" s="196"/>
      <c r="NV114" s="196"/>
      <c r="NW114" s="196"/>
      <c r="NX114" s="196"/>
      <c r="NY114" s="196"/>
      <c r="NZ114" s="196"/>
      <c r="OA114" s="196"/>
      <c r="OB114" s="196"/>
      <c r="OC114" s="196"/>
      <c r="OD114" s="196"/>
      <c r="OE114" s="196"/>
      <c r="OF114" s="196"/>
      <c r="OG114" s="196"/>
      <c r="OH114" s="196"/>
      <c r="OI114" s="196"/>
      <c r="OJ114" s="196"/>
      <c r="OK114" s="196"/>
      <c r="OL114" s="196"/>
      <c r="OM114" s="196"/>
      <c r="ON114" s="196"/>
      <c r="OO114" s="196"/>
      <c r="OP114" s="196"/>
      <c r="OQ114" s="196"/>
      <c r="OR114" s="196"/>
      <c r="OS114" s="196"/>
      <c r="OT114" s="196"/>
      <c r="OU114" s="196"/>
      <c r="OV114" s="196"/>
      <c r="OW114" s="196"/>
      <c r="OX114" s="196"/>
      <c r="OY114" s="196"/>
      <c r="OZ114" s="196"/>
      <c r="PA114" s="196"/>
      <c r="PB114" s="196"/>
      <c r="PC114" s="196"/>
      <c r="PD114" s="196"/>
      <c r="PE114" s="196"/>
      <c r="PF114" s="196"/>
      <c r="PG114" s="196"/>
      <c r="PH114" s="196"/>
      <c r="PI114" s="196"/>
      <c r="PJ114" s="196"/>
      <c r="PK114" s="196"/>
      <c r="PL114" s="196"/>
      <c r="PM114" s="196"/>
      <c r="PN114" s="196"/>
      <c r="PO114" s="196"/>
      <c r="PP114" s="196"/>
      <c r="PQ114" s="196"/>
      <c r="PR114" s="196"/>
      <c r="PS114" s="196"/>
      <c r="PT114" s="196"/>
      <c r="PU114" s="196"/>
      <c r="PV114" s="196"/>
      <c r="PW114" s="196"/>
      <c r="PX114" s="261"/>
      <c r="PY114" s="261"/>
      <c r="PZ114" s="261"/>
      <c r="QA114" s="261"/>
      <c r="QB114" s="261"/>
      <c r="QC114" s="261"/>
      <c r="QD114" s="261"/>
      <c r="QE114" s="261"/>
      <c r="QF114" s="261"/>
      <c r="QG114" s="261"/>
      <c r="QH114" s="261"/>
      <c r="QI114" s="261"/>
      <c r="QJ114" s="261"/>
      <c r="QK114" s="261"/>
      <c r="QL114" s="261"/>
      <c r="QM114" s="261"/>
      <c r="QN114" s="261"/>
      <c r="QO114" s="261"/>
      <c r="QP114" s="261"/>
      <c r="QQ114" s="261"/>
      <c r="QR114" s="261"/>
      <c r="QS114" s="261"/>
      <c r="QT114" s="261"/>
      <c r="QU114" s="261"/>
      <c r="QV114" s="261"/>
      <c r="QW114" s="261"/>
      <c r="QX114" s="261"/>
      <c r="QY114" s="261"/>
      <c r="QZ114" s="261"/>
      <c r="RA114" s="261"/>
      <c r="RB114" s="261"/>
      <c r="RC114" s="261"/>
      <c r="RD114" s="261"/>
      <c r="RE114" s="261"/>
      <c r="RF114" s="261"/>
      <c r="RG114" s="261"/>
      <c r="RH114" s="261"/>
      <c r="RI114" s="261"/>
      <c r="RJ114" s="261"/>
      <c r="RK114" s="261"/>
      <c r="RL114" s="261"/>
      <c r="RM114" s="261"/>
      <c r="RN114" s="261"/>
      <c r="RO114" s="261"/>
      <c r="RP114" s="261"/>
      <c r="RQ114" s="261"/>
      <c r="RR114" s="261"/>
      <c r="RS114" s="261"/>
      <c r="RT114" s="261"/>
      <c r="RU114" s="261"/>
      <c r="RV114" s="261"/>
      <c r="RW114" s="261"/>
      <c r="RX114" s="261"/>
      <c r="RY114" s="261"/>
      <c r="RZ114" s="261"/>
      <c r="SA114" s="261"/>
      <c r="SB114" s="261"/>
      <c r="SC114" s="261"/>
      <c r="SD114" s="261"/>
      <c r="SE114" s="261"/>
    </row>
    <row r="115" spans="1:499" x14ac:dyDescent="0.2">
      <c r="A115" s="230" t="s">
        <v>830</v>
      </c>
      <c r="B115" s="231" t="s">
        <v>1838</v>
      </c>
      <c r="C115" s="225"/>
      <c r="D115" s="225"/>
      <c r="E115" s="225"/>
      <c r="F115" s="226" t="s">
        <v>5735</v>
      </c>
      <c r="G115" s="226" t="s">
        <v>5550</v>
      </c>
      <c r="H115" s="226" t="s">
        <v>5551</v>
      </c>
      <c r="I115" s="226" t="s">
        <v>5721</v>
      </c>
      <c r="J115" s="226"/>
      <c r="K115" s="226"/>
      <c r="L115" s="226"/>
      <c r="M115" s="226"/>
      <c r="N115" s="226" t="s">
        <v>5553</v>
      </c>
      <c r="O115" s="226" t="s">
        <v>5736</v>
      </c>
      <c r="P115" s="226"/>
      <c r="Q115" s="237">
        <v>0</v>
      </c>
      <c r="R115" s="238"/>
      <c r="S115" s="238"/>
      <c r="T115" s="238"/>
      <c r="U115" s="238"/>
      <c r="V115" s="238"/>
      <c r="W115" s="232" t="s">
        <v>5565</v>
      </c>
      <c r="X115" s="232"/>
      <c r="Y115" s="232" t="s">
        <v>5556</v>
      </c>
      <c r="Z115" s="235">
        <v>0.48</v>
      </c>
      <c r="AA115" s="235">
        <v>1.03</v>
      </c>
      <c r="AB115" s="235">
        <v>0</v>
      </c>
      <c r="AC115" s="224">
        <v>36526</v>
      </c>
      <c r="AD115" s="224">
        <v>36526</v>
      </c>
      <c r="AE115" s="125">
        <v>18</v>
      </c>
      <c r="AF115" s="125">
        <v>24</v>
      </c>
      <c r="AG115" s="125">
        <v>12</v>
      </c>
      <c r="AH115" s="236">
        <v>1</v>
      </c>
      <c r="AI115" s="236" t="s">
        <v>819</v>
      </c>
      <c r="AJ115" s="125" t="s">
        <v>6186</v>
      </c>
      <c r="AK115" s="175" t="s">
        <v>5145</v>
      </c>
      <c r="AL115" s="125" t="s">
        <v>820</v>
      </c>
      <c r="AM115" s="27" t="s">
        <v>820</v>
      </c>
      <c r="AN115" s="126">
        <v>21.08</v>
      </c>
      <c r="AO115" s="126">
        <v>10.7</v>
      </c>
      <c r="AP115" s="126">
        <v>8.3000000000000007</v>
      </c>
      <c r="AQ115" s="126">
        <v>2.4</v>
      </c>
      <c r="AR115" s="125">
        <v>0</v>
      </c>
      <c r="AS115" s="125">
        <v>0</v>
      </c>
      <c r="AT115" s="178"/>
      <c r="AU115" s="178"/>
      <c r="AV115" s="178">
        <v>43153</v>
      </c>
      <c r="AW115" s="239" t="s">
        <v>855</v>
      </c>
      <c r="AX115" s="239" t="s">
        <v>846</v>
      </c>
      <c r="AY115" s="127"/>
      <c r="AZ115" s="127"/>
      <c r="BA115" s="128">
        <v>200</v>
      </c>
      <c r="BB115" s="128" t="s">
        <v>489</v>
      </c>
      <c r="BC115" s="128"/>
      <c r="BD115" s="128">
        <v>1</v>
      </c>
      <c r="BE115" s="129" t="s">
        <v>541</v>
      </c>
      <c r="BF115" s="130">
        <v>1</v>
      </c>
      <c r="BG115" s="240"/>
      <c r="BH115" s="241"/>
      <c r="BI115" s="190"/>
      <c r="BJ115" s="131">
        <v>900</v>
      </c>
      <c r="BK115" s="191">
        <v>911</v>
      </c>
      <c r="BL115" s="13">
        <v>599</v>
      </c>
      <c r="BM115" s="13">
        <v>297</v>
      </c>
      <c r="BN115" s="27" t="s">
        <v>5557</v>
      </c>
      <c r="BO115" s="13" t="s">
        <v>5566</v>
      </c>
      <c r="BP115" s="222">
        <v>700</v>
      </c>
      <c r="BQ115" s="132"/>
      <c r="BR115" s="133"/>
      <c r="BS115" s="125">
        <v>1000000000</v>
      </c>
      <c r="BT115" s="134">
        <v>296</v>
      </c>
      <c r="BU115" s="135">
        <v>0.67110000000000003</v>
      </c>
      <c r="BV115" s="134">
        <v>400</v>
      </c>
      <c r="BW115" s="136">
        <v>0</v>
      </c>
      <c r="BX115" s="136">
        <v>0</v>
      </c>
      <c r="BY115" s="136">
        <v>400</v>
      </c>
      <c r="BZ115" s="134">
        <v>0</v>
      </c>
      <c r="CA115" s="134">
        <v>0</v>
      </c>
      <c r="CB115" s="134">
        <v>696</v>
      </c>
      <c r="CC115" s="135">
        <v>0.22670000000000001</v>
      </c>
      <c r="CD115" s="134"/>
      <c r="CE115" s="134"/>
      <c r="CF115" s="137">
        <v>204</v>
      </c>
      <c r="CG115" s="134">
        <v>300</v>
      </c>
      <c r="CH115" s="132"/>
      <c r="CI115" s="132"/>
      <c r="CJ115" s="229" t="s">
        <v>820</v>
      </c>
      <c r="CK115" s="233" t="s">
        <v>820</v>
      </c>
      <c r="CL115" s="138">
        <v>1</v>
      </c>
      <c r="CM115" s="138">
        <v>0</v>
      </c>
      <c r="CN115" s="135">
        <v>0</v>
      </c>
      <c r="CO115" s="135">
        <v>1.53</v>
      </c>
      <c r="CP115" s="139"/>
      <c r="CQ115" s="135">
        <v>0</v>
      </c>
      <c r="CR115" s="179">
        <v>43347</v>
      </c>
      <c r="CS115" s="180">
        <v>43367</v>
      </c>
      <c r="CT115" s="181">
        <v>43493</v>
      </c>
      <c r="CU115" s="181">
        <v>43067</v>
      </c>
      <c r="CV115" s="181">
        <v>0</v>
      </c>
      <c r="CW115" s="181">
        <v>43151</v>
      </c>
      <c r="CX115" s="181">
        <v>43235</v>
      </c>
      <c r="CY115" s="135">
        <v>0.14390628780130579</v>
      </c>
      <c r="CZ115" s="134">
        <v>0</v>
      </c>
      <c r="DA115" s="135">
        <v>9.7087378640776691E-3</v>
      </c>
      <c r="DB115" s="135">
        <v>2.9126213592233011E-2</v>
      </c>
      <c r="DC115" s="135">
        <v>0.50485436893203883</v>
      </c>
      <c r="DD115" s="135">
        <v>0</v>
      </c>
      <c r="DE115" s="140">
        <v>0</v>
      </c>
      <c r="DF115" s="13" t="s">
        <v>820</v>
      </c>
      <c r="DG115" s="80" t="s">
        <v>706</v>
      </c>
      <c r="DH115" s="18" t="b">
        <v>0</v>
      </c>
      <c r="DI115" s="79"/>
      <c r="DJ115" s="79"/>
      <c r="DK115" s="192"/>
      <c r="DL115" s="174"/>
      <c r="DM115" s="193"/>
      <c r="DN115" s="135"/>
      <c r="DO115" s="79"/>
      <c r="DP115" s="79"/>
      <c r="DQ115" s="79"/>
      <c r="DR115" s="79"/>
      <c r="DS115" s="79"/>
      <c r="DT115" s="79"/>
      <c r="DU115" s="79"/>
      <c r="DV115" s="18"/>
      <c r="DW115" s="18"/>
      <c r="DX115" s="18"/>
      <c r="DY115" s="177"/>
      <c r="DZ115" s="177">
        <v>0</v>
      </c>
      <c r="EA115" s="177">
        <v>0</v>
      </c>
      <c r="EB115" s="177">
        <v>0</v>
      </c>
      <c r="EC115" s="177">
        <v>0</v>
      </c>
      <c r="ED115" s="177">
        <v>0</v>
      </c>
      <c r="EE115" s="177">
        <v>0</v>
      </c>
      <c r="EF115" s="177">
        <v>0</v>
      </c>
      <c r="EG115" s="177">
        <v>0</v>
      </c>
      <c r="EH115" s="177">
        <v>0</v>
      </c>
      <c r="EI115" s="177">
        <v>0</v>
      </c>
      <c r="EJ115" s="177">
        <v>0</v>
      </c>
      <c r="EK115" s="177">
        <v>0</v>
      </c>
      <c r="EL115" s="177">
        <v>0</v>
      </c>
      <c r="EM115" s="177">
        <v>0</v>
      </c>
      <c r="EN115" s="177">
        <v>0</v>
      </c>
      <c r="EO115" s="177">
        <v>0</v>
      </c>
      <c r="EP115" s="177">
        <v>0</v>
      </c>
      <c r="EQ115" s="177">
        <v>0</v>
      </c>
      <c r="ER115" s="177">
        <v>0</v>
      </c>
      <c r="ES115" s="177">
        <v>0</v>
      </c>
      <c r="ET115" s="177">
        <v>0</v>
      </c>
      <c r="EU115" s="177">
        <v>0</v>
      </c>
      <c r="EV115" s="177">
        <v>0</v>
      </c>
      <c r="EW115" s="177">
        <v>0</v>
      </c>
      <c r="EX115" s="177">
        <v>0</v>
      </c>
      <c r="EY115" s="177">
        <v>0</v>
      </c>
      <c r="EZ115" s="177">
        <v>0</v>
      </c>
      <c r="FA115" s="177">
        <v>0</v>
      </c>
      <c r="FB115" s="177">
        <v>0</v>
      </c>
      <c r="FC115" s="249">
        <v>390</v>
      </c>
      <c r="FD115" s="242">
        <v>164</v>
      </c>
      <c r="FE115" s="242">
        <v>164</v>
      </c>
      <c r="FF115" s="242">
        <v>164</v>
      </c>
      <c r="FG115" s="245">
        <v>134</v>
      </c>
      <c r="FH115" s="245">
        <v>134</v>
      </c>
      <c r="FI115" s="245">
        <v>134</v>
      </c>
      <c r="FJ115" s="245">
        <v>134</v>
      </c>
      <c r="FK115" s="242">
        <v>114</v>
      </c>
      <c r="FL115" s="242">
        <v>114</v>
      </c>
      <c r="FM115" s="242">
        <v>114</v>
      </c>
      <c r="FN115" s="242">
        <v>114</v>
      </c>
      <c r="FO115" s="242">
        <v>114</v>
      </c>
      <c r="FP115" s="242">
        <v>114</v>
      </c>
      <c r="FQ115" s="242">
        <v>114</v>
      </c>
      <c r="FR115" s="242">
        <v>114</v>
      </c>
      <c r="FS115" s="242">
        <v>114</v>
      </c>
      <c r="FT115" s="242">
        <v>114</v>
      </c>
      <c r="FU115" s="242">
        <v>114</v>
      </c>
      <c r="FV115" s="242">
        <v>114</v>
      </c>
      <c r="FW115" s="242">
        <v>114</v>
      </c>
      <c r="FX115" s="242">
        <v>114</v>
      </c>
      <c r="FY115" s="242">
        <v>114</v>
      </c>
      <c r="FZ115" s="242">
        <v>114</v>
      </c>
      <c r="GA115" s="242">
        <v>114</v>
      </c>
      <c r="GB115" s="242">
        <v>114</v>
      </c>
      <c r="GC115" s="242">
        <v>114</v>
      </c>
      <c r="GD115" s="248">
        <v>594</v>
      </c>
      <c r="GE115" s="248">
        <v>594</v>
      </c>
      <c r="GF115" s="248">
        <v>594</v>
      </c>
      <c r="GG115" s="248">
        <v>594</v>
      </c>
      <c r="GH115" s="248">
        <v>594</v>
      </c>
      <c r="GI115" s="248">
        <v>594</v>
      </c>
      <c r="GJ115" s="248">
        <v>594</v>
      </c>
      <c r="GK115" s="248">
        <v>594</v>
      </c>
      <c r="GL115" s="248">
        <v>594</v>
      </c>
      <c r="GM115" s="248">
        <v>594</v>
      </c>
      <c r="GN115" s="248">
        <v>574</v>
      </c>
      <c r="GO115" s="248">
        <v>574</v>
      </c>
      <c r="GP115" s="248">
        <v>574</v>
      </c>
      <c r="GQ115" s="248">
        <v>574</v>
      </c>
      <c r="GR115" s="248">
        <v>574</v>
      </c>
      <c r="GS115" s="248">
        <v>574</v>
      </c>
      <c r="GT115" s="248">
        <v>570</v>
      </c>
      <c r="GU115" s="248">
        <v>570</v>
      </c>
      <c r="GV115" s="248">
        <v>558</v>
      </c>
      <c r="GW115" s="248">
        <v>558</v>
      </c>
      <c r="GX115" s="248">
        <v>558</v>
      </c>
      <c r="GY115" s="248">
        <v>558</v>
      </c>
      <c r="GZ115" s="248">
        <v>558</v>
      </c>
      <c r="HA115" s="248">
        <v>558</v>
      </c>
      <c r="HB115" s="248">
        <v>558</v>
      </c>
      <c r="HC115" s="248">
        <v>558</v>
      </c>
      <c r="HD115" s="248">
        <v>558</v>
      </c>
      <c r="HE115" s="248">
        <v>1</v>
      </c>
      <c r="HF115" s="248">
        <v>558</v>
      </c>
      <c r="HG115" s="248">
        <v>558</v>
      </c>
      <c r="HH115" s="248">
        <v>558</v>
      </c>
      <c r="HI115" s="248">
        <v>558</v>
      </c>
      <c r="HJ115" s="248">
        <v>528</v>
      </c>
      <c r="HK115" s="198"/>
      <c r="HL115" s="248">
        <v>528</v>
      </c>
      <c r="HM115" s="248">
        <v>528</v>
      </c>
      <c r="HN115" s="248">
        <v>528</v>
      </c>
      <c r="HO115" s="248">
        <v>558</v>
      </c>
      <c r="HP115" s="248">
        <v>528</v>
      </c>
      <c r="HQ115" s="248">
        <v>528</v>
      </c>
      <c r="HR115" s="244">
        <v>428</v>
      </c>
      <c r="HS115" s="244">
        <v>428</v>
      </c>
      <c r="HT115" s="244">
        <v>428</v>
      </c>
      <c r="HU115" s="244">
        <v>428</v>
      </c>
      <c r="HV115" s="198"/>
      <c r="HW115" s="244">
        <v>428</v>
      </c>
      <c r="HX115" s="244">
        <v>428</v>
      </c>
      <c r="HY115" s="244">
        <v>426</v>
      </c>
      <c r="HZ115" s="244">
        <v>426</v>
      </c>
      <c r="IA115" s="244">
        <v>426</v>
      </c>
      <c r="IB115" s="244">
        <v>426</v>
      </c>
      <c r="IC115" s="244">
        <v>426</v>
      </c>
      <c r="ID115" s="244">
        <v>426</v>
      </c>
      <c r="IE115" s="244">
        <v>406</v>
      </c>
      <c r="IF115" s="244">
        <v>406</v>
      </c>
      <c r="IG115" s="244">
        <v>406</v>
      </c>
      <c r="IH115" s="244">
        <v>406</v>
      </c>
      <c r="II115" s="244">
        <v>406</v>
      </c>
      <c r="IJ115" s="244">
        <v>406</v>
      </c>
      <c r="IK115" s="244">
        <v>396</v>
      </c>
      <c r="IL115" s="244">
        <v>396</v>
      </c>
      <c r="IM115" s="244">
        <v>376</v>
      </c>
      <c r="IN115" s="244">
        <v>376</v>
      </c>
      <c r="IO115" s="244">
        <v>376</v>
      </c>
      <c r="IP115" s="244">
        <v>376</v>
      </c>
      <c r="IQ115" s="244">
        <v>376</v>
      </c>
      <c r="IR115" s="244">
        <v>376</v>
      </c>
      <c r="IS115" s="244">
        <v>376</v>
      </c>
      <c r="IT115" s="244">
        <v>376</v>
      </c>
      <c r="IU115" s="244">
        <v>376</v>
      </c>
      <c r="IV115" s="244">
        <v>376</v>
      </c>
      <c r="IW115" s="244">
        <v>376</v>
      </c>
      <c r="IX115" s="244">
        <v>376</v>
      </c>
      <c r="IY115" s="244">
        <v>376</v>
      </c>
      <c r="IZ115" s="198"/>
      <c r="JA115" s="244">
        <v>371</v>
      </c>
      <c r="JB115" s="244">
        <v>371</v>
      </c>
      <c r="JC115" s="244">
        <v>371</v>
      </c>
      <c r="JD115" s="244">
        <v>371</v>
      </c>
      <c r="JE115" s="244">
        <v>371</v>
      </c>
      <c r="JF115" s="244">
        <v>371</v>
      </c>
      <c r="JG115" s="244">
        <v>371</v>
      </c>
      <c r="JH115" s="244">
        <v>371</v>
      </c>
      <c r="JI115" s="244">
        <v>371</v>
      </c>
      <c r="JJ115" s="244"/>
      <c r="JK115" s="244">
        <v>371</v>
      </c>
      <c r="JL115" s="244">
        <v>361</v>
      </c>
      <c r="JM115" s="244">
        <v>361</v>
      </c>
      <c r="JN115" s="244">
        <v>341</v>
      </c>
      <c r="JO115" s="244">
        <v>341</v>
      </c>
      <c r="JP115" s="244">
        <v>341</v>
      </c>
      <c r="JQ115" s="198"/>
      <c r="JR115" s="244">
        <v>341</v>
      </c>
      <c r="JS115" s="244">
        <v>341</v>
      </c>
      <c r="JT115" s="244">
        <v>351</v>
      </c>
      <c r="JU115" s="244">
        <v>351</v>
      </c>
      <c r="JV115" s="244">
        <v>351</v>
      </c>
      <c r="JW115" s="244">
        <v>351</v>
      </c>
      <c r="JX115" s="244">
        <v>351</v>
      </c>
      <c r="JY115" s="244">
        <v>346</v>
      </c>
      <c r="JZ115" s="244">
        <v>346</v>
      </c>
      <c r="KA115" s="244">
        <v>346</v>
      </c>
      <c r="KB115" s="244">
        <v>346</v>
      </c>
      <c r="KC115" s="244">
        <v>346</v>
      </c>
      <c r="KD115" s="244">
        <v>346</v>
      </c>
      <c r="KE115" s="244">
        <v>346</v>
      </c>
      <c r="KF115" s="244">
        <v>346</v>
      </c>
      <c r="KG115" s="244">
        <v>346</v>
      </c>
      <c r="KH115" s="244">
        <v>346</v>
      </c>
      <c r="KI115" s="244">
        <v>346</v>
      </c>
      <c r="KJ115" s="244">
        <v>346</v>
      </c>
      <c r="KK115" s="244">
        <v>346</v>
      </c>
      <c r="KL115" s="244">
        <v>346</v>
      </c>
      <c r="KM115" s="244">
        <v>346</v>
      </c>
      <c r="KN115" s="244">
        <v>346</v>
      </c>
      <c r="KO115" s="244">
        <v>346</v>
      </c>
      <c r="KP115" s="244">
        <v>346</v>
      </c>
      <c r="KQ115" s="244">
        <v>346</v>
      </c>
      <c r="KR115" s="244">
        <v>346</v>
      </c>
      <c r="KS115" s="244">
        <v>346</v>
      </c>
      <c r="KT115" s="244">
        <v>346</v>
      </c>
      <c r="KU115" s="244">
        <v>346</v>
      </c>
      <c r="KV115" s="244">
        <v>346</v>
      </c>
      <c r="KW115" s="244">
        <v>346</v>
      </c>
      <c r="KX115" s="198"/>
      <c r="KY115" s="198"/>
      <c r="KZ115" s="198"/>
      <c r="LA115" s="198"/>
      <c r="LB115" s="244">
        <v>346</v>
      </c>
      <c r="LC115" s="244">
        <v>371</v>
      </c>
      <c r="LD115" s="244">
        <v>371</v>
      </c>
      <c r="LE115" s="244">
        <v>346</v>
      </c>
      <c r="LF115" s="243">
        <v>0</v>
      </c>
      <c r="LG115" s="244">
        <v>346</v>
      </c>
      <c r="LH115" s="198"/>
      <c r="LI115" s="198"/>
      <c r="LJ115" s="198"/>
      <c r="LK115" s="198"/>
      <c r="LL115" s="198"/>
      <c r="LM115" s="198"/>
      <c r="LN115" s="198"/>
      <c r="LO115" s="198"/>
      <c r="LP115" s="198"/>
      <c r="LQ115" s="244">
        <v>346</v>
      </c>
      <c r="LR115" s="198"/>
      <c r="LS115" s="198"/>
      <c r="LT115" s="198"/>
      <c r="LU115" s="198"/>
      <c r="LV115" s="198"/>
      <c r="LW115" s="198"/>
      <c r="LX115" s="198"/>
      <c r="LY115" s="198"/>
      <c r="LZ115" s="198"/>
      <c r="MA115" s="198"/>
      <c r="MB115" s="198"/>
      <c r="MC115" s="198"/>
      <c r="MD115" s="198"/>
      <c r="ME115" s="198"/>
      <c r="MF115" s="198"/>
      <c r="MG115" s="198"/>
      <c r="MH115" s="198"/>
      <c r="MI115" s="198"/>
      <c r="MJ115" s="198"/>
      <c r="MK115" s="198"/>
      <c r="ML115" s="198"/>
      <c r="MM115" s="198"/>
      <c r="MN115" s="244">
        <v>346</v>
      </c>
      <c r="MO115" s="242">
        <v>296</v>
      </c>
      <c r="MP115" s="198"/>
      <c r="MQ115" s="242">
        <v>296</v>
      </c>
      <c r="MR115" s="198"/>
      <c r="MS115" s="198"/>
      <c r="MT115" s="198"/>
      <c r="MU115" s="198"/>
      <c r="MV115" s="198"/>
      <c r="MW115" s="198"/>
      <c r="MX115" s="198"/>
      <c r="MY115" s="198"/>
      <c r="MZ115" s="198"/>
      <c r="NA115" s="242">
        <v>296</v>
      </c>
      <c r="NB115" s="198"/>
      <c r="NC115" s="198"/>
      <c r="ND115" s="198"/>
      <c r="NE115" s="198"/>
      <c r="NF115" s="198"/>
      <c r="NG115" s="198"/>
      <c r="NH115" s="198"/>
      <c r="NI115" s="198"/>
      <c r="NJ115" s="198"/>
      <c r="NK115" s="198"/>
      <c r="NL115" s="198"/>
      <c r="NM115" s="198"/>
      <c r="NN115" s="198"/>
      <c r="NO115" s="198"/>
      <c r="NP115" s="198"/>
      <c r="NQ115" s="198"/>
      <c r="NR115" s="198"/>
      <c r="NS115" s="198"/>
      <c r="NT115" s="198"/>
      <c r="NU115" s="198"/>
      <c r="NV115" s="198"/>
      <c r="NW115" s="198"/>
      <c r="NX115" s="198"/>
      <c r="NY115" s="198"/>
      <c r="NZ115" s="198"/>
      <c r="OA115" s="198"/>
      <c r="OB115" s="198"/>
      <c r="OC115" s="198"/>
      <c r="OD115" s="198"/>
      <c r="OE115" s="198"/>
      <c r="OF115" s="198"/>
      <c r="OG115" s="198"/>
      <c r="OH115" s="198"/>
      <c r="OI115" s="198"/>
      <c r="OJ115" s="198"/>
      <c r="OK115" s="198"/>
      <c r="OL115" s="198"/>
      <c r="OM115" s="198"/>
      <c r="ON115" s="198"/>
      <c r="OO115" s="198"/>
      <c r="OP115" s="198"/>
      <c r="OQ115" s="198"/>
      <c r="OR115" s="198"/>
      <c r="OS115" s="198"/>
      <c r="OT115" s="198"/>
      <c r="OU115" s="198"/>
      <c r="OV115" s="198"/>
      <c r="OW115" s="198"/>
      <c r="OX115" s="198"/>
      <c r="OY115" s="198"/>
      <c r="OZ115" s="198"/>
      <c r="PA115" s="198"/>
      <c r="PB115" s="198"/>
      <c r="PC115" s="198"/>
      <c r="PD115" s="198"/>
      <c r="PE115" s="198"/>
      <c r="PF115" s="198"/>
      <c r="PG115" s="198"/>
      <c r="PH115" s="198"/>
      <c r="PI115" s="198"/>
      <c r="PJ115" s="198"/>
      <c r="PK115" s="198"/>
      <c r="PL115" s="198"/>
      <c r="PM115" s="198"/>
      <c r="PN115" s="198"/>
      <c r="PO115" s="198"/>
      <c r="PP115" s="198"/>
      <c r="PQ115" s="198"/>
      <c r="PR115" s="198"/>
      <c r="PS115" s="198"/>
      <c r="PT115" s="198"/>
      <c r="PU115" s="198"/>
      <c r="PV115" s="198"/>
      <c r="PW115" s="198"/>
      <c r="PX115" s="261"/>
      <c r="PY115" s="261"/>
      <c r="PZ115" s="261"/>
      <c r="QA115" s="261"/>
      <c r="QB115" s="261"/>
      <c r="QC115" s="261"/>
      <c r="QD115" s="261"/>
      <c r="QE115" s="261"/>
      <c r="QF115" s="261"/>
      <c r="QG115" s="261"/>
      <c r="QH115" s="261"/>
      <c r="QI115" s="261"/>
      <c r="QJ115" s="261"/>
      <c r="QK115" s="261"/>
      <c r="QL115" s="261"/>
      <c r="QM115" s="261"/>
      <c r="QN115" s="261"/>
      <c r="QO115" s="261"/>
      <c r="QP115" s="261"/>
      <c r="QQ115" s="261"/>
      <c r="QR115" s="261"/>
      <c r="QS115" s="261"/>
      <c r="QT115" s="261"/>
      <c r="QU115" s="261"/>
      <c r="QV115" s="261"/>
      <c r="QW115" s="261"/>
      <c r="QX115" s="261"/>
      <c r="QY115" s="261"/>
      <c r="QZ115" s="261"/>
      <c r="RA115" s="261"/>
      <c r="RB115" s="261"/>
      <c r="RC115" s="261"/>
      <c r="RD115" s="261"/>
      <c r="RE115" s="261"/>
      <c r="RF115" s="261"/>
      <c r="RG115" s="261"/>
      <c r="RH115" s="261"/>
      <c r="RI115" s="261"/>
      <c r="RJ115" s="261"/>
      <c r="RK115" s="261"/>
      <c r="RL115" s="261"/>
      <c r="RM115" s="261"/>
      <c r="RN115" s="261"/>
      <c r="RO115" s="261"/>
      <c r="RP115" s="261"/>
      <c r="RQ115" s="261"/>
      <c r="RR115" s="261"/>
      <c r="RS115" s="261"/>
      <c r="RT115" s="261"/>
      <c r="RU115" s="261"/>
      <c r="RV115" s="261"/>
      <c r="RW115" s="261"/>
      <c r="RX115" s="261"/>
      <c r="RY115" s="261"/>
      <c r="RZ115" s="261"/>
      <c r="SA115" s="261"/>
      <c r="SB115" s="261"/>
      <c r="SC115" s="261"/>
      <c r="SD115" s="261"/>
      <c r="SE115" s="261"/>
    </row>
    <row r="116" spans="1:499" x14ac:dyDescent="0.2">
      <c r="A116" s="230" t="s">
        <v>830</v>
      </c>
      <c r="B116" s="231" t="s">
        <v>2411</v>
      </c>
      <c r="C116" s="225"/>
      <c r="D116" s="225"/>
      <c r="E116" s="225"/>
      <c r="F116" s="226" t="s">
        <v>5737</v>
      </c>
      <c r="G116" s="226" t="s">
        <v>5550</v>
      </c>
      <c r="H116" s="226" t="s">
        <v>5551</v>
      </c>
      <c r="I116" s="226" t="s">
        <v>5721</v>
      </c>
      <c r="J116" s="226"/>
      <c r="K116" s="226"/>
      <c r="L116" s="226"/>
      <c r="M116" s="226"/>
      <c r="N116" s="226" t="s">
        <v>5553</v>
      </c>
      <c r="O116" s="226" t="s">
        <v>5738</v>
      </c>
      <c r="P116" s="226"/>
      <c r="Q116" s="237">
        <v>0</v>
      </c>
      <c r="R116" s="238"/>
      <c r="S116" s="238"/>
      <c r="T116" s="238"/>
      <c r="U116" s="238"/>
      <c r="V116" s="238"/>
      <c r="W116" s="232" t="s">
        <v>5565</v>
      </c>
      <c r="X116" s="232"/>
      <c r="Y116" s="232" t="s">
        <v>5556</v>
      </c>
      <c r="Z116" s="235">
        <v>0.05</v>
      </c>
      <c r="AA116" s="235">
        <v>0.11</v>
      </c>
      <c r="AB116" s="235">
        <v>0</v>
      </c>
      <c r="AC116" s="224">
        <v>36526</v>
      </c>
      <c r="AD116" s="224">
        <v>36526</v>
      </c>
      <c r="AE116" s="125">
        <v>18</v>
      </c>
      <c r="AF116" s="125">
        <v>24</v>
      </c>
      <c r="AG116" s="125">
        <v>12</v>
      </c>
      <c r="AH116" s="236">
        <v>1</v>
      </c>
      <c r="AI116" s="236" t="s">
        <v>5297</v>
      </c>
      <c r="AJ116" s="125" t="s">
        <v>6234</v>
      </c>
      <c r="AK116" s="175" t="s">
        <v>5144</v>
      </c>
      <c r="AL116" s="125">
        <v>13965</v>
      </c>
      <c r="AM116" s="27" t="s">
        <v>820</v>
      </c>
      <c r="AN116" s="126">
        <v>312.77999999999997</v>
      </c>
      <c r="AO116" s="126">
        <v>8.4</v>
      </c>
      <c r="AP116" s="126">
        <v>9.1</v>
      </c>
      <c r="AQ116" s="126">
        <v>1.6</v>
      </c>
      <c r="AR116" s="125">
        <v>0</v>
      </c>
      <c r="AS116" s="125">
        <v>0</v>
      </c>
      <c r="AT116" s="178">
        <v>43368</v>
      </c>
      <c r="AU116" s="178"/>
      <c r="AV116" s="178">
        <v>43077</v>
      </c>
      <c r="AW116" s="239" t="s">
        <v>855</v>
      </c>
      <c r="AX116" s="239" t="s">
        <v>846</v>
      </c>
      <c r="AY116" s="127"/>
      <c r="AZ116" s="127"/>
      <c r="BA116" s="128">
        <v>2000</v>
      </c>
      <c r="BB116" s="128" t="s">
        <v>489</v>
      </c>
      <c r="BC116" s="128"/>
      <c r="BD116" s="128">
        <v>1</v>
      </c>
      <c r="BE116" s="129" t="s">
        <v>541</v>
      </c>
      <c r="BF116" s="130">
        <v>1</v>
      </c>
      <c r="BG116" s="240"/>
      <c r="BH116" s="241"/>
      <c r="BI116" s="190"/>
      <c r="BJ116" s="131">
        <v>10500</v>
      </c>
      <c r="BK116" s="191">
        <v>13513</v>
      </c>
      <c r="BL116" s="13">
        <v>6983</v>
      </c>
      <c r="BM116" s="13">
        <v>3465</v>
      </c>
      <c r="BN116" s="27" t="s">
        <v>5557</v>
      </c>
      <c r="BO116" s="13" t="s">
        <v>5562</v>
      </c>
      <c r="BP116" s="222">
        <v>9000</v>
      </c>
      <c r="BQ116" s="132"/>
      <c r="BR116" s="133"/>
      <c r="BS116" s="125">
        <v>1000000000</v>
      </c>
      <c r="BT116" s="134">
        <v>3397</v>
      </c>
      <c r="BU116" s="135">
        <v>0.67649999999999999</v>
      </c>
      <c r="BV116" s="134">
        <v>8000</v>
      </c>
      <c r="BW116" s="136">
        <v>0</v>
      </c>
      <c r="BX116" s="136">
        <v>0</v>
      </c>
      <c r="BY116" s="136">
        <v>8000</v>
      </c>
      <c r="BZ116" s="134">
        <v>0</v>
      </c>
      <c r="CA116" s="134">
        <v>0</v>
      </c>
      <c r="CB116" s="134">
        <v>11397</v>
      </c>
      <c r="CC116" s="135">
        <v>-8.5400000000000004E-2</v>
      </c>
      <c r="CD116" s="134"/>
      <c r="CE116" s="134"/>
      <c r="CF116" s="137">
        <v>0</v>
      </c>
      <c r="CG116" s="134">
        <v>3500</v>
      </c>
      <c r="CH116" s="132"/>
      <c r="CI116" s="132"/>
      <c r="CJ116" s="229" t="s">
        <v>820</v>
      </c>
      <c r="CK116" s="233" t="s">
        <v>820</v>
      </c>
      <c r="CL116" s="138">
        <v>4</v>
      </c>
      <c r="CM116" s="138">
        <v>0</v>
      </c>
      <c r="CN116" s="135">
        <v>0</v>
      </c>
      <c r="CO116" s="135">
        <v>1.6</v>
      </c>
      <c r="CP116" s="139"/>
      <c r="CQ116" s="135">
        <v>1</v>
      </c>
      <c r="CR116" s="179">
        <v>43321</v>
      </c>
      <c r="CS116" s="180">
        <v>43367</v>
      </c>
      <c r="CT116" s="181">
        <v>43493</v>
      </c>
      <c r="CU116" s="181">
        <v>43311</v>
      </c>
      <c r="CV116" s="181">
        <v>43395</v>
      </c>
      <c r="CW116" s="181">
        <v>43395</v>
      </c>
      <c r="CX116" s="181">
        <v>43479</v>
      </c>
      <c r="CY116" s="135">
        <v>0.25430985327373334</v>
      </c>
      <c r="CZ116" s="134">
        <v>26473</v>
      </c>
      <c r="DA116" s="135">
        <v>9.7087378640776691E-3</v>
      </c>
      <c r="DB116" s="135">
        <v>0.39805825242718446</v>
      </c>
      <c r="DC116" s="135">
        <v>0.13592233009708737</v>
      </c>
      <c r="DD116" s="135">
        <v>0</v>
      </c>
      <c r="DE116" s="140">
        <v>0</v>
      </c>
      <c r="DF116" s="13" t="s">
        <v>820</v>
      </c>
      <c r="DG116" s="80" t="s">
        <v>820</v>
      </c>
      <c r="DH116" s="18" t="b">
        <v>0</v>
      </c>
      <c r="DI116" s="79"/>
      <c r="DJ116" s="79"/>
      <c r="DK116" s="192"/>
      <c r="DL116" s="174"/>
      <c r="DM116" s="193"/>
      <c r="DN116" s="135"/>
      <c r="DO116" s="79"/>
      <c r="DP116" s="79"/>
      <c r="DQ116" s="79"/>
      <c r="DR116" s="79"/>
      <c r="DS116" s="79"/>
      <c r="DT116" s="79"/>
      <c r="DU116" s="79"/>
      <c r="DV116" s="18"/>
      <c r="DW116" s="18"/>
      <c r="DX116" s="18"/>
      <c r="DY116" s="177"/>
      <c r="DZ116" s="177">
        <v>0</v>
      </c>
      <c r="EA116" s="177">
        <v>0</v>
      </c>
      <c r="EB116" s="177">
        <v>0</v>
      </c>
      <c r="EC116" s="177">
        <v>0</v>
      </c>
      <c r="ED116" s="177">
        <v>0</v>
      </c>
      <c r="EE116" s="177">
        <v>0</v>
      </c>
      <c r="EF116" s="177">
        <v>0</v>
      </c>
      <c r="EG116" s="177">
        <v>0</v>
      </c>
      <c r="EH116" s="177">
        <v>0</v>
      </c>
      <c r="EI116" s="177">
        <v>0</v>
      </c>
      <c r="EJ116" s="177">
        <v>0</v>
      </c>
      <c r="EK116" s="177">
        <v>0</v>
      </c>
      <c r="EL116" s="177">
        <v>0</v>
      </c>
      <c r="EM116" s="177">
        <v>0</v>
      </c>
      <c r="EN116" s="177">
        <v>0</v>
      </c>
      <c r="EO116" s="177">
        <v>0</v>
      </c>
      <c r="EP116" s="177">
        <v>0</v>
      </c>
      <c r="EQ116" s="177">
        <v>0</v>
      </c>
      <c r="ER116" s="177">
        <v>0</v>
      </c>
      <c r="ES116" s="177">
        <v>0</v>
      </c>
      <c r="ET116" s="177">
        <v>0</v>
      </c>
      <c r="EU116" s="177">
        <v>2540</v>
      </c>
      <c r="EV116" s="177">
        <v>0</v>
      </c>
      <c r="EW116" s="177">
        <v>0</v>
      </c>
      <c r="EX116" s="177">
        <v>0</v>
      </c>
      <c r="EY116" s="177">
        <v>3140</v>
      </c>
      <c r="EZ116" s="177">
        <v>0</v>
      </c>
      <c r="FA116" s="177">
        <v>0</v>
      </c>
      <c r="FB116" s="177">
        <v>8343</v>
      </c>
      <c r="FC116" s="245">
        <v>200</v>
      </c>
      <c r="FD116" s="250">
        <v>4600</v>
      </c>
      <c r="FE116" s="250">
        <v>4600</v>
      </c>
      <c r="FF116" s="244">
        <v>4600</v>
      </c>
      <c r="FG116" s="242">
        <v>2600</v>
      </c>
      <c r="FH116" s="242">
        <v>2460</v>
      </c>
      <c r="FI116" s="242">
        <v>2460</v>
      </c>
      <c r="FJ116" s="242">
        <v>2460</v>
      </c>
      <c r="FK116" s="242">
        <v>1860</v>
      </c>
      <c r="FL116" s="242">
        <v>1860</v>
      </c>
      <c r="FM116" s="242">
        <v>1860</v>
      </c>
      <c r="FN116" s="242">
        <v>1860</v>
      </c>
      <c r="FO116" s="242">
        <v>1860</v>
      </c>
      <c r="FP116" s="242">
        <v>1860</v>
      </c>
      <c r="FQ116" s="242">
        <v>1860</v>
      </c>
      <c r="FR116" s="242">
        <v>1860</v>
      </c>
      <c r="FS116" s="242">
        <v>1860</v>
      </c>
      <c r="FT116" s="242">
        <v>1860</v>
      </c>
      <c r="FU116" s="242">
        <v>1860</v>
      </c>
      <c r="FV116" s="242">
        <v>1860</v>
      </c>
      <c r="FW116" s="242">
        <v>1860</v>
      </c>
      <c r="FX116" s="242">
        <v>1860</v>
      </c>
      <c r="FY116" s="242">
        <v>1860</v>
      </c>
      <c r="FZ116" s="242">
        <v>1860</v>
      </c>
      <c r="GA116" s="242">
        <v>1860</v>
      </c>
      <c r="GB116" s="242">
        <v>1860</v>
      </c>
      <c r="GC116" s="242">
        <v>1860</v>
      </c>
      <c r="GD116" s="242">
        <v>1157</v>
      </c>
      <c r="GE116" s="242">
        <v>1157</v>
      </c>
      <c r="GF116" s="242">
        <v>1157</v>
      </c>
      <c r="GG116" s="242">
        <v>1057</v>
      </c>
      <c r="GH116" s="242">
        <v>1057</v>
      </c>
      <c r="GI116" s="242">
        <v>1057</v>
      </c>
      <c r="GJ116" s="242">
        <v>1057</v>
      </c>
      <c r="GK116" s="242">
        <v>1057</v>
      </c>
      <c r="GL116" s="242">
        <v>957</v>
      </c>
      <c r="GM116" s="242">
        <v>957</v>
      </c>
      <c r="GN116" s="242">
        <v>957</v>
      </c>
      <c r="GO116" s="242">
        <v>857</v>
      </c>
      <c r="GP116" s="242">
        <v>857</v>
      </c>
      <c r="GQ116" s="242">
        <v>857</v>
      </c>
      <c r="GR116" s="242">
        <v>857</v>
      </c>
      <c r="GS116" s="242">
        <v>857</v>
      </c>
      <c r="GT116" s="242">
        <v>857</v>
      </c>
      <c r="GU116" s="242">
        <v>857</v>
      </c>
      <c r="GV116" s="242">
        <v>857</v>
      </c>
      <c r="GW116" s="242">
        <v>857</v>
      </c>
      <c r="GX116" s="242">
        <v>857</v>
      </c>
      <c r="GY116" s="242">
        <v>757</v>
      </c>
      <c r="GZ116" s="242">
        <v>757</v>
      </c>
      <c r="HA116" s="242">
        <v>757</v>
      </c>
      <c r="HB116" s="242">
        <v>757</v>
      </c>
      <c r="HC116" s="242">
        <v>757</v>
      </c>
      <c r="HD116" s="242">
        <v>757</v>
      </c>
      <c r="HE116" s="242">
        <v>1</v>
      </c>
      <c r="HF116" s="242">
        <v>657</v>
      </c>
      <c r="HG116" s="242">
        <v>657</v>
      </c>
      <c r="HH116" s="244">
        <v>4557</v>
      </c>
      <c r="HI116" s="244">
        <v>4557</v>
      </c>
      <c r="HJ116" s="244">
        <v>4557</v>
      </c>
      <c r="HK116" s="198"/>
      <c r="HL116" s="244">
        <v>4557</v>
      </c>
      <c r="HM116" s="244">
        <v>4557</v>
      </c>
      <c r="HN116" s="244">
        <v>4557</v>
      </c>
      <c r="HO116" s="242">
        <v>657</v>
      </c>
      <c r="HP116" s="244">
        <v>4357</v>
      </c>
      <c r="HQ116" s="244">
        <v>4357</v>
      </c>
      <c r="HR116" s="244">
        <v>4257</v>
      </c>
      <c r="HS116" s="244">
        <v>4257</v>
      </c>
      <c r="HT116" s="244">
        <v>4257</v>
      </c>
      <c r="HU116" s="244">
        <v>4257</v>
      </c>
      <c r="HV116" s="198"/>
      <c r="HW116" s="244">
        <v>4257</v>
      </c>
      <c r="HX116" s="244">
        <v>3757</v>
      </c>
      <c r="HY116" s="244">
        <v>3757</v>
      </c>
      <c r="HZ116" s="244">
        <v>3757</v>
      </c>
      <c r="IA116" s="244">
        <v>3757</v>
      </c>
      <c r="IB116" s="244">
        <v>3757</v>
      </c>
      <c r="IC116" s="244">
        <v>3757</v>
      </c>
      <c r="ID116" s="244">
        <v>3657</v>
      </c>
      <c r="IE116" s="244">
        <v>3657</v>
      </c>
      <c r="IF116" s="244">
        <v>3757</v>
      </c>
      <c r="IG116" s="244">
        <v>3757</v>
      </c>
      <c r="IH116" s="244">
        <v>3757</v>
      </c>
      <c r="II116" s="244">
        <v>3657</v>
      </c>
      <c r="IJ116" s="244">
        <v>3657</v>
      </c>
      <c r="IK116" s="244">
        <v>3657</v>
      </c>
      <c r="IL116" s="244">
        <v>3657</v>
      </c>
      <c r="IM116" s="244">
        <v>3657</v>
      </c>
      <c r="IN116" s="244">
        <v>3657</v>
      </c>
      <c r="IO116" s="244">
        <v>3657</v>
      </c>
      <c r="IP116" s="244">
        <v>3657</v>
      </c>
      <c r="IQ116" s="244">
        <v>3657</v>
      </c>
      <c r="IR116" s="244">
        <v>3557</v>
      </c>
      <c r="IS116" s="244">
        <v>3557</v>
      </c>
      <c r="IT116" s="244">
        <v>3357</v>
      </c>
      <c r="IU116" s="244">
        <v>3357</v>
      </c>
      <c r="IV116" s="244">
        <v>3357</v>
      </c>
      <c r="IW116" s="244">
        <v>3357</v>
      </c>
      <c r="IX116" s="244">
        <v>3357</v>
      </c>
      <c r="IY116" s="244">
        <v>3357</v>
      </c>
      <c r="IZ116" s="198"/>
      <c r="JA116" s="244">
        <v>3157</v>
      </c>
      <c r="JB116" s="244">
        <v>3157</v>
      </c>
      <c r="JC116" s="244">
        <v>3157</v>
      </c>
      <c r="JD116" s="244">
        <v>3157</v>
      </c>
      <c r="JE116" s="244">
        <v>3157</v>
      </c>
      <c r="JF116" s="244">
        <v>3157</v>
      </c>
      <c r="JG116" s="244">
        <v>3057</v>
      </c>
      <c r="JH116" s="244">
        <v>3057</v>
      </c>
      <c r="JI116" s="244">
        <v>3057</v>
      </c>
      <c r="JJ116" s="244"/>
      <c r="JK116" s="244">
        <v>3057</v>
      </c>
      <c r="JL116" s="244">
        <v>3057</v>
      </c>
      <c r="JM116" s="244">
        <v>3057</v>
      </c>
      <c r="JN116" s="244">
        <v>3057</v>
      </c>
      <c r="JO116" s="244">
        <v>3057</v>
      </c>
      <c r="JP116" s="244">
        <v>3057</v>
      </c>
      <c r="JQ116" s="198"/>
      <c r="JR116" s="244">
        <v>2957</v>
      </c>
      <c r="JS116" s="244">
        <v>2957</v>
      </c>
      <c r="JT116" s="244">
        <v>2957</v>
      </c>
      <c r="JU116" s="244">
        <v>2957</v>
      </c>
      <c r="JV116" s="244">
        <v>2757</v>
      </c>
      <c r="JW116" s="244">
        <v>2757</v>
      </c>
      <c r="JX116" s="244">
        <v>2757</v>
      </c>
      <c r="JY116" s="244">
        <v>2757</v>
      </c>
      <c r="JZ116" s="244">
        <v>2757</v>
      </c>
      <c r="KA116" s="244">
        <v>2757</v>
      </c>
      <c r="KB116" s="244">
        <v>2757</v>
      </c>
      <c r="KC116" s="244">
        <v>2757</v>
      </c>
      <c r="KD116" s="244">
        <v>2757</v>
      </c>
      <c r="KE116" s="244">
        <v>2757</v>
      </c>
      <c r="KF116" s="242">
        <v>2657</v>
      </c>
      <c r="KG116" s="242">
        <v>2657</v>
      </c>
      <c r="KH116" s="242">
        <v>2557</v>
      </c>
      <c r="KI116" s="242">
        <v>2557</v>
      </c>
      <c r="KJ116" s="242">
        <v>2557</v>
      </c>
      <c r="KK116" s="242">
        <v>2557</v>
      </c>
      <c r="KL116" s="242">
        <v>2557</v>
      </c>
      <c r="KM116" s="242">
        <v>2557</v>
      </c>
      <c r="KN116" s="242">
        <v>2557</v>
      </c>
      <c r="KO116" s="244">
        <v>4557</v>
      </c>
      <c r="KP116" s="244">
        <v>4557</v>
      </c>
      <c r="KQ116" s="244">
        <v>4557</v>
      </c>
      <c r="KR116" s="244">
        <v>4557</v>
      </c>
      <c r="KS116" s="244">
        <v>4557</v>
      </c>
      <c r="KT116" s="244">
        <v>4557</v>
      </c>
      <c r="KU116" s="244">
        <v>4557</v>
      </c>
      <c r="KV116" s="244">
        <v>4457</v>
      </c>
      <c r="KW116" s="244">
        <v>4457</v>
      </c>
      <c r="KX116" s="198"/>
      <c r="KY116" s="198"/>
      <c r="KZ116" s="198"/>
      <c r="LA116" s="198"/>
      <c r="LB116" s="244">
        <v>4257</v>
      </c>
      <c r="LC116" s="242">
        <v>3057</v>
      </c>
      <c r="LD116" s="242">
        <v>3057</v>
      </c>
      <c r="LE116" s="244">
        <v>4157</v>
      </c>
      <c r="LF116" s="243">
        <v>0</v>
      </c>
      <c r="LG116" s="244">
        <v>4157</v>
      </c>
      <c r="LH116" s="198"/>
      <c r="LI116" s="198"/>
      <c r="LJ116" s="198"/>
      <c r="LK116" s="198"/>
      <c r="LL116" s="198"/>
      <c r="LM116" s="198"/>
      <c r="LN116" s="198"/>
      <c r="LO116" s="198"/>
      <c r="LP116" s="198"/>
      <c r="LQ116" s="244">
        <v>4157</v>
      </c>
      <c r="LR116" s="198"/>
      <c r="LS116" s="198"/>
      <c r="LT116" s="198"/>
      <c r="LU116" s="198"/>
      <c r="LV116" s="198"/>
      <c r="LW116" s="198"/>
      <c r="LX116" s="198"/>
      <c r="LY116" s="198"/>
      <c r="LZ116" s="198"/>
      <c r="MA116" s="198"/>
      <c r="MB116" s="198"/>
      <c r="MC116" s="198"/>
      <c r="MD116" s="198"/>
      <c r="ME116" s="198"/>
      <c r="MF116" s="198"/>
      <c r="MG116" s="198"/>
      <c r="MH116" s="198"/>
      <c r="MI116" s="198"/>
      <c r="MJ116" s="198"/>
      <c r="MK116" s="198"/>
      <c r="ML116" s="198"/>
      <c r="MM116" s="198"/>
      <c r="MN116" s="244">
        <v>4157</v>
      </c>
      <c r="MO116" s="242">
        <v>3397</v>
      </c>
      <c r="MP116" s="198"/>
      <c r="MQ116" s="242">
        <v>3397</v>
      </c>
      <c r="MR116" s="198"/>
      <c r="MS116" s="198"/>
      <c r="MT116" s="198"/>
      <c r="MU116" s="198"/>
      <c r="MV116" s="198"/>
      <c r="MW116" s="198"/>
      <c r="MX116" s="198"/>
      <c r="MY116" s="198"/>
      <c r="MZ116" s="198"/>
      <c r="NA116" s="242">
        <v>3397</v>
      </c>
      <c r="NB116" s="198"/>
      <c r="NC116" s="198"/>
      <c r="ND116" s="198"/>
      <c r="NE116" s="198"/>
      <c r="NF116" s="198"/>
      <c r="NG116" s="198"/>
      <c r="NH116" s="198"/>
      <c r="NI116" s="198"/>
      <c r="NJ116" s="198"/>
      <c r="NK116" s="198"/>
      <c r="NL116" s="198"/>
      <c r="NM116" s="198"/>
      <c r="NN116" s="198"/>
      <c r="NO116" s="198"/>
      <c r="NP116" s="196"/>
      <c r="NQ116" s="196"/>
      <c r="NR116" s="196"/>
      <c r="NS116" s="196"/>
      <c r="NT116" s="196"/>
      <c r="NU116" s="196"/>
      <c r="NV116" s="196"/>
      <c r="NW116" s="196"/>
      <c r="NX116" s="196"/>
      <c r="NY116" s="196"/>
      <c r="NZ116" s="196"/>
      <c r="OA116" s="196"/>
      <c r="OB116" s="196"/>
      <c r="OC116" s="196"/>
      <c r="OD116" s="196"/>
      <c r="OE116" s="196"/>
      <c r="OF116" s="196"/>
      <c r="OG116" s="196"/>
      <c r="OH116" s="196"/>
      <c r="OI116" s="196"/>
      <c r="OJ116" s="196"/>
      <c r="OK116" s="196"/>
      <c r="OL116" s="196"/>
      <c r="OM116" s="196"/>
      <c r="ON116" s="196"/>
      <c r="OO116" s="196"/>
      <c r="OP116" s="196"/>
      <c r="OQ116" s="196"/>
      <c r="OR116" s="196"/>
      <c r="OS116" s="196"/>
      <c r="OT116" s="196"/>
      <c r="OU116" s="196"/>
      <c r="OV116" s="196"/>
      <c r="OW116" s="196"/>
      <c r="OX116" s="196"/>
      <c r="OY116" s="196"/>
      <c r="OZ116" s="196"/>
      <c r="PA116" s="196"/>
      <c r="PB116" s="196"/>
      <c r="PC116" s="196"/>
      <c r="PD116" s="196"/>
      <c r="PE116" s="196"/>
      <c r="PF116" s="196"/>
      <c r="PG116" s="196"/>
      <c r="PH116" s="196"/>
      <c r="PI116" s="196"/>
      <c r="PJ116" s="196"/>
      <c r="PK116" s="196"/>
      <c r="PL116" s="196"/>
      <c r="PM116" s="196"/>
      <c r="PN116" s="196"/>
      <c r="PO116" s="196"/>
      <c r="PP116" s="196"/>
      <c r="PQ116" s="196"/>
      <c r="PR116" s="196"/>
      <c r="PS116" s="196"/>
      <c r="PT116" s="196"/>
      <c r="PU116" s="196"/>
      <c r="PV116" s="196"/>
      <c r="PW116" s="196"/>
      <c r="PX116" s="261"/>
      <c r="PY116" s="261"/>
      <c r="PZ116" s="261"/>
      <c r="QA116" s="261"/>
      <c r="QB116" s="261"/>
      <c r="QC116" s="261"/>
      <c r="QD116" s="261"/>
      <c r="QE116" s="261"/>
      <c r="QF116" s="261"/>
      <c r="QG116" s="261"/>
      <c r="QH116" s="261"/>
      <c r="QI116" s="261"/>
      <c r="QJ116" s="261"/>
      <c r="QK116" s="261"/>
      <c r="QL116" s="261"/>
      <c r="QM116" s="261"/>
      <c r="QN116" s="261"/>
      <c r="QO116" s="261"/>
      <c r="QP116" s="261"/>
      <c r="QQ116" s="261"/>
      <c r="QR116" s="261"/>
      <c r="QS116" s="261"/>
      <c r="QT116" s="261"/>
      <c r="QU116" s="261"/>
      <c r="QV116" s="261"/>
      <c r="QW116" s="261"/>
      <c r="QX116" s="261"/>
      <c r="QY116" s="261"/>
      <c r="QZ116" s="261"/>
      <c r="RA116" s="261"/>
      <c r="RB116" s="261"/>
      <c r="RC116" s="261"/>
      <c r="RD116" s="261"/>
      <c r="RE116" s="261"/>
      <c r="RF116" s="261"/>
      <c r="RG116" s="261"/>
      <c r="RH116" s="261"/>
      <c r="RI116" s="261"/>
      <c r="RJ116" s="261"/>
      <c r="RK116" s="261"/>
      <c r="RL116" s="261"/>
      <c r="RM116" s="261"/>
      <c r="RN116" s="261"/>
      <c r="RO116" s="261"/>
      <c r="RP116" s="261"/>
      <c r="RQ116" s="261"/>
      <c r="RR116" s="261"/>
      <c r="RS116" s="261"/>
      <c r="RT116" s="261"/>
      <c r="RU116" s="261"/>
      <c r="RV116" s="261"/>
      <c r="RW116" s="261"/>
      <c r="RX116" s="261"/>
      <c r="RY116" s="261"/>
      <c r="RZ116" s="261"/>
      <c r="SA116" s="261"/>
      <c r="SB116" s="261"/>
      <c r="SC116" s="261"/>
      <c r="SD116" s="261"/>
      <c r="SE116" s="261"/>
    </row>
    <row r="117" spans="1:499" x14ac:dyDescent="0.2">
      <c r="A117" s="230" t="s">
        <v>830</v>
      </c>
      <c r="B117" s="231" t="s">
        <v>5445</v>
      </c>
      <c r="C117" s="225"/>
      <c r="D117" s="225"/>
      <c r="E117" s="225"/>
      <c r="F117" s="226" t="s">
        <v>5739</v>
      </c>
      <c r="G117" s="226" t="s">
        <v>5550</v>
      </c>
      <c r="H117" s="226" t="s">
        <v>5551</v>
      </c>
      <c r="I117" s="226" t="s">
        <v>5721</v>
      </c>
      <c r="J117" s="226"/>
      <c r="K117" s="226"/>
      <c r="L117" s="226"/>
      <c r="M117" s="226"/>
      <c r="N117" s="226" t="s">
        <v>5553</v>
      </c>
      <c r="O117" s="226" t="s">
        <v>5740</v>
      </c>
      <c r="P117" s="226"/>
      <c r="Q117" s="237">
        <v>0</v>
      </c>
      <c r="R117" s="238"/>
      <c r="S117" s="238"/>
      <c r="T117" s="238"/>
      <c r="U117" s="238"/>
      <c r="V117" s="238"/>
      <c r="W117" s="232" t="s">
        <v>5555</v>
      </c>
      <c r="X117" s="232"/>
      <c r="Y117" s="232" t="s">
        <v>5556</v>
      </c>
      <c r="Z117" s="235">
        <v>0.1</v>
      </c>
      <c r="AA117" s="235">
        <v>0.23</v>
      </c>
      <c r="AB117" s="235">
        <v>0</v>
      </c>
      <c r="AC117" s="224">
        <v>36526</v>
      </c>
      <c r="AD117" s="224">
        <v>36526</v>
      </c>
      <c r="AE117" s="125">
        <v>18</v>
      </c>
      <c r="AF117" s="125">
        <v>24</v>
      </c>
      <c r="AG117" s="125">
        <v>12</v>
      </c>
      <c r="AH117" s="236">
        <v>1</v>
      </c>
      <c r="AI117" s="236"/>
      <c r="AJ117" s="125" t="s">
        <v>6237</v>
      </c>
      <c r="AK117" s="175"/>
      <c r="AL117" s="125" t="s">
        <v>820</v>
      </c>
      <c r="AM117" s="27" t="s">
        <v>820</v>
      </c>
      <c r="AN117" s="126">
        <v>0</v>
      </c>
      <c r="AO117" s="126">
        <v>0</v>
      </c>
      <c r="AP117" s="126">
        <v>0</v>
      </c>
      <c r="AQ117" s="126">
        <v>0</v>
      </c>
      <c r="AR117" s="125">
        <v>0</v>
      </c>
      <c r="AS117" s="125">
        <v>0</v>
      </c>
      <c r="AT117" s="178"/>
      <c r="AU117" s="178"/>
      <c r="AV117" s="178"/>
      <c r="AW117" s="239" t="s">
        <v>855</v>
      </c>
      <c r="AX117" s="239" t="s">
        <v>846</v>
      </c>
      <c r="AY117" s="127"/>
      <c r="AZ117" s="127"/>
      <c r="BA117" s="128">
        <v>10000</v>
      </c>
      <c r="BB117" s="128" t="s">
        <v>489</v>
      </c>
      <c r="BC117" s="128"/>
      <c r="BD117" s="128">
        <v>1</v>
      </c>
      <c r="BE117" s="129" t="s">
        <v>541</v>
      </c>
      <c r="BF117" s="130">
        <v>1</v>
      </c>
      <c r="BG117" s="240"/>
      <c r="BH117" s="241"/>
      <c r="BI117" s="190"/>
      <c r="BJ117" s="131">
        <v>0</v>
      </c>
      <c r="BK117" s="191">
        <v>0</v>
      </c>
      <c r="BL117" s="13">
        <v>0</v>
      </c>
      <c r="BM117" s="13">
        <v>0</v>
      </c>
      <c r="BN117" s="27" t="s">
        <v>702</v>
      </c>
      <c r="BO117" s="13" t="s">
        <v>702</v>
      </c>
      <c r="BP117" s="222">
        <v>1000</v>
      </c>
      <c r="BQ117" s="132"/>
      <c r="BR117" s="133"/>
      <c r="BS117" s="125">
        <v>1000000000</v>
      </c>
      <c r="BT117" s="134">
        <v>0</v>
      </c>
      <c r="BU117" s="135">
        <v>0</v>
      </c>
      <c r="BV117" s="134">
        <v>0</v>
      </c>
      <c r="BW117" s="136">
        <v>0</v>
      </c>
      <c r="BX117" s="136">
        <v>0</v>
      </c>
      <c r="BY117" s="136">
        <v>0</v>
      </c>
      <c r="BZ117" s="134">
        <v>0</v>
      </c>
      <c r="CA117" s="134">
        <v>0</v>
      </c>
      <c r="CB117" s="134">
        <v>0</v>
      </c>
      <c r="CC117" s="135">
        <v>0</v>
      </c>
      <c r="CD117" s="134"/>
      <c r="CE117" s="134"/>
      <c r="CF117" s="137">
        <v>0</v>
      </c>
      <c r="CG117" s="134">
        <v>0</v>
      </c>
      <c r="CH117" s="132"/>
      <c r="CI117" s="132"/>
      <c r="CJ117" s="229" t="s">
        <v>820</v>
      </c>
      <c r="CK117" s="233" t="s">
        <v>820</v>
      </c>
      <c r="CL117" s="138">
        <v>0</v>
      </c>
      <c r="CM117" s="138">
        <v>0</v>
      </c>
      <c r="CN117" s="135">
        <v>0</v>
      </c>
      <c r="CO117" s="135">
        <v>0</v>
      </c>
      <c r="CP117" s="139"/>
      <c r="CQ117" s="135">
        <v>0</v>
      </c>
      <c r="CR117" s="179">
        <v>41976</v>
      </c>
      <c r="CS117" s="180">
        <v>43367</v>
      </c>
      <c r="CT117" s="181">
        <v>43493</v>
      </c>
      <c r="CU117" s="181">
        <v>36526</v>
      </c>
      <c r="CV117" s="181">
        <v>36526</v>
      </c>
      <c r="CW117" s="181">
        <v>36526</v>
      </c>
      <c r="CX117" s="181">
        <v>36694</v>
      </c>
      <c r="CY117" s="135">
        <v>1</v>
      </c>
      <c r="CZ117" s="134">
        <v>0</v>
      </c>
      <c r="DA117" s="135">
        <v>0.5436893203883495</v>
      </c>
      <c r="DB117" s="135">
        <v>0</v>
      </c>
      <c r="DC117" s="135">
        <v>0</v>
      </c>
      <c r="DD117" s="135">
        <v>0</v>
      </c>
      <c r="DE117" s="140">
        <v>0</v>
      </c>
      <c r="DF117" s="13" t="s">
        <v>820</v>
      </c>
      <c r="DG117" s="80" t="s">
        <v>820</v>
      </c>
      <c r="DH117" s="18" t="b">
        <v>0</v>
      </c>
      <c r="DI117" s="79"/>
      <c r="DJ117" s="79"/>
      <c r="DK117" s="192"/>
      <c r="DL117" s="174"/>
      <c r="DM117" s="193"/>
      <c r="DN117" s="135"/>
      <c r="DO117" s="79"/>
      <c r="DP117" s="79"/>
      <c r="DQ117" s="79"/>
      <c r="DR117" s="79"/>
      <c r="DS117" s="79"/>
      <c r="DT117" s="79"/>
      <c r="DU117" s="79"/>
      <c r="DV117" s="18"/>
      <c r="DW117" s="18"/>
      <c r="DX117" s="18"/>
      <c r="DY117" s="177"/>
      <c r="DZ117" s="177">
        <v>0</v>
      </c>
      <c r="EA117" s="177">
        <v>0</v>
      </c>
      <c r="EB117" s="177">
        <v>0</v>
      </c>
      <c r="EC117" s="177">
        <v>0</v>
      </c>
      <c r="ED117" s="177">
        <v>0</v>
      </c>
      <c r="EE117" s="177">
        <v>0</v>
      </c>
      <c r="EF117" s="177">
        <v>0</v>
      </c>
      <c r="EG117" s="177">
        <v>0</v>
      </c>
      <c r="EH117" s="177">
        <v>0</v>
      </c>
      <c r="EI117" s="177">
        <v>0</v>
      </c>
      <c r="EJ117" s="177">
        <v>0</v>
      </c>
      <c r="EK117" s="177">
        <v>0</v>
      </c>
      <c r="EL117" s="177">
        <v>0</v>
      </c>
      <c r="EM117" s="177">
        <v>0</v>
      </c>
      <c r="EN117" s="177">
        <v>0</v>
      </c>
      <c r="EO117" s="177">
        <v>0</v>
      </c>
      <c r="EP117" s="177">
        <v>0</v>
      </c>
      <c r="EQ117" s="177">
        <v>0</v>
      </c>
      <c r="ER117" s="177">
        <v>0</v>
      </c>
      <c r="ES117" s="177">
        <v>0</v>
      </c>
      <c r="ET117" s="177">
        <v>0</v>
      </c>
      <c r="EU117" s="177">
        <v>0</v>
      </c>
      <c r="EV117" s="177">
        <v>0</v>
      </c>
      <c r="EW117" s="177">
        <v>0</v>
      </c>
      <c r="EX117" s="177">
        <v>0</v>
      </c>
      <c r="EY117" s="177">
        <v>0</v>
      </c>
      <c r="EZ117" s="177">
        <v>0</v>
      </c>
      <c r="FA117" s="177">
        <v>0</v>
      </c>
      <c r="FB117" s="177">
        <v>0</v>
      </c>
      <c r="FC117" s="199"/>
      <c r="FD117" s="198"/>
      <c r="FE117" s="198"/>
      <c r="FF117" s="198"/>
      <c r="FG117" s="242"/>
      <c r="FH117" s="245"/>
      <c r="FI117" s="245"/>
      <c r="FJ117" s="245"/>
      <c r="FK117" s="198"/>
      <c r="FL117" s="198"/>
      <c r="FM117" s="198"/>
      <c r="FN117" s="198"/>
      <c r="FO117" s="198"/>
      <c r="FP117" s="198"/>
      <c r="FQ117" s="198"/>
      <c r="FR117" s="198"/>
      <c r="FS117" s="198"/>
      <c r="FT117" s="198"/>
      <c r="FU117" s="198"/>
      <c r="FV117" s="198"/>
      <c r="FW117" s="198"/>
      <c r="FX117" s="197">
        <v>0</v>
      </c>
      <c r="FY117" s="197">
        <v>0</v>
      </c>
      <c r="FZ117" s="197">
        <v>0</v>
      </c>
      <c r="GA117" s="197">
        <v>0</v>
      </c>
      <c r="GB117" s="197">
        <v>0</v>
      </c>
      <c r="GC117" s="197">
        <v>0</v>
      </c>
      <c r="GD117" s="197">
        <v>0</v>
      </c>
      <c r="GE117" s="197">
        <v>0</v>
      </c>
      <c r="GF117" s="197">
        <v>0</v>
      </c>
      <c r="GG117" s="197">
        <v>0</v>
      </c>
      <c r="GH117" s="197">
        <v>0</v>
      </c>
      <c r="GI117" s="197">
        <v>0</v>
      </c>
      <c r="GJ117" s="197">
        <v>0</v>
      </c>
      <c r="GK117" s="197">
        <v>0</v>
      </c>
      <c r="GL117" s="197">
        <v>0</v>
      </c>
      <c r="GM117" s="197">
        <v>0</v>
      </c>
      <c r="GN117" s="197">
        <v>0</v>
      </c>
      <c r="GO117" s="197">
        <v>0</v>
      </c>
      <c r="GP117" s="197">
        <v>0</v>
      </c>
      <c r="GQ117" s="197">
        <v>0</v>
      </c>
      <c r="GR117" s="197">
        <v>0</v>
      </c>
      <c r="GS117" s="197">
        <v>0</v>
      </c>
      <c r="GT117" s="197">
        <v>0</v>
      </c>
      <c r="GU117" s="197">
        <v>0</v>
      </c>
      <c r="GV117" s="197">
        <v>0</v>
      </c>
      <c r="GW117" s="197">
        <v>0</v>
      </c>
      <c r="GX117" s="197">
        <v>0</v>
      </c>
      <c r="GY117" s="197">
        <v>0</v>
      </c>
      <c r="GZ117" s="197">
        <v>0</v>
      </c>
      <c r="HA117" s="197">
        <v>0</v>
      </c>
      <c r="HB117" s="197">
        <v>0</v>
      </c>
      <c r="HC117" s="197">
        <v>0</v>
      </c>
      <c r="HD117" s="197">
        <v>0</v>
      </c>
      <c r="HE117" s="197">
        <v>1</v>
      </c>
      <c r="HF117" s="197">
        <v>0</v>
      </c>
      <c r="HG117" s="197">
        <v>0</v>
      </c>
      <c r="HH117" s="197">
        <v>0</v>
      </c>
      <c r="HI117" s="197">
        <v>0</v>
      </c>
      <c r="HJ117" s="197">
        <v>0</v>
      </c>
      <c r="HK117" s="198"/>
      <c r="HL117" s="197">
        <v>0</v>
      </c>
      <c r="HM117" s="197">
        <v>0</v>
      </c>
      <c r="HN117" s="197">
        <v>0</v>
      </c>
      <c r="HO117" s="197">
        <v>0</v>
      </c>
      <c r="HP117" s="197">
        <v>0</v>
      </c>
      <c r="HQ117" s="197">
        <v>0</v>
      </c>
      <c r="HR117" s="197">
        <v>0</v>
      </c>
      <c r="HS117" s="197">
        <v>0</v>
      </c>
      <c r="HT117" s="197">
        <v>0</v>
      </c>
      <c r="HU117" s="197">
        <v>0</v>
      </c>
      <c r="HV117" s="198"/>
      <c r="HW117" s="197">
        <v>0</v>
      </c>
      <c r="HX117" s="197">
        <v>0</v>
      </c>
      <c r="HY117" s="197">
        <v>0</v>
      </c>
      <c r="HZ117" s="197">
        <v>0</v>
      </c>
      <c r="IA117" s="197">
        <v>0</v>
      </c>
      <c r="IB117" s="197">
        <v>0</v>
      </c>
      <c r="IC117" s="197">
        <v>0</v>
      </c>
      <c r="ID117" s="197">
        <v>0</v>
      </c>
      <c r="IE117" s="197">
        <v>0</v>
      </c>
      <c r="IF117" s="197">
        <v>0</v>
      </c>
      <c r="IG117" s="197">
        <v>0</v>
      </c>
      <c r="IH117" s="197">
        <v>0</v>
      </c>
      <c r="II117" s="197">
        <v>0</v>
      </c>
      <c r="IJ117" s="197">
        <v>0</v>
      </c>
      <c r="IK117" s="197">
        <v>0</v>
      </c>
      <c r="IL117" s="197">
        <v>0</v>
      </c>
      <c r="IM117" s="197">
        <v>0</v>
      </c>
      <c r="IN117" s="197">
        <v>0</v>
      </c>
      <c r="IO117" s="197">
        <v>0</v>
      </c>
      <c r="IP117" s="197">
        <v>0</v>
      </c>
      <c r="IQ117" s="197">
        <v>0</v>
      </c>
      <c r="IR117" s="197">
        <v>0</v>
      </c>
      <c r="IS117" s="197">
        <v>0</v>
      </c>
      <c r="IT117" s="197">
        <v>0</v>
      </c>
      <c r="IU117" s="197">
        <v>0</v>
      </c>
      <c r="IV117" s="197">
        <v>0</v>
      </c>
      <c r="IW117" s="197">
        <v>0</v>
      </c>
      <c r="IX117" s="197">
        <v>0</v>
      </c>
      <c r="IY117" s="197">
        <v>0</v>
      </c>
      <c r="IZ117" s="198"/>
      <c r="JA117" s="197">
        <v>0</v>
      </c>
      <c r="JB117" s="197">
        <v>0</v>
      </c>
      <c r="JC117" s="197">
        <v>0</v>
      </c>
      <c r="JD117" s="197">
        <v>0</v>
      </c>
      <c r="JE117" s="197">
        <v>0</v>
      </c>
      <c r="JF117" s="197">
        <v>0</v>
      </c>
      <c r="JG117" s="197">
        <v>0</v>
      </c>
      <c r="JH117" s="197">
        <v>0</v>
      </c>
      <c r="JI117" s="197">
        <v>0</v>
      </c>
      <c r="JJ117" s="197"/>
      <c r="JK117" s="197">
        <v>0</v>
      </c>
      <c r="JL117" s="197">
        <v>0</v>
      </c>
      <c r="JM117" s="197">
        <v>0</v>
      </c>
      <c r="JN117" s="197">
        <v>0</v>
      </c>
      <c r="JO117" s="197">
        <v>0</v>
      </c>
      <c r="JP117" s="197">
        <v>0</v>
      </c>
      <c r="JQ117" s="198"/>
      <c r="JR117" s="197">
        <v>0</v>
      </c>
      <c r="JS117" s="197">
        <v>0</v>
      </c>
      <c r="JT117" s="197">
        <v>0</v>
      </c>
      <c r="JU117" s="197">
        <v>0</v>
      </c>
      <c r="JV117" s="197">
        <v>0</v>
      </c>
      <c r="JW117" s="197">
        <v>0</v>
      </c>
      <c r="JX117" s="197">
        <v>0</v>
      </c>
      <c r="JY117" s="197">
        <v>0</v>
      </c>
      <c r="JZ117" s="197">
        <v>0</v>
      </c>
      <c r="KA117" s="197">
        <v>0</v>
      </c>
      <c r="KB117" s="197">
        <v>0</v>
      </c>
      <c r="KC117" s="197">
        <v>0</v>
      </c>
      <c r="KD117" s="197">
        <v>0</v>
      </c>
      <c r="KE117" s="197">
        <v>0</v>
      </c>
      <c r="KF117" s="197">
        <v>0</v>
      </c>
      <c r="KG117" s="197">
        <v>0</v>
      </c>
      <c r="KH117" s="197">
        <v>0</v>
      </c>
      <c r="KI117" s="197">
        <v>0</v>
      </c>
      <c r="KJ117" s="197">
        <v>0</v>
      </c>
      <c r="KK117" s="197">
        <v>0</v>
      </c>
      <c r="KL117" s="197">
        <v>0</v>
      </c>
      <c r="KM117" s="197">
        <v>0</v>
      </c>
      <c r="KN117" s="197">
        <v>0</v>
      </c>
      <c r="KO117" s="197">
        <v>0</v>
      </c>
      <c r="KP117" s="197">
        <v>0</v>
      </c>
      <c r="KQ117" s="197">
        <v>0</v>
      </c>
      <c r="KR117" s="197">
        <v>0</v>
      </c>
      <c r="KS117" s="197">
        <v>0</v>
      </c>
      <c r="KT117" s="197">
        <v>0</v>
      </c>
      <c r="KU117" s="197">
        <v>0</v>
      </c>
      <c r="KV117" s="197">
        <v>0</v>
      </c>
      <c r="KW117" s="197">
        <v>0</v>
      </c>
      <c r="KX117" s="198"/>
      <c r="KY117" s="198"/>
      <c r="KZ117" s="198"/>
      <c r="LA117" s="198"/>
      <c r="LB117" s="197">
        <v>0</v>
      </c>
      <c r="LC117" s="197">
        <v>0</v>
      </c>
      <c r="LD117" s="197">
        <v>0</v>
      </c>
      <c r="LE117" s="197">
        <v>0</v>
      </c>
      <c r="LF117" s="197">
        <v>0</v>
      </c>
      <c r="LG117" s="197">
        <v>0</v>
      </c>
      <c r="LH117" s="198"/>
      <c r="LI117" s="198"/>
      <c r="LJ117" s="198"/>
      <c r="LK117" s="198"/>
      <c r="LL117" s="198"/>
      <c r="LM117" s="198"/>
      <c r="LN117" s="198"/>
      <c r="LO117" s="198"/>
      <c r="LP117" s="198"/>
      <c r="LQ117" s="197">
        <v>0</v>
      </c>
      <c r="LR117" s="198"/>
      <c r="LS117" s="198"/>
      <c r="LT117" s="198"/>
      <c r="LU117" s="198"/>
      <c r="LV117" s="198"/>
      <c r="LW117" s="198"/>
      <c r="LX117" s="198"/>
      <c r="LY117" s="198"/>
      <c r="LZ117" s="198"/>
      <c r="MA117" s="198"/>
      <c r="MB117" s="198"/>
      <c r="MC117" s="198"/>
      <c r="MD117" s="198"/>
      <c r="ME117" s="198"/>
      <c r="MF117" s="198"/>
      <c r="MG117" s="198"/>
      <c r="MH117" s="198"/>
      <c r="MI117" s="198"/>
      <c r="MJ117" s="198"/>
      <c r="MK117" s="198"/>
      <c r="ML117" s="198"/>
      <c r="MM117" s="198"/>
      <c r="MN117" s="197">
        <v>0</v>
      </c>
      <c r="MO117" s="197">
        <v>0</v>
      </c>
      <c r="MP117" s="198"/>
      <c r="MQ117" s="197">
        <v>0</v>
      </c>
      <c r="MR117" s="198"/>
      <c r="MS117" s="198"/>
      <c r="MT117" s="198"/>
      <c r="MU117" s="198"/>
      <c r="MV117" s="198"/>
      <c r="MW117" s="198"/>
      <c r="MX117" s="198"/>
      <c r="MY117" s="198"/>
      <c r="MZ117" s="198"/>
      <c r="NA117" s="197">
        <v>0</v>
      </c>
      <c r="NB117" s="198"/>
      <c r="NC117" s="198"/>
      <c r="ND117" s="198"/>
      <c r="NE117" s="198"/>
      <c r="NF117" s="198"/>
      <c r="NG117" s="198"/>
      <c r="NH117" s="198"/>
      <c r="NI117" s="198"/>
      <c r="NJ117" s="198"/>
      <c r="NK117" s="198"/>
      <c r="NL117" s="198"/>
      <c r="NM117" s="198"/>
      <c r="NN117" s="198"/>
      <c r="NO117" s="198"/>
      <c r="NP117" s="198"/>
      <c r="NQ117" s="198"/>
      <c r="NR117" s="198"/>
      <c r="NS117" s="198"/>
      <c r="NT117" s="198"/>
      <c r="NU117" s="198"/>
      <c r="NV117" s="198"/>
      <c r="NW117" s="198"/>
      <c r="NX117" s="198"/>
      <c r="NY117" s="198"/>
      <c r="NZ117" s="198"/>
      <c r="OA117" s="198"/>
      <c r="OB117" s="198"/>
      <c r="OC117" s="198"/>
      <c r="OD117" s="198"/>
      <c r="OE117" s="198"/>
      <c r="OF117" s="198"/>
      <c r="OG117" s="198"/>
      <c r="OH117" s="198"/>
      <c r="OI117" s="198"/>
      <c r="OJ117" s="198"/>
      <c r="OK117" s="198"/>
      <c r="OL117" s="198"/>
      <c r="OM117" s="198"/>
      <c r="ON117" s="198"/>
      <c r="OO117" s="198"/>
      <c r="OP117" s="198"/>
      <c r="OQ117" s="198"/>
      <c r="OR117" s="198"/>
      <c r="OS117" s="198"/>
      <c r="OT117" s="198"/>
      <c r="OU117" s="198"/>
      <c r="OV117" s="198"/>
      <c r="OW117" s="198"/>
      <c r="OX117" s="198"/>
      <c r="OY117" s="198"/>
      <c r="OZ117" s="198"/>
      <c r="PA117" s="198"/>
      <c r="PB117" s="198"/>
      <c r="PC117" s="198"/>
      <c r="PD117" s="198"/>
      <c r="PE117" s="198"/>
      <c r="PF117" s="198"/>
      <c r="PG117" s="198"/>
      <c r="PH117" s="198"/>
      <c r="PI117" s="198"/>
      <c r="PJ117" s="198"/>
      <c r="PK117" s="198"/>
      <c r="PL117" s="198"/>
      <c r="PM117" s="198"/>
      <c r="PN117" s="198"/>
      <c r="PO117" s="198"/>
      <c r="PP117" s="198"/>
      <c r="PQ117" s="198"/>
      <c r="PR117" s="198"/>
      <c r="PS117" s="198"/>
      <c r="PT117" s="198"/>
      <c r="PU117" s="198"/>
      <c r="PV117" s="198"/>
      <c r="PW117" s="198"/>
      <c r="PX117" s="261"/>
      <c r="PY117" s="261"/>
      <c r="PZ117" s="261"/>
      <c r="QA117" s="261"/>
      <c r="QB117" s="261"/>
      <c r="QC117" s="261"/>
      <c r="QD117" s="261"/>
      <c r="QE117" s="261"/>
      <c r="QF117" s="261"/>
      <c r="QG117" s="261"/>
      <c r="QH117" s="261"/>
      <c r="QI117" s="261"/>
      <c r="QJ117" s="261"/>
      <c r="QK117" s="261"/>
      <c r="QL117" s="261"/>
      <c r="QM117" s="261"/>
      <c r="QN117" s="261"/>
      <c r="QO117" s="261"/>
      <c r="QP117" s="261"/>
      <c r="QQ117" s="261"/>
      <c r="QR117" s="261"/>
      <c r="QS117" s="261"/>
      <c r="QT117" s="261"/>
      <c r="QU117" s="261"/>
      <c r="QV117" s="261"/>
      <c r="QW117" s="261"/>
      <c r="QX117" s="261"/>
      <c r="QY117" s="261"/>
      <c r="QZ117" s="261"/>
      <c r="RA117" s="261"/>
      <c r="RB117" s="261"/>
      <c r="RC117" s="261"/>
      <c r="RD117" s="261"/>
      <c r="RE117" s="261"/>
      <c r="RF117" s="261"/>
      <c r="RG117" s="261"/>
      <c r="RH117" s="261"/>
      <c r="RI117" s="261"/>
      <c r="RJ117" s="261"/>
      <c r="RK117" s="261"/>
      <c r="RL117" s="261"/>
      <c r="RM117" s="261"/>
      <c r="RN117" s="261"/>
      <c r="RO117" s="261"/>
      <c r="RP117" s="261"/>
      <c r="RQ117" s="261"/>
      <c r="RR117" s="261"/>
      <c r="RS117" s="261"/>
      <c r="RT117" s="261"/>
      <c r="RU117" s="261"/>
      <c r="RV117" s="261"/>
      <c r="RW117" s="261"/>
      <c r="RX117" s="261"/>
      <c r="RY117" s="261"/>
      <c r="RZ117" s="261"/>
      <c r="SA117" s="261"/>
      <c r="SB117" s="261"/>
      <c r="SC117" s="261"/>
      <c r="SD117" s="261"/>
      <c r="SE117" s="261"/>
    </row>
    <row r="118" spans="1:499" x14ac:dyDescent="0.2">
      <c r="A118" s="230" t="s">
        <v>830</v>
      </c>
      <c r="B118" s="231" t="s">
        <v>3739</v>
      </c>
      <c r="C118" s="225"/>
      <c r="D118" s="225"/>
      <c r="E118" s="225"/>
      <c r="F118" s="226" t="s">
        <v>5741</v>
      </c>
      <c r="G118" s="226" t="s">
        <v>5550</v>
      </c>
      <c r="H118" s="226" t="s">
        <v>5551</v>
      </c>
      <c r="I118" s="226" t="s">
        <v>5721</v>
      </c>
      <c r="J118" s="226"/>
      <c r="K118" s="226"/>
      <c r="L118" s="226"/>
      <c r="M118" s="226"/>
      <c r="N118" s="226" t="s">
        <v>5553</v>
      </c>
      <c r="O118" s="226" t="s">
        <v>5728</v>
      </c>
      <c r="P118" s="226"/>
      <c r="Q118" s="237">
        <v>0</v>
      </c>
      <c r="R118" s="238"/>
      <c r="S118" s="238"/>
      <c r="T118" s="238"/>
      <c r="U118" s="238"/>
      <c r="V118" s="238"/>
      <c r="W118" s="232" t="s">
        <v>5555</v>
      </c>
      <c r="X118" s="232"/>
      <c r="Y118" s="232" t="s">
        <v>5556</v>
      </c>
      <c r="Z118" s="235">
        <v>7.0000000000000007E-2</v>
      </c>
      <c r="AA118" s="235">
        <v>0.13</v>
      </c>
      <c r="AB118" s="235">
        <v>0</v>
      </c>
      <c r="AC118" s="224">
        <v>36526</v>
      </c>
      <c r="AD118" s="224">
        <v>36526</v>
      </c>
      <c r="AE118" s="125">
        <v>18</v>
      </c>
      <c r="AF118" s="125">
        <v>24</v>
      </c>
      <c r="AG118" s="125">
        <v>12</v>
      </c>
      <c r="AH118" s="236">
        <v>1</v>
      </c>
      <c r="AI118" s="236" t="s">
        <v>819</v>
      </c>
      <c r="AJ118" s="125" t="s">
        <v>6225</v>
      </c>
      <c r="AK118" s="175" t="s">
        <v>5145</v>
      </c>
      <c r="AL118" s="125" t="s">
        <v>820</v>
      </c>
      <c r="AM118" s="27" t="s">
        <v>5060</v>
      </c>
      <c r="AN118" s="126">
        <v>14.19</v>
      </c>
      <c r="AO118" s="126">
        <v>35</v>
      </c>
      <c r="AP118" s="126">
        <v>24.2</v>
      </c>
      <c r="AQ118" s="126">
        <v>17.600000000000001</v>
      </c>
      <c r="AR118" s="125">
        <v>0</v>
      </c>
      <c r="AS118" s="125">
        <v>0</v>
      </c>
      <c r="AT118" s="178">
        <v>43398</v>
      </c>
      <c r="AU118" s="178">
        <v>42846</v>
      </c>
      <c r="AV118" s="178">
        <v>43070</v>
      </c>
      <c r="AW118" s="239" t="s">
        <v>855</v>
      </c>
      <c r="AX118" s="239" t="s">
        <v>846</v>
      </c>
      <c r="AY118" s="127"/>
      <c r="AZ118" s="127"/>
      <c r="BA118" s="128">
        <v>1000</v>
      </c>
      <c r="BB118" s="128" t="s">
        <v>489</v>
      </c>
      <c r="BC118" s="128"/>
      <c r="BD118" s="128">
        <v>1</v>
      </c>
      <c r="BE118" s="129" t="s">
        <v>541</v>
      </c>
      <c r="BF118" s="130">
        <v>1</v>
      </c>
      <c r="BG118" s="240"/>
      <c r="BH118" s="241"/>
      <c r="BI118" s="190"/>
      <c r="BJ118" s="131">
        <v>1986</v>
      </c>
      <c r="BK118" s="191">
        <v>614</v>
      </c>
      <c r="BL118" s="13">
        <v>1321</v>
      </c>
      <c r="BM118" s="13">
        <v>655</v>
      </c>
      <c r="BN118" s="27" t="s">
        <v>5566</v>
      </c>
      <c r="BO118" s="13" t="s">
        <v>5566</v>
      </c>
      <c r="BP118" s="222">
        <v>1838</v>
      </c>
      <c r="BQ118" s="132"/>
      <c r="BR118" s="133"/>
      <c r="BS118" s="125">
        <v>1000000000</v>
      </c>
      <c r="BT118" s="134">
        <v>1373</v>
      </c>
      <c r="BU118" s="135">
        <v>0.30869999999999997</v>
      </c>
      <c r="BV118" s="134">
        <v>0</v>
      </c>
      <c r="BW118" s="136">
        <v>0</v>
      </c>
      <c r="BX118" s="136">
        <v>0</v>
      </c>
      <c r="BY118" s="136">
        <v>0</v>
      </c>
      <c r="BZ118" s="134">
        <v>0</v>
      </c>
      <c r="CA118" s="134">
        <v>0</v>
      </c>
      <c r="CB118" s="134">
        <v>1373</v>
      </c>
      <c r="CC118" s="135">
        <v>0.30869999999999997</v>
      </c>
      <c r="CD118" s="134"/>
      <c r="CE118" s="134"/>
      <c r="CF118" s="137">
        <v>1000</v>
      </c>
      <c r="CG118" s="134">
        <v>662</v>
      </c>
      <c r="CH118" s="132"/>
      <c r="CI118" s="132"/>
      <c r="CJ118" s="229" t="s">
        <v>820</v>
      </c>
      <c r="CK118" s="233" t="s">
        <v>820</v>
      </c>
      <c r="CL118" s="138">
        <v>0</v>
      </c>
      <c r="CM118" s="138">
        <v>0</v>
      </c>
      <c r="CN118" s="135">
        <v>0</v>
      </c>
      <c r="CO118" s="135">
        <v>1.1399999999999999</v>
      </c>
      <c r="CP118" s="139"/>
      <c r="CQ118" s="135">
        <v>0</v>
      </c>
      <c r="CR118" s="179">
        <v>43479</v>
      </c>
      <c r="CS118" s="180">
        <v>43479</v>
      </c>
      <c r="CT118" s="181">
        <v>43605</v>
      </c>
      <c r="CU118" s="181">
        <v>43067</v>
      </c>
      <c r="CV118" s="181">
        <v>0</v>
      </c>
      <c r="CW118" s="181">
        <v>43151</v>
      </c>
      <c r="CX118" s="181">
        <v>43235</v>
      </c>
      <c r="CY118" s="135">
        <v>0</v>
      </c>
      <c r="CZ118" s="134">
        <v>0</v>
      </c>
      <c r="DA118" s="135">
        <v>0</v>
      </c>
      <c r="DB118" s="135">
        <v>0</v>
      </c>
      <c r="DC118" s="135">
        <v>0</v>
      </c>
      <c r="DD118" s="135">
        <v>2.197802197802198E-2</v>
      </c>
      <c r="DE118" s="140">
        <v>0</v>
      </c>
      <c r="DF118" s="13" t="s">
        <v>820</v>
      </c>
      <c r="DG118" s="80" t="s">
        <v>706</v>
      </c>
      <c r="DH118" s="18" t="b">
        <v>0</v>
      </c>
      <c r="DI118" s="79"/>
      <c r="DJ118" s="79"/>
      <c r="DK118" s="192"/>
      <c r="DL118" s="174"/>
      <c r="DM118" s="193"/>
      <c r="DN118" s="135"/>
      <c r="DO118" s="79"/>
      <c r="DP118" s="79"/>
      <c r="DQ118" s="79"/>
      <c r="DR118" s="79"/>
      <c r="DS118" s="79"/>
      <c r="DT118" s="79"/>
      <c r="DU118" s="79"/>
      <c r="DV118" s="18"/>
      <c r="DW118" s="18"/>
      <c r="DX118" s="18"/>
      <c r="DY118" s="177"/>
      <c r="DZ118" s="177">
        <v>0</v>
      </c>
      <c r="EA118" s="177">
        <v>0</v>
      </c>
      <c r="EB118" s="177">
        <v>0</v>
      </c>
      <c r="EC118" s="177">
        <v>0</v>
      </c>
      <c r="ED118" s="177">
        <v>0</v>
      </c>
      <c r="EE118" s="177">
        <v>0</v>
      </c>
      <c r="EF118" s="177">
        <v>0</v>
      </c>
      <c r="EG118" s="177">
        <v>0</v>
      </c>
      <c r="EH118" s="177">
        <v>0</v>
      </c>
      <c r="EI118" s="177">
        <v>0</v>
      </c>
      <c r="EJ118" s="177">
        <v>0</v>
      </c>
      <c r="EK118" s="177">
        <v>0</v>
      </c>
      <c r="EL118" s="177">
        <v>0</v>
      </c>
      <c r="EM118" s="177">
        <v>0</v>
      </c>
      <c r="EN118" s="177">
        <v>0</v>
      </c>
      <c r="EO118" s="177">
        <v>0</v>
      </c>
      <c r="EP118" s="177">
        <v>0</v>
      </c>
      <c r="EQ118" s="177">
        <v>0</v>
      </c>
      <c r="ER118" s="177">
        <v>0</v>
      </c>
      <c r="ES118" s="177">
        <v>0</v>
      </c>
      <c r="ET118" s="177">
        <v>0</v>
      </c>
      <c r="EU118" s="177">
        <v>0</v>
      </c>
      <c r="EV118" s="177">
        <v>0</v>
      </c>
      <c r="EW118" s="177">
        <v>0</v>
      </c>
      <c r="EX118" s="177">
        <v>0</v>
      </c>
      <c r="EY118" s="177">
        <v>0</v>
      </c>
      <c r="EZ118" s="177">
        <v>0</v>
      </c>
      <c r="FA118" s="177">
        <v>0</v>
      </c>
      <c r="FB118" s="177">
        <v>0</v>
      </c>
      <c r="FC118" s="250">
        <v>1689</v>
      </c>
      <c r="FD118" s="250">
        <v>1699</v>
      </c>
      <c r="FE118" s="249">
        <v>1699</v>
      </c>
      <c r="FF118" s="249">
        <v>1699</v>
      </c>
      <c r="FG118" s="249">
        <v>1379</v>
      </c>
      <c r="FH118" s="249">
        <v>1379</v>
      </c>
      <c r="FI118" s="249">
        <v>1379</v>
      </c>
      <c r="FJ118" s="249">
        <v>1379</v>
      </c>
      <c r="FK118" s="248">
        <v>1374</v>
      </c>
      <c r="FL118" s="248">
        <v>1374</v>
      </c>
      <c r="FM118" s="248">
        <v>1374</v>
      </c>
      <c r="FN118" s="248">
        <v>1374</v>
      </c>
      <c r="FO118" s="248">
        <v>1374</v>
      </c>
      <c r="FP118" s="248">
        <v>1374</v>
      </c>
      <c r="FQ118" s="248">
        <v>1374</v>
      </c>
      <c r="FR118" s="248">
        <v>1374</v>
      </c>
      <c r="FS118" s="248">
        <v>1374</v>
      </c>
      <c r="FT118" s="248">
        <v>1374</v>
      </c>
      <c r="FU118" s="248">
        <v>1374</v>
      </c>
      <c r="FV118" s="248">
        <v>1374</v>
      </c>
      <c r="FW118" s="248">
        <v>1374</v>
      </c>
      <c r="FX118" s="248">
        <v>1374</v>
      </c>
      <c r="FY118" s="248">
        <v>1374</v>
      </c>
      <c r="FZ118" s="248">
        <v>1374</v>
      </c>
      <c r="GA118" s="248">
        <v>1374</v>
      </c>
      <c r="GB118" s="248">
        <v>1374</v>
      </c>
      <c r="GC118" s="248">
        <v>1374</v>
      </c>
      <c r="GD118" s="248">
        <v>1344</v>
      </c>
      <c r="GE118" s="248">
        <v>1344</v>
      </c>
      <c r="GF118" s="248">
        <v>1644</v>
      </c>
      <c r="GG118" s="248">
        <v>1644</v>
      </c>
      <c r="GH118" s="248">
        <v>1644</v>
      </c>
      <c r="GI118" s="248">
        <v>1644</v>
      </c>
      <c r="GJ118" s="248">
        <v>1644</v>
      </c>
      <c r="GK118" s="248">
        <v>1644</v>
      </c>
      <c r="GL118" s="248">
        <v>1644</v>
      </c>
      <c r="GM118" s="248">
        <v>1644</v>
      </c>
      <c r="GN118" s="248">
        <v>1644</v>
      </c>
      <c r="GO118" s="248">
        <v>1644</v>
      </c>
      <c r="GP118" s="248">
        <v>1644</v>
      </c>
      <c r="GQ118" s="248">
        <v>1644</v>
      </c>
      <c r="GR118" s="248">
        <v>1644</v>
      </c>
      <c r="GS118" s="248">
        <v>1644</v>
      </c>
      <c r="GT118" s="248">
        <v>1644</v>
      </c>
      <c r="GU118" s="248">
        <v>1644</v>
      </c>
      <c r="GV118" s="248">
        <v>1644</v>
      </c>
      <c r="GW118" s="248">
        <v>1644</v>
      </c>
      <c r="GX118" s="248">
        <v>1644</v>
      </c>
      <c r="GY118" s="248">
        <v>1644</v>
      </c>
      <c r="GZ118" s="248">
        <v>1644</v>
      </c>
      <c r="HA118" s="248">
        <v>1644</v>
      </c>
      <c r="HB118" s="248">
        <v>1644</v>
      </c>
      <c r="HC118" s="248">
        <v>1644</v>
      </c>
      <c r="HD118" s="248">
        <v>1644</v>
      </c>
      <c r="HE118" s="248">
        <v>1</v>
      </c>
      <c r="HF118" s="248">
        <v>1644</v>
      </c>
      <c r="HG118" s="248">
        <v>1644</v>
      </c>
      <c r="HH118" s="247">
        <v>1644</v>
      </c>
      <c r="HI118" s="247">
        <v>1644</v>
      </c>
      <c r="HJ118" s="247">
        <v>1644</v>
      </c>
      <c r="HK118" s="198"/>
      <c r="HL118" s="247">
        <v>1644</v>
      </c>
      <c r="HM118" s="247">
        <v>1624</v>
      </c>
      <c r="HN118" s="247">
        <v>1624</v>
      </c>
      <c r="HO118" s="247">
        <v>1644</v>
      </c>
      <c r="HP118" s="247">
        <v>1624</v>
      </c>
      <c r="HQ118" s="247">
        <v>1624</v>
      </c>
      <c r="HR118" s="247">
        <v>1624</v>
      </c>
      <c r="HS118" s="247">
        <v>1624</v>
      </c>
      <c r="HT118" s="247">
        <v>1624</v>
      </c>
      <c r="HU118" s="247">
        <v>1624</v>
      </c>
      <c r="HV118" s="198"/>
      <c r="HW118" s="247">
        <v>1624</v>
      </c>
      <c r="HX118" s="247">
        <v>1624</v>
      </c>
      <c r="HY118" s="247">
        <v>1624</v>
      </c>
      <c r="HZ118" s="247">
        <v>1624</v>
      </c>
      <c r="IA118" s="247">
        <v>1624</v>
      </c>
      <c r="IB118" s="247">
        <v>1624</v>
      </c>
      <c r="IC118" s="247">
        <v>1624</v>
      </c>
      <c r="ID118" s="247">
        <v>1624</v>
      </c>
      <c r="IE118" s="247">
        <v>1624</v>
      </c>
      <c r="IF118" s="247">
        <v>1624</v>
      </c>
      <c r="IG118" s="247">
        <v>1624</v>
      </c>
      <c r="IH118" s="247">
        <v>1624</v>
      </c>
      <c r="II118" s="247">
        <v>1624</v>
      </c>
      <c r="IJ118" s="247">
        <v>1624</v>
      </c>
      <c r="IK118" s="247">
        <v>1624</v>
      </c>
      <c r="IL118" s="247">
        <v>1624</v>
      </c>
      <c r="IM118" s="247">
        <v>1624</v>
      </c>
      <c r="IN118" s="247">
        <v>1624</v>
      </c>
      <c r="IO118" s="247">
        <v>1624</v>
      </c>
      <c r="IP118" s="247">
        <v>1624</v>
      </c>
      <c r="IQ118" s="247">
        <v>1624</v>
      </c>
      <c r="IR118" s="247">
        <v>1624</v>
      </c>
      <c r="IS118" s="247">
        <v>1624</v>
      </c>
      <c r="IT118" s="247">
        <v>1624</v>
      </c>
      <c r="IU118" s="247">
        <v>1624</v>
      </c>
      <c r="IV118" s="247">
        <v>1624</v>
      </c>
      <c r="IW118" s="247">
        <v>1524</v>
      </c>
      <c r="IX118" s="247">
        <v>1494</v>
      </c>
      <c r="IY118" s="247">
        <v>1494</v>
      </c>
      <c r="IZ118" s="198"/>
      <c r="JA118" s="247">
        <v>1494</v>
      </c>
      <c r="JB118" s="247">
        <v>1494</v>
      </c>
      <c r="JC118" s="247">
        <v>1494</v>
      </c>
      <c r="JD118" s="247">
        <v>1494</v>
      </c>
      <c r="JE118" s="247">
        <v>1494</v>
      </c>
      <c r="JF118" s="247">
        <v>1494</v>
      </c>
      <c r="JG118" s="247">
        <v>1494</v>
      </c>
      <c r="JH118" s="247">
        <v>1494</v>
      </c>
      <c r="JI118" s="247">
        <v>1494</v>
      </c>
      <c r="JJ118" s="247"/>
      <c r="JK118" s="247">
        <v>1494</v>
      </c>
      <c r="JL118" s="247">
        <v>1494</v>
      </c>
      <c r="JM118" s="247">
        <v>1494</v>
      </c>
      <c r="JN118" s="247">
        <v>1474</v>
      </c>
      <c r="JO118" s="247">
        <v>1474</v>
      </c>
      <c r="JP118" s="247">
        <v>1474</v>
      </c>
      <c r="JQ118" s="198"/>
      <c r="JR118" s="247">
        <v>1474</v>
      </c>
      <c r="JS118" s="247">
        <v>1474</v>
      </c>
      <c r="JT118" s="247">
        <v>1474</v>
      </c>
      <c r="JU118" s="247">
        <v>1474</v>
      </c>
      <c r="JV118" s="247">
        <v>1474</v>
      </c>
      <c r="JW118" s="247">
        <v>1474</v>
      </c>
      <c r="JX118" s="247">
        <v>1474</v>
      </c>
      <c r="JY118" s="247">
        <v>1474</v>
      </c>
      <c r="JZ118" s="247">
        <v>1474</v>
      </c>
      <c r="KA118" s="247">
        <v>1474</v>
      </c>
      <c r="KB118" s="247">
        <v>1474</v>
      </c>
      <c r="KC118" s="247">
        <v>1474</v>
      </c>
      <c r="KD118" s="247">
        <v>1474</v>
      </c>
      <c r="KE118" s="247">
        <v>1474</v>
      </c>
      <c r="KF118" s="247">
        <v>1474</v>
      </c>
      <c r="KG118" s="247">
        <v>1474</v>
      </c>
      <c r="KH118" s="247">
        <v>1474</v>
      </c>
      <c r="KI118" s="247">
        <v>1474</v>
      </c>
      <c r="KJ118" s="247">
        <v>1474</v>
      </c>
      <c r="KK118" s="247">
        <v>1474</v>
      </c>
      <c r="KL118" s="247">
        <v>1474</v>
      </c>
      <c r="KM118" s="247">
        <v>1374</v>
      </c>
      <c r="KN118" s="247">
        <v>1374</v>
      </c>
      <c r="KO118" s="247">
        <v>1374</v>
      </c>
      <c r="KP118" s="247">
        <v>1374</v>
      </c>
      <c r="KQ118" s="247">
        <v>1374</v>
      </c>
      <c r="KR118" s="247">
        <v>1374</v>
      </c>
      <c r="KS118" s="247">
        <v>1374</v>
      </c>
      <c r="KT118" s="247">
        <v>1374</v>
      </c>
      <c r="KU118" s="247">
        <v>1374</v>
      </c>
      <c r="KV118" s="247">
        <v>1374</v>
      </c>
      <c r="KW118" s="247">
        <v>1374</v>
      </c>
      <c r="KX118" s="198"/>
      <c r="KY118" s="198"/>
      <c r="KZ118" s="198"/>
      <c r="LA118" s="198"/>
      <c r="LB118" s="247">
        <v>1374</v>
      </c>
      <c r="LC118" s="247">
        <v>1494</v>
      </c>
      <c r="LD118" s="247">
        <v>1494</v>
      </c>
      <c r="LE118" s="247">
        <v>1374</v>
      </c>
      <c r="LF118" s="243">
        <v>0</v>
      </c>
      <c r="LG118" s="247">
        <v>1374</v>
      </c>
      <c r="LH118" s="198"/>
      <c r="LI118" s="198"/>
      <c r="LJ118" s="198"/>
      <c r="LK118" s="198"/>
      <c r="LL118" s="198"/>
      <c r="LM118" s="198"/>
      <c r="LN118" s="198"/>
      <c r="LO118" s="198"/>
      <c r="LP118" s="198"/>
      <c r="LQ118" s="247">
        <v>1374</v>
      </c>
      <c r="LR118" s="198"/>
      <c r="LS118" s="198"/>
      <c r="LT118" s="198"/>
      <c r="LU118" s="198"/>
      <c r="LV118" s="198"/>
      <c r="LW118" s="198"/>
      <c r="LX118" s="198"/>
      <c r="LY118" s="198"/>
      <c r="LZ118" s="198"/>
      <c r="MA118" s="198"/>
      <c r="MB118" s="198"/>
      <c r="MC118" s="198"/>
      <c r="MD118" s="198"/>
      <c r="ME118" s="198"/>
      <c r="MF118" s="198"/>
      <c r="MG118" s="198"/>
      <c r="MH118" s="198"/>
      <c r="MI118" s="198"/>
      <c r="MJ118" s="198"/>
      <c r="MK118" s="198"/>
      <c r="ML118" s="198"/>
      <c r="MM118" s="198"/>
      <c r="MN118" s="248">
        <v>1374</v>
      </c>
      <c r="MO118" s="248">
        <v>1373</v>
      </c>
      <c r="MP118" s="198"/>
      <c r="MQ118" s="248">
        <v>1373</v>
      </c>
      <c r="MR118" s="198"/>
      <c r="MS118" s="198"/>
      <c r="MT118" s="198"/>
      <c r="MU118" s="198"/>
      <c r="MV118" s="198"/>
      <c r="MW118" s="198"/>
      <c r="MX118" s="198"/>
      <c r="MY118" s="198"/>
      <c r="MZ118" s="198"/>
      <c r="NA118" s="248">
        <v>1373</v>
      </c>
      <c r="NB118" s="198"/>
      <c r="NC118" s="198"/>
      <c r="ND118" s="198"/>
      <c r="NE118" s="198"/>
      <c r="NF118" s="198"/>
      <c r="NG118" s="198"/>
      <c r="NH118" s="198"/>
      <c r="NI118" s="198"/>
      <c r="NJ118" s="198"/>
      <c r="NK118" s="198"/>
      <c r="NL118" s="198"/>
      <c r="NM118" s="198"/>
      <c r="NN118" s="198"/>
      <c r="NO118" s="198"/>
      <c r="NP118" s="196"/>
      <c r="NQ118" s="196"/>
      <c r="NR118" s="196"/>
      <c r="NS118" s="196"/>
      <c r="NT118" s="196"/>
      <c r="NU118" s="196"/>
      <c r="NV118" s="196"/>
      <c r="NW118" s="196"/>
      <c r="NX118" s="196"/>
      <c r="NY118" s="196"/>
      <c r="NZ118" s="196"/>
      <c r="OA118" s="196"/>
      <c r="OB118" s="196"/>
      <c r="OC118" s="196"/>
      <c r="OD118" s="196"/>
      <c r="OE118" s="196"/>
      <c r="OF118" s="196"/>
      <c r="OG118" s="196"/>
      <c r="OH118" s="196"/>
      <c r="OI118" s="196"/>
      <c r="OJ118" s="196"/>
      <c r="OK118" s="196"/>
      <c r="OL118" s="196"/>
      <c r="OM118" s="196"/>
      <c r="ON118" s="196"/>
      <c r="OO118" s="196"/>
      <c r="OP118" s="196"/>
      <c r="OQ118" s="196"/>
      <c r="OR118" s="196"/>
      <c r="OS118" s="196"/>
      <c r="OT118" s="196"/>
      <c r="OU118" s="196"/>
      <c r="OV118" s="196"/>
      <c r="OW118" s="196"/>
      <c r="OX118" s="196"/>
      <c r="OY118" s="196"/>
      <c r="OZ118" s="196"/>
      <c r="PA118" s="196"/>
      <c r="PB118" s="196"/>
      <c r="PC118" s="196"/>
      <c r="PD118" s="196"/>
      <c r="PE118" s="196"/>
      <c r="PF118" s="196"/>
      <c r="PG118" s="196"/>
      <c r="PH118" s="196"/>
      <c r="PI118" s="196"/>
      <c r="PJ118" s="196"/>
      <c r="PK118" s="196"/>
      <c r="PL118" s="196"/>
      <c r="PM118" s="196"/>
      <c r="PN118" s="196"/>
      <c r="PO118" s="196"/>
      <c r="PP118" s="196"/>
      <c r="PQ118" s="196"/>
      <c r="PR118" s="196"/>
      <c r="PS118" s="196"/>
      <c r="PT118" s="196"/>
      <c r="PU118" s="196"/>
      <c r="PV118" s="196"/>
      <c r="PW118" s="196"/>
      <c r="PX118" s="261"/>
      <c r="PY118" s="261"/>
      <c r="PZ118" s="261"/>
      <c r="QA118" s="261"/>
      <c r="QB118" s="261"/>
      <c r="QC118" s="261"/>
      <c r="QD118" s="261"/>
      <c r="QE118" s="261"/>
      <c r="QF118" s="261"/>
      <c r="QG118" s="261"/>
      <c r="QH118" s="261"/>
      <c r="QI118" s="261"/>
      <c r="QJ118" s="261"/>
      <c r="QK118" s="261"/>
      <c r="QL118" s="261"/>
      <c r="QM118" s="261"/>
      <c r="QN118" s="261"/>
      <c r="QO118" s="261"/>
      <c r="QP118" s="261"/>
      <c r="QQ118" s="261"/>
      <c r="QR118" s="261"/>
      <c r="QS118" s="261"/>
      <c r="QT118" s="261"/>
      <c r="QU118" s="261"/>
      <c r="QV118" s="261"/>
      <c r="QW118" s="261"/>
      <c r="QX118" s="261"/>
      <c r="QY118" s="261"/>
      <c r="QZ118" s="261"/>
      <c r="RA118" s="261"/>
      <c r="RB118" s="261"/>
      <c r="RC118" s="261"/>
      <c r="RD118" s="261"/>
      <c r="RE118" s="261"/>
      <c r="RF118" s="261"/>
      <c r="RG118" s="261"/>
      <c r="RH118" s="261"/>
      <c r="RI118" s="261"/>
      <c r="RJ118" s="261"/>
      <c r="RK118" s="261"/>
      <c r="RL118" s="261"/>
      <c r="RM118" s="261"/>
      <c r="RN118" s="261"/>
      <c r="RO118" s="261"/>
      <c r="RP118" s="261"/>
      <c r="RQ118" s="261"/>
      <c r="RR118" s="261"/>
      <c r="RS118" s="261"/>
      <c r="RT118" s="261"/>
      <c r="RU118" s="261"/>
      <c r="RV118" s="261"/>
      <c r="RW118" s="261"/>
      <c r="RX118" s="261"/>
      <c r="RY118" s="261"/>
      <c r="RZ118" s="261"/>
      <c r="SA118" s="261"/>
      <c r="SB118" s="261"/>
      <c r="SC118" s="261"/>
      <c r="SD118" s="261"/>
      <c r="SE118" s="261"/>
    </row>
    <row r="119" spans="1:499" x14ac:dyDescent="0.2">
      <c r="A119" s="230" t="s">
        <v>830</v>
      </c>
      <c r="B119" s="231" t="s">
        <v>1836</v>
      </c>
      <c r="C119" s="225"/>
      <c r="D119" s="225"/>
      <c r="E119" s="225"/>
      <c r="F119" s="226" t="s">
        <v>5742</v>
      </c>
      <c r="G119" s="226" t="s">
        <v>5550</v>
      </c>
      <c r="H119" s="226" t="s">
        <v>5551</v>
      </c>
      <c r="I119" s="226" t="s">
        <v>5721</v>
      </c>
      <c r="J119" s="226"/>
      <c r="K119" s="226"/>
      <c r="L119" s="226"/>
      <c r="M119" s="226"/>
      <c r="N119" s="226" t="s">
        <v>5553</v>
      </c>
      <c r="O119" s="226" t="s">
        <v>5728</v>
      </c>
      <c r="P119" s="226"/>
      <c r="Q119" s="237">
        <v>0</v>
      </c>
      <c r="R119" s="238"/>
      <c r="S119" s="238"/>
      <c r="T119" s="238"/>
      <c r="U119" s="238"/>
      <c r="V119" s="238"/>
      <c r="W119" s="232" t="s">
        <v>5561</v>
      </c>
      <c r="X119" s="232"/>
      <c r="Y119" s="232" t="s">
        <v>5556</v>
      </c>
      <c r="Z119" s="235">
        <v>0.1</v>
      </c>
      <c r="AA119" s="235">
        <v>0.18</v>
      </c>
      <c r="AB119" s="235">
        <v>0</v>
      </c>
      <c r="AC119" s="224">
        <v>36526</v>
      </c>
      <c r="AD119" s="224">
        <v>36526</v>
      </c>
      <c r="AE119" s="125">
        <v>18</v>
      </c>
      <c r="AF119" s="125">
        <v>24</v>
      </c>
      <c r="AG119" s="125">
        <v>12</v>
      </c>
      <c r="AH119" s="236">
        <v>1</v>
      </c>
      <c r="AI119" s="236" t="s">
        <v>819</v>
      </c>
      <c r="AJ119" s="125" t="s">
        <v>6225</v>
      </c>
      <c r="AK119" s="175" t="s">
        <v>5144</v>
      </c>
      <c r="AL119" s="125" t="s">
        <v>820</v>
      </c>
      <c r="AM119" s="27" t="s">
        <v>820</v>
      </c>
      <c r="AN119" s="126">
        <v>444.07</v>
      </c>
      <c r="AO119" s="126">
        <v>14.9</v>
      </c>
      <c r="AP119" s="126">
        <v>6.6</v>
      </c>
      <c r="AQ119" s="126">
        <v>0</v>
      </c>
      <c r="AR119" s="125">
        <v>0</v>
      </c>
      <c r="AS119" s="125">
        <v>0</v>
      </c>
      <c r="AT119" s="178">
        <v>43443</v>
      </c>
      <c r="AU119" s="178"/>
      <c r="AV119" s="178">
        <v>43406</v>
      </c>
      <c r="AW119" s="239" t="s">
        <v>855</v>
      </c>
      <c r="AX119" s="239" t="s">
        <v>846</v>
      </c>
      <c r="AY119" s="127"/>
      <c r="AZ119" s="127"/>
      <c r="BA119" s="128">
        <v>1</v>
      </c>
      <c r="BB119" s="128" t="s">
        <v>489</v>
      </c>
      <c r="BC119" s="128">
        <v>2000</v>
      </c>
      <c r="BD119" s="128">
        <v>1</v>
      </c>
      <c r="BE119" s="129" t="s">
        <v>541</v>
      </c>
      <c r="BF119" s="130">
        <v>1</v>
      </c>
      <c r="BG119" s="240"/>
      <c r="BH119" s="241"/>
      <c r="BI119" s="190"/>
      <c r="BJ119" s="131">
        <v>26434</v>
      </c>
      <c r="BK119" s="191">
        <v>19184</v>
      </c>
      <c r="BL119" s="13">
        <v>17579</v>
      </c>
      <c r="BM119" s="13">
        <v>8723</v>
      </c>
      <c r="BN119" s="27" t="s">
        <v>5557</v>
      </c>
      <c r="BO119" s="13" t="s">
        <v>705</v>
      </c>
      <c r="BP119" s="222">
        <v>23601</v>
      </c>
      <c r="BQ119" s="132"/>
      <c r="BR119" s="133"/>
      <c r="BS119" s="125">
        <v>1000000000</v>
      </c>
      <c r="BT119" s="134">
        <v>7749</v>
      </c>
      <c r="BU119" s="135">
        <v>0.70689999999999997</v>
      </c>
      <c r="BV119" s="134">
        <v>3988</v>
      </c>
      <c r="BW119" s="136">
        <v>0</v>
      </c>
      <c r="BX119" s="136">
        <v>0</v>
      </c>
      <c r="BY119" s="136">
        <v>3988</v>
      </c>
      <c r="BZ119" s="134">
        <v>0</v>
      </c>
      <c r="CA119" s="134">
        <v>0</v>
      </c>
      <c r="CB119" s="134">
        <v>11737</v>
      </c>
      <c r="CC119" s="135">
        <v>0.55600000000000005</v>
      </c>
      <c r="CD119" s="134"/>
      <c r="CE119" s="134"/>
      <c r="CF119" s="137">
        <v>14697</v>
      </c>
      <c r="CG119" s="134">
        <v>8811</v>
      </c>
      <c r="CH119" s="132"/>
      <c r="CI119" s="132"/>
      <c r="CJ119" s="229" t="s">
        <v>820</v>
      </c>
      <c r="CK119" s="233" t="s">
        <v>820</v>
      </c>
      <c r="CL119" s="138">
        <v>78</v>
      </c>
      <c r="CM119" s="138">
        <v>0</v>
      </c>
      <c r="CN119" s="135">
        <v>0</v>
      </c>
      <c r="CO119" s="135">
        <v>1.07</v>
      </c>
      <c r="CP119" s="139"/>
      <c r="CQ119" s="135">
        <v>1</v>
      </c>
      <c r="CR119" s="179">
        <v>43479</v>
      </c>
      <c r="CS119" s="180">
        <v>43479</v>
      </c>
      <c r="CT119" s="181">
        <v>43605</v>
      </c>
      <c r="CU119" s="181">
        <v>43311</v>
      </c>
      <c r="CV119" s="181">
        <v>43395</v>
      </c>
      <c r="CW119" s="181">
        <v>43395</v>
      </c>
      <c r="CX119" s="181">
        <v>43479</v>
      </c>
      <c r="CY119" s="135">
        <v>0</v>
      </c>
      <c r="CZ119" s="134">
        <v>0</v>
      </c>
      <c r="DA119" s="135">
        <v>0</v>
      </c>
      <c r="DB119" s="135">
        <v>2.197802197802198E-2</v>
      </c>
      <c r="DC119" s="135">
        <v>0</v>
      </c>
      <c r="DD119" s="135">
        <v>0</v>
      </c>
      <c r="DE119" s="140">
        <v>0</v>
      </c>
      <c r="DF119" s="13" t="s">
        <v>820</v>
      </c>
      <c r="DG119" s="80" t="s">
        <v>706</v>
      </c>
      <c r="DH119" s="18" t="b">
        <v>0</v>
      </c>
      <c r="DI119" s="79"/>
      <c r="DJ119" s="79"/>
      <c r="DK119" s="192"/>
      <c r="DL119" s="174"/>
      <c r="DM119" s="193"/>
      <c r="DN119" s="135"/>
      <c r="DO119" s="79"/>
      <c r="DP119" s="79"/>
      <c r="DQ119" s="79"/>
      <c r="DR119" s="79"/>
      <c r="DS119" s="79"/>
      <c r="DT119" s="79"/>
      <c r="DU119" s="79"/>
      <c r="DV119" s="18"/>
      <c r="DW119" s="18"/>
      <c r="DX119" s="18"/>
      <c r="DY119" s="177"/>
      <c r="DZ119" s="177">
        <v>0</v>
      </c>
      <c r="EA119" s="177">
        <v>0</v>
      </c>
      <c r="EB119" s="177">
        <v>0</v>
      </c>
      <c r="EC119" s="177">
        <v>0</v>
      </c>
      <c r="ED119" s="177">
        <v>0</v>
      </c>
      <c r="EE119" s="177">
        <v>0</v>
      </c>
      <c r="EF119" s="177">
        <v>0</v>
      </c>
      <c r="EG119" s="177">
        <v>0</v>
      </c>
      <c r="EH119" s="177">
        <v>0</v>
      </c>
      <c r="EI119" s="177">
        <v>0</v>
      </c>
      <c r="EJ119" s="177">
        <v>0</v>
      </c>
      <c r="EK119" s="177">
        <v>0</v>
      </c>
      <c r="EL119" s="177">
        <v>0</v>
      </c>
      <c r="EM119" s="177">
        <v>0</v>
      </c>
      <c r="EN119" s="177">
        <v>0</v>
      </c>
      <c r="EO119" s="177">
        <v>0</v>
      </c>
      <c r="EP119" s="177">
        <v>1271</v>
      </c>
      <c r="EQ119" s="177">
        <v>0</v>
      </c>
      <c r="ER119" s="177">
        <v>0</v>
      </c>
      <c r="ES119" s="177">
        <v>0</v>
      </c>
      <c r="ET119" s="177">
        <v>0</v>
      </c>
      <c r="EU119" s="177">
        <v>1251</v>
      </c>
      <c r="EV119" s="177">
        <v>0</v>
      </c>
      <c r="EW119" s="177">
        <v>0</v>
      </c>
      <c r="EX119" s="177">
        <v>0</v>
      </c>
      <c r="EY119" s="177">
        <v>2171</v>
      </c>
      <c r="EZ119" s="177">
        <v>0</v>
      </c>
      <c r="FA119" s="177">
        <v>0</v>
      </c>
      <c r="FB119" s="177">
        <v>9271</v>
      </c>
      <c r="FC119" s="245">
        <v>3097</v>
      </c>
      <c r="FD119" s="242">
        <v>1669</v>
      </c>
      <c r="FE119" s="242">
        <v>1669</v>
      </c>
      <c r="FF119" s="242">
        <v>1669</v>
      </c>
      <c r="FG119" s="242">
        <v>3279</v>
      </c>
      <c r="FH119" s="242">
        <v>2999</v>
      </c>
      <c r="FI119" s="242">
        <v>2999</v>
      </c>
      <c r="FJ119" s="242">
        <v>2999</v>
      </c>
      <c r="FK119" s="242">
        <v>2079</v>
      </c>
      <c r="FL119" s="242">
        <v>2079</v>
      </c>
      <c r="FM119" s="242">
        <v>2079</v>
      </c>
      <c r="FN119" s="242">
        <v>2079</v>
      </c>
      <c r="FO119" s="242">
        <v>2079</v>
      </c>
      <c r="FP119" s="242">
        <v>2079</v>
      </c>
      <c r="FQ119" s="242">
        <v>2079</v>
      </c>
      <c r="FR119" s="242">
        <v>2079</v>
      </c>
      <c r="FS119" s="242">
        <v>2079</v>
      </c>
      <c r="FT119" s="242">
        <v>2079</v>
      </c>
      <c r="FU119" s="242">
        <v>2079</v>
      </c>
      <c r="FV119" s="242">
        <v>2079</v>
      </c>
      <c r="FW119" s="242">
        <v>2079</v>
      </c>
      <c r="FX119" s="242">
        <v>2079</v>
      </c>
      <c r="FY119" s="242">
        <v>2079</v>
      </c>
      <c r="FZ119" s="242">
        <v>2079</v>
      </c>
      <c r="GA119" s="242">
        <v>2079</v>
      </c>
      <c r="GB119" s="242">
        <v>2079</v>
      </c>
      <c r="GC119" s="242">
        <v>2079</v>
      </c>
      <c r="GD119" s="242">
        <v>1849</v>
      </c>
      <c r="GE119" s="242">
        <v>1849</v>
      </c>
      <c r="GF119" s="242">
        <v>1699</v>
      </c>
      <c r="GG119" s="242">
        <v>1599</v>
      </c>
      <c r="GH119" s="242">
        <v>1599</v>
      </c>
      <c r="GI119" s="242">
        <v>1599</v>
      </c>
      <c r="GJ119" s="242">
        <v>1599</v>
      </c>
      <c r="GK119" s="242">
        <v>1599</v>
      </c>
      <c r="GL119" s="242">
        <v>1599</v>
      </c>
      <c r="GM119" s="242">
        <v>1549</v>
      </c>
      <c r="GN119" s="242">
        <v>1449</v>
      </c>
      <c r="GO119" s="242">
        <v>1399</v>
      </c>
      <c r="GP119" s="242">
        <v>1399</v>
      </c>
      <c r="GQ119" s="242">
        <v>1399</v>
      </c>
      <c r="GR119" s="242">
        <v>1339</v>
      </c>
      <c r="GS119" s="242">
        <v>1309</v>
      </c>
      <c r="GT119" s="242">
        <v>1199</v>
      </c>
      <c r="GU119" s="242">
        <v>1119</v>
      </c>
      <c r="GV119" s="242">
        <v>1119</v>
      </c>
      <c r="GW119" s="242">
        <v>1119</v>
      </c>
      <c r="GX119" s="242">
        <v>1119</v>
      </c>
      <c r="GY119" s="242">
        <v>1109</v>
      </c>
      <c r="GZ119" s="242">
        <v>1109</v>
      </c>
      <c r="HA119" s="242">
        <v>1079</v>
      </c>
      <c r="HB119" s="242">
        <v>1079</v>
      </c>
      <c r="HC119" s="242">
        <v>1079</v>
      </c>
      <c r="HD119" s="242">
        <v>1079</v>
      </c>
      <c r="HE119" s="242">
        <v>1</v>
      </c>
      <c r="HF119" s="242">
        <v>979</v>
      </c>
      <c r="HG119" s="242">
        <v>979</v>
      </c>
      <c r="HH119" s="244">
        <v>6929</v>
      </c>
      <c r="HI119" s="244">
        <v>6929</v>
      </c>
      <c r="HJ119" s="244">
        <v>6839</v>
      </c>
      <c r="HK119" s="198"/>
      <c r="HL119" s="244">
        <v>6839</v>
      </c>
      <c r="HM119" s="244">
        <v>6829</v>
      </c>
      <c r="HN119" s="244">
        <v>6829</v>
      </c>
      <c r="HO119" s="242">
        <v>979</v>
      </c>
      <c r="HP119" s="244">
        <v>6829</v>
      </c>
      <c r="HQ119" s="244">
        <v>6829</v>
      </c>
      <c r="HR119" s="244">
        <v>6749</v>
      </c>
      <c r="HS119" s="244">
        <v>6749</v>
      </c>
      <c r="HT119" s="244">
        <v>6749</v>
      </c>
      <c r="HU119" s="244">
        <v>6729</v>
      </c>
      <c r="HV119" s="198"/>
      <c r="HW119" s="244">
        <v>6519</v>
      </c>
      <c r="HX119" s="244">
        <v>6479</v>
      </c>
      <c r="HY119" s="244">
        <v>6479</v>
      </c>
      <c r="HZ119" s="244">
        <v>6479</v>
      </c>
      <c r="IA119" s="244">
        <v>6479</v>
      </c>
      <c r="IB119" s="244">
        <v>6479</v>
      </c>
      <c r="IC119" s="244">
        <v>6479</v>
      </c>
      <c r="ID119" s="244">
        <v>6479</v>
      </c>
      <c r="IE119" s="244">
        <v>6439</v>
      </c>
      <c r="IF119" s="244">
        <v>6439</v>
      </c>
      <c r="IG119" s="244">
        <v>6439</v>
      </c>
      <c r="IH119" s="244">
        <v>6439</v>
      </c>
      <c r="II119" s="244">
        <v>6419</v>
      </c>
      <c r="IJ119" s="244">
        <v>6419</v>
      </c>
      <c r="IK119" s="244">
        <v>6369</v>
      </c>
      <c r="IL119" s="244">
        <v>6369</v>
      </c>
      <c r="IM119" s="244">
        <v>6349</v>
      </c>
      <c r="IN119" s="244">
        <v>6349</v>
      </c>
      <c r="IO119" s="244">
        <v>6349</v>
      </c>
      <c r="IP119" s="244">
        <v>6349</v>
      </c>
      <c r="IQ119" s="244">
        <v>6299</v>
      </c>
      <c r="IR119" s="244">
        <v>6299</v>
      </c>
      <c r="IS119" s="244">
        <v>6299</v>
      </c>
      <c r="IT119" s="244">
        <v>6299</v>
      </c>
      <c r="IU119" s="244">
        <v>6299</v>
      </c>
      <c r="IV119" s="244">
        <v>6299</v>
      </c>
      <c r="IW119" s="244">
        <v>6199</v>
      </c>
      <c r="IX119" s="244">
        <v>6149</v>
      </c>
      <c r="IY119" s="244">
        <v>6149</v>
      </c>
      <c r="IZ119" s="198"/>
      <c r="JA119" s="244">
        <v>7089</v>
      </c>
      <c r="JB119" s="244">
        <v>7089</v>
      </c>
      <c r="JC119" s="244">
        <v>7089</v>
      </c>
      <c r="JD119" s="244">
        <v>6789</v>
      </c>
      <c r="JE119" s="244">
        <v>6789</v>
      </c>
      <c r="JF119" s="244">
        <v>6789</v>
      </c>
      <c r="JG119" s="244">
        <v>6759</v>
      </c>
      <c r="JH119" s="244">
        <v>6759</v>
      </c>
      <c r="JI119" s="244">
        <v>6759</v>
      </c>
      <c r="JJ119" s="244"/>
      <c r="JK119" s="244">
        <v>6759</v>
      </c>
      <c r="JL119" s="244">
        <v>6759</v>
      </c>
      <c r="JM119" s="244">
        <v>6759</v>
      </c>
      <c r="JN119" s="244">
        <v>6659</v>
      </c>
      <c r="JO119" s="244">
        <v>6589</v>
      </c>
      <c r="JP119" s="244">
        <v>6589</v>
      </c>
      <c r="JQ119" s="198"/>
      <c r="JR119" s="244">
        <v>6589</v>
      </c>
      <c r="JS119" s="244">
        <v>6589</v>
      </c>
      <c r="JT119" s="244">
        <v>6589</v>
      </c>
      <c r="JU119" s="244">
        <v>6589</v>
      </c>
      <c r="JV119" s="244">
        <v>6459</v>
      </c>
      <c r="JW119" s="244">
        <v>6459</v>
      </c>
      <c r="JX119" s="244">
        <v>6459</v>
      </c>
      <c r="JY119" s="244">
        <v>6319</v>
      </c>
      <c r="JZ119" s="244">
        <v>6309</v>
      </c>
      <c r="KA119" s="244">
        <v>6289</v>
      </c>
      <c r="KB119" s="244">
        <v>6259</v>
      </c>
      <c r="KC119" s="244">
        <v>6249</v>
      </c>
      <c r="KD119" s="244">
        <v>6249</v>
      </c>
      <c r="KE119" s="244">
        <v>6249</v>
      </c>
      <c r="KF119" s="244">
        <v>6219</v>
      </c>
      <c r="KG119" s="244">
        <v>6219</v>
      </c>
      <c r="KH119" s="244">
        <v>6119</v>
      </c>
      <c r="KI119" s="244">
        <v>6119</v>
      </c>
      <c r="KJ119" s="244">
        <v>6119</v>
      </c>
      <c r="KK119" s="244">
        <v>6119</v>
      </c>
      <c r="KL119" s="244">
        <v>6119</v>
      </c>
      <c r="KM119" s="244">
        <v>5989</v>
      </c>
      <c r="KN119" s="244">
        <v>5919</v>
      </c>
      <c r="KO119" s="248">
        <v>8909</v>
      </c>
      <c r="KP119" s="248">
        <v>8909</v>
      </c>
      <c r="KQ119" s="248">
        <v>8909</v>
      </c>
      <c r="KR119" s="248">
        <v>8909</v>
      </c>
      <c r="KS119" s="248">
        <v>8909</v>
      </c>
      <c r="KT119" s="248">
        <v>8909</v>
      </c>
      <c r="KU119" s="248">
        <v>8879</v>
      </c>
      <c r="KV119" s="244">
        <v>8829</v>
      </c>
      <c r="KW119" s="244">
        <v>8829</v>
      </c>
      <c r="KX119" s="198"/>
      <c r="KY119" s="198"/>
      <c r="KZ119" s="198"/>
      <c r="LA119" s="198"/>
      <c r="LB119" s="244">
        <v>8659</v>
      </c>
      <c r="LC119" s="244">
        <v>6759</v>
      </c>
      <c r="LD119" s="244">
        <v>6759</v>
      </c>
      <c r="LE119" s="244">
        <v>8449</v>
      </c>
      <c r="LF119" s="243">
        <v>0</v>
      </c>
      <c r="LG119" s="244">
        <v>8449</v>
      </c>
      <c r="LH119" s="198"/>
      <c r="LI119" s="198"/>
      <c r="LJ119" s="198"/>
      <c r="LK119" s="198"/>
      <c r="LL119" s="198"/>
      <c r="LM119" s="198"/>
      <c r="LN119" s="198"/>
      <c r="LO119" s="198"/>
      <c r="LP119" s="198"/>
      <c r="LQ119" s="244">
        <v>8449</v>
      </c>
      <c r="LR119" s="198"/>
      <c r="LS119" s="198"/>
      <c r="LT119" s="198"/>
      <c r="LU119" s="198"/>
      <c r="LV119" s="198"/>
      <c r="LW119" s="198"/>
      <c r="LX119" s="198"/>
      <c r="LY119" s="198"/>
      <c r="LZ119" s="198"/>
      <c r="MA119" s="198"/>
      <c r="MB119" s="198"/>
      <c r="MC119" s="198"/>
      <c r="MD119" s="198"/>
      <c r="ME119" s="198"/>
      <c r="MF119" s="198"/>
      <c r="MG119" s="198"/>
      <c r="MH119" s="198"/>
      <c r="MI119" s="198"/>
      <c r="MJ119" s="198"/>
      <c r="MK119" s="198"/>
      <c r="ML119" s="198"/>
      <c r="MM119" s="198"/>
      <c r="MN119" s="244">
        <v>8449</v>
      </c>
      <c r="MO119" s="242">
        <v>7749</v>
      </c>
      <c r="MP119" s="198"/>
      <c r="MQ119" s="242">
        <v>7749</v>
      </c>
      <c r="MR119" s="198"/>
      <c r="MS119" s="198"/>
      <c r="MT119" s="198"/>
      <c r="MU119" s="198"/>
      <c r="MV119" s="198"/>
      <c r="MW119" s="198"/>
      <c r="MX119" s="198"/>
      <c r="MY119" s="198"/>
      <c r="MZ119" s="198"/>
      <c r="NA119" s="242">
        <v>7749</v>
      </c>
      <c r="NB119" s="198"/>
      <c r="NC119" s="198"/>
      <c r="ND119" s="198"/>
      <c r="NE119" s="198"/>
      <c r="NF119" s="198"/>
      <c r="NG119" s="198"/>
      <c r="NH119" s="198"/>
      <c r="NI119" s="198"/>
      <c r="NJ119" s="198"/>
      <c r="NK119" s="198"/>
      <c r="NL119" s="198"/>
      <c r="NM119" s="198"/>
      <c r="NN119" s="198"/>
      <c r="NO119" s="198"/>
      <c r="NP119" s="198"/>
      <c r="NQ119" s="198"/>
      <c r="NR119" s="198"/>
      <c r="NS119" s="198"/>
      <c r="NT119" s="198"/>
      <c r="NU119" s="198"/>
      <c r="NV119" s="198"/>
      <c r="NW119" s="198"/>
      <c r="NX119" s="198"/>
      <c r="NY119" s="198"/>
      <c r="NZ119" s="198"/>
      <c r="OA119" s="198"/>
      <c r="OB119" s="198"/>
      <c r="OC119" s="198"/>
      <c r="OD119" s="198"/>
      <c r="OE119" s="198"/>
      <c r="OF119" s="198"/>
      <c r="OG119" s="198"/>
      <c r="OH119" s="198"/>
      <c r="OI119" s="198"/>
      <c r="OJ119" s="198"/>
      <c r="OK119" s="198"/>
      <c r="OL119" s="198"/>
      <c r="OM119" s="198"/>
      <c r="ON119" s="198"/>
      <c r="OO119" s="198"/>
      <c r="OP119" s="198"/>
      <c r="OQ119" s="198"/>
      <c r="OR119" s="198"/>
      <c r="OS119" s="198"/>
      <c r="OT119" s="198"/>
      <c r="OU119" s="198"/>
      <c r="OV119" s="198"/>
      <c r="OW119" s="198"/>
      <c r="OX119" s="198"/>
      <c r="OY119" s="198"/>
      <c r="OZ119" s="198"/>
      <c r="PA119" s="198"/>
      <c r="PB119" s="198"/>
      <c r="PC119" s="198"/>
      <c r="PD119" s="198"/>
      <c r="PE119" s="198"/>
      <c r="PF119" s="198"/>
      <c r="PG119" s="198"/>
      <c r="PH119" s="198"/>
      <c r="PI119" s="198"/>
      <c r="PJ119" s="198"/>
      <c r="PK119" s="198"/>
      <c r="PL119" s="198"/>
      <c r="PM119" s="198"/>
      <c r="PN119" s="198"/>
      <c r="PO119" s="198"/>
      <c r="PP119" s="198"/>
      <c r="PQ119" s="198"/>
      <c r="PR119" s="198"/>
      <c r="PS119" s="198"/>
      <c r="PT119" s="198"/>
      <c r="PU119" s="198"/>
      <c r="PV119" s="198"/>
      <c r="PW119" s="198"/>
      <c r="PX119" s="261"/>
      <c r="PY119" s="261"/>
      <c r="PZ119" s="261"/>
      <c r="QA119" s="261"/>
      <c r="QB119" s="261"/>
      <c r="QC119" s="261"/>
      <c r="QD119" s="261"/>
      <c r="QE119" s="261"/>
      <c r="QF119" s="261"/>
      <c r="QG119" s="261"/>
      <c r="QH119" s="261"/>
      <c r="QI119" s="261"/>
      <c r="QJ119" s="261"/>
      <c r="QK119" s="261"/>
      <c r="QL119" s="261"/>
      <c r="QM119" s="261"/>
      <c r="QN119" s="261"/>
      <c r="QO119" s="261"/>
      <c r="QP119" s="261"/>
      <c r="QQ119" s="261"/>
      <c r="QR119" s="261"/>
      <c r="QS119" s="261"/>
      <c r="QT119" s="261"/>
      <c r="QU119" s="261"/>
      <c r="QV119" s="261"/>
      <c r="QW119" s="261"/>
      <c r="QX119" s="261"/>
      <c r="QY119" s="261"/>
      <c r="QZ119" s="261"/>
      <c r="RA119" s="261"/>
      <c r="RB119" s="261"/>
      <c r="RC119" s="261"/>
      <c r="RD119" s="261"/>
      <c r="RE119" s="261"/>
      <c r="RF119" s="261"/>
      <c r="RG119" s="261"/>
      <c r="RH119" s="261"/>
      <c r="RI119" s="261"/>
      <c r="RJ119" s="261"/>
      <c r="RK119" s="261"/>
      <c r="RL119" s="261"/>
      <c r="RM119" s="261"/>
      <c r="RN119" s="261"/>
      <c r="RO119" s="261"/>
      <c r="RP119" s="261"/>
      <c r="RQ119" s="261"/>
      <c r="RR119" s="261"/>
      <c r="RS119" s="261"/>
      <c r="RT119" s="261"/>
      <c r="RU119" s="261"/>
      <c r="RV119" s="261"/>
      <c r="RW119" s="261"/>
      <c r="RX119" s="261"/>
      <c r="RY119" s="261"/>
      <c r="RZ119" s="261"/>
      <c r="SA119" s="261"/>
      <c r="SB119" s="261"/>
      <c r="SC119" s="261"/>
      <c r="SD119" s="261"/>
      <c r="SE119" s="261"/>
    </row>
    <row r="120" spans="1:499" x14ac:dyDescent="0.2">
      <c r="A120" s="230" t="s">
        <v>830</v>
      </c>
      <c r="B120" s="231" t="s">
        <v>3224</v>
      </c>
      <c r="C120" s="225"/>
      <c r="D120" s="225"/>
      <c r="E120" s="225"/>
      <c r="F120" s="226" t="s">
        <v>5743</v>
      </c>
      <c r="G120" s="226" t="s">
        <v>5550</v>
      </c>
      <c r="H120" s="226" t="s">
        <v>5551</v>
      </c>
      <c r="I120" s="226" t="s">
        <v>5721</v>
      </c>
      <c r="J120" s="226"/>
      <c r="K120" s="226"/>
      <c r="L120" s="226"/>
      <c r="M120" s="226"/>
      <c r="N120" s="226" t="s">
        <v>5596</v>
      </c>
      <c r="O120" s="226" t="s">
        <v>5732</v>
      </c>
      <c r="P120" s="226"/>
      <c r="Q120" s="237">
        <v>0</v>
      </c>
      <c r="R120" s="238"/>
      <c r="S120" s="238"/>
      <c r="T120" s="238"/>
      <c r="U120" s="238"/>
      <c r="V120" s="238"/>
      <c r="W120" s="232" t="s">
        <v>5555</v>
      </c>
      <c r="X120" s="232"/>
      <c r="Y120" s="232" t="s">
        <v>5556</v>
      </c>
      <c r="Z120" s="235">
        <v>0.25</v>
      </c>
      <c r="AA120" s="235">
        <v>0.51</v>
      </c>
      <c r="AB120" s="235">
        <v>0</v>
      </c>
      <c r="AC120" s="224">
        <v>36526</v>
      </c>
      <c r="AD120" s="224">
        <v>36526</v>
      </c>
      <c r="AE120" s="125">
        <v>18</v>
      </c>
      <c r="AF120" s="125">
        <v>24</v>
      </c>
      <c r="AG120" s="125">
        <v>12</v>
      </c>
      <c r="AH120" s="236">
        <v>1</v>
      </c>
      <c r="AI120" s="236" t="s">
        <v>819</v>
      </c>
      <c r="AJ120" s="125" t="s">
        <v>6225</v>
      </c>
      <c r="AK120" s="175" t="s">
        <v>5144</v>
      </c>
      <c r="AL120" s="125" t="s">
        <v>820</v>
      </c>
      <c r="AM120" s="27" t="s">
        <v>820</v>
      </c>
      <c r="AN120" s="126">
        <v>16.64</v>
      </c>
      <c r="AO120" s="126">
        <v>15.9</v>
      </c>
      <c r="AP120" s="126">
        <v>33</v>
      </c>
      <c r="AQ120" s="126">
        <v>7.5</v>
      </c>
      <c r="AR120" s="125">
        <v>0</v>
      </c>
      <c r="AS120" s="125">
        <v>0</v>
      </c>
      <c r="AT120" s="178">
        <v>43398</v>
      </c>
      <c r="AU120" s="178"/>
      <c r="AV120" s="178">
        <v>43166</v>
      </c>
      <c r="AW120" s="239" t="s">
        <v>855</v>
      </c>
      <c r="AX120" s="239" t="s">
        <v>846</v>
      </c>
      <c r="AY120" s="127"/>
      <c r="AZ120" s="127"/>
      <c r="BA120" s="128">
        <v>500</v>
      </c>
      <c r="BB120" s="128" t="s">
        <v>489</v>
      </c>
      <c r="BC120" s="128"/>
      <c r="BD120" s="128">
        <v>1</v>
      </c>
      <c r="BE120" s="129" t="s">
        <v>541</v>
      </c>
      <c r="BF120" s="130">
        <v>1</v>
      </c>
      <c r="BG120" s="240"/>
      <c r="BH120" s="241"/>
      <c r="BI120" s="190"/>
      <c r="BJ120" s="131">
        <v>1061</v>
      </c>
      <c r="BK120" s="191">
        <v>719</v>
      </c>
      <c r="BL120" s="13">
        <v>706</v>
      </c>
      <c r="BM120" s="13">
        <v>350</v>
      </c>
      <c r="BN120" s="27" t="s">
        <v>705</v>
      </c>
      <c r="BO120" s="13" t="s">
        <v>5562</v>
      </c>
      <c r="BP120" s="222">
        <v>982</v>
      </c>
      <c r="BQ120" s="132"/>
      <c r="BR120" s="133"/>
      <c r="BS120" s="125">
        <v>1000000000</v>
      </c>
      <c r="BT120" s="134">
        <v>695</v>
      </c>
      <c r="BU120" s="135">
        <v>0.34499999999999997</v>
      </c>
      <c r="BV120" s="134">
        <v>1500</v>
      </c>
      <c r="BW120" s="136">
        <v>0</v>
      </c>
      <c r="BX120" s="136">
        <v>1500</v>
      </c>
      <c r="BY120" s="136">
        <v>0</v>
      </c>
      <c r="BZ120" s="134">
        <v>0</v>
      </c>
      <c r="CA120" s="134">
        <v>0</v>
      </c>
      <c r="CB120" s="134">
        <v>2195</v>
      </c>
      <c r="CC120" s="135">
        <v>-1.0688</v>
      </c>
      <c r="CD120" s="134"/>
      <c r="CE120" s="134"/>
      <c r="CF120" s="137">
        <v>0</v>
      </c>
      <c r="CG120" s="134">
        <v>354</v>
      </c>
      <c r="CH120" s="132"/>
      <c r="CI120" s="132"/>
      <c r="CJ120" s="229" t="s">
        <v>820</v>
      </c>
      <c r="CK120" s="233" t="s">
        <v>820</v>
      </c>
      <c r="CL120" s="138">
        <v>0</v>
      </c>
      <c r="CM120" s="138">
        <v>0</v>
      </c>
      <c r="CN120" s="135">
        <v>0</v>
      </c>
      <c r="CO120" s="135">
        <v>1.39</v>
      </c>
      <c r="CP120" s="139"/>
      <c r="CQ120" s="135">
        <v>1</v>
      </c>
      <c r="CR120" s="179">
        <v>43479</v>
      </c>
      <c r="CS120" s="180">
        <v>43479</v>
      </c>
      <c r="CT120" s="181">
        <v>43605</v>
      </c>
      <c r="CU120" s="181">
        <v>43216</v>
      </c>
      <c r="CV120" s="181">
        <v>43300</v>
      </c>
      <c r="CW120" s="181">
        <v>43300</v>
      </c>
      <c r="CX120" s="181">
        <v>43384</v>
      </c>
      <c r="CY120" s="135">
        <v>0</v>
      </c>
      <c r="CZ120" s="134">
        <v>0</v>
      </c>
      <c r="DA120" s="135">
        <v>0</v>
      </c>
      <c r="DB120" s="135">
        <v>0</v>
      </c>
      <c r="DC120" s="135">
        <v>2.197802197802198E-2</v>
      </c>
      <c r="DD120" s="135">
        <v>0</v>
      </c>
      <c r="DE120" s="140">
        <v>0</v>
      </c>
      <c r="DF120" s="13" t="s">
        <v>820</v>
      </c>
      <c r="DG120" s="80" t="s">
        <v>820</v>
      </c>
      <c r="DH120" s="18" t="b">
        <v>0</v>
      </c>
      <c r="DI120" s="79"/>
      <c r="DJ120" s="79"/>
      <c r="DK120" s="192"/>
      <c r="DL120" s="174"/>
      <c r="DM120" s="193"/>
      <c r="DN120" s="135"/>
      <c r="DO120" s="79"/>
      <c r="DP120" s="79"/>
      <c r="DQ120" s="79"/>
      <c r="DR120" s="79"/>
      <c r="DS120" s="79"/>
      <c r="DT120" s="79"/>
      <c r="DU120" s="79"/>
      <c r="DV120" s="18"/>
      <c r="DW120" s="18"/>
      <c r="DX120" s="18"/>
      <c r="DY120" s="177"/>
      <c r="DZ120" s="177">
        <v>0</v>
      </c>
      <c r="EA120" s="177">
        <v>0</v>
      </c>
      <c r="EB120" s="177">
        <v>0</v>
      </c>
      <c r="EC120" s="177">
        <v>0</v>
      </c>
      <c r="ED120" s="177">
        <v>0</v>
      </c>
      <c r="EE120" s="177">
        <v>0</v>
      </c>
      <c r="EF120" s="177">
        <v>0</v>
      </c>
      <c r="EG120" s="177">
        <v>0</v>
      </c>
      <c r="EH120" s="177">
        <v>0</v>
      </c>
      <c r="EI120" s="177">
        <v>0</v>
      </c>
      <c r="EJ120" s="177">
        <v>0</v>
      </c>
      <c r="EK120" s="177">
        <v>0</v>
      </c>
      <c r="EL120" s="177">
        <v>0</v>
      </c>
      <c r="EM120" s="177">
        <v>0</v>
      </c>
      <c r="EN120" s="177">
        <v>0</v>
      </c>
      <c r="EO120" s="177">
        <v>0</v>
      </c>
      <c r="EP120" s="177">
        <v>1079</v>
      </c>
      <c r="EQ120" s="177">
        <v>0</v>
      </c>
      <c r="ER120" s="177">
        <v>0</v>
      </c>
      <c r="ES120" s="177">
        <v>0</v>
      </c>
      <c r="ET120" s="177">
        <v>0</v>
      </c>
      <c r="EU120" s="177">
        <v>0</v>
      </c>
      <c r="EV120" s="177">
        <v>0</v>
      </c>
      <c r="EW120" s="177">
        <v>0</v>
      </c>
      <c r="EX120" s="177">
        <v>0</v>
      </c>
      <c r="EY120" s="177">
        <v>0</v>
      </c>
      <c r="EZ120" s="177">
        <v>0</v>
      </c>
      <c r="FA120" s="177">
        <v>0</v>
      </c>
      <c r="FB120" s="177">
        <v>0</v>
      </c>
      <c r="FC120" s="250">
        <v>653</v>
      </c>
      <c r="FD120" s="250">
        <v>1001</v>
      </c>
      <c r="FE120" s="250">
        <v>1001</v>
      </c>
      <c r="FF120" s="250">
        <v>1001</v>
      </c>
      <c r="FG120" s="250">
        <v>911</v>
      </c>
      <c r="FH120" s="246">
        <v>911</v>
      </c>
      <c r="FI120" s="246">
        <v>911</v>
      </c>
      <c r="FJ120" s="246">
        <v>911</v>
      </c>
      <c r="FK120" s="247">
        <v>906</v>
      </c>
      <c r="FL120" s="247">
        <v>906</v>
      </c>
      <c r="FM120" s="247">
        <v>906</v>
      </c>
      <c r="FN120" s="247">
        <v>906</v>
      </c>
      <c r="FO120" s="247">
        <v>906</v>
      </c>
      <c r="FP120" s="247">
        <v>906</v>
      </c>
      <c r="FQ120" s="247">
        <v>906</v>
      </c>
      <c r="FR120" s="247">
        <v>906</v>
      </c>
      <c r="FS120" s="247">
        <v>906</v>
      </c>
      <c r="FT120" s="247">
        <v>906</v>
      </c>
      <c r="FU120" s="247">
        <v>906</v>
      </c>
      <c r="FV120" s="247">
        <v>906</v>
      </c>
      <c r="FW120" s="247">
        <v>906</v>
      </c>
      <c r="FX120" s="247">
        <v>906</v>
      </c>
      <c r="FY120" s="247">
        <v>906</v>
      </c>
      <c r="FZ120" s="247">
        <v>906</v>
      </c>
      <c r="GA120" s="247">
        <v>906</v>
      </c>
      <c r="GB120" s="247">
        <v>906</v>
      </c>
      <c r="GC120" s="247">
        <v>906</v>
      </c>
      <c r="GD120" s="248">
        <v>376</v>
      </c>
      <c r="GE120" s="248">
        <v>376</v>
      </c>
      <c r="GF120" s="248">
        <v>376</v>
      </c>
      <c r="GG120" s="248">
        <v>376</v>
      </c>
      <c r="GH120" s="248">
        <v>376</v>
      </c>
      <c r="GI120" s="248">
        <v>376</v>
      </c>
      <c r="GJ120" s="248">
        <v>376</v>
      </c>
      <c r="GK120" s="248">
        <v>376</v>
      </c>
      <c r="GL120" s="248">
        <v>376</v>
      </c>
      <c r="GM120" s="248">
        <v>376</v>
      </c>
      <c r="GN120" s="248">
        <v>376</v>
      </c>
      <c r="GO120" s="248">
        <v>376</v>
      </c>
      <c r="GP120" s="248">
        <v>376</v>
      </c>
      <c r="GQ120" s="248">
        <v>376</v>
      </c>
      <c r="GR120" s="248">
        <v>376</v>
      </c>
      <c r="GS120" s="248">
        <v>376</v>
      </c>
      <c r="GT120" s="248">
        <v>376</v>
      </c>
      <c r="GU120" s="244">
        <v>266</v>
      </c>
      <c r="GV120" s="244">
        <v>266</v>
      </c>
      <c r="GW120" s="244">
        <v>266</v>
      </c>
      <c r="GX120" s="244">
        <v>266</v>
      </c>
      <c r="GY120" s="244">
        <v>236</v>
      </c>
      <c r="GZ120" s="244">
        <v>236</v>
      </c>
      <c r="HA120" s="244">
        <v>236</v>
      </c>
      <c r="HB120" s="244">
        <v>236</v>
      </c>
      <c r="HC120" s="244">
        <v>236</v>
      </c>
      <c r="HD120" s="244">
        <v>236</v>
      </c>
      <c r="HE120" s="244">
        <v>1</v>
      </c>
      <c r="HF120" s="244">
        <v>236</v>
      </c>
      <c r="HG120" s="244">
        <v>236</v>
      </c>
      <c r="HH120" s="242">
        <v>236</v>
      </c>
      <c r="HI120" s="242">
        <v>236</v>
      </c>
      <c r="HJ120" s="242">
        <v>236</v>
      </c>
      <c r="HK120" s="198"/>
      <c r="HL120" s="242">
        <v>236</v>
      </c>
      <c r="HM120" s="244">
        <v>326</v>
      </c>
      <c r="HN120" s="244">
        <v>326</v>
      </c>
      <c r="HO120" s="242">
        <v>236</v>
      </c>
      <c r="HP120" s="244">
        <v>326</v>
      </c>
      <c r="HQ120" s="244">
        <v>326</v>
      </c>
      <c r="HR120" s="244">
        <v>306</v>
      </c>
      <c r="HS120" s="244">
        <v>306</v>
      </c>
      <c r="HT120" s="244">
        <v>306</v>
      </c>
      <c r="HU120" s="244">
        <v>306</v>
      </c>
      <c r="HV120" s="198"/>
      <c r="HW120" s="244">
        <v>306</v>
      </c>
      <c r="HX120" s="244">
        <v>306</v>
      </c>
      <c r="HY120" s="244">
        <v>306</v>
      </c>
      <c r="HZ120" s="244">
        <v>306</v>
      </c>
      <c r="IA120" s="244">
        <v>306</v>
      </c>
      <c r="IB120" s="244">
        <v>306</v>
      </c>
      <c r="IC120" s="244">
        <v>306</v>
      </c>
      <c r="ID120" s="244">
        <v>323</v>
      </c>
      <c r="IE120" s="244">
        <v>316</v>
      </c>
      <c r="IF120" s="247">
        <v>811</v>
      </c>
      <c r="IG120" s="247">
        <v>811</v>
      </c>
      <c r="IH120" s="247">
        <v>811</v>
      </c>
      <c r="II120" s="247">
        <v>761</v>
      </c>
      <c r="IJ120" s="247">
        <v>761</v>
      </c>
      <c r="IK120" s="247">
        <v>761</v>
      </c>
      <c r="IL120" s="247">
        <v>761</v>
      </c>
      <c r="IM120" s="247">
        <v>761</v>
      </c>
      <c r="IN120" s="247">
        <v>761</v>
      </c>
      <c r="IO120" s="247">
        <v>761</v>
      </c>
      <c r="IP120" s="247">
        <v>761</v>
      </c>
      <c r="IQ120" s="247">
        <v>761</v>
      </c>
      <c r="IR120" s="247">
        <v>761</v>
      </c>
      <c r="IS120" s="247">
        <v>761</v>
      </c>
      <c r="IT120" s="247">
        <v>761</v>
      </c>
      <c r="IU120" s="247">
        <v>761</v>
      </c>
      <c r="IV120" s="247">
        <v>761</v>
      </c>
      <c r="IW120" s="247">
        <v>761</v>
      </c>
      <c r="IX120" s="247">
        <v>761</v>
      </c>
      <c r="IY120" s="247">
        <v>761</v>
      </c>
      <c r="IZ120" s="198"/>
      <c r="JA120" s="248">
        <v>711</v>
      </c>
      <c r="JB120" s="248">
        <v>711</v>
      </c>
      <c r="JC120" s="248">
        <v>711</v>
      </c>
      <c r="JD120" s="248">
        <v>711</v>
      </c>
      <c r="JE120" s="248">
        <v>711</v>
      </c>
      <c r="JF120" s="248">
        <v>711</v>
      </c>
      <c r="JG120" s="248">
        <v>711</v>
      </c>
      <c r="JH120" s="248">
        <v>711</v>
      </c>
      <c r="JI120" s="248">
        <v>711</v>
      </c>
      <c r="JJ120" s="248"/>
      <c r="JK120" s="248">
        <v>711</v>
      </c>
      <c r="JL120" s="248">
        <v>711</v>
      </c>
      <c r="JM120" s="248">
        <v>711</v>
      </c>
      <c r="JN120" s="248">
        <v>711</v>
      </c>
      <c r="JO120" s="248">
        <v>711</v>
      </c>
      <c r="JP120" s="248">
        <v>711</v>
      </c>
      <c r="JQ120" s="198"/>
      <c r="JR120" s="248">
        <v>711</v>
      </c>
      <c r="JS120" s="248">
        <v>711</v>
      </c>
      <c r="JT120" s="248">
        <v>711</v>
      </c>
      <c r="JU120" s="248">
        <v>711</v>
      </c>
      <c r="JV120" s="248">
        <v>711</v>
      </c>
      <c r="JW120" s="248">
        <v>711</v>
      </c>
      <c r="JX120" s="248">
        <v>711</v>
      </c>
      <c r="JY120" s="248">
        <v>711</v>
      </c>
      <c r="JZ120" s="248">
        <v>711</v>
      </c>
      <c r="KA120" s="248">
        <v>701</v>
      </c>
      <c r="KB120" s="248">
        <v>701</v>
      </c>
      <c r="KC120" s="248">
        <v>701</v>
      </c>
      <c r="KD120" s="248">
        <v>701</v>
      </c>
      <c r="KE120" s="248">
        <v>701</v>
      </c>
      <c r="KF120" s="248">
        <v>701</v>
      </c>
      <c r="KG120" s="248">
        <v>701</v>
      </c>
      <c r="KH120" s="248">
        <v>701</v>
      </c>
      <c r="KI120" s="248">
        <v>701</v>
      </c>
      <c r="KJ120" s="248">
        <v>701</v>
      </c>
      <c r="KK120" s="248">
        <v>701</v>
      </c>
      <c r="KL120" s="248">
        <v>701</v>
      </c>
      <c r="KM120" s="248">
        <v>701</v>
      </c>
      <c r="KN120" s="248">
        <v>701</v>
      </c>
      <c r="KO120" s="248">
        <v>701</v>
      </c>
      <c r="KP120" s="248">
        <v>701</v>
      </c>
      <c r="KQ120" s="248">
        <v>701</v>
      </c>
      <c r="KR120" s="248">
        <v>701</v>
      </c>
      <c r="KS120" s="248">
        <v>701</v>
      </c>
      <c r="KT120" s="248">
        <v>701</v>
      </c>
      <c r="KU120" s="248">
        <v>691</v>
      </c>
      <c r="KV120" s="248">
        <v>691</v>
      </c>
      <c r="KW120" s="248">
        <v>691</v>
      </c>
      <c r="KX120" s="198"/>
      <c r="KY120" s="198"/>
      <c r="KZ120" s="198"/>
      <c r="LA120" s="198"/>
      <c r="LB120" s="248">
        <v>691</v>
      </c>
      <c r="LC120" s="248">
        <v>711</v>
      </c>
      <c r="LD120" s="248">
        <v>711</v>
      </c>
      <c r="LE120" s="248">
        <v>681</v>
      </c>
      <c r="LF120" s="243">
        <v>0</v>
      </c>
      <c r="LG120" s="248">
        <v>681</v>
      </c>
      <c r="LH120" s="198"/>
      <c r="LI120" s="198"/>
      <c r="LJ120" s="198"/>
      <c r="LK120" s="198"/>
      <c r="LL120" s="198"/>
      <c r="LM120" s="198"/>
      <c r="LN120" s="198"/>
      <c r="LO120" s="198"/>
      <c r="LP120" s="198"/>
      <c r="LQ120" s="248">
        <v>681</v>
      </c>
      <c r="LR120" s="198"/>
      <c r="LS120" s="198"/>
      <c r="LT120" s="198"/>
      <c r="LU120" s="198"/>
      <c r="LV120" s="198"/>
      <c r="LW120" s="198"/>
      <c r="LX120" s="198"/>
      <c r="LY120" s="198"/>
      <c r="LZ120" s="198"/>
      <c r="MA120" s="198"/>
      <c r="MB120" s="198"/>
      <c r="MC120" s="198"/>
      <c r="MD120" s="198"/>
      <c r="ME120" s="198"/>
      <c r="MF120" s="198"/>
      <c r="MG120" s="198"/>
      <c r="MH120" s="198"/>
      <c r="MI120" s="198"/>
      <c r="MJ120" s="198"/>
      <c r="MK120" s="198"/>
      <c r="ML120" s="198"/>
      <c r="MM120" s="198"/>
      <c r="MN120" s="248">
        <v>681</v>
      </c>
      <c r="MO120" s="248">
        <v>695</v>
      </c>
      <c r="MP120" s="198"/>
      <c r="MQ120" s="248">
        <v>695</v>
      </c>
      <c r="MR120" s="198"/>
      <c r="MS120" s="198"/>
      <c r="MT120" s="198"/>
      <c r="MU120" s="198"/>
      <c r="MV120" s="198"/>
      <c r="MW120" s="198"/>
      <c r="MX120" s="198"/>
      <c r="MY120" s="198"/>
      <c r="MZ120" s="198"/>
      <c r="NA120" s="244">
        <v>695</v>
      </c>
      <c r="NB120" s="198"/>
      <c r="NC120" s="198"/>
      <c r="ND120" s="198"/>
      <c r="NE120" s="198"/>
      <c r="NF120" s="198"/>
      <c r="NG120" s="198"/>
      <c r="NH120" s="198"/>
      <c r="NI120" s="198"/>
      <c r="NJ120" s="198"/>
      <c r="NK120" s="198"/>
      <c r="NL120" s="198"/>
      <c r="NM120" s="198"/>
      <c r="NN120" s="198"/>
      <c r="NO120" s="198"/>
      <c r="NP120" s="196"/>
      <c r="NQ120" s="196"/>
      <c r="NR120" s="196"/>
      <c r="NS120" s="196"/>
      <c r="NT120" s="196"/>
      <c r="NU120" s="196"/>
      <c r="NV120" s="196"/>
      <c r="NW120" s="196"/>
      <c r="NX120" s="196"/>
      <c r="NY120" s="196"/>
      <c r="NZ120" s="196"/>
      <c r="OA120" s="196"/>
      <c r="OB120" s="196"/>
      <c r="OC120" s="196"/>
      <c r="OD120" s="196"/>
      <c r="OE120" s="196"/>
      <c r="OF120" s="196"/>
      <c r="OG120" s="196"/>
      <c r="OH120" s="196"/>
      <c r="OI120" s="196"/>
      <c r="OJ120" s="196"/>
      <c r="OK120" s="196"/>
      <c r="OL120" s="196"/>
      <c r="OM120" s="196"/>
      <c r="ON120" s="196"/>
      <c r="OO120" s="196"/>
      <c r="OP120" s="196"/>
      <c r="OQ120" s="196"/>
      <c r="OR120" s="196"/>
      <c r="OS120" s="196"/>
      <c r="OT120" s="196"/>
      <c r="OU120" s="196"/>
      <c r="OV120" s="196"/>
      <c r="OW120" s="196"/>
      <c r="OX120" s="196"/>
      <c r="OY120" s="196"/>
      <c r="OZ120" s="196"/>
      <c r="PA120" s="196"/>
      <c r="PB120" s="196"/>
      <c r="PC120" s="196"/>
      <c r="PD120" s="196"/>
      <c r="PE120" s="196"/>
      <c r="PF120" s="196"/>
      <c r="PG120" s="196"/>
      <c r="PH120" s="196"/>
      <c r="PI120" s="196"/>
      <c r="PJ120" s="196"/>
      <c r="PK120" s="196"/>
      <c r="PL120" s="196"/>
      <c r="PM120" s="196"/>
      <c r="PN120" s="196"/>
      <c r="PO120" s="196"/>
      <c r="PP120" s="196"/>
      <c r="PQ120" s="196"/>
      <c r="PR120" s="196"/>
      <c r="PS120" s="196"/>
      <c r="PT120" s="196"/>
      <c r="PU120" s="196"/>
      <c r="PV120" s="196"/>
      <c r="PW120" s="196"/>
      <c r="PX120" s="261"/>
      <c r="PY120" s="261"/>
      <c r="PZ120" s="261"/>
      <c r="QA120" s="261"/>
      <c r="QB120" s="261"/>
      <c r="QC120" s="261"/>
      <c r="QD120" s="261"/>
      <c r="QE120" s="261"/>
      <c r="QF120" s="261"/>
      <c r="QG120" s="261"/>
      <c r="QH120" s="261"/>
      <c r="QI120" s="261"/>
      <c r="QJ120" s="261"/>
      <c r="QK120" s="261"/>
      <c r="QL120" s="261"/>
      <c r="QM120" s="261"/>
      <c r="QN120" s="261"/>
      <c r="QO120" s="261"/>
      <c r="QP120" s="261"/>
      <c r="QQ120" s="261"/>
      <c r="QR120" s="261"/>
      <c r="QS120" s="261"/>
      <c r="QT120" s="261"/>
      <c r="QU120" s="261"/>
      <c r="QV120" s="261"/>
      <c r="QW120" s="261"/>
      <c r="QX120" s="261"/>
      <c r="QY120" s="261"/>
      <c r="QZ120" s="261"/>
      <c r="RA120" s="261"/>
      <c r="RB120" s="261"/>
      <c r="RC120" s="261"/>
      <c r="RD120" s="261"/>
      <c r="RE120" s="261"/>
      <c r="RF120" s="261"/>
      <c r="RG120" s="261"/>
      <c r="RH120" s="261"/>
      <c r="RI120" s="261"/>
      <c r="RJ120" s="261"/>
      <c r="RK120" s="261"/>
      <c r="RL120" s="261"/>
      <c r="RM120" s="261"/>
      <c r="RN120" s="261"/>
      <c r="RO120" s="261"/>
      <c r="RP120" s="261"/>
      <c r="RQ120" s="261"/>
      <c r="RR120" s="261"/>
      <c r="RS120" s="261"/>
      <c r="RT120" s="261"/>
      <c r="RU120" s="261"/>
      <c r="RV120" s="261"/>
      <c r="RW120" s="261"/>
      <c r="RX120" s="261"/>
      <c r="RY120" s="261"/>
      <c r="RZ120" s="261"/>
      <c r="SA120" s="261"/>
      <c r="SB120" s="261"/>
      <c r="SC120" s="261"/>
      <c r="SD120" s="261"/>
      <c r="SE120" s="261"/>
    </row>
    <row r="121" spans="1:499" x14ac:dyDescent="0.2">
      <c r="A121" s="230" t="s">
        <v>830</v>
      </c>
      <c r="B121" s="231" t="s">
        <v>5446</v>
      </c>
      <c r="C121" s="225"/>
      <c r="D121" s="225"/>
      <c r="E121" s="225"/>
      <c r="F121" s="226" t="s">
        <v>5744</v>
      </c>
      <c r="G121" s="226" t="s">
        <v>5550</v>
      </c>
      <c r="H121" s="226" t="s">
        <v>5551</v>
      </c>
      <c r="I121" s="226" t="s">
        <v>5721</v>
      </c>
      <c r="J121" s="226"/>
      <c r="K121" s="226"/>
      <c r="L121" s="226"/>
      <c r="M121" s="226"/>
      <c r="N121" s="226" t="s">
        <v>5553</v>
      </c>
      <c r="O121" s="226" t="s">
        <v>5581</v>
      </c>
      <c r="P121" s="226"/>
      <c r="Q121" s="237">
        <v>0</v>
      </c>
      <c r="R121" s="238"/>
      <c r="S121" s="238"/>
      <c r="T121" s="238"/>
      <c r="U121" s="238"/>
      <c r="V121" s="238"/>
      <c r="W121" s="232" t="s">
        <v>5555</v>
      </c>
      <c r="X121" s="232"/>
      <c r="Y121" s="232" t="s">
        <v>5556</v>
      </c>
      <c r="Z121" s="235">
        <v>0.11</v>
      </c>
      <c r="AA121" s="235">
        <v>0.22</v>
      </c>
      <c r="AB121" s="235">
        <v>0</v>
      </c>
      <c r="AC121" s="224">
        <v>36526</v>
      </c>
      <c r="AD121" s="224">
        <v>36526</v>
      </c>
      <c r="AE121" s="125">
        <v>18</v>
      </c>
      <c r="AF121" s="125">
        <v>24</v>
      </c>
      <c r="AG121" s="125">
        <v>12</v>
      </c>
      <c r="AH121" s="236">
        <v>1</v>
      </c>
      <c r="AI121" s="236"/>
      <c r="AJ121" s="125" t="s">
        <v>6225</v>
      </c>
      <c r="AK121" s="175" t="s">
        <v>5144</v>
      </c>
      <c r="AL121" s="125" t="s">
        <v>820</v>
      </c>
      <c r="AM121" s="27" t="s">
        <v>820</v>
      </c>
      <c r="AN121" s="126">
        <v>14.78</v>
      </c>
      <c r="AO121" s="126">
        <v>13.5</v>
      </c>
      <c r="AP121" s="126">
        <v>19.100000000000001</v>
      </c>
      <c r="AQ121" s="126">
        <v>8.5</v>
      </c>
      <c r="AR121" s="125">
        <v>0</v>
      </c>
      <c r="AS121" s="125">
        <v>0</v>
      </c>
      <c r="AT121" s="178">
        <v>43219</v>
      </c>
      <c r="AU121" s="178"/>
      <c r="AV121" s="178">
        <v>43186</v>
      </c>
      <c r="AW121" s="239" t="s">
        <v>855</v>
      </c>
      <c r="AX121" s="239" t="s">
        <v>846</v>
      </c>
      <c r="AY121" s="127"/>
      <c r="AZ121" s="127"/>
      <c r="BA121" s="128">
        <v>500</v>
      </c>
      <c r="BB121" s="128" t="s">
        <v>489</v>
      </c>
      <c r="BC121" s="128"/>
      <c r="BD121" s="128">
        <v>1</v>
      </c>
      <c r="BE121" s="129" t="s">
        <v>541</v>
      </c>
      <c r="BF121" s="130">
        <v>1</v>
      </c>
      <c r="BG121" s="240"/>
      <c r="BH121" s="241"/>
      <c r="BI121" s="190"/>
      <c r="BJ121" s="131">
        <v>796</v>
      </c>
      <c r="BK121" s="191">
        <v>639</v>
      </c>
      <c r="BL121" s="13">
        <v>529</v>
      </c>
      <c r="BM121" s="13">
        <v>263</v>
      </c>
      <c r="BN121" s="27" t="s">
        <v>5562</v>
      </c>
      <c r="BO121" s="13" t="s">
        <v>5562</v>
      </c>
      <c r="BP121" s="222">
        <v>737</v>
      </c>
      <c r="BQ121" s="132"/>
      <c r="BR121" s="133"/>
      <c r="BS121" s="125">
        <v>1000000000</v>
      </c>
      <c r="BT121" s="134">
        <v>1129</v>
      </c>
      <c r="BU121" s="135">
        <v>-0.41830000000000001</v>
      </c>
      <c r="BV121" s="134">
        <v>0</v>
      </c>
      <c r="BW121" s="136">
        <v>0</v>
      </c>
      <c r="BX121" s="136">
        <v>0</v>
      </c>
      <c r="BY121" s="136">
        <v>0</v>
      </c>
      <c r="BZ121" s="134">
        <v>0</v>
      </c>
      <c r="CA121" s="134">
        <v>0</v>
      </c>
      <c r="CB121" s="134">
        <v>1129</v>
      </c>
      <c r="CC121" s="135">
        <v>-0.41830000000000001</v>
      </c>
      <c r="CD121" s="134"/>
      <c r="CE121" s="134"/>
      <c r="CF121" s="137">
        <v>0</v>
      </c>
      <c r="CG121" s="134">
        <v>265</v>
      </c>
      <c r="CH121" s="132"/>
      <c r="CI121" s="132"/>
      <c r="CJ121" s="229" t="s">
        <v>820</v>
      </c>
      <c r="CK121" s="233" t="s">
        <v>820</v>
      </c>
      <c r="CL121" s="138">
        <v>0</v>
      </c>
      <c r="CM121" s="138">
        <v>37</v>
      </c>
      <c r="CN121" s="135">
        <v>0</v>
      </c>
      <c r="CO121" s="135">
        <v>1.33</v>
      </c>
      <c r="CP121" s="139"/>
      <c r="CQ121" s="135">
        <v>0</v>
      </c>
      <c r="CR121" s="179">
        <v>43479</v>
      </c>
      <c r="CS121" s="180">
        <v>43479</v>
      </c>
      <c r="CT121" s="181">
        <v>43605</v>
      </c>
      <c r="CU121" s="181">
        <v>36526</v>
      </c>
      <c r="CV121" s="181">
        <v>36526</v>
      </c>
      <c r="CW121" s="181">
        <v>36526</v>
      </c>
      <c r="CX121" s="181">
        <v>36694</v>
      </c>
      <c r="CY121" s="135">
        <v>0</v>
      </c>
      <c r="CZ121" s="134">
        <v>0</v>
      </c>
      <c r="DA121" s="135">
        <v>0</v>
      </c>
      <c r="DB121" s="135">
        <v>0</v>
      </c>
      <c r="DC121" s="135">
        <v>0</v>
      </c>
      <c r="DD121" s="135">
        <v>0</v>
      </c>
      <c r="DE121" s="140">
        <v>2.197802197802198E-2</v>
      </c>
      <c r="DF121" s="13" t="s">
        <v>820</v>
      </c>
      <c r="DG121" s="80" t="s">
        <v>820</v>
      </c>
      <c r="DH121" s="18" t="b">
        <v>0</v>
      </c>
      <c r="DI121" s="79"/>
      <c r="DJ121" s="79"/>
      <c r="DK121" s="192"/>
      <c r="DL121" s="174"/>
      <c r="DM121" s="193"/>
      <c r="DN121" s="135"/>
      <c r="DO121" s="79"/>
      <c r="DP121" s="79"/>
      <c r="DQ121" s="79"/>
      <c r="DR121" s="79"/>
      <c r="DS121" s="79"/>
      <c r="DT121" s="79"/>
      <c r="DU121" s="79"/>
      <c r="DV121" s="18"/>
      <c r="DW121" s="18"/>
      <c r="DX121" s="18"/>
      <c r="DY121" s="177"/>
      <c r="DZ121" s="177">
        <v>0</v>
      </c>
      <c r="EA121" s="177">
        <v>0</v>
      </c>
      <c r="EB121" s="177">
        <v>0</v>
      </c>
      <c r="EC121" s="177">
        <v>0</v>
      </c>
      <c r="ED121" s="177">
        <v>0</v>
      </c>
      <c r="EE121" s="177">
        <v>0</v>
      </c>
      <c r="EF121" s="177">
        <v>0</v>
      </c>
      <c r="EG121" s="177">
        <v>0</v>
      </c>
      <c r="EH121" s="177">
        <v>0</v>
      </c>
      <c r="EI121" s="177">
        <v>0</v>
      </c>
      <c r="EJ121" s="177">
        <v>0</v>
      </c>
      <c r="EK121" s="177">
        <v>0</v>
      </c>
      <c r="EL121" s="177">
        <v>0</v>
      </c>
      <c r="EM121" s="177">
        <v>0</v>
      </c>
      <c r="EN121" s="177">
        <v>0</v>
      </c>
      <c r="EO121" s="177">
        <v>0</v>
      </c>
      <c r="EP121" s="177">
        <v>0</v>
      </c>
      <c r="EQ121" s="177">
        <v>0</v>
      </c>
      <c r="ER121" s="177">
        <v>0</v>
      </c>
      <c r="ES121" s="177">
        <v>0</v>
      </c>
      <c r="ET121" s="177">
        <v>0</v>
      </c>
      <c r="EU121" s="177">
        <v>0</v>
      </c>
      <c r="EV121" s="177">
        <v>0</v>
      </c>
      <c r="EW121" s="177">
        <v>0</v>
      </c>
      <c r="EX121" s="177">
        <v>0</v>
      </c>
      <c r="EY121" s="177">
        <v>0</v>
      </c>
      <c r="EZ121" s="177">
        <v>0</v>
      </c>
      <c r="FA121" s="177">
        <v>0</v>
      </c>
      <c r="FB121" s="177">
        <v>0</v>
      </c>
      <c r="FC121" s="246">
        <v>1521</v>
      </c>
      <c r="FD121" s="247">
        <v>1371</v>
      </c>
      <c r="FE121" s="247">
        <v>1371</v>
      </c>
      <c r="FF121" s="247">
        <v>1371</v>
      </c>
      <c r="FG121" s="247">
        <v>1361</v>
      </c>
      <c r="FH121" s="247">
        <v>1361</v>
      </c>
      <c r="FI121" s="247">
        <v>1361</v>
      </c>
      <c r="FJ121" s="247">
        <v>1361</v>
      </c>
      <c r="FK121" s="247">
        <v>1311</v>
      </c>
      <c r="FL121" s="247">
        <v>1311</v>
      </c>
      <c r="FM121" s="247">
        <v>1311</v>
      </c>
      <c r="FN121" s="247">
        <v>1311</v>
      </c>
      <c r="FO121" s="247">
        <v>1311</v>
      </c>
      <c r="FP121" s="247">
        <v>1311</v>
      </c>
      <c r="FQ121" s="247">
        <v>1311</v>
      </c>
      <c r="FR121" s="247">
        <v>1311</v>
      </c>
      <c r="FS121" s="247">
        <v>1311</v>
      </c>
      <c r="FT121" s="247">
        <v>1311</v>
      </c>
      <c r="FU121" s="247">
        <v>1311</v>
      </c>
      <c r="FV121" s="247">
        <v>1311</v>
      </c>
      <c r="FW121" s="247">
        <v>1311</v>
      </c>
      <c r="FX121" s="247">
        <v>1311</v>
      </c>
      <c r="FY121" s="247">
        <v>1311</v>
      </c>
      <c r="FZ121" s="247">
        <v>1311</v>
      </c>
      <c r="GA121" s="247">
        <v>1311</v>
      </c>
      <c r="GB121" s="247">
        <v>1311</v>
      </c>
      <c r="GC121" s="247">
        <v>1311</v>
      </c>
      <c r="GD121" s="247">
        <v>1281</v>
      </c>
      <c r="GE121" s="247">
        <v>1281</v>
      </c>
      <c r="GF121" s="247">
        <v>1281</v>
      </c>
      <c r="GG121" s="247">
        <v>1281</v>
      </c>
      <c r="GH121" s="247">
        <v>1281</v>
      </c>
      <c r="GI121" s="247">
        <v>1281</v>
      </c>
      <c r="GJ121" s="247">
        <v>1281</v>
      </c>
      <c r="GK121" s="247">
        <v>1281</v>
      </c>
      <c r="GL121" s="247">
        <v>1281</v>
      </c>
      <c r="GM121" s="247">
        <v>1281</v>
      </c>
      <c r="GN121" s="247">
        <v>1281</v>
      </c>
      <c r="GO121" s="247">
        <v>1281</v>
      </c>
      <c r="GP121" s="247">
        <v>1281</v>
      </c>
      <c r="GQ121" s="247">
        <v>1281</v>
      </c>
      <c r="GR121" s="247">
        <v>1281</v>
      </c>
      <c r="GS121" s="247">
        <v>1281</v>
      </c>
      <c r="GT121" s="247">
        <v>1281</v>
      </c>
      <c r="GU121" s="247">
        <v>1281</v>
      </c>
      <c r="GV121" s="247">
        <v>1281</v>
      </c>
      <c r="GW121" s="247">
        <v>1281</v>
      </c>
      <c r="GX121" s="247">
        <v>1281</v>
      </c>
      <c r="GY121" s="247">
        <v>1281</v>
      </c>
      <c r="GZ121" s="247">
        <v>1281</v>
      </c>
      <c r="HA121" s="247">
        <v>1281</v>
      </c>
      <c r="HB121" s="247">
        <v>1281</v>
      </c>
      <c r="HC121" s="247">
        <v>1281</v>
      </c>
      <c r="HD121" s="247">
        <v>1281</v>
      </c>
      <c r="HE121" s="247">
        <v>1</v>
      </c>
      <c r="HF121" s="247">
        <v>1281</v>
      </c>
      <c r="HG121" s="247">
        <v>1281</v>
      </c>
      <c r="HH121" s="247">
        <v>1281</v>
      </c>
      <c r="HI121" s="247">
        <v>1281</v>
      </c>
      <c r="HJ121" s="247">
        <v>1261</v>
      </c>
      <c r="HK121" s="198"/>
      <c r="HL121" s="247">
        <v>1261</v>
      </c>
      <c r="HM121" s="247">
        <v>1221</v>
      </c>
      <c r="HN121" s="247">
        <v>1221</v>
      </c>
      <c r="HO121" s="247">
        <v>1281</v>
      </c>
      <c r="HP121" s="247">
        <v>1221</v>
      </c>
      <c r="HQ121" s="247">
        <v>1221</v>
      </c>
      <c r="HR121" s="247">
        <v>1221</v>
      </c>
      <c r="HS121" s="247">
        <v>1221</v>
      </c>
      <c r="HT121" s="247">
        <v>1221</v>
      </c>
      <c r="HU121" s="247">
        <v>1221</v>
      </c>
      <c r="HV121" s="198"/>
      <c r="HW121" s="247">
        <v>1221</v>
      </c>
      <c r="HX121" s="247">
        <v>1221</v>
      </c>
      <c r="HY121" s="247">
        <v>1221</v>
      </c>
      <c r="HZ121" s="247">
        <v>1221</v>
      </c>
      <c r="IA121" s="247">
        <v>1221</v>
      </c>
      <c r="IB121" s="247">
        <v>1201</v>
      </c>
      <c r="IC121" s="247">
        <v>1201</v>
      </c>
      <c r="ID121" s="247">
        <v>1201</v>
      </c>
      <c r="IE121" s="247">
        <v>1201</v>
      </c>
      <c r="IF121" s="247">
        <v>1201</v>
      </c>
      <c r="IG121" s="247">
        <v>1201</v>
      </c>
      <c r="IH121" s="247">
        <v>1201</v>
      </c>
      <c r="II121" s="247">
        <v>1201</v>
      </c>
      <c r="IJ121" s="247">
        <v>1201</v>
      </c>
      <c r="IK121" s="247">
        <v>1201</v>
      </c>
      <c r="IL121" s="247">
        <v>1201</v>
      </c>
      <c r="IM121" s="247">
        <v>1201</v>
      </c>
      <c r="IN121" s="247">
        <v>1201</v>
      </c>
      <c r="IO121" s="247">
        <v>1201</v>
      </c>
      <c r="IP121" s="247">
        <v>1201</v>
      </c>
      <c r="IQ121" s="247">
        <v>1201</v>
      </c>
      <c r="IR121" s="247">
        <v>1201</v>
      </c>
      <c r="IS121" s="247">
        <v>1201</v>
      </c>
      <c r="IT121" s="247">
        <v>1201</v>
      </c>
      <c r="IU121" s="247">
        <v>1201</v>
      </c>
      <c r="IV121" s="247">
        <v>1201</v>
      </c>
      <c r="IW121" s="247">
        <v>1201</v>
      </c>
      <c r="IX121" s="247">
        <v>1201</v>
      </c>
      <c r="IY121" s="247">
        <v>1201</v>
      </c>
      <c r="IZ121" s="198"/>
      <c r="JA121" s="247">
        <v>1201</v>
      </c>
      <c r="JB121" s="247">
        <v>1201</v>
      </c>
      <c r="JC121" s="247">
        <v>1201</v>
      </c>
      <c r="JD121" s="247">
        <v>1201</v>
      </c>
      <c r="JE121" s="247">
        <v>1201</v>
      </c>
      <c r="JF121" s="247">
        <v>1201</v>
      </c>
      <c r="JG121" s="247">
        <v>1201</v>
      </c>
      <c r="JH121" s="247">
        <v>1201</v>
      </c>
      <c r="JI121" s="247">
        <v>1201</v>
      </c>
      <c r="JJ121" s="247"/>
      <c r="JK121" s="247">
        <v>1201</v>
      </c>
      <c r="JL121" s="247">
        <v>1201</v>
      </c>
      <c r="JM121" s="247">
        <v>1201</v>
      </c>
      <c r="JN121" s="247">
        <v>1201</v>
      </c>
      <c r="JO121" s="247">
        <v>1201</v>
      </c>
      <c r="JP121" s="247">
        <v>1201</v>
      </c>
      <c r="JQ121" s="198"/>
      <c r="JR121" s="247">
        <v>1201</v>
      </c>
      <c r="JS121" s="247">
        <v>1201</v>
      </c>
      <c r="JT121" s="247">
        <v>1201</v>
      </c>
      <c r="JU121" s="247">
        <v>1201</v>
      </c>
      <c r="JV121" s="247">
        <v>1201</v>
      </c>
      <c r="JW121" s="247">
        <v>1201</v>
      </c>
      <c r="JX121" s="247">
        <v>1201</v>
      </c>
      <c r="JY121" s="247">
        <v>1201</v>
      </c>
      <c r="JZ121" s="247">
        <v>1201</v>
      </c>
      <c r="KA121" s="247">
        <v>1201</v>
      </c>
      <c r="KB121" s="247">
        <v>1201</v>
      </c>
      <c r="KC121" s="247">
        <v>1201</v>
      </c>
      <c r="KD121" s="247">
        <v>1201</v>
      </c>
      <c r="KE121" s="247">
        <v>1201</v>
      </c>
      <c r="KF121" s="247">
        <v>1201</v>
      </c>
      <c r="KG121" s="247">
        <v>1201</v>
      </c>
      <c r="KH121" s="247">
        <v>1201</v>
      </c>
      <c r="KI121" s="247">
        <v>1201</v>
      </c>
      <c r="KJ121" s="247">
        <v>1201</v>
      </c>
      <c r="KK121" s="247">
        <v>1201</v>
      </c>
      <c r="KL121" s="247">
        <v>1201</v>
      </c>
      <c r="KM121" s="247">
        <v>1201</v>
      </c>
      <c r="KN121" s="247">
        <v>1201</v>
      </c>
      <c r="KO121" s="247">
        <v>1201</v>
      </c>
      <c r="KP121" s="247">
        <v>1201</v>
      </c>
      <c r="KQ121" s="247">
        <v>1201</v>
      </c>
      <c r="KR121" s="247">
        <v>1201</v>
      </c>
      <c r="KS121" s="247">
        <v>1201</v>
      </c>
      <c r="KT121" s="247">
        <v>1201</v>
      </c>
      <c r="KU121" s="247">
        <v>1191</v>
      </c>
      <c r="KV121" s="247">
        <v>1191</v>
      </c>
      <c r="KW121" s="247">
        <v>1191</v>
      </c>
      <c r="KX121" s="198"/>
      <c r="KY121" s="198"/>
      <c r="KZ121" s="198"/>
      <c r="LA121" s="198"/>
      <c r="LB121" s="247">
        <v>1191</v>
      </c>
      <c r="LC121" s="247">
        <v>1201</v>
      </c>
      <c r="LD121" s="247">
        <v>1201</v>
      </c>
      <c r="LE121" s="247">
        <v>1191</v>
      </c>
      <c r="LF121" s="243">
        <v>0</v>
      </c>
      <c r="LG121" s="247">
        <v>1191</v>
      </c>
      <c r="LH121" s="198"/>
      <c r="LI121" s="198"/>
      <c r="LJ121" s="198"/>
      <c r="LK121" s="198"/>
      <c r="LL121" s="198"/>
      <c r="LM121" s="198"/>
      <c r="LN121" s="198"/>
      <c r="LO121" s="198"/>
      <c r="LP121" s="198"/>
      <c r="LQ121" s="247">
        <v>1191</v>
      </c>
      <c r="LR121" s="198"/>
      <c r="LS121" s="198"/>
      <c r="LT121" s="198"/>
      <c r="LU121" s="198"/>
      <c r="LV121" s="198"/>
      <c r="LW121" s="198"/>
      <c r="LX121" s="198"/>
      <c r="LY121" s="198"/>
      <c r="LZ121" s="198"/>
      <c r="MA121" s="198"/>
      <c r="MB121" s="198"/>
      <c r="MC121" s="198"/>
      <c r="MD121" s="198"/>
      <c r="ME121" s="198"/>
      <c r="MF121" s="198"/>
      <c r="MG121" s="198"/>
      <c r="MH121" s="198"/>
      <c r="MI121" s="198"/>
      <c r="MJ121" s="198"/>
      <c r="MK121" s="198"/>
      <c r="ML121" s="198"/>
      <c r="MM121" s="198"/>
      <c r="MN121" s="247">
        <v>1191</v>
      </c>
      <c r="MO121" s="247">
        <v>1129</v>
      </c>
      <c r="MP121" s="198"/>
      <c r="MQ121" s="247">
        <v>1129</v>
      </c>
      <c r="MR121" s="198"/>
      <c r="MS121" s="198"/>
      <c r="MT121" s="198"/>
      <c r="MU121" s="198"/>
      <c r="MV121" s="198"/>
      <c r="MW121" s="198"/>
      <c r="MX121" s="198"/>
      <c r="MY121" s="198"/>
      <c r="MZ121" s="198"/>
      <c r="NA121" s="247">
        <v>1129</v>
      </c>
      <c r="NB121" s="198"/>
      <c r="NC121" s="198"/>
      <c r="ND121" s="198"/>
      <c r="NE121" s="198"/>
      <c r="NF121" s="198"/>
      <c r="NG121" s="198"/>
      <c r="NH121" s="198"/>
      <c r="NI121" s="198"/>
      <c r="NJ121" s="198"/>
      <c r="NK121" s="198"/>
      <c r="NL121" s="198"/>
      <c r="NM121" s="198"/>
      <c r="NN121" s="198"/>
      <c r="NO121" s="198"/>
      <c r="NP121" s="198"/>
      <c r="NQ121" s="198"/>
      <c r="NR121" s="198"/>
      <c r="NS121" s="198"/>
      <c r="NT121" s="198"/>
      <c r="NU121" s="198"/>
      <c r="NV121" s="198"/>
      <c r="NW121" s="198"/>
      <c r="NX121" s="198"/>
      <c r="NY121" s="198"/>
      <c r="NZ121" s="198"/>
      <c r="OA121" s="198"/>
      <c r="OB121" s="198"/>
      <c r="OC121" s="198"/>
      <c r="OD121" s="198"/>
      <c r="OE121" s="198"/>
      <c r="OF121" s="198"/>
      <c r="OG121" s="198"/>
      <c r="OH121" s="198"/>
      <c r="OI121" s="198"/>
      <c r="OJ121" s="198"/>
      <c r="OK121" s="198"/>
      <c r="OL121" s="198"/>
      <c r="OM121" s="198"/>
      <c r="ON121" s="198"/>
      <c r="OO121" s="198"/>
      <c r="OP121" s="198"/>
      <c r="OQ121" s="198"/>
      <c r="OR121" s="198"/>
      <c r="OS121" s="198"/>
      <c r="OT121" s="198"/>
      <c r="OU121" s="198"/>
      <c r="OV121" s="198"/>
      <c r="OW121" s="198"/>
      <c r="OX121" s="198"/>
      <c r="OY121" s="198"/>
      <c r="OZ121" s="198"/>
      <c r="PA121" s="198"/>
      <c r="PB121" s="198"/>
      <c r="PC121" s="198"/>
      <c r="PD121" s="198"/>
      <c r="PE121" s="198"/>
      <c r="PF121" s="198"/>
      <c r="PG121" s="198"/>
      <c r="PH121" s="198"/>
      <c r="PI121" s="198"/>
      <c r="PJ121" s="198"/>
      <c r="PK121" s="198"/>
      <c r="PL121" s="198"/>
      <c r="PM121" s="198"/>
      <c r="PN121" s="198"/>
      <c r="PO121" s="198"/>
      <c r="PP121" s="198"/>
      <c r="PQ121" s="198"/>
      <c r="PR121" s="198"/>
      <c r="PS121" s="198"/>
      <c r="PT121" s="198"/>
      <c r="PU121" s="198"/>
      <c r="PV121" s="198"/>
      <c r="PW121" s="198"/>
      <c r="PX121" s="261"/>
      <c r="PY121" s="261"/>
      <c r="PZ121" s="261"/>
      <c r="QA121" s="261"/>
      <c r="QB121" s="261"/>
      <c r="QC121" s="261"/>
      <c r="QD121" s="261"/>
      <c r="QE121" s="261"/>
      <c r="QF121" s="261"/>
      <c r="QG121" s="261"/>
      <c r="QH121" s="261"/>
      <c r="QI121" s="261"/>
      <c r="QJ121" s="261"/>
      <c r="QK121" s="261"/>
      <c r="QL121" s="261"/>
      <c r="QM121" s="261"/>
      <c r="QN121" s="261"/>
      <c r="QO121" s="261"/>
      <c r="QP121" s="261"/>
      <c r="QQ121" s="261"/>
      <c r="QR121" s="261"/>
      <c r="QS121" s="261"/>
      <c r="QT121" s="261"/>
      <c r="QU121" s="261"/>
      <c r="QV121" s="261"/>
      <c r="QW121" s="261"/>
      <c r="QX121" s="261"/>
      <c r="QY121" s="261"/>
      <c r="QZ121" s="261"/>
      <c r="RA121" s="261"/>
      <c r="RB121" s="261"/>
      <c r="RC121" s="261"/>
      <c r="RD121" s="261"/>
      <c r="RE121" s="261"/>
      <c r="RF121" s="261"/>
      <c r="RG121" s="261"/>
      <c r="RH121" s="261"/>
      <c r="RI121" s="261"/>
      <c r="RJ121" s="261"/>
      <c r="RK121" s="261"/>
      <c r="RL121" s="261"/>
      <c r="RM121" s="261"/>
      <c r="RN121" s="261"/>
      <c r="RO121" s="261"/>
      <c r="RP121" s="261"/>
      <c r="RQ121" s="261"/>
      <c r="RR121" s="261"/>
      <c r="RS121" s="261"/>
      <c r="RT121" s="261"/>
      <c r="RU121" s="261"/>
      <c r="RV121" s="261"/>
      <c r="RW121" s="261"/>
      <c r="RX121" s="261"/>
      <c r="RY121" s="261"/>
      <c r="RZ121" s="261"/>
      <c r="SA121" s="261"/>
      <c r="SB121" s="261"/>
      <c r="SC121" s="261"/>
      <c r="SD121" s="261"/>
      <c r="SE121" s="261"/>
    </row>
    <row r="122" spans="1:499" x14ac:dyDescent="0.2">
      <c r="A122" s="230" t="s">
        <v>830</v>
      </c>
      <c r="B122" s="231" t="s">
        <v>3222</v>
      </c>
      <c r="C122" s="225"/>
      <c r="D122" s="225"/>
      <c r="E122" s="225"/>
      <c r="F122" s="226" t="s">
        <v>5745</v>
      </c>
      <c r="G122" s="226" t="s">
        <v>5550</v>
      </c>
      <c r="H122" s="226" t="s">
        <v>5551</v>
      </c>
      <c r="I122" s="226" t="s">
        <v>5721</v>
      </c>
      <c r="J122" s="226"/>
      <c r="K122" s="226"/>
      <c r="L122" s="226"/>
      <c r="M122" s="226"/>
      <c r="N122" s="226" t="s">
        <v>5553</v>
      </c>
      <c r="O122" s="226" t="s">
        <v>5583</v>
      </c>
      <c r="P122" s="226"/>
      <c r="Q122" s="237">
        <v>0</v>
      </c>
      <c r="R122" s="238"/>
      <c r="S122" s="238"/>
      <c r="T122" s="238"/>
      <c r="U122" s="238"/>
      <c r="V122" s="238"/>
      <c r="W122" s="232" t="s">
        <v>5555</v>
      </c>
      <c r="X122" s="232"/>
      <c r="Y122" s="232" t="s">
        <v>5556</v>
      </c>
      <c r="Z122" s="235">
        <v>0.05</v>
      </c>
      <c r="AA122" s="235">
        <v>0.09</v>
      </c>
      <c r="AB122" s="235">
        <v>0</v>
      </c>
      <c r="AC122" s="224">
        <v>36526</v>
      </c>
      <c r="AD122" s="224">
        <v>36526</v>
      </c>
      <c r="AE122" s="125">
        <v>18</v>
      </c>
      <c r="AF122" s="125">
        <v>24</v>
      </c>
      <c r="AG122" s="125">
        <v>12</v>
      </c>
      <c r="AH122" s="236">
        <v>1</v>
      </c>
      <c r="AI122" s="236" t="s">
        <v>819</v>
      </c>
      <c r="AJ122" s="125" t="s">
        <v>6225</v>
      </c>
      <c r="AK122" s="175" t="s">
        <v>5145</v>
      </c>
      <c r="AL122" s="125" t="s">
        <v>820</v>
      </c>
      <c r="AM122" s="27" t="s">
        <v>820</v>
      </c>
      <c r="AN122" s="126">
        <v>46.67</v>
      </c>
      <c r="AO122" s="126">
        <v>14.2</v>
      </c>
      <c r="AP122" s="126">
        <v>9.1</v>
      </c>
      <c r="AQ122" s="126">
        <v>5.4</v>
      </c>
      <c r="AR122" s="125">
        <v>0</v>
      </c>
      <c r="AS122" s="125">
        <v>0</v>
      </c>
      <c r="AT122" s="178">
        <v>42751</v>
      </c>
      <c r="AU122" s="178">
        <v>42751</v>
      </c>
      <c r="AV122" s="178">
        <v>43398</v>
      </c>
      <c r="AW122" s="239" t="s">
        <v>855</v>
      </c>
      <c r="AX122" s="239" t="s">
        <v>846</v>
      </c>
      <c r="AY122" s="127"/>
      <c r="AZ122" s="127"/>
      <c r="BA122" s="128">
        <v>1000</v>
      </c>
      <c r="BB122" s="128" t="s">
        <v>489</v>
      </c>
      <c r="BC122" s="128"/>
      <c r="BD122" s="128">
        <v>1</v>
      </c>
      <c r="BE122" s="129" t="s">
        <v>541</v>
      </c>
      <c r="BF122" s="130">
        <v>1</v>
      </c>
      <c r="BG122" s="240"/>
      <c r="BH122" s="241"/>
      <c r="BI122" s="190"/>
      <c r="BJ122" s="131">
        <v>2646</v>
      </c>
      <c r="BK122" s="191">
        <v>2017</v>
      </c>
      <c r="BL122" s="13">
        <v>1760</v>
      </c>
      <c r="BM122" s="13">
        <v>873</v>
      </c>
      <c r="BN122" s="27" t="s">
        <v>5557</v>
      </c>
      <c r="BO122" s="13" t="s">
        <v>705</v>
      </c>
      <c r="BP122" s="222">
        <v>2450</v>
      </c>
      <c r="BQ122" s="132"/>
      <c r="BR122" s="133"/>
      <c r="BS122" s="125">
        <v>1000000000</v>
      </c>
      <c r="BT122" s="134">
        <v>94</v>
      </c>
      <c r="BU122" s="135">
        <v>0.96450000000000002</v>
      </c>
      <c r="BV122" s="134">
        <v>1599</v>
      </c>
      <c r="BW122" s="136">
        <v>0</v>
      </c>
      <c r="BX122" s="136">
        <v>0</v>
      </c>
      <c r="BY122" s="136">
        <v>1599</v>
      </c>
      <c r="BZ122" s="134">
        <v>0</v>
      </c>
      <c r="CA122" s="134">
        <v>0</v>
      </c>
      <c r="CB122" s="134">
        <v>1693</v>
      </c>
      <c r="CC122" s="135">
        <v>0.36020000000000002</v>
      </c>
      <c r="CD122" s="134"/>
      <c r="CE122" s="134"/>
      <c r="CF122" s="137">
        <v>1000</v>
      </c>
      <c r="CG122" s="134">
        <v>882</v>
      </c>
      <c r="CH122" s="132"/>
      <c r="CI122" s="132"/>
      <c r="CJ122" s="229" t="s">
        <v>820</v>
      </c>
      <c r="CK122" s="233" t="s">
        <v>820</v>
      </c>
      <c r="CL122" s="138">
        <v>31</v>
      </c>
      <c r="CM122" s="138">
        <v>0</v>
      </c>
      <c r="CN122" s="135">
        <v>0</v>
      </c>
      <c r="CO122" s="135">
        <v>1.07</v>
      </c>
      <c r="CP122" s="139"/>
      <c r="CQ122" s="135">
        <v>0</v>
      </c>
      <c r="CR122" s="179">
        <v>43479</v>
      </c>
      <c r="CS122" s="180">
        <v>43479</v>
      </c>
      <c r="CT122" s="181">
        <v>43605</v>
      </c>
      <c r="CU122" s="181">
        <v>42886</v>
      </c>
      <c r="CV122" s="181">
        <v>0</v>
      </c>
      <c r="CW122" s="181">
        <v>42970</v>
      </c>
      <c r="CX122" s="181">
        <v>43054</v>
      </c>
      <c r="CY122" s="135">
        <v>0</v>
      </c>
      <c r="CZ122" s="134">
        <v>0</v>
      </c>
      <c r="DA122" s="135">
        <v>0</v>
      </c>
      <c r="DB122" s="135">
        <v>2.197802197802198E-2</v>
      </c>
      <c r="DC122" s="135">
        <v>0</v>
      </c>
      <c r="DD122" s="135">
        <v>0</v>
      </c>
      <c r="DE122" s="140">
        <v>0</v>
      </c>
      <c r="DF122" s="13" t="s">
        <v>820</v>
      </c>
      <c r="DG122" s="80" t="s">
        <v>706</v>
      </c>
      <c r="DH122" s="18" t="b">
        <v>0</v>
      </c>
      <c r="DI122" s="79"/>
      <c r="DJ122" s="79"/>
      <c r="DK122" s="192"/>
      <c r="DL122" s="174"/>
      <c r="DM122" s="193"/>
      <c r="DN122" s="135"/>
      <c r="DO122" s="79"/>
      <c r="DP122" s="79"/>
      <c r="DQ122" s="79"/>
      <c r="DR122" s="79"/>
      <c r="DS122" s="79"/>
      <c r="DT122" s="79"/>
      <c r="DU122" s="79"/>
      <c r="DV122" s="18"/>
      <c r="DW122" s="18"/>
      <c r="DX122" s="18"/>
      <c r="DY122" s="177"/>
      <c r="DZ122" s="177">
        <v>0</v>
      </c>
      <c r="EA122" s="177">
        <v>0</v>
      </c>
      <c r="EB122" s="177">
        <v>0</v>
      </c>
      <c r="EC122" s="177">
        <v>0</v>
      </c>
      <c r="ED122" s="177">
        <v>0</v>
      </c>
      <c r="EE122" s="177">
        <v>0</v>
      </c>
      <c r="EF122" s="177">
        <v>0</v>
      </c>
      <c r="EG122" s="177">
        <v>0</v>
      </c>
      <c r="EH122" s="177">
        <v>0</v>
      </c>
      <c r="EI122" s="177">
        <v>0</v>
      </c>
      <c r="EJ122" s="177">
        <v>0</v>
      </c>
      <c r="EK122" s="177">
        <v>0</v>
      </c>
      <c r="EL122" s="177">
        <v>0</v>
      </c>
      <c r="EM122" s="177">
        <v>0</v>
      </c>
      <c r="EN122" s="177">
        <v>0</v>
      </c>
      <c r="EO122" s="177">
        <v>0</v>
      </c>
      <c r="EP122" s="177">
        <v>0</v>
      </c>
      <c r="EQ122" s="177">
        <v>0</v>
      </c>
      <c r="ER122" s="177">
        <v>0</v>
      </c>
      <c r="ES122" s="177">
        <v>0</v>
      </c>
      <c r="ET122" s="177">
        <v>0</v>
      </c>
      <c r="EU122" s="177">
        <v>0</v>
      </c>
      <c r="EV122" s="177">
        <v>0</v>
      </c>
      <c r="EW122" s="177">
        <v>0</v>
      </c>
      <c r="EX122" s="177">
        <v>0</v>
      </c>
      <c r="EY122" s="177">
        <v>0</v>
      </c>
      <c r="EZ122" s="177">
        <v>0</v>
      </c>
      <c r="FA122" s="177">
        <v>0</v>
      </c>
      <c r="FB122" s="177">
        <v>0</v>
      </c>
      <c r="FC122" s="250">
        <v>494</v>
      </c>
      <c r="FD122" s="249">
        <v>1194</v>
      </c>
      <c r="FE122" s="249">
        <v>1194</v>
      </c>
      <c r="FF122" s="249">
        <v>1194</v>
      </c>
      <c r="FG122" s="249">
        <v>1094</v>
      </c>
      <c r="FH122" s="249">
        <v>1094</v>
      </c>
      <c r="FI122" s="249">
        <v>1094</v>
      </c>
      <c r="FJ122" s="249">
        <v>1094</v>
      </c>
      <c r="FK122" s="244">
        <v>894</v>
      </c>
      <c r="FL122" s="244">
        <v>894</v>
      </c>
      <c r="FM122" s="244">
        <v>894</v>
      </c>
      <c r="FN122" s="244">
        <v>894</v>
      </c>
      <c r="FO122" s="244">
        <v>894</v>
      </c>
      <c r="FP122" s="244">
        <v>894</v>
      </c>
      <c r="FQ122" s="244">
        <v>894</v>
      </c>
      <c r="FR122" s="244">
        <v>894</v>
      </c>
      <c r="FS122" s="244">
        <v>894</v>
      </c>
      <c r="FT122" s="244">
        <v>894</v>
      </c>
      <c r="FU122" s="244">
        <v>894</v>
      </c>
      <c r="FV122" s="244">
        <v>894</v>
      </c>
      <c r="FW122" s="244">
        <v>894</v>
      </c>
      <c r="FX122" s="244">
        <v>894</v>
      </c>
      <c r="FY122" s="244">
        <v>894</v>
      </c>
      <c r="FZ122" s="244">
        <v>894</v>
      </c>
      <c r="GA122" s="244">
        <v>894</v>
      </c>
      <c r="GB122" s="244">
        <v>894</v>
      </c>
      <c r="GC122" s="244">
        <v>894</v>
      </c>
      <c r="GD122" s="244">
        <v>794</v>
      </c>
      <c r="GE122" s="244">
        <v>794</v>
      </c>
      <c r="GF122" s="244">
        <v>794</v>
      </c>
      <c r="GG122" s="244">
        <v>794</v>
      </c>
      <c r="GH122" s="244">
        <v>794</v>
      </c>
      <c r="GI122" s="244">
        <v>794</v>
      </c>
      <c r="GJ122" s="244">
        <v>794</v>
      </c>
      <c r="GK122" s="244">
        <v>794</v>
      </c>
      <c r="GL122" s="244">
        <v>794</v>
      </c>
      <c r="GM122" s="244">
        <v>794</v>
      </c>
      <c r="GN122" s="244">
        <v>694</v>
      </c>
      <c r="GO122" s="244">
        <v>694</v>
      </c>
      <c r="GP122" s="244">
        <v>694</v>
      </c>
      <c r="GQ122" s="244">
        <v>694</v>
      </c>
      <c r="GR122" s="244">
        <v>694</v>
      </c>
      <c r="GS122" s="244">
        <v>694</v>
      </c>
      <c r="GT122" s="244">
        <v>694</v>
      </c>
      <c r="GU122" s="244">
        <v>694</v>
      </c>
      <c r="GV122" s="244">
        <v>694</v>
      </c>
      <c r="GW122" s="244">
        <v>694</v>
      </c>
      <c r="GX122" s="244">
        <v>694</v>
      </c>
      <c r="GY122" s="244">
        <v>694</v>
      </c>
      <c r="GZ122" s="244">
        <v>694</v>
      </c>
      <c r="HA122" s="244">
        <v>694</v>
      </c>
      <c r="HB122" s="244">
        <v>694</v>
      </c>
      <c r="HC122" s="244">
        <v>694</v>
      </c>
      <c r="HD122" s="244">
        <v>694</v>
      </c>
      <c r="HE122" s="244">
        <v>1</v>
      </c>
      <c r="HF122" s="244">
        <v>694</v>
      </c>
      <c r="HG122" s="244">
        <v>694</v>
      </c>
      <c r="HH122" s="244">
        <v>694</v>
      </c>
      <c r="HI122" s="244">
        <v>694</v>
      </c>
      <c r="HJ122" s="244">
        <v>694</v>
      </c>
      <c r="HK122" s="198"/>
      <c r="HL122" s="244">
        <v>694</v>
      </c>
      <c r="HM122" s="244">
        <v>694</v>
      </c>
      <c r="HN122" s="244">
        <v>694</v>
      </c>
      <c r="HO122" s="244">
        <v>694</v>
      </c>
      <c r="HP122" s="244">
        <v>694</v>
      </c>
      <c r="HQ122" s="244">
        <v>694</v>
      </c>
      <c r="HR122" s="244">
        <v>694</v>
      </c>
      <c r="HS122" s="244">
        <v>694</v>
      </c>
      <c r="HT122" s="244">
        <v>694</v>
      </c>
      <c r="HU122" s="244">
        <v>594</v>
      </c>
      <c r="HV122" s="198"/>
      <c r="HW122" s="244">
        <v>594</v>
      </c>
      <c r="HX122" s="244">
        <v>594</v>
      </c>
      <c r="HY122" s="244">
        <v>494</v>
      </c>
      <c r="HZ122" s="244">
        <v>494</v>
      </c>
      <c r="IA122" s="244">
        <v>494</v>
      </c>
      <c r="IB122" s="244">
        <v>494</v>
      </c>
      <c r="IC122" s="244">
        <v>494</v>
      </c>
      <c r="ID122" s="244">
        <v>494</v>
      </c>
      <c r="IE122" s="244">
        <v>494</v>
      </c>
      <c r="IF122" s="244">
        <v>494</v>
      </c>
      <c r="IG122" s="244">
        <v>494</v>
      </c>
      <c r="IH122" s="244">
        <v>494</v>
      </c>
      <c r="II122" s="242">
        <v>394</v>
      </c>
      <c r="IJ122" s="242">
        <v>394</v>
      </c>
      <c r="IK122" s="242">
        <v>394</v>
      </c>
      <c r="IL122" s="242">
        <v>394</v>
      </c>
      <c r="IM122" s="242">
        <v>394</v>
      </c>
      <c r="IN122" s="242">
        <v>394</v>
      </c>
      <c r="IO122" s="242">
        <v>394</v>
      </c>
      <c r="IP122" s="242">
        <v>394</v>
      </c>
      <c r="IQ122" s="242">
        <v>394</v>
      </c>
      <c r="IR122" s="242">
        <v>394</v>
      </c>
      <c r="IS122" s="242">
        <v>394</v>
      </c>
      <c r="IT122" s="242">
        <v>394</v>
      </c>
      <c r="IU122" s="242">
        <v>394</v>
      </c>
      <c r="IV122" s="242">
        <v>394</v>
      </c>
      <c r="IW122" s="242">
        <v>394</v>
      </c>
      <c r="IX122" s="242">
        <v>394</v>
      </c>
      <c r="IY122" s="242">
        <v>394</v>
      </c>
      <c r="IZ122" s="198"/>
      <c r="JA122" s="242">
        <v>394</v>
      </c>
      <c r="JB122" s="242">
        <v>394</v>
      </c>
      <c r="JC122" s="242">
        <v>394</v>
      </c>
      <c r="JD122" s="242">
        <v>394</v>
      </c>
      <c r="JE122" s="242">
        <v>394</v>
      </c>
      <c r="JF122" s="242">
        <v>394</v>
      </c>
      <c r="JG122" s="242">
        <v>394</v>
      </c>
      <c r="JH122" s="242">
        <v>394</v>
      </c>
      <c r="JI122" s="242">
        <v>394</v>
      </c>
      <c r="JJ122" s="242"/>
      <c r="JK122" s="242">
        <v>394</v>
      </c>
      <c r="JL122" s="242">
        <v>394</v>
      </c>
      <c r="JM122" s="242">
        <v>394</v>
      </c>
      <c r="JN122" s="242">
        <v>394</v>
      </c>
      <c r="JO122" s="242">
        <v>394</v>
      </c>
      <c r="JP122" s="242">
        <v>394</v>
      </c>
      <c r="JQ122" s="198"/>
      <c r="JR122" s="242">
        <v>394</v>
      </c>
      <c r="JS122" s="242">
        <v>394</v>
      </c>
      <c r="JT122" s="242">
        <v>394</v>
      </c>
      <c r="JU122" s="242">
        <v>394</v>
      </c>
      <c r="JV122" s="242">
        <v>394</v>
      </c>
      <c r="JW122" s="242">
        <v>394</v>
      </c>
      <c r="JX122" s="242">
        <v>394</v>
      </c>
      <c r="JY122" s="242">
        <v>394</v>
      </c>
      <c r="JZ122" s="242">
        <v>394</v>
      </c>
      <c r="KA122" s="242">
        <v>394</v>
      </c>
      <c r="KB122" s="242">
        <v>394</v>
      </c>
      <c r="KC122" s="242">
        <v>394</v>
      </c>
      <c r="KD122" s="242">
        <v>394</v>
      </c>
      <c r="KE122" s="242">
        <v>394</v>
      </c>
      <c r="KF122" s="242">
        <v>394</v>
      </c>
      <c r="KG122" s="242">
        <v>394</v>
      </c>
      <c r="KH122" s="242">
        <v>394</v>
      </c>
      <c r="KI122" s="242">
        <v>394</v>
      </c>
      <c r="KJ122" s="242">
        <v>394</v>
      </c>
      <c r="KK122" s="242">
        <v>394</v>
      </c>
      <c r="KL122" s="242">
        <v>394</v>
      </c>
      <c r="KM122" s="242">
        <v>394</v>
      </c>
      <c r="KN122" s="242">
        <v>394</v>
      </c>
      <c r="KO122" s="242">
        <v>394</v>
      </c>
      <c r="KP122" s="242">
        <v>394</v>
      </c>
      <c r="KQ122" s="242">
        <v>394</v>
      </c>
      <c r="KR122" s="242">
        <v>394</v>
      </c>
      <c r="KS122" s="242">
        <v>394</v>
      </c>
      <c r="KT122" s="242">
        <v>394</v>
      </c>
      <c r="KU122" s="242">
        <v>394</v>
      </c>
      <c r="KV122" s="242">
        <v>294</v>
      </c>
      <c r="KW122" s="242">
        <v>294</v>
      </c>
      <c r="KX122" s="198"/>
      <c r="KY122" s="198"/>
      <c r="KZ122" s="198"/>
      <c r="LA122" s="198"/>
      <c r="LB122" s="242">
        <v>194</v>
      </c>
      <c r="LC122" s="242">
        <v>394</v>
      </c>
      <c r="LD122" s="242">
        <v>394</v>
      </c>
      <c r="LE122" s="242">
        <v>194</v>
      </c>
      <c r="LF122" s="243">
        <v>0</v>
      </c>
      <c r="LG122" s="242">
        <v>194</v>
      </c>
      <c r="LH122" s="198"/>
      <c r="LI122" s="198"/>
      <c r="LJ122" s="198"/>
      <c r="LK122" s="198"/>
      <c r="LL122" s="198"/>
      <c r="LM122" s="198"/>
      <c r="LN122" s="198"/>
      <c r="LO122" s="198"/>
      <c r="LP122" s="198"/>
      <c r="LQ122" s="242">
        <v>194</v>
      </c>
      <c r="LR122" s="198"/>
      <c r="LS122" s="198"/>
      <c r="LT122" s="198"/>
      <c r="LU122" s="198"/>
      <c r="LV122" s="198"/>
      <c r="LW122" s="198"/>
      <c r="LX122" s="198"/>
      <c r="LY122" s="198"/>
      <c r="LZ122" s="198"/>
      <c r="MA122" s="198"/>
      <c r="MB122" s="198"/>
      <c r="MC122" s="198"/>
      <c r="MD122" s="198"/>
      <c r="ME122" s="198"/>
      <c r="MF122" s="198"/>
      <c r="MG122" s="198"/>
      <c r="MH122" s="198"/>
      <c r="MI122" s="198"/>
      <c r="MJ122" s="198"/>
      <c r="MK122" s="198"/>
      <c r="ML122" s="198"/>
      <c r="MM122" s="198"/>
      <c r="MN122" s="242">
        <v>194</v>
      </c>
      <c r="MO122" s="242">
        <v>94</v>
      </c>
      <c r="MP122" s="198"/>
      <c r="MQ122" s="242">
        <v>94</v>
      </c>
      <c r="MR122" s="198"/>
      <c r="MS122" s="198"/>
      <c r="MT122" s="198"/>
      <c r="MU122" s="198"/>
      <c r="MV122" s="198"/>
      <c r="MW122" s="198"/>
      <c r="MX122" s="198"/>
      <c r="MY122" s="198"/>
      <c r="MZ122" s="198"/>
      <c r="NA122" s="242">
        <v>94</v>
      </c>
      <c r="NB122" s="198"/>
      <c r="NC122" s="198"/>
      <c r="ND122" s="198"/>
      <c r="NE122" s="198"/>
      <c r="NF122" s="198"/>
      <c r="NG122" s="198"/>
      <c r="NH122" s="198"/>
      <c r="NI122" s="198"/>
      <c r="NJ122" s="198"/>
      <c r="NK122" s="198"/>
      <c r="NL122" s="198"/>
      <c r="NM122" s="198"/>
      <c r="NN122" s="198"/>
      <c r="NO122" s="198"/>
      <c r="NP122" s="196"/>
      <c r="NQ122" s="196"/>
      <c r="NR122" s="196"/>
      <c r="NS122" s="196"/>
      <c r="NT122" s="196"/>
      <c r="NU122" s="196"/>
      <c r="NV122" s="196"/>
      <c r="NW122" s="196"/>
      <c r="NX122" s="196"/>
      <c r="NY122" s="196"/>
      <c r="NZ122" s="196"/>
      <c r="OA122" s="196"/>
      <c r="OB122" s="196"/>
      <c r="OC122" s="196"/>
      <c r="OD122" s="196"/>
      <c r="OE122" s="196"/>
      <c r="OF122" s="196"/>
      <c r="OG122" s="196"/>
      <c r="OH122" s="196"/>
      <c r="OI122" s="196"/>
      <c r="OJ122" s="196"/>
      <c r="OK122" s="196"/>
      <c r="OL122" s="196"/>
      <c r="OM122" s="196"/>
      <c r="ON122" s="196"/>
      <c r="OO122" s="196"/>
      <c r="OP122" s="196"/>
      <c r="OQ122" s="196"/>
      <c r="OR122" s="196"/>
      <c r="OS122" s="196"/>
      <c r="OT122" s="196"/>
      <c r="OU122" s="196"/>
      <c r="OV122" s="196"/>
      <c r="OW122" s="196"/>
      <c r="OX122" s="196"/>
      <c r="OY122" s="196"/>
      <c r="OZ122" s="196"/>
      <c r="PA122" s="196"/>
      <c r="PB122" s="196"/>
      <c r="PC122" s="196"/>
      <c r="PD122" s="196"/>
      <c r="PE122" s="196"/>
      <c r="PF122" s="196"/>
      <c r="PG122" s="196"/>
      <c r="PH122" s="196"/>
      <c r="PI122" s="196"/>
      <c r="PJ122" s="196"/>
      <c r="PK122" s="196"/>
      <c r="PL122" s="196"/>
      <c r="PM122" s="196"/>
      <c r="PN122" s="196"/>
      <c r="PO122" s="196"/>
      <c r="PP122" s="196"/>
      <c r="PQ122" s="196"/>
      <c r="PR122" s="196"/>
      <c r="PS122" s="196"/>
      <c r="PT122" s="196"/>
      <c r="PU122" s="196"/>
      <c r="PV122" s="196"/>
      <c r="PW122" s="196"/>
      <c r="PX122" s="261"/>
      <c r="PY122" s="261"/>
      <c r="PZ122" s="261"/>
      <c r="QA122" s="261"/>
      <c r="QB122" s="261"/>
      <c r="QC122" s="261"/>
      <c r="QD122" s="261"/>
      <c r="QE122" s="261"/>
      <c r="QF122" s="261"/>
      <c r="QG122" s="261"/>
      <c r="QH122" s="261"/>
      <c r="QI122" s="261"/>
      <c r="QJ122" s="261"/>
      <c r="QK122" s="261"/>
      <c r="QL122" s="261"/>
      <c r="QM122" s="261"/>
      <c r="QN122" s="261"/>
      <c r="QO122" s="261"/>
      <c r="QP122" s="261"/>
      <c r="QQ122" s="261"/>
      <c r="QR122" s="261"/>
      <c r="QS122" s="261"/>
      <c r="QT122" s="261"/>
      <c r="QU122" s="261"/>
      <c r="QV122" s="261"/>
      <c r="QW122" s="261"/>
      <c r="QX122" s="261"/>
      <c r="QY122" s="261"/>
      <c r="QZ122" s="261"/>
      <c r="RA122" s="261"/>
      <c r="RB122" s="261"/>
      <c r="RC122" s="261"/>
      <c r="RD122" s="261"/>
      <c r="RE122" s="261"/>
      <c r="RF122" s="261"/>
      <c r="RG122" s="261"/>
      <c r="RH122" s="261"/>
      <c r="RI122" s="261"/>
      <c r="RJ122" s="261"/>
      <c r="RK122" s="261"/>
      <c r="RL122" s="261"/>
      <c r="RM122" s="261"/>
      <c r="RN122" s="261"/>
      <c r="RO122" s="261"/>
      <c r="RP122" s="261"/>
      <c r="RQ122" s="261"/>
      <c r="RR122" s="261"/>
      <c r="RS122" s="261"/>
      <c r="RT122" s="261"/>
      <c r="RU122" s="261"/>
      <c r="RV122" s="261"/>
      <c r="RW122" s="261"/>
      <c r="RX122" s="261"/>
      <c r="RY122" s="261"/>
      <c r="RZ122" s="261"/>
      <c r="SA122" s="261"/>
      <c r="SB122" s="261"/>
      <c r="SC122" s="261"/>
      <c r="SD122" s="261"/>
      <c r="SE122" s="261"/>
    </row>
    <row r="123" spans="1:499" x14ac:dyDescent="0.2">
      <c r="A123" s="230" t="s">
        <v>830</v>
      </c>
      <c r="B123" s="231" t="s">
        <v>1834</v>
      </c>
      <c r="C123" s="225"/>
      <c r="D123" s="225"/>
      <c r="E123" s="225"/>
      <c r="F123" s="226" t="s">
        <v>5746</v>
      </c>
      <c r="G123" s="226" t="s">
        <v>5550</v>
      </c>
      <c r="H123" s="226" t="s">
        <v>5551</v>
      </c>
      <c r="I123" s="226" t="s">
        <v>5721</v>
      </c>
      <c r="J123" s="226"/>
      <c r="K123" s="226"/>
      <c r="L123" s="226"/>
      <c r="M123" s="226"/>
      <c r="N123" s="226" t="s">
        <v>5553</v>
      </c>
      <c r="O123" s="226" t="s">
        <v>5722</v>
      </c>
      <c r="P123" s="226"/>
      <c r="Q123" s="237">
        <v>0</v>
      </c>
      <c r="R123" s="238"/>
      <c r="S123" s="238"/>
      <c r="T123" s="238"/>
      <c r="U123" s="238"/>
      <c r="V123" s="238"/>
      <c r="W123" s="232" t="s">
        <v>5578</v>
      </c>
      <c r="X123" s="232"/>
      <c r="Y123" s="232" t="s">
        <v>5556</v>
      </c>
      <c r="Z123" s="235">
        <v>0.06</v>
      </c>
      <c r="AA123" s="235">
        <v>0.11</v>
      </c>
      <c r="AB123" s="235">
        <v>0</v>
      </c>
      <c r="AC123" s="224">
        <v>36526</v>
      </c>
      <c r="AD123" s="224">
        <v>36526</v>
      </c>
      <c r="AE123" s="125">
        <v>18</v>
      </c>
      <c r="AF123" s="125">
        <v>24</v>
      </c>
      <c r="AG123" s="125">
        <v>12</v>
      </c>
      <c r="AH123" s="236">
        <v>1</v>
      </c>
      <c r="AI123" s="236" t="s">
        <v>819</v>
      </c>
      <c r="AJ123" s="125" t="s">
        <v>6238</v>
      </c>
      <c r="AK123" s="175" t="s">
        <v>5144</v>
      </c>
      <c r="AL123" s="125" t="s">
        <v>820</v>
      </c>
      <c r="AM123" s="27" t="s">
        <v>820</v>
      </c>
      <c r="AN123" s="126">
        <v>240.96</v>
      </c>
      <c r="AO123" s="126">
        <v>12.4</v>
      </c>
      <c r="AP123" s="126">
        <v>14.2</v>
      </c>
      <c r="AQ123" s="126">
        <v>2.1</v>
      </c>
      <c r="AR123" s="125">
        <v>1</v>
      </c>
      <c r="AS123" s="125">
        <v>0</v>
      </c>
      <c r="AT123" s="178">
        <v>43219</v>
      </c>
      <c r="AU123" s="178"/>
      <c r="AV123" s="178">
        <v>43465</v>
      </c>
      <c r="AW123" s="239" t="s">
        <v>855</v>
      </c>
      <c r="AX123" s="239" t="s">
        <v>846</v>
      </c>
      <c r="AY123" s="127"/>
      <c r="AZ123" s="127"/>
      <c r="BA123" s="128">
        <v>2000</v>
      </c>
      <c r="BB123" s="128" t="s">
        <v>489</v>
      </c>
      <c r="BC123" s="128"/>
      <c r="BD123" s="128">
        <v>1</v>
      </c>
      <c r="BE123" s="129" t="s">
        <v>541</v>
      </c>
      <c r="BF123" s="130">
        <v>1</v>
      </c>
      <c r="BG123" s="240"/>
      <c r="BH123" s="241"/>
      <c r="BI123" s="190"/>
      <c r="BJ123" s="131">
        <v>11970</v>
      </c>
      <c r="BK123" s="191">
        <v>10410</v>
      </c>
      <c r="BL123" s="13">
        <v>7960</v>
      </c>
      <c r="BM123" s="13">
        <v>3950</v>
      </c>
      <c r="BN123" s="27" t="s">
        <v>5566</v>
      </c>
      <c r="BO123" s="13" t="s">
        <v>5562</v>
      </c>
      <c r="BP123" s="222">
        <v>1970</v>
      </c>
      <c r="BQ123" s="132"/>
      <c r="BR123" s="133"/>
      <c r="BS123" s="125">
        <v>1000000000</v>
      </c>
      <c r="BT123" s="134">
        <v>8700</v>
      </c>
      <c r="BU123" s="135">
        <v>0.2732</v>
      </c>
      <c r="BV123" s="134">
        <v>4993</v>
      </c>
      <c r="BW123" s="136">
        <v>0</v>
      </c>
      <c r="BX123" s="136">
        <v>0</v>
      </c>
      <c r="BY123" s="136">
        <v>4993</v>
      </c>
      <c r="BZ123" s="134">
        <v>0</v>
      </c>
      <c r="CA123" s="134">
        <v>0</v>
      </c>
      <c r="CB123" s="134">
        <v>13693</v>
      </c>
      <c r="CC123" s="135">
        <v>-0.1439</v>
      </c>
      <c r="CD123" s="134"/>
      <c r="CE123" s="134"/>
      <c r="CF123" s="137">
        <v>0</v>
      </c>
      <c r="CG123" s="134">
        <v>3990</v>
      </c>
      <c r="CH123" s="132"/>
      <c r="CI123" s="132"/>
      <c r="CJ123" s="229" t="s">
        <v>820</v>
      </c>
      <c r="CK123" s="233" t="s">
        <v>820</v>
      </c>
      <c r="CL123" s="138">
        <v>0</v>
      </c>
      <c r="CM123" s="138">
        <v>0</v>
      </c>
      <c r="CN123" s="135">
        <v>0</v>
      </c>
      <c r="CO123" s="135">
        <v>1.1100000000000001</v>
      </c>
      <c r="CP123" s="139"/>
      <c r="CQ123" s="135">
        <v>1</v>
      </c>
      <c r="CR123" s="179">
        <v>43374</v>
      </c>
      <c r="CS123" s="180">
        <v>43374</v>
      </c>
      <c r="CT123" s="181">
        <v>43500</v>
      </c>
      <c r="CU123" s="181">
        <v>43311</v>
      </c>
      <c r="CV123" s="181">
        <v>43395</v>
      </c>
      <c r="CW123" s="181">
        <v>43395</v>
      </c>
      <c r="CX123" s="181">
        <v>43479</v>
      </c>
      <c r="CY123" s="135">
        <v>3.9563591568230732</v>
      </c>
      <c r="CZ123" s="134">
        <v>0</v>
      </c>
      <c r="DA123" s="135">
        <v>0.45544554455445546</v>
      </c>
      <c r="DB123" s="135">
        <v>0</v>
      </c>
      <c r="DC123" s="135">
        <v>0</v>
      </c>
      <c r="DD123" s="135">
        <v>2.9702970297029702E-2</v>
      </c>
      <c r="DE123" s="140">
        <v>0</v>
      </c>
      <c r="DF123" s="13" t="s">
        <v>820</v>
      </c>
      <c r="DG123" s="80" t="s">
        <v>820</v>
      </c>
      <c r="DH123" s="18" t="b">
        <v>0</v>
      </c>
      <c r="DI123" s="79"/>
      <c r="DJ123" s="79"/>
      <c r="DK123" s="192"/>
      <c r="DL123" s="174"/>
      <c r="DM123" s="193"/>
      <c r="DN123" s="135"/>
      <c r="DO123" s="79"/>
      <c r="DP123" s="79"/>
      <c r="DQ123" s="79"/>
      <c r="DR123" s="79"/>
      <c r="DS123" s="79"/>
      <c r="DT123" s="79"/>
      <c r="DU123" s="79"/>
      <c r="DV123" s="18"/>
      <c r="DW123" s="18"/>
      <c r="DX123" s="18"/>
      <c r="DY123" s="177"/>
      <c r="DZ123" s="177">
        <v>0</v>
      </c>
      <c r="EA123" s="177">
        <v>0</v>
      </c>
      <c r="EB123" s="177">
        <v>0</v>
      </c>
      <c r="EC123" s="177">
        <v>0</v>
      </c>
      <c r="ED123" s="177">
        <v>0</v>
      </c>
      <c r="EE123" s="177">
        <v>0</v>
      </c>
      <c r="EF123" s="177">
        <v>0</v>
      </c>
      <c r="EG123" s="177">
        <v>0</v>
      </c>
      <c r="EH123" s="177">
        <v>0</v>
      </c>
      <c r="EI123" s="177">
        <v>0</v>
      </c>
      <c r="EJ123" s="177">
        <v>0</v>
      </c>
      <c r="EK123" s="177">
        <v>0</v>
      </c>
      <c r="EL123" s="177">
        <v>0</v>
      </c>
      <c r="EM123" s="177">
        <v>0</v>
      </c>
      <c r="EN123" s="177">
        <v>0</v>
      </c>
      <c r="EO123" s="177">
        <v>0</v>
      </c>
      <c r="EP123" s="177">
        <v>5104</v>
      </c>
      <c r="EQ123" s="177">
        <v>0</v>
      </c>
      <c r="ER123" s="177">
        <v>0</v>
      </c>
      <c r="ES123" s="177">
        <v>0</v>
      </c>
      <c r="ET123" s="177">
        <v>0</v>
      </c>
      <c r="EU123" s="177">
        <v>0</v>
      </c>
      <c r="EV123" s="177">
        <v>0</v>
      </c>
      <c r="EW123" s="177">
        <v>0</v>
      </c>
      <c r="EX123" s="177">
        <v>0</v>
      </c>
      <c r="EY123" s="177">
        <v>0</v>
      </c>
      <c r="EZ123" s="177">
        <v>0</v>
      </c>
      <c r="FA123" s="177">
        <v>0</v>
      </c>
      <c r="FB123" s="177">
        <v>9000</v>
      </c>
      <c r="FC123" s="245">
        <v>5496</v>
      </c>
      <c r="FD123" s="245">
        <v>3996</v>
      </c>
      <c r="FE123" s="245">
        <v>3996</v>
      </c>
      <c r="FF123" s="242">
        <v>3996</v>
      </c>
      <c r="FG123" s="242">
        <v>2096</v>
      </c>
      <c r="FH123" s="242">
        <v>2096</v>
      </c>
      <c r="FI123" s="242">
        <v>2096</v>
      </c>
      <c r="FJ123" s="242">
        <v>2096</v>
      </c>
      <c r="FK123" s="242">
        <v>996</v>
      </c>
      <c r="FL123" s="242">
        <v>996</v>
      </c>
      <c r="FM123" s="242">
        <v>996</v>
      </c>
      <c r="FN123" s="242">
        <v>996</v>
      </c>
      <c r="FO123" s="242">
        <v>996</v>
      </c>
      <c r="FP123" s="242">
        <v>996</v>
      </c>
      <c r="FQ123" s="242">
        <v>996</v>
      </c>
      <c r="FR123" s="242">
        <v>996</v>
      </c>
      <c r="FS123" s="242">
        <v>996</v>
      </c>
      <c r="FT123" s="242">
        <v>996</v>
      </c>
      <c r="FU123" s="242">
        <v>996</v>
      </c>
      <c r="FV123" s="242">
        <v>996</v>
      </c>
      <c r="FW123" s="242">
        <v>996</v>
      </c>
      <c r="FX123" s="242">
        <v>996</v>
      </c>
      <c r="FY123" s="242">
        <v>996</v>
      </c>
      <c r="FZ123" s="242">
        <v>996</v>
      </c>
      <c r="GA123" s="242">
        <v>996</v>
      </c>
      <c r="GB123" s="242">
        <v>996</v>
      </c>
      <c r="GC123" s="242">
        <v>996</v>
      </c>
      <c r="GD123" s="242">
        <v>300</v>
      </c>
      <c r="GE123" s="242">
        <v>300</v>
      </c>
      <c r="GF123" s="242">
        <v>300</v>
      </c>
      <c r="GG123" s="242">
        <v>300</v>
      </c>
      <c r="GH123" s="242">
        <v>300</v>
      </c>
      <c r="GI123" s="242">
        <v>300</v>
      </c>
      <c r="GJ123" s="242">
        <v>300</v>
      </c>
      <c r="GK123" s="242">
        <v>300</v>
      </c>
      <c r="GL123" s="242">
        <v>300</v>
      </c>
      <c r="GM123" s="242">
        <v>200</v>
      </c>
      <c r="GN123" s="243">
        <v>0</v>
      </c>
      <c r="GO123" s="243">
        <v>0</v>
      </c>
      <c r="GP123" s="243">
        <v>0</v>
      </c>
      <c r="GQ123" s="243">
        <v>0</v>
      </c>
      <c r="GR123" s="243">
        <v>0</v>
      </c>
      <c r="GS123" s="243">
        <v>0</v>
      </c>
      <c r="GT123" s="243">
        <v>0</v>
      </c>
      <c r="GU123" s="243">
        <v>0</v>
      </c>
      <c r="GV123" s="243">
        <v>0</v>
      </c>
      <c r="GW123" s="243">
        <v>0</v>
      </c>
      <c r="GX123" s="243">
        <v>0</v>
      </c>
      <c r="GY123" s="243">
        <v>0</v>
      </c>
      <c r="GZ123" s="243">
        <v>0</v>
      </c>
      <c r="HA123" s="243">
        <v>0</v>
      </c>
      <c r="HB123" s="243">
        <v>0</v>
      </c>
      <c r="HC123" s="243">
        <v>0</v>
      </c>
      <c r="HD123" s="243">
        <v>0</v>
      </c>
      <c r="HE123" s="243">
        <v>1</v>
      </c>
      <c r="HF123" s="243">
        <v>0</v>
      </c>
      <c r="HG123" s="243">
        <v>0</v>
      </c>
      <c r="HH123" s="243">
        <v>0</v>
      </c>
      <c r="HI123" s="243">
        <v>0</v>
      </c>
      <c r="HJ123" s="243">
        <v>0</v>
      </c>
      <c r="HK123" s="198"/>
      <c r="HL123" s="243">
        <v>0</v>
      </c>
      <c r="HM123" s="243">
        <v>0</v>
      </c>
      <c r="HN123" s="243">
        <v>0</v>
      </c>
      <c r="HO123" s="243">
        <v>0</v>
      </c>
      <c r="HP123" s="243">
        <v>0</v>
      </c>
      <c r="HQ123" s="243">
        <v>0</v>
      </c>
      <c r="HR123" s="243">
        <v>0</v>
      </c>
      <c r="HS123" s="243">
        <v>0</v>
      </c>
      <c r="HT123" s="243">
        <v>0</v>
      </c>
      <c r="HU123" s="243">
        <v>0</v>
      </c>
      <c r="HV123" s="198"/>
      <c r="HW123" s="243">
        <v>0</v>
      </c>
      <c r="HX123" s="243">
        <v>0</v>
      </c>
      <c r="HY123" s="243">
        <v>0</v>
      </c>
      <c r="HZ123" s="243">
        <v>0</v>
      </c>
      <c r="IA123" s="243">
        <v>0</v>
      </c>
      <c r="IB123" s="243">
        <v>0</v>
      </c>
      <c r="IC123" s="243">
        <v>0</v>
      </c>
      <c r="ID123" s="243">
        <v>0</v>
      </c>
      <c r="IE123" s="243">
        <v>0</v>
      </c>
      <c r="IF123" s="243">
        <v>0</v>
      </c>
      <c r="IG123" s="243">
        <v>0</v>
      </c>
      <c r="IH123" s="243">
        <v>0</v>
      </c>
      <c r="II123" s="243">
        <v>0</v>
      </c>
      <c r="IJ123" s="243">
        <v>0</v>
      </c>
      <c r="IK123" s="243">
        <v>0</v>
      </c>
      <c r="IL123" s="243">
        <v>0</v>
      </c>
      <c r="IM123" s="243">
        <v>0</v>
      </c>
      <c r="IN123" s="243">
        <v>0</v>
      </c>
      <c r="IO123" s="243">
        <v>0</v>
      </c>
      <c r="IP123" s="243">
        <v>0</v>
      </c>
      <c r="IQ123" s="243">
        <v>0</v>
      </c>
      <c r="IR123" s="243">
        <v>0</v>
      </c>
      <c r="IS123" s="243">
        <v>0</v>
      </c>
      <c r="IT123" s="243">
        <v>0</v>
      </c>
      <c r="IU123" s="243">
        <v>0</v>
      </c>
      <c r="IV123" s="243">
        <v>0</v>
      </c>
      <c r="IW123" s="243">
        <v>0</v>
      </c>
      <c r="IX123" s="243">
        <v>0</v>
      </c>
      <c r="IY123" s="243">
        <v>0</v>
      </c>
      <c r="IZ123" s="198"/>
      <c r="JA123" s="243">
        <v>0</v>
      </c>
      <c r="JB123" s="243">
        <v>0</v>
      </c>
      <c r="JC123" s="243">
        <v>0</v>
      </c>
      <c r="JD123" s="243">
        <v>0</v>
      </c>
      <c r="JE123" s="243">
        <v>0</v>
      </c>
      <c r="JF123" s="243">
        <v>0</v>
      </c>
      <c r="JG123" s="243">
        <v>0</v>
      </c>
      <c r="JH123" s="243">
        <v>0</v>
      </c>
      <c r="JI123" s="243">
        <v>0</v>
      </c>
      <c r="JJ123" s="243"/>
      <c r="JK123" s="243">
        <v>0</v>
      </c>
      <c r="JL123" s="243">
        <v>0</v>
      </c>
      <c r="JM123" s="243">
        <v>0</v>
      </c>
      <c r="JN123" s="243">
        <v>0</v>
      </c>
      <c r="JO123" s="243">
        <v>0</v>
      </c>
      <c r="JP123" s="243">
        <v>0</v>
      </c>
      <c r="JQ123" s="198"/>
      <c r="JR123" s="243">
        <v>0</v>
      </c>
      <c r="JS123" s="243">
        <v>0</v>
      </c>
      <c r="JT123" s="243">
        <v>0</v>
      </c>
      <c r="JU123" s="243">
        <v>0</v>
      </c>
      <c r="JV123" s="243">
        <v>0</v>
      </c>
      <c r="JW123" s="243">
        <v>0</v>
      </c>
      <c r="JX123" s="243">
        <v>0</v>
      </c>
      <c r="JY123" s="243">
        <v>0</v>
      </c>
      <c r="JZ123" s="243">
        <v>0</v>
      </c>
      <c r="KA123" s="243">
        <v>0</v>
      </c>
      <c r="KB123" s="243">
        <v>0</v>
      </c>
      <c r="KC123" s="243">
        <v>0</v>
      </c>
      <c r="KD123" s="243">
        <v>0</v>
      </c>
      <c r="KE123" s="243">
        <v>0</v>
      </c>
      <c r="KF123" s="243">
        <v>0</v>
      </c>
      <c r="KG123" s="243">
        <v>0</v>
      </c>
      <c r="KH123" s="243">
        <v>0</v>
      </c>
      <c r="KI123" s="243">
        <v>0</v>
      </c>
      <c r="KJ123" s="243">
        <v>0</v>
      </c>
      <c r="KK123" s="243">
        <v>0</v>
      </c>
      <c r="KL123" s="243">
        <v>0</v>
      </c>
      <c r="KM123" s="243">
        <v>0</v>
      </c>
      <c r="KN123" s="243">
        <v>0</v>
      </c>
      <c r="KO123" s="243">
        <v>0</v>
      </c>
      <c r="KP123" s="243">
        <v>0</v>
      </c>
      <c r="KQ123" s="243">
        <v>0</v>
      </c>
      <c r="KR123" s="243">
        <v>0</v>
      </c>
      <c r="KS123" s="243">
        <v>0</v>
      </c>
      <c r="KT123" s="243">
        <v>0</v>
      </c>
      <c r="KU123" s="243">
        <v>0</v>
      </c>
      <c r="KV123" s="243">
        <v>0</v>
      </c>
      <c r="KW123" s="243">
        <v>0</v>
      </c>
      <c r="KX123" s="198"/>
      <c r="KY123" s="198"/>
      <c r="KZ123" s="198"/>
      <c r="LA123" s="198"/>
      <c r="LB123" s="243">
        <v>0</v>
      </c>
      <c r="LC123" s="243">
        <v>0</v>
      </c>
      <c r="LD123" s="243">
        <v>0</v>
      </c>
      <c r="LE123" s="243">
        <v>0</v>
      </c>
      <c r="LF123" s="243">
        <v>0</v>
      </c>
      <c r="LG123" s="243">
        <v>0</v>
      </c>
      <c r="LH123" s="198"/>
      <c r="LI123" s="198"/>
      <c r="LJ123" s="198"/>
      <c r="LK123" s="198"/>
      <c r="LL123" s="198"/>
      <c r="LM123" s="198"/>
      <c r="LN123" s="198"/>
      <c r="LO123" s="198"/>
      <c r="LP123" s="198"/>
      <c r="LQ123" s="243">
        <v>0</v>
      </c>
      <c r="LR123" s="198"/>
      <c r="LS123" s="198"/>
      <c r="LT123" s="198"/>
      <c r="LU123" s="198"/>
      <c r="LV123" s="198"/>
      <c r="LW123" s="198"/>
      <c r="LX123" s="198"/>
      <c r="LY123" s="198"/>
      <c r="LZ123" s="198"/>
      <c r="MA123" s="198"/>
      <c r="MB123" s="198"/>
      <c r="MC123" s="198"/>
      <c r="MD123" s="198"/>
      <c r="ME123" s="198"/>
      <c r="MF123" s="198"/>
      <c r="MG123" s="198"/>
      <c r="MH123" s="198"/>
      <c r="MI123" s="198"/>
      <c r="MJ123" s="198"/>
      <c r="MK123" s="198"/>
      <c r="ML123" s="198"/>
      <c r="MM123" s="198"/>
      <c r="MN123" s="243">
        <v>0</v>
      </c>
      <c r="MO123" s="248">
        <v>8700</v>
      </c>
      <c r="MP123" s="198"/>
      <c r="MQ123" s="248">
        <v>8700</v>
      </c>
      <c r="MR123" s="198"/>
      <c r="MS123" s="198"/>
      <c r="MT123" s="198"/>
      <c r="MU123" s="198"/>
      <c r="MV123" s="198"/>
      <c r="MW123" s="198"/>
      <c r="MX123" s="198"/>
      <c r="MY123" s="198"/>
      <c r="MZ123" s="198"/>
      <c r="NA123" s="248">
        <v>8700</v>
      </c>
      <c r="NB123" s="198"/>
      <c r="NC123" s="198"/>
      <c r="ND123" s="198"/>
      <c r="NE123" s="198"/>
      <c r="NF123" s="198"/>
      <c r="NG123" s="198"/>
      <c r="NH123" s="198"/>
      <c r="NI123" s="198"/>
      <c r="NJ123" s="198"/>
      <c r="NK123" s="198"/>
      <c r="NL123" s="198"/>
      <c r="NM123" s="198"/>
      <c r="NN123" s="198"/>
      <c r="NO123" s="198"/>
      <c r="NP123" s="198"/>
      <c r="NQ123" s="198"/>
      <c r="NR123" s="198"/>
      <c r="NS123" s="198"/>
      <c r="NT123" s="198"/>
      <c r="NU123" s="198"/>
      <c r="NV123" s="198"/>
      <c r="NW123" s="198"/>
      <c r="NX123" s="198"/>
      <c r="NY123" s="198"/>
      <c r="NZ123" s="198"/>
      <c r="OA123" s="198"/>
      <c r="OB123" s="198"/>
      <c r="OC123" s="198"/>
      <c r="OD123" s="198"/>
      <c r="OE123" s="198"/>
      <c r="OF123" s="198"/>
      <c r="OG123" s="198"/>
      <c r="OH123" s="198"/>
      <c r="OI123" s="198"/>
      <c r="OJ123" s="198"/>
      <c r="OK123" s="198"/>
      <c r="OL123" s="198"/>
      <c r="OM123" s="198"/>
      <c r="ON123" s="198"/>
      <c r="OO123" s="198"/>
      <c r="OP123" s="198"/>
      <c r="OQ123" s="198"/>
      <c r="OR123" s="198"/>
      <c r="OS123" s="198"/>
      <c r="OT123" s="198"/>
      <c r="OU123" s="198"/>
      <c r="OV123" s="198"/>
      <c r="OW123" s="198"/>
      <c r="OX123" s="198"/>
      <c r="OY123" s="198"/>
      <c r="OZ123" s="198"/>
      <c r="PA123" s="198"/>
      <c r="PB123" s="198"/>
      <c r="PC123" s="198"/>
      <c r="PD123" s="198"/>
      <c r="PE123" s="198"/>
      <c r="PF123" s="198"/>
      <c r="PG123" s="198"/>
      <c r="PH123" s="198"/>
      <c r="PI123" s="198"/>
      <c r="PJ123" s="198"/>
      <c r="PK123" s="198"/>
      <c r="PL123" s="198"/>
      <c r="PM123" s="198"/>
      <c r="PN123" s="198"/>
      <c r="PO123" s="198"/>
      <c r="PP123" s="198"/>
      <c r="PQ123" s="198"/>
      <c r="PR123" s="198"/>
      <c r="PS123" s="198"/>
      <c r="PT123" s="198"/>
      <c r="PU123" s="198"/>
      <c r="PV123" s="198"/>
      <c r="PW123" s="198"/>
      <c r="PX123" s="261"/>
      <c r="PY123" s="261"/>
      <c r="PZ123" s="261"/>
      <c r="QA123" s="261"/>
      <c r="QB123" s="261"/>
      <c r="QC123" s="261"/>
      <c r="QD123" s="261"/>
      <c r="QE123" s="261"/>
      <c r="QF123" s="261"/>
      <c r="QG123" s="261"/>
      <c r="QH123" s="261"/>
      <c r="QI123" s="261"/>
      <c r="QJ123" s="261"/>
      <c r="QK123" s="261"/>
      <c r="QL123" s="261"/>
      <c r="QM123" s="261"/>
      <c r="QN123" s="261"/>
      <c r="QO123" s="261"/>
      <c r="QP123" s="261"/>
      <c r="QQ123" s="261"/>
      <c r="QR123" s="261"/>
      <c r="QS123" s="261"/>
      <c r="QT123" s="261"/>
      <c r="QU123" s="261"/>
      <c r="QV123" s="261"/>
      <c r="QW123" s="261"/>
      <c r="QX123" s="261"/>
      <c r="QY123" s="261"/>
      <c r="QZ123" s="261"/>
      <c r="RA123" s="261"/>
      <c r="RB123" s="261"/>
      <c r="RC123" s="261"/>
      <c r="RD123" s="261"/>
      <c r="RE123" s="261"/>
      <c r="RF123" s="261"/>
      <c r="RG123" s="261"/>
      <c r="RH123" s="261"/>
      <c r="RI123" s="261"/>
      <c r="RJ123" s="261"/>
      <c r="RK123" s="261"/>
      <c r="RL123" s="261"/>
      <c r="RM123" s="261"/>
      <c r="RN123" s="261"/>
      <c r="RO123" s="261"/>
      <c r="RP123" s="261"/>
      <c r="RQ123" s="261"/>
      <c r="RR123" s="261"/>
      <c r="RS123" s="261"/>
      <c r="RT123" s="261"/>
      <c r="RU123" s="261"/>
      <c r="RV123" s="261"/>
      <c r="RW123" s="261"/>
      <c r="RX123" s="261"/>
      <c r="RY123" s="261"/>
      <c r="RZ123" s="261"/>
      <c r="SA123" s="261"/>
      <c r="SB123" s="261"/>
      <c r="SC123" s="261"/>
      <c r="SD123" s="261"/>
      <c r="SE123" s="261"/>
    </row>
    <row r="124" spans="1:499" x14ac:dyDescent="0.2">
      <c r="A124" s="230" t="s">
        <v>830</v>
      </c>
      <c r="B124" s="231" t="s">
        <v>1832</v>
      </c>
      <c r="C124" s="225"/>
      <c r="D124" s="225"/>
      <c r="E124" s="225"/>
      <c r="F124" s="226" t="s">
        <v>5747</v>
      </c>
      <c r="G124" s="226" t="s">
        <v>5550</v>
      </c>
      <c r="H124" s="226" t="s">
        <v>5551</v>
      </c>
      <c r="I124" s="226" t="s">
        <v>5721</v>
      </c>
      <c r="J124" s="226"/>
      <c r="K124" s="226"/>
      <c r="L124" s="226"/>
      <c r="M124" s="226"/>
      <c r="N124" s="226" t="s">
        <v>5596</v>
      </c>
      <c r="O124" s="226" t="s">
        <v>5732</v>
      </c>
      <c r="P124" s="226"/>
      <c r="Q124" s="237">
        <v>0</v>
      </c>
      <c r="R124" s="238"/>
      <c r="S124" s="238"/>
      <c r="T124" s="238"/>
      <c r="U124" s="238"/>
      <c r="V124" s="238"/>
      <c r="W124" s="232" t="s">
        <v>5561</v>
      </c>
      <c r="X124" s="232"/>
      <c r="Y124" s="232" t="s">
        <v>5556</v>
      </c>
      <c r="Z124" s="235">
        <v>0.27</v>
      </c>
      <c r="AA124" s="235">
        <v>0.55000000000000004</v>
      </c>
      <c r="AB124" s="235">
        <v>0</v>
      </c>
      <c r="AC124" s="224">
        <v>36526</v>
      </c>
      <c r="AD124" s="224">
        <v>36526</v>
      </c>
      <c r="AE124" s="125">
        <v>18</v>
      </c>
      <c r="AF124" s="125">
        <v>24</v>
      </c>
      <c r="AG124" s="125">
        <v>12</v>
      </c>
      <c r="AH124" s="236">
        <v>1</v>
      </c>
      <c r="AI124" s="236" t="s">
        <v>819</v>
      </c>
      <c r="AJ124" s="125" t="s">
        <v>6225</v>
      </c>
      <c r="AK124" s="175" t="s">
        <v>5144</v>
      </c>
      <c r="AL124" s="125" t="s">
        <v>820</v>
      </c>
      <c r="AM124" s="27" t="s">
        <v>820</v>
      </c>
      <c r="AN124" s="126">
        <v>680.59</v>
      </c>
      <c r="AO124" s="126">
        <v>10.5</v>
      </c>
      <c r="AP124" s="126">
        <v>5.7</v>
      </c>
      <c r="AQ124" s="126">
        <v>0.7</v>
      </c>
      <c r="AR124" s="125">
        <v>0</v>
      </c>
      <c r="AS124" s="125">
        <v>0</v>
      </c>
      <c r="AT124" s="178">
        <v>43447</v>
      </c>
      <c r="AU124" s="178"/>
      <c r="AV124" s="178">
        <v>43070</v>
      </c>
      <c r="AW124" s="239" t="s">
        <v>855</v>
      </c>
      <c r="AX124" s="239" t="s">
        <v>846</v>
      </c>
      <c r="AY124" s="127"/>
      <c r="AZ124" s="127"/>
      <c r="BA124" s="128">
        <v>2000</v>
      </c>
      <c r="BB124" s="128" t="s">
        <v>489</v>
      </c>
      <c r="BC124" s="128"/>
      <c r="BD124" s="128">
        <v>1</v>
      </c>
      <c r="BE124" s="129" t="s">
        <v>541</v>
      </c>
      <c r="BF124" s="130">
        <v>1</v>
      </c>
      <c r="BG124" s="240"/>
      <c r="BH124" s="241"/>
      <c r="BI124" s="190"/>
      <c r="BJ124" s="131">
        <v>28549</v>
      </c>
      <c r="BK124" s="191">
        <v>29402</v>
      </c>
      <c r="BL124" s="13">
        <v>18985</v>
      </c>
      <c r="BM124" s="13">
        <v>9421</v>
      </c>
      <c r="BN124" s="27" t="s">
        <v>5557</v>
      </c>
      <c r="BO124" s="13" t="s">
        <v>705</v>
      </c>
      <c r="BP124" s="222">
        <v>25490</v>
      </c>
      <c r="BQ124" s="132"/>
      <c r="BR124" s="133"/>
      <c r="BS124" s="125">
        <v>1000000000</v>
      </c>
      <c r="BT124" s="134">
        <v>7142</v>
      </c>
      <c r="BU124" s="135">
        <v>0.74980000000000002</v>
      </c>
      <c r="BV124" s="134">
        <v>8500</v>
      </c>
      <c r="BW124" s="136">
        <v>0</v>
      </c>
      <c r="BX124" s="136">
        <v>5000</v>
      </c>
      <c r="BY124" s="136">
        <v>3500</v>
      </c>
      <c r="BZ124" s="134">
        <v>0</v>
      </c>
      <c r="CA124" s="134">
        <v>0</v>
      </c>
      <c r="CB124" s="134">
        <v>15642</v>
      </c>
      <c r="CC124" s="135">
        <v>0.4521</v>
      </c>
      <c r="CD124" s="134"/>
      <c r="CE124" s="134"/>
      <c r="CF124" s="137">
        <v>12907</v>
      </c>
      <c r="CG124" s="134">
        <v>9516</v>
      </c>
      <c r="CH124" s="132"/>
      <c r="CI124" s="132"/>
      <c r="CJ124" s="229" t="s">
        <v>820</v>
      </c>
      <c r="CK124" s="233" t="s">
        <v>820</v>
      </c>
      <c r="CL124" s="138">
        <v>638</v>
      </c>
      <c r="CM124" s="138">
        <v>0</v>
      </c>
      <c r="CN124" s="135">
        <v>0</v>
      </c>
      <c r="CO124" s="135">
        <v>1.38</v>
      </c>
      <c r="CP124" s="139"/>
      <c r="CQ124" s="135">
        <v>1</v>
      </c>
      <c r="CR124" s="179">
        <v>43479</v>
      </c>
      <c r="CS124" s="180">
        <v>43479</v>
      </c>
      <c r="CT124" s="181">
        <v>43605</v>
      </c>
      <c r="CU124" s="181">
        <v>43311</v>
      </c>
      <c r="CV124" s="181">
        <v>43395</v>
      </c>
      <c r="CW124" s="181">
        <v>43395</v>
      </c>
      <c r="CX124" s="181">
        <v>43479</v>
      </c>
      <c r="CY124" s="135">
        <v>0</v>
      </c>
      <c r="CZ124" s="134">
        <v>0</v>
      </c>
      <c r="DA124" s="135">
        <v>0</v>
      </c>
      <c r="DB124" s="135">
        <v>2.197802197802198E-2</v>
      </c>
      <c r="DC124" s="135">
        <v>0</v>
      </c>
      <c r="DD124" s="135">
        <v>0</v>
      </c>
      <c r="DE124" s="140">
        <v>0</v>
      </c>
      <c r="DF124" s="13" t="s">
        <v>820</v>
      </c>
      <c r="DG124" s="80" t="s">
        <v>706</v>
      </c>
      <c r="DH124" s="18" t="b">
        <v>0</v>
      </c>
      <c r="DI124" s="79"/>
      <c r="DJ124" s="79"/>
      <c r="DK124" s="192"/>
      <c r="DL124" s="174"/>
      <c r="DM124" s="193"/>
      <c r="DN124" s="135"/>
      <c r="DO124" s="79"/>
      <c r="DP124" s="79"/>
      <c r="DQ124" s="79"/>
      <c r="DR124" s="79"/>
      <c r="DS124" s="79"/>
      <c r="DT124" s="79"/>
      <c r="DU124" s="79"/>
      <c r="DV124" s="18"/>
      <c r="DW124" s="18"/>
      <c r="DX124" s="18"/>
      <c r="DY124" s="177"/>
      <c r="DZ124" s="177">
        <v>0</v>
      </c>
      <c r="EA124" s="177">
        <v>0</v>
      </c>
      <c r="EB124" s="177">
        <v>0</v>
      </c>
      <c r="EC124" s="177">
        <v>0</v>
      </c>
      <c r="ED124" s="177">
        <v>0</v>
      </c>
      <c r="EE124" s="177">
        <v>0</v>
      </c>
      <c r="EF124" s="177">
        <v>0</v>
      </c>
      <c r="EG124" s="177">
        <v>0</v>
      </c>
      <c r="EH124" s="177">
        <v>0</v>
      </c>
      <c r="EI124" s="177">
        <v>0</v>
      </c>
      <c r="EJ124" s="177">
        <v>0</v>
      </c>
      <c r="EK124" s="177">
        <v>0</v>
      </c>
      <c r="EL124" s="177">
        <v>0</v>
      </c>
      <c r="EM124" s="177">
        <v>0</v>
      </c>
      <c r="EN124" s="177">
        <v>0</v>
      </c>
      <c r="EO124" s="177">
        <v>0</v>
      </c>
      <c r="EP124" s="177">
        <v>0</v>
      </c>
      <c r="EQ124" s="177">
        <v>0</v>
      </c>
      <c r="ER124" s="177">
        <v>0</v>
      </c>
      <c r="ES124" s="177">
        <v>0</v>
      </c>
      <c r="ET124" s="177">
        <v>0</v>
      </c>
      <c r="EU124" s="177">
        <v>0</v>
      </c>
      <c r="EV124" s="177">
        <v>0</v>
      </c>
      <c r="EW124" s="177">
        <v>0</v>
      </c>
      <c r="EX124" s="177">
        <v>0</v>
      </c>
      <c r="EY124" s="177">
        <v>3450</v>
      </c>
      <c r="EZ124" s="177">
        <v>0</v>
      </c>
      <c r="FA124" s="177">
        <v>0</v>
      </c>
      <c r="FB124" s="177">
        <v>9214</v>
      </c>
      <c r="FC124" s="245">
        <v>3319</v>
      </c>
      <c r="FD124" s="244">
        <v>11685</v>
      </c>
      <c r="FE124" s="244">
        <v>11654</v>
      </c>
      <c r="FF124" s="244">
        <v>11654</v>
      </c>
      <c r="FG124" s="249">
        <v>14712</v>
      </c>
      <c r="FH124" s="249">
        <v>14572</v>
      </c>
      <c r="FI124" s="249">
        <v>14572</v>
      </c>
      <c r="FJ124" s="249">
        <v>14572</v>
      </c>
      <c r="FK124" s="244">
        <v>13048</v>
      </c>
      <c r="FL124" s="244">
        <v>13048</v>
      </c>
      <c r="FM124" s="244">
        <v>13048</v>
      </c>
      <c r="FN124" s="244">
        <v>13048</v>
      </c>
      <c r="FO124" s="244">
        <v>13048</v>
      </c>
      <c r="FP124" s="244">
        <v>13048</v>
      </c>
      <c r="FQ124" s="244">
        <v>13048</v>
      </c>
      <c r="FR124" s="244">
        <v>13048</v>
      </c>
      <c r="FS124" s="244">
        <v>13048</v>
      </c>
      <c r="FT124" s="244">
        <v>13048</v>
      </c>
      <c r="FU124" s="244">
        <v>13048</v>
      </c>
      <c r="FV124" s="244">
        <v>13048</v>
      </c>
      <c r="FW124" s="244">
        <v>13048</v>
      </c>
      <c r="FX124" s="244">
        <v>13048</v>
      </c>
      <c r="FY124" s="244">
        <v>13048</v>
      </c>
      <c r="FZ124" s="244">
        <v>13048</v>
      </c>
      <c r="GA124" s="244">
        <v>13048</v>
      </c>
      <c r="GB124" s="244">
        <v>13048</v>
      </c>
      <c r="GC124" s="244">
        <v>13048</v>
      </c>
      <c r="GD124" s="244">
        <v>12428</v>
      </c>
      <c r="GE124" s="244">
        <v>12428</v>
      </c>
      <c r="GF124" s="244">
        <v>12388</v>
      </c>
      <c r="GG124" s="244">
        <v>12238</v>
      </c>
      <c r="GH124" s="244">
        <v>12238</v>
      </c>
      <c r="GI124" s="244">
        <v>12238</v>
      </c>
      <c r="GJ124" s="244">
        <v>12238</v>
      </c>
      <c r="GK124" s="244">
        <v>12238</v>
      </c>
      <c r="GL124" s="244">
        <v>12238</v>
      </c>
      <c r="GM124" s="244">
        <v>11228</v>
      </c>
      <c r="GN124" s="244">
        <v>10998</v>
      </c>
      <c r="GO124" s="244">
        <v>10998</v>
      </c>
      <c r="GP124" s="244">
        <v>10998</v>
      </c>
      <c r="GQ124" s="244">
        <v>10998</v>
      </c>
      <c r="GR124" s="244">
        <v>10968</v>
      </c>
      <c r="GS124" s="244">
        <v>10918</v>
      </c>
      <c r="GT124" s="244">
        <v>10916</v>
      </c>
      <c r="GU124" s="244">
        <v>10916</v>
      </c>
      <c r="GV124" s="244">
        <v>10916</v>
      </c>
      <c r="GW124" s="244">
        <v>10916</v>
      </c>
      <c r="GX124" s="244">
        <v>10916</v>
      </c>
      <c r="GY124" s="244">
        <v>10916</v>
      </c>
      <c r="GZ124" s="244">
        <v>10876</v>
      </c>
      <c r="HA124" s="244">
        <v>10826</v>
      </c>
      <c r="HB124" s="244">
        <v>10796</v>
      </c>
      <c r="HC124" s="244">
        <v>10786</v>
      </c>
      <c r="HD124" s="244">
        <v>10786</v>
      </c>
      <c r="HE124" s="244">
        <v>1</v>
      </c>
      <c r="HF124" s="244">
        <v>10786</v>
      </c>
      <c r="HG124" s="244">
        <v>10786</v>
      </c>
      <c r="HH124" s="244">
        <v>10586</v>
      </c>
      <c r="HI124" s="244">
        <v>10586</v>
      </c>
      <c r="HJ124" s="244">
        <v>10276</v>
      </c>
      <c r="HK124" s="198"/>
      <c r="HL124" s="244">
        <v>10276</v>
      </c>
      <c r="HM124" s="244">
        <v>10086</v>
      </c>
      <c r="HN124" s="244">
        <v>9996</v>
      </c>
      <c r="HO124" s="248">
        <v>10786</v>
      </c>
      <c r="HP124" s="244">
        <v>9786</v>
      </c>
      <c r="HQ124" s="244">
        <v>9786</v>
      </c>
      <c r="HR124" s="244">
        <v>9666</v>
      </c>
      <c r="HS124" s="244">
        <v>9666</v>
      </c>
      <c r="HT124" s="244">
        <v>9666</v>
      </c>
      <c r="HU124" s="244">
        <v>9566</v>
      </c>
      <c r="HV124" s="198"/>
      <c r="HW124" s="244">
        <v>9446</v>
      </c>
      <c r="HX124" s="244">
        <v>9446</v>
      </c>
      <c r="HY124" s="244">
        <v>9416</v>
      </c>
      <c r="HZ124" s="244">
        <v>9416</v>
      </c>
      <c r="IA124" s="244">
        <v>9416</v>
      </c>
      <c r="IB124" s="244">
        <v>9416</v>
      </c>
      <c r="IC124" s="244">
        <v>9396</v>
      </c>
      <c r="ID124" s="244">
        <v>9379</v>
      </c>
      <c r="IE124" s="244">
        <v>9269</v>
      </c>
      <c r="IF124" s="244">
        <v>9266</v>
      </c>
      <c r="IG124" s="244">
        <v>9266</v>
      </c>
      <c r="IH124" s="244">
        <v>9266</v>
      </c>
      <c r="II124" s="244">
        <v>9186</v>
      </c>
      <c r="IJ124" s="244">
        <v>9186</v>
      </c>
      <c r="IK124" s="244">
        <v>9086</v>
      </c>
      <c r="IL124" s="244">
        <v>9016</v>
      </c>
      <c r="IM124" s="244">
        <v>8986</v>
      </c>
      <c r="IN124" s="244">
        <v>8986</v>
      </c>
      <c r="IO124" s="244">
        <v>8986</v>
      </c>
      <c r="IP124" s="244">
        <v>8966</v>
      </c>
      <c r="IQ124" s="244">
        <v>8936</v>
      </c>
      <c r="IR124" s="244">
        <v>8936</v>
      </c>
      <c r="IS124" s="244">
        <v>8936</v>
      </c>
      <c r="IT124" s="244">
        <v>8876</v>
      </c>
      <c r="IU124" s="244">
        <v>8876</v>
      </c>
      <c r="IV124" s="244">
        <v>8876</v>
      </c>
      <c r="IW124" s="244">
        <v>8716</v>
      </c>
      <c r="IX124" s="244">
        <v>8686</v>
      </c>
      <c r="IY124" s="244">
        <v>8636</v>
      </c>
      <c r="IZ124" s="198"/>
      <c r="JA124" s="244">
        <v>8635</v>
      </c>
      <c r="JB124" s="244">
        <v>8635</v>
      </c>
      <c r="JC124" s="244">
        <v>8635</v>
      </c>
      <c r="JD124" s="244">
        <v>7795</v>
      </c>
      <c r="JE124" s="244">
        <v>7795</v>
      </c>
      <c r="JF124" s="244">
        <v>7545</v>
      </c>
      <c r="JG124" s="244">
        <v>7435</v>
      </c>
      <c r="JH124" s="244">
        <v>7415</v>
      </c>
      <c r="JI124" s="244">
        <v>7415</v>
      </c>
      <c r="JJ124" s="244"/>
      <c r="JK124" s="244">
        <v>7285</v>
      </c>
      <c r="JL124" s="244">
        <v>7245</v>
      </c>
      <c r="JM124" s="244">
        <v>7245</v>
      </c>
      <c r="JN124" s="244">
        <v>7225</v>
      </c>
      <c r="JO124" s="244">
        <v>7105</v>
      </c>
      <c r="JP124" s="244">
        <v>7105</v>
      </c>
      <c r="JQ124" s="198"/>
      <c r="JR124" s="244">
        <v>7045</v>
      </c>
      <c r="JS124" s="244">
        <v>7045</v>
      </c>
      <c r="JT124" s="244">
        <v>6965</v>
      </c>
      <c r="JU124" s="244">
        <v>6975</v>
      </c>
      <c r="JV124" s="244">
        <v>6905</v>
      </c>
      <c r="JW124" s="244">
        <v>6905</v>
      </c>
      <c r="JX124" s="244">
        <v>6905</v>
      </c>
      <c r="JY124" s="244">
        <v>6875</v>
      </c>
      <c r="JZ124" s="244">
        <v>6875</v>
      </c>
      <c r="KA124" s="244">
        <v>6805</v>
      </c>
      <c r="KB124" s="244">
        <v>6805</v>
      </c>
      <c r="KC124" s="244">
        <v>6765</v>
      </c>
      <c r="KD124" s="244">
        <v>6765</v>
      </c>
      <c r="KE124" s="244">
        <v>6765</v>
      </c>
      <c r="KF124" s="244">
        <v>6765</v>
      </c>
      <c r="KG124" s="244">
        <v>6715</v>
      </c>
      <c r="KH124" s="244">
        <v>6655</v>
      </c>
      <c r="KI124" s="244">
        <v>6645</v>
      </c>
      <c r="KJ124" s="244">
        <v>6645</v>
      </c>
      <c r="KK124" s="244">
        <v>6645</v>
      </c>
      <c r="KL124" s="244">
        <v>6645</v>
      </c>
      <c r="KM124" s="244">
        <v>6645</v>
      </c>
      <c r="KN124" s="244">
        <v>6640</v>
      </c>
      <c r="KO124" s="244">
        <v>10618</v>
      </c>
      <c r="KP124" s="244">
        <v>10618</v>
      </c>
      <c r="KQ124" s="244">
        <v>10618</v>
      </c>
      <c r="KR124" s="244">
        <v>10618</v>
      </c>
      <c r="KS124" s="244">
        <v>10618</v>
      </c>
      <c r="KT124" s="244">
        <v>10618</v>
      </c>
      <c r="KU124" s="244">
        <v>10478</v>
      </c>
      <c r="KV124" s="244">
        <v>10378</v>
      </c>
      <c r="KW124" s="244">
        <v>10378</v>
      </c>
      <c r="KX124" s="198"/>
      <c r="KY124" s="198"/>
      <c r="KZ124" s="198"/>
      <c r="LA124" s="198"/>
      <c r="LB124" s="244">
        <v>10028</v>
      </c>
      <c r="LC124" s="244">
        <v>7415</v>
      </c>
      <c r="LD124" s="244">
        <v>7415</v>
      </c>
      <c r="LE124" s="244">
        <v>9878</v>
      </c>
      <c r="LF124" s="243">
        <v>0</v>
      </c>
      <c r="LG124" s="244">
        <v>9878</v>
      </c>
      <c r="LH124" s="198"/>
      <c r="LI124" s="198"/>
      <c r="LJ124" s="198"/>
      <c r="LK124" s="198"/>
      <c r="LL124" s="198"/>
      <c r="LM124" s="198"/>
      <c r="LN124" s="198"/>
      <c r="LO124" s="198"/>
      <c r="LP124" s="198"/>
      <c r="LQ124" s="244">
        <v>9878</v>
      </c>
      <c r="LR124" s="198"/>
      <c r="LS124" s="198"/>
      <c r="LT124" s="198"/>
      <c r="LU124" s="198"/>
      <c r="LV124" s="198"/>
      <c r="LW124" s="198"/>
      <c r="LX124" s="198"/>
      <c r="LY124" s="198"/>
      <c r="LZ124" s="198"/>
      <c r="MA124" s="198"/>
      <c r="MB124" s="198"/>
      <c r="MC124" s="198"/>
      <c r="MD124" s="198"/>
      <c r="ME124" s="198"/>
      <c r="MF124" s="198"/>
      <c r="MG124" s="198"/>
      <c r="MH124" s="198"/>
      <c r="MI124" s="198"/>
      <c r="MJ124" s="198"/>
      <c r="MK124" s="198"/>
      <c r="ML124" s="198"/>
      <c r="MM124" s="198"/>
      <c r="MN124" s="244">
        <v>9878</v>
      </c>
      <c r="MO124" s="242">
        <v>7142</v>
      </c>
      <c r="MP124" s="198"/>
      <c r="MQ124" s="242">
        <v>7142</v>
      </c>
      <c r="MR124" s="198"/>
      <c r="MS124" s="198"/>
      <c r="MT124" s="198"/>
      <c r="MU124" s="198"/>
      <c r="MV124" s="198"/>
      <c r="MW124" s="198"/>
      <c r="MX124" s="198"/>
      <c r="MY124" s="198"/>
      <c r="MZ124" s="198"/>
      <c r="NA124" s="242">
        <v>7142</v>
      </c>
      <c r="NB124" s="198"/>
      <c r="NC124" s="198"/>
      <c r="ND124" s="198"/>
      <c r="NE124" s="198"/>
      <c r="NF124" s="198"/>
      <c r="NG124" s="198"/>
      <c r="NH124" s="198"/>
      <c r="NI124" s="198"/>
      <c r="NJ124" s="198"/>
      <c r="NK124" s="198"/>
      <c r="NL124" s="198"/>
      <c r="NM124" s="198"/>
      <c r="NN124" s="198"/>
      <c r="NO124" s="198"/>
      <c r="NP124" s="196"/>
      <c r="NQ124" s="196"/>
      <c r="NR124" s="196"/>
      <c r="NS124" s="196"/>
      <c r="NT124" s="196"/>
      <c r="NU124" s="196"/>
      <c r="NV124" s="196"/>
      <c r="NW124" s="196"/>
      <c r="NX124" s="196"/>
      <c r="NY124" s="196"/>
      <c r="NZ124" s="196"/>
      <c r="OA124" s="196"/>
      <c r="OB124" s="196"/>
      <c r="OC124" s="196"/>
      <c r="OD124" s="196"/>
      <c r="OE124" s="196"/>
      <c r="OF124" s="196"/>
      <c r="OG124" s="196"/>
      <c r="OH124" s="196"/>
      <c r="OI124" s="196"/>
      <c r="OJ124" s="196"/>
      <c r="OK124" s="196"/>
      <c r="OL124" s="196"/>
      <c r="OM124" s="196"/>
      <c r="ON124" s="196"/>
      <c r="OO124" s="196"/>
      <c r="OP124" s="196"/>
      <c r="OQ124" s="196"/>
      <c r="OR124" s="196"/>
      <c r="OS124" s="196"/>
      <c r="OT124" s="196"/>
      <c r="OU124" s="196"/>
      <c r="OV124" s="196"/>
      <c r="OW124" s="196"/>
      <c r="OX124" s="196"/>
      <c r="OY124" s="196"/>
      <c r="OZ124" s="196"/>
      <c r="PA124" s="196"/>
      <c r="PB124" s="196"/>
      <c r="PC124" s="196"/>
      <c r="PD124" s="196"/>
      <c r="PE124" s="196"/>
      <c r="PF124" s="196"/>
      <c r="PG124" s="196"/>
      <c r="PH124" s="196"/>
      <c r="PI124" s="196"/>
      <c r="PJ124" s="196"/>
      <c r="PK124" s="196"/>
      <c r="PL124" s="196"/>
      <c r="PM124" s="196"/>
      <c r="PN124" s="196"/>
      <c r="PO124" s="196"/>
      <c r="PP124" s="196"/>
      <c r="PQ124" s="196"/>
      <c r="PR124" s="196"/>
      <c r="PS124" s="196"/>
      <c r="PT124" s="196"/>
      <c r="PU124" s="196"/>
      <c r="PV124" s="196"/>
      <c r="PW124" s="196"/>
      <c r="PX124" s="261"/>
      <c r="PY124" s="261"/>
      <c r="PZ124" s="261"/>
      <c r="QA124" s="261"/>
      <c r="QB124" s="261"/>
      <c r="QC124" s="261"/>
      <c r="QD124" s="261"/>
      <c r="QE124" s="261"/>
      <c r="QF124" s="261"/>
      <c r="QG124" s="261"/>
      <c r="QH124" s="261"/>
      <c r="QI124" s="261"/>
      <c r="QJ124" s="261"/>
      <c r="QK124" s="261"/>
      <c r="QL124" s="261"/>
      <c r="QM124" s="261"/>
      <c r="QN124" s="261"/>
      <c r="QO124" s="261"/>
      <c r="QP124" s="261"/>
      <c r="QQ124" s="261"/>
      <c r="QR124" s="261"/>
      <c r="QS124" s="261"/>
      <c r="QT124" s="261"/>
      <c r="QU124" s="261"/>
      <c r="QV124" s="261"/>
      <c r="QW124" s="261"/>
      <c r="QX124" s="261"/>
      <c r="QY124" s="261"/>
      <c r="QZ124" s="261"/>
      <c r="RA124" s="261"/>
      <c r="RB124" s="261"/>
      <c r="RC124" s="261"/>
      <c r="RD124" s="261"/>
      <c r="RE124" s="261"/>
      <c r="RF124" s="261"/>
      <c r="RG124" s="261"/>
      <c r="RH124" s="261"/>
      <c r="RI124" s="261"/>
      <c r="RJ124" s="261"/>
      <c r="RK124" s="261"/>
      <c r="RL124" s="261"/>
      <c r="RM124" s="261"/>
      <c r="RN124" s="261"/>
      <c r="RO124" s="261"/>
      <c r="RP124" s="261"/>
      <c r="RQ124" s="261"/>
      <c r="RR124" s="261"/>
      <c r="RS124" s="261"/>
      <c r="RT124" s="261"/>
      <c r="RU124" s="261"/>
      <c r="RV124" s="261"/>
      <c r="RW124" s="261"/>
      <c r="RX124" s="261"/>
      <c r="RY124" s="261"/>
      <c r="RZ124" s="261"/>
      <c r="SA124" s="261"/>
      <c r="SB124" s="261"/>
      <c r="SC124" s="261"/>
      <c r="SD124" s="261"/>
      <c r="SE124" s="261"/>
    </row>
    <row r="125" spans="1:499" x14ac:dyDescent="0.2">
      <c r="A125" s="230" t="s">
        <v>830</v>
      </c>
      <c r="B125" s="231" t="s">
        <v>1830</v>
      </c>
      <c r="C125" s="225"/>
      <c r="D125" s="225"/>
      <c r="E125" s="225"/>
      <c r="F125" s="226" t="s">
        <v>5748</v>
      </c>
      <c r="G125" s="226" t="s">
        <v>5550</v>
      </c>
      <c r="H125" s="226" t="s">
        <v>5551</v>
      </c>
      <c r="I125" s="226" t="s">
        <v>5721</v>
      </c>
      <c r="J125" s="226"/>
      <c r="K125" s="226"/>
      <c r="L125" s="226"/>
      <c r="M125" s="226"/>
      <c r="N125" s="226" t="s">
        <v>5553</v>
      </c>
      <c r="O125" s="226" t="s">
        <v>5581</v>
      </c>
      <c r="P125" s="226"/>
      <c r="Q125" s="237">
        <v>0</v>
      </c>
      <c r="R125" s="238"/>
      <c r="S125" s="238"/>
      <c r="T125" s="238"/>
      <c r="U125" s="238"/>
      <c r="V125" s="238"/>
      <c r="W125" s="232" t="s">
        <v>5561</v>
      </c>
      <c r="X125" s="232"/>
      <c r="Y125" s="232" t="s">
        <v>5556</v>
      </c>
      <c r="Z125" s="235">
        <v>0.12</v>
      </c>
      <c r="AA125" s="235">
        <v>0.23</v>
      </c>
      <c r="AB125" s="235">
        <v>0</v>
      </c>
      <c r="AC125" s="224">
        <v>36526</v>
      </c>
      <c r="AD125" s="224">
        <v>36526</v>
      </c>
      <c r="AE125" s="125">
        <v>18</v>
      </c>
      <c r="AF125" s="125">
        <v>24</v>
      </c>
      <c r="AG125" s="125">
        <v>12</v>
      </c>
      <c r="AH125" s="236">
        <v>1</v>
      </c>
      <c r="AI125" s="236" t="s">
        <v>819</v>
      </c>
      <c r="AJ125" s="125" t="s">
        <v>6225</v>
      </c>
      <c r="AK125" s="175" t="s">
        <v>5144</v>
      </c>
      <c r="AL125" s="125" t="s">
        <v>820</v>
      </c>
      <c r="AM125" s="27" t="s">
        <v>820</v>
      </c>
      <c r="AN125" s="126">
        <v>911.87</v>
      </c>
      <c r="AO125" s="126">
        <v>9.6</v>
      </c>
      <c r="AP125" s="126">
        <v>5.5</v>
      </c>
      <c r="AQ125" s="126">
        <v>1.4</v>
      </c>
      <c r="AR125" s="125">
        <v>0</v>
      </c>
      <c r="AS125" s="125">
        <v>0</v>
      </c>
      <c r="AT125" s="178">
        <v>43448</v>
      </c>
      <c r="AU125" s="178"/>
      <c r="AV125" s="178">
        <v>43046</v>
      </c>
      <c r="AW125" s="239" t="s">
        <v>855</v>
      </c>
      <c r="AX125" s="239" t="s">
        <v>846</v>
      </c>
      <c r="AY125" s="127"/>
      <c r="AZ125" s="127"/>
      <c r="BA125" s="128">
        <v>5000</v>
      </c>
      <c r="BB125" s="128" t="s">
        <v>489</v>
      </c>
      <c r="BC125" s="128"/>
      <c r="BD125" s="128">
        <v>1</v>
      </c>
      <c r="BE125" s="129" t="s">
        <v>541</v>
      </c>
      <c r="BF125" s="130">
        <v>1</v>
      </c>
      <c r="BG125" s="240"/>
      <c r="BH125" s="241"/>
      <c r="BI125" s="190"/>
      <c r="BJ125" s="131">
        <v>34894</v>
      </c>
      <c r="BK125" s="191">
        <v>39393</v>
      </c>
      <c r="BL125" s="13">
        <v>23205</v>
      </c>
      <c r="BM125" s="13">
        <v>11515</v>
      </c>
      <c r="BN125" s="27" t="s">
        <v>5557</v>
      </c>
      <c r="BO125" s="13" t="s">
        <v>705</v>
      </c>
      <c r="BP125" s="222">
        <v>31155</v>
      </c>
      <c r="BQ125" s="132"/>
      <c r="BR125" s="133"/>
      <c r="BS125" s="125">
        <v>1000000000</v>
      </c>
      <c r="BT125" s="134">
        <v>5027</v>
      </c>
      <c r="BU125" s="135">
        <v>0.85589999999999999</v>
      </c>
      <c r="BV125" s="134">
        <v>14982</v>
      </c>
      <c r="BW125" s="136">
        <v>0</v>
      </c>
      <c r="BX125" s="136">
        <v>10000</v>
      </c>
      <c r="BY125" s="136">
        <v>4982</v>
      </c>
      <c r="BZ125" s="134">
        <v>0</v>
      </c>
      <c r="CA125" s="134">
        <v>0</v>
      </c>
      <c r="CB125" s="134">
        <v>20009</v>
      </c>
      <c r="CC125" s="135">
        <v>0.42659999999999998</v>
      </c>
      <c r="CD125" s="134"/>
      <c r="CE125" s="134"/>
      <c r="CF125" s="137">
        <v>14885</v>
      </c>
      <c r="CG125" s="134">
        <v>11631</v>
      </c>
      <c r="CH125" s="132"/>
      <c r="CI125" s="132"/>
      <c r="CJ125" s="229" t="s">
        <v>820</v>
      </c>
      <c r="CK125" s="233" t="s">
        <v>820</v>
      </c>
      <c r="CL125" s="138">
        <v>714</v>
      </c>
      <c r="CM125" s="138">
        <v>0</v>
      </c>
      <c r="CN125" s="135">
        <v>0</v>
      </c>
      <c r="CO125" s="135">
        <v>1.22</v>
      </c>
      <c r="CP125" s="139"/>
      <c r="CQ125" s="135">
        <v>1</v>
      </c>
      <c r="CR125" s="179">
        <v>43479</v>
      </c>
      <c r="CS125" s="180">
        <v>43479</v>
      </c>
      <c r="CT125" s="181">
        <v>43605</v>
      </c>
      <c r="CU125" s="181">
        <v>43311</v>
      </c>
      <c r="CV125" s="181">
        <v>43395</v>
      </c>
      <c r="CW125" s="181">
        <v>43395</v>
      </c>
      <c r="CX125" s="181">
        <v>43479</v>
      </c>
      <c r="CY125" s="135">
        <v>0</v>
      </c>
      <c r="CZ125" s="134">
        <v>0</v>
      </c>
      <c r="DA125" s="135">
        <v>0</v>
      </c>
      <c r="DB125" s="135">
        <v>2.197802197802198E-2</v>
      </c>
      <c r="DC125" s="135">
        <v>0</v>
      </c>
      <c r="DD125" s="135">
        <v>0</v>
      </c>
      <c r="DE125" s="140">
        <v>0</v>
      </c>
      <c r="DF125" s="13" t="s">
        <v>820</v>
      </c>
      <c r="DG125" s="80" t="s">
        <v>706</v>
      </c>
      <c r="DH125" s="18" t="b">
        <v>0</v>
      </c>
      <c r="DI125" s="79"/>
      <c r="DJ125" s="79"/>
      <c r="DK125" s="192"/>
      <c r="DL125" s="174"/>
      <c r="DM125" s="193"/>
      <c r="DN125" s="135"/>
      <c r="DO125" s="79"/>
      <c r="DP125" s="79"/>
      <c r="DQ125" s="79"/>
      <c r="DR125" s="79"/>
      <c r="DS125" s="79"/>
      <c r="DT125" s="79"/>
      <c r="DU125" s="79"/>
      <c r="DV125" s="18"/>
      <c r="DW125" s="18"/>
      <c r="DX125" s="18"/>
      <c r="DY125" s="177"/>
      <c r="DZ125" s="177">
        <v>0</v>
      </c>
      <c r="EA125" s="177">
        <v>0</v>
      </c>
      <c r="EB125" s="177">
        <v>0</v>
      </c>
      <c r="EC125" s="177">
        <v>0</v>
      </c>
      <c r="ED125" s="177">
        <v>0</v>
      </c>
      <c r="EE125" s="177">
        <v>0</v>
      </c>
      <c r="EF125" s="177">
        <v>0</v>
      </c>
      <c r="EG125" s="177">
        <v>0</v>
      </c>
      <c r="EH125" s="177">
        <v>0</v>
      </c>
      <c r="EI125" s="177">
        <v>0</v>
      </c>
      <c r="EJ125" s="177">
        <v>0</v>
      </c>
      <c r="EK125" s="177">
        <v>0</v>
      </c>
      <c r="EL125" s="177">
        <v>0</v>
      </c>
      <c r="EM125" s="177">
        <v>0</v>
      </c>
      <c r="EN125" s="177">
        <v>0</v>
      </c>
      <c r="EO125" s="177">
        <v>0</v>
      </c>
      <c r="EP125" s="177">
        <v>10340</v>
      </c>
      <c r="EQ125" s="177">
        <v>0</v>
      </c>
      <c r="ER125" s="177">
        <v>0</v>
      </c>
      <c r="ES125" s="177">
        <v>0</v>
      </c>
      <c r="ET125" s="177">
        <v>0</v>
      </c>
      <c r="EU125" s="177">
        <v>0</v>
      </c>
      <c r="EV125" s="177">
        <v>0</v>
      </c>
      <c r="EW125" s="177">
        <v>0</v>
      </c>
      <c r="EX125" s="177">
        <v>0</v>
      </c>
      <c r="EY125" s="177">
        <v>0</v>
      </c>
      <c r="EZ125" s="177">
        <v>0</v>
      </c>
      <c r="FA125" s="177">
        <v>0</v>
      </c>
      <c r="FB125" s="177">
        <v>6520</v>
      </c>
      <c r="FC125" s="250">
        <v>9740</v>
      </c>
      <c r="FD125" s="250">
        <v>13800</v>
      </c>
      <c r="FE125" s="250">
        <v>13700</v>
      </c>
      <c r="FF125" s="244">
        <v>13700</v>
      </c>
      <c r="FG125" s="244">
        <v>10370</v>
      </c>
      <c r="FH125" s="244">
        <v>10120</v>
      </c>
      <c r="FI125" s="244">
        <v>10120</v>
      </c>
      <c r="FJ125" s="244">
        <v>10120</v>
      </c>
      <c r="FK125" s="244">
        <v>8120</v>
      </c>
      <c r="FL125" s="244">
        <v>8120</v>
      </c>
      <c r="FM125" s="244">
        <v>8120</v>
      </c>
      <c r="FN125" s="244">
        <v>8120</v>
      </c>
      <c r="FO125" s="244">
        <v>8120</v>
      </c>
      <c r="FP125" s="244">
        <v>8120</v>
      </c>
      <c r="FQ125" s="244">
        <v>8120</v>
      </c>
      <c r="FR125" s="244">
        <v>8120</v>
      </c>
      <c r="FS125" s="244">
        <v>8120</v>
      </c>
      <c r="FT125" s="244">
        <v>8120</v>
      </c>
      <c r="FU125" s="244">
        <v>8120</v>
      </c>
      <c r="FV125" s="244">
        <v>8120</v>
      </c>
      <c r="FW125" s="244">
        <v>8120</v>
      </c>
      <c r="FX125" s="244">
        <v>8120</v>
      </c>
      <c r="FY125" s="244">
        <v>8120</v>
      </c>
      <c r="FZ125" s="244">
        <v>8120</v>
      </c>
      <c r="GA125" s="244">
        <v>8120</v>
      </c>
      <c r="GB125" s="244">
        <v>8120</v>
      </c>
      <c r="GC125" s="244">
        <v>8120</v>
      </c>
      <c r="GD125" s="242">
        <v>6970</v>
      </c>
      <c r="GE125" s="242">
        <v>6970</v>
      </c>
      <c r="GF125" s="242">
        <v>6850</v>
      </c>
      <c r="GG125" s="242">
        <v>6850</v>
      </c>
      <c r="GH125" s="242">
        <v>6750</v>
      </c>
      <c r="GI125" s="242">
        <v>6750</v>
      </c>
      <c r="GJ125" s="242">
        <v>6750</v>
      </c>
      <c r="GK125" s="242">
        <v>6700</v>
      </c>
      <c r="GL125" s="242">
        <v>6700</v>
      </c>
      <c r="GM125" s="242">
        <v>6480</v>
      </c>
      <c r="GN125" s="242">
        <v>6120</v>
      </c>
      <c r="GO125" s="242">
        <v>6120</v>
      </c>
      <c r="GP125" s="242">
        <v>6120</v>
      </c>
      <c r="GQ125" s="242">
        <v>6120</v>
      </c>
      <c r="GR125" s="242">
        <v>6100</v>
      </c>
      <c r="GS125" s="242">
        <v>5910</v>
      </c>
      <c r="GT125" s="242">
        <v>5660</v>
      </c>
      <c r="GU125" s="242">
        <v>5550</v>
      </c>
      <c r="GV125" s="242">
        <v>5550</v>
      </c>
      <c r="GW125" s="242">
        <v>5550</v>
      </c>
      <c r="GX125" s="242">
        <v>5550</v>
      </c>
      <c r="GY125" s="242">
        <v>5550</v>
      </c>
      <c r="GZ125" s="242">
        <v>5550</v>
      </c>
      <c r="HA125" s="242">
        <v>5550</v>
      </c>
      <c r="HB125" s="242">
        <v>5490</v>
      </c>
      <c r="HC125" s="242">
        <v>5490</v>
      </c>
      <c r="HD125" s="242">
        <v>5490</v>
      </c>
      <c r="HE125" s="242">
        <v>1</v>
      </c>
      <c r="HF125" s="242">
        <v>5490</v>
      </c>
      <c r="HG125" s="242">
        <v>5490</v>
      </c>
      <c r="HH125" s="242">
        <v>5360</v>
      </c>
      <c r="HI125" s="242">
        <v>5360</v>
      </c>
      <c r="HJ125" s="242">
        <v>5220</v>
      </c>
      <c r="HK125" s="198"/>
      <c r="HL125" s="242">
        <v>5220</v>
      </c>
      <c r="HM125" s="242">
        <v>4960</v>
      </c>
      <c r="HN125" s="242">
        <v>4950</v>
      </c>
      <c r="HO125" s="242">
        <v>5490</v>
      </c>
      <c r="HP125" s="242">
        <v>4670</v>
      </c>
      <c r="HQ125" s="242">
        <v>4670</v>
      </c>
      <c r="HR125" s="242">
        <v>4560</v>
      </c>
      <c r="HS125" s="242">
        <v>4560</v>
      </c>
      <c r="HT125" s="242">
        <v>4560</v>
      </c>
      <c r="HU125" s="242">
        <v>4450</v>
      </c>
      <c r="HV125" s="198"/>
      <c r="HW125" s="242">
        <v>4250</v>
      </c>
      <c r="HX125" s="242">
        <v>4150</v>
      </c>
      <c r="HY125" s="242">
        <v>4000</v>
      </c>
      <c r="HZ125" s="242">
        <v>4000</v>
      </c>
      <c r="IA125" s="242">
        <v>4000</v>
      </c>
      <c r="IB125" s="242">
        <v>3900</v>
      </c>
      <c r="IC125" s="242">
        <v>3870</v>
      </c>
      <c r="ID125" s="242">
        <v>3870</v>
      </c>
      <c r="IE125" s="242">
        <v>3850</v>
      </c>
      <c r="IF125" s="242">
        <v>3850</v>
      </c>
      <c r="IG125" s="242">
        <v>3850</v>
      </c>
      <c r="IH125" s="242">
        <v>3850</v>
      </c>
      <c r="II125" s="242">
        <v>3790</v>
      </c>
      <c r="IJ125" s="242">
        <v>3770</v>
      </c>
      <c r="IK125" s="242">
        <v>3620</v>
      </c>
      <c r="IL125" s="242">
        <v>3470</v>
      </c>
      <c r="IM125" s="242">
        <v>3340</v>
      </c>
      <c r="IN125" s="242">
        <v>3340</v>
      </c>
      <c r="IO125" s="242">
        <v>3340</v>
      </c>
      <c r="IP125" s="242">
        <v>3340</v>
      </c>
      <c r="IQ125" s="242">
        <v>3240</v>
      </c>
      <c r="IR125" s="242">
        <v>2740</v>
      </c>
      <c r="IS125" s="242">
        <v>2740</v>
      </c>
      <c r="IT125" s="242">
        <v>2690</v>
      </c>
      <c r="IU125" s="242">
        <v>2690</v>
      </c>
      <c r="IV125" s="242">
        <v>2690</v>
      </c>
      <c r="IW125" s="242">
        <v>2590</v>
      </c>
      <c r="IX125" s="242">
        <v>2540</v>
      </c>
      <c r="IY125" s="242">
        <v>1940</v>
      </c>
      <c r="IZ125" s="198"/>
      <c r="JA125" s="244">
        <v>11900</v>
      </c>
      <c r="JB125" s="244">
        <v>11900</v>
      </c>
      <c r="JC125" s="244">
        <v>11900</v>
      </c>
      <c r="JD125" s="244">
        <v>11850</v>
      </c>
      <c r="JE125" s="244">
        <v>11844</v>
      </c>
      <c r="JF125" s="244">
        <v>11444</v>
      </c>
      <c r="JG125" s="244">
        <v>11314</v>
      </c>
      <c r="JH125" s="244">
        <v>11264</v>
      </c>
      <c r="JI125" s="244">
        <v>11264</v>
      </c>
      <c r="JJ125" s="244"/>
      <c r="JK125" s="244">
        <v>11264</v>
      </c>
      <c r="JL125" s="244">
        <v>11214</v>
      </c>
      <c r="JM125" s="244">
        <v>11064</v>
      </c>
      <c r="JN125" s="244">
        <v>10834</v>
      </c>
      <c r="JO125" s="244">
        <v>10764</v>
      </c>
      <c r="JP125" s="244">
        <v>10764</v>
      </c>
      <c r="JQ125" s="198"/>
      <c r="JR125" s="244">
        <v>10704</v>
      </c>
      <c r="JS125" s="244">
        <v>10704</v>
      </c>
      <c r="JT125" s="244">
        <v>10594</v>
      </c>
      <c r="JU125" s="244">
        <v>10584</v>
      </c>
      <c r="JV125" s="244">
        <v>10534</v>
      </c>
      <c r="JW125" s="244">
        <v>10534</v>
      </c>
      <c r="JX125" s="244">
        <v>10534</v>
      </c>
      <c r="JY125" s="244">
        <v>10574</v>
      </c>
      <c r="JZ125" s="244">
        <v>10534</v>
      </c>
      <c r="KA125" s="244">
        <v>10514</v>
      </c>
      <c r="KB125" s="244">
        <v>10404</v>
      </c>
      <c r="KC125" s="244">
        <v>10284</v>
      </c>
      <c r="KD125" s="244">
        <v>10284</v>
      </c>
      <c r="KE125" s="244">
        <v>10284</v>
      </c>
      <c r="KF125" s="244">
        <v>10044</v>
      </c>
      <c r="KG125" s="244">
        <v>9944</v>
      </c>
      <c r="KH125" s="244">
        <v>9924</v>
      </c>
      <c r="KI125" s="244">
        <v>9924</v>
      </c>
      <c r="KJ125" s="244">
        <v>9924</v>
      </c>
      <c r="KK125" s="244">
        <v>9924</v>
      </c>
      <c r="KL125" s="244">
        <v>9924</v>
      </c>
      <c r="KM125" s="244">
        <v>9874</v>
      </c>
      <c r="KN125" s="244">
        <v>9869</v>
      </c>
      <c r="KO125" s="244">
        <v>9749</v>
      </c>
      <c r="KP125" s="244">
        <v>9749</v>
      </c>
      <c r="KQ125" s="244">
        <v>9749</v>
      </c>
      <c r="KR125" s="244">
        <v>9749</v>
      </c>
      <c r="KS125" s="244">
        <v>9749</v>
      </c>
      <c r="KT125" s="244">
        <v>9549</v>
      </c>
      <c r="KU125" s="244">
        <v>9369</v>
      </c>
      <c r="KV125" s="244">
        <v>9269</v>
      </c>
      <c r="KW125" s="244">
        <v>9269</v>
      </c>
      <c r="KX125" s="198"/>
      <c r="KY125" s="198"/>
      <c r="KZ125" s="198"/>
      <c r="LA125" s="198"/>
      <c r="LB125" s="244">
        <v>8659</v>
      </c>
      <c r="LC125" s="244">
        <v>11264</v>
      </c>
      <c r="LD125" s="244">
        <v>11264</v>
      </c>
      <c r="LE125" s="244">
        <v>8419</v>
      </c>
      <c r="LF125" s="243">
        <v>0</v>
      </c>
      <c r="LG125" s="244">
        <v>8219</v>
      </c>
      <c r="LH125" s="198"/>
      <c r="LI125" s="198"/>
      <c r="LJ125" s="198"/>
      <c r="LK125" s="198"/>
      <c r="LL125" s="198"/>
      <c r="LM125" s="198"/>
      <c r="LN125" s="198"/>
      <c r="LO125" s="198"/>
      <c r="LP125" s="198"/>
      <c r="LQ125" s="244">
        <v>8219</v>
      </c>
      <c r="LR125" s="198"/>
      <c r="LS125" s="198"/>
      <c r="LT125" s="198"/>
      <c r="LU125" s="198"/>
      <c r="LV125" s="198"/>
      <c r="LW125" s="198"/>
      <c r="LX125" s="198"/>
      <c r="LY125" s="198"/>
      <c r="LZ125" s="198"/>
      <c r="MA125" s="198"/>
      <c r="MB125" s="198"/>
      <c r="MC125" s="198"/>
      <c r="MD125" s="198"/>
      <c r="ME125" s="198"/>
      <c r="MF125" s="198"/>
      <c r="MG125" s="198"/>
      <c r="MH125" s="198"/>
      <c r="MI125" s="198"/>
      <c r="MJ125" s="198"/>
      <c r="MK125" s="198"/>
      <c r="ML125" s="198"/>
      <c r="MM125" s="198"/>
      <c r="MN125" s="244">
        <v>8219</v>
      </c>
      <c r="MO125" s="242">
        <v>5027</v>
      </c>
      <c r="MP125" s="198"/>
      <c r="MQ125" s="242">
        <v>5027</v>
      </c>
      <c r="MR125" s="198"/>
      <c r="MS125" s="198"/>
      <c r="MT125" s="198"/>
      <c r="MU125" s="198"/>
      <c r="MV125" s="198"/>
      <c r="MW125" s="198"/>
      <c r="MX125" s="198"/>
      <c r="MY125" s="198"/>
      <c r="MZ125" s="198"/>
      <c r="NA125" s="242">
        <v>5027</v>
      </c>
      <c r="NB125" s="198"/>
      <c r="NC125" s="198"/>
      <c r="ND125" s="198"/>
      <c r="NE125" s="198"/>
      <c r="NF125" s="198"/>
      <c r="NG125" s="198"/>
      <c r="NH125" s="198"/>
      <c r="NI125" s="198"/>
      <c r="NJ125" s="198"/>
      <c r="NK125" s="198"/>
      <c r="NL125" s="198"/>
      <c r="NM125" s="198"/>
      <c r="NN125" s="198"/>
      <c r="NO125" s="198"/>
      <c r="NP125" s="198"/>
      <c r="NQ125" s="198"/>
      <c r="NR125" s="198"/>
      <c r="NS125" s="198"/>
      <c r="NT125" s="198"/>
      <c r="NU125" s="198"/>
      <c r="NV125" s="198"/>
      <c r="NW125" s="198"/>
      <c r="NX125" s="198"/>
      <c r="NY125" s="198"/>
      <c r="NZ125" s="198"/>
      <c r="OA125" s="198"/>
      <c r="OB125" s="198"/>
      <c r="OC125" s="198"/>
      <c r="OD125" s="198"/>
      <c r="OE125" s="198"/>
      <c r="OF125" s="198"/>
      <c r="OG125" s="198"/>
      <c r="OH125" s="198"/>
      <c r="OI125" s="198"/>
      <c r="OJ125" s="198"/>
      <c r="OK125" s="198"/>
      <c r="OL125" s="198"/>
      <c r="OM125" s="198"/>
      <c r="ON125" s="198"/>
      <c r="OO125" s="198"/>
      <c r="OP125" s="198"/>
      <c r="OQ125" s="198"/>
      <c r="OR125" s="198"/>
      <c r="OS125" s="198"/>
      <c r="OT125" s="198"/>
      <c r="OU125" s="198"/>
      <c r="OV125" s="198"/>
      <c r="OW125" s="198"/>
      <c r="OX125" s="198"/>
      <c r="OY125" s="198"/>
      <c r="OZ125" s="198"/>
      <c r="PA125" s="198"/>
      <c r="PB125" s="198"/>
      <c r="PC125" s="198"/>
      <c r="PD125" s="198"/>
      <c r="PE125" s="198"/>
      <c r="PF125" s="198"/>
      <c r="PG125" s="198"/>
      <c r="PH125" s="198"/>
      <c r="PI125" s="198"/>
      <c r="PJ125" s="198"/>
      <c r="PK125" s="198"/>
      <c r="PL125" s="198"/>
      <c r="PM125" s="198"/>
      <c r="PN125" s="198"/>
      <c r="PO125" s="198"/>
      <c r="PP125" s="198"/>
      <c r="PQ125" s="198"/>
      <c r="PR125" s="198"/>
      <c r="PS125" s="198"/>
      <c r="PT125" s="198"/>
      <c r="PU125" s="198"/>
      <c r="PV125" s="198"/>
      <c r="PW125" s="198"/>
      <c r="PX125" s="261"/>
      <c r="PY125" s="261"/>
      <c r="PZ125" s="261"/>
      <c r="QA125" s="261"/>
      <c r="QB125" s="261"/>
      <c r="QC125" s="261"/>
      <c r="QD125" s="261"/>
      <c r="QE125" s="261"/>
      <c r="QF125" s="261"/>
      <c r="QG125" s="261"/>
      <c r="QH125" s="261"/>
      <c r="QI125" s="261"/>
      <c r="QJ125" s="261"/>
      <c r="QK125" s="261"/>
      <c r="QL125" s="261"/>
      <c r="QM125" s="261"/>
      <c r="QN125" s="261"/>
      <c r="QO125" s="261"/>
      <c r="QP125" s="261"/>
      <c r="QQ125" s="261"/>
      <c r="QR125" s="261"/>
      <c r="QS125" s="261"/>
      <c r="QT125" s="261"/>
      <c r="QU125" s="261"/>
      <c r="QV125" s="261"/>
      <c r="QW125" s="261"/>
      <c r="QX125" s="261"/>
      <c r="QY125" s="261"/>
      <c r="QZ125" s="261"/>
      <c r="RA125" s="261"/>
      <c r="RB125" s="261"/>
      <c r="RC125" s="261"/>
      <c r="RD125" s="261"/>
      <c r="RE125" s="261"/>
      <c r="RF125" s="261"/>
      <c r="RG125" s="261"/>
      <c r="RH125" s="261"/>
      <c r="RI125" s="261"/>
      <c r="RJ125" s="261"/>
      <c r="RK125" s="261"/>
      <c r="RL125" s="261"/>
      <c r="RM125" s="261"/>
      <c r="RN125" s="261"/>
      <c r="RO125" s="261"/>
      <c r="RP125" s="261"/>
      <c r="RQ125" s="261"/>
      <c r="RR125" s="261"/>
      <c r="RS125" s="261"/>
      <c r="RT125" s="261"/>
      <c r="RU125" s="261"/>
      <c r="RV125" s="261"/>
      <c r="RW125" s="261"/>
      <c r="RX125" s="261"/>
      <c r="RY125" s="261"/>
      <c r="RZ125" s="261"/>
      <c r="SA125" s="261"/>
      <c r="SB125" s="261"/>
      <c r="SC125" s="261"/>
      <c r="SD125" s="261"/>
      <c r="SE125" s="261"/>
    </row>
    <row r="126" spans="1:499" x14ac:dyDescent="0.2">
      <c r="A126" s="230" t="s">
        <v>830</v>
      </c>
      <c r="B126" s="231" t="s">
        <v>2714</v>
      </c>
      <c r="C126" s="225"/>
      <c r="D126" s="225"/>
      <c r="E126" s="225"/>
      <c r="F126" s="226" t="s">
        <v>5749</v>
      </c>
      <c r="G126" s="226" t="s">
        <v>5550</v>
      </c>
      <c r="H126" s="226" t="s">
        <v>5551</v>
      </c>
      <c r="I126" s="226" t="s">
        <v>5721</v>
      </c>
      <c r="J126" s="226"/>
      <c r="K126" s="226"/>
      <c r="L126" s="226"/>
      <c r="M126" s="226"/>
      <c r="N126" s="226" t="s">
        <v>5596</v>
      </c>
      <c r="O126" s="226" t="s">
        <v>5750</v>
      </c>
      <c r="P126" s="226"/>
      <c r="Q126" s="237">
        <v>0</v>
      </c>
      <c r="R126" s="238"/>
      <c r="S126" s="238"/>
      <c r="T126" s="238"/>
      <c r="U126" s="238"/>
      <c r="V126" s="238"/>
      <c r="W126" s="232" t="s">
        <v>5565</v>
      </c>
      <c r="X126" s="232"/>
      <c r="Y126" s="232" t="s">
        <v>5556</v>
      </c>
      <c r="Z126" s="235">
        <v>0.17</v>
      </c>
      <c r="AA126" s="235">
        <v>0.35</v>
      </c>
      <c r="AB126" s="235">
        <v>0</v>
      </c>
      <c r="AC126" s="224">
        <v>36526</v>
      </c>
      <c r="AD126" s="224">
        <v>36526</v>
      </c>
      <c r="AE126" s="125">
        <v>18</v>
      </c>
      <c r="AF126" s="125">
        <v>24</v>
      </c>
      <c r="AG126" s="125">
        <v>12</v>
      </c>
      <c r="AH126" s="236">
        <v>1</v>
      </c>
      <c r="AI126" s="236" t="s">
        <v>819</v>
      </c>
      <c r="AJ126" s="125" t="s">
        <v>6236</v>
      </c>
      <c r="AK126" s="175" t="s">
        <v>5145</v>
      </c>
      <c r="AL126" s="125" t="s">
        <v>820</v>
      </c>
      <c r="AM126" s="27" t="s">
        <v>820</v>
      </c>
      <c r="AN126" s="126">
        <v>46.78</v>
      </c>
      <c r="AO126" s="126">
        <v>8</v>
      </c>
      <c r="AP126" s="126">
        <v>7.5</v>
      </c>
      <c r="AQ126" s="126">
        <v>5.3</v>
      </c>
      <c r="AR126" s="125">
        <v>0</v>
      </c>
      <c r="AS126" s="125">
        <v>0</v>
      </c>
      <c r="AT126" s="178">
        <v>43448</v>
      </c>
      <c r="AU126" s="178"/>
      <c r="AV126" s="178">
        <v>43070</v>
      </c>
      <c r="AW126" s="239" t="s">
        <v>855</v>
      </c>
      <c r="AX126" s="239" t="s">
        <v>846</v>
      </c>
      <c r="AY126" s="127"/>
      <c r="AZ126" s="127"/>
      <c r="BA126" s="128">
        <v>1000</v>
      </c>
      <c r="BB126" s="128" t="s">
        <v>489</v>
      </c>
      <c r="BC126" s="128"/>
      <c r="BD126" s="128">
        <v>1</v>
      </c>
      <c r="BE126" s="129" t="s">
        <v>541</v>
      </c>
      <c r="BF126" s="130">
        <v>1</v>
      </c>
      <c r="BG126" s="240"/>
      <c r="BH126" s="241"/>
      <c r="BI126" s="190"/>
      <c r="BJ126" s="131">
        <v>1500</v>
      </c>
      <c r="BK126" s="191">
        <v>2021</v>
      </c>
      <c r="BL126" s="13">
        <v>998</v>
      </c>
      <c r="BM126" s="13">
        <v>495</v>
      </c>
      <c r="BN126" s="27" t="s">
        <v>5557</v>
      </c>
      <c r="BO126" s="13" t="s">
        <v>5566</v>
      </c>
      <c r="BP126" s="222">
        <v>1500</v>
      </c>
      <c r="BQ126" s="132"/>
      <c r="BR126" s="133"/>
      <c r="BS126" s="125">
        <v>1000000000</v>
      </c>
      <c r="BT126" s="134">
        <v>410</v>
      </c>
      <c r="BU126" s="135">
        <v>0.72670000000000001</v>
      </c>
      <c r="BV126" s="134">
        <v>1000</v>
      </c>
      <c r="BW126" s="136">
        <v>0</v>
      </c>
      <c r="BX126" s="136">
        <v>1000</v>
      </c>
      <c r="BY126" s="136">
        <v>0</v>
      </c>
      <c r="BZ126" s="134">
        <v>0</v>
      </c>
      <c r="CA126" s="134">
        <v>0</v>
      </c>
      <c r="CB126" s="134">
        <v>1410</v>
      </c>
      <c r="CC126" s="135">
        <v>0.06</v>
      </c>
      <c r="CD126" s="134"/>
      <c r="CE126" s="134"/>
      <c r="CF126" s="137">
        <v>0</v>
      </c>
      <c r="CG126" s="134">
        <v>500</v>
      </c>
      <c r="CH126" s="132"/>
      <c r="CI126" s="132"/>
      <c r="CJ126" s="229" t="s">
        <v>820</v>
      </c>
      <c r="CK126" s="233" t="s">
        <v>820</v>
      </c>
      <c r="CL126" s="138">
        <v>15</v>
      </c>
      <c r="CM126" s="138">
        <v>0</v>
      </c>
      <c r="CN126" s="135">
        <v>0</v>
      </c>
      <c r="CO126" s="135">
        <v>1.41</v>
      </c>
      <c r="CP126" s="139"/>
      <c r="CQ126" s="135">
        <v>0</v>
      </c>
      <c r="CR126" s="179">
        <v>43341</v>
      </c>
      <c r="CS126" s="180">
        <v>43367</v>
      </c>
      <c r="CT126" s="181">
        <v>43493</v>
      </c>
      <c r="CU126" s="181">
        <v>42999</v>
      </c>
      <c r="CV126" s="181">
        <v>0</v>
      </c>
      <c r="CW126" s="181">
        <v>43083</v>
      </c>
      <c r="CX126" s="181">
        <v>43167</v>
      </c>
      <c r="CY126" s="135">
        <v>0.18155101603216073</v>
      </c>
      <c r="CZ126" s="134">
        <v>0</v>
      </c>
      <c r="DA126" s="135">
        <v>9.7087378640776691E-3</v>
      </c>
      <c r="DB126" s="135">
        <v>2.9126213592233011E-2</v>
      </c>
      <c r="DC126" s="135">
        <v>0.50485436893203883</v>
      </c>
      <c r="DD126" s="135">
        <v>0</v>
      </c>
      <c r="DE126" s="140">
        <v>0</v>
      </c>
      <c r="DF126" s="13" t="s">
        <v>820</v>
      </c>
      <c r="DG126" s="80" t="s">
        <v>820</v>
      </c>
      <c r="DH126" s="18" t="b">
        <v>0</v>
      </c>
      <c r="DI126" s="79"/>
      <c r="DJ126" s="79"/>
      <c r="DK126" s="192"/>
      <c r="DL126" s="174"/>
      <c r="DM126" s="193"/>
      <c r="DN126" s="135"/>
      <c r="DO126" s="79"/>
      <c r="DP126" s="79"/>
      <c r="DQ126" s="79"/>
      <c r="DR126" s="79"/>
      <c r="DS126" s="79"/>
      <c r="DT126" s="79"/>
      <c r="DU126" s="79"/>
      <c r="DV126" s="18"/>
      <c r="DW126" s="18"/>
      <c r="DX126" s="18"/>
      <c r="DY126" s="177"/>
      <c r="DZ126" s="177">
        <v>0</v>
      </c>
      <c r="EA126" s="177">
        <v>0</v>
      </c>
      <c r="EB126" s="177">
        <v>0</v>
      </c>
      <c r="EC126" s="177">
        <v>0</v>
      </c>
      <c r="ED126" s="177">
        <v>0</v>
      </c>
      <c r="EE126" s="177">
        <v>0</v>
      </c>
      <c r="EF126" s="177">
        <v>0</v>
      </c>
      <c r="EG126" s="177">
        <v>0</v>
      </c>
      <c r="EH126" s="177">
        <v>0</v>
      </c>
      <c r="EI126" s="177">
        <v>0</v>
      </c>
      <c r="EJ126" s="177">
        <v>0</v>
      </c>
      <c r="EK126" s="177">
        <v>0</v>
      </c>
      <c r="EL126" s="177">
        <v>0</v>
      </c>
      <c r="EM126" s="177">
        <v>0</v>
      </c>
      <c r="EN126" s="177">
        <v>0</v>
      </c>
      <c r="EO126" s="177">
        <v>0</v>
      </c>
      <c r="EP126" s="177">
        <v>0</v>
      </c>
      <c r="EQ126" s="177">
        <v>0</v>
      </c>
      <c r="ER126" s="177">
        <v>0</v>
      </c>
      <c r="ES126" s="177">
        <v>0</v>
      </c>
      <c r="ET126" s="177">
        <v>0</v>
      </c>
      <c r="EU126" s="177">
        <v>0</v>
      </c>
      <c r="EV126" s="177">
        <v>0</v>
      </c>
      <c r="EW126" s="177">
        <v>0</v>
      </c>
      <c r="EX126" s="177">
        <v>0</v>
      </c>
      <c r="EY126" s="177">
        <v>0</v>
      </c>
      <c r="EZ126" s="177">
        <v>0</v>
      </c>
      <c r="FA126" s="177">
        <v>0</v>
      </c>
      <c r="FB126" s="177">
        <v>0</v>
      </c>
      <c r="FC126" s="245">
        <v>75</v>
      </c>
      <c r="FD126" s="242">
        <v>484</v>
      </c>
      <c r="FE126" s="242">
        <v>464</v>
      </c>
      <c r="FF126" s="242">
        <v>464</v>
      </c>
      <c r="FG126" s="245">
        <v>244</v>
      </c>
      <c r="FH126" s="245">
        <v>244</v>
      </c>
      <c r="FI126" s="245">
        <v>244</v>
      </c>
      <c r="FJ126" s="245">
        <v>244</v>
      </c>
      <c r="FK126" s="242">
        <v>190</v>
      </c>
      <c r="FL126" s="242">
        <v>190</v>
      </c>
      <c r="FM126" s="242">
        <v>190</v>
      </c>
      <c r="FN126" s="242">
        <v>190</v>
      </c>
      <c r="FO126" s="242">
        <v>190</v>
      </c>
      <c r="FP126" s="242">
        <v>190</v>
      </c>
      <c r="FQ126" s="242">
        <v>190</v>
      </c>
      <c r="FR126" s="242">
        <v>190</v>
      </c>
      <c r="FS126" s="242">
        <v>190</v>
      </c>
      <c r="FT126" s="242">
        <v>190</v>
      </c>
      <c r="FU126" s="242">
        <v>190</v>
      </c>
      <c r="FV126" s="242">
        <v>190</v>
      </c>
      <c r="FW126" s="242">
        <v>190</v>
      </c>
      <c r="FX126" s="242">
        <v>190</v>
      </c>
      <c r="FY126" s="242">
        <v>190</v>
      </c>
      <c r="FZ126" s="242">
        <v>190</v>
      </c>
      <c r="GA126" s="242">
        <v>190</v>
      </c>
      <c r="GB126" s="242">
        <v>190</v>
      </c>
      <c r="GC126" s="242">
        <v>190</v>
      </c>
      <c r="GD126" s="244">
        <v>930</v>
      </c>
      <c r="GE126" s="244">
        <v>930</v>
      </c>
      <c r="GF126" s="244">
        <v>920</v>
      </c>
      <c r="GG126" s="244">
        <v>920</v>
      </c>
      <c r="GH126" s="244">
        <v>890</v>
      </c>
      <c r="GI126" s="244">
        <v>890</v>
      </c>
      <c r="GJ126" s="244">
        <v>890</v>
      </c>
      <c r="GK126" s="244">
        <v>890</v>
      </c>
      <c r="GL126" s="244">
        <v>890</v>
      </c>
      <c r="GM126" s="244">
        <v>880</v>
      </c>
      <c r="GN126" s="244">
        <v>890</v>
      </c>
      <c r="GO126" s="244">
        <v>890</v>
      </c>
      <c r="GP126" s="244">
        <v>890</v>
      </c>
      <c r="GQ126" s="244">
        <v>890</v>
      </c>
      <c r="GR126" s="244">
        <v>880</v>
      </c>
      <c r="GS126" s="244">
        <v>880</v>
      </c>
      <c r="GT126" s="244">
        <v>880</v>
      </c>
      <c r="GU126" s="244">
        <v>880</v>
      </c>
      <c r="GV126" s="244">
        <v>880</v>
      </c>
      <c r="GW126" s="244">
        <v>880</v>
      </c>
      <c r="GX126" s="244">
        <v>880</v>
      </c>
      <c r="GY126" s="244">
        <v>880</v>
      </c>
      <c r="GZ126" s="244">
        <v>880</v>
      </c>
      <c r="HA126" s="244">
        <v>860</v>
      </c>
      <c r="HB126" s="244">
        <v>850</v>
      </c>
      <c r="HC126" s="244">
        <v>850</v>
      </c>
      <c r="HD126" s="244">
        <v>850</v>
      </c>
      <c r="HE126" s="244">
        <v>1</v>
      </c>
      <c r="HF126" s="244">
        <v>850</v>
      </c>
      <c r="HG126" s="244">
        <v>850</v>
      </c>
      <c r="HH126" s="244">
        <v>830</v>
      </c>
      <c r="HI126" s="244">
        <v>830</v>
      </c>
      <c r="HJ126" s="244">
        <v>820</v>
      </c>
      <c r="HK126" s="198"/>
      <c r="HL126" s="244">
        <v>820</v>
      </c>
      <c r="HM126" s="244">
        <v>810</v>
      </c>
      <c r="HN126" s="244">
        <v>810</v>
      </c>
      <c r="HO126" s="244">
        <v>850</v>
      </c>
      <c r="HP126" s="244">
        <v>810</v>
      </c>
      <c r="HQ126" s="244">
        <v>810</v>
      </c>
      <c r="HR126" s="244">
        <v>810</v>
      </c>
      <c r="HS126" s="244">
        <v>810</v>
      </c>
      <c r="HT126" s="244">
        <v>810</v>
      </c>
      <c r="HU126" s="244">
        <v>810</v>
      </c>
      <c r="HV126" s="198"/>
      <c r="HW126" s="244">
        <v>800</v>
      </c>
      <c r="HX126" s="244">
        <v>800</v>
      </c>
      <c r="HY126" s="244">
        <v>800</v>
      </c>
      <c r="HZ126" s="244">
        <v>800</v>
      </c>
      <c r="IA126" s="244">
        <v>800</v>
      </c>
      <c r="IB126" s="244">
        <v>800</v>
      </c>
      <c r="IC126" s="244">
        <v>800</v>
      </c>
      <c r="ID126" s="244">
        <v>800</v>
      </c>
      <c r="IE126" s="244">
        <v>800</v>
      </c>
      <c r="IF126" s="244">
        <v>800</v>
      </c>
      <c r="IG126" s="244">
        <v>800</v>
      </c>
      <c r="IH126" s="244">
        <v>800</v>
      </c>
      <c r="II126" s="244">
        <v>750</v>
      </c>
      <c r="IJ126" s="244">
        <v>750</v>
      </c>
      <c r="IK126" s="244">
        <v>740</v>
      </c>
      <c r="IL126" s="244">
        <v>740</v>
      </c>
      <c r="IM126" s="244">
        <v>740</v>
      </c>
      <c r="IN126" s="244">
        <v>740</v>
      </c>
      <c r="IO126" s="244">
        <v>740</v>
      </c>
      <c r="IP126" s="244">
        <v>740</v>
      </c>
      <c r="IQ126" s="244">
        <v>740</v>
      </c>
      <c r="IR126" s="244">
        <v>710</v>
      </c>
      <c r="IS126" s="244">
        <v>710</v>
      </c>
      <c r="IT126" s="244">
        <v>710</v>
      </c>
      <c r="IU126" s="244">
        <v>710</v>
      </c>
      <c r="IV126" s="244">
        <v>710</v>
      </c>
      <c r="IW126" s="244">
        <v>710</v>
      </c>
      <c r="IX126" s="244">
        <v>710</v>
      </c>
      <c r="IY126" s="244">
        <v>710</v>
      </c>
      <c r="IZ126" s="198"/>
      <c r="JA126" s="244">
        <v>700</v>
      </c>
      <c r="JB126" s="244">
        <v>700</v>
      </c>
      <c r="JC126" s="244">
        <v>700</v>
      </c>
      <c r="JD126" s="244">
        <v>700</v>
      </c>
      <c r="JE126" s="244">
        <v>700</v>
      </c>
      <c r="JF126" s="244">
        <v>690</v>
      </c>
      <c r="JG126" s="244">
        <v>690</v>
      </c>
      <c r="JH126" s="244">
        <v>690</v>
      </c>
      <c r="JI126" s="244">
        <v>690</v>
      </c>
      <c r="JJ126" s="244"/>
      <c r="JK126" s="244">
        <v>680</v>
      </c>
      <c r="JL126" s="244">
        <v>670</v>
      </c>
      <c r="JM126" s="244">
        <v>670</v>
      </c>
      <c r="JN126" s="244">
        <v>670</v>
      </c>
      <c r="JO126" s="244">
        <v>650</v>
      </c>
      <c r="JP126" s="244">
        <v>650</v>
      </c>
      <c r="JQ126" s="198"/>
      <c r="JR126" s="244">
        <v>620</v>
      </c>
      <c r="JS126" s="244">
        <v>620</v>
      </c>
      <c r="JT126" s="244">
        <v>610</v>
      </c>
      <c r="JU126" s="244">
        <v>610</v>
      </c>
      <c r="JV126" s="244">
        <v>600</v>
      </c>
      <c r="JW126" s="244">
        <v>600</v>
      </c>
      <c r="JX126" s="244">
        <v>600</v>
      </c>
      <c r="JY126" s="244">
        <v>600</v>
      </c>
      <c r="JZ126" s="244">
        <v>590</v>
      </c>
      <c r="KA126" s="244">
        <v>590</v>
      </c>
      <c r="KB126" s="244">
        <v>580</v>
      </c>
      <c r="KC126" s="244">
        <v>580</v>
      </c>
      <c r="KD126" s="244">
        <v>580</v>
      </c>
      <c r="KE126" s="244">
        <v>580</v>
      </c>
      <c r="KF126" s="244">
        <v>580</v>
      </c>
      <c r="KG126" s="244">
        <v>580</v>
      </c>
      <c r="KH126" s="244">
        <v>580</v>
      </c>
      <c r="KI126" s="244">
        <v>580</v>
      </c>
      <c r="KJ126" s="244">
        <v>580</v>
      </c>
      <c r="KK126" s="244">
        <v>580</v>
      </c>
      <c r="KL126" s="244">
        <v>580</v>
      </c>
      <c r="KM126" s="244">
        <v>580</v>
      </c>
      <c r="KN126" s="244">
        <v>580</v>
      </c>
      <c r="KO126" s="244">
        <v>580</v>
      </c>
      <c r="KP126" s="244">
        <v>580</v>
      </c>
      <c r="KQ126" s="244">
        <v>580</v>
      </c>
      <c r="KR126" s="244">
        <v>580</v>
      </c>
      <c r="KS126" s="244">
        <v>580</v>
      </c>
      <c r="KT126" s="244">
        <v>580</v>
      </c>
      <c r="KU126" s="244">
        <v>580</v>
      </c>
      <c r="KV126" s="244">
        <v>580</v>
      </c>
      <c r="KW126" s="244">
        <v>580</v>
      </c>
      <c r="KX126" s="198"/>
      <c r="KY126" s="198"/>
      <c r="KZ126" s="198"/>
      <c r="LA126" s="198"/>
      <c r="LB126" s="244">
        <v>500</v>
      </c>
      <c r="LC126" s="244">
        <v>690</v>
      </c>
      <c r="LD126" s="244">
        <v>690</v>
      </c>
      <c r="LE126" s="244">
        <v>500</v>
      </c>
      <c r="LF126" s="243">
        <v>0</v>
      </c>
      <c r="LG126" s="244">
        <v>500</v>
      </c>
      <c r="LH126" s="198"/>
      <c r="LI126" s="198"/>
      <c r="LJ126" s="198"/>
      <c r="LK126" s="198"/>
      <c r="LL126" s="198"/>
      <c r="LM126" s="198"/>
      <c r="LN126" s="198"/>
      <c r="LO126" s="198"/>
      <c r="LP126" s="198"/>
      <c r="LQ126" s="244">
        <v>500</v>
      </c>
      <c r="LR126" s="198"/>
      <c r="LS126" s="198"/>
      <c r="LT126" s="198"/>
      <c r="LU126" s="198"/>
      <c r="LV126" s="198"/>
      <c r="LW126" s="198"/>
      <c r="LX126" s="198"/>
      <c r="LY126" s="198"/>
      <c r="LZ126" s="198"/>
      <c r="MA126" s="198"/>
      <c r="MB126" s="198"/>
      <c r="MC126" s="198"/>
      <c r="MD126" s="198"/>
      <c r="ME126" s="198"/>
      <c r="MF126" s="198"/>
      <c r="MG126" s="198"/>
      <c r="MH126" s="198"/>
      <c r="MI126" s="198"/>
      <c r="MJ126" s="198"/>
      <c r="MK126" s="198"/>
      <c r="ML126" s="198"/>
      <c r="MM126" s="198"/>
      <c r="MN126" s="244">
        <v>500</v>
      </c>
      <c r="MO126" s="242">
        <v>410</v>
      </c>
      <c r="MP126" s="198"/>
      <c r="MQ126" s="242">
        <v>410</v>
      </c>
      <c r="MR126" s="198"/>
      <c r="MS126" s="198"/>
      <c r="MT126" s="198"/>
      <c r="MU126" s="198"/>
      <c r="MV126" s="198"/>
      <c r="MW126" s="198"/>
      <c r="MX126" s="198"/>
      <c r="MY126" s="198"/>
      <c r="MZ126" s="198"/>
      <c r="NA126" s="242">
        <v>410</v>
      </c>
      <c r="NB126" s="198"/>
      <c r="NC126" s="198"/>
      <c r="ND126" s="198"/>
      <c r="NE126" s="198"/>
      <c r="NF126" s="198"/>
      <c r="NG126" s="198"/>
      <c r="NH126" s="198"/>
      <c r="NI126" s="198"/>
      <c r="NJ126" s="198"/>
      <c r="NK126" s="198"/>
      <c r="NL126" s="198"/>
      <c r="NM126" s="198"/>
      <c r="NN126" s="198"/>
      <c r="NO126" s="198"/>
      <c r="NP126" s="196"/>
      <c r="NQ126" s="196"/>
      <c r="NR126" s="196"/>
      <c r="NS126" s="196"/>
      <c r="NT126" s="196"/>
      <c r="NU126" s="196"/>
      <c r="NV126" s="196"/>
      <c r="NW126" s="196"/>
      <c r="NX126" s="196"/>
      <c r="NY126" s="196"/>
      <c r="NZ126" s="196"/>
      <c r="OA126" s="196"/>
      <c r="OB126" s="196"/>
      <c r="OC126" s="196"/>
      <c r="OD126" s="196"/>
      <c r="OE126" s="196"/>
      <c r="OF126" s="196"/>
      <c r="OG126" s="196"/>
      <c r="OH126" s="196"/>
      <c r="OI126" s="196"/>
      <c r="OJ126" s="196"/>
      <c r="OK126" s="196"/>
      <c r="OL126" s="196"/>
      <c r="OM126" s="196"/>
      <c r="ON126" s="196"/>
      <c r="OO126" s="196"/>
      <c r="OP126" s="196"/>
      <c r="OQ126" s="196"/>
      <c r="OR126" s="196"/>
      <c r="OS126" s="196"/>
      <c r="OT126" s="196"/>
      <c r="OU126" s="196"/>
      <c r="OV126" s="196"/>
      <c r="OW126" s="196"/>
      <c r="OX126" s="196"/>
      <c r="OY126" s="196"/>
      <c r="OZ126" s="196"/>
      <c r="PA126" s="196"/>
      <c r="PB126" s="196"/>
      <c r="PC126" s="196"/>
      <c r="PD126" s="196"/>
      <c r="PE126" s="196"/>
      <c r="PF126" s="196"/>
      <c r="PG126" s="196"/>
      <c r="PH126" s="196"/>
      <c r="PI126" s="196"/>
      <c r="PJ126" s="196"/>
      <c r="PK126" s="196"/>
      <c r="PL126" s="196"/>
      <c r="PM126" s="196"/>
      <c r="PN126" s="196"/>
      <c r="PO126" s="196"/>
      <c r="PP126" s="196"/>
      <c r="PQ126" s="196"/>
      <c r="PR126" s="196"/>
      <c r="PS126" s="196"/>
      <c r="PT126" s="196"/>
      <c r="PU126" s="196"/>
      <c r="PV126" s="196"/>
      <c r="PW126" s="196"/>
      <c r="PX126" s="261"/>
      <c r="PY126" s="261"/>
      <c r="PZ126" s="261"/>
      <c r="QA126" s="261"/>
      <c r="QB126" s="261"/>
      <c r="QC126" s="261"/>
      <c r="QD126" s="261"/>
      <c r="QE126" s="261"/>
      <c r="QF126" s="261"/>
      <c r="QG126" s="261"/>
      <c r="QH126" s="261"/>
      <c r="QI126" s="261"/>
      <c r="QJ126" s="261"/>
      <c r="QK126" s="261"/>
      <c r="QL126" s="261"/>
      <c r="QM126" s="261"/>
      <c r="QN126" s="261"/>
      <c r="QO126" s="261"/>
      <c r="QP126" s="261"/>
      <c r="QQ126" s="261"/>
      <c r="QR126" s="261"/>
      <c r="QS126" s="261"/>
      <c r="QT126" s="261"/>
      <c r="QU126" s="261"/>
      <c r="QV126" s="261"/>
      <c r="QW126" s="261"/>
      <c r="QX126" s="261"/>
      <c r="QY126" s="261"/>
      <c r="QZ126" s="261"/>
      <c r="RA126" s="261"/>
      <c r="RB126" s="261"/>
      <c r="RC126" s="261"/>
      <c r="RD126" s="261"/>
      <c r="RE126" s="261"/>
      <c r="RF126" s="261"/>
      <c r="RG126" s="261"/>
      <c r="RH126" s="261"/>
      <c r="RI126" s="261"/>
      <c r="RJ126" s="261"/>
      <c r="RK126" s="261"/>
      <c r="RL126" s="261"/>
      <c r="RM126" s="261"/>
      <c r="RN126" s="261"/>
      <c r="RO126" s="261"/>
      <c r="RP126" s="261"/>
      <c r="RQ126" s="261"/>
      <c r="RR126" s="261"/>
      <c r="RS126" s="261"/>
      <c r="RT126" s="261"/>
      <c r="RU126" s="261"/>
      <c r="RV126" s="261"/>
      <c r="RW126" s="261"/>
      <c r="RX126" s="261"/>
      <c r="RY126" s="261"/>
      <c r="RZ126" s="261"/>
      <c r="SA126" s="261"/>
      <c r="SB126" s="261"/>
      <c r="SC126" s="261"/>
      <c r="SD126" s="261"/>
      <c r="SE126" s="261"/>
    </row>
    <row r="127" spans="1:499" x14ac:dyDescent="0.2">
      <c r="A127" s="230" t="s">
        <v>830</v>
      </c>
      <c r="B127" s="231" t="s">
        <v>1828</v>
      </c>
      <c r="C127" s="225"/>
      <c r="D127" s="225"/>
      <c r="E127" s="225"/>
      <c r="F127" s="226" t="s">
        <v>5751</v>
      </c>
      <c r="G127" s="226" t="s">
        <v>5550</v>
      </c>
      <c r="H127" s="226" t="s">
        <v>5551</v>
      </c>
      <c r="I127" s="226" t="s">
        <v>5721</v>
      </c>
      <c r="J127" s="226"/>
      <c r="K127" s="226"/>
      <c r="L127" s="226"/>
      <c r="M127" s="226"/>
      <c r="N127" s="226" t="s">
        <v>5553</v>
      </c>
      <c r="O127" s="226" t="s">
        <v>5722</v>
      </c>
      <c r="P127" s="226"/>
      <c r="Q127" s="237">
        <v>0</v>
      </c>
      <c r="R127" s="238"/>
      <c r="S127" s="238"/>
      <c r="T127" s="238"/>
      <c r="U127" s="238"/>
      <c r="V127" s="238"/>
      <c r="W127" s="232" t="s">
        <v>5578</v>
      </c>
      <c r="X127" s="232"/>
      <c r="Y127" s="232" t="s">
        <v>5556</v>
      </c>
      <c r="Z127" s="235">
        <v>0.05</v>
      </c>
      <c r="AA127" s="235">
        <v>0.11</v>
      </c>
      <c r="AB127" s="235">
        <v>0</v>
      </c>
      <c r="AC127" s="224">
        <v>36526</v>
      </c>
      <c r="AD127" s="224">
        <v>36526</v>
      </c>
      <c r="AE127" s="125">
        <v>18</v>
      </c>
      <c r="AF127" s="125">
        <v>24</v>
      </c>
      <c r="AG127" s="125">
        <v>12</v>
      </c>
      <c r="AH127" s="236">
        <v>1</v>
      </c>
      <c r="AI127" s="236" t="s">
        <v>5297</v>
      </c>
      <c r="AJ127" s="125" t="s">
        <v>6227</v>
      </c>
      <c r="AK127" s="175" t="s">
        <v>5144</v>
      </c>
      <c r="AL127" s="125">
        <v>23940</v>
      </c>
      <c r="AM127" s="27" t="s">
        <v>820</v>
      </c>
      <c r="AN127" s="126">
        <v>614.52</v>
      </c>
      <c r="AO127" s="126">
        <v>7.3</v>
      </c>
      <c r="AP127" s="126">
        <v>7.9</v>
      </c>
      <c r="AQ127" s="126">
        <v>0</v>
      </c>
      <c r="AR127" s="125">
        <v>0</v>
      </c>
      <c r="AS127" s="125">
        <v>0</v>
      </c>
      <c r="AT127" s="178">
        <v>43474</v>
      </c>
      <c r="AU127" s="178"/>
      <c r="AV127" s="178">
        <v>43406</v>
      </c>
      <c r="AW127" s="239" t="s">
        <v>855</v>
      </c>
      <c r="AX127" s="239" t="s">
        <v>846</v>
      </c>
      <c r="AY127" s="127"/>
      <c r="AZ127" s="127"/>
      <c r="BA127" s="128">
        <v>1</v>
      </c>
      <c r="BB127" s="128" t="s">
        <v>489</v>
      </c>
      <c r="BC127" s="128">
        <v>2000</v>
      </c>
      <c r="BD127" s="128">
        <v>1</v>
      </c>
      <c r="BE127" s="129" t="s">
        <v>541</v>
      </c>
      <c r="BF127" s="130">
        <v>1</v>
      </c>
      <c r="BG127" s="240"/>
      <c r="BH127" s="241"/>
      <c r="BI127" s="190"/>
      <c r="BJ127" s="131">
        <v>18000</v>
      </c>
      <c r="BK127" s="191">
        <v>26548</v>
      </c>
      <c r="BL127" s="13">
        <v>11970</v>
      </c>
      <c r="BM127" s="13">
        <v>5940</v>
      </c>
      <c r="BN127" s="27" t="s">
        <v>5557</v>
      </c>
      <c r="BO127" s="13" t="s">
        <v>5562</v>
      </c>
      <c r="BP127" s="222">
        <v>13000</v>
      </c>
      <c r="BQ127" s="132"/>
      <c r="BR127" s="133"/>
      <c r="BS127" s="125">
        <v>1000000000</v>
      </c>
      <c r="BT127" s="134">
        <v>3482</v>
      </c>
      <c r="BU127" s="135">
        <v>0.80659999999999998</v>
      </c>
      <c r="BV127" s="134">
        <v>15992</v>
      </c>
      <c r="BW127" s="136">
        <v>0</v>
      </c>
      <c r="BX127" s="136">
        <v>10000</v>
      </c>
      <c r="BY127" s="136">
        <v>5992</v>
      </c>
      <c r="BZ127" s="134">
        <v>0</v>
      </c>
      <c r="CA127" s="134">
        <v>0</v>
      </c>
      <c r="CB127" s="134">
        <v>19474</v>
      </c>
      <c r="CC127" s="135">
        <v>-8.1900000000000001E-2</v>
      </c>
      <c r="CD127" s="134"/>
      <c r="CE127" s="134"/>
      <c r="CF127" s="137">
        <v>0</v>
      </c>
      <c r="CG127" s="134">
        <v>6000</v>
      </c>
      <c r="CH127" s="132"/>
      <c r="CI127" s="132"/>
      <c r="CJ127" s="229" t="s">
        <v>820</v>
      </c>
      <c r="CK127" s="233" t="s">
        <v>820</v>
      </c>
      <c r="CL127" s="138">
        <v>147</v>
      </c>
      <c r="CM127" s="138">
        <v>0</v>
      </c>
      <c r="CN127" s="135">
        <v>0</v>
      </c>
      <c r="CO127" s="135">
        <v>1.6</v>
      </c>
      <c r="CP127" s="139"/>
      <c r="CQ127" s="135">
        <v>1</v>
      </c>
      <c r="CR127" s="179">
        <v>43175</v>
      </c>
      <c r="CS127" s="180">
        <v>43367</v>
      </c>
      <c r="CT127" s="181">
        <v>43493</v>
      </c>
      <c r="CU127" s="181">
        <v>43311</v>
      </c>
      <c r="CV127" s="181">
        <v>43395</v>
      </c>
      <c r="CW127" s="181">
        <v>43395</v>
      </c>
      <c r="CX127" s="181">
        <v>43479</v>
      </c>
      <c r="CY127" s="135">
        <v>0.28417826940241081</v>
      </c>
      <c r="CZ127" s="134">
        <v>110115</v>
      </c>
      <c r="DA127" s="135">
        <v>9.7087378640776691E-3</v>
      </c>
      <c r="DB127" s="135">
        <v>0.46601941747572817</v>
      </c>
      <c r="DC127" s="135">
        <v>6.7961165048543687E-2</v>
      </c>
      <c r="DD127" s="135">
        <v>0</v>
      </c>
      <c r="DE127" s="140">
        <v>0</v>
      </c>
      <c r="DF127" s="13" t="s">
        <v>820</v>
      </c>
      <c r="DG127" s="80" t="s">
        <v>820</v>
      </c>
      <c r="DH127" s="18" t="b">
        <v>0</v>
      </c>
      <c r="DI127" s="79"/>
      <c r="DJ127" s="79"/>
      <c r="DK127" s="192"/>
      <c r="DL127" s="174"/>
      <c r="DM127" s="193"/>
      <c r="DN127" s="135"/>
      <c r="DO127" s="79"/>
      <c r="DP127" s="79"/>
      <c r="DQ127" s="79"/>
      <c r="DR127" s="79"/>
      <c r="DS127" s="79"/>
      <c r="DT127" s="79"/>
      <c r="DU127" s="79"/>
      <c r="DV127" s="18"/>
      <c r="DW127" s="18"/>
      <c r="DX127" s="18"/>
      <c r="DY127" s="177"/>
      <c r="DZ127" s="177">
        <v>0</v>
      </c>
      <c r="EA127" s="177">
        <v>0</v>
      </c>
      <c r="EB127" s="177">
        <v>0</v>
      </c>
      <c r="EC127" s="177">
        <v>0</v>
      </c>
      <c r="ED127" s="177">
        <v>0</v>
      </c>
      <c r="EE127" s="177">
        <v>0</v>
      </c>
      <c r="EF127" s="177">
        <v>0</v>
      </c>
      <c r="EG127" s="177">
        <v>0</v>
      </c>
      <c r="EH127" s="177">
        <v>0</v>
      </c>
      <c r="EI127" s="177">
        <v>0</v>
      </c>
      <c r="EJ127" s="177">
        <v>0</v>
      </c>
      <c r="EK127" s="177">
        <v>0</v>
      </c>
      <c r="EL127" s="177">
        <v>0</v>
      </c>
      <c r="EM127" s="177">
        <v>0</v>
      </c>
      <c r="EN127" s="177">
        <v>0</v>
      </c>
      <c r="EO127" s="177">
        <v>0</v>
      </c>
      <c r="EP127" s="177">
        <v>5413</v>
      </c>
      <c r="EQ127" s="177">
        <v>0</v>
      </c>
      <c r="ER127" s="177">
        <v>0</v>
      </c>
      <c r="ES127" s="177">
        <v>0</v>
      </c>
      <c r="ET127" s="177">
        <v>0</v>
      </c>
      <c r="EU127" s="177">
        <v>1313</v>
      </c>
      <c r="EV127" s="177">
        <v>0</v>
      </c>
      <c r="EW127" s="177">
        <v>0</v>
      </c>
      <c r="EX127" s="177">
        <v>0</v>
      </c>
      <c r="EY127" s="177">
        <v>2813</v>
      </c>
      <c r="EZ127" s="177">
        <v>0</v>
      </c>
      <c r="FA127" s="177">
        <v>0</v>
      </c>
      <c r="FB127" s="177">
        <v>5713</v>
      </c>
      <c r="FC127" s="250">
        <v>6289</v>
      </c>
      <c r="FD127" s="245">
        <v>3090</v>
      </c>
      <c r="FE127" s="245">
        <v>3090</v>
      </c>
      <c r="FF127" s="242">
        <v>3090</v>
      </c>
      <c r="FG127" s="244">
        <v>7087</v>
      </c>
      <c r="FH127" s="244">
        <v>6687</v>
      </c>
      <c r="FI127" s="244">
        <v>6687</v>
      </c>
      <c r="FJ127" s="244">
        <v>6687</v>
      </c>
      <c r="FK127" s="244">
        <v>5187</v>
      </c>
      <c r="FL127" s="244">
        <v>5187</v>
      </c>
      <c r="FM127" s="244">
        <v>5187</v>
      </c>
      <c r="FN127" s="244">
        <v>5187</v>
      </c>
      <c r="FO127" s="244">
        <v>5187</v>
      </c>
      <c r="FP127" s="244">
        <v>5187</v>
      </c>
      <c r="FQ127" s="244">
        <v>5187</v>
      </c>
      <c r="FR127" s="244">
        <v>5187</v>
      </c>
      <c r="FS127" s="244">
        <v>5187</v>
      </c>
      <c r="FT127" s="244">
        <v>5187</v>
      </c>
      <c r="FU127" s="244">
        <v>5187</v>
      </c>
      <c r="FV127" s="244">
        <v>5187</v>
      </c>
      <c r="FW127" s="244">
        <v>5187</v>
      </c>
      <c r="FX127" s="244">
        <v>5187</v>
      </c>
      <c r="FY127" s="244">
        <v>5187</v>
      </c>
      <c r="FZ127" s="244">
        <v>5187</v>
      </c>
      <c r="GA127" s="244">
        <v>5187</v>
      </c>
      <c r="GB127" s="244">
        <v>5187</v>
      </c>
      <c r="GC127" s="244">
        <v>5187</v>
      </c>
      <c r="GD127" s="242">
        <v>3787</v>
      </c>
      <c r="GE127" s="242">
        <v>3787</v>
      </c>
      <c r="GF127" s="242">
        <v>3687</v>
      </c>
      <c r="GG127" s="242">
        <v>3487</v>
      </c>
      <c r="GH127" s="242">
        <v>3487</v>
      </c>
      <c r="GI127" s="242">
        <v>3487</v>
      </c>
      <c r="GJ127" s="242">
        <v>3487</v>
      </c>
      <c r="GK127" s="242">
        <v>3487</v>
      </c>
      <c r="GL127" s="242">
        <v>3287</v>
      </c>
      <c r="GM127" s="242">
        <v>3287</v>
      </c>
      <c r="GN127" s="242">
        <v>3187</v>
      </c>
      <c r="GO127" s="242">
        <v>3087</v>
      </c>
      <c r="GP127" s="242">
        <v>3087</v>
      </c>
      <c r="GQ127" s="242">
        <v>3087</v>
      </c>
      <c r="GR127" s="242">
        <v>2987</v>
      </c>
      <c r="GS127" s="242">
        <v>2987</v>
      </c>
      <c r="GT127" s="242">
        <v>2987</v>
      </c>
      <c r="GU127" s="242">
        <v>2987</v>
      </c>
      <c r="GV127" s="242">
        <v>2987</v>
      </c>
      <c r="GW127" s="242">
        <v>2987</v>
      </c>
      <c r="GX127" s="242">
        <v>2987</v>
      </c>
      <c r="GY127" s="242">
        <v>2587</v>
      </c>
      <c r="GZ127" s="242">
        <v>2587</v>
      </c>
      <c r="HA127" s="242">
        <v>2287</v>
      </c>
      <c r="HB127" s="242">
        <v>2287</v>
      </c>
      <c r="HC127" s="242">
        <v>2287</v>
      </c>
      <c r="HD127" s="242">
        <v>2287</v>
      </c>
      <c r="HE127" s="242">
        <v>1</v>
      </c>
      <c r="HF127" s="242">
        <v>2287</v>
      </c>
      <c r="HG127" s="242">
        <v>2287</v>
      </c>
      <c r="HH127" s="242">
        <v>2287</v>
      </c>
      <c r="HI127" s="242">
        <v>2287</v>
      </c>
      <c r="HJ127" s="242">
        <v>2287</v>
      </c>
      <c r="HK127" s="198"/>
      <c r="HL127" s="242">
        <v>2287</v>
      </c>
      <c r="HM127" s="242">
        <v>2187</v>
      </c>
      <c r="HN127" s="242">
        <v>2187</v>
      </c>
      <c r="HO127" s="242">
        <v>2287</v>
      </c>
      <c r="HP127" s="242">
        <v>1687</v>
      </c>
      <c r="HQ127" s="242">
        <v>1687</v>
      </c>
      <c r="HR127" s="242">
        <v>1687</v>
      </c>
      <c r="HS127" s="242">
        <v>1687</v>
      </c>
      <c r="HT127" s="242">
        <v>1687</v>
      </c>
      <c r="HU127" s="242">
        <v>1687</v>
      </c>
      <c r="HV127" s="198"/>
      <c r="HW127" s="242">
        <v>1587</v>
      </c>
      <c r="HX127" s="242">
        <v>1487</v>
      </c>
      <c r="HY127" s="242">
        <v>1487</v>
      </c>
      <c r="HZ127" s="242">
        <v>1487</v>
      </c>
      <c r="IA127" s="242">
        <v>1487</v>
      </c>
      <c r="IB127" s="242">
        <v>1487</v>
      </c>
      <c r="IC127" s="242">
        <v>1487</v>
      </c>
      <c r="ID127" s="242">
        <v>1487</v>
      </c>
      <c r="IE127" s="242">
        <v>1487</v>
      </c>
      <c r="IF127" s="242">
        <v>1487</v>
      </c>
      <c r="IG127" s="242">
        <v>1487</v>
      </c>
      <c r="IH127" s="242">
        <v>1487</v>
      </c>
      <c r="II127" s="242">
        <v>1387</v>
      </c>
      <c r="IJ127" s="242">
        <v>1387</v>
      </c>
      <c r="IK127" s="242">
        <v>1387</v>
      </c>
      <c r="IL127" s="242">
        <v>1287</v>
      </c>
      <c r="IM127" s="242">
        <v>1287</v>
      </c>
      <c r="IN127" s="242">
        <v>1287</v>
      </c>
      <c r="IO127" s="242">
        <v>1287</v>
      </c>
      <c r="IP127" s="242">
        <v>1287</v>
      </c>
      <c r="IQ127" s="242">
        <v>1187</v>
      </c>
      <c r="IR127" s="242">
        <v>1187</v>
      </c>
      <c r="IS127" s="242">
        <v>1187</v>
      </c>
      <c r="IT127" s="242">
        <v>1087</v>
      </c>
      <c r="IU127" s="242">
        <v>1087</v>
      </c>
      <c r="IV127" s="242">
        <v>1087</v>
      </c>
      <c r="IW127" s="242">
        <v>1087</v>
      </c>
      <c r="IX127" s="242">
        <v>1087</v>
      </c>
      <c r="IY127" s="242">
        <v>1087</v>
      </c>
      <c r="IZ127" s="198"/>
      <c r="JA127" s="244">
        <v>6087</v>
      </c>
      <c r="JB127" s="244">
        <v>6087</v>
      </c>
      <c r="JC127" s="244">
        <v>6087</v>
      </c>
      <c r="JD127" s="242">
        <v>3887</v>
      </c>
      <c r="JE127" s="242">
        <v>3886</v>
      </c>
      <c r="JF127" s="242">
        <v>3886</v>
      </c>
      <c r="JG127" s="242">
        <v>3886</v>
      </c>
      <c r="JH127" s="242">
        <v>3886</v>
      </c>
      <c r="JI127" s="242">
        <v>3886</v>
      </c>
      <c r="JJ127" s="242"/>
      <c r="JK127" s="242">
        <v>3886</v>
      </c>
      <c r="JL127" s="242">
        <v>3886</v>
      </c>
      <c r="JM127" s="242">
        <v>3886</v>
      </c>
      <c r="JN127" s="242">
        <v>3786</v>
      </c>
      <c r="JO127" s="242">
        <v>3586</v>
      </c>
      <c r="JP127" s="242">
        <v>3586</v>
      </c>
      <c r="JQ127" s="198"/>
      <c r="JR127" s="242">
        <v>3586</v>
      </c>
      <c r="JS127" s="242">
        <v>3586</v>
      </c>
      <c r="JT127" s="242">
        <v>3486</v>
      </c>
      <c r="JU127" s="242">
        <v>3386</v>
      </c>
      <c r="JV127" s="242">
        <v>3286</v>
      </c>
      <c r="JW127" s="242">
        <v>3286</v>
      </c>
      <c r="JX127" s="242">
        <v>3286</v>
      </c>
      <c r="JY127" s="242">
        <v>3286</v>
      </c>
      <c r="JZ127" s="242">
        <v>3286</v>
      </c>
      <c r="KA127" s="242">
        <v>3286</v>
      </c>
      <c r="KB127" s="242">
        <v>3286</v>
      </c>
      <c r="KC127" s="242">
        <v>3286</v>
      </c>
      <c r="KD127" s="242">
        <v>3286</v>
      </c>
      <c r="KE127" s="242">
        <v>3286</v>
      </c>
      <c r="KF127" s="242">
        <v>3286</v>
      </c>
      <c r="KG127" s="242">
        <v>3286</v>
      </c>
      <c r="KH127" s="242">
        <v>3286</v>
      </c>
      <c r="KI127" s="242">
        <v>3186</v>
      </c>
      <c r="KJ127" s="242">
        <v>3186</v>
      </c>
      <c r="KK127" s="242">
        <v>3186</v>
      </c>
      <c r="KL127" s="242">
        <v>3186</v>
      </c>
      <c r="KM127" s="242">
        <v>3086</v>
      </c>
      <c r="KN127" s="242">
        <v>3086</v>
      </c>
      <c r="KO127" s="244">
        <v>6077</v>
      </c>
      <c r="KP127" s="244">
        <v>6077</v>
      </c>
      <c r="KQ127" s="244">
        <v>6077</v>
      </c>
      <c r="KR127" s="244">
        <v>6077</v>
      </c>
      <c r="KS127" s="244">
        <v>6077</v>
      </c>
      <c r="KT127" s="244">
        <v>5977</v>
      </c>
      <c r="KU127" s="244">
        <v>5677</v>
      </c>
      <c r="KV127" s="242">
        <v>5577</v>
      </c>
      <c r="KW127" s="242">
        <v>5577</v>
      </c>
      <c r="KX127" s="198"/>
      <c r="KY127" s="198"/>
      <c r="KZ127" s="198"/>
      <c r="LA127" s="198"/>
      <c r="LB127" s="242">
        <v>5177</v>
      </c>
      <c r="LC127" s="242">
        <v>3886</v>
      </c>
      <c r="LD127" s="242">
        <v>3886</v>
      </c>
      <c r="LE127" s="242">
        <v>4777</v>
      </c>
      <c r="LF127" s="243">
        <v>0</v>
      </c>
      <c r="LG127" s="242">
        <v>4777</v>
      </c>
      <c r="LH127" s="198"/>
      <c r="LI127" s="198"/>
      <c r="LJ127" s="198"/>
      <c r="LK127" s="198"/>
      <c r="LL127" s="198"/>
      <c r="LM127" s="198"/>
      <c r="LN127" s="198"/>
      <c r="LO127" s="198"/>
      <c r="LP127" s="198"/>
      <c r="LQ127" s="242">
        <v>4777</v>
      </c>
      <c r="LR127" s="198"/>
      <c r="LS127" s="198"/>
      <c r="LT127" s="198"/>
      <c r="LU127" s="198"/>
      <c r="LV127" s="198"/>
      <c r="LW127" s="198"/>
      <c r="LX127" s="198"/>
      <c r="LY127" s="198"/>
      <c r="LZ127" s="198"/>
      <c r="MA127" s="198"/>
      <c r="MB127" s="198"/>
      <c r="MC127" s="198"/>
      <c r="MD127" s="198"/>
      <c r="ME127" s="198"/>
      <c r="MF127" s="198"/>
      <c r="MG127" s="198"/>
      <c r="MH127" s="198"/>
      <c r="MI127" s="198"/>
      <c r="MJ127" s="198"/>
      <c r="MK127" s="198"/>
      <c r="ML127" s="198"/>
      <c r="MM127" s="198"/>
      <c r="MN127" s="242">
        <v>4777</v>
      </c>
      <c r="MO127" s="242">
        <v>3482</v>
      </c>
      <c r="MP127" s="198"/>
      <c r="MQ127" s="242">
        <v>3482</v>
      </c>
      <c r="MR127" s="198"/>
      <c r="MS127" s="198"/>
      <c r="MT127" s="198"/>
      <c r="MU127" s="198"/>
      <c r="MV127" s="198"/>
      <c r="MW127" s="198"/>
      <c r="MX127" s="198"/>
      <c r="MY127" s="198"/>
      <c r="MZ127" s="198"/>
      <c r="NA127" s="242">
        <v>3482</v>
      </c>
      <c r="NB127" s="198"/>
      <c r="NC127" s="198"/>
      <c r="ND127" s="198"/>
      <c r="NE127" s="198"/>
      <c r="NF127" s="198"/>
      <c r="NG127" s="198"/>
      <c r="NH127" s="198"/>
      <c r="NI127" s="198"/>
      <c r="NJ127" s="198"/>
      <c r="NK127" s="198"/>
      <c r="NL127" s="198"/>
      <c r="NM127" s="198"/>
      <c r="NN127" s="198"/>
      <c r="NO127" s="198"/>
      <c r="NP127" s="198"/>
      <c r="NQ127" s="198"/>
      <c r="NR127" s="198"/>
      <c r="NS127" s="198"/>
      <c r="NT127" s="198"/>
      <c r="NU127" s="198"/>
      <c r="NV127" s="198"/>
      <c r="NW127" s="198"/>
      <c r="NX127" s="198"/>
      <c r="NY127" s="198"/>
      <c r="NZ127" s="198"/>
      <c r="OA127" s="198"/>
      <c r="OB127" s="198"/>
      <c r="OC127" s="198"/>
      <c r="OD127" s="198"/>
      <c r="OE127" s="198"/>
      <c r="OF127" s="198"/>
      <c r="OG127" s="198"/>
      <c r="OH127" s="198"/>
      <c r="OI127" s="198"/>
      <c r="OJ127" s="198"/>
      <c r="OK127" s="198"/>
      <c r="OL127" s="198"/>
      <c r="OM127" s="198"/>
      <c r="ON127" s="198"/>
      <c r="OO127" s="198"/>
      <c r="OP127" s="198"/>
      <c r="OQ127" s="198"/>
      <c r="OR127" s="198"/>
      <c r="OS127" s="198"/>
      <c r="OT127" s="198"/>
      <c r="OU127" s="198"/>
      <c r="OV127" s="198"/>
      <c r="OW127" s="198"/>
      <c r="OX127" s="198"/>
      <c r="OY127" s="198"/>
      <c r="OZ127" s="198"/>
      <c r="PA127" s="198"/>
      <c r="PB127" s="198"/>
      <c r="PC127" s="198"/>
      <c r="PD127" s="198"/>
      <c r="PE127" s="198"/>
      <c r="PF127" s="198"/>
      <c r="PG127" s="198"/>
      <c r="PH127" s="198"/>
      <c r="PI127" s="198"/>
      <c r="PJ127" s="198"/>
      <c r="PK127" s="198"/>
      <c r="PL127" s="198"/>
      <c r="PM127" s="198"/>
      <c r="PN127" s="198"/>
      <c r="PO127" s="198"/>
      <c r="PP127" s="198"/>
      <c r="PQ127" s="198"/>
      <c r="PR127" s="198"/>
      <c r="PS127" s="198"/>
      <c r="PT127" s="198"/>
      <c r="PU127" s="198"/>
      <c r="PV127" s="198"/>
      <c r="PW127" s="198"/>
      <c r="PX127" s="261"/>
      <c r="PY127" s="261"/>
      <c r="PZ127" s="261"/>
      <c r="QA127" s="261"/>
      <c r="QB127" s="261"/>
      <c r="QC127" s="261"/>
      <c r="QD127" s="261"/>
      <c r="QE127" s="261"/>
      <c r="QF127" s="261"/>
      <c r="QG127" s="261"/>
      <c r="QH127" s="261"/>
      <c r="QI127" s="261"/>
      <c r="QJ127" s="261"/>
      <c r="QK127" s="261"/>
      <c r="QL127" s="261"/>
      <c r="QM127" s="261"/>
      <c r="QN127" s="261"/>
      <c r="QO127" s="261"/>
      <c r="QP127" s="261"/>
      <c r="QQ127" s="261"/>
      <c r="QR127" s="261"/>
      <c r="QS127" s="261"/>
      <c r="QT127" s="261"/>
      <c r="QU127" s="261"/>
      <c r="QV127" s="261"/>
      <c r="QW127" s="261"/>
      <c r="QX127" s="261"/>
      <c r="QY127" s="261"/>
      <c r="QZ127" s="261"/>
      <c r="RA127" s="261"/>
      <c r="RB127" s="261"/>
      <c r="RC127" s="261"/>
      <c r="RD127" s="261"/>
      <c r="RE127" s="261"/>
      <c r="RF127" s="261"/>
      <c r="RG127" s="261"/>
      <c r="RH127" s="261"/>
      <c r="RI127" s="261"/>
      <c r="RJ127" s="261"/>
      <c r="RK127" s="261"/>
      <c r="RL127" s="261"/>
      <c r="RM127" s="261"/>
      <c r="RN127" s="261"/>
      <c r="RO127" s="261"/>
      <c r="RP127" s="261"/>
      <c r="RQ127" s="261"/>
      <c r="RR127" s="261"/>
      <c r="RS127" s="261"/>
      <c r="RT127" s="261"/>
      <c r="RU127" s="261"/>
      <c r="RV127" s="261"/>
      <c r="RW127" s="261"/>
      <c r="RX127" s="261"/>
      <c r="RY127" s="261"/>
      <c r="RZ127" s="261"/>
      <c r="SA127" s="261"/>
      <c r="SB127" s="261"/>
      <c r="SC127" s="261"/>
      <c r="SD127" s="261"/>
      <c r="SE127" s="261"/>
    </row>
    <row r="128" spans="1:499" x14ac:dyDescent="0.2">
      <c r="A128" s="230" t="s">
        <v>830</v>
      </c>
      <c r="B128" s="231" t="s">
        <v>1826</v>
      </c>
      <c r="C128" s="225"/>
      <c r="D128" s="225"/>
      <c r="E128" s="225"/>
      <c r="F128" s="226" t="s">
        <v>5752</v>
      </c>
      <c r="G128" s="226" t="s">
        <v>5550</v>
      </c>
      <c r="H128" s="226" t="s">
        <v>5551</v>
      </c>
      <c r="I128" s="226" t="s">
        <v>5721</v>
      </c>
      <c r="J128" s="226"/>
      <c r="K128" s="226"/>
      <c r="L128" s="226"/>
      <c r="M128" s="226"/>
      <c r="N128" s="226" t="s">
        <v>5553</v>
      </c>
      <c r="O128" s="226" t="s">
        <v>5583</v>
      </c>
      <c r="P128" s="226"/>
      <c r="Q128" s="237">
        <v>0</v>
      </c>
      <c r="R128" s="238"/>
      <c r="S128" s="238"/>
      <c r="T128" s="238"/>
      <c r="U128" s="238"/>
      <c r="V128" s="238"/>
      <c r="W128" s="232" t="s">
        <v>5570</v>
      </c>
      <c r="X128" s="232"/>
      <c r="Y128" s="232" t="s">
        <v>5556</v>
      </c>
      <c r="Z128" s="235">
        <v>0.04</v>
      </c>
      <c r="AA128" s="235">
        <v>0.09</v>
      </c>
      <c r="AB128" s="235">
        <v>0</v>
      </c>
      <c r="AC128" s="224">
        <v>36526</v>
      </c>
      <c r="AD128" s="224">
        <v>36526</v>
      </c>
      <c r="AE128" s="125">
        <v>18</v>
      </c>
      <c r="AF128" s="125">
        <v>24</v>
      </c>
      <c r="AG128" s="125">
        <v>12</v>
      </c>
      <c r="AH128" s="236">
        <v>1</v>
      </c>
      <c r="AI128" s="236" t="s">
        <v>819</v>
      </c>
      <c r="AJ128" s="125" t="s">
        <v>6225</v>
      </c>
      <c r="AK128" s="175" t="s">
        <v>5144</v>
      </c>
      <c r="AL128" s="125" t="s">
        <v>820</v>
      </c>
      <c r="AM128" s="27" t="s">
        <v>5060</v>
      </c>
      <c r="AN128" s="126">
        <v>820.94</v>
      </c>
      <c r="AO128" s="126">
        <v>3.6</v>
      </c>
      <c r="AP128" s="126">
        <v>8.1999999999999993</v>
      </c>
      <c r="AQ128" s="126">
        <v>1.2</v>
      </c>
      <c r="AR128" s="125">
        <v>0</v>
      </c>
      <c r="AS128" s="125">
        <v>0</v>
      </c>
      <c r="AT128" s="178">
        <v>43448</v>
      </c>
      <c r="AU128" s="178">
        <v>42779</v>
      </c>
      <c r="AV128" s="178">
        <v>43406</v>
      </c>
      <c r="AW128" s="239" t="s">
        <v>855</v>
      </c>
      <c r="AX128" s="239" t="s">
        <v>846</v>
      </c>
      <c r="AY128" s="127"/>
      <c r="AZ128" s="127"/>
      <c r="BA128" s="128">
        <v>4000</v>
      </c>
      <c r="BB128" s="128" t="s">
        <v>489</v>
      </c>
      <c r="BC128" s="128"/>
      <c r="BD128" s="128">
        <v>1</v>
      </c>
      <c r="BE128" s="129" t="s">
        <v>541</v>
      </c>
      <c r="BF128" s="130">
        <v>1</v>
      </c>
      <c r="BG128" s="240"/>
      <c r="BH128" s="241"/>
      <c r="BI128" s="190"/>
      <c r="BJ128" s="131">
        <v>11810</v>
      </c>
      <c r="BK128" s="191">
        <v>35465</v>
      </c>
      <c r="BL128" s="13">
        <v>7854</v>
      </c>
      <c r="BM128" s="13">
        <v>3897</v>
      </c>
      <c r="BN128" s="27" t="s">
        <v>705</v>
      </c>
      <c r="BO128" s="13" t="s">
        <v>5562</v>
      </c>
      <c r="BP128" s="222">
        <v>13122</v>
      </c>
      <c r="BQ128" s="132"/>
      <c r="BR128" s="133"/>
      <c r="BS128" s="125">
        <v>1000000000</v>
      </c>
      <c r="BT128" s="134">
        <v>6881</v>
      </c>
      <c r="BU128" s="135">
        <v>0.41739999999999999</v>
      </c>
      <c r="BV128" s="134">
        <v>19997</v>
      </c>
      <c r="BW128" s="136">
        <v>0</v>
      </c>
      <c r="BX128" s="136">
        <v>10000</v>
      </c>
      <c r="BY128" s="136">
        <v>9997</v>
      </c>
      <c r="BZ128" s="134">
        <v>0</v>
      </c>
      <c r="CA128" s="134">
        <v>0</v>
      </c>
      <c r="CB128" s="134">
        <v>26878</v>
      </c>
      <c r="CC128" s="135">
        <v>-1.2759</v>
      </c>
      <c r="CD128" s="134"/>
      <c r="CE128" s="134"/>
      <c r="CF128" s="137">
        <v>0</v>
      </c>
      <c r="CG128" s="134">
        <v>3937</v>
      </c>
      <c r="CH128" s="132"/>
      <c r="CI128" s="132"/>
      <c r="CJ128" s="229" t="s">
        <v>820</v>
      </c>
      <c r="CK128" s="233" t="s">
        <v>820</v>
      </c>
      <c r="CL128" s="138">
        <v>0</v>
      </c>
      <c r="CM128" s="138">
        <v>0</v>
      </c>
      <c r="CN128" s="135">
        <v>0</v>
      </c>
      <c r="CO128" s="135">
        <v>1.67</v>
      </c>
      <c r="CP128" s="139"/>
      <c r="CQ128" s="135">
        <v>1</v>
      </c>
      <c r="CR128" s="179">
        <v>43479</v>
      </c>
      <c r="CS128" s="180">
        <v>43479</v>
      </c>
      <c r="CT128" s="181">
        <v>43605</v>
      </c>
      <c r="CU128" s="181">
        <v>43311</v>
      </c>
      <c r="CV128" s="181">
        <v>43395</v>
      </c>
      <c r="CW128" s="181">
        <v>43395</v>
      </c>
      <c r="CX128" s="181">
        <v>43479</v>
      </c>
      <c r="CY128" s="135">
        <v>0</v>
      </c>
      <c r="CZ128" s="134">
        <v>0</v>
      </c>
      <c r="DA128" s="135">
        <v>0</v>
      </c>
      <c r="DB128" s="135">
        <v>0</v>
      </c>
      <c r="DC128" s="135">
        <v>2.197802197802198E-2</v>
      </c>
      <c r="DD128" s="135">
        <v>0</v>
      </c>
      <c r="DE128" s="140">
        <v>0</v>
      </c>
      <c r="DF128" s="13" t="s">
        <v>820</v>
      </c>
      <c r="DG128" s="80" t="s">
        <v>820</v>
      </c>
      <c r="DH128" s="18" t="b">
        <v>0</v>
      </c>
      <c r="DI128" s="79"/>
      <c r="DJ128" s="79"/>
      <c r="DK128" s="192"/>
      <c r="DL128" s="174"/>
      <c r="DM128" s="193"/>
      <c r="DN128" s="135"/>
      <c r="DO128" s="79"/>
      <c r="DP128" s="79"/>
      <c r="DQ128" s="79"/>
      <c r="DR128" s="79"/>
      <c r="DS128" s="79"/>
      <c r="DT128" s="79"/>
      <c r="DU128" s="79"/>
      <c r="DV128" s="18"/>
      <c r="DW128" s="18"/>
      <c r="DX128" s="18"/>
      <c r="DY128" s="177"/>
      <c r="DZ128" s="177">
        <v>0</v>
      </c>
      <c r="EA128" s="177">
        <v>0</v>
      </c>
      <c r="EB128" s="177">
        <v>0</v>
      </c>
      <c r="EC128" s="177">
        <v>0</v>
      </c>
      <c r="ED128" s="177">
        <v>0</v>
      </c>
      <c r="EE128" s="177">
        <v>0</v>
      </c>
      <c r="EF128" s="177">
        <v>0</v>
      </c>
      <c r="EG128" s="177">
        <v>0</v>
      </c>
      <c r="EH128" s="177">
        <v>0</v>
      </c>
      <c r="EI128" s="177">
        <v>0</v>
      </c>
      <c r="EJ128" s="177">
        <v>0</v>
      </c>
      <c r="EK128" s="177">
        <v>0</v>
      </c>
      <c r="EL128" s="177">
        <v>0</v>
      </c>
      <c r="EM128" s="177">
        <v>0</v>
      </c>
      <c r="EN128" s="177">
        <v>0</v>
      </c>
      <c r="EO128" s="177">
        <v>0</v>
      </c>
      <c r="EP128" s="177">
        <v>6607</v>
      </c>
      <c r="EQ128" s="177">
        <v>0</v>
      </c>
      <c r="ER128" s="177">
        <v>0</v>
      </c>
      <c r="ES128" s="177">
        <v>0</v>
      </c>
      <c r="ET128" s="177">
        <v>0</v>
      </c>
      <c r="EU128" s="177">
        <v>0</v>
      </c>
      <c r="EV128" s="177">
        <v>0</v>
      </c>
      <c r="EW128" s="177">
        <v>0</v>
      </c>
      <c r="EX128" s="177">
        <v>0</v>
      </c>
      <c r="EY128" s="177">
        <v>6112</v>
      </c>
      <c r="EZ128" s="177">
        <v>0</v>
      </c>
      <c r="FA128" s="177">
        <v>0</v>
      </c>
      <c r="FB128" s="177">
        <v>8012</v>
      </c>
      <c r="FC128" s="245">
        <v>2897</v>
      </c>
      <c r="FD128" s="242">
        <v>4195</v>
      </c>
      <c r="FE128" s="242">
        <v>4195</v>
      </c>
      <c r="FF128" s="242">
        <v>4195</v>
      </c>
      <c r="FG128" s="250">
        <v>8193</v>
      </c>
      <c r="FH128" s="250">
        <v>7593</v>
      </c>
      <c r="FI128" s="250">
        <v>7593</v>
      </c>
      <c r="FJ128" s="250">
        <v>7593</v>
      </c>
      <c r="FK128" s="242">
        <v>4888</v>
      </c>
      <c r="FL128" s="242">
        <v>4888</v>
      </c>
      <c r="FM128" s="242">
        <v>4888</v>
      </c>
      <c r="FN128" s="242">
        <v>4888</v>
      </c>
      <c r="FO128" s="242">
        <v>4888</v>
      </c>
      <c r="FP128" s="242">
        <v>4888</v>
      </c>
      <c r="FQ128" s="242">
        <v>4888</v>
      </c>
      <c r="FR128" s="242">
        <v>4888</v>
      </c>
      <c r="FS128" s="242">
        <v>4888</v>
      </c>
      <c r="FT128" s="242">
        <v>4888</v>
      </c>
      <c r="FU128" s="242">
        <v>4888</v>
      </c>
      <c r="FV128" s="242">
        <v>4888</v>
      </c>
      <c r="FW128" s="242">
        <v>4888</v>
      </c>
      <c r="FX128" s="242">
        <v>4888</v>
      </c>
      <c r="FY128" s="242">
        <v>4888</v>
      </c>
      <c r="FZ128" s="242">
        <v>4888</v>
      </c>
      <c r="GA128" s="242">
        <v>4888</v>
      </c>
      <c r="GB128" s="242">
        <v>4888</v>
      </c>
      <c r="GC128" s="242">
        <v>4888</v>
      </c>
      <c r="GD128" s="242">
        <v>4288</v>
      </c>
      <c r="GE128" s="242">
        <v>4288</v>
      </c>
      <c r="GF128" s="242">
        <v>4288</v>
      </c>
      <c r="GG128" s="242">
        <v>3788</v>
      </c>
      <c r="GH128" s="242">
        <v>3688</v>
      </c>
      <c r="GI128" s="242">
        <v>3688</v>
      </c>
      <c r="GJ128" s="242">
        <v>3688</v>
      </c>
      <c r="GK128" s="242">
        <v>3488</v>
      </c>
      <c r="GL128" s="242">
        <v>3488</v>
      </c>
      <c r="GM128" s="242">
        <v>3488</v>
      </c>
      <c r="GN128" s="242">
        <v>3488</v>
      </c>
      <c r="GO128" s="242">
        <v>3388</v>
      </c>
      <c r="GP128" s="242">
        <v>3388</v>
      </c>
      <c r="GQ128" s="242">
        <v>3388</v>
      </c>
      <c r="GR128" s="242">
        <v>3088</v>
      </c>
      <c r="GS128" s="242">
        <v>3088</v>
      </c>
      <c r="GT128" s="242">
        <v>3088</v>
      </c>
      <c r="GU128" s="242">
        <v>3088</v>
      </c>
      <c r="GV128" s="242">
        <v>3088</v>
      </c>
      <c r="GW128" s="242">
        <v>3088</v>
      </c>
      <c r="GX128" s="242">
        <v>3088</v>
      </c>
      <c r="GY128" s="242">
        <v>2988</v>
      </c>
      <c r="GZ128" s="242">
        <v>2988</v>
      </c>
      <c r="HA128" s="242">
        <v>2988</v>
      </c>
      <c r="HB128" s="242">
        <v>2988</v>
      </c>
      <c r="HC128" s="242">
        <v>2988</v>
      </c>
      <c r="HD128" s="242">
        <v>2988</v>
      </c>
      <c r="HE128" s="242">
        <v>1</v>
      </c>
      <c r="HF128" s="242">
        <v>2988</v>
      </c>
      <c r="HG128" s="242">
        <v>2988</v>
      </c>
      <c r="HH128" s="242">
        <v>2888</v>
      </c>
      <c r="HI128" s="242">
        <v>2888</v>
      </c>
      <c r="HJ128" s="242">
        <v>2788</v>
      </c>
      <c r="HK128" s="198"/>
      <c r="HL128" s="242">
        <v>2788</v>
      </c>
      <c r="HM128" s="242">
        <v>2088</v>
      </c>
      <c r="HN128" s="242">
        <v>1988</v>
      </c>
      <c r="HO128" s="242">
        <v>2988</v>
      </c>
      <c r="HP128" s="242">
        <v>1388</v>
      </c>
      <c r="HQ128" s="242">
        <v>1388</v>
      </c>
      <c r="HR128" s="242">
        <v>1388</v>
      </c>
      <c r="HS128" s="242">
        <v>1388</v>
      </c>
      <c r="HT128" s="242">
        <v>1388</v>
      </c>
      <c r="HU128" s="242">
        <v>1388</v>
      </c>
      <c r="HV128" s="198"/>
      <c r="HW128" s="242">
        <v>788</v>
      </c>
      <c r="HX128" s="242">
        <v>288</v>
      </c>
      <c r="HY128" s="242">
        <v>288</v>
      </c>
      <c r="HZ128" s="242">
        <v>288</v>
      </c>
      <c r="IA128" s="242">
        <v>288</v>
      </c>
      <c r="IB128" s="242">
        <v>288</v>
      </c>
      <c r="IC128" s="242">
        <v>188</v>
      </c>
      <c r="ID128" s="242">
        <v>188</v>
      </c>
      <c r="IE128" s="242">
        <v>188</v>
      </c>
      <c r="IF128" s="242">
        <v>188</v>
      </c>
      <c r="IG128" s="242">
        <v>188</v>
      </c>
      <c r="IH128" s="242">
        <v>188</v>
      </c>
      <c r="II128" s="242">
        <v>100</v>
      </c>
      <c r="IJ128" s="242">
        <v>100</v>
      </c>
      <c r="IK128" s="242">
        <v>100</v>
      </c>
      <c r="IL128" s="242">
        <v>100</v>
      </c>
      <c r="IM128" s="242">
        <v>100</v>
      </c>
      <c r="IN128" s="242">
        <v>100</v>
      </c>
      <c r="IO128" s="242">
        <v>100</v>
      </c>
      <c r="IP128" s="242">
        <v>100</v>
      </c>
      <c r="IQ128" s="242">
        <v>100</v>
      </c>
      <c r="IR128" s="242">
        <v>100</v>
      </c>
      <c r="IS128" s="242">
        <v>100</v>
      </c>
      <c r="IT128" s="242">
        <v>100</v>
      </c>
      <c r="IU128" s="242">
        <v>100</v>
      </c>
      <c r="IV128" s="242">
        <v>100</v>
      </c>
      <c r="IW128" s="242">
        <v>100</v>
      </c>
      <c r="IX128" s="242">
        <v>100</v>
      </c>
      <c r="IY128" s="242">
        <v>100</v>
      </c>
      <c r="IZ128" s="198"/>
      <c r="JA128" s="242">
        <v>5100</v>
      </c>
      <c r="JB128" s="242">
        <v>5100</v>
      </c>
      <c r="JC128" s="242">
        <v>5100</v>
      </c>
      <c r="JD128" s="242">
        <v>2600</v>
      </c>
      <c r="JE128" s="242">
        <v>2598</v>
      </c>
      <c r="JF128" s="242">
        <v>2498</v>
      </c>
      <c r="JG128" s="242">
        <v>2498</v>
      </c>
      <c r="JH128" s="242">
        <v>2498</v>
      </c>
      <c r="JI128" s="242">
        <v>2498</v>
      </c>
      <c r="JJ128" s="242"/>
      <c r="JK128" s="242">
        <v>2498</v>
      </c>
      <c r="JL128" s="242">
        <v>2483</v>
      </c>
      <c r="JM128" s="242">
        <v>2483</v>
      </c>
      <c r="JN128" s="242">
        <v>2483</v>
      </c>
      <c r="JO128" s="242">
        <v>2383</v>
      </c>
      <c r="JP128" s="242">
        <v>2383</v>
      </c>
      <c r="JQ128" s="198"/>
      <c r="JR128" s="242">
        <v>2183</v>
      </c>
      <c r="JS128" s="242">
        <v>2183</v>
      </c>
      <c r="JT128" s="242">
        <v>2183</v>
      </c>
      <c r="JU128" s="242">
        <v>2083</v>
      </c>
      <c r="JV128" s="242">
        <v>1983</v>
      </c>
      <c r="JW128" s="242">
        <v>1983</v>
      </c>
      <c r="JX128" s="242">
        <v>1983</v>
      </c>
      <c r="JY128" s="242">
        <v>1483</v>
      </c>
      <c r="JZ128" s="242">
        <v>1483</v>
      </c>
      <c r="KA128" s="242">
        <v>1483</v>
      </c>
      <c r="KB128" s="242">
        <v>1183</v>
      </c>
      <c r="KC128" s="242">
        <v>1183</v>
      </c>
      <c r="KD128" s="242">
        <v>1183</v>
      </c>
      <c r="KE128" s="242">
        <v>1183</v>
      </c>
      <c r="KF128" s="242">
        <v>1083</v>
      </c>
      <c r="KG128" s="242">
        <v>1083</v>
      </c>
      <c r="KH128" s="242">
        <v>1083</v>
      </c>
      <c r="KI128" s="242">
        <v>1083</v>
      </c>
      <c r="KJ128" s="242">
        <v>1083</v>
      </c>
      <c r="KK128" s="242">
        <v>1083</v>
      </c>
      <c r="KL128" s="242">
        <v>1083</v>
      </c>
      <c r="KM128" s="242">
        <v>883</v>
      </c>
      <c r="KN128" s="242">
        <v>683</v>
      </c>
      <c r="KO128" s="244">
        <v>9581</v>
      </c>
      <c r="KP128" s="244">
        <v>9581</v>
      </c>
      <c r="KQ128" s="244">
        <v>9581</v>
      </c>
      <c r="KR128" s="244">
        <v>9581</v>
      </c>
      <c r="KS128" s="244">
        <v>9581</v>
      </c>
      <c r="KT128" s="244">
        <v>9281</v>
      </c>
      <c r="KU128" s="244">
        <v>9281</v>
      </c>
      <c r="KV128" s="244">
        <v>8981</v>
      </c>
      <c r="KW128" s="244">
        <v>8981</v>
      </c>
      <c r="KX128" s="198"/>
      <c r="KY128" s="198"/>
      <c r="KZ128" s="198"/>
      <c r="LA128" s="198"/>
      <c r="LB128" s="244">
        <v>8281</v>
      </c>
      <c r="LC128" s="242">
        <v>2498</v>
      </c>
      <c r="LD128" s="242">
        <v>2498</v>
      </c>
      <c r="LE128" s="244">
        <v>8081</v>
      </c>
      <c r="LF128" s="243">
        <v>0</v>
      </c>
      <c r="LG128" s="244">
        <v>8081</v>
      </c>
      <c r="LH128" s="198"/>
      <c r="LI128" s="198"/>
      <c r="LJ128" s="198"/>
      <c r="LK128" s="198"/>
      <c r="LL128" s="198"/>
      <c r="LM128" s="198"/>
      <c r="LN128" s="198"/>
      <c r="LO128" s="198"/>
      <c r="LP128" s="198"/>
      <c r="LQ128" s="244">
        <v>8081</v>
      </c>
      <c r="LR128" s="198"/>
      <c r="LS128" s="198"/>
      <c r="LT128" s="198"/>
      <c r="LU128" s="198"/>
      <c r="LV128" s="198"/>
      <c r="LW128" s="198"/>
      <c r="LX128" s="198"/>
      <c r="LY128" s="198"/>
      <c r="LZ128" s="198"/>
      <c r="MA128" s="198"/>
      <c r="MB128" s="198"/>
      <c r="MC128" s="198"/>
      <c r="MD128" s="198"/>
      <c r="ME128" s="198"/>
      <c r="MF128" s="198"/>
      <c r="MG128" s="198"/>
      <c r="MH128" s="198"/>
      <c r="MI128" s="198"/>
      <c r="MJ128" s="198"/>
      <c r="MK128" s="198"/>
      <c r="ML128" s="198"/>
      <c r="MM128" s="198"/>
      <c r="MN128" s="244">
        <v>8081</v>
      </c>
      <c r="MO128" s="244">
        <v>6881</v>
      </c>
      <c r="MP128" s="198"/>
      <c r="MQ128" s="244">
        <v>6881</v>
      </c>
      <c r="MR128" s="198"/>
      <c r="MS128" s="198"/>
      <c r="MT128" s="198"/>
      <c r="MU128" s="198"/>
      <c r="MV128" s="198"/>
      <c r="MW128" s="198"/>
      <c r="MX128" s="198"/>
      <c r="MY128" s="198"/>
      <c r="MZ128" s="198"/>
      <c r="NA128" s="244">
        <v>6881</v>
      </c>
      <c r="NB128" s="198"/>
      <c r="NC128" s="198"/>
      <c r="ND128" s="198"/>
      <c r="NE128" s="198"/>
      <c r="NF128" s="198"/>
      <c r="NG128" s="198"/>
      <c r="NH128" s="198"/>
      <c r="NI128" s="198"/>
      <c r="NJ128" s="198"/>
      <c r="NK128" s="198"/>
      <c r="NL128" s="198"/>
      <c r="NM128" s="198"/>
      <c r="NN128" s="198"/>
      <c r="NO128" s="198"/>
      <c r="NP128" s="196"/>
      <c r="NQ128" s="196"/>
      <c r="NR128" s="196"/>
      <c r="NS128" s="196"/>
      <c r="NT128" s="196"/>
      <c r="NU128" s="196"/>
      <c r="NV128" s="196"/>
      <c r="NW128" s="196"/>
      <c r="NX128" s="196"/>
      <c r="NY128" s="196"/>
      <c r="NZ128" s="196"/>
      <c r="OA128" s="196"/>
      <c r="OB128" s="196"/>
      <c r="OC128" s="196"/>
      <c r="OD128" s="196"/>
      <c r="OE128" s="196"/>
      <c r="OF128" s="196"/>
      <c r="OG128" s="196"/>
      <c r="OH128" s="196"/>
      <c r="OI128" s="196"/>
      <c r="OJ128" s="196"/>
      <c r="OK128" s="196"/>
      <c r="OL128" s="196"/>
      <c r="OM128" s="196"/>
      <c r="ON128" s="196"/>
      <c r="OO128" s="196"/>
      <c r="OP128" s="196"/>
      <c r="OQ128" s="196"/>
      <c r="OR128" s="196"/>
      <c r="OS128" s="196"/>
      <c r="OT128" s="196"/>
      <c r="OU128" s="196"/>
      <c r="OV128" s="196"/>
      <c r="OW128" s="196"/>
      <c r="OX128" s="196"/>
      <c r="OY128" s="196"/>
      <c r="OZ128" s="196"/>
      <c r="PA128" s="196"/>
      <c r="PB128" s="196"/>
      <c r="PC128" s="196"/>
      <c r="PD128" s="196"/>
      <c r="PE128" s="196"/>
      <c r="PF128" s="196"/>
      <c r="PG128" s="196"/>
      <c r="PH128" s="196"/>
      <c r="PI128" s="196"/>
      <c r="PJ128" s="196"/>
      <c r="PK128" s="196"/>
      <c r="PL128" s="196"/>
      <c r="PM128" s="196"/>
      <c r="PN128" s="196"/>
      <c r="PO128" s="196"/>
      <c r="PP128" s="196"/>
      <c r="PQ128" s="196"/>
      <c r="PR128" s="196"/>
      <c r="PS128" s="196"/>
      <c r="PT128" s="196"/>
      <c r="PU128" s="196"/>
      <c r="PV128" s="196"/>
      <c r="PW128" s="196"/>
      <c r="PX128" s="261"/>
      <c r="PY128" s="261"/>
      <c r="PZ128" s="261"/>
      <c r="QA128" s="261"/>
      <c r="QB128" s="261"/>
      <c r="QC128" s="261"/>
      <c r="QD128" s="261"/>
      <c r="QE128" s="261"/>
      <c r="QF128" s="261"/>
      <c r="QG128" s="261"/>
      <c r="QH128" s="261"/>
      <c r="QI128" s="261"/>
      <c r="QJ128" s="261"/>
      <c r="QK128" s="261"/>
      <c r="QL128" s="261"/>
      <c r="QM128" s="261"/>
      <c r="QN128" s="261"/>
      <c r="QO128" s="261"/>
      <c r="QP128" s="261"/>
      <c r="QQ128" s="261"/>
      <c r="QR128" s="261"/>
      <c r="QS128" s="261"/>
      <c r="QT128" s="261"/>
      <c r="QU128" s="261"/>
      <c r="QV128" s="261"/>
      <c r="QW128" s="261"/>
      <c r="QX128" s="261"/>
      <c r="QY128" s="261"/>
      <c r="QZ128" s="261"/>
      <c r="RA128" s="261"/>
      <c r="RB128" s="261"/>
      <c r="RC128" s="261"/>
      <c r="RD128" s="261"/>
      <c r="RE128" s="261"/>
      <c r="RF128" s="261"/>
      <c r="RG128" s="261"/>
      <c r="RH128" s="261"/>
      <c r="RI128" s="261"/>
      <c r="RJ128" s="261"/>
      <c r="RK128" s="261"/>
      <c r="RL128" s="261"/>
      <c r="RM128" s="261"/>
      <c r="RN128" s="261"/>
      <c r="RO128" s="261"/>
      <c r="RP128" s="261"/>
      <c r="RQ128" s="261"/>
      <c r="RR128" s="261"/>
      <c r="RS128" s="261"/>
      <c r="RT128" s="261"/>
      <c r="RU128" s="261"/>
      <c r="RV128" s="261"/>
      <c r="RW128" s="261"/>
      <c r="RX128" s="261"/>
      <c r="RY128" s="261"/>
      <c r="RZ128" s="261"/>
      <c r="SA128" s="261"/>
      <c r="SB128" s="261"/>
      <c r="SC128" s="261"/>
      <c r="SD128" s="261"/>
      <c r="SE128" s="261"/>
    </row>
    <row r="129" spans="1:499" x14ac:dyDescent="0.2">
      <c r="A129" s="230" t="s">
        <v>830</v>
      </c>
      <c r="B129" s="231" t="s">
        <v>5447</v>
      </c>
      <c r="C129" s="225"/>
      <c r="D129" s="225"/>
      <c r="E129" s="225"/>
      <c r="F129" s="226" t="s">
        <v>5753</v>
      </c>
      <c r="G129" s="226" t="s">
        <v>5550</v>
      </c>
      <c r="H129" s="226" t="s">
        <v>5551</v>
      </c>
      <c r="I129" s="226" t="s">
        <v>5754</v>
      </c>
      <c r="J129" s="226"/>
      <c r="K129" s="226"/>
      <c r="L129" s="226"/>
      <c r="M129" s="226"/>
      <c r="N129" s="226" t="s">
        <v>5612</v>
      </c>
      <c r="O129" s="226" t="s">
        <v>5755</v>
      </c>
      <c r="P129" s="226"/>
      <c r="Q129" s="237">
        <v>0</v>
      </c>
      <c r="R129" s="238"/>
      <c r="S129" s="238"/>
      <c r="T129" s="238"/>
      <c r="U129" s="238"/>
      <c r="V129" s="238"/>
      <c r="W129" s="232" t="s">
        <v>5555</v>
      </c>
      <c r="X129" s="232"/>
      <c r="Y129" s="232" t="s">
        <v>5556</v>
      </c>
      <c r="Z129" s="235">
        <v>0.91</v>
      </c>
      <c r="AA129" s="235">
        <v>1.75</v>
      </c>
      <c r="AB129" s="235">
        <v>0</v>
      </c>
      <c r="AC129" s="224">
        <v>36526</v>
      </c>
      <c r="AD129" s="224">
        <v>36526</v>
      </c>
      <c r="AE129" s="125">
        <v>21</v>
      </c>
      <c r="AF129" s="125">
        <v>20</v>
      </c>
      <c r="AG129" s="125">
        <v>8</v>
      </c>
      <c r="AH129" s="236">
        <v>1</v>
      </c>
      <c r="AI129" s="236" t="s">
        <v>819</v>
      </c>
      <c r="AJ129" s="125" t="s">
        <v>6239</v>
      </c>
      <c r="AK129" s="175" t="s">
        <v>5144</v>
      </c>
      <c r="AL129" s="125" t="s">
        <v>820</v>
      </c>
      <c r="AM129" s="27" t="s">
        <v>820</v>
      </c>
      <c r="AN129" s="126">
        <v>12.06</v>
      </c>
      <c r="AO129" s="126">
        <v>7.8</v>
      </c>
      <c r="AP129" s="126">
        <v>3.3</v>
      </c>
      <c r="AQ129" s="126">
        <v>0.4</v>
      </c>
      <c r="AR129" s="125">
        <v>0</v>
      </c>
      <c r="AS129" s="125">
        <v>0</v>
      </c>
      <c r="AT129" s="178">
        <v>43448</v>
      </c>
      <c r="AU129" s="178"/>
      <c r="AV129" s="178"/>
      <c r="AW129" s="239" t="s">
        <v>940</v>
      </c>
      <c r="AX129" s="239" t="s">
        <v>5022</v>
      </c>
      <c r="AY129" s="127"/>
      <c r="AZ129" s="127"/>
      <c r="BA129" s="128">
        <v>20</v>
      </c>
      <c r="BB129" s="128" t="s">
        <v>489</v>
      </c>
      <c r="BC129" s="128"/>
      <c r="BD129" s="128">
        <v>1</v>
      </c>
      <c r="BE129" s="129" t="s">
        <v>541</v>
      </c>
      <c r="BF129" s="130">
        <v>1</v>
      </c>
      <c r="BG129" s="240"/>
      <c r="BH129" s="241"/>
      <c r="BI129" s="190"/>
      <c r="BJ129" s="131">
        <v>375</v>
      </c>
      <c r="BK129" s="191">
        <v>406</v>
      </c>
      <c r="BL129" s="13">
        <v>249</v>
      </c>
      <c r="BM129" s="13">
        <v>124</v>
      </c>
      <c r="BN129" s="27" t="s">
        <v>705</v>
      </c>
      <c r="BO129" s="13" t="s">
        <v>705</v>
      </c>
      <c r="BP129" s="222">
        <v>347</v>
      </c>
      <c r="BQ129" s="132"/>
      <c r="BR129" s="133"/>
      <c r="BS129" s="125">
        <v>1000000000</v>
      </c>
      <c r="BT129" s="134">
        <v>159</v>
      </c>
      <c r="BU129" s="135">
        <v>0.57599999999999996</v>
      </c>
      <c r="BV129" s="134">
        <v>0</v>
      </c>
      <c r="BW129" s="136">
        <v>0</v>
      </c>
      <c r="BX129" s="136">
        <v>0</v>
      </c>
      <c r="BY129" s="136">
        <v>0</v>
      </c>
      <c r="BZ129" s="134">
        <v>0</v>
      </c>
      <c r="CA129" s="134">
        <v>0</v>
      </c>
      <c r="CB129" s="134">
        <v>159</v>
      </c>
      <c r="CC129" s="135">
        <v>0.57599999999999996</v>
      </c>
      <c r="CD129" s="134"/>
      <c r="CE129" s="134"/>
      <c r="CF129" s="137">
        <v>216</v>
      </c>
      <c r="CG129" s="134">
        <v>107</v>
      </c>
      <c r="CH129" s="132"/>
      <c r="CI129" s="132"/>
      <c r="CJ129" s="229" t="s">
        <v>820</v>
      </c>
      <c r="CK129" s="233" t="s">
        <v>820</v>
      </c>
      <c r="CL129" s="138">
        <v>0</v>
      </c>
      <c r="CM129" s="138">
        <v>0</v>
      </c>
      <c r="CN129" s="135">
        <v>0</v>
      </c>
      <c r="CO129" s="135">
        <v>1.58</v>
      </c>
      <c r="CP129" s="139"/>
      <c r="CQ129" s="135">
        <v>0</v>
      </c>
      <c r="CR129" s="179">
        <v>43479</v>
      </c>
      <c r="CS129" s="180">
        <v>43479</v>
      </c>
      <c r="CT129" s="181">
        <v>43626</v>
      </c>
      <c r="CU129" s="181">
        <v>36526</v>
      </c>
      <c r="CV129" s="181">
        <v>36526</v>
      </c>
      <c r="CW129" s="181">
        <v>36526</v>
      </c>
      <c r="CX129" s="181">
        <v>36666</v>
      </c>
      <c r="CY129" s="135">
        <v>0</v>
      </c>
      <c r="CZ129" s="134">
        <v>0</v>
      </c>
      <c r="DA129" s="135">
        <v>0</v>
      </c>
      <c r="DB129" s="135">
        <v>0</v>
      </c>
      <c r="DC129" s="135">
        <v>1.8867924528301886E-2</v>
      </c>
      <c r="DD129" s="135">
        <v>0</v>
      </c>
      <c r="DE129" s="140">
        <v>0</v>
      </c>
      <c r="DF129" s="13" t="s">
        <v>820</v>
      </c>
      <c r="DG129" s="80" t="s">
        <v>706</v>
      </c>
      <c r="DH129" s="18" t="b">
        <v>0</v>
      </c>
      <c r="DI129" s="79"/>
      <c r="DJ129" s="79"/>
      <c r="DK129" s="192"/>
      <c r="DL129" s="174"/>
      <c r="DM129" s="193"/>
      <c r="DN129" s="135"/>
      <c r="DO129" s="79"/>
      <c r="DP129" s="79"/>
      <c r="DQ129" s="79"/>
      <c r="DR129" s="79"/>
      <c r="DS129" s="79"/>
      <c r="DT129" s="79"/>
      <c r="DU129" s="79"/>
      <c r="DV129" s="18"/>
      <c r="DW129" s="18"/>
      <c r="DX129" s="18"/>
      <c r="DY129" s="177"/>
      <c r="DZ129" s="177">
        <v>0</v>
      </c>
      <c r="EA129" s="177">
        <v>0</v>
      </c>
      <c r="EB129" s="177">
        <v>0</v>
      </c>
      <c r="EC129" s="177">
        <v>0</v>
      </c>
      <c r="ED129" s="177">
        <v>0</v>
      </c>
      <c r="EE129" s="177">
        <v>0</v>
      </c>
      <c r="EF129" s="177">
        <v>0</v>
      </c>
      <c r="EG129" s="177">
        <v>0</v>
      </c>
      <c r="EH129" s="177">
        <v>0</v>
      </c>
      <c r="EI129" s="177">
        <v>0</v>
      </c>
      <c r="EJ129" s="177">
        <v>0</v>
      </c>
      <c r="EK129" s="177">
        <v>0</v>
      </c>
      <c r="EL129" s="177">
        <v>0</v>
      </c>
      <c r="EM129" s="177">
        <v>0</v>
      </c>
      <c r="EN129" s="177">
        <v>0</v>
      </c>
      <c r="EO129" s="177">
        <v>0</v>
      </c>
      <c r="EP129" s="177">
        <v>0</v>
      </c>
      <c r="EQ129" s="177">
        <v>0</v>
      </c>
      <c r="ER129" s="177">
        <v>0</v>
      </c>
      <c r="ES129" s="177">
        <v>0</v>
      </c>
      <c r="ET129" s="177">
        <v>0</v>
      </c>
      <c r="EU129" s="177">
        <v>0</v>
      </c>
      <c r="EV129" s="177">
        <v>0</v>
      </c>
      <c r="EW129" s="177">
        <v>0</v>
      </c>
      <c r="EX129" s="177">
        <v>0</v>
      </c>
      <c r="EY129" s="177">
        <v>0</v>
      </c>
      <c r="EZ129" s="177">
        <v>0</v>
      </c>
      <c r="FA129" s="177">
        <v>0</v>
      </c>
      <c r="FB129" s="177">
        <v>0</v>
      </c>
      <c r="FC129" s="199"/>
      <c r="FD129" s="198"/>
      <c r="FE129" s="198"/>
      <c r="FF129" s="198"/>
      <c r="FG129" s="242"/>
      <c r="FH129" s="245"/>
      <c r="FI129" s="245"/>
      <c r="FJ129" s="245"/>
      <c r="FK129" s="198"/>
      <c r="FL129" s="198"/>
      <c r="FM129" s="198"/>
      <c r="FN129" s="198"/>
      <c r="FO129" s="198"/>
      <c r="FP129" s="198"/>
      <c r="FQ129" s="198"/>
      <c r="FR129" s="198"/>
      <c r="FS129" s="198"/>
      <c r="FT129" s="198"/>
      <c r="FU129" s="198"/>
      <c r="FV129" s="198"/>
      <c r="FW129" s="198"/>
      <c r="FX129" s="247">
        <v>326</v>
      </c>
      <c r="FY129" s="247">
        <v>326</v>
      </c>
      <c r="FZ129" s="247">
        <v>326</v>
      </c>
      <c r="GA129" s="247">
        <v>326</v>
      </c>
      <c r="GB129" s="247">
        <v>326</v>
      </c>
      <c r="GC129" s="247">
        <v>326</v>
      </c>
      <c r="GD129" s="247">
        <v>293</v>
      </c>
      <c r="GE129" s="247">
        <v>293</v>
      </c>
      <c r="GF129" s="247">
        <v>283</v>
      </c>
      <c r="GG129" s="247">
        <v>293</v>
      </c>
      <c r="GH129" s="247">
        <v>275</v>
      </c>
      <c r="GI129" s="247">
        <v>275</v>
      </c>
      <c r="GJ129" s="247">
        <v>275</v>
      </c>
      <c r="GK129" s="247">
        <v>275</v>
      </c>
      <c r="GL129" s="247">
        <v>275</v>
      </c>
      <c r="GM129" s="247">
        <v>275</v>
      </c>
      <c r="GN129" s="247">
        <v>275</v>
      </c>
      <c r="GO129" s="247">
        <v>275</v>
      </c>
      <c r="GP129" s="247">
        <v>275</v>
      </c>
      <c r="GQ129" s="247">
        <v>275</v>
      </c>
      <c r="GR129" s="247">
        <v>275</v>
      </c>
      <c r="GS129" s="247">
        <v>275</v>
      </c>
      <c r="GT129" s="247">
        <v>269</v>
      </c>
      <c r="GU129" s="247">
        <v>265</v>
      </c>
      <c r="GV129" s="247">
        <v>265</v>
      </c>
      <c r="GW129" s="247">
        <v>265</v>
      </c>
      <c r="GX129" s="247">
        <v>265</v>
      </c>
      <c r="GY129" s="247">
        <v>265</v>
      </c>
      <c r="GZ129" s="247">
        <v>265</v>
      </c>
      <c r="HA129" s="247">
        <v>259</v>
      </c>
      <c r="HB129" s="248">
        <v>254</v>
      </c>
      <c r="HC129" s="248">
        <v>254</v>
      </c>
      <c r="HD129" s="248">
        <v>254</v>
      </c>
      <c r="HE129" s="248">
        <v>1</v>
      </c>
      <c r="HF129" s="248">
        <v>254</v>
      </c>
      <c r="HG129" s="248">
        <v>254</v>
      </c>
      <c r="HH129" s="248">
        <v>254</v>
      </c>
      <c r="HI129" s="248">
        <v>254</v>
      </c>
      <c r="HJ129" s="248">
        <v>252</v>
      </c>
      <c r="HK129" s="198"/>
      <c r="HL129" s="248">
        <v>252</v>
      </c>
      <c r="HM129" s="248">
        <v>252</v>
      </c>
      <c r="HN129" s="248">
        <v>252</v>
      </c>
      <c r="HO129" s="248">
        <v>254</v>
      </c>
      <c r="HP129" s="248">
        <v>252</v>
      </c>
      <c r="HQ129" s="248">
        <v>252</v>
      </c>
      <c r="HR129" s="248">
        <v>252</v>
      </c>
      <c r="HS129" s="248">
        <v>252</v>
      </c>
      <c r="HT129" s="248">
        <v>252</v>
      </c>
      <c r="HU129" s="248">
        <v>244</v>
      </c>
      <c r="HV129" s="198"/>
      <c r="HW129" s="248">
        <v>244</v>
      </c>
      <c r="HX129" s="248">
        <v>242</v>
      </c>
      <c r="HY129" s="248">
        <v>237</v>
      </c>
      <c r="HZ129" s="248">
        <v>237</v>
      </c>
      <c r="IA129" s="248">
        <v>237</v>
      </c>
      <c r="IB129" s="248">
        <v>242</v>
      </c>
      <c r="IC129" s="248">
        <v>242</v>
      </c>
      <c r="ID129" s="248">
        <v>242</v>
      </c>
      <c r="IE129" s="248">
        <v>242</v>
      </c>
      <c r="IF129" s="248">
        <v>242</v>
      </c>
      <c r="IG129" s="248">
        <v>242</v>
      </c>
      <c r="IH129" s="248">
        <v>242</v>
      </c>
      <c r="II129" s="248">
        <v>242</v>
      </c>
      <c r="IJ129" s="248">
        <v>242</v>
      </c>
      <c r="IK129" s="248">
        <v>242</v>
      </c>
      <c r="IL129" s="248">
        <v>242</v>
      </c>
      <c r="IM129" s="248">
        <v>242</v>
      </c>
      <c r="IN129" s="248">
        <v>242</v>
      </c>
      <c r="IO129" s="248">
        <v>242</v>
      </c>
      <c r="IP129" s="248">
        <v>242</v>
      </c>
      <c r="IQ129" s="248">
        <v>241</v>
      </c>
      <c r="IR129" s="248">
        <v>241</v>
      </c>
      <c r="IS129" s="248">
        <v>241</v>
      </c>
      <c r="IT129" s="248">
        <v>241</v>
      </c>
      <c r="IU129" s="248">
        <v>241</v>
      </c>
      <c r="IV129" s="248">
        <v>241</v>
      </c>
      <c r="IW129" s="248">
        <v>241</v>
      </c>
      <c r="IX129" s="248">
        <v>241</v>
      </c>
      <c r="IY129" s="248">
        <v>241</v>
      </c>
      <c r="IZ129" s="198"/>
      <c r="JA129" s="248">
        <v>241</v>
      </c>
      <c r="JB129" s="248">
        <v>241</v>
      </c>
      <c r="JC129" s="248">
        <v>241</v>
      </c>
      <c r="JD129" s="248">
        <v>241</v>
      </c>
      <c r="JE129" s="248">
        <v>241</v>
      </c>
      <c r="JF129" s="248">
        <v>236</v>
      </c>
      <c r="JG129" s="248">
        <v>236</v>
      </c>
      <c r="JH129" s="248">
        <v>233</v>
      </c>
      <c r="JI129" s="248">
        <v>233</v>
      </c>
      <c r="JJ129" s="248"/>
      <c r="JK129" s="248">
        <v>233</v>
      </c>
      <c r="JL129" s="248">
        <v>233</v>
      </c>
      <c r="JM129" s="248">
        <v>233</v>
      </c>
      <c r="JN129" s="248">
        <v>233</v>
      </c>
      <c r="JO129" s="248">
        <v>233</v>
      </c>
      <c r="JP129" s="248">
        <v>233</v>
      </c>
      <c r="JQ129" s="198"/>
      <c r="JR129" s="248">
        <v>233</v>
      </c>
      <c r="JS129" s="248">
        <v>233</v>
      </c>
      <c r="JT129" s="248">
        <v>230</v>
      </c>
      <c r="JU129" s="248">
        <v>230</v>
      </c>
      <c r="JV129" s="248">
        <v>230</v>
      </c>
      <c r="JW129" s="248">
        <v>230</v>
      </c>
      <c r="JX129" s="248">
        <v>230</v>
      </c>
      <c r="JY129" s="248">
        <v>230</v>
      </c>
      <c r="JZ129" s="248">
        <v>230</v>
      </c>
      <c r="KA129" s="248">
        <v>229</v>
      </c>
      <c r="KB129" s="248">
        <v>227</v>
      </c>
      <c r="KC129" s="248">
        <v>227</v>
      </c>
      <c r="KD129" s="248">
        <v>227</v>
      </c>
      <c r="KE129" s="248">
        <v>227</v>
      </c>
      <c r="KF129" s="248">
        <v>227</v>
      </c>
      <c r="KG129" s="248">
        <v>227</v>
      </c>
      <c r="KH129" s="248">
        <v>227</v>
      </c>
      <c r="KI129" s="248">
        <v>227</v>
      </c>
      <c r="KJ129" s="248">
        <v>227</v>
      </c>
      <c r="KK129" s="248">
        <v>227</v>
      </c>
      <c r="KL129" s="248">
        <v>227</v>
      </c>
      <c r="KM129" s="248">
        <v>227</v>
      </c>
      <c r="KN129" s="248">
        <v>226</v>
      </c>
      <c r="KO129" s="248">
        <v>226</v>
      </c>
      <c r="KP129" s="248">
        <v>226</v>
      </c>
      <c r="KQ129" s="248">
        <v>226</v>
      </c>
      <c r="KR129" s="248">
        <v>226</v>
      </c>
      <c r="KS129" s="248">
        <v>226</v>
      </c>
      <c r="KT129" s="248">
        <v>226</v>
      </c>
      <c r="KU129" s="248">
        <v>226</v>
      </c>
      <c r="KV129" s="248">
        <v>224</v>
      </c>
      <c r="KW129" s="248">
        <v>224</v>
      </c>
      <c r="KX129" s="198"/>
      <c r="KY129" s="198"/>
      <c r="KZ129" s="198"/>
      <c r="LA129" s="198"/>
      <c r="LB129" s="248">
        <v>217</v>
      </c>
      <c r="LC129" s="248">
        <v>233</v>
      </c>
      <c r="LD129" s="248">
        <v>233</v>
      </c>
      <c r="LE129" s="248">
        <v>214</v>
      </c>
      <c r="LF129" s="243">
        <v>0</v>
      </c>
      <c r="LG129" s="248">
        <v>214</v>
      </c>
      <c r="LH129" s="198"/>
      <c r="LI129" s="198"/>
      <c r="LJ129" s="198"/>
      <c r="LK129" s="198"/>
      <c r="LL129" s="198"/>
      <c r="LM129" s="198"/>
      <c r="LN129" s="198"/>
      <c r="LO129" s="198"/>
      <c r="LP129" s="198"/>
      <c r="LQ129" s="248">
        <v>214</v>
      </c>
      <c r="LR129" s="198"/>
      <c r="LS129" s="198"/>
      <c r="LT129" s="198"/>
      <c r="LU129" s="198"/>
      <c r="LV129" s="198"/>
      <c r="LW129" s="198"/>
      <c r="LX129" s="198"/>
      <c r="LY129" s="198"/>
      <c r="LZ129" s="198"/>
      <c r="MA129" s="198"/>
      <c r="MB129" s="198"/>
      <c r="MC129" s="198"/>
      <c r="MD129" s="198"/>
      <c r="ME129" s="198"/>
      <c r="MF129" s="198"/>
      <c r="MG129" s="198"/>
      <c r="MH129" s="198"/>
      <c r="MI129" s="198"/>
      <c r="MJ129" s="198"/>
      <c r="MK129" s="198"/>
      <c r="ML129" s="198"/>
      <c r="MM129" s="198"/>
      <c r="MN129" s="248">
        <v>214</v>
      </c>
      <c r="MO129" s="244">
        <v>159</v>
      </c>
      <c r="MP129" s="198"/>
      <c r="MQ129" s="244">
        <v>159</v>
      </c>
      <c r="MR129" s="198"/>
      <c r="MS129" s="198"/>
      <c r="MT129" s="198"/>
      <c r="MU129" s="198"/>
      <c r="MV129" s="198"/>
      <c r="MW129" s="198"/>
      <c r="MX129" s="198"/>
      <c r="MY129" s="198"/>
      <c r="MZ129" s="198"/>
      <c r="NA129" s="244">
        <v>159</v>
      </c>
      <c r="NB129" s="198"/>
      <c r="NC129" s="198"/>
      <c r="ND129" s="198"/>
      <c r="NE129" s="198"/>
      <c r="NF129" s="198"/>
      <c r="NG129" s="198"/>
      <c r="NH129" s="198"/>
      <c r="NI129" s="198"/>
      <c r="NJ129" s="198"/>
      <c r="NK129" s="198"/>
      <c r="NL129" s="198"/>
      <c r="NM129" s="198"/>
      <c r="NN129" s="198"/>
      <c r="NO129" s="198"/>
      <c r="NP129" s="196"/>
      <c r="NQ129" s="196"/>
      <c r="NR129" s="196"/>
      <c r="NS129" s="196"/>
      <c r="NT129" s="196"/>
      <c r="NU129" s="196"/>
      <c r="NV129" s="196"/>
      <c r="NW129" s="196"/>
      <c r="NX129" s="196"/>
      <c r="NY129" s="196"/>
      <c r="NZ129" s="196"/>
      <c r="OA129" s="196"/>
      <c r="OB129" s="196"/>
      <c r="OC129" s="196"/>
      <c r="OD129" s="196"/>
      <c r="OE129" s="196"/>
      <c r="OF129" s="196"/>
      <c r="OG129" s="196"/>
      <c r="OH129" s="196"/>
      <c r="OI129" s="196"/>
      <c r="OJ129" s="196"/>
      <c r="OK129" s="196"/>
      <c r="OL129" s="196"/>
      <c r="OM129" s="196"/>
      <c r="ON129" s="196"/>
      <c r="OO129" s="196"/>
      <c r="OP129" s="196"/>
      <c r="OQ129" s="196"/>
      <c r="OR129" s="196"/>
      <c r="OS129" s="196"/>
      <c r="OT129" s="196"/>
      <c r="OU129" s="196"/>
      <c r="OV129" s="196"/>
      <c r="OW129" s="196"/>
      <c r="OX129" s="196"/>
      <c r="OY129" s="196"/>
      <c r="OZ129" s="196"/>
      <c r="PA129" s="196"/>
      <c r="PB129" s="196"/>
      <c r="PC129" s="196"/>
      <c r="PD129" s="196"/>
      <c r="PE129" s="196"/>
      <c r="PF129" s="196"/>
      <c r="PG129" s="196"/>
      <c r="PH129" s="196"/>
      <c r="PI129" s="196"/>
      <c r="PJ129" s="196"/>
      <c r="PK129" s="196"/>
      <c r="PL129" s="196"/>
      <c r="PM129" s="196"/>
      <c r="PN129" s="196"/>
      <c r="PO129" s="196"/>
      <c r="PP129" s="196"/>
      <c r="PQ129" s="196"/>
      <c r="PR129" s="196"/>
      <c r="PS129" s="196"/>
      <c r="PT129" s="196"/>
      <c r="PU129" s="196"/>
      <c r="PV129" s="196"/>
      <c r="PW129" s="196"/>
      <c r="PX129" s="261"/>
      <c r="PY129" s="261"/>
      <c r="PZ129" s="261"/>
      <c r="QA129" s="261"/>
      <c r="QB129" s="261"/>
      <c r="QC129" s="261"/>
      <c r="QD129" s="261"/>
      <c r="QE129" s="261"/>
      <c r="QF129" s="261"/>
      <c r="QG129" s="261"/>
      <c r="QH129" s="261"/>
      <c r="QI129" s="261"/>
      <c r="QJ129" s="261"/>
      <c r="QK129" s="261"/>
      <c r="QL129" s="261"/>
      <c r="QM129" s="261"/>
      <c r="QN129" s="261"/>
      <c r="QO129" s="261"/>
      <c r="QP129" s="261"/>
      <c r="QQ129" s="261"/>
      <c r="QR129" s="261"/>
      <c r="QS129" s="261"/>
      <c r="QT129" s="261"/>
      <c r="QU129" s="261"/>
      <c r="QV129" s="261"/>
      <c r="QW129" s="261"/>
      <c r="QX129" s="261"/>
      <c r="QY129" s="261"/>
      <c r="QZ129" s="261"/>
      <c r="RA129" s="261"/>
      <c r="RB129" s="261"/>
      <c r="RC129" s="261"/>
      <c r="RD129" s="261"/>
      <c r="RE129" s="261"/>
      <c r="RF129" s="261"/>
      <c r="RG129" s="261"/>
      <c r="RH129" s="261"/>
      <c r="RI129" s="261"/>
      <c r="RJ129" s="261"/>
      <c r="RK129" s="261"/>
      <c r="RL129" s="261"/>
      <c r="RM129" s="261"/>
      <c r="RN129" s="261"/>
      <c r="RO129" s="261"/>
      <c r="RP129" s="261"/>
      <c r="RQ129" s="261"/>
      <c r="RR129" s="261"/>
      <c r="RS129" s="261"/>
      <c r="RT129" s="261"/>
      <c r="RU129" s="261"/>
      <c r="RV129" s="261"/>
      <c r="RW129" s="261"/>
      <c r="RX129" s="261"/>
      <c r="RY129" s="261"/>
      <c r="RZ129" s="261"/>
      <c r="SA129" s="261"/>
      <c r="SB129" s="261"/>
      <c r="SC129" s="261"/>
      <c r="SD129" s="261"/>
      <c r="SE129" s="261"/>
    </row>
    <row r="130" spans="1:499" x14ac:dyDescent="0.2">
      <c r="A130" s="230" t="s">
        <v>830</v>
      </c>
      <c r="B130" s="231" t="s">
        <v>3572</v>
      </c>
      <c r="C130" s="225"/>
      <c r="D130" s="225"/>
      <c r="E130" s="225"/>
      <c r="F130" s="226" t="s">
        <v>5756</v>
      </c>
      <c r="G130" s="226" t="s">
        <v>5550</v>
      </c>
      <c r="H130" s="226" t="s">
        <v>5551</v>
      </c>
      <c r="I130" s="226" t="s">
        <v>5754</v>
      </c>
      <c r="J130" s="226"/>
      <c r="K130" s="226"/>
      <c r="L130" s="226"/>
      <c r="M130" s="226"/>
      <c r="N130" s="226" t="s">
        <v>5553</v>
      </c>
      <c r="O130" s="226" t="s">
        <v>5554</v>
      </c>
      <c r="P130" s="226"/>
      <c r="Q130" s="237">
        <v>0</v>
      </c>
      <c r="R130" s="238"/>
      <c r="S130" s="238"/>
      <c r="T130" s="238"/>
      <c r="U130" s="238"/>
      <c r="V130" s="238"/>
      <c r="W130" s="232" t="s">
        <v>5555</v>
      </c>
      <c r="X130" s="232"/>
      <c r="Y130" s="232" t="s">
        <v>5556</v>
      </c>
      <c r="Z130" s="235">
        <v>0.62</v>
      </c>
      <c r="AA130" s="235">
        <v>0.9</v>
      </c>
      <c r="AB130" s="235">
        <v>0</v>
      </c>
      <c r="AC130" s="224">
        <v>36526</v>
      </c>
      <c r="AD130" s="224">
        <v>36526</v>
      </c>
      <c r="AE130" s="125">
        <v>18</v>
      </c>
      <c r="AF130" s="125">
        <v>24</v>
      </c>
      <c r="AG130" s="125">
        <v>12</v>
      </c>
      <c r="AH130" s="236">
        <v>1</v>
      </c>
      <c r="AI130" s="236" t="s">
        <v>819</v>
      </c>
      <c r="AJ130" s="125" t="s">
        <v>6225</v>
      </c>
      <c r="AK130" s="175" t="s">
        <v>5144</v>
      </c>
      <c r="AL130" s="125" t="s">
        <v>820</v>
      </c>
      <c r="AM130" s="27" t="s">
        <v>820</v>
      </c>
      <c r="AN130" s="126">
        <v>9.8000000000000007</v>
      </c>
      <c r="AO130" s="126">
        <v>17.600000000000001</v>
      </c>
      <c r="AP130" s="126">
        <v>6</v>
      </c>
      <c r="AQ130" s="126">
        <v>5.0999999999999996</v>
      </c>
      <c r="AR130" s="125">
        <v>0</v>
      </c>
      <c r="AS130" s="125">
        <v>0</v>
      </c>
      <c r="AT130" s="178">
        <v>43353</v>
      </c>
      <c r="AU130" s="178"/>
      <c r="AV130" s="178">
        <v>43406</v>
      </c>
      <c r="AW130" s="239" t="s">
        <v>855</v>
      </c>
      <c r="AX130" s="239" t="s">
        <v>846</v>
      </c>
      <c r="AY130" s="127"/>
      <c r="AZ130" s="127"/>
      <c r="BA130" s="128">
        <v>200</v>
      </c>
      <c r="BB130" s="128" t="s">
        <v>489</v>
      </c>
      <c r="BC130" s="128"/>
      <c r="BD130" s="128">
        <v>1</v>
      </c>
      <c r="BE130" s="129" t="s">
        <v>541</v>
      </c>
      <c r="BF130" s="130">
        <v>1</v>
      </c>
      <c r="BG130" s="240"/>
      <c r="BH130" s="241"/>
      <c r="BI130" s="190"/>
      <c r="BJ130" s="131">
        <v>688</v>
      </c>
      <c r="BK130" s="191">
        <v>424</v>
      </c>
      <c r="BL130" s="13">
        <v>458</v>
      </c>
      <c r="BM130" s="13">
        <v>227</v>
      </c>
      <c r="BN130" s="27" t="s">
        <v>5557</v>
      </c>
      <c r="BO130" s="13" t="s">
        <v>705</v>
      </c>
      <c r="BP130" s="222">
        <v>637</v>
      </c>
      <c r="BQ130" s="132"/>
      <c r="BR130" s="133"/>
      <c r="BS130" s="125">
        <v>1000000000</v>
      </c>
      <c r="BT130" s="134">
        <v>34</v>
      </c>
      <c r="BU130" s="135">
        <v>0.9506</v>
      </c>
      <c r="BV130" s="134">
        <v>200</v>
      </c>
      <c r="BW130" s="136">
        <v>0</v>
      </c>
      <c r="BX130" s="136">
        <v>0</v>
      </c>
      <c r="BY130" s="136">
        <v>200</v>
      </c>
      <c r="BZ130" s="134">
        <v>0</v>
      </c>
      <c r="CA130" s="134">
        <v>0</v>
      </c>
      <c r="CB130" s="134">
        <v>234</v>
      </c>
      <c r="CC130" s="135">
        <v>0.65990000000000004</v>
      </c>
      <c r="CD130" s="134"/>
      <c r="CE130" s="134"/>
      <c r="CF130" s="137">
        <v>454</v>
      </c>
      <c r="CG130" s="134">
        <v>229</v>
      </c>
      <c r="CH130" s="132"/>
      <c r="CI130" s="132"/>
      <c r="CJ130" s="229" t="s">
        <v>820</v>
      </c>
      <c r="CK130" s="233" t="s">
        <v>820</v>
      </c>
      <c r="CL130" s="138">
        <v>54</v>
      </c>
      <c r="CM130" s="138">
        <v>0</v>
      </c>
      <c r="CN130" s="135">
        <v>0</v>
      </c>
      <c r="CO130" s="135">
        <v>0.6</v>
      </c>
      <c r="CP130" s="139"/>
      <c r="CQ130" s="135">
        <v>1</v>
      </c>
      <c r="CR130" s="179">
        <v>43479</v>
      </c>
      <c r="CS130" s="180">
        <v>43479</v>
      </c>
      <c r="CT130" s="181">
        <v>43605</v>
      </c>
      <c r="CU130" s="181">
        <v>43311</v>
      </c>
      <c r="CV130" s="181">
        <v>43395</v>
      </c>
      <c r="CW130" s="181">
        <v>43395</v>
      </c>
      <c r="CX130" s="181">
        <v>43479</v>
      </c>
      <c r="CY130" s="135">
        <v>0</v>
      </c>
      <c r="CZ130" s="134">
        <v>0</v>
      </c>
      <c r="DA130" s="135">
        <v>0</v>
      </c>
      <c r="DB130" s="135">
        <v>2.197802197802198E-2</v>
      </c>
      <c r="DC130" s="135">
        <v>0</v>
      </c>
      <c r="DD130" s="135">
        <v>0</v>
      </c>
      <c r="DE130" s="140">
        <v>0</v>
      </c>
      <c r="DF130" s="13" t="s">
        <v>820</v>
      </c>
      <c r="DG130" s="80" t="s">
        <v>706</v>
      </c>
      <c r="DH130" s="18" t="b">
        <v>0</v>
      </c>
      <c r="DI130" s="79"/>
      <c r="DJ130" s="79"/>
      <c r="DK130" s="192"/>
      <c r="DL130" s="174"/>
      <c r="DM130" s="193"/>
      <c r="DN130" s="135"/>
      <c r="DO130" s="79"/>
      <c r="DP130" s="79"/>
      <c r="DQ130" s="79"/>
      <c r="DR130" s="79"/>
      <c r="DS130" s="79"/>
      <c r="DT130" s="79"/>
      <c r="DU130" s="79"/>
      <c r="DV130" s="18"/>
      <c r="DW130" s="18"/>
      <c r="DX130" s="18"/>
      <c r="DY130" s="177"/>
      <c r="DZ130" s="177">
        <v>0</v>
      </c>
      <c r="EA130" s="177">
        <v>0</v>
      </c>
      <c r="EB130" s="177">
        <v>0</v>
      </c>
      <c r="EC130" s="177">
        <v>0</v>
      </c>
      <c r="ED130" s="177">
        <v>0</v>
      </c>
      <c r="EE130" s="177">
        <v>0</v>
      </c>
      <c r="EF130" s="177">
        <v>0</v>
      </c>
      <c r="EG130" s="177">
        <v>0</v>
      </c>
      <c r="EH130" s="177">
        <v>0</v>
      </c>
      <c r="EI130" s="177">
        <v>0</v>
      </c>
      <c r="EJ130" s="177">
        <v>0</v>
      </c>
      <c r="EK130" s="177">
        <v>0</v>
      </c>
      <c r="EL130" s="177">
        <v>0</v>
      </c>
      <c r="EM130" s="177">
        <v>0</v>
      </c>
      <c r="EN130" s="177">
        <v>0</v>
      </c>
      <c r="EO130" s="177">
        <v>0</v>
      </c>
      <c r="EP130" s="177">
        <v>305</v>
      </c>
      <c r="EQ130" s="177">
        <v>0</v>
      </c>
      <c r="ER130" s="177">
        <v>0</v>
      </c>
      <c r="ES130" s="177">
        <v>0</v>
      </c>
      <c r="ET130" s="177">
        <v>0</v>
      </c>
      <c r="EU130" s="177">
        <v>0</v>
      </c>
      <c r="EV130" s="177">
        <v>0</v>
      </c>
      <c r="EW130" s="177">
        <v>0</v>
      </c>
      <c r="EX130" s="177">
        <v>0</v>
      </c>
      <c r="EY130" s="177">
        <v>0</v>
      </c>
      <c r="EZ130" s="177">
        <v>0</v>
      </c>
      <c r="FA130" s="177">
        <v>0</v>
      </c>
      <c r="FB130" s="177">
        <v>201</v>
      </c>
      <c r="FC130" s="250">
        <v>144</v>
      </c>
      <c r="FD130" s="245">
        <v>112</v>
      </c>
      <c r="FE130" s="245">
        <v>112</v>
      </c>
      <c r="FF130" s="245">
        <v>112</v>
      </c>
      <c r="FG130" s="245">
        <v>57</v>
      </c>
      <c r="FH130" s="242">
        <v>57</v>
      </c>
      <c r="FI130" s="242">
        <v>57</v>
      </c>
      <c r="FJ130" s="242">
        <v>57</v>
      </c>
      <c r="FK130" s="242">
        <v>34</v>
      </c>
      <c r="FL130" s="242">
        <v>34</v>
      </c>
      <c r="FM130" s="242">
        <v>34</v>
      </c>
      <c r="FN130" s="242">
        <v>34</v>
      </c>
      <c r="FO130" s="242">
        <v>34</v>
      </c>
      <c r="FP130" s="242">
        <v>34</v>
      </c>
      <c r="FQ130" s="242">
        <v>34</v>
      </c>
      <c r="FR130" s="242">
        <v>34</v>
      </c>
      <c r="FS130" s="242">
        <v>34</v>
      </c>
      <c r="FT130" s="242">
        <v>34</v>
      </c>
      <c r="FU130" s="242">
        <v>34</v>
      </c>
      <c r="FV130" s="242">
        <v>34</v>
      </c>
      <c r="FW130" s="242">
        <v>34</v>
      </c>
      <c r="FX130" s="242">
        <v>34</v>
      </c>
      <c r="FY130" s="242">
        <v>34</v>
      </c>
      <c r="FZ130" s="242">
        <v>34</v>
      </c>
      <c r="GA130" s="242">
        <v>34</v>
      </c>
      <c r="GB130" s="242">
        <v>34</v>
      </c>
      <c r="GC130" s="242">
        <v>34</v>
      </c>
      <c r="GD130" s="242">
        <v>26</v>
      </c>
      <c r="GE130" s="242">
        <v>26</v>
      </c>
      <c r="GF130" s="242">
        <v>26</v>
      </c>
      <c r="GG130" s="242">
        <v>23</v>
      </c>
      <c r="GH130" s="242">
        <v>23</v>
      </c>
      <c r="GI130" s="242">
        <v>23</v>
      </c>
      <c r="GJ130" s="242">
        <v>23</v>
      </c>
      <c r="GK130" s="242">
        <v>23</v>
      </c>
      <c r="GL130" s="242">
        <v>23</v>
      </c>
      <c r="GM130" s="242">
        <v>17</v>
      </c>
      <c r="GN130" s="242">
        <v>17</v>
      </c>
      <c r="GO130" s="242">
        <v>17</v>
      </c>
      <c r="GP130" s="242">
        <v>17</v>
      </c>
      <c r="GQ130" s="242">
        <v>17</v>
      </c>
      <c r="GR130" s="243">
        <v>0</v>
      </c>
      <c r="GS130" s="243">
        <v>0</v>
      </c>
      <c r="GT130" s="243">
        <v>0</v>
      </c>
      <c r="GU130" s="243">
        <v>0</v>
      </c>
      <c r="GV130" s="243">
        <v>0</v>
      </c>
      <c r="GW130" s="243">
        <v>0</v>
      </c>
      <c r="GX130" s="243">
        <v>0</v>
      </c>
      <c r="GY130" s="243">
        <v>0</v>
      </c>
      <c r="GZ130" s="243">
        <v>0</v>
      </c>
      <c r="HA130" s="243">
        <v>0</v>
      </c>
      <c r="HB130" s="243">
        <v>0</v>
      </c>
      <c r="HC130" s="243">
        <v>0</v>
      </c>
      <c r="HD130" s="243">
        <v>0</v>
      </c>
      <c r="HE130" s="243">
        <v>1</v>
      </c>
      <c r="HF130" s="243">
        <v>0</v>
      </c>
      <c r="HG130" s="243">
        <v>0</v>
      </c>
      <c r="HH130" s="243">
        <v>0</v>
      </c>
      <c r="HI130" s="243">
        <v>0</v>
      </c>
      <c r="HJ130" s="243">
        <v>0</v>
      </c>
      <c r="HK130" s="198"/>
      <c r="HL130" s="243">
        <v>0</v>
      </c>
      <c r="HM130" s="243">
        <v>0</v>
      </c>
      <c r="HN130" s="243">
        <v>0</v>
      </c>
      <c r="HO130" s="243">
        <v>0</v>
      </c>
      <c r="HP130" s="243">
        <v>0</v>
      </c>
      <c r="HQ130" s="243">
        <v>0</v>
      </c>
      <c r="HR130" s="243">
        <v>0</v>
      </c>
      <c r="HS130" s="243">
        <v>0</v>
      </c>
      <c r="HT130" s="243">
        <v>0</v>
      </c>
      <c r="HU130" s="243">
        <v>0</v>
      </c>
      <c r="HV130" s="198"/>
      <c r="HW130" s="243">
        <v>0</v>
      </c>
      <c r="HX130" s="251">
        <v>-5</v>
      </c>
      <c r="HY130" s="251">
        <v>-5</v>
      </c>
      <c r="HZ130" s="251">
        <v>-5</v>
      </c>
      <c r="IA130" s="251">
        <v>-5</v>
      </c>
      <c r="IB130" s="242">
        <v>12</v>
      </c>
      <c r="IC130" s="242">
        <v>12</v>
      </c>
      <c r="ID130" s="242">
        <v>10</v>
      </c>
      <c r="IE130" s="242">
        <v>10</v>
      </c>
      <c r="IF130" s="242">
        <v>10</v>
      </c>
      <c r="IG130" s="242">
        <v>10</v>
      </c>
      <c r="IH130" s="242">
        <v>10</v>
      </c>
      <c r="II130" s="242">
        <v>5</v>
      </c>
      <c r="IJ130" s="242">
        <v>5</v>
      </c>
      <c r="IK130" s="242">
        <v>5</v>
      </c>
      <c r="IL130" s="242">
        <v>5</v>
      </c>
      <c r="IM130" s="242">
        <v>5</v>
      </c>
      <c r="IN130" s="242">
        <v>5</v>
      </c>
      <c r="IO130" s="242">
        <v>5</v>
      </c>
      <c r="IP130" s="242">
        <v>5</v>
      </c>
      <c r="IQ130" s="243">
        <v>0</v>
      </c>
      <c r="IR130" s="243">
        <v>0</v>
      </c>
      <c r="IS130" s="243">
        <v>0</v>
      </c>
      <c r="IT130" s="243">
        <v>0</v>
      </c>
      <c r="IU130" s="243">
        <v>0</v>
      </c>
      <c r="IV130" s="243">
        <v>0</v>
      </c>
      <c r="IW130" s="243">
        <v>0</v>
      </c>
      <c r="IX130" s="243">
        <v>0</v>
      </c>
      <c r="IY130" s="243">
        <v>0</v>
      </c>
      <c r="IZ130" s="198"/>
      <c r="JA130" s="244">
        <v>149</v>
      </c>
      <c r="JB130" s="244">
        <v>149</v>
      </c>
      <c r="JC130" s="244">
        <v>149</v>
      </c>
      <c r="JD130" s="244">
        <v>124</v>
      </c>
      <c r="JE130" s="244">
        <v>124</v>
      </c>
      <c r="JF130" s="244">
        <v>124</v>
      </c>
      <c r="JG130" s="244">
        <v>124</v>
      </c>
      <c r="JH130" s="244">
        <v>124</v>
      </c>
      <c r="JI130" s="244">
        <v>124</v>
      </c>
      <c r="JJ130" s="244"/>
      <c r="JK130" s="244">
        <v>124</v>
      </c>
      <c r="JL130" s="244">
        <v>124</v>
      </c>
      <c r="JM130" s="244">
        <v>124</v>
      </c>
      <c r="JN130" s="244">
        <v>124</v>
      </c>
      <c r="JO130" s="244">
        <v>124</v>
      </c>
      <c r="JP130" s="244">
        <v>124</v>
      </c>
      <c r="JQ130" s="198"/>
      <c r="JR130" s="244">
        <v>124</v>
      </c>
      <c r="JS130" s="244">
        <v>124</v>
      </c>
      <c r="JT130" s="244">
        <v>124</v>
      </c>
      <c r="JU130" s="244">
        <v>121</v>
      </c>
      <c r="JV130" s="244">
        <v>121</v>
      </c>
      <c r="JW130" s="244">
        <v>121</v>
      </c>
      <c r="JX130" s="244">
        <v>121</v>
      </c>
      <c r="JY130" s="244">
        <v>121</v>
      </c>
      <c r="JZ130" s="244">
        <v>121</v>
      </c>
      <c r="KA130" s="242">
        <v>116</v>
      </c>
      <c r="KB130" s="242">
        <v>113</v>
      </c>
      <c r="KC130" s="242">
        <v>113</v>
      </c>
      <c r="KD130" s="242">
        <v>113</v>
      </c>
      <c r="KE130" s="242">
        <v>113</v>
      </c>
      <c r="KF130" s="242">
        <v>113</v>
      </c>
      <c r="KG130" s="242">
        <v>113</v>
      </c>
      <c r="KH130" s="242">
        <v>109</v>
      </c>
      <c r="KI130" s="242">
        <v>109</v>
      </c>
      <c r="KJ130" s="242">
        <v>109</v>
      </c>
      <c r="KK130" s="242">
        <v>109</v>
      </c>
      <c r="KL130" s="242">
        <v>109</v>
      </c>
      <c r="KM130" s="242">
        <v>109</v>
      </c>
      <c r="KN130" s="242">
        <v>109</v>
      </c>
      <c r="KO130" s="242">
        <v>109</v>
      </c>
      <c r="KP130" s="242">
        <v>109</v>
      </c>
      <c r="KQ130" s="242">
        <v>109</v>
      </c>
      <c r="KR130" s="242">
        <v>109</v>
      </c>
      <c r="KS130" s="242">
        <v>109</v>
      </c>
      <c r="KT130" s="242">
        <v>99</v>
      </c>
      <c r="KU130" s="242">
        <v>99</v>
      </c>
      <c r="KV130" s="242">
        <v>95</v>
      </c>
      <c r="KW130" s="242">
        <v>95</v>
      </c>
      <c r="KX130" s="198"/>
      <c r="KY130" s="198"/>
      <c r="KZ130" s="198"/>
      <c r="LA130" s="198"/>
      <c r="LB130" s="242">
        <v>75</v>
      </c>
      <c r="LC130" s="242">
        <v>124</v>
      </c>
      <c r="LD130" s="242">
        <v>124</v>
      </c>
      <c r="LE130" s="242">
        <v>50</v>
      </c>
      <c r="LF130" s="243">
        <v>0</v>
      </c>
      <c r="LG130" s="242">
        <v>50</v>
      </c>
      <c r="LH130" s="198"/>
      <c r="LI130" s="198"/>
      <c r="LJ130" s="198"/>
      <c r="LK130" s="198"/>
      <c r="LL130" s="198"/>
      <c r="LM130" s="198"/>
      <c r="LN130" s="198"/>
      <c r="LO130" s="198"/>
      <c r="LP130" s="198"/>
      <c r="LQ130" s="242">
        <v>50</v>
      </c>
      <c r="LR130" s="198"/>
      <c r="LS130" s="198"/>
      <c r="LT130" s="198"/>
      <c r="LU130" s="198"/>
      <c r="LV130" s="198"/>
      <c r="LW130" s="198"/>
      <c r="LX130" s="198"/>
      <c r="LY130" s="198"/>
      <c r="LZ130" s="198"/>
      <c r="MA130" s="198"/>
      <c r="MB130" s="198"/>
      <c r="MC130" s="198"/>
      <c r="MD130" s="198"/>
      <c r="ME130" s="198"/>
      <c r="MF130" s="198"/>
      <c r="MG130" s="198"/>
      <c r="MH130" s="198"/>
      <c r="MI130" s="198"/>
      <c r="MJ130" s="198"/>
      <c r="MK130" s="198"/>
      <c r="ML130" s="198"/>
      <c r="MM130" s="198"/>
      <c r="MN130" s="242">
        <v>50</v>
      </c>
      <c r="MO130" s="242">
        <v>34</v>
      </c>
      <c r="MP130" s="198"/>
      <c r="MQ130" s="242">
        <v>34</v>
      </c>
      <c r="MR130" s="198"/>
      <c r="MS130" s="198"/>
      <c r="MT130" s="198"/>
      <c r="MU130" s="198"/>
      <c r="MV130" s="198"/>
      <c r="MW130" s="198"/>
      <c r="MX130" s="198"/>
      <c r="MY130" s="198"/>
      <c r="MZ130" s="198"/>
      <c r="NA130" s="242">
        <v>34</v>
      </c>
      <c r="NB130" s="198"/>
      <c r="NC130" s="198"/>
      <c r="ND130" s="198"/>
      <c r="NE130" s="198"/>
      <c r="NF130" s="198"/>
      <c r="NG130" s="198"/>
      <c r="NH130" s="198"/>
      <c r="NI130" s="198"/>
      <c r="NJ130" s="198"/>
      <c r="NK130" s="198"/>
      <c r="NL130" s="198"/>
      <c r="NM130" s="198"/>
      <c r="NN130" s="198"/>
      <c r="NO130" s="198"/>
      <c r="NP130" s="198"/>
      <c r="NQ130" s="198"/>
      <c r="NR130" s="198"/>
      <c r="NS130" s="198"/>
      <c r="NT130" s="198"/>
      <c r="NU130" s="198"/>
      <c r="NV130" s="198"/>
      <c r="NW130" s="198"/>
      <c r="NX130" s="198"/>
      <c r="NY130" s="198"/>
      <c r="NZ130" s="198"/>
      <c r="OA130" s="198"/>
      <c r="OB130" s="198"/>
      <c r="OC130" s="198"/>
      <c r="OD130" s="198"/>
      <c r="OE130" s="198"/>
      <c r="OF130" s="198"/>
      <c r="OG130" s="198"/>
      <c r="OH130" s="198"/>
      <c r="OI130" s="198"/>
      <c r="OJ130" s="198"/>
      <c r="OK130" s="198"/>
      <c r="OL130" s="198"/>
      <c r="OM130" s="198"/>
      <c r="ON130" s="198"/>
      <c r="OO130" s="198"/>
      <c r="OP130" s="198"/>
      <c r="OQ130" s="198"/>
      <c r="OR130" s="198"/>
      <c r="OS130" s="198"/>
      <c r="OT130" s="198"/>
      <c r="OU130" s="198"/>
      <c r="OV130" s="198"/>
      <c r="OW130" s="198"/>
      <c r="OX130" s="198"/>
      <c r="OY130" s="198"/>
      <c r="OZ130" s="198"/>
      <c r="PA130" s="198"/>
      <c r="PB130" s="198"/>
      <c r="PC130" s="198"/>
      <c r="PD130" s="198"/>
      <c r="PE130" s="198"/>
      <c r="PF130" s="198"/>
      <c r="PG130" s="198"/>
      <c r="PH130" s="198"/>
      <c r="PI130" s="198"/>
      <c r="PJ130" s="198"/>
      <c r="PK130" s="198"/>
      <c r="PL130" s="198"/>
      <c r="PM130" s="198"/>
      <c r="PN130" s="198"/>
      <c r="PO130" s="198"/>
      <c r="PP130" s="198"/>
      <c r="PQ130" s="198"/>
      <c r="PR130" s="198"/>
      <c r="PS130" s="198"/>
      <c r="PT130" s="198"/>
      <c r="PU130" s="198"/>
      <c r="PV130" s="198"/>
      <c r="PW130" s="198"/>
      <c r="PX130" s="261"/>
      <c r="PY130" s="261"/>
      <c r="PZ130" s="261"/>
      <c r="QA130" s="261"/>
      <c r="QB130" s="261"/>
      <c r="QC130" s="261"/>
      <c r="QD130" s="261"/>
      <c r="QE130" s="261"/>
      <c r="QF130" s="261"/>
      <c r="QG130" s="261"/>
      <c r="QH130" s="261"/>
      <c r="QI130" s="261"/>
      <c r="QJ130" s="261"/>
      <c r="QK130" s="261"/>
      <c r="QL130" s="261"/>
      <c r="QM130" s="261"/>
      <c r="QN130" s="261"/>
      <c r="QO130" s="261"/>
      <c r="QP130" s="261"/>
      <c r="QQ130" s="261"/>
      <c r="QR130" s="261"/>
      <c r="QS130" s="261"/>
      <c r="QT130" s="261"/>
      <c r="QU130" s="261"/>
      <c r="QV130" s="261"/>
      <c r="QW130" s="261"/>
      <c r="QX130" s="261"/>
      <c r="QY130" s="261"/>
      <c r="QZ130" s="261"/>
      <c r="RA130" s="261"/>
      <c r="RB130" s="261"/>
      <c r="RC130" s="261"/>
      <c r="RD130" s="261"/>
      <c r="RE130" s="261"/>
      <c r="RF130" s="261"/>
      <c r="RG130" s="261"/>
      <c r="RH130" s="261"/>
      <c r="RI130" s="261"/>
      <c r="RJ130" s="261"/>
      <c r="RK130" s="261"/>
      <c r="RL130" s="261"/>
      <c r="RM130" s="261"/>
      <c r="RN130" s="261"/>
      <c r="RO130" s="261"/>
      <c r="RP130" s="261"/>
      <c r="RQ130" s="261"/>
      <c r="RR130" s="261"/>
      <c r="RS130" s="261"/>
      <c r="RT130" s="261"/>
      <c r="RU130" s="261"/>
      <c r="RV130" s="261"/>
      <c r="RW130" s="261"/>
      <c r="RX130" s="261"/>
      <c r="RY130" s="261"/>
      <c r="RZ130" s="261"/>
      <c r="SA130" s="261"/>
      <c r="SB130" s="261"/>
      <c r="SC130" s="261"/>
      <c r="SD130" s="261"/>
      <c r="SE130" s="261"/>
    </row>
    <row r="131" spans="1:499" x14ac:dyDescent="0.2">
      <c r="A131" s="230" t="s">
        <v>830</v>
      </c>
      <c r="B131" s="231" t="s">
        <v>5448</v>
      </c>
      <c r="C131" s="225"/>
      <c r="D131" s="225"/>
      <c r="E131" s="225"/>
      <c r="F131" s="226" t="s">
        <v>5757</v>
      </c>
      <c r="G131" s="226" t="s">
        <v>5550</v>
      </c>
      <c r="H131" s="226" t="s">
        <v>5551</v>
      </c>
      <c r="I131" s="226" t="s">
        <v>5754</v>
      </c>
      <c r="J131" s="226"/>
      <c r="K131" s="226"/>
      <c r="L131" s="226"/>
      <c r="M131" s="226"/>
      <c r="N131" s="226" t="s">
        <v>5553</v>
      </c>
      <c r="O131" s="226" t="s">
        <v>5713</v>
      </c>
      <c r="P131" s="226"/>
      <c r="Q131" s="237">
        <v>0</v>
      </c>
      <c r="R131" s="238"/>
      <c r="S131" s="238"/>
      <c r="T131" s="238"/>
      <c r="U131" s="238"/>
      <c r="V131" s="238"/>
      <c r="W131" s="232" t="s">
        <v>5555</v>
      </c>
      <c r="X131" s="232"/>
      <c r="Y131" s="232" t="s">
        <v>5556</v>
      </c>
      <c r="Z131" s="235">
        <v>2.46</v>
      </c>
      <c r="AA131" s="235">
        <v>3.37</v>
      </c>
      <c r="AB131" s="235">
        <v>0</v>
      </c>
      <c r="AC131" s="224">
        <v>36526</v>
      </c>
      <c r="AD131" s="224">
        <v>36526</v>
      </c>
      <c r="AE131" s="125">
        <v>18</v>
      </c>
      <c r="AF131" s="125">
        <v>24</v>
      </c>
      <c r="AG131" s="125">
        <v>12</v>
      </c>
      <c r="AH131" s="236">
        <v>1</v>
      </c>
      <c r="AI131" s="236"/>
      <c r="AJ131" s="125" t="s">
        <v>6227</v>
      </c>
      <c r="AK131" s="175"/>
      <c r="AL131" s="125" t="s">
        <v>820</v>
      </c>
      <c r="AM131" s="27" t="s">
        <v>820</v>
      </c>
      <c r="AN131" s="126">
        <v>0.78</v>
      </c>
      <c r="AO131" s="126">
        <v>0</v>
      </c>
      <c r="AP131" s="126">
        <v>24.7</v>
      </c>
      <c r="AQ131" s="126">
        <v>160.30000000000001</v>
      </c>
      <c r="AR131" s="125">
        <v>0</v>
      </c>
      <c r="AS131" s="125">
        <v>0</v>
      </c>
      <c r="AT131" s="178">
        <v>41862</v>
      </c>
      <c r="AU131" s="178"/>
      <c r="AV131" s="178">
        <v>41906</v>
      </c>
      <c r="AW131" s="239" t="s">
        <v>855</v>
      </c>
      <c r="AX131" s="239" t="s">
        <v>846</v>
      </c>
      <c r="AY131" s="127"/>
      <c r="AZ131" s="127"/>
      <c r="BA131" s="128">
        <v>500</v>
      </c>
      <c r="BB131" s="128" t="s">
        <v>489</v>
      </c>
      <c r="BC131" s="128"/>
      <c r="BD131" s="128">
        <v>1</v>
      </c>
      <c r="BE131" s="129" t="s">
        <v>541</v>
      </c>
      <c r="BF131" s="130">
        <v>1</v>
      </c>
      <c r="BG131" s="240"/>
      <c r="BH131" s="241"/>
      <c r="BI131" s="190"/>
      <c r="BJ131" s="131">
        <v>0</v>
      </c>
      <c r="BK131" s="191">
        <v>34</v>
      </c>
      <c r="BL131" s="13">
        <v>0</v>
      </c>
      <c r="BM131" s="13">
        <v>0</v>
      </c>
      <c r="BN131" s="27" t="s">
        <v>702</v>
      </c>
      <c r="BO131" s="13" t="s">
        <v>702</v>
      </c>
      <c r="BP131" s="222">
        <v>0</v>
      </c>
      <c r="BQ131" s="132"/>
      <c r="BR131" s="133"/>
      <c r="BS131" s="125">
        <v>1000000000</v>
      </c>
      <c r="BT131" s="134">
        <v>77</v>
      </c>
      <c r="BU131" s="135">
        <v>0</v>
      </c>
      <c r="BV131" s="134">
        <v>0</v>
      </c>
      <c r="BW131" s="136">
        <v>0</v>
      </c>
      <c r="BX131" s="136">
        <v>0</v>
      </c>
      <c r="BY131" s="136">
        <v>0</v>
      </c>
      <c r="BZ131" s="134">
        <v>0</v>
      </c>
      <c r="CA131" s="134">
        <v>0</v>
      </c>
      <c r="CB131" s="134">
        <v>77</v>
      </c>
      <c r="CC131" s="135">
        <v>0</v>
      </c>
      <c r="CD131" s="134"/>
      <c r="CE131" s="134"/>
      <c r="CF131" s="137">
        <v>0</v>
      </c>
      <c r="CG131" s="134">
        <v>0</v>
      </c>
      <c r="CH131" s="132"/>
      <c r="CI131" s="132"/>
      <c r="CJ131" s="229" t="s">
        <v>820</v>
      </c>
      <c r="CK131" s="233" t="s">
        <v>820</v>
      </c>
      <c r="CL131" s="138">
        <v>0</v>
      </c>
      <c r="CM131" s="138">
        <v>0</v>
      </c>
      <c r="CN131" s="135">
        <v>0</v>
      </c>
      <c r="CO131" s="135">
        <v>0</v>
      </c>
      <c r="CP131" s="139"/>
      <c r="CQ131" s="135">
        <v>0</v>
      </c>
      <c r="CR131" s="179">
        <v>43175</v>
      </c>
      <c r="CS131" s="180">
        <v>43367</v>
      </c>
      <c r="CT131" s="181">
        <v>43493</v>
      </c>
      <c r="CU131" s="181">
        <v>36526</v>
      </c>
      <c r="CV131" s="181">
        <v>36526</v>
      </c>
      <c r="CW131" s="181">
        <v>36526</v>
      </c>
      <c r="CX131" s="181">
        <v>36694</v>
      </c>
      <c r="CY131" s="135">
        <v>0.13951756458249429</v>
      </c>
      <c r="CZ131" s="134">
        <v>0</v>
      </c>
      <c r="DA131" s="135">
        <v>9.7087378640776691E-3</v>
      </c>
      <c r="DB131" s="135">
        <v>0</v>
      </c>
      <c r="DC131" s="135">
        <v>0</v>
      </c>
      <c r="DD131" s="135">
        <v>0</v>
      </c>
      <c r="DE131" s="140">
        <v>0.53398058252427183</v>
      </c>
      <c r="DF131" s="13" t="s">
        <v>820</v>
      </c>
      <c r="DG131" s="80" t="s">
        <v>820</v>
      </c>
      <c r="DH131" s="18" t="b">
        <v>0</v>
      </c>
      <c r="DI131" s="79"/>
      <c r="DJ131" s="79"/>
      <c r="DK131" s="192"/>
      <c r="DL131" s="174"/>
      <c r="DM131" s="193"/>
      <c r="DN131" s="135"/>
      <c r="DO131" s="79"/>
      <c r="DP131" s="79"/>
      <c r="DQ131" s="79"/>
      <c r="DR131" s="79"/>
      <c r="DS131" s="79"/>
      <c r="DT131" s="79"/>
      <c r="DU131" s="79"/>
      <c r="DV131" s="18"/>
      <c r="DW131" s="18"/>
      <c r="DX131" s="18"/>
      <c r="DY131" s="177"/>
      <c r="DZ131" s="177">
        <v>0</v>
      </c>
      <c r="EA131" s="177">
        <v>0</v>
      </c>
      <c r="EB131" s="177">
        <v>0</v>
      </c>
      <c r="EC131" s="177">
        <v>0</v>
      </c>
      <c r="ED131" s="177">
        <v>0</v>
      </c>
      <c r="EE131" s="177">
        <v>0</v>
      </c>
      <c r="EF131" s="177">
        <v>0</v>
      </c>
      <c r="EG131" s="177">
        <v>0</v>
      </c>
      <c r="EH131" s="177">
        <v>0</v>
      </c>
      <c r="EI131" s="177">
        <v>0</v>
      </c>
      <c r="EJ131" s="177">
        <v>0</v>
      </c>
      <c r="EK131" s="177">
        <v>0</v>
      </c>
      <c r="EL131" s="177">
        <v>0</v>
      </c>
      <c r="EM131" s="177">
        <v>0</v>
      </c>
      <c r="EN131" s="177">
        <v>0</v>
      </c>
      <c r="EO131" s="177">
        <v>0</v>
      </c>
      <c r="EP131" s="177">
        <v>0</v>
      </c>
      <c r="EQ131" s="177">
        <v>0</v>
      </c>
      <c r="ER131" s="177">
        <v>0</v>
      </c>
      <c r="ES131" s="177">
        <v>0</v>
      </c>
      <c r="ET131" s="177">
        <v>0</v>
      </c>
      <c r="EU131" s="177">
        <v>0</v>
      </c>
      <c r="EV131" s="177">
        <v>0</v>
      </c>
      <c r="EW131" s="177">
        <v>0</v>
      </c>
      <c r="EX131" s="177">
        <v>0</v>
      </c>
      <c r="EY131" s="177">
        <v>0</v>
      </c>
      <c r="EZ131" s="177">
        <v>0</v>
      </c>
      <c r="FA131" s="177">
        <v>0</v>
      </c>
      <c r="FB131" s="177">
        <v>0</v>
      </c>
      <c r="FC131" s="195">
        <v>103</v>
      </c>
      <c r="FD131" s="197">
        <v>95</v>
      </c>
      <c r="FE131" s="197">
        <v>95</v>
      </c>
      <c r="FF131" s="197">
        <v>95</v>
      </c>
      <c r="FG131" s="197">
        <v>91</v>
      </c>
      <c r="FH131" s="197">
        <v>91</v>
      </c>
      <c r="FI131" s="197">
        <v>91</v>
      </c>
      <c r="FJ131" s="197">
        <v>91</v>
      </c>
      <c r="FK131" s="197">
        <v>88</v>
      </c>
      <c r="FL131" s="197">
        <v>88</v>
      </c>
      <c r="FM131" s="197">
        <v>88</v>
      </c>
      <c r="FN131" s="197">
        <v>88</v>
      </c>
      <c r="FO131" s="197">
        <v>88</v>
      </c>
      <c r="FP131" s="197">
        <v>88</v>
      </c>
      <c r="FQ131" s="197">
        <v>88</v>
      </c>
      <c r="FR131" s="197">
        <v>88</v>
      </c>
      <c r="FS131" s="197">
        <v>88</v>
      </c>
      <c r="FT131" s="197">
        <v>88</v>
      </c>
      <c r="FU131" s="197">
        <v>88</v>
      </c>
      <c r="FV131" s="197">
        <v>88</v>
      </c>
      <c r="FW131" s="197">
        <v>88</v>
      </c>
      <c r="FX131" s="197">
        <v>88</v>
      </c>
      <c r="FY131" s="197">
        <v>88</v>
      </c>
      <c r="FZ131" s="197">
        <v>88</v>
      </c>
      <c r="GA131" s="197">
        <v>88</v>
      </c>
      <c r="GB131" s="197">
        <v>88</v>
      </c>
      <c r="GC131" s="197">
        <v>88</v>
      </c>
      <c r="GD131" s="197">
        <v>88</v>
      </c>
      <c r="GE131" s="197">
        <v>88</v>
      </c>
      <c r="GF131" s="197">
        <v>88</v>
      </c>
      <c r="GG131" s="197">
        <v>88</v>
      </c>
      <c r="GH131" s="197">
        <v>88</v>
      </c>
      <c r="GI131" s="197">
        <v>88</v>
      </c>
      <c r="GJ131" s="197">
        <v>88</v>
      </c>
      <c r="GK131" s="197">
        <v>88</v>
      </c>
      <c r="GL131" s="197">
        <v>88</v>
      </c>
      <c r="GM131" s="197">
        <v>88</v>
      </c>
      <c r="GN131" s="197">
        <v>88</v>
      </c>
      <c r="GO131" s="197">
        <v>88</v>
      </c>
      <c r="GP131" s="197">
        <v>88</v>
      </c>
      <c r="GQ131" s="197">
        <v>88</v>
      </c>
      <c r="GR131" s="197">
        <v>88</v>
      </c>
      <c r="GS131" s="197">
        <v>88</v>
      </c>
      <c r="GT131" s="197">
        <v>88</v>
      </c>
      <c r="GU131" s="197">
        <v>88</v>
      </c>
      <c r="GV131" s="197">
        <v>88</v>
      </c>
      <c r="GW131" s="197">
        <v>88</v>
      </c>
      <c r="GX131" s="197">
        <v>88</v>
      </c>
      <c r="GY131" s="197">
        <v>88</v>
      </c>
      <c r="GZ131" s="197">
        <v>88</v>
      </c>
      <c r="HA131" s="197">
        <v>88</v>
      </c>
      <c r="HB131" s="197">
        <v>88</v>
      </c>
      <c r="HC131" s="197">
        <v>88</v>
      </c>
      <c r="HD131" s="197">
        <v>88</v>
      </c>
      <c r="HE131" s="197">
        <v>1</v>
      </c>
      <c r="HF131" s="197">
        <v>88</v>
      </c>
      <c r="HG131" s="197">
        <v>88</v>
      </c>
      <c r="HH131" s="197">
        <v>88</v>
      </c>
      <c r="HI131" s="197">
        <v>88</v>
      </c>
      <c r="HJ131" s="197">
        <v>88</v>
      </c>
      <c r="HK131" s="198"/>
      <c r="HL131" s="197">
        <v>88</v>
      </c>
      <c r="HM131" s="197">
        <v>88</v>
      </c>
      <c r="HN131" s="197">
        <v>88</v>
      </c>
      <c r="HO131" s="197">
        <v>88</v>
      </c>
      <c r="HP131" s="197">
        <v>88</v>
      </c>
      <c r="HQ131" s="197">
        <v>88</v>
      </c>
      <c r="HR131" s="197">
        <v>88</v>
      </c>
      <c r="HS131" s="197">
        <v>88</v>
      </c>
      <c r="HT131" s="197">
        <v>88</v>
      </c>
      <c r="HU131" s="197">
        <v>88</v>
      </c>
      <c r="HV131" s="198"/>
      <c r="HW131" s="197">
        <v>88</v>
      </c>
      <c r="HX131" s="197">
        <v>88</v>
      </c>
      <c r="HY131" s="197">
        <v>88</v>
      </c>
      <c r="HZ131" s="197">
        <v>88</v>
      </c>
      <c r="IA131" s="197">
        <v>88</v>
      </c>
      <c r="IB131" s="197">
        <v>88</v>
      </c>
      <c r="IC131" s="197">
        <v>88</v>
      </c>
      <c r="ID131" s="197">
        <v>88</v>
      </c>
      <c r="IE131" s="197">
        <v>88</v>
      </c>
      <c r="IF131" s="197">
        <v>88</v>
      </c>
      <c r="IG131" s="197">
        <v>88</v>
      </c>
      <c r="IH131" s="197">
        <v>88</v>
      </c>
      <c r="II131" s="197">
        <v>84</v>
      </c>
      <c r="IJ131" s="197">
        <v>84</v>
      </c>
      <c r="IK131" s="197">
        <v>84</v>
      </c>
      <c r="IL131" s="197">
        <v>84</v>
      </c>
      <c r="IM131" s="197">
        <v>84</v>
      </c>
      <c r="IN131" s="197">
        <v>84</v>
      </c>
      <c r="IO131" s="197">
        <v>84</v>
      </c>
      <c r="IP131" s="197">
        <v>84</v>
      </c>
      <c r="IQ131" s="197">
        <v>84</v>
      </c>
      <c r="IR131" s="197">
        <v>84</v>
      </c>
      <c r="IS131" s="197">
        <v>84</v>
      </c>
      <c r="IT131" s="197">
        <v>84</v>
      </c>
      <c r="IU131" s="197">
        <v>84</v>
      </c>
      <c r="IV131" s="197">
        <v>84</v>
      </c>
      <c r="IW131" s="197">
        <v>84</v>
      </c>
      <c r="IX131" s="197">
        <v>84</v>
      </c>
      <c r="IY131" s="197">
        <v>84</v>
      </c>
      <c r="IZ131" s="198"/>
      <c r="JA131" s="197">
        <v>84</v>
      </c>
      <c r="JB131" s="197">
        <v>84</v>
      </c>
      <c r="JC131" s="197">
        <v>84</v>
      </c>
      <c r="JD131" s="197">
        <v>84</v>
      </c>
      <c r="JE131" s="197">
        <v>84</v>
      </c>
      <c r="JF131" s="197">
        <v>84</v>
      </c>
      <c r="JG131" s="197">
        <v>84</v>
      </c>
      <c r="JH131" s="197">
        <v>84</v>
      </c>
      <c r="JI131" s="197">
        <v>84</v>
      </c>
      <c r="JJ131" s="197"/>
      <c r="JK131" s="197">
        <v>84</v>
      </c>
      <c r="JL131" s="197">
        <v>84</v>
      </c>
      <c r="JM131" s="197">
        <v>84</v>
      </c>
      <c r="JN131" s="197">
        <v>84</v>
      </c>
      <c r="JO131" s="197">
        <v>84</v>
      </c>
      <c r="JP131" s="197">
        <v>84</v>
      </c>
      <c r="JQ131" s="198"/>
      <c r="JR131" s="197">
        <v>84</v>
      </c>
      <c r="JS131" s="197">
        <v>84</v>
      </c>
      <c r="JT131" s="197">
        <v>84</v>
      </c>
      <c r="JU131" s="197">
        <v>84</v>
      </c>
      <c r="JV131" s="197">
        <v>84</v>
      </c>
      <c r="JW131" s="197">
        <v>84</v>
      </c>
      <c r="JX131" s="197">
        <v>84</v>
      </c>
      <c r="JY131" s="197">
        <v>84</v>
      </c>
      <c r="JZ131" s="197">
        <v>84</v>
      </c>
      <c r="KA131" s="197">
        <v>84</v>
      </c>
      <c r="KB131" s="197">
        <v>83</v>
      </c>
      <c r="KC131" s="197">
        <v>83</v>
      </c>
      <c r="KD131" s="197">
        <v>83</v>
      </c>
      <c r="KE131" s="197">
        <v>83</v>
      </c>
      <c r="KF131" s="197">
        <v>83</v>
      </c>
      <c r="KG131" s="197">
        <v>83</v>
      </c>
      <c r="KH131" s="197">
        <v>83</v>
      </c>
      <c r="KI131" s="197">
        <v>83</v>
      </c>
      <c r="KJ131" s="197">
        <v>83</v>
      </c>
      <c r="KK131" s="197">
        <v>83</v>
      </c>
      <c r="KL131" s="197">
        <v>83</v>
      </c>
      <c r="KM131" s="197">
        <v>83</v>
      </c>
      <c r="KN131" s="197">
        <v>83</v>
      </c>
      <c r="KO131" s="197">
        <v>83</v>
      </c>
      <c r="KP131" s="197">
        <v>83</v>
      </c>
      <c r="KQ131" s="197">
        <v>83</v>
      </c>
      <c r="KR131" s="197">
        <v>83</v>
      </c>
      <c r="KS131" s="197">
        <v>83</v>
      </c>
      <c r="KT131" s="197">
        <v>83</v>
      </c>
      <c r="KU131" s="197">
        <v>83</v>
      </c>
      <c r="KV131" s="197">
        <v>78</v>
      </c>
      <c r="KW131" s="197">
        <v>78</v>
      </c>
      <c r="KX131" s="198"/>
      <c r="KY131" s="198"/>
      <c r="KZ131" s="198"/>
      <c r="LA131" s="198"/>
      <c r="LB131" s="197">
        <v>77</v>
      </c>
      <c r="LC131" s="197">
        <v>84</v>
      </c>
      <c r="LD131" s="197">
        <v>84</v>
      </c>
      <c r="LE131" s="197">
        <v>77</v>
      </c>
      <c r="LF131" s="197">
        <v>0</v>
      </c>
      <c r="LG131" s="197">
        <v>77</v>
      </c>
      <c r="LH131" s="198"/>
      <c r="LI131" s="198"/>
      <c r="LJ131" s="198"/>
      <c r="LK131" s="198"/>
      <c r="LL131" s="198"/>
      <c r="LM131" s="198"/>
      <c r="LN131" s="198"/>
      <c r="LO131" s="198"/>
      <c r="LP131" s="198"/>
      <c r="LQ131" s="197">
        <v>77</v>
      </c>
      <c r="LR131" s="198"/>
      <c r="LS131" s="198"/>
      <c r="LT131" s="198"/>
      <c r="LU131" s="198"/>
      <c r="LV131" s="198"/>
      <c r="LW131" s="198"/>
      <c r="LX131" s="198"/>
      <c r="LY131" s="198"/>
      <c r="LZ131" s="198"/>
      <c r="MA131" s="198"/>
      <c r="MB131" s="198"/>
      <c r="MC131" s="198"/>
      <c r="MD131" s="198"/>
      <c r="ME131" s="198"/>
      <c r="MF131" s="198"/>
      <c r="MG131" s="198"/>
      <c r="MH131" s="198"/>
      <c r="MI131" s="198"/>
      <c r="MJ131" s="198"/>
      <c r="MK131" s="198"/>
      <c r="ML131" s="198"/>
      <c r="MM131" s="198"/>
      <c r="MN131" s="197">
        <v>77</v>
      </c>
      <c r="MO131" s="197">
        <v>77</v>
      </c>
      <c r="MP131" s="198"/>
      <c r="MQ131" s="197">
        <v>77</v>
      </c>
      <c r="MR131" s="198"/>
      <c r="MS131" s="198"/>
      <c r="MT131" s="198"/>
      <c r="MU131" s="198"/>
      <c r="MV131" s="198"/>
      <c r="MW131" s="198"/>
      <c r="MX131" s="198"/>
      <c r="MY131" s="198"/>
      <c r="MZ131" s="198"/>
      <c r="NA131" s="197">
        <v>77</v>
      </c>
      <c r="NB131" s="198"/>
      <c r="NC131" s="198"/>
      <c r="ND131" s="198"/>
      <c r="NE131" s="198"/>
      <c r="NF131" s="198"/>
      <c r="NG131" s="198"/>
      <c r="NH131" s="198"/>
      <c r="NI131" s="198"/>
      <c r="NJ131" s="198"/>
      <c r="NK131" s="198"/>
      <c r="NL131" s="198"/>
      <c r="NM131" s="198"/>
      <c r="NN131" s="198"/>
      <c r="NO131" s="198"/>
      <c r="NP131" s="196"/>
      <c r="NQ131" s="196"/>
      <c r="NR131" s="196"/>
      <c r="NS131" s="196"/>
      <c r="NT131" s="196"/>
      <c r="NU131" s="196"/>
      <c r="NV131" s="196"/>
      <c r="NW131" s="196"/>
      <c r="NX131" s="196"/>
      <c r="NY131" s="196"/>
      <c r="NZ131" s="196"/>
      <c r="OA131" s="196"/>
      <c r="OB131" s="196"/>
      <c r="OC131" s="196"/>
      <c r="OD131" s="196"/>
      <c r="OE131" s="196"/>
      <c r="OF131" s="196"/>
      <c r="OG131" s="196"/>
      <c r="OH131" s="196"/>
      <c r="OI131" s="196"/>
      <c r="OJ131" s="196"/>
      <c r="OK131" s="196"/>
      <c r="OL131" s="196"/>
      <c r="OM131" s="196"/>
      <c r="ON131" s="196"/>
      <c r="OO131" s="196"/>
      <c r="OP131" s="196"/>
      <c r="OQ131" s="196"/>
      <c r="OR131" s="196"/>
      <c r="OS131" s="196"/>
      <c r="OT131" s="196"/>
      <c r="OU131" s="196"/>
      <c r="OV131" s="196"/>
      <c r="OW131" s="196"/>
      <c r="OX131" s="196"/>
      <c r="OY131" s="196"/>
      <c r="OZ131" s="196"/>
      <c r="PA131" s="196"/>
      <c r="PB131" s="196"/>
      <c r="PC131" s="196"/>
      <c r="PD131" s="196"/>
      <c r="PE131" s="196"/>
      <c r="PF131" s="196"/>
      <c r="PG131" s="196"/>
      <c r="PH131" s="196"/>
      <c r="PI131" s="196"/>
      <c r="PJ131" s="196"/>
      <c r="PK131" s="196"/>
      <c r="PL131" s="196"/>
      <c r="PM131" s="196"/>
      <c r="PN131" s="196"/>
      <c r="PO131" s="196"/>
      <c r="PP131" s="196"/>
      <c r="PQ131" s="196"/>
      <c r="PR131" s="196"/>
      <c r="PS131" s="196"/>
      <c r="PT131" s="196"/>
      <c r="PU131" s="196"/>
      <c r="PV131" s="196"/>
      <c r="PW131" s="196"/>
      <c r="PX131" s="261"/>
      <c r="PY131" s="261"/>
      <c r="PZ131" s="261"/>
      <c r="QA131" s="261"/>
      <c r="QB131" s="261"/>
      <c r="QC131" s="261"/>
      <c r="QD131" s="261"/>
      <c r="QE131" s="261"/>
      <c r="QF131" s="261"/>
      <c r="QG131" s="261"/>
      <c r="QH131" s="261"/>
      <c r="QI131" s="261"/>
      <c r="QJ131" s="261"/>
      <c r="QK131" s="261"/>
      <c r="QL131" s="261"/>
      <c r="QM131" s="261"/>
      <c r="QN131" s="261"/>
      <c r="QO131" s="261"/>
      <c r="QP131" s="261"/>
      <c r="QQ131" s="261"/>
      <c r="QR131" s="261"/>
      <c r="QS131" s="261"/>
      <c r="QT131" s="261"/>
      <c r="QU131" s="261"/>
      <c r="QV131" s="261"/>
      <c r="QW131" s="261"/>
      <c r="QX131" s="261"/>
      <c r="QY131" s="261"/>
      <c r="QZ131" s="261"/>
      <c r="RA131" s="261"/>
      <c r="RB131" s="261"/>
      <c r="RC131" s="261"/>
      <c r="RD131" s="261"/>
      <c r="RE131" s="261"/>
      <c r="RF131" s="261"/>
      <c r="RG131" s="261"/>
      <c r="RH131" s="261"/>
      <c r="RI131" s="261"/>
      <c r="RJ131" s="261"/>
      <c r="RK131" s="261"/>
      <c r="RL131" s="261"/>
      <c r="RM131" s="261"/>
      <c r="RN131" s="261"/>
      <c r="RO131" s="261"/>
      <c r="RP131" s="261"/>
      <c r="RQ131" s="261"/>
      <c r="RR131" s="261"/>
      <c r="RS131" s="261"/>
      <c r="RT131" s="261"/>
      <c r="RU131" s="261"/>
      <c r="RV131" s="261"/>
      <c r="RW131" s="261"/>
      <c r="RX131" s="261"/>
      <c r="RY131" s="261"/>
      <c r="RZ131" s="261"/>
      <c r="SA131" s="261"/>
      <c r="SB131" s="261"/>
      <c r="SC131" s="261"/>
      <c r="SD131" s="261"/>
      <c r="SE131" s="261"/>
    </row>
    <row r="132" spans="1:499" x14ac:dyDescent="0.2">
      <c r="A132" s="230" t="s">
        <v>830</v>
      </c>
      <c r="B132" s="231" t="s">
        <v>3570</v>
      </c>
      <c r="C132" s="225"/>
      <c r="D132" s="225"/>
      <c r="E132" s="225"/>
      <c r="F132" s="226" t="s">
        <v>5758</v>
      </c>
      <c r="G132" s="226" t="s">
        <v>5550</v>
      </c>
      <c r="H132" s="226" t="s">
        <v>5551</v>
      </c>
      <c r="I132" s="226" t="s">
        <v>5754</v>
      </c>
      <c r="J132" s="226"/>
      <c r="K132" s="226"/>
      <c r="L132" s="226"/>
      <c r="M132" s="226"/>
      <c r="N132" s="226" t="s">
        <v>5553</v>
      </c>
      <c r="O132" s="226" t="s">
        <v>5554</v>
      </c>
      <c r="P132" s="226"/>
      <c r="Q132" s="237">
        <v>0</v>
      </c>
      <c r="R132" s="238"/>
      <c r="S132" s="238"/>
      <c r="T132" s="238"/>
      <c r="U132" s="238"/>
      <c r="V132" s="238"/>
      <c r="W132" s="232" t="s">
        <v>5565</v>
      </c>
      <c r="X132" s="232"/>
      <c r="Y132" s="232" t="s">
        <v>5556</v>
      </c>
      <c r="Z132" s="235">
        <v>0.68</v>
      </c>
      <c r="AA132" s="235">
        <v>1.2</v>
      </c>
      <c r="AB132" s="235">
        <v>0</v>
      </c>
      <c r="AC132" s="224">
        <v>36526</v>
      </c>
      <c r="AD132" s="224">
        <v>36526</v>
      </c>
      <c r="AE132" s="125">
        <v>18</v>
      </c>
      <c r="AF132" s="125">
        <v>24</v>
      </c>
      <c r="AG132" s="125">
        <v>12</v>
      </c>
      <c r="AH132" s="236">
        <v>1</v>
      </c>
      <c r="AI132" s="236" t="s">
        <v>819</v>
      </c>
      <c r="AJ132" s="125" t="s">
        <v>6233</v>
      </c>
      <c r="AK132" s="175" t="s">
        <v>5145</v>
      </c>
      <c r="AL132" s="125" t="s">
        <v>820</v>
      </c>
      <c r="AM132" s="27" t="s">
        <v>5060</v>
      </c>
      <c r="AN132" s="126">
        <v>38.54</v>
      </c>
      <c r="AO132" s="126">
        <v>5.8</v>
      </c>
      <c r="AP132" s="126">
        <v>3.6</v>
      </c>
      <c r="AQ132" s="126">
        <v>6.5</v>
      </c>
      <c r="AR132" s="125">
        <v>0</v>
      </c>
      <c r="AS132" s="125">
        <v>0</v>
      </c>
      <c r="AT132" s="178">
        <v>43448</v>
      </c>
      <c r="AU132" s="178">
        <v>42846</v>
      </c>
      <c r="AV132" s="178">
        <v>43110</v>
      </c>
      <c r="AW132" s="239" t="s">
        <v>855</v>
      </c>
      <c r="AX132" s="239" t="s">
        <v>846</v>
      </c>
      <c r="AY132" s="127"/>
      <c r="AZ132" s="127"/>
      <c r="BA132" s="128">
        <v>1000</v>
      </c>
      <c r="BB132" s="128" t="s">
        <v>489</v>
      </c>
      <c r="BC132" s="128"/>
      <c r="BD132" s="128">
        <v>1</v>
      </c>
      <c r="BE132" s="129" t="s">
        <v>541</v>
      </c>
      <c r="BF132" s="130">
        <v>1</v>
      </c>
      <c r="BG132" s="240"/>
      <c r="BH132" s="241"/>
      <c r="BI132" s="190"/>
      <c r="BJ132" s="131">
        <v>900</v>
      </c>
      <c r="BK132" s="191">
        <v>1665</v>
      </c>
      <c r="BL132" s="13">
        <v>599</v>
      </c>
      <c r="BM132" s="13">
        <v>297</v>
      </c>
      <c r="BN132" s="27" t="s">
        <v>705</v>
      </c>
      <c r="BO132" s="13" t="s">
        <v>705</v>
      </c>
      <c r="BP132" s="222">
        <v>1300</v>
      </c>
      <c r="BQ132" s="132"/>
      <c r="BR132" s="133"/>
      <c r="BS132" s="125">
        <v>1000000000</v>
      </c>
      <c r="BT132" s="134">
        <v>559</v>
      </c>
      <c r="BU132" s="135">
        <v>0.37890000000000001</v>
      </c>
      <c r="BV132" s="134">
        <v>0</v>
      </c>
      <c r="BW132" s="136">
        <v>0</v>
      </c>
      <c r="BX132" s="136">
        <v>0</v>
      </c>
      <c r="BY132" s="136">
        <v>0</v>
      </c>
      <c r="BZ132" s="134">
        <v>0</v>
      </c>
      <c r="CA132" s="134">
        <v>0</v>
      </c>
      <c r="CB132" s="134">
        <v>559</v>
      </c>
      <c r="CC132" s="135">
        <v>0.37890000000000001</v>
      </c>
      <c r="CD132" s="134"/>
      <c r="CE132" s="134"/>
      <c r="CF132" s="137">
        <v>0</v>
      </c>
      <c r="CG132" s="134">
        <v>300</v>
      </c>
      <c r="CH132" s="132"/>
      <c r="CI132" s="132"/>
      <c r="CJ132" s="229" t="s">
        <v>820</v>
      </c>
      <c r="CK132" s="233" t="s">
        <v>820</v>
      </c>
      <c r="CL132" s="138">
        <v>0</v>
      </c>
      <c r="CM132" s="138">
        <v>0</v>
      </c>
      <c r="CN132" s="135">
        <v>0</v>
      </c>
      <c r="CO132" s="135">
        <v>1.02</v>
      </c>
      <c r="CP132" s="139"/>
      <c r="CQ132" s="135">
        <v>0</v>
      </c>
      <c r="CR132" s="179">
        <v>43314</v>
      </c>
      <c r="CS132" s="180">
        <v>43367</v>
      </c>
      <c r="CT132" s="181">
        <v>43493</v>
      </c>
      <c r="CU132" s="181">
        <v>43067</v>
      </c>
      <c r="CV132" s="181">
        <v>0</v>
      </c>
      <c r="CW132" s="181">
        <v>43151</v>
      </c>
      <c r="CX132" s="181">
        <v>43235</v>
      </c>
      <c r="CY132" s="135">
        <v>0.30720081631458845</v>
      </c>
      <c r="CZ132" s="134">
        <v>0</v>
      </c>
      <c r="DA132" s="135">
        <v>9.7087378640776691E-3</v>
      </c>
      <c r="DB132" s="135">
        <v>0.29126213592233008</v>
      </c>
      <c r="DC132" s="135">
        <v>0.24271844660194175</v>
      </c>
      <c r="DD132" s="135">
        <v>0</v>
      </c>
      <c r="DE132" s="140">
        <v>0</v>
      </c>
      <c r="DF132" s="13" t="s">
        <v>820</v>
      </c>
      <c r="DG132" s="80" t="s">
        <v>820</v>
      </c>
      <c r="DH132" s="18" t="b">
        <v>0</v>
      </c>
      <c r="DI132" s="79"/>
      <c r="DJ132" s="79"/>
      <c r="DK132" s="192"/>
      <c r="DL132" s="174"/>
      <c r="DM132" s="193"/>
      <c r="DN132" s="135"/>
      <c r="DO132" s="79"/>
      <c r="DP132" s="79"/>
      <c r="DQ132" s="79"/>
      <c r="DR132" s="79"/>
      <c r="DS132" s="79"/>
      <c r="DT132" s="79"/>
      <c r="DU132" s="79"/>
      <c r="DV132" s="18"/>
      <c r="DW132" s="18"/>
      <c r="DX132" s="18"/>
      <c r="DY132" s="177"/>
      <c r="DZ132" s="177">
        <v>0</v>
      </c>
      <c r="EA132" s="177">
        <v>0</v>
      </c>
      <c r="EB132" s="177">
        <v>0</v>
      </c>
      <c r="EC132" s="177">
        <v>0</v>
      </c>
      <c r="ED132" s="177">
        <v>0</v>
      </c>
      <c r="EE132" s="177">
        <v>0</v>
      </c>
      <c r="EF132" s="177">
        <v>0</v>
      </c>
      <c r="EG132" s="177">
        <v>0</v>
      </c>
      <c r="EH132" s="177">
        <v>0</v>
      </c>
      <c r="EI132" s="177">
        <v>0</v>
      </c>
      <c r="EJ132" s="177">
        <v>0</v>
      </c>
      <c r="EK132" s="177">
        <v>0</v>
      </c>
      <c r="EL132" s="177">
        <v>0</v>
      </c>
      <c r="EM132" s="177">
        <v>0</v>
      </c>
      <c r="EN132" s="177">
        <v>0</v>
      </c>
      <c r="EO132" s="177">
        <v>0</v>
      </c>
      <c r="EP132" s="177">
        <v>0</v>
      </c>
      <c r="EQ132" s="177">
        <v>0</v>
      </c>
      <c r="ER132" s="177">
        <v>0</v>
      </c>
      <c r="ES132" s="177">
        <v>0</v>
      </c>
      <c r="ET132" s="177">
        <v>0</v>
      </c>
      <c r="EU132" s="177">
        <v>0</v>
      </c>
      <c r="EV132" s="177">
        <v>0</v>
      </c>
      <c r="EW132" s="177">
        <v>0</v>
      </c>
      <c r="EX132" s="177">
        <v>0</v>
      </c>
      <c r="EY132" s="177">
        <v>0</v>
      </c>
      <c r="EZ132" s="177">
        <v>0</v>
      </c>
      <c r="FA132" s="177">
        <v>0</v>
      </c>
      <c r="FB132" s="177">
        <v>0</v>
      </c>
      <c r="FC132" s="250">
        <v>494</v>
      </c>
      <c r="FD132" s="249">
        <v>875</v>
      </c>
      <c r="FE132" s="249">
        <v>875</v>
      </c>
      <c r="FF132" s="249">
        <v>875</v>
      </c>
      <c r="FG132" s="250">
        <v>733</v>
      </c>
      <c r="FH132" s="244">
        <v>721</v>
      </c>
      <c r="FI132" s="244">
        <v>721</v>
      </c>
      <c r="FJ132" s="244">
        <v>721</v>
      </c>
      <c r="FK132" s="244">
        <v>672</v>
      </c>
      <c r="FL132" s="244">
        <v>672</v>
      </c>
      <c r="FM132" s="244">
        <v>672</v>
      </c>
      <c r="FN132" s="244">
        <v>672</v>
      </c>
      <c r="FO132" s="244">
        <v>672</v>
      </c>
      <c r="FP132" s="244">
        <v>672</v>
      </c>
      <c r="FQ132" s="244">
        <v>672</v>
      </c>
      <c r="FR132" s="244">
        <v>672</v>
      </c>
      <c r="FS132" s="244">
        <v>672</v>
      </c>
      <c r="FT132" s="244">
        <v>672</v>
      </c>
      <c r="FU132" s="244">
        <v>672</v>
      </c>
      <c r="FV132" s="244">
        <v>672</v>
      </c>
      <c r="FW132" s="244">
        <v>672</v>
      </c>
      <c r="FX132" s="244">
        <v>672</v>
      </c>
      <c r="FY132" s="244">
        <v>672</v>
      </c>
      <c r="FZ132" s="244">
        <v>672</v>
      </c>
      <c r="GA132" s="244">
        <v>672</v>
      </c>
      <c r="GB132" s="244">
        <v>672</v>
      </c>
      <c r="GC132" s="244">
        <v>672</v>
      </c>
      <c r="GD132" s="244">
        <v>586</v>
      </c>
      <c r="GE132" s="244">
        <v>586</v>
      </c>
      <c r="GF132" s="244">
        <v>586</v>
      </c>
      <c r="GG132" s="244">
        <v>586</v>
      </c>
      <c r="GH132" s="244">
        <v>566</v>
      </c>
      <c r="GI132" s="244">
        <v>566</v>
      </c>
      <c r="GJ132" s="244">
        <v>566</v>
      </c>
      <c r="GK132" s="244">
        <v>583</v>
      </c>
      <c r="GL132" s="244">
        <v>583</v>
      </c>
      <c r="GM132" s="244">
        <v>583</v>
      </c>
      <c r="GN132" s="244">
        <v>583</v>
      </c>
      <c r="GO132" s="244">
        <v>583</v>
      </c>
      <c r="GP132" s="244">
        <v>583</v>
      </c>
      <c r="GQ132" s="244">
        <v>583</v>
      </c>
      <c r="GR132" s="244">
        <v>583</v>
      </c>
      <c r="GS132" s="244">
        <v>583</v>
      </c>
      <c r="GT132" s="244">
        <v>573</v>
      </c>
      <c r="GU132" s="244">
        <v>558</v>
      </c>
      <c r="GV132" s="244">
        <v>558</v>
      </c>
      <c r="GW132" s="244">
        <v>558</v>
      </c>
      <c r="GX132" s="244">
        <v>558</v>
      </c>
      <c r="GY132" s="244">
        <v>558</v>
      </c>
      <c r="GZ132" s="244">
        <v>558</v>
      </c>
      <c r="HA132" s="244">
        <v>558</v>
      </c>
      <c r="HB132" s="244">
        <v>558</v>
      </c>
      <c r="HC132" s="244">
        <v>558</v>
      </c>
      <c r="HD132" s="244">
        <v>558</v>
      </c>
      <c r="HE132" s="244">
        <v>1</v>
      </c>
      <c r="HF132" s="244">
        <v>553</v>
      </c>
      <c r="HG132" s="244">
        <v>553</v>
      </c>
      <c r="HH132" s="244">
        <v>553</v>
      </c>
      <c r="HI132" s="244">
        <v>553</v>
      </c>
      <c r="HJ132" s="244">
        <v>553</v>
      </c>
      <c r="HK132" s="198"/>
      <c r="HL132" s="244">
        <v>553</v>
      </c>
      <c r="HM132" s="244">
        <v>543</v>
      </c>
      <c r="HN132" s="244">
        <v>533</v>
      </c>
      <c r="HO132" s="244">
        <v>553</v>
      </c>
      <c r="HP132" s="244">
        <v>533</v>
      </c>
      <c r="HQ132" s="244">
        <v>533</v>
      </c>
      <c r="HR132" s="244">
        <v>513</v>
      </c>
      <c r="HS132" s="244">
        <v>513</v>
      </c>
      <c r="HT132" s="244">
        <v>513</v>
      </c>
      <c r="HU132" s="244">
        <v>513</v>
      </c>
      <c r="HV132" s="198"/>
      <c r="HW132" s="244">
        <v>513</v>
      </c>
      <c r="HX132" s="244">
        <v>513</v>
      </c>
      <c r="HY132" s="244">
        <v>497</v>
      </c>
      <c r="HZ132" s="244">
        <v>497</v>
      </c>
      <c r="IA132" s="244">
        <v>497</v>
      </c>
      <c r="IB132" s="244">
        <v>497</v>
      </c>
      <c r="IC132" s="244">
        <v>497</v>
      </c>
      <c r="ID132" s="244">
        <v>497</v>
      </c>
      <c r="IE132" s="244">
        <v>457</v>
      </c>
      <c r="IF132" s="244">
        <v>452</v>
      </c>
      <c r="IG132" s="244">
        <v>452</v>
      </c>
      <c r="IH132" s="244">
        <v>452</v>
      </c>
      <c r="II132" s="244">
        <v>452</v>
      </c>
      <c r="IJ132" s="244">
        <v>452</v>
      </c>
      <c r="IK132" s="244">
        <v>452</v>
      </c>
      <c r="IL132" s="244">
        <v>442</v>
      </c>
      <c r="IM132" s="244">
        <v>442</v>
      </c>
      <c r="IN132" s="244">
        <v>442</v>
      </c>
      <c r="IO132" s="244">
        <v>442</v>
      </c>
      <c r="IP132" s="244">
        <v>442</v>
      </c>
      <c r="IQ132" s="244">
        <v>392</v>
      </c>
      <c r="IR132" s="244">
        <v>392</v>
      </c>
      <c r="IS132" s="244">
        <v>392</v>
      </c>
      <c r="IT132" s="244">
        <v>392</v>
      </c>
      <c r="IU132" s="244">
        <v>392</v>
      </c>
      <c r="IV132" s="244">
        <v>392</v>
      </c>
      <c r="IW132" s="244">
        <v>392</v>
      </c>
      <c r="IX132" s="244">
        <v>392</v>
      </c>
      <c r="IY132" s="244">
        <v>392</v>
      </c>
      <c r="IZ132" s="198"/>
      <c r="JA132" s="244">
        <v>392</v>
      </c>
      <c r="JB132" s="244">
        <v>392</v>
      </c>
      <c r="JC132" s="244">
        <v>392</v>
      </c>
      <c r="JD132" s="244">
        <v>372</v>
      </c>
      <c r="JE132" s="244">
        <v>371</v>
      </c>
      <c r="JF132" s="244">
        <v>371</v>
      </c>
      <c r="JG132" s="244">
        <v>371</v>
      </c>
      <c r="JH132" s="244">
        <v>366</v>
      </c>
      <c r="JI132" s="244">
        <v>366</v>
      </c>
      <c r="JJ132" s="244"/>
      <c r="JK132" s="244">
        <v>336</v>
      </c>
      <c r="JL132" s="244">
        <v>336</v>
      </c>
      <c r="JM132" s="244">
        <v>336</v>
      </c>
      <c r="JN132" s="244">
        <v>324</v>
      </c>
      <c r="JO132" s="244">
        <v>324</v>
      </c>
      <c r="JP132" s="244">
        <v>324</v>
      </c>
      <c r="JQ132" s="198"/>
      <c r="JR132" s="244">
        <v>324</v>
      </c>
      <c r="JS132" s="244">
        <v>324</v>
      </c>
      <c r="JT132" s="244">
        <v>324</v>
      </c>
      <c r="JU132" s="244">
        <v>324</v>
      </c>
      <c r="JV132" s="244">
        <v>324</v>
      </c>
      <c r="JW132" s="244">
        <v>324</v>
      </c>
      <c r="JX132" s="244">
        <v>324</v>
      </c>
      <c r="JY132" s="242">
        <v>268</v>
      </c>
      <c r="JZ132" s="242">
        <v>268</v>
      </c>
      <c r="KA132" s="242">
        <v>268</v>
      </c>
      <c r="KB132" s="242">
        <v>268</v>
      </c>
      <c r="KC132" s="242">
        <v>268</v>
      </c>
      <c r="KD132" s="242">
        <v>268</v>
      </c>
      <c r="KE132" s="242">
        <v>268</v>
      </c>
      <c r="KF132" s="242">
        <v>268</v>
      </c>
      <c r="KG132" s="242">
        <v>268</v>
      </c>
      <c r="KH132" s="242">
        <v>268</v>
      </c>
      <c r="KI132" s="242">
        <v>268</v>
      </c>
      <c r="KJ132" s="242">
        <v>268</v>
      </c>
      <c r="KK132" s="242">
        <v>268</v>
      </c>
      <c r="KL132" s="242">
        <v>268</v>
      </c>
      <c r="KM132" s="242">
        <v>268</v>
      </c>
      <c r="KN132" s="242">
        <v>268</v>
      </c>
      <c r="KO132" s="242">
        <v>268</v>
      </c>
      <c r="KP132" s="242">
        <v>268</v>
      </c>
      <c r="KQ132" s="242">
        <v>268</v>
      </c>
      <c r="KR132" s="242">
        <v>268</v>
      </c>
      <c r="KS132" s="242">
        <v>268</v>
      </c>
      <c r="KT132" s="242">
        <v>268</v>
      </c>
      <c r="KU132" s="242">
        <v>263</v>
      </c>
      <c r="KV132" s="242">
        <v>253</v>
      </c>
      <c r="KW132" s="242">
        <v>253</v>
      </c>
      <c r="KX132" s="198"/>
      <c r="KY132" s="198"/>
      <c r="KZ132" s="198"/>
      <c r="LA132" s="198"/>
      <c r="LB132" s="242">
        <v>175</v>
      </c>
      <c r="LC132" s="244">
        <v>366</v>
      </c>
      <c r="LD132" s="244">
        <v>366</v>
      </c>
      <c r="LE132" s="242">
        <v>170</v>
      </c>
      <c r="LF132" s="243">
        <v>0</v>
      </c>
      <c r="LG132" s="242">
        <v>162</v>
      </c>
      <c r="LH132" s="198"/>
      <c r="LI132" s="198"/>
      <c r="LJ132" s="198"/>
      <c r="LK132" s="198"/>
      <c r="LL132" s="198"/>
      <c r="LM132" s="198"/>
      <c r="LN132" s="198"/>
      <c r="LO132" s="198"/>
      <c r="LP132" s="198"/>
      <c r="LQ132" s="242">
        <v>162</v>
      </c>
      <c r="LR132" s="198"/>
      <c r="LS132" s="198"/>
      <c r="LT132" s="198"/>
      <c r="LU132" s="198"/>
      <c r="LV132" s="198"/>
      <c r="LW132" s="198"/>
      <c r="LX132" s="198"/>
      <c r="LY132" s="198"/>
      <c r="LZ132" s="198"/>
      <c r="MA132" s="198"/>
      <c r="MB132" s="198"/>
      <c r="MC132" s="198"/>
      <c r="MD132" s="198"/>
      <c r="ME132" s="198"/>
      <c r="MF132" s="198"/>
      <c r="MG132" s="198"/>
      <c r="MH132" s="198"/>
      <c r="MI132" s="198"/>
      <c r="MJ132" s="198"/>
      <c r="MK132" s="198"/>
      <c r="ML132" s="198"/>
      <c r="MM132" s="198"/>
      <c r="MN132" s="242">
        <v>162</v>
      </c>
      <c r="MO132" s="244">
        <v>559</v>
      </c>
      <c r="MP132" s="198"/>
      <c r="MQ132" s="244">
        <v>559</v>
      </c>
      <c r="MR132" s="198"/>
      <c r="MS132" s="198"/>
      <c r="MT132" s="198"/>
      <c r="MU132" s="198"/>
      <c r="MV132" s="198"/>
      <c r="MW132" s="198"/>
      <c r="MX132" s="198"/>
      <c r="MY132" s="198"/>
      <c r="MZ132" s="198"/>
      <c r="NA132" s="244">
        <v>559</v>
      </c>
      <c r="NB132" s="198"/>
      <c r="NC132" s="198"/>
      <c r="ND132" s="198"/>
      <c r="NE132" s="198"/>
      <c r="NF132" s="198"/>
      <c r="NG132" s="198"/>
      <c r="NH132" s="198"/>
      <c r="NI132" s="198"/>
      <c r="NJ132" s="198"/>
      <c r="NK132" s="198"/>
      <c r="NL132" s="198"/>
      <c r="NM132" s="198"/>
      <c r="NN132" s="198"/>
      <c r="NO132" s="198"/>
      <c r="NP132" s="198"/>
      <c r="NQ132" s="198"/>
      <c r="NR132" s="198"/>
      <c r="NS132" s="198"/>
      <c r="NT132" s="198"/>
      <c r="NU132" s="198"/>
      <c r="NV132" s="198"/>
      <c r="NW132" s="198"/>
      <c r="NX132" s="198"/>
      <c r="NY132" s="198"/>
      <c r="NZ132" s="198"/>
      <c r="OA132" s="198"/>
      <c r="OB132" s="198"/>
      <c r="OC132" s="198"/>
      <c r="OD132" s="198"/>
      <c r="OE132" s="198"/>
      <c r="OF132" s="198"/>
      <c r="OG132" s="198"/>
      <c r="OH132" s="198"/>
      <c r="OI132" s="198"/>
      <c r="OJ132" s="198"/>
      <c r="OK132" s="198"/>
      <c r="OL132" s="198"/>
      <c r="OM132" s="198"/>
      <c r="ON132" s="198"/>
      <c r="OO132" s="198"/>
      <c r="OP132" s="198"/>
      <c r="OQ132" s="198"/>
      <c r="OR132" s="198"/>
      <c r="OS132" s="198"/>
      <c r="OT132" s="198"/>
      <c r="OU132" s="198"/>
      <c r="OV132" s="198"/>
      <c r="OW132" s="198"/>
      <c r="OX132" s="198"/>
      <c r="OY132" s="198"/>
      <c r="OZ132" s="198"/>
      <c r="PA132" s="198"/>
      <c r="PB132" s="198"/>
      <c r="PC132" s="198"/>
      <c r="PD132" s="198"/>
      <c r="PE132" s="198"/>
      <c r="PF132" s="198"/>
      <c r="PG132" s="198"/>
      <c r="PH132" s="198"/>
      <c r="PI132" s="198"/>
      <c r="PJ132" s="198"/>
      <c r="PK132" s="198"/>
      <c r="PL132" s="198"/>
      <c r="PM132" s="198"/>
      <c r="PN132" s="198"/>
      <c r="PO132" s="198"/>
      <c r="PP132" s="198"/>
      <c r="PQ132" s="198"/>
      <c r="PR132" s="198"/>
      <c r="PS132" s="198"/>
      <c r="PT132" s="198"/>
      <c r="PU132" s="198"/>
      <c r="PV132" s="198"/>
      <c r="PW132" s="198"/>
      <c r="PX132" s="261"/>
      <c r="PY132" s="261"/>
      <c r="PZ132" s="261"/>
      <c r="QA132" s="261"/>
      <c r="QB132" s="261"/>
      <c r="QC132" s="261"/>
      <c r="QD132" s="261"/>
      <c r="QE132" s="261"/>
      <c r="QF132" s="261"/>
      <c r="QG132" s="261"/>
      <c r="QH132" s="261"/>
      <c r="QI132" s="261"/>
      <c r="QJ132" s="261"/>
      <c r="QK132" s="261"/>
      <c r="QL132" s="261"/>
      <c r="QM132" s="261"/>
      <c r="QN132" s="261"/>
      <c r="QO132" s="261"/>
      <c r="QP132" s="261"/>
      <c r="QQ132" s="261"/>
      <c r="QR132" s="261"/>
      <c r="QS132" s="261"/>
      <c r="QT132" s="261"/>
      <c r="QU132" s="261"/>
      <c r="QV132" s="261"/>
      <c r="QW132" s="261"/>
      <c r="QX132" s="261"/>
      <c r="QY132" s="261"/>
      <c r="QZ132" s="261"/>
      <c r="RA132" s="261"/>
      <c r="RB132" s="261"/>
      <c r="RC132" s="261"/>
      <c r="RD132" s="261"/>
      <c r="RE132" s="261"/>
      <c r="RF132" s="261"/>
      <c r="RG132" s="261"/>
      <c r="RH132" s="261"/>
      <c r="RI132" s="261"/>
      <c r="RJ132" s="261"/>
      <c r="RK132" s="261"/>
      <c r="RL132" s="261"/>
      <c r="RM132" s="261"/>
      <c r="RN132" s="261"/>
      <c r="RO132" s="261"/>
      <c r="RP132" s="261"/>
      <c r="RQ132" s="261"/>
      <c r="RR132" s="261"/>
      <c r="RS132" s="261"/>
      <c r="RT132" s="261"/>
      <c r="RU132" s="261"/>
      <c r="RV132" s="261"/>
      <c r="RW132" s="261"/>
      <c r="RX132" s="261"/>
      <c r="RY132" s="261"/>
      <c r="RZ132" s="261"/>
      <c r="SA132" s="261"/>
      <c r="SB132" s="261"/>
      <c r="SC132" s="261"/>
      <c r="SD132" s="261"/>
      <c r="SE132" s="261"/>
    </row>
    <row r="133" spans="1:499" x14ac:dyDescent="0.2">
      <c r="A133" s="230" t="s">
        <v>830</v>
      </c>
      <c r="B133" s="231" t="s">
        <v>1824</v>
      </c>
      <c r="C133" s="225"/>
      <c r="D133" s="225"/>
      <c r="E133" s="225"/>
      <c r="F133" s="226" t="s">
        <v>5759</v>
      </c>
      <c r="G133" s="226" t="s">
        <v>5550</v>
      </c>
      <c r="H133" s="226" t="s">
        <v>5551</v>
      </c>
      <c r="I133" s="226" t="s">
        <v>5754</v>
      </c>
      <c r="J133" s="226"/>
      <c r="K133" s="226"/>
      <c r="L133" s="226"/>
      <c r="M133" s="226"/>
      <c r="N133" s="226" t="s">
        <v>5553</v>
      </c>
      <c r="O133" s="226" t="s">
        <v>5554</v>
      </c>
      <c r="P133" s="226"/>
      <c r="Q133" s="237">
        <v>0</v>
      </c>
      <c r="R133" s="238"/>
      <c r="S133" s="238"/>
      <c r="T133" s="238"/>
      <c r="U133" s="238"/>
      <c r="V133" s="238"/>
      <c r="W133" s="232" t="s">
        <v>5578</v>
      </c>
      <c r="X133" s="232"/>
      <c r="Y133" s="232" t="s">
        <v>5556</v>
      </c>
      <c r="Z133" s="235">
        <v>0.66</v>
      </c>
      <c r="AA133" s="235">
        <v>1.25</v>
      </c>
      <c r="AB133" s="235">
        <v>0</v>
      </c>
      <c r="AC133" s="224">
        <v>36526</v>
      </c>
      <c r="AD133" s="224">
        <v>36526</v>
      </c>
      <c r="AE133" s="125">
        <v>18</v>
      </c>
      <c r="AF133" s="125">
        <v>24</v>
      </c>
      <c r="AG133" s="125">
        <v>12</v>
      </c>
      <c r="AH133" s="236">
        <v>1</v>
      </c>
      <c r="AI133" s="236" t="s">
        <v>5297</v>
      </c>
      <c r="AJ133" s="125" t="s">
        <v>6234</v>
      </c>
      <c r="AK133" s="175" t="s">
        <v>5144</v>
      </c>
      <c r="AL133" s="125" t="s">
        <v>820</v>
      </c>
      <c r="AM133" s="27" t="s">
        <v>5060</v>
      </c>
      <c r="AN133" s="126">
        <v>319.27999999999997</v>
      </c>
      <c r="AO133" s="126">
        <v>5.6</v>
      </c>
      <c r="AP133" s="126">
        <v>4.9000000000000004</v>
      </c>
      <c r="AQ133" s="126">
        <v>2.2999999999999998</v>
      </c>
      <c r="AR133" s="125">
        <v>0</v>
      </c>
      <c r="AS133" s="125">
        <v>0</v>
      </c>
      <c r="AT133" s="178">
        <v>43448</v>
      </c>
      <c r="AU133" s="178"/>
      <c r="AV133" s="178">
        <v>43153</v>
      </c>
      <c r="AW133" s="239" t="s">
        <v>855</v>
      </c>
      <c r="AX133" s="239" t="s">
        <v>846</v>
      </c>
      <c r="AY133" s="127"/>
      <c r="AZ133" s="127"/>
      <c r="BA133" s="128">
        <v>3000</v>
      </c>
      <c r="BB133" s="128" t="s">
        <v>489</v>
      </c>
      <c r="BC133" s="128"/>
      <c r="BD133" s="128">
        <v>1</v>
      </c>
      <c r="BE133" s="129" t="s">
        <v>541</v>
      </c>
      <c r="BF133" s="130">
        <v>1</v>
      </c>
      <c r="BG133" s="240"/>
      <c r="BH133" s="241"/>
      <c r="BI133" s="190"/>
      <c r="BJ133" s="131">
        <v>7200</v>
      </c>
      <c r="BK133" s="191">
        <v>13793</v>
      </c>
      <c r="BL133" s="13">
        <v>4788</v>
      </c>
      <c r="BM133" s="13">
        <v>2376</v>
      </c>
      <c r="BN133" s="27" t="s">
        <v>705</v>
      </c>
      <c r="BO133" s="13" t="s">
        <v>5566</v>
      </c>
      <c r="BP133" s="222">
        <v>8000</v>
      </c>
      <c r="BQ133" s="132"/>
      <c r="BR133" s="133"/>
      <c r="BS133" s="125">
        <v>1000000000</v>
      </c>
      <c r="BT133" s="134">
        <v>3293</v>
      </c>
      <c r="BU133" s="135">
        <v>0.54259999999999997</v>
      </c>
      <c r="BV133" s="134">
        <v>3000</v>
      </c>
      <c r="BW133" s="136">
        <v>0</v>
      </c>
      <c r="BX133" s="136">
        <v>0</v>
      </c>
      <c r="BY133" s="136">
        <v>3000</v>
      </c>
      <c r="BZ133" s="134">
        <v>0</v>
      </c>
      <c r="CA133" s="134">
        <v>0</v>
      </c>
      <c r="CB133" s="134">
        <v>6293</v>
      </c>
      <c r="CC133" s="135">
        <v>0.126</v>
      </c>
      <c r="CD133" s="134"/>
      <c r="CE133" s="134"/>
      <c r="CF133" s="137">
        <v>0</v>
      </c>
      <c r="CG133" s="134">
        <v>2400</v>
      </c>
      <c r="CH133" s="132"/>
      <c r="CI133" s="132"/>
      <c r="CJ133" s="229" t="s">
        <v>820</v>
      </c>
      <c r="CK133" s="233" t="s">
        <v>820</v>
      </c>
      <c r="CL133" s="138">
        <v>0</v>
      </c>
      <c r="CM133" s="138">
        <v>0</v>
      </c>
      <c r="CN133" s="135">
        <v>0</v>
      </c>
      <c r="CO133" s="135">
        <v>1.19</v>
      </c>
      <c r="CP133" s="139"/>
      <c r="CQ133" s="135">
        <v>1</v>
      </c>
      <c r="CR133" s="179">
        <v>43321</v>
      </c>
      <c r="CS133" s="180">
        <v>43367</v>
      </c>
      <c r="CT133" s="181">
        <v>43493</v>
      </c>
      <c r="CU133" s="181">
        <v>43311</v>
      </c>
      <c r="CV133" s="181">
        <v>43395</v>
      </c>
      <c r="CW133" s="181">
        <v>43395</v>
      </c>
      <c r="CX133" s="181">
        <v>43479</v>
      </c>
      <c r="CY133" s="135">
        <v>0.18651839898721598</v>
      </c>
      <c r="CZ133" s="134">
        <v>3344</v>
      </c>
      <c r="DA133" s="135">
        <v>9.7087378640776691E-3</v>
      </c>
      <c r="DB133" s="135">
        <v>6.7961165048543687E-2</v>
      </c>
      <c r="DC133" s="135">
        <v>0.46601941747572817</v>
      </c>
      <c r="DD133" s="135">
        <v>0</v>
      </c>
      <c r="DE133" s="140">
        <v>0</v>
      </c>
      <c r="DF133" s="13" t="s">
        <v>820</v>
      </c>
      <c r="DG133" s="80" t="s">
        <v>820</v>
      </c>
      <c r="DH133" s="18" t="b">
        <v>0</v>
      </c>
      <c r="DI133" s="79"/>
      <c r="DJ133" s="79"/>
      <c r="DK133" s="192"/>
      <c r="DL133" s="174"/>
      <c r="DM133" s="193"/>
      <c r="DN133" s="135"/>
      <c r="DO133" s="79"/>
      <c r="DP133" s="79"/>
      <c r="DQ133" s="79"/>
      <c r="DR133" s="79"/>
      <c r="DS133" s="79"/>
      <c r="DT133" s="79"/>
      <c r="DU133" s="79"/>
      <c r="DV133" s="18"/>
      <c r="DW133" s="18"/>
      <c r="DX133" s="18"/>
      <c r="DY133" s="177"/>
      <c r="DZ133" s="177">
        <v>0</v>
      </c>
      <c r="EA133" s="177">
        <v>0</v>
      </c>
      <c r="EB133" s="177">
        <v>0</v>
      </c>
      <c r="EC133" s="177">
        <v>0</v>
      </c>
      <c r="ED133" s="177">
        <v>0</v>
      </c>
      <c r="EE133" s="177">
        <v>0</v>
      </c>
      <c r="EF133" s="177">
        <v>0</v>
      </c>
      <c r="EG133" s="177">
        <v>0</v>
      </c>
      <c r="EH133" s="177">
        <v>0</v>
      </c>
      <c r="EI133" s="177">
        <v>0</v>
      </c>
      <c r="EJ133" s="177">
        <v>0</v>
      </c>
      <c r="EK133" s="177">
        <v>0</v>
      </c>
      <c r="EL133" s="177">
        <v>0</v>
      </c>
      <c r="EM133" s="177">
        <v>0</v>
      </c>
      <c r="EN133" s="177">
        <v>0</v>
      </c>
      <c r="EO133" s="177">
        <v>0</v>
      </c>
      <c r="EP133" s="177">
        <v>0</v>
      </c>
      <c r="EQ133" s="177">
        <v>0</v>
      </c>
      <c r="ER133" s="177">
        <v>0</v>
      </c>
      <c r="ES133" s="177">
        <v>0</v>
      </c>
      <c r="ET133" s="177">
        <v>0</v>
      </c>
      <c r="EU133" s="177">
        <v>0</v>
      </c>
      <c r="EV133" s="177">
        <v>0</v>
      </c>
      <c r="EW133" s="177">
        <v>0</v>
      </c>
      <c r="EX133" s="177">
        <v>0</v>
      </c>
      <c r="EY133" s="177">
        <v>0</v>
      </c>
      <c r="EZ133" s="177">
        <v>0</v>
      </c>
      <c r="FA133" s="177">
        <v>0</v>
      </c>
      <c r="FB133" s="177">
        <v>4736</v>
      </c>
      <c r="FC133" s="250">
        <v>2716</v>
      </c>
      <c r="FD133" s="244">
        <v>3061</v>
      </c>
      <c r="FE133" s="244">
        <v>3051</v>
      </c>
      <c r="FF133" s="244">
        <v>3051</v>
      </c>
      <c r="FG133" s="244">
        <v>3224</v>
      </c>
      <c r="FH133" s="244">
        <v>3062</v>
      </c>
      <c r="FI133" s="244">
        <v>3062</v>
      </c>
      <c r="FJ133" s="244">
        <v>3062</v>
      </c>
      <c r="FK133" s="242">
        <v>2508</v>
      </c>
      <c r="FL133" s="242">
        <v>2508</v>
      </c>
      <c r="FM133" s="242">
        <v>2508</v>
      </c>
      <c r="FN133" s="242">
        <v>2508</v>
      </c>
      <c r="FO133" s="242">
        <v>2508</v>
      </c>
      <c r="FP133" s="242">
        <v>2508</v>
      </c>
      <c r="FQ133" s="242">
        <v>2508</v>
      </c>
      <c r="FR133" s="242">
        <v>2508</v>
      </c>
      <c r="FS133" s="242">
        <v>2508</v>
      </c>
      <c r="FT133" s="242">
        <v>2508</v>
      </c>
      <c r="FU133" s="242">
        <v>2508</v>
      </c>
      <c r="FV133" s="242">
        <v>2508</v>
      </c>
      <c r="FW133" s="242">
        <v>2508</v>
      </c>
      <c r="FX133" s="242">
        <v>2508</v>
      </c>
      <c r="FY133" s="242">
        <v>2508</v>
      </c>
      <c r="FZ133" s="242">
        <v>2508</v>
      </c>
      <c r="GA133" s="242">
        <v>2508</v>
      </c>
      <c r="GB133" s="242">
        <v>2508</v>
      </c>
      <c r="GC133" s="242">
        <v>2508</v>
      </c>
      <c r="GD133" s="242">
        <v>1849</v>
      </c>
      <c r="GE133" s="242">
        <v>1849</v>
      </c>
      <c r="GF133" s="242">
        <v>1739</v>
      </c>
      <c r="GG133" s="242">
        <v>1669</v>
      </c>
      <c r="GH133" s="242">
        <v>1659</v>
      </c>
      <c r="GI133" s="242">
        <v>1659</v>
      </c>
      <c r="GJ133" s="242">
        <v>1659</v>
      </c>
      <c r="GK133" s="242">
        <v>1606</v>
      </c>
      <c r="GL133" s="242">
        <v>1536</v>
      </c>
      <c r="GM133" s="242">
        <v>1511</v>
      </c>
      <c r="GN133" s="242">
        <v>1499</v>
      </c>
      <c r="GO133" s="242">
        <v>1499</v>
      </c>
      <c r="GP133" s="242">
        <v>1499</v>
      </c>
      <c r="GQ133" s="242">
        <v>1499</v>
      </c>
      <c r="GR133" s="242">
        <v>1489</v>
      </c>
      <c r="GS133" s="242">
        <v>1449</v>
      </c>
      <c r="GT133" s="242">
        <v>1357</v>
      </c>
      <c r="GU133" s="242">
        <v>1342</v>
      </c>
      <c r="GV133" s="242">
        <v>1342</v>
      </c>
      <c r="GW133" s="242">
        <v>1342</v>
      </c>
      <c r="GX133" s="242">
        <v>1342</v>
      </c>
      <c r="GY133" s="242">
        <v>1342</v>
      </c>
      <c r="GZ133" s="242">
        <v>1342</v>
      </c>
      <c r="HA133" s="242">
        <v>1306</v>
      </c>
      <c r="HB133" s="242">
        <v>1306</v>
      </c>
      <c r="HC133" s="242">
        <v>1306</v>
      </c>
      <c r="HD133" s="242">
        <v>1306</v>
      </c>
      <c r="HE133" s="242">
        <v>1</v>
      </c>
      <c r="HF133" s="242">
        <v>1264</v>
      </c>
      <c r="HG133" s="242">
        <v>1264</v>
      </c>
      <c r="HH133" s="242">
        <v>2614</v>
      </c>
      <c r="HI133" s="242">
        <v>2614</v>
      </c>
      <c r="HJ133" s="242">
        <v>2379</v>
      </c>
      <c r="HK133" s="198"/>
      <c r="HL133" s="244">
        <v>2379</v>
      </c>
      <c r="HM133" s="244">
        <v>2379</v>
      </c>
      <c r="HN133" s="242">
        <v>2239</v>
      </c>
      <c r="HO133" s="242">
        <v>1264</v>
      </c>
      <c r="HP133" s="242">
        <v>2134</v>
      </c>
      <c r="HQ133" s="242">
        <v>2134</v>
      </c>
      <c r="HR133" s="242">
        <v>1994</v>
      </c>
      <c r="HS133" s="242">
        <v>1994</v>
      </c>
      <c r="HT133" s="242">
        <v>1994</v>
      </c>
      <c r="HU133" s="242">
        <v>1984</v>
      </c>
      <c r="HV133" s="198"/>
      <c r="HW133" s="242">
        <v>1984</v>
      </c>
      <c r="HX133" s="242">
        <v>1974</v>
      </c>
      <c r="HY133" s="242">
        <v>1933</v>
      </c>
      <c r="HZ133" s="242">
        <v>1933</v>
      </c>
      <c r="IA133" s="242">
        <v>1933</v>
      </c>
      <c r="IB133" s="244">
        <v>3933</v>
      </c>
      <c r="IC133" s="244">
        <v>3933</v>
      </c>
      <c r="ID133" s="244">
        <v>3873</v>
      </c>
      <c r="IE133" s="244">
        <v>3833</v>
      </c>
      <c r="IF133" s="244">
        <v>3828</v>
      </c>
      <c r="IG133" s="244">
        <v>3828</v>
      </c>
      <c r="IH133" s="244">
        <v>3828</v>
      </c>
      <c r="II133" s="244">
        <v>3778</v>
      </c>
      <c r="IJ133" s="244">
        <v>3758</v>
      </c>
      <c r="IK133" s="244">
        <v>3693</v>
      </c>
      <c r="IL133" s="244">
        <v>3615</v>
      </c>
      <c r="IM133" s="244">
        <v>3605</v>
      </c>
      <c r="IN133" s="244">
        <v>3605</v>
      </c>
      <c r="IO133" s="244">
        <v>3605</v>
      </c>
      <c r="IP133" s="244">
        <v>3605</v>
      </c>
      <c r="IQ133" s="244">
        <v>3535</v>
      </c>
      <c r="IR133" s="244">
        <v>3535</v>
      </c>
      <c r="IS133" s="244">
        <v>3451</v>
      </c>
      <c r="IT133" s="244">
        <v>3446</v>
      </c>
      <c r="IU133" s="244">
        <v>3446</v>
      </c>
      <c r="IV133" s="244">
        <v>3446</v>
      </c>
      <c r="IW133" s="244">
        <v>3446</v>
      </c>
      <c r="IX133" s="244">
        <v>3396</v>
      </c>
      <c r="IY133" s="244">
        <v>3323</v>
      </c>
      <c r="IZ133" s="198"/>
      <c r="JA133" s="244">
        <v>3304</v>
      </c>
      <c r="JB133" s="244">
        <v>3304</v>
      </c>
      <c r="JC133" s="244">
        <v>3304</v>
      </c>
      <c r="JD133" s="244">
        <v>3284</v>
      </c>
      <c r="JE133" s="244">
        <v>3284</v>
      </c>
      <c r="JF133" s="244">
        <v>3264</v>
      </c>
      <c r="JG133" s="244">
        <v>3264</v>
      </c>
      <c r="JH133" s="244">
        <v>3259</v>
      </c>
      <c r="JI133" s="244">
        <v>3259</v>
      </c>
      <c r="JJ133" s="244"/>
      <c r="JK133" s="244">
        <v>3244</v>
      </c>
      <c r="JL133" s="244">
        <v>3143</v>
      </c>
      <c r="JM133" s="244">
        <v>3143</v>
      </c>
      <c r="JN133" s="244">
        <v>3098</v>
      </c>
      <c r="JO133" s="244">
        <v>3078</v>
      </c>
      <c r="JP133" s="244">
        <v>3078</v>
      </c>
      <c r="JQ133" s="198"/>
      <c r="JR133" s="244">
        <v>3053</v>
      </c>
      <c r="JS133" s="244">
        <v>3053</v>
      </c>
      <c r="JT133" s="244">
        <v>3053</v>
      </c>
      <c r="JU133" s="244">
        <v>2933</v>
      </c>
      <c r="JV133" s="244">
        <v>2933</v>
      </c>
      <c r="JW133" s="244">
        <v>2933</v>
      </c>
      <c r="JX133" s="244">
        <v>2933</v>
      </c>
      <c r="JY133" s="244">
        <v>2923</v>
      </c>
      <c r="JZ133" s="244">
        <v>2903</v>
      </c>
      <c r="KA133" s="244">
        <v>2843</v>
      </c>
      <c r="KB133" s="244">
        <v>2818</v>
      </c>
      <c r="KC133" s="244">
        <v>2818</v>
      </c>
      <c r="KD133" s="244">
        <v>2818</v>
      </c>
      <c r="KE133" s="244">
        <v>2818</v>
      </c>
      <c r="KF133" s="244">
        <v>2813</v>
      </c>
      <c r="KG133" s="244">
        <v>2703</v>
      </c>
      <c r="KH133" s="244">
        <v>2613</v>
      </c>
      <c r="KI133" s="244">
        <v>2563</v>
      </c>
      <c r="KJ133" s="244">
        <v>2563</v>
      </c>
      <c r="KK133" s="244">
        <v>2563</v>
      </c>
      <c r="KL133" s="244">
        <v>2563</v>
      </c>
      <c r="KM133" s="244">
        <v>2543</v>
      </c>
      <c r="KN133" s="244">
        <v>2543</v>
      </c>
      <c r="KO133" s="244">
        <v>2531</v>
      </c>
      <c r="KP133" s="244">
        <v>2531</v>
      </c>
      <c r="KQ133" s="244">
        <v>2531</v>
      </c>
      <c r="KR133" s="244">
        <v>2531</v>
      </c>
      <c r="KS133" s="244">
        <v>2531</v>
      </c>
      <c r="KT133" s="244">
        <v>2451</v>
      </c>
      <c r="KU133" s="244">
        <v>2441</v>
      </c>
      <c r="KV133" s="242">
        <v>2356</v>
      </c>
      <c r="KW133" s="242">
        <v>2356</v>
      </c>
      <c r="KX133" s="198"/>
      <c r="KY133" s="198"/>
      <c r="KZ133" s="198"/>
      <c r="LA133" s="198"/>
      <c r="LB133" s="242">
        <v>2214</v>
      </c>
      <c r="LC133" s="244">
        <v>3259</v>
      </c>
      <c r="LD133" s="244">
        <v>3259</v>
      </c>
      <c r="LE133" s="242">
        <v>2192</v>
      </c>
      <c r="LF133" s="243">
        <v>0</v>
      </c>
      <c r="LG133" s="242">
        <v>2182</v>
      </c>
      <c r="LH133" s="198"/>
      <c r="LI133" s="198"/>
      <c r="LJ133" s="198"/>
      <c r="LK133" s="198"/>
      <c r="LL133" s="198"/>
      <c r="LM133" s="198"/>
      <c r="LN133" s="198"/>
      <c r="LO133" s="198"/>
      <c r="LP133" s="198"/>
      <c r="LQ133" s="242">
        <v>2182</v>
      </c>
      <c r="LR133" s="198"/>
      <c r="LS133" s="198"/>
      <c r="LT133" s="198"/>
      <c r="LU133" s="198"/>
      <c r="LV133" s="198"/>
      <c r="LW133" s="198"/>
      <c r="LX133" s="198"/>
      <c r="LY133" s="198"/>
      <c r="LZ133" s="198"/>
      <c r="MA133" s="198"/>
      <c r="MB133" s="198"/>
      <c r="MC133" s="198"/>
      <c r="MD133" s="198"/>
      <c r="ME133" s="198"/>
      <c r="MF133" s="198"/>
      <c r="MG133" s="198"/>
      <c r="MH133" s="198"/>
      <c r="MI133" s="198"/>
      <c r="MJ133" s="198"/>
      <c r="MK133" s="198"/>
      <c r="ML133" s="198"/>
      <c r="MM133" s="198"/>
      <c r="MN133" s="242">
        <v>2182</v>
      </c>
      <c r="MO133" s="244">
        <v>3293</v>
      </c>
      <c r="MP133" s="198"/>
      <c r="MQ133" s="244">
        <v>3293</v>
      </c>
      <c r="MR133" s="198"/>
      <c r="MS133" s="198"/>
      <c r="MT133" s="198"/>
      <c r="MU133" s="198"/>
      <c r="MV133" s="198"/>
      <c r="MW133" s="198"/>
      <c r="MX133" s="198"/>
      <c r="MY133" s="198"/>
      <c r="MZ133" s="198"/>
      <c r="NA133" s="244">
        <v>3293</v>
      </c>
      <c r="NB133" s="198"/>
      <c r="NC133" s="198"/>
      <c r="ND133" s="198"/>
      <c r="NE133" s="198"/>
      <c r="NF133" s="198"/>
      <c r="NG133" s="198"/>
      <c r="NH133" s="198"/>
      <c r="NI133" s="198"/>
      <c r="NJ133" s="198"/>
      <c r="NK133" s="198"/>
      <c r="NL133" s="198"/>
      <c r="NM133" s="198"/>
      <c r="NN133" s="198"/>
      <c r="NO133" s="198"/>
      <c r="NP133" s="196"/>
      <c r="NQ133" s="196"/>
      <c r="NR133" s="196"/>
      <c r="NS133" s="196"/>
      <c r="NT133" s="196"/>
      <c r="NU133" s="196"/>
      <c r="NV133" s="196"/>
      <c r="NW133" s="196"/>
      <c r="NX133" s="196"/>
      <c r="NY133" s="196"/>
      <c r="NZ133" s="196"/>
      <c r="OA133" s="196"/>
      <c r="OB133" s="196"/>
      <c r="OC133" s="196"/>
      <c r="OD133" s="196"/>
      <c r="OE133" s="196"/>
      <c r="OF133" s="196"/>
      <c r="OG133" s="196"/>
      <c r="OH133" s="196"/>
      <c r="OI133" s="196"/>
      <c r="OJ133" s="196"/>
      <c r="OK133" s="196"/>
      <c r="OL133" s="196"/>
      <c r="OM133" s="196"/>
      <c r="ON133" s="196"/>
      <c r="OO133" s="196"/>
      <c r="OP133" s="196"/>
      <c r="OQ133" s="196"/>
      <c r="OR133" s="196"/>
      <c r="OS133" s="196"/>
      <c r="OT133" s="196"/>
      <c r="OU133" s="196"/>
      <c r="OV133" s="196"/>
      <c r="OW133" s="196"/>
      <c r="OX133" s="196"/>
      <c r="OY133" s="196"/>
      <c r="OZ133" s="196"/>
      <c r="PA133" s="196"/>
      <c r="PB133" s="196"/>
      <c r="PC133" s="196"/>
      <c r="PD133" s="196"/>
      <c r="PE133" s="196"/>
      <c r="PF133" s="196"/>
      <c r="PG133" s="196"/>
      <c r="PH133" s="196"/>
      <c r="PI133" s="196"/>
      <c r="PJ133" s="196"/>
      <c r="PK133" s="196"/>
      <c r="PL133" s="196"/>
      <c r="PM133" s="196"/>
      <c r="PN133" s="196"/>
      <c r="PO133" s="196"/>
      <c r="PP133" s="196"/>
      <c r="PQ133" s="196"/>
      <c r="PR133" s="196"/>
      <c r="PS133" s="196"/>
      <c r="PT133" s="196"/>
      <c r="PU133" s="196"/>
      <c r="PV133" s="196"/>
      <c r="PW133" s="196"/>
      <c r="PX133" s="261"/>
      <c r="PY133" s="261"/>
      <c r="PZ133" s="261"/>
      <c r="QA133" s="261"/>
      <c r="QB133" s="261"/>
      <c r="QC133" s="261"/>
      <c r="QD133" s="261"/>
      <c r="QE133" s="261"/>
      <c r="QF133" s="261"/>
      <c r="QG133" s="261"/>
      <c r="QH133" s="261"/>
      <c r="QI133" s="261"/>
      <c r="QJ133" s="261"/>
      <c r="QK133" s="261"/>
      <c r="QL133" s="261"/>
      <c r="QM133" s="261"/>
      <c r="QN133" s="261"/>
      <c r="QO133" s="261"/>
      <c r="QP133" s="261"/>
      <c r="QQ133" s="261"/>
      <c r="QR133" s="261"/>
      <c r="QS133" s="261"/>
      <c r="QT133" s="261"/>
      <c r="QU133" s="261"/>
      <c r="QV133" s="261"/>
      <c r="QW133" s="261"/>
      <c r="QX133" s="261"/>
      <c r="QY133" s="261"/>
      <c r="QZ133" s="261"/>
      <c r="RA133" s="261"/>
      <c r="RB133" s="261"/>
      <c r="RC133" s="261"/>
      <c r="RD133" s="261"/>
      <c r="RE133" s="261"/>
      <c r="RF133" s="261"/>
      <c r="RG133" s="261"/>
      <c r="RH133" s="261"/>
      <c r="RI133" s="261"/>
      <c r="RJ133" s="261"/>
      <c r="RK133" s="261"/>
      <c r="RL133" s="261"/>
      <c r="RM133" s="261"/>
      <c r="RN133" s="261"/>
      <c r="RO133" s="261"/>
      <c r="RP133" s="261"/>
      <c r="RQ133" s="261"/>
      <c r="RR133" s="261"/>
      <c r="RS133" s="261"/>
      <c r="RT133" s="261"/>
      <c r="RU133" s="261"/>
      <c r="RV133" s="261"/>
      <c r="RW133" s="261"/>
      <c r="RX133" s="261"/>
      <c r="RY133" s="261"/>
      <c r="RZ133" s="261"/>
      <c r="SA133" s="261"/>
      <c r="SB133" s="261"/>
      <c r="SC133" s="261"/>
      <c r="SD133" s="261"/>
      <c r="SE133" s="261"/>
    </row>
    <row r="134" spans="1:499" x14ac:dyDescent="0.2">
      <c r="A134" s="230" t="s">
        <v>830</v>
      </c>
      <c r="B134" s="231" t="s">
        <v>4209</v>
      </c>
      <c r="C134" s="225"/>
      <c r="D134" s="225"/>
      <c r="E134" s="225"/>
      <c r="F134" s="226" t="s">
        <v>5760</v>
      </c>
      <c r="G134" s="226" t="s">
        <v>5550</v>
      </c>
      <c r="H134" s="226" t="s">
        <v>5551</v>
      </c>
      <c r="I134" s="226" t="s">
        <v>5761</v>
      </c>
      <c r="J134" s="226"/>
      <c r="K134" s="226"/>
      <c r="L134" s="226"/>
      <c r="M134" s="226"/>
      <c r="N134" s="226" t="s">
        <v>5553</v>
      </c>
      <c r="O134" s="226" t="s">
        <v>5762</v>
      </c>
      <c r="P134" s="226"/>
      <c r="Q134" s="237">
        <v>0</v>
      </c>
      <c r="R134" s="238"/>
      <c r="S134" s="238"/>
      <c r="T134" s="238"/>
      <c r="U134" s="238"/>
      <c r="V134" s="238"/>
      <c r="W134" s="232" t="s">
        <v>5555</v>
      </c>
      <c r="X134" s="232"/>
      <c r="Y134" s="232" t="s">
        <v>5556</v>
      </c>
      <c r="Z134" s="235">
        <v>4.01</v>
      </c>
      <c r="AA134" s="235">
        <v>7.1</v>
      </c>
      <c r="AB134" s="235">
        <v>0</v>
      </c>
      <c r="AC134" s="224">
        <v>36526</v>
      </c>
      <c r="AD134" s="224">
        <v>36526</v>
      </c>
      <c r="AE134" s="125">
        <v>18</v>
      </c>
      <c r="AF134" s="125">
        <v>24</v>
      </c>
      <c r="AG134" s="125">
        <v>12</v>
      </c>
      <c r="AH134" s="236">
        <v>1</v>
      </c>
      <c r="AI134" s="236" t="s">
        <v>819</v>
      </c>
      <c r="AJ134" s="125" t="s">
        <v>6225</v>
      </c>
      <c r="AK134" s="175" t="s">
        <v>5144</v>
      </c>
      <c r="AL134" s="125" t="s">
        <v>820</v>
      </c>
      <c r="AM134" s="27" t="s">
        <v>820</v>
      </c>
      <c r="AN134" s="126">
        <v>7.62</v>
      </c>
      <c r="AO134" s="126">
        <v>21.8</v>
      </c>
      <c r="AP134" s="126">
        <v>13.2</v>
      </c>
      <c r="AQ134" s="126">
        <v>0</v>
      </c>
      <c r="AR134" s="125">
        <v>0</v>
      </c>
      <c r="AS134" s="125">
        <v>0</v>
      </c>
      <c r="AT134" s="178"/>
      <c r="AU134" s="178"/>
      <c r="AV134" s="178"/>
      <c r="AW134" s="239" t="s">
        <v>855</v>
      </c>
      <c r="AX134" s="239" t="s">
        <v>846</v>
      </c>
      <c r="AY134" s="127"/>
      <c r="AZ134" s="127"/>
      <c r="BA134" s="128">
        <v>1</v>
      </c>
      <c r="BB134" s="128" t="s">
        <v>489</v>
      </c>
      <c r="BC134" s="128"/>
      <c r="BD134" s="128">
        <v>1</v>
      </c>
      <c r="BE134" s="129" t="s">
        <v>541</v>
      </c>
      <c r="BF134" s="130">
        <v>1</v>
      </c>
      <c r="BG134" s="240"/>
      <c r="BH134" s="241"/>
      <c r="BI134" s="190"/>
      <c r="BJ134" s="131">
        <v>663</v>
      </c>
      <c r="BK134" s="191">
        <v>330</v>
      </c>
      <c r="BL134" s="13">
        <v>441</v>
      </c>
      <c r="BM134" s="13">
        <v>219</v>
      </c>
      <c r="BN134" s="27" t="s">
        <v>5557</v>
      </c>
      <c r="BO134" s="13" t="s">
        <v>705</v>
      </c>
      <c r="BP134" s="222">
        <v>613</v>
      </c>
      <c r="BQ134" s="132"/>
      <c r="BR134" s="133"/>
      <c r="BS134" s="125">
        <v>1000000000</v>
      </c>
      <c r="BT134" s="134">
        <v>102</v>
      </c>
      <c r="BU134" s="135">
        <v>0.84619999999999995</v>
      </c>
      <c r="BV134" s="134">
        <v>300</v>
      </c>
      <c r="BW134" s="136">
        <v>0</v>
      </c>
      <c r="BX134" s="136">
        <v>0</v>
      </c>
      <c r="BY134" s="136">
        <v>300</v>
      </c>
      <c r="BZ134" s="134">
        <v>0</v>
      </c>
      <c r="CA134" s="134">
        <v>0</v>
      </c>
      <c r="CB134" s="134">
        <v>402</v>
      </c>
      <c r="CC134" s="135">
        <v>0.39369999999999999</v>
      </c>
      <c r="CD134" s="134"/>
      <c r="CE134" s="134"/>
      <c r="CF134" s="137">
        <v>261</v>
      </c>
      <c r="CG134" s="134">
        <v>221</v>
      </c>
      <c r="CH134" s="132"/>
      <c r="CI134" s="132"/>
      <c r="CJ134" s="229" t="s">
        <v>820</v>
      </c>
      <c r="CK134" s="233" t="s">
        <v>820</v>
      </c>
      <c r="CL134" s="138">
        <v>362</v>
      </c>
      <c r="CM134" s="138">
        <v>0</v>
      </c>
      <c r="CN134" s="135">
        <v>0</v>
      </c>
      <c r="CO134" s="135">
        <v>1.03</v>
      </c>
      <c r="CP134" s="139"/>
      <c r="CQ134" s="135">
        <v>1</v>
      </c>
      <c r="CR134" s="179">
        <v>43479</v>
      </c>
      <c r="CS134" s="180">
        <v>43479</v>
      </c>
      <c r="CT134" s="181">
        <v>43605</v>
      </c>
      <c r="CU134" s="181">
        <v>43311</v>
      </c>
      <c r="CV134" s="181">
        <v>43395</v>
      </c>
      <c r="CW134" s="181">
        <v>43395</v>
      </c>
      <c r="CX134" s="181">
        <v>43479</v>
      </c>
      <c r="CY134" s="135">
        <v>0</v>
      </c>
      <c r="CZ134" s="134">
        <v>0</v>
      </c>
      <c r="DA134" s="135">
        <v>0</v>
      </c>
      <c r="DB134" s="135">
        <v>2.197802197802198E-2</v>
      </c>
      <c r="DC134" s="135">
        <v>0</v>
      </c>
      <c r="DD134" s="135">
        <v>0</v>
      </c>
      <c r="DE134" s="140">
        <v>0</v>
      </c>
      <c r="DF134" s="13" t="s">
        <v>820</v>
      </c>
      <c r="DG134" s="80" t="s">
        <v>706</v>
      </c>
      <c r="DH134" s="18" t="b">
        <v>0</v>
      </c>
      <c r="DI134" s="79"/>
      <c r="DJ134" s="79"/>
      <c r="DK134" s="192"/>
      <c r="DL134" s="174"/>
      <c r="DM134" s="193"/>
      <c r="DN134" s="135"/>
      <c r="DO134" s="79"/>
      <c r="DP134" s="79"/>
      <c r="DQ134" s="79"/>
      <c r="DR134" s="79"/>
      <c r="DS134" s="79"/>
      <c r="DT134" s="79"/>
      <c r="DU134" s="79"/>
      <c r="DV134" s="18"/>
      <c r="DW134" s="18"/>
      <c r="DX134" s="18"/>
      <c r="DY134" s="177"/>
      <c r="DZ134" s="177">
        <v>0</v>
      </c>
      <c r="EA134" s="177">
        <v>0</v>
      </c>
      <c r="EB134" s="177">
        <v>0</v>
      </c>
      <c r="EC134" s="177">
        <v>0</v>
      </c>
      <c r="ED134" s="177">
        <v>0</v>
      </c>
      <c r="EE134" s="177">
        <v>0</v>
      </c>
      <c r="EF134" s="177">
        <v>0</v>
      </c>
      <c r="EG134" s="177">
        <v>0</v>
      </c>
      <c r="EH134" s="177">
        <v>0</v>
      </c>
      <c r="EI134" s="177">
        <v>0</v>
      </c>
      <c r="EJ134" s="177">
        <v>0</v>
      </c>
      <c r="EK134" s="177">
        <v>0</v>
      </c>
      <c r="EL134" s="177">
        <v>0</v>
      </c>
      <c r="EM134" s="177">
        <v>0</v>
      </c>
      <c r="EN134" s="177">
        <v>0</v>
      </c>
      <c r="EO134" s="177">
        <v>0</v>
      </c>
      <c r="EP134" s="177">
        <v>170</v>
      </c>
      <c r="EQ134" s="177">
        <v>0</v>
      </c>
      <c r="ER134" s="177">
        <v>0</v>
      </c>
      <c r="ES134" s="177">
        <v>0</v>
      </c>
      <c r="ET134" s="177">
        <v>0</v>
      </c>
      <c r="EU134" s="177">
        <v>170</v>
      </c>
      <c r="EV134" s="177">
        <v>0</v>
      </c>
      <c r="EW134" s="177">
        <v>0</v>
      </c>
      <c r="EX134" s="177">
        <v>0</v>
      </c>
      <c r="EY134" s="177">
        <v>170</v>
      </c>
      <c r="EZ134" s="177">
        <v>0</v>
      </c>
      <c r="FA134" s="177">
        <v>0</v>
      </c>
      <c r="FB134" s="177">
        <v>271</v>
      </c>
      <c r="FC134" s="199"/>
      <c r="FD134" s="198"/>
      <c r="FE134" s="198"/>
      <c r="FF134" s="198"/>
      <c r="FG134" s="243">
        <v>0</v>
      </c>
      <c r="FH134" s="243">
        <v>0</v>
      </c>
      <c r="FI134" s="243">
        <v>0</v>
      </c>
      <c r="FJ134" s="243">
        <v>0</v>
      </c>
      <c r="FK134" s="243">
        <v>0</v>
      </c>
      <c r="FL134" s="243">
        <v>0</v>
      </c>
      <c r="FM134" s="243">
        <v>0</v>
      </c>
      <c r="FN134" s="243">
        <v>0</v>
      </c>
      <c r="FO134" s="243">
        <v>0</v>
      </c>
      <c r="FP134" s="243">
        <v>0</v>
      </c>
      <c r="FQ134" s="243">
        <v>0</v>
      </c>
      <c r="FR134" s="243">
        <v>0</v>
      </c>
      <c r="FS134" s="243">
        <v>0</v>
      </c>
      <c r="FT134" s="243">
        <v>0</v>
      </c>
      <c r="FU134" s="243">
        <v>0</v>
      </c>
      <c r="FV134" s="243">
        <v>0</v>
      </c>
      <c r="FW134" s="243">
        <v>0</v>
      </c>
      <c r="FX134" s="243">
        <v>0</v>
      </c>
      <c r="FY134" s="243">
        <v>0</v>
      </c>
      <c r="FZ134" s="243">
        <v>0</v>
      </c>
      <c r="GA134" s="243">
        <v>0</v>
      </c>
      <c r="GB134" s="243">
        <v>0</v>
      </c>
      <c r="GC134" s="243">
        <v>0</v>
      </c>
      <c r="GD134" s="242">
        <v>54</v>
      </c>
      <c r="GE134" s="242">
        <v>54</v>
      </c>
      <c r="GF134" s="242">
        <v>54</v>
      </c>
      <c r="GG134" s="242">
        <v>50</v>
      </c>
      <c r="GH134" s="242">
        <v>50</v>
      </c>
      <c r="GI134" s="242">
        <v>50</v>
      </c>
      <c r="GJ134" s="242">
        <v>50</v>
      </c>
      <c r="GK134" s="242">
        <v>38</v>
      </c>
      <c r="GL134" s="242">
        <v>28</v>
      </c>
      <c r="GM134" s="242">
        <v>19</v>
      </c>
      <c r="GN134" s="242">
        <v>19</v>
      </c>
      <c r="GO134" s="243">
        <v>0</v>
      </c>
      <c r="GP134" s="243">
        <v>0</v>
      </c>
      <c r="GQ134" s="243">
        <v>0</v>
      </c>
      <c r="GR134" s="243">
        <v>0</v>
      </c>
      <c r="GS134" s="243">
        <v>0</v>
      </c>
      <c r="GT134" s="243">
        <v>0</v>
      </c>
      <c r="GU134" s="243">
        <v>0</v>
      </c>
      <c r="GV134" s="243">
        <v>0</v>
      </c>
      <c r="GW134" s="243">
        <v>0</v>
      </c>
      <c r="GX134" s="243">
        <v>0</v>
      </c>
      <c r="GY134" s="243">
        <v>0</v>
      </c>
      <c r="GZ134" s="243">
        <v>0</v>
      </c>
      <c r="HA134" s="243">
        <v>0</v>
      </c>
      <c r="HB134" s="243">
        <v>0</v>
      </c>
      <c r="HC134" s="243">
        <v>0</v>
      </c>
      <c r="HD134" s="243">
        <v>0</v>
      </c>
      <c r="HE134" s="251">
        <v>1</v>
      </c>
      <c r="HF134" s="251">
        <v>-1</v>
      </c>
      <c r="HG134" s="251">
        <v>-1</v>
      </c>
      <c r="HH134" s="243">
        <v>0</v>
      </c>
      <c r="HI134" s="243">
        <v>0</v>
      </c>
      <c r="HJ134" s="242">
        <v>2</v>
      </c>
      <c r="HK134" s="198"/>
      <c r="HL134" s="242">
        <v>2</v>
      </c>
      <c r="HM134" s="243">
        <v>0</v>
      </c>
      <c r="HN134" s="243">
        <v>0</v>
      </c>
      <c r="HO134" s="251">
        <v>-1</v>
      </c>
      <c r="HP134" s="243">
        <v>0</v>
      </c>
      <c r="HQ134" s="243">
        <v>0</v>
      </c>
      <c r="HR134" s="243">
        <v>0</v>
      </c>
      <c r="HS134" s="243">
        <v>0</v>
      </c>
      <c r="HT134" s="243">
        <v>0</v>
      </c>
      <c r="HU134" s="243">
        <v>0</v>
      </c>
      <c r="HV134" s="198"/>
      <c r="HW134" s="243">
        <v>0</v>
      </c>
      <c r="HX134" s="243">
        <v>0</v>
      </c>
      <c r="HY134" s="243">
        <v>0</v>
      </c>
      <c r="HZ134" s="243">
        <v>0</v>
      </c>
      <c r="IA134" s="243">
        <v>0</v>
      </c>
      <c r="IB134" s="243">
        <v>0</v>
      </c>
      <c r="IC134" s="243">
        <v>0</v>
      </c>
      <c r="ID134" s="243">
        <v>0</v>
      </c>
      <c r="IE134" s="243">
        <v>0</v>
      </c>
      <c r="IF134" s="243">
        <v>0</v>
      </c>
      <c r="IG134" s="243">
        <v>0</v>
      </c>
      <c r="IH134" s="243">
        <v>0</v>
      </c>
      <c r="II134" s="243">
        <v>0</v>
      </c>
      <c r="IJ134" s="243">
        <v>0</v>
      </c>
      <c r="IK134" s="243">
        <v>0</v>
      </c>
      <c r="IL134" s="243">
        <v>0</v>
      </c>
      <c r="IM134" s="243">
        <v>0</v>
      </c>
      <c r="IN134" s="243">
        <v>0</v>
      </c>
      <c r="IO134" s="243">
        <v>0</v>
      </c>
      <c r="IP134" s="243">
        <v>0</v>
      </c>
      <c r="IQ134" s="243">
        <v>0</v>
      </c>
      <c r="IR134" s="243">
        <v>0</v>
      </c>
      <c r="IS134" s="243">
        <v>0</v>
      </c>
      <c r="IT134" s="243">
        <v>0</v>
      </c>
      <c r="IU134" s="243">
        <v>0</v>
      </c>
      <c r="IV134" s="243">
        <v>0</v>
      </c>
      <c r="IW134" s="243">
        <v>0</v>
      </c>
      <c r="IX134" s="242">
        <v>1</v>
      </c>
      <c r="IY134" s="242">
        <v>1</v>
      </c>
      <c r="IZ134" s="198"/>
      <c r="JA134" s="242">
        <v>4</v>
      </c>
      <c r="JB134" s="242">
        <v>4</v>
      </c>
      <c r="JC134" s="242">
        <v>4</v>
      </c>
      <c r="JD134" s="243">
        <v>0</v>
      </c>
      <c r="JE134" s="242">
        <v>3</v>
      </c>
      <c r="JF134" s="242">
        <v>3</v>
      </c>
      <c r="JG134" s="243">
        <v>0</v>
      </c>
      <c r="JH134" s="243">
        <v>0</v>
      </c>
      <c r="JI134" s="243">
        <v>0</v>
      </c>
      <c r="JJ134" s="243"/>
      <c r="JK134" s="243">
        <v>0</v>
      </c>
      <c r="JL134" s="243">
        <v>0</v>
      </c>
      <c r="JM134" s="243">
        <v>0</v>
      </c>
      <c r="JN134" s="243">
        <v>0</v>
      </c>
      <c r="JO134" s="243">
        <v>0</v>
      </c>
      <c r="JP134" s="243">
        <v>0</v>
      </c>
      <c r="JQ134" s="198"/>
      <c r="JR134" s="243">
        <v>0</v>
      </c>
      <c r="JS134" s="243">
        <v>0</v>
      </c>
      <c r="JT134" s="243">
        <v>0</v>
      </c>
      <c r="JU134" s="243">
        <v>0</v>
      </c>
      <c r="JV134" s="243">
        <v>0</v>
      </c>
      <c r="JW134" s="243">
        <v>0</v>
      </c>
      <c r="JX134" s="243">
        <v>0</v>
      </c>
      <c r="JY134" s="243">
        <v>0</v>
      </c>
      <c r="JZ134" s="243">
        <v>0</v>
      </c>
      <c r="KA134" s="243">
        <v>0</v>
      </c>
      <c r="KB134" s="243">
        <v>0</v>
      </c>
      <c r="KC134" s="243">
        <v>0</v>
      </c>
      <c r="KD134" s="243">
        <v>0</v>
      </c>
      <c r="KE134" s="243">
        <v>0</v>
      </c>
      <c r="KF134" s="243">
        <v>0</v>
      </c>
      <c r="KG134" s="243">
        <v>0</v>
      </c>
      <c r="KH134" s="243">
        <v>0</v>
      </c>
      <c r="KI134" s="243">
        <v>0</v>
      </c>
      <c r="KJ134" s="243">
        <v>0</v>
      </c>
      <c r="KK134" s="243">
        <v>0</v>
      </c>
      <c r="KL134" s="243">
        <v>0</v>
      </c>
      <c r="KM134" s="243">
        <v>0</v>
      </c>
      <c r="KN134" s="243">
        <v>0</v>
      </c>
      <c r="KO134" s="244">
        <v>200</v>
      </c>
      <c r="KP134" s="244">
        <v>200</v>
      </c>
      <c r="KQ134" s="244">
        <v>200</v>
      </c>
      <c r="KR134" s="244">
        <v>200</v>
      </c>
      <c r="KS134" s="244">
        <v>200</v>
      </c>
      <c r="KT134" s="244">
        <v>198</v>
      </c>
      <c r="KU134" s="244">
        <v>199</v>
      </c>
      <c r="KV134" s="244">
        <v>199</v>
      </c>
      <c r="KW134" s="244">
        <v>199</v>
      </c>
      <c r="KX134" s="198"/>
      <c r="KY134" s="198"/>
      <c r="KZ134" s="198"/>
      <c r="LA134" s="198"/>
      <c r="LB134" s="244">
        <v>154</v>
      </c>
      <c r="LC134" s="243">
        <v>0</v>
      </c>
      <c r="LD134" s="243">
        <v>0</v>
      </c>
      <c r="LE134" s="244">
        <v>151</v>
      </c>
      <c r="LF134" s="243">
        <v>0</v>
      </c>
      <c r="LG134" s="244">
        <v>151</v>
      </c>
      <c r="LH134" s="198"/>
      <c r="LI134" s="198"/>
      <c r="LJ134" s="198"/>
      <c r="LK134" s="198"/>
      <c r="LL134" s="198"/>
      <c r="LM134" s="198"/>
      <c r="LN134" s="198"/>
      <c r="LO134" s="198"/>
      <c r="LP134" s="198"/>
      <c r="LQ134" s="244">
        <v>151</v>
      </c>
      <c r="LR134" s="198"/>
      <c r="LS134" s="198"/>
      <c r="LT134" s="198"/>
      <c r="LU134" s="198"/>
      <c r="LV134" s="198"/>
      <c r="LW134" s="198"/>
      <c r="LX134" s="198"/>
      <c r="LY134" s="198"/>
      <c r="LZ134" s="198"/>
      <c r="MA134" s="198"/>
      <c r="MB134" s="198"/>
      <c r="MC134" s="198"/>
      <c r="MD134" s="198"/>
      <c r="ME134" s="198"/>
      <c r="MF134" s="198"/>
      <c r="MG134" s="198"/>
      <c r="MH134" s="198"/>
      <c r="MI134" s="198"/>
      <c r="MJ134" s="198"/>
      <c r="MK134" s="198"/>
      <c r="ML134" s="198"/>
      <c r="MM134" s="198"/>
      <c r="MN134" s="242">
        <v>151</v>
      </c>
      <c r="MO134" s="242">
        <v>102</v>
      </c>
      <c r="MP134" s="198"/>
      <c r="MQ134" s="242">
        <v>102</v>
      </c>
      <c r="MR134" s="198"/>
      <c r="MS134" s="198"/>
      <c r="MT134" s="198"/>
      <c r="MU134" s="198"/>
      <c r="MV134" s="198"/>
      <c r="MW134" s="198"/>
      <c r="MX134" s="198"/>
      <c r="MY134" s="198"/>
      <c r="MZ134" s="198"/>
      <c r="NA134" s="242">
        <v>102</v>
      </c>
      <c r="NB134" s="198"/>
      <c r="NC134" s="198"/>
      <c r="ND134" s="198"/>
      <c r="NE134" s="198"/>
      <c r="NF134" s="198"/>
      <c r="NG134" s="198"/>
      <c r="NH134" s="198"/>
      <c r="NI134" s="198"/>
      <c r="NJ134" s="198"/>
      <c r="NK134" s="198"/>
      <c r="NL134" s="198"/>
      <c r="NM134" s="198"/>
      <c r="NN134" s="198"/>
      <c r="NO134" s="198"/>
      <c r="NP134" s="198"/>
      <c r="NQ134" s="198"/>
      <c r="NR134" s="198"/>
      <c r="NS134" s="198"/>
      <c r="NT134" s="198"/>
      <c r="NU134" s="198"/>
      <c r="NV134" s="198"/>
      <c r="NW134" s="198"/>
      <c r="NX134" s="198"/>
      <c r="NY134" s="198"/>
      <c r="NZ134" s="198"/>
      <c r="OA134" s="198"/>
      <c r="OB134" s="198"/>
      <c r="OC134" s="198"/>
      <c r="OD134" s="198"/>
      <c r="OE134" s="198"/>
      <c r="OF134" s="198"/>
      <c r="OG134" s="198"/>
      <c r="OH134" s="198"/>
      <c r="OI134" s="198"/>
      <c r="OJ134" s="198"/>
      <c r="OK134" s="198"/>
      <c r="OL134" s="198"/>
      <c r="OM134" s="198"/>
      <c r="ON134" s="198"/>
      <c r="OO134" s="198"/>
      <c r="OP134" s="198"/>
      <c r="OQ134" s="198"/>
      <c r="OR134" s="198"/>
      <c r="OS134" s="198"/>
      <c r="OT134" s="198"/>
      <c r="OU134" s="198"/>
      <c r="OV134" s="198"/>
      <c r="OW134" s="198"/>
      <c r="OX134" s="198"/>
      <c r="OY134" s="198"/>
      <c r="OZ134" s="198"/>
      <c r="PA134" s="198"/>
      <c r="PB134" s="198"/>
      <c r="PC134" s="198"/>
      <c r="PD134" s="198"/>
      <c r="PE134" s="198"/>
      <c r="PF134" s="198"/>
      <c r="PG134" s="198"/>
      <c r="PH134" s="198"/>
      <c r="PI134" s="198"/>
      <c r="PJ134" s="198"/>
      <c r="PK134" s="198"/>
      <c r="PL134" s="198"/>
      <c r="PM134" s="198"/>
      <c r="PN134" s="198"/>
      <c r="PO134" s="198"/>
      <c r="PP134" s="198"/>
      <c r="PQ134" s="198"/>
      <c r="PR134" s="198"/>
      <c r="PS134" s="198"/>
      <c r="PT134" s="198"/>
      <c r="PU134" s="198"/>
      <c r="PV134" s="198"/>
      <c r="PW134" s="198"/>
      <c r="PX134" s="261"/>
      <c r="PY134" s="261"/>
      <c r="PZ134" s="261"/>
      <c r="QA134" s="261"/>
      <c r="QB134" s="261"/>
      <c r="QC134" s="261"/>
      <c r="QD134" s="261"/>
      <c r="QE134" s="261"/>
      <c r="QF134" s="261"/>
      <c r="QG134" s="261"/>
      <c r="QH134" s="261"/>
      <c r="QI134" s="261"/>
      <c r="QJ134" s="261"/>
      <c r="QK134" s="261"/>
      <c r="QL134" s="261"/>
      <c r="QM134" s="261"/>
      <c r="QN134" s="261"/>
      <c r="QO134" s="261"/>
      <c r="QP134" s="261"/>
      <c r="QQ134" s="261"/>
      <c r="QR134" s="261"/>
      <c r="QS134" s="261"/>
      <c r="QT134" s="261"/>
      <c r="QU134" s="261"/>
      <c r="QV134" s="261"/>
      <c r="QW134" s="261"/>
      <c r="QX134" s="261"/>
      <c r="QY134" s="261"/>
      <c r="QZ134" s="261"/>
      <c r="RA134" s="261"/>
      <c r="RB134" s="261"/>
      <c r="RC134" s="261"/>
      <c r="RD134" s="261"/>
      <c r="RE134" s="261"/>
      <c r="RF134" s="261"/>
      <c r="RG134" s="261"/>
      <c r="RH134" s="261"/>
      <c r="RI134" s="261"/>
      <c r="RJ134" s="261"/>
      <c r="RK134" s="261"/>
      <c r="RL134" s="261"/>
      <c r="RM134" s="261"/>
      <c r="RN134" s="261"/>
      <c r="RO134" s="261"/>
      <c r="RP134" s="261"/>
      <c r="RQ134" s="261"/>
      <c r="RR134" s="261"/>
      <c r="RS134" s="261"/>
      <c r="RT134" s="261"/>
      <c r="RU134" s="261"/>
      <c r="RV134" s="261"/>
      <c r="RW134" s="261"/>
      <c r="RX134" s="261"/>
      <c r="RY134" s="261"/>
      <c r="RZ134" s="261"/>
      <c r="SA134" s="261"/>
      <c r="SB134" s="261"/>
      <c r="SC134" s="261"/>
      <c r="SD134" s="261"/>
      <c r="SE134" s="261"/>
    </row>
    <row r="135" spans="1:499" x14ac:dyDescent="0.2">
      <c r="A135" s="230" t="s">
        <v>830</v>
      </c>
      <c r="B135" s="231" t="s">
        <v>4207</v>
      </c>
      <c r="C135" s="225"/>
      <c r="D135" s="225"/>
      <c r="E135" s="225"/>
      <c r="F135" s="226" t="s">
        <v>5763</v>
      </c>
      <c r="G135" s="226" t="s">
        <v>5550</v>
      </c>
      <c r="H135" s="226" t="s">
        <v>5551</v>
      </c>
      <c r="I135" s="226" t="s">
        <v>5761</v>
      </c>
      <c r="J135" s="226"/>
      <c r="K135" s="226"/>
      <c r="L135" s="226"/>
      <c r="M135" s="226"/>
      <c r="N135" s="226" t="s">
        <v>5553</v>
      </c>
      <c r="O135" s="226" t="s">
        <v>5764</v>
      </c>
      <c r="P135" s="226"/>
      <c r="Q135" s="237">
        <v>0</v>
      </c>
      <c r="R135" s="238"/>
      <c r="S135" s="238"/>
      <c r="T135" s="238"/>
      <c r="U135" s="238"/>
      <c r="V135" s="238"/>
      <c r="W135" s="232" t="s">
        <v>5555</v>
      </c>
      <c r="X135" s="232"/>
      <c r="Y135" s="232" t="s">
        <v>5556</v>
      </c>
      <c r="Z135" s="235">
        <v>6.08</v>
      </c>
      <c r="AA135" s="235">
        <v>10.3</v>
      </c>
      <c r="AB135" s="235">
        <v>0</v>
      </c>
      <c r="AC135" s="224">
        <v>36526</v>
      </c>
      <c r="AD135" s="224">
        <v>36526</v>
      </c>
      <c r="AE135" s="125">
        <v>18</v>
      </c>
      <c r="AF135" s="125">
        <v>24</v>
      </c>
      <c r="AG135" s="125">
        <v>12</v>
      </c>
      <c r="AH135" s="236">
        <v>1</v>
      </c>
      <c r="AI135" s="236" t="s">
        <v>819</v>
      </c>
      <c r="AJ135" s="125" t="s">
        <v>6225</v>
      </c>
      <c r="AK135" s="175" t="s">
        <v>5144</v>
      </c>
      <c r="AL135" s="125" t="s">
        <v>820</v>
      </c>
      <c r="AM135" s="27" t="s">
        <v>820</v>
      </c>
      <c r="AN135" s="126">
        <v>8.48</v>
      </c>
      <c r="AO135" s="126">
        <v>19.5</v>
      </c>
      <c r="AP135" s="126">
        <v>11.2</v>
      </c>
      <c r="AQ135" s="126">
        <v>0</v>
      </c>
      <c r="AR135" s="125">
        <v>1</v>
      </c>
      <c r="AS135" s="125">
        <v>0</v>
      </c>
      <c r="AT135" s="178"/>
      <c r="AU135" s="178"/>
      <c r="AV135" s="178"/>
      <c r="AW135" s="239" t="s">
        <v>855</v>
      </c>
      <c r="AX135" s="239" t="s">
        <v>846</v>
      </c>
      <c r="AY135" s="127"/>
      <c r="AZ135" s="127"/>
      <c r="BA135" s="128">
        <v>1</v>
      </c>
      <c r="BB135" s="128" t="s">
        <v>489</v>
      </c>
      <c r="BC135" s="128"/>
      <c r="BD135" s="128">
        <v>1</v>
      </c>
      <c r="BE135" s="129" t="s">
        <v>541</v>
      </c>
      <c r="BF135" s="130">
        <v>1</v>
      </c>
      <c r="BG135" s="240"/>
      <c r="BH135" s="241"/>
      <c r="BI135" s="190"/>
      <c r="BJ135" s="131">
        <v>663</v>
      </c>
      <c r="BK135" s="191">
        <v>367</v>
      </c>
      <c r="BL135" s="13">
        <v>441</v>
      </c>
      <c r="BM135" s="13">
        <v>219</v>
      </c>
      <c r="BN135" s="27" t="s">
        <v>5557</v>
      </c>
      <c r="BO135" s="13" t="s">
        <v>705</v>
      </c>
      <c r="BP135" s="222">
        <v>613</v>
      </c>
      <c r="BQ135" s="132"/>
      <c r="BR135" s="133"/>
      <c r="BS135" s="125">
        <v>1000000000</v>
      </c>
      <c r="BT135" s="134">
        <v>179</v>
      </c>
      <c r="BU135" s="135">
        <v>0.73</v>
      </c>
      <c r="BV135" s="134">
        <v>200</v>
      </c>
      <c r="BW135" s="136">
        <v>0</v>
      </c>
      <c r="BX135" s="136">
        <v>0</v>
      </c>
      <c r="BY135" s="136">
        <v>200</v>
      </c>
      <c r="BZ135" s="134">
        <v>0</v>
      </c>
      <c r="CA135" s="134">
        <v>0</v>
      </c>
      <c r="CB135" s="134">
        <v>379</v>
      </c>
      <c r="CC135" s="135">
        <v>0.4284</v>
      </c>
      <c r="CD135" s="134"/>
      <c r="CE135" s="134"/>
      <c r="CF135" s="137">
        <v>284</v>
      </c>
      <c r="CG135" s="134">
        <v>221</v>
      </c>
      <c r="CH135" s="132"/>
      <c r="CI135" s="132"/>
      <c r="CJ135" s="229" t="s">
        <v>820</v>
      </c>
      <c r="CK135" s="233" t="s">
        <v>820</v>
      </c>
      <c r="CL135" s="138">
        <v>169</v>
      </c>
      <c r="CM135" s="138">
        <v>0</v>
      </c>
      <c r="CN135" s="135">
        <v>0</v>
      </c>
      <c r="CO135" s="135">
        <v>0.93</v>
      </c>
      <c r="CP135" s="139"/>
      <c r="CQ135" s="135">
        <v>1</v>
      </c>
      <c r="CR135" s="179">
        <v>43479</v>
      </c>
      <c r="CS135" s="180">
        <v>43479</v>
      </c>
      <c r="CT135" s="181">
        <v>43605</v>
      </c>
      <c r="CU135" s="181">
        <v>43311</v>
      </c>
      <c r="CV135" s="181">
        <v>43395</v>
      </c>
      <c r="CW135" s="181">
        <v>43395</v>
      </c>
      <c r="CX135" s="181">
        <v>43479</v>
      </c>
      <c r="CY135" s="135">
        <v>0</v>
      </c>
      <c r="CZ135" s="134">
        <v>0</v>
      </c>
      <c r="DA135" s="135">
        <v>0</v>
      </c>
      <c r="DB135" s="135">
        <v>2.197802197802198E-2</v>
      </c>
      <c r="DC135" s="135">
        <v>0</v>
      </c>
      <c r="DD135" s="135">
        <v>0</v>
      </c>
      <c r="DE135" s="140">
        <v>0</v>
      </c>
      <c r="DF135" s="13" t="s">
        <v>820</v>
      </c>
      <c r="DG135" s="80" t="s">
        <v>706</v>
      </c>
      <c r="DH135" s="18" t="b">
        <v>0</v>
      </c>
      <c r="DI135" s="79"/>
      <c r="DJ135" s="79"/>
      <c r="DK135" s="192"/>
      <c r="DL135" s="174"/>
      <c r="DM135" s="193"/>
      <c r="DN135" s="135"/>
      <c r="DO135" s="79"/>
      <c r="DP135" s="79"/>
      <c r="DQ135" s="79"/>
      <c r="DR135" s="79"/>
      <c r="DS135" s="79"/>
      <c r="DT135" s="79"/>
      <c r="DU135" s="79"/>
      <c r="DV135" s="18"/>
      <c r="DW135" s="18"/>
      <c r="DX135" s="18"/>
      <c r="DY135" s="177"/>
      <c r="DZ135" s="177">
        <v>0</v>
      </c>
      <c r="EA135" s="177">
        <v>0</v>
      </c>
      <c r="EB135" s="177">
        <v>0</v>
      </c>
      <c r="EC135" s="177">
        <v>0</v>
      </c>
      <c r="ED135" s="177">
        <v>0</v>
      </c>
      <c r="EE135" s="177">
        <v>0</v>
      </c>
      <c r="EF135" s="177">
        <v>0</v>
      </c>
      <c r="EG135" s="177">
        <v>0</v>
      </c>
      <c r="EH135" s="177">
        <v>0</v>
      </c>
      <c r="EI135" s="177">
        <v>0</v>
      </c>
      <c r="EJ135" s="177">
        <v>0</v>
      </c>
      <c r="EK135" s="177">
        <v>0</v>
      </c>
      <c r="EL135" s="177">
        <v>0</v>
      </c>
      <c r="EM135" s="177">
        <v>0</v>
      </c>
      <c r="EN135" s="177">
        <v>0</v>
      </c>
      <c r="EO135" s="177">
        <v>0</v>
      </c>
      <c r="EP135" s="177">
        <v>25</v>
      </c>
      <c r="EQ135" s="177">
        <v>0</v>
      </c>
      <c r="ER135" s="177">
        <v>0</v>
      </c>
      <c r="ES135" s="177">
        <v>0</v>
      </c>
      <c r="ET135" s="177">
        <v>0</v>
      </c>
      <c r="EU135" s="177">
        <v>25</v>
      </c>
      <c r="EV135" s="177">
        <v>0</v>
      </c>
      <c r="EW135" s="177">
        <v>0</v>
      </c>
      <c r="EX135" s="177">
        <v>0</v>
      </c>
      <c r="EY135" s="177">
        <v>25</v>
      </c>
      <c r="EZ135" s="177">
        <v>0</v>
      </c>
      <c r="FA135" s="177">
        <v>0</v>
      </c>
      <c r="FB135" s="177">
        <v>121</v>
      </c>
      <c r="FC135" s="199"/>
      <c r="FD135" s="198"/>
      <c r="FE135" s="198"/>
      <c r="FF135" s="198"/>
      <c r="FG135" s="199">
        <v>0</v>
      </c>
      <c r="FH135" s="199">
        <v>0</v>
      </c>
      <c r="FI135" s="199">
        <v>0</v>
      </c>
      <c r="FJ135" s="199">
        <v>0</v>
      </c>
      <c r="FK135" s="199">
        <v>0</v>
      </c>
      <c r="FL135" s="199">
        <v>0</v>
      </c>
      <c r="FM135" s="199">
        <v>0</v>
      </c>
      <c r="FN135" s="199">
        <v>0</v>
      </c>
      <c r="FO135" s="199">
        <v>0</v>
      </c>
      <c r="FP135" s="199">
        <v>0</v>
      </c>
      <c r="FQ135" s="199">
        <v>0</v>
      </c>
      <c r="FR135" s="199">
        <v>0</v>
      </c>
      <c r="FS135" s="199">
        <v>0</v>
      </c>
      <c r="FT135" s="199">
        <v>0</v>
      </c>
      <c r="FU135" s="199">
        <v>0</v>
      </c>
      <c r="FV135" s="199">
        <v>0</v>
      </c>
      <c r="FW135" s="199">
        <v>0</v>
      </c>
      <c r="FX135" s="199">
        <v>0</v>
      </c>
      <c r="FY135" s="199">
        <v>0</v>
      </c>
      <c r="FZ135" s="199">
        <v>0</v>
      </c>
      <c r="GA135" s="199">
        <v>0</v>
      </c>
      <c r="GB135" s="199">
        <v>0</v>
      </c>
      <c r="GC135" s="199">
        <v>0</v>
      </c>
      <c r="GD135" s="249">
        <v>170</v>
      </c>
      <c r="GE135" s="249">
        <v>170</v>
      </c>
      <c r="GF135" s="249">
        <v>168</v>
      </c>
      <c r="GG135" s="249">
        <v>165</v>
      </c>
      <c r="GH135" s="249">
        <v>165</v>
      </c>
      <c r="GI135" s="249">
        <v>165</v>
      </c>
      <c r="GJ135" s="249">
        <v>165</v>
      </c>
      <c r="GK135" s="249">
        <v>161</v>
      </c>
      <c r="GL135" s="249">
        <v>155</v>
      </c>
      <c r="GM135" s="249">
        <v>155</v>
      </c>
      <c r="GN135" s="250">
        <v>143</v>
      </c>
      <c r="GO135" s="250">
        <v>119</v>
      </c>
      <c r="GP135" s="250">
        <v>119</v>
      </c>
      <c r="GQ135" s="250">
        <v>119</v>
      </c>
      <c r="GR135" s="250">
        <v>119</v>
      </c>
      <c r="GS135" s="250">
        <v>119</v>
      </c>
      <c r="GT135" s="250">
        <v>114</v>
      </c>
      <c r="GU135" s="250">
        <v>114</v>
      </c>
      <c r="GV135" s="250">
        <v>111</v>
      </c>
      <c r="GW135" s="250">
        <v>111</v>
      </c>
      <c r="GX135" s="250">
        <v>111</v>
      </c>
      <c r="GY135" s="250">
        <v>111</v>
      </c>
      <c r="GZ135" s="250">
        <v>111</v>
      </c>
      <c r="HA135" s="250">
        <v>109</v>
      </c>
      <c r="HB135" s="250">
        <v>104</v>
      </c>
      <c r="HC135" s="250">
        <v>104</v>
      </c>
      <c r="HD135" s="250">
        <v>104</v>
      </c>
      <c r="HE135" s="250">
        <v>1</v>
      </c>
      <c r="HF135" s="250">
        <v>104</v>
      </c>
      <c r="HG135" s="250">
        <v>104</v>
      </c>
      <c r="HH135" s="250">
        <v>105</v>
      </c>
      <c r="HI135" s="250">
        <v>105</v>
      </c>
      <c r="HJ135" s="250">
        <v>107</v>
      </c>
      <c r="HK135" s="198"/>
      <c r="HL135" s="245">
        <v>107</v>
      </c>
      <c r="HM135" s="245">
        <v>107</v>
      </c>
      <c r="HN135" s="245">
        <v>107</v>
      </c>
      <c r="HO135" s="245">
        <v>104</v>
      </c>
      <c r="HP135" s="245">
        <v>107</v>
      </c>
      <c r="HQ135" s="245">
        <v>107</v>
      </c>
      <c r="HR135" s="245">
        <v>105</v>
      </c>
      <c r="HS135" s="245">
        <v>105</v>
      </c>
      <c r="HT135" s="245">
        <v>105</v>
      </c>
      <c r="HU135" s="245">
        <v>105</v>
      </c>
      <c r="HV135" s="198"/>
      <c r="HW135" s="245">
        <v>95</v>
      </c>
      <c r="HX135" s="245">
        <v>93</v>
      </c>
      <c r="HY135" s="245">
        <v>93</v>
      </c>
      <c r="HZ135" s="245">
        <v>93</v>
      </c>
      <c r="IA135" s="245">
        <v>93</v>
      </c>
      <c r="IB135" s="245">
        <v>93</v>
      </c>
      <c r="IC135" s="245">
        <v>93</v>
      </c>
      <c r="ID135" s="245">
        <v>93</v>
      </c>
      <c r="IE135" s="245">
        <v>93</v>
      </c>
      <c r="IF135" s="245">
        <v>89</v>
      </c>
      <c r="IG135" s="245">
        <v>89</v>
      </c>
      <c r="IH135" s="245">
        <v>89</v>
      </c>
      <c r="II135" s="242">
        <v>82</v>
      </c>
      <c r="IJ135" s="242">
        <v>74</v>
      </c>
      <c r="IK135" s="242">
        <v>66</v>
      </c>
      <c r="IL135" s="242">
        <v>55</v>
      </c>
      <c r="IM135" s="242">
        <v>55</v>
      </c>
      <c r="IN135" s="242">
        <v>55</v>
      </c>
      <c r="IO135" s="242">
        <v>55</v>
      </c>
      <c r="IP135" s="242">
        <v>55</v>
      </c>
      <c r="IQ135" s="242">
        <v>51</v>
      </c>
      <c r="IR135" s="242">
        <v>51</v>
      </c>
      <c r="IS135" s="242">
        <v>51</v>
      </c>
      <c r="IT135" s="242">
        <v>51</v>
      </c>
      <c r="IU135" s="242">
        <v>51</v>
      </c>
      <c r="IV135" s="242">
        <v>51</v>
      </c>
      <c r="IW135" s="242">
        <v>51</v>
      </c>
      <c r="IX135" s="242">
        <v>49</v>
      </c>
      <c r="IY135" s="242">
        <v>49</v>
      </c>
      <c r="IZ135" s="198"/>
      <c r="JA135" s="242">
        <v>48</v>
      </c>
      <c r="JB135" s="242">
        <v>48</v>
      </c>
      <c r="JC135" s="242">
        <v>48</v>
      </c>
      <c r="JD135" s="242">
        <v>48</v>
      </c>
      <c r="JE135" s="242">
        <v>48</v>
      </c>
      <c r="JF135" s="242">
        <v>48</v>
      </c>
      <c r="JG135" s="242">
        <v>45</v>
      </c>
      <c r="JH135" s="242">
        <v>41</v>
      </c>
      <c r="JI135" s="242">
        <v>41</v>
      </c>
      <c r="JJ135" s="242"/>
      <c r="JK135" s="242">
        <v>31</v>
      </c>
      <c r="JL135" s="242">
        <v>32</v>
      </c>
      <c r="JM135" s="242">
        <v>31</v>
      </c>
      <c r="JN135" s="242">
        <v>30</v>
      </c>
      <c r="JO135" s="242">
        <v>28</v>
      </c>
      <c r="JP135" s="242">
        <v>28</v>
      </c>
      <c r="JQ135" s="198"/>
      <c r="JR135" s="242">
        <v>24</v>
      </c>
      <c r="JS135" s="242">
        <v>24</v>
      </c>
      <c r="JT135" s="242">
        <v>24</v>
      </c>
      <c r="JU135" s="242">
        <v>24</v>
      </c>
      <c r="JV135" s="242">
        <v>24</v>
      </c>
      <c r="JW135" s="242">
        <v>24</v>
      </c>
      <c r="JX135" s="242">
        <v>24</v>
      </c>
      <c r="JY135" s="242">
        <v>24</v>
      </c>
      <c r="JZ135" s="242">
        <v>24</v>
      </c>
      <c r="KA135" s="242">
        <v>24</v>
      </c>
      <c r="KB135" s="242">
        <v>24</v>
      </c>
      <c r="KC135" s="242">
        <v>24</v>
      </c>
      <c r="KD135" s="242">
        <v>24</v>
      </c>
      <c r="KE135" s="242">
        <v>24</v>
      </c>
      <c r="KF135" s="242">
        <v>23</v>
      </c>
      <c r="KG135" s="242">
        <v>22</v>
      </c>
      <c r="KH135" s="242">
        <v>22</v>
      </c>
      <c r="KI135" s="242">
        <v>22</v>
      </c>
      <c r="KJ135" s="242">
        <v>20</v>
      </c>
      <c r="KK135" s="242">
        <v>20</v>
      </c>
      <c r="KL135" s="242">
        <v>20</v>
      </c>
      <c r="KM135" s="242">
        <v>20</v>
      </c>
      <c r="KN135" s="242">
        <v>20</v>
      </c>
      <c r="KO135" s="242">
        <v>20</v>
      </c>
      <c r="KP135" s="242">
        <v>20</v>
      </c>
      <c r="KQ135" s="242">
        <v>20</v>
      </c>
      <c r="KR135" s="242">
        <v>20</v>
      </c>
      <c r="KS135" s="242">
        <v>20</v>
      </c>
      <c r="KT135" s="242">
        <v>20</v>
      </c>
      <c r="KU135" s="242">
        <v>21</v>
      </c>
      <c r="KV135" s="242">
        <v>19</v>
      </c>
      <c r="KW135" s="242">
        <v>19</v>
      </c>
      <c r="KX135" s="198"/>
      <c r="KY135" s="198"/>
      <c r="KZ135" s="198"/>
      <c r="LA135" s="198"/>
      <c r="LB135" s="243">
        <v>0</v>
      </c>
      <c r="LC135" s="242">
        <v>41</v>
      </c>
      <c r="LD135" s="242">
        <v>41</v>
      </c>
      <c r="LE135" s="243">
        <v>0</v>
      </c>
      <c r="LF135" s="243">
        <v>0</v>
      </c>
      <c r="LG135" s="243">
        <v>0</v>
      </c>
      <c r="LH135" s="198"/>
      <c r="LI135" s="198"/>
      <c r="LJ135" s="198"/>
      <c r="LK135" s="198"/>
      <c r="LL135" s="198"/>
      <c r="LM135" s="198"/>
      <c r="LN135" s="198"/>
      <c r="LO135" s="198"/>
      <c r="LP135" s="198"/>
      <c r="LQ135" s="243">
        <v>0</v>
      </c>
      <c r="LR135" s="198"/>
      <c r="LS135" s="198"/>
      <c r="LT135" s="198"/>
      <c r="LU135" s="198"/>
      <c r="LV135" s="198"/>
      <c r="LW135" s="198"/>
      <c r="LX135" s="198"/>
      <c r="LY135" s="198"/>
      <c r="LZ135" s="198"/>
      <c r="MA135" s="198"/>
      <c r="MB135" s="198"/>
      <c r="MC135" s="198"/>
      <c r="MD135" s="198"/>
      <c r="ME135" s="198"/>
      <c r="MF135" s="198"/>
      <c r="MG135" s="198"/>
      <c r="MH135" s="198"/>
      <c r="MI135" s="198"/>
      <c r="MJ135" s="198"/>
      <c r="MK135" s="198"/>
      <c r="ML135" s="198"/>
      <c r="MM135" s="198"/>
      <c r="MN135" s="243">
        <v>0</v>
      </c>
      <c r="MO135" s="242">
        <v>179</v>
      </c>
      <c r="MP135" s="198"/>
      <c r="MQ135" s="242">
        <v>179</v>
      </c>
      <c r="MR135" s="198"/>
      <c r="MS135" s="198"/>
      <c r="MT135" s="198"/>
      <c r="MU135" s="198"/>
      <c r="MV135" s="198"/>
      <c r="MW135" s="198"/>
      <c r="MX135" s="198"/>
      <c r="MY135" s="198"/>
      <c r="MZ135" s="198"/>
      <c r="NA135" s="242">
        <v>179</v>
      </c>
      <c r="NB135" s="198"/>
      <c r="NC135" s="198"/>
      <c r="ND135" s="198"/>
      <c r="NE135" s="198"/>
      <c r="NF135" s="198"/>
      <c r="NG135" s="198"/>
      <c r="NH135" s="198"/>
      <c r="NI135" s="198"/>
      <c r="NJ135" s="198"/>
      <c r="NK135" s="198"/>
      <c r="NL135" s="198"/>
      <c r="NM135" s="198"/>
      <c r="NN135" s="198"/>
      <c r="NO135" s="198"/>
      <c r="NP135" s="196"/>
      <c r="NQ135" s="196"/>
      <c r="NR135" s="196"/>
      <c r="NS135" s="196"/>
      <c r="NT135" s="196"/>
      <c r="NU135" s="196"/>
      <c r="NV135" s="196"/>
      <c r="NW135" s="196"/>
      <c r="NX135" s="196"/>
      <c r="NY135" s="196"/>
      <c r="NZ135" s="196"/>
      <c r="OA135" s="196"/>
      <c r="OB135" s="196"/>
      <c r="OC135" s="196"/>
      <c r="OD135" s="196"/>
      <c r="OE135" s="196"/>
      <c r="OF135" s="196"/>
      <c r="OG135" s="196"/>
      <c r="OH135" s="196"/>
      <c r="OI135" s="196"/>
      <c r="OJ135" s="196"/>
      <c r="OK135" s="196"/>
      <c r="OL135" s="196"/>
      <c r="OM135" s="196"/>
      <c r="ON135" s="196"/>
      <c r="OO135" s="196"/>
      <c r="OP135" s="196"/>
      <c r="OQ135" s="196"/>
      <c r="OR135" s="196"/>
      <c r="OS135" s="196"/>
      <c r="OT135" s="196"/>
      <c r="OU135" s="196"/>
      <c r="OV135" s="196"/>
      <c r="OW135" s="196"/>
      <c r="OX135" s="196"/>
      <c r="OY135" s="196"/>
      <c r="OZ135" s="196"/>
      <c r="PA135" s="196"/>
      <c r="PB135" s="196"/>
      <c r="PC135" s="196"/>
      <c r="PD135" s="196"/>
      <c r="PE135" s="196"/>
      <c r="PF135" s="196"/>
      <c r="PG135" s="196"/>
      <c r="PH135" s="196"/>
      <c r="PI135" s="196"/>
      <c r="PJ135" s="196"/>
      <c r="PK135" s="196"/>
      <c r="PL135" s="196"/>
      <c r="PM135" s="196"/>
      <c r="PN135" s="196"/>
      <c r="PO135" s="196"/>
      <c r="PP135" s="196"/>
      <c r="PQ135" s="196"/>
      <c r="PR135" s="196"/>
      <c r="PS135" s="196"/>
      <c r="PT135" s="196"/>
      <c r="PU135" s="196"/>
      <c r="PV135" s="196"/>
      <c r="PW135" s="196"/>
      <c r="PX135" s="261"/>
      <c r="PY135" s="261"/>
      <c r="PZ135" s="261"/>
      <c r="QA135" s="261"/>
      <c r="QB135" s="261"/>
      <c r="QC135" s="261"/>
      <c r="QD135" s="261"/>
      <c r="QE135" s="261"/>
      <c r="QF135" s="261"/>
      <c r="QG135" s="261"/>
      <c r="QH135" s="261"/>
      <c r="QI135" s="261"/>
      <c r="QJ135" s="261"/>
      <c r="QK135" s="261"/>
      <c r="QL135" s="261"/>
      <c r="QM135" s="261"/>
      <c r="QN135" s="261"/>
      <c r="QO135" s="261"/>
      <c r="QP135" s="261"/>
      <c r="QQ135" s="261"/>
      <c r="QR135" s="261"/>
      <c r="QS135" s="261"/>
      <c r="QT135" s="261"/>
      <c r="QU135" s="261"/>
      <c r="QV135" s="261"/>
      <c r="QW135" s="261"/>
      <c r="QX135" s="261"/>
      <c r="QY135" s="261"/>
      <c r="QZ135" s="261"/>
      <c r="RA135" s="261"/>
      <c r="RB135" s="261"/>
      <c r="RC135" s="261"/>
      <c r="RD135" s="261"/>
      <c r="RE135" s="261"/>
      <c r="RF135" s="261"/>
      <c r="RG135" s="261"/>
      <c r="RH135" s="261"/>
      <c r="RI135" s="261"/>
      <c r="RJ135" s="261"/>
      <c r="RK135" s="261"/>
      <c r="RL135" s="261"/>
      <c r="RM135" s="261"/>
      <c r="RN135" s="261"/>
      <c r="RO135" s="261"/>
      <c r="RP135" s="261"/>
      <c r="RQ135" s="261"/>
      <c r="RR135" s="261"/>
      <c r="RS135" s="261"/>
      <c r="RT135" s="261"/>
      <c r="RU135" s="261"/>
      <c r="RV135" s="261"/>
      <c r="RW135" s="261"/>
      <c r="RX135" s="261"/>
      <c r="RY135" s="261"/>
      <c r="RZ135" s="261"/>
      <c r="SA135" s="261"/>
      <c r="SB135" s="261"/>
      <c r="SC135" s="261"/>
      <c r="SD135" s="261"/>
      <c r="SE135" s="261"/>
    </row>
    <row r="136" spans="1:499" x14ac:dyDescent="0.2">
      <c r="A136" s="230" t="s">
        <v>830</v>
      </c>
      <c r="B136" s="231" t="s">
        <v>4713</v>
      </c>
      <c r="C136" s="225"/>
      <c r="D136" s="225"/>
      <c r="E136" s="225"/>
      <c r="F136" s="226" t="s">
        <v>5765</v>
      </c>
      <c r="G136" s="226" t="s">
        <v>5550</v>
      </c>
      <c r="H136" s="226" t="s">
        <v>5551</v>
      </c>
      <c r="I136" s="226" t="s">
        <v>5761</v>
      </c>
      <c r="J136" s="226"/>
      <c r="K136" s="226"/>
      <c r="L136" s="226"/>
      <c r="M136" s="226"/>
      <c r="N136" s="226" t="s">
        <v>5553</v>
      </c>
      <c r="O136" s="226" t="s">
        <v>5554</v>
      </c>
      <c r="P136" s="226"/>
      <c r="Q136" s="237">
        <v>0</v>
      </c>
      <c r="R136" s="238"/>
      <c r="S136" s="238"/>
      <c r="T136" s="238"/>
      <c r="U136" s="238"/>
      <c r="V136" s="238"/>
      <c r="W136" s="232" t="s">
        <v>5555</v>
      </c>
      <c r="X136" s="232"/>
      <c r="Y136" s="232" t="s">
        <v>5556</v>
      </c>
      <c r="Z136" s="235">
        <v>6.3</v>
      </c>
      <c r="AA136" s="235">
        <v>10.67</v>
      </c>
      <c r="AB136" s="235">
        <v>0</v>
      </c>
      <c r="AC136" s="224">
        <v>36526</v>
      </c>
      <c r="AD136" s="224">
        <v>36526</v>
      </c>
      <c r="AE136" s="125">
        <v>18</v>
      </c>
      <c r="AF136" s="125">
        <v>24</v>
      </c>
      <c r="AG136" s="125">
        <v>12</v>
      </c>
      <c r="AH136" s="236">
        <v>1</v>
      </c>
      <c r="AI136" s="236" t="s">
        <v>819</v>
      </c>
      <c r="AJ136" s="125" t="s">
        <v>6225</v>
      </c>
      <c r="AK136" s="175" t="s">
        <v>5144</v>
      </c>
      <c r="AL136" s="125" t="s">
        <v>820</v>
      </c>
      <c r="AM136" s="27" t="s">
        <v>820</v>
      </c>
      <c r="AN136" s="126">
        <v>13.03</v>
      </c>
      <c r="AO136" s="126">
        <v>12.7</v>
      </c>
      <c r="AP136" s="126">
        <v>8.9</v>
      </c>
      <c r="AQ136" s="126">
        <v>0</v>
      </c>
      <c r="AR136" s="125">
        <v>0</v>
      </c>
      <c r="AS136" s="125">
        <v>0</v>
      </c>
      <c r="AT136" s="178"/>
      <c r="AU136" s="178"/>
      <c r="AV136" s="178"/>
      <c r="AW136" s="239" t="s">
        <v>855</v>
      </c>
      <c r="AX136" s="239" t="s">
        <v>846</v>
      </c>
      <c r="AY136" s="127"/>
      <c r="AZ136" s="127"/>
      <c r="BA136" s="128">
        <v>1</v>
      </c>
      <c r="BB136" s="128" t="s">
        <v>489</v>
      </c>
      <c r="BC136" s="128"/>
      <c r="BD136" s="128">
        <v>1</v>
      </c>
      <c r="BE136" s="129" t="s">
        <v>541</v>
      </c>
      <c r="BF136" s="130">
        <v>1</v>
      </c>
      <c r="BG136" s="240"/>
      <c r="BH136" s="241"/>
      <c r="BI136" s="190"/>
      <c r="BJ136" s="131">
        <v>663</v>
      </c>
      <c r="BK136" s="191">
        <v>563</v>
      </c>
      <c r="BL136" s="13">
        <v>441</v>
      </c>
      <c r="BM136" s="13">
        <v>219</v>
      </c>
      <c r="BN136" s="27" t="s">
        <v>705</v>
      </c>
      <c r="BO136" s="13" t="s">
        <v>5566</v>
      </c>
      <c r="BP136" s="222">
        <v>613</v>
      </c>
      <c r="BQ136" s="132"/>
      <c r="BR136" s="133"/>
      <c r="BS136" s="125">
        <v>1000000000</v>
      </c>
      <c r="BT136" s="134">
        <v>263</v>
      </c>
      <c r="BU136" s="135">
        <v>0.60329999999999995</v>
      </c>
      <c r="BV136" s="134">
        <v>200</v>
      </c>
      <c r="BW136" s="136">
        <v>0</v>
      </c>
      <c r="BX136" s="136">
        <v>200</v>
      </c>
      <c r="BY136" s="136">
        <v>0</v>
      </c>
      <c r="BZ136" s="134">
        <v>0</v>
      </c>
      <c r="CA136" s="134">
        <v>0</v>
      </c>
      <c r="CB136" s="134">
        <v>463</v>
      </c>
      <c r="CC136" s="135">
        <v>0.30170000000000002</v>
      </c>
      <c r="CD136" s="134"/>
      <c r="CE136" s="134"/>
      <c r="CF136" s="137">
        <v>200</v>
      </c>
      <c r="CG136" s="134">
        <v>221</v>
      </c>
      <c r="CH136" s="132"/>
      <c r="CI136" s="132"/>
      <c r="CJ136" s="229" t="s">
        <v>820</v>
      </c>
      <c r="CK136" s="233" t="s">
        <v>820</v>
      </c>
      <c r="CL136" s="138">
        <v>0</v>
      </c>
      <c r="CM136" s="138">
        <v>0</v>
      </c>
      <c r="CN136" s="135">
        <v>0</v>
      </c>
      <c r="CO136" s="135">
        <v>0.92</v>
      </c>
      <c r="CP136" s="139"/>
      <c r="CQ136" s="135">
        <v>1</v>
      </c>
      <c r="CR136" s="179">
        <v>43479</v>
      </c>
      <c r="CS136" s="180">
        <v>43479</v>
      </c>
      <c r="CT136" s="181">
        <v>43605</v>
      </c>
      <c r="CU136" s="181">
        <v>43311</v>
      </c>
      <c r="CV136" s="181">
        <v>43395</v>
      </c>
      <c r="CW136" s="181">
        <v>43395</v>
      </c>
      <c r="CX136" s="181">
        <v>43479</v>
      </c>
      <c r="CY136" s="135">
        <v>0</v>
      </c>
      <c r="CZ136" s="134">
        <v>0</v>
      </c>
      <c r="DA136" s="135">
        <v>0</v>
      </c>
      <c r="DB136" s="135">
        <v>0</v>
      </c>
      <c r="DC136" s="135">
        <v>2.197802197802198E-2</v>
      </c>
      <c r="DD136" s="135">
        <v>0</v>
      </c>
      <c r="DE136" s="140">
        <v>0</v>
      </c>
      <c r="DF136" s="13" t="s">
        <v>820</v>
      </c>
      <c r="DG136" s="80" t="s">
        <v>706</v>
      </c>
      <c r="DH136" s="18" t="b">
        <v>0</v>
      </c>
      <c r="DI136" s="79"/>
      <c r="DJ136" s="79"/>
      <c r="DK136" s="192"/>
      <c r="DL136" s="174"/>
      <c r="DM136" s="193"/>
      <c r="DN136" s="135"/>
      <c r="DO136" s="79"/>
      <c r="DP136" s="79"/>
      <c r="DQ136" s="79"/>
      <c r="DR136" s="79"/>
      <c r="DS136" s="79"/>
      <c r="DT136" s="79"/>
      <c r="DU136" s="79"/>
      <c r="DV136" s="18"/>
      <c r="DW136" s="18"/>
      <c r="DX136" s="18"/>
      <c r="DY136" s="177"/>
      <c r="DZ136" s="177">
        <v>0</v>
      </c>
      <c r="EA136" s="177">
        <v>0</v>
      </c>
      <c r="EB136" s="177">
        <v>0</v>
      </c>
      <c r="EC136" s="177">
        <v>0</v>
      </c>
      <c r="ED136" s="177">
        <v>0</v>
      </c>
      <c r="EE136" s="177">
        <v>0</v>
      </c>
      <c r="EF136" s="177">
        <v>0</v>
      </c>
      <c r="EG136" s="177">
        <v>0</v>
      </c>
      <c r="EH136" s="177">
        <v>0</v>
      </c>
      <c r="EI136" s="177">
        <v>0</v>
      </c>
      <c r="EJ136" s="177">
        <v>0</v>
      </c>
      <c r="EK136" s="177">
        <v>0</v>
      </c>
      <c r="EL136" s="177">
        <v>0</v>
      </c>
      <c r="EM136" s="177">
        <v>0</v>
      </c>
      <c r="EN136" s="177">
        <v>0</v>
      </c>
      <c r="EO136" s="177">
        <v>0</v>
      </c>
      <c r="EP136" s="177">
        <v>0</v>
      </c>
      <c r="EQ136" s="177">
        <v>0</v>
      </c>
      <c r="ER136" s="177">
        <v>0</v>
      </c>
      <c r="ES136" s="177">
        <v>0</v>
      </c>
      <c r="ET136" s="177">
        <v>0</v>
      </c>
      <c r="EU136" s="177">
        <v>0</v>
      </c>
      <c r="EV136" s="177">
        <v>0</v>
      </c>
      <c r="EW136" s="177">
        <v>0</v>
      </c>
      <c r="EX136" s="177">
        <v>0</v>
      </c>
      <c r="EY136" s="177">
        <v>20</v>
      </c>
      <c r="EZ136" s="177">
        <v>0</v>
      </c>
      <c r="FA136" s="177">
        <v>0</v>
      </c>
      <c r="FB136" s="177">
        <v>85</v>
      </c>
      <c r="FC136" s="199"/>
      <c r="FD136" s="198"/>
      <c r="FE136" s="198"/>
      <c r="FF136" s="198"/>
      <c r="FG136" s="244">
        <v>190</v>
      </c>
      <c r="FH136" s="244">
        <v>190</v>
      </c>
      <c r="FI136" s="244">
        <v>190</v>
      </c>
      <c r="FJ136" s="244">
        <v>190</v>
      </c>
      <c r="FK136" s="242">
        <v>95</v>
      </c>
      <c r="FL136" s="242">
        <v>95</v>
      </c>
      <c r="FM136" s="242">
        <v>95</v>
      </c>
      <c r="FN136" s="242">
        <v>95</v>
      </c>
      <c r="FO136" s="242">
        <v>95</v>
      </c>
      <c r="FP136" s="242">
        <v>95</v>
      </c>
      <c r="FQ136" s="242">
        <v>95</v>
      </c>
      <c r="FR136" s="242">
        <v>95</v>
      </c>
      <c r="FS136" s="242">
        <v>95</v>
      </c>
      <c r="FT136" s="242">
        <v>95</v>
      </c>
      <c r="FU136" s="242">
        <v>95</v>
      </c>
      <c r="FV136" s="242">
        <v>95</v>
      </c>
      <c r="FW136" s="242">
        <v>95</v>
      </c>
      <c r="FX136" s="242">
        <v>95</v>
      </c>
      <c r="FY136" s="242">
        <v>95</v>
      </c>
      <c r="FZ136" s="242">
        <v>95</v>
      </c>
      <c r="GA136" s="242">
        <v>95</v>
      </c>
      <c r="GB136" s="242">
        <v>95</v>
      </c>
      <c r="GC136" s="242">
        <v>95</v>
      </c>
      <c r="GD136" s="248">
        <v>274</v>
      </c>
      <c r="GE136" s="248">
        <v>274</v>
      </c>
      <c r="GF136" s="248">
        <v>274</v>
      </c>
      <c r="GG136" s="248">
        <v>274</v>
      </c>
      <c r="GH136" s="248">
        <v>274</v>
      </c>
      <c r="GI136" s="248">
        <v>274</v>
      </c>
      <c r="GJ136" s="248">
        <v>274</v>
      </c>
      <c r="GK136" s="248">
        <v>274</v>
      </c>
      <c r="GL136" s="248">
        <v>264</v>
      </c>
      <c r="GM136" s="248">
        <v>264</v>
      </c>
      <c r="GN136" s="248">
        <v>265</v>
      </c>
      <c r="GO136" s="248">
        <v>245</v>
      </c>
      <c r="GP136" s="248">
        <v>245</v>
      </c>
      <c r="GQ136" s="248">
        <v>245</v>
      </c>
      <c r="GR136" s="248">
        <v>244</v>
      </c>
      <c r="GS136" s="248">
        <v>240</v>
      </c>
      <c r="GT136" s="248">
        <v>235</v>
      </c>
      <c r="GU136" s="248">
        <v>235</v>
      </c>
      <c r="GV136" s="248">
        <v>235</v>
      </c>
      <c r="GW136" s="248">
        <v>235</v>
      </c>
      <c r="GX136" s="248">
        <v>235</v>
      </c>
      <c r="GY136" s="248">
        <v>235</v>
      </c>
      <c r="GZ136" s="248">
        <v>235</v>
      </c>
      <c r="HA136" s="248">
        <v>235</v>
      </c>
      <c r="HB136" s="248">
        <v>230</v>
      </c>
      <c r="HC136" s="248">
        <v>230</v>
      </c>
      <c r="HD136" s="248">
        <v>230</v>
      </c>
      <c r="HE136" s="248">
        <v>1</v>
      </c>
      <c r="HF136" s="248">
        <v>230</v>
      </c>
      <c r="HG136" s="248">
        <v>230</v>
      </c>
      <c r="HH136" s="248">
        <v>231</v>
      </c>
      <c r="HI136" s="248">
        <v>231</v>
      </c>
      <c r="HJ136" s="248">
        <v>233</v>
      </c>
      <c r="HK136" s="198"/>
      <c r="HL136" s="244">
        <v>233</v>
      </c>
      <c r="HM136" s="244">
        <v>233</v>
      </c>
      <c r="HN136" s="244">
        <v>223</v>
      </c>
      <c r="HO136" s="244">
        <v>230</v>
      </c>
      <c r="HP136" s="244">
        <v>223</v>
      </c>
      <c r="HQ136" s="244">
        <v>223</v>
      </c>
      <c r="HR136" s="244">
        <v>208</v>
      </c>
      <c r="HS136" s="244">
        <v>208</v>
      </c>
      <c r="HT136" s="244">
        <v>208</v>
      </c>
      <c r="HU136" s="244">
        <v>208</v>
      </c>
      <c r="HV136" s="198"/>
      <c r="HW136" s="244">
        <v>200</v>
      </c>
      <c r="HX136" s="244">
        <v>200</v>
      </c>
      <c r="HY136" s="244">
        <v>200</v>
      </c>
      <c r="HZ136" s="244">
        <v>200</v>
      </c>
      <c r="IA136" s="244">
        <v>200</v>
      </c>
      <c r="IB136" s="244">
        <v>200</v>
      </c>
      <c r="IC136" s="244">
        <v>200</v>
      </c>
      <c r="ID136" s="244">
        <v>200</v>
      </c>
      <c r="IE136" s="244">
        <v>196</v>
      </c>
      <c r="IF136" s="244">
        <v>193</v>
      </c>
      <c r="IG136" s="244">
        <v>193</v>
      </c>
      <c r="IH136" s="244">
        <v>193</v>
      </c>
      <c r="II136" s="244">
        <v>193</v>
      </c>
      <c r="IJ136" s="244">
        <v>193</v>
      </c>
      <c r="IK136" s="244">
        <v>193</v>
      </c>
      <c r="IL136" s="244">
        <v>193</v>
      </c>
      <c r="IM136" s="244">
        <v>191</v>
      </c>
      <c r="IN136" s="244">
        <v>191</v>
      </c>
      <c r="IO136" s="244">
        <v>191</v>
      </c>
      <c r="IP136" s="244">
        <v>189</v>
      </c>
      <c r="IQ136" s="244">
        <v>185</v>
      </c>
      <c r="IR136" s="244">
        <v>183</v>
      </c>
      <c r="IS136" s="244">
        <v>183</v>
      </c>
      <c r="IT136" s="244">
        <v>183</v>
      </c>
      <c r="IU136" s="244">
        <v>183</v>
      </c>
      <c r="IV136" s="244">
        <v>183</v>
      </c>
      <c r="IW136" s="244">
        <v>183</v>
      </c>
      <c r="IX136" s="244">
        <v>184</v>
      </c>
      <c r="IY136" s="244">
        <v>184</v>
      </c>
      <c r="IZ136" s="198"/>
      <c r="JA136" s="244">
        <v>187</v>
      </c>
      <c r="JB136" s="244">
        <v>187</v>
      </c>
      <c r="JC136" s="244">
        <v>187</v>
      </c>
      <c r="JD136" s="244">
        <v>187</v>
      </c>
      <c r="JE136" s="244">
        <v>187</v>
      </c>
      <c r="JF136" s="244">
        <v>187</v>
      </c>
      <c r="JG136" s="244">
        <v>186</v>
      </c>
      <c r="JH136" s="244">
        <v>178</v>
      </c>
      <c r="JI136" s="244">
        <v>178</v>
      </c>
      <c r="JJ136" s="244"/>
      <c r="JK136" s="244">
        <v>178</v>
      </c>
      <c r="JL136" s="244">
        <v>178</v>
      </c>
      <c r="JM136" s="244">
        <v>178</v>
      </c>
      <c r="JN136" s="244">
        <v>178</v>
      </c>
      <c r="JO136" s="244">
        <v>174</v>
      </c>
      <c r="JP136" s="244">
        <v>174</v>
      </c>
      <c r="JQ136" s="198"/>
      <c r="JR136" s="244">
        <v>172</v>
      </c>
      <c r="JS136" s="244">
        <v>172</v>
      </c>
      <c r="JT136" s="244">
        <v>168</v>
      </c>
      <c r="JU136" s="244">
        <v>168</v>
      </c>
      <c r="JV136" s="244">
        <v>164</v>
      </c>
      <c r="JW136" s="244">
        <v>164</v>
      </c>
      <c r="JX136" s="244">
        <v>164</v>
      </c>
      <c r="JY136" s="244">
        <v>164</v>
      </c>
      <c r="JZ136" s="244">
        <v>164</v>
      </c>
      <c r="KA136" s="244">
        <v>164</v>
      </c>
      <c r="KB136" s="244">
        <v>162</v>
      </c>
      <c r="KC136" s="244">
        <v>162</v>
      </c>
      <c r="KD136" s="244">
        <v>162</v>
      </c>
      <c r="KE136" s="244">
        <v>162</v>
      </c>
      <c r="KF136" s="244">
        <v>162</v>
      </c>
      <c r="KG136" s="244">
        <v>164</v>
      </c>
      <c r="KH136" s="244">
        <v>164</v>
      </c>
      <c r="KI136" s="244">
        <v>164</v>
      </c>
      <c r="KJ136" s="244">
        <v>164</v>
      </c>
      <c r="KK136" s="244">
        <v>164</v>
      </c>
      <c r="KL136" s="244">
        <v>164</v>
      </c>
      <c r="KM136" s="244">
        <v>162</v>
      </c>
      <c r="KN136" s="244">
        <v>162</v>
      </c>
      <c r="KO136" s="248">
        <v>356</v>
      </c>
      <c r="KP136" s="248">
        <v>356</v>
      </c>
      <c r="KQ136" s="248">
        <v>356</v>
      </c>
      <c r="KR136" s="248">
        <v>356</v>
      </c>
      <c r="KS136" s="248">
        <v>356</v>
      </c>
      <c r="KT136" s="248">
        <v>356</v>
      </c>
      <c r="KU136" s="248">
        <v>357</v>
      </c>
      <c r="KV136" s="248">
        <v>355</v>
      </c>
      <c r="KW136" s="248">
        <v>355</v>
      </c>
      <c r="KX136" s="198"/>
      <c r="KY136" s="198"/>
      <c r="KZ136" s="198"/>
      <c r="LA136" s="198"/>
      <c r="LB136" s="248">
        <v>323</v>
      </c>
      <c r="LC136" s="244">
        <v>178</v>
      </c>
      <c r="LD136" s="244">
        <v>178</v>
      </c>
      <c r="LE136" s="248">
        <v>316</v>
      </c>
      <c r="LF136" s="243">
        <v>0</v>
      </c>
      <c r="LG136" s="248">
        <v>316</v>
      </c>
      <c r="LH136" s="198"/>
      <c r="LI136" s="198"/>
      <c r="LJ136" s="198"/>
      <c r="LK136" s="198"/>
      <c r="LL136" s="198"/>
      <c r="LM136" s="198"/>
      <c r="LN136" s="198"/>
      <c r="LO136" s="198"/>
      <c r="LP136" s="198"/>
      <c r="LQ136" s="248">
        <v>316</v>
      </c>
      <c r="LR136" s="198"/>
      <c r="LS136" s="198"/>
      <c r="LT136" s="198"/>
      <c r="LU136" s="198"/>
      <c r="LV136" s="198"/>
      <c r="LW136" s="198"/>
      <c r="LX136" s="198"/>
      <c r="LY136" s="198"/>
      <c r="LZ136" s="198"/>
      <c r="MA136" s="198"/>
      <c r="MB136" s="198"/>
      <c r="MC136" s="198"/>
      <c r="MD136" s="198"/>
      <c r="ME136" s="198"/>
      <c r="MF136" s="198"/>
      <c r="MG136" s="198"/>
      <c r="MH136" s="198"/>
      <c r="MI136" s="198"/>
      <c r="MJ136" s="198"/>
      <c r="MK136" s="198"/>
      <c r="ML136" s="198"/>
      <c r="MM136" s="198"/>
      <c r="MN136" s="244">
        <v>316</v>
      </c>
      <c r="MO136" s="244">
        <v>263</v>
      </c>
      <c r="MP136" s="198"/>
      <c r="MQ136" s="244">
        <v>263</v>
      </c>
      <c r="MR136" s="198"/>
      <c r="MS136" s="198"/>
      <c r="MT136" s="198"/>
      <c r="MU136" s="198"/>
      <c r="MV136" s="198"/>
      <c r="MW136" s="198"/>
      <c r="MX136" s="198"/>
      <c r="MY136" s="198"/>
      <c r="MZ136" s="198"/>
      <c r="NA136" s="244">
        <v>263</v>
      </c>
      <c r="NB136" s="198"/>
      <c r="NC136" s="198"/>
      <c r="ND136" s="198"/>
      <c r="NE136" s="198"/>
      <c r="NF136" s="198"/>
      <c r="NG136" s="198"/>
      <c r="NH136" s="198"/>
      <c r="NI136" s="198"/>
      <c r="NJ136" s="198"/>
      <c r="NK136" s="198"/>
      <c r="NL136" s="198"/>
      <c r="NM136" s="198"/>
      <c r="NN136" s="198"/>
      <c r="NO136" s="198"/>
      <c r="NP136" s="198"/>
      <c r="NQ136" s="198"/>
      <c r="NR136" s="198"/>
      <c r="NS136" s="198"/>
      <c r="NT136" s="198"/>
      <c r="NU136" s="198"/>
      <c r="NV136" s="198"/>
      <c r="NW136" s="198"/>
      <c r="NX136" s="198"/>
      <c r="NY136" s="198"/>
      <c r="NZ136" s="198"/>
      <c r="OA136" s="198"/>
      <c r="OB136" s="198"/>
      <c r="OC136" s="198"/>
      <c r="OD136" s="198"/>
      <c r="OE136" s="198"/>
      <c r="OF136" s="198"/>
      <c r="OG136" s="198"/>
      <c r="OH136" s="198"/>
      <c r="OI136" s="198"/>
      <c r="OJ136" s="198"/>
      <c r="OK136" s="198"/>
      <c r="OL136" s="198"/>
      <c r="OM136" s="198"/>
      <c r="ON136" s="198"/>
      <c r="OO136" s="198"/>
      <c r="OP136" s="198"/>
      <c r="OQ136" s="198"/>
      <c r="OR136" s="198"/>
      <c r="OS136" s="198"/>
      <c r="OT136" s="198"/>
      <c r="OU136" s="198"/>
      <c r="OV136" s="198"/>
      <c r="OW136" s="198"/>
      <c r="OX136" s="198"/>
      <c r="OY136" s="198"/>
      <c r="OZ136" s="198"/>
      <c r="PA136" s="198"/>
      <c r="PB136" s="198"/>
      <c r="PC136" s="198"/>
      <c r="PD136" s="198"/>
      <c r="PE136" s="198"/>
      <c r="PF136" s="198"/>
      <c r="PG136" s="198"/>
      <c r="PH136" s="198"/>
      <c r="PI136" s="198"/>
      <c r="PJ136" s="198"/>
      <c r="PK136" s="198"/>
      <c r="PL136" s="198"/>
      <c r="PM136" s="198"/>
      <c r="PN136" s="198"/>
      <c r="PO136" s="198"/>
      <c r="PP136" s="198"/>
      <c r="PQ136" s="198"/>
      <c r="PR136" s="198"/>
      <c r="PS136" s="198"/>
      <c r="PT136" s="198"/>
      <c r="PU136" s="198"/>
      <c r="PV136" s="198"/>
      <c r="PW136" s="198"/>
      <c r="PX136" s="261"/>
      <c r="PY136" s="261"/>
      <c r="PZ136" s="261"/>
      <c r="QA136" s="261"/>
      <c r="QB136" s="261"/>
      <c r="QC136" s="261"/>
      <c r="QD136" s="261"/>
      <c r="QE136" s="261"/>
      <c r="QF136" s="261"/>
      <c r="QG136" s="261"/>
      <c r="QH136" s="261"/>
      <c r="QI136" s="261"/>
      <c r="QJ136" s="261"/>
      <c r="QK136" s="261"/>
      <c r="QL136" s="261"/>
      <c r="QM136" s="261"/>
      <c r="QN136" s="261"/>
      <c r="QO136" s="261"/>
      <c r="QP136" s="261"/>
      <c r="QQ136" s="261"/>
      <c r="QR136" s="261"/>
      <c r="QS136" s="261"/>
      <c r="QT136" s="261"/>
      <c r="QU136" s="261"/>
      <c r="QV136" s="261"/>
      <c r="QW136" s="261"/>
      <c r="QX136" s="261"/>
      <c r="QY136" s="261"/>
      <c r="QZ136" s="261"/>
      <c r="RA136" s="261"/>
      <c r="RB136" s="261"/>
      <c r="RC136" s="261"/>
      <c r="RD136" s="261"/>
      <c r="RE136" s="261"/>
      <c r="RF136" s="261"/>
      <c r="RG136" s="261"/>
      <c r="RH136" s="261"/>
      <c r="RI136" s="261"/>
      <c r="RJ136" s="261"/>
      <c r="RK136" s="261"/>
      <c r="RL136" s="261"/>
      <c r="RM136" s="261"/>
      <c r="RN136" s="261"/>
      <c r="RO136" s="261"/>
      <c r="RP136" s="261"/>
      <c r="RQ136" s="261"/>
      <c r="RR136" s="261"/>
      <c r="RS136" s="261"/>
      <c r="RT136" s="261"/>
      <c r="RU136" s="261"/>
      <c r="RV136" s="261"/>
      <c r="RW136" s="261"/>
      <c r="RX136" s="261"/>
      <c r="RY136" s="261"/>
      <c r="RZ136" s="261"/>
      <c r="SA136" s="261"/>
      <c r="SB136" s="261"/>
      <c r="SC136" s="261"/>
      <c r="SD136" s="261"/>
      <c r="SE136" s="261"/>
    </row>
    <row r="137" spans="1:499" x14ac:dyDescent="0.2">
      <c r="A137" s="230" t="s">
        <v>830</v>
      </c>
      <c r="B137" s="231" t="s">
        <v>5449</v>
      </c>
      <c r="C137" s="225"/>
      <c r="D137" s="225"/>
      <c r="E137" s="225"/>
      <c r="F137" s="226" t="s">
        <v>5766</v>
      </c>
      <c r="G137" s="226" t="s">
        <v>5550</v>
      </c>
      <c r="H137" s="226" t="s">
        <v>5551</v>
      </c>
      <c r="I137" s="226" t="s">
        <v>5761</v>
      </c>
      <c r="J137" s="226"/>
      <c r="K137" s="226"/>
      <c r="L137" s="226"/>
      <c r="M137" s="226"/>
      <c r="N137" s="226" t="s">
        <v>5553</v>
      </c>
      <c r="O137" s="226" t="s">
        <v>5554</v>
      </c>
      <c r="P137" s="226"/>
      <c r="Q137" s="237">
        <v>0</v>
      </c>
      <c r="R137" s="238"/>
      <c r="S137" s="238"/>
      <c r="T137" s="238"/>
      <c r="U137" s="238"/>
      <c r="V137" s="238"/>
      <c r="W137" s="232" t="s">
        <v>5555</v>
      </c>
      <c r="X137" s="232"/>
      <c r="Y137" s="232" t="s">
        <v>5556</v>
      </c>
      <c r="Z137" s="235">
        <v>8.9600000000000009</v>
      </c>
      <c r="AA137" s="235">
        <v>16.5</v>
      </c>
      <c r="AB137" s="235">
        <v>0</v>
      </c>
      <c r="AC137" s="224">
        <v>36526</v>
      </c>
      <c r="AD137" s="224">
        <v>36526</v>
      </c>
      <c r="AE137" s="125">
        <v>18</v>
      </c>
      <c r="AF137" s="125">
        <v>24</v>
      </c>
      <c r="AG137" s="125">
        <v>12</v>
      </c>
      <c r="AH137" s="236">
        <v>1</v>
      </c>
      <c r="AI137" s="236" t="s">
        <v>819</v>
      </c>
      <c r="AJ137" s="125" t="s">
        <v>6225</v>
      </c>
      <c r="AK137" s="175" t="s">
        <v>5144</v>
      </c>
      <c r="AL137" s="125" t="s">
        <v>820</v>
      </c>
      <c r="AM137" s="27" t="s">
        <v>820</v>
      </c>
      <c r="AN137" s="126">
        <v>19.02</v>
      </c>
      <c r="AO137" s="126">
        <v>11.6</v>
      </c>
      <c r="AP137" s="126">
        <v>5.4</v>
      </c>
      <c r="AQ137" s="126">
        <v>2</v>
      </c>
      <c r="AR137" s="125">
        <v>0</v>
      </c>
      <c r="AS137" s="125">
        <v>0</v>
      </c>
      <c r="AT137" s="178"/>
      <c r="AU137" s="178"/>
      <c r="AV137" s="178"/>
      <c r="AW137" s="239" t="s">
        <v>855</v>
      </c>
      <c r="AX137" s="239" t="s">
        <v>846</v>
      </c>
      <c r="AY137" s="127"/>
      <c r="AZ137" s="127"/>
      <c r="BA137" s="128">
        <v>150</v>
      </c>
      <c r="BB137" s="128" t="s">
        <v>489</v>
      </c>
      <c r="BC137" s="128"/>
      <c r="BD137" s="128">
        <v>1</v>
      </c>
      <c r="BE137" s="129" t="s">
        <v>541</v>
      </c>
      <c r="BF137" s="130">
        <v>1</v>
      </c>
      <c r="BG137" s="240"/>
      <c r="BH137" s="241"/>
      <c r="BI137" s="190"/>
      <c r="BJ137" s="131">
        <v>883</v>
      </c>
      <c r="BK137" s="191">
        <v>822</v>
      </c>
      <c r="BL137" s="13">
        <v>587</v>
      </c>
      <c r="BM137" s="13">
        <v>291</v>
      </c>
      <c r="BN137" s="27" t="s">
        <v>5557</v>
      </c>
      <c r="BO137" s="13" t="s">
        <v>705</v>
      </c>
      <c r="BP137" s="222">
        <v>817</v>
      </c>
      <c r="BQ137" s="132"/>
      <c r="BR137" s="133"/>
      <c r="BS137" s="125">
        <v>1000000000</v>
      </c>
      <c r="BT137" s="134">
        <v>8</v>
      </c>
      <c r="BU137" s="135">
        <v>0.9909</v>
      </c>
      <c r="BV137" s="134">
        <v>400</v>
      </c>
      <c r="BW137" s="136">
        <v>0</v>
      </c>
      <c r="BX137" s="136">
        <v>400</v>
      </c>
      <c r="BY137" s="136">
        <v>0</v>
      </c>
      <c r="BZ137" s="134">
        <v>0</v>
      </c>
      <c r="CA137" s="134">
        <v>0</v>
      </c>
      <c r="CB137" s="134">
        <v>408</v>
      </c>
      <c r="CC137" s="135">
        <v>0.53790000000000004</v>
      </c>
      <c r="CD137" s="134"/>
      <c r="CE137" s="134"/>
      <c r="CF137" s="137">
        <v>475</v>
      </c>
      <c r="CG137" s="134">
        <v>294</v>
      </c>
      <c r="CH137" s="132"/>
      <c r="CI137" s="132"/>
      <c r="CJ137" s="229" t="s">
        <v>820</v>
      </c>
      <c r="CK137" s="233" t="s">
        <v>820</v>
      </c>
      <c r="CL137" s="138">
        <v>2134</v>
      </c>
      <c r="CM137" s="138">
        <v>0</v>
      </c>
      <c r="CN137" s="135">
        <v>0</v>
      </c>
      <c r="CO137" s="135">
        <v>1.1200000000000001</v>
      </c>
      <c r="CP137" s="139"/>
      <c r="CQ137" s="135">
        <v>0</v>
      </c>
      <c r="CR137" s="179">
        <v>43479</v>
      </c>
      <c r="CS137" s="180">
        <v>43479</v>
      </c>
      <c r="CT137" s="181">
        <v>43605</v>
      </c>
      <c r="CU137" s="181">
        <v>36526</v>
      </c>
      <c r="CV137" s="181">
        <v>36526</v>
      </c>
      <c r="CW137" s="181">
        <v>36526</v>
      </c>
      <c r="CX137" s="181">
        <v>36694</v>
      </c>
      <c r="CY137" s="135">
        <v>0</v>
      </c>
      <c r="CZ137" s="134">
        <v>0</v>
      </c>
      <c r="DA137" s="135">
        <v>0</v>
      </c>
      <c r="DB137" s="135">
        <v>2.197802197802198E-2</v>
      </c>
      <c r="DC137" s="135">
        <v>0</v>
      </c>
      <c r="DD137" s="135">
        <v>0</v>
      </c>
      <c r="DE137" s="140">
        <v>0</v>
      </c>
      <c r="DF137" s="13" t="s">
        <v>820</v>
      </c>
      <c r="DG137" s="80" t="s">
        <v>706</v>
      </c>
      <c r="DH137" s="18" t="b">
        <v>0</v>
      </c>
      <c r="DI137" s="79"/>
      <c r="DJ137" s="79"/>
      <c r="DK137" s="192"/>
      <c r="DL137" s="174"/>
      <c r="DM137" s="193"/>
      <c r="DN137" s="135"/>
      <c r="DO137" s="79"/>
      <c r="DP137" s="79"/>
      <c r="DQ137" s="79"/>
      <c r="DR137" s="79"/>
      <c r="DS137" s="79"/>
      <c r="DT137" s="79"/>
      <c r="DU137" s="79"/>
      <c r="DV137" s="18"/>
      <c r="DW137" s="18"/>
      <c r="DX137" s="18"/>
      <c r="DY137" s="177"/>
      <c r="DZ137" s="177">
        <v>0</v>
      </c>
      <c r="EA137" s="177">
        <v>0</v>
      </c>
      <c r="EB137" s="177">
        <v>0</v>
      </c>
      <c r="EC137" s="177">
        <v>0</v>
      </c>
      <c r="ED137" s="177">
        <v>0</v>
      </c>
      <c r="EE137" s="177">
        <v>0</v>
      </c>
      <c r="EF137" s="177">
        <v>0</v>
      </c>
      <c r="EG137" s="177">
        <v>0</v>
      </c>
      <c r="EH137" s="177">
        <v>0</v>
      </c>
      <c r="EI137" s="177">
        <v>0</v>
      </c>
      <c r="EJ137" s="177">
        <v>0</v>
      </c>
      <c r="EK137" s="177">
        <v>0</v>
      </c>
      <c r="EL137" s="177">
        <v>0</v>
      </c>
      <c r="EM137" s="177">
        <v>0</v>
      </c>
      <c r="EN137" s="177">
        <v>0</v>
      </c>
      <c r="EO137" s="177">
        <v>0</v>
      </c>
      <c r="EP137" s="177">
        <v>0</v>
      </c>
      <c r="EQ137" s="177">
        <v>0</v>
      </c>
      <c r="ER137" s="177">
        <v>0</v>
      </c>
      <c r="ES137" s="177">
        <v>0</v>
      </c>
      <c r="ET137" s="177">
        <v>0</v>
      </c>
      <c r="EU137" s="177">
        <v>0</v>
      </c>
      <c r="EV137" s="177">
        <v>0</v>
      </c>
      <c r="EW137" s="177">
        <v>0</v>
      </c>
      <c r="EX137" s="177">
        <v>0</v>
      </c>
      <c r="EY137" s="177">
        <v>0</v>
      </c>
      <c r="EZ137" s="177">
        <v>0</v>
      </c>
      <c r="FA137" s="177">
        <v>0</v>
      </c>
      <c r="FB137" s="177">
        <v>0</v>
      </c>
      <c r="FC137" s="243"/>
      <c r="FD137" s="198"/>
      <c r="FE137" s="198"/>
      <c r="FF137" s="198"/>
      <c r="FG137" s="246"/>
      <c r="FH137" s="249">
        <v>208</v>
      </c>
      <c r="FI137" s="249">
        <v>208</v>
      </c>
      <c r="FJ137" s="249">
        <v>208</v>
      </c>
      <c r="FK137" s="250">
        <v>164</v>
      </c>
      <c r="FL137" s="250">
        <v>164</v>
      </c>
      <c r="FM137" s="250">
        <v>164</v>
      </c>
      <c r="FN137" s="250">
        <v>164</v>
      </c>
      <c r="FO137" s="250">
        <v>164</v>
      </c>
      <c r="FP137" s="250">
        <v>164</v>
      </c>
      <c r="FQ137" s="250">
        <v>164</v>
      </c>
      <c r="FR137" s="250">
        <v>164</v>
      </c>
      <c r="FS137" s="250">
        <v>164</v>
      </c>
      <c r="FT137" s="250">
        <v>164</v>
      </c>
      <c r="FU137" s="250">
        <v>164</v>
      </c>
      <c r="FV137" s="250">
        <v>164</v>
      </c>
      <c r="FW137" s="250">
        <v>164</v>
      </c>
      <c r="FX137" s="250">
        <v>164</v>
      </c>
      <c r="FY137" s="250">
        <v>164</v>
      </c>
      <c r="FZ137" s="250">
        <v>164</v>
      </c>
      <c r="GA137" s="250">
        <v>164</v>
      </c>
      <c r="GB137" s="250">
        <v>164</v>
      </c>
      <c r="GC137" s="250">
        <v>164</v>
      </c>
      <c r="GD137" s="250">
        <v>122</v>
      </c>
      <c r="GE137" s="250">
        <v>122</v>
      </c>
      <c r="GF137" s="250">
        <v>119</v>
      </c>
      <c r="GG137" s="250">
        <v>117</v>
      </c>
      <c r="GH137" s="250">
        <v>117</v>
      </c>
      <c r="GI137" s="250">
        <v>117</v>
      </c>
      <c r="GJ137" s="250">
        <v>117</v>
      </c>
      <c r="GK137" s="250">
        <v>112</v>
      </c>
      <c r="GL137" s="250">
        <v>107</v>
      </c>
      <c r="GM137" s="250">
        <v>110</v>
      </c>
      <c r="GN137" s="250">
        <v>107</v>
      </c>
      <c r="GO137" s="250">
        <v>107</v>
      </c>
      <c r="GP137" s="250">
        <v>107</v>
      </c>
      <c r="GQ137" s="250">
        <v>107</v>
      </c>
      <c r="GR137" s="250">
        <v>107</v>
      </c>
      <c r="GS137" s="250">
        <v>107</v>
      </c>
      <c r="GT137" s="250">
        <v>106</v>
      </c>
      <c r="GU137" s="250">
        <v>106</v>
      </c>
      <c r="GV137" s="250">
        <v>106</v>
      </c>
      <c r="GW137" s="250">
        <v>106</v>
      </c>
      <c r="GX137" s="250">
        <v>106</v>
      </c>
      <c r="GY137" s="250">
        <v>103</v>
      </c>
      <c r="GZ137" s="250">
        <v>103</v>
      </c>
      <c r="HA137" s="250">
        <v>101</v>
      </c>
      <c r="HB137" s="250">
        <v>101</v>
      </c>
      <c r="HC137" s="250">
        <v>101</v>
      </c>
      <c r="HD137" s="250">
        <v>101</v>
      </c>
      <c r="HE137" s="250">
        <v>1</v>
      </c>
      <c r="HF137" s="250">
        <v>101</v>
      </c>
      <c r="HG137" s="250">
        <v>101</v>
      </c>
      <c r="HH137" s="245">
        <v>101</v>
      </c>
      <c r="HI137" s="245">
        <v>101</v>
      </c>
      <c r="HJ137" s="245">
        <v>90</v>
      </c>
      <c r="HK137" s="198"/>
      <c r="HL137" s="245">
        <v>90</v>
      </c>
      <c r="HM137" s="245">
        <v>85</v>
      </c>
      <c r="HN137" s="245">
        <v>85</v>
      </c>
      <c r="HO137" s="245">
        <v>101</v>
      </c>
      <c r="HP137" s="245">
        <v>82</v>
      </c>
      <c r="HQ137" s="245">
        <v>82</v>
      </c>
      <c r="HR137" s="245">
        <v>81</v>
      </c>
      <c r="HS137" s="245">
        <v>81</v>
      </c>
      <c r="HT137" s="245">
        <v>81</v>
      </c>
      <c r="HU137" s="245">
        <v>81</v>
      </c>
      <c r="HV137" s="198"/>
      <c r="HW137" s="245">
        <v>78</v>
      </c>
      <c r="HX137" s="245">
        <v>72</v>
      </c>
      <c r="HY137" s="245">
        <v>66</v>
      </c>
      <c r="HZ137" s="245">
        <v>66</v>
      </c>
      <c r="IA137" s="245">
        <v>66</v>
      </c>
      <c r="IB137" s="245">
        <v>66</v>
      </c>
      <c r="IC137" s="245">
        <v>63</v>
      </c>
      <c r="ID137" s="245">
        <v>63</v>
      </c>
      <c r="IE137" s="245">
        <v>63</v>
      </c>
      <c r="IF137" s="245">
        <v>63</v>
      </c>
      <c r="IG137" s="245">
        <v>63</v>
      </c>
      <c r="IH137" s="245">
        <v>63</v>
      </c>
      <c r="II137" s="242">
        <v>60</v>
      </c>
      <c r="IJ137" s="242">
        <v>60</v>
      </c>
      <c r="IK137" s="242">
        <v>50</v>
      </c>
      <c r="IL137" s="242">
        <v>45</v>
      </c>
      <c r="IM137" s="242">
        <v>35</v>
      </c>
      <c r="IN137" s="242">
        <v>35</v>
      </c>
      <c r="IO137" s="242">
        <v>35</v>
      </c>
      <c r="IP137" s="242">
        <v>32</v>
      </c>
      <c r="IQ137" s="242">
        <v>31</v>
      </c>
      <c r="IR137" s="242">
        <v>31</v>
      </c>
      <c r="IS137" s="242">
        <v>31</v>
      </c>
      <c r="IT137" s="242">
        <v>31</v>
      </c>
      <c r="IU137" s="242">
        <v>31</v>
      </c>
      <c r="IV137" s="242">
        <v>31</v>
      </c>
      <c r="IW137" s="242">
        <v>27</v>
      </c>
      <c r="IX137" s="242">
        <v>23</v>
      </c>
      <c r="IY137" s="242">
        <v>23</v>
      </c>
      <c r="IZ137" s="198"/>
      <c r="JA137" s="244">
        <v>219</v>
      </c>
      <c r="JB137" s="244">
        <v>219</v>
      </c>
      <c r="JC137" s="244">
        <v>219</v>
      </c>
      <c r="JD137" s="244">
        <v>219</v>
      </c>
      <c r="JE137" s="244">
        <v>219</v>
      </c>
      <c r="JF137" s="244">
        <v>217</v>
      </c>
      <c r="JG137" s="244">
        <v>217</v>
      </c>
      <c r="JH137" s="244">
        <v>207</v>
      </c>
      <c r="JI137" s="244">
        <v>207</v>
      </c>
      <c r="JJ137" s="244"/>
      <c r="JK137" s="244">
        <v>195</v>
      </c>
      <c r="JL137" s="244">
        <v>193</v>
      </c>
      <c r="JM137" s="244">
        <v>191</v>
      </c>
      <c r="JN137" s="244">
        <v>182</v>
      </c>
      <c r="JO137" s="244">
        <v>182</v>
      </c>
      <c r="JP137" s="244">
        <v>182</v>
      </c>
      <c r="JQ137" s="198"/>
      <c r="JR137" s="244">
        <v>182</v>
      </c>
      <c r="JS137" s="244">
        <v>179</v>
      </c>
      <c r="JT137" s="244">
        <v>173</v>
      </c>
      <c r="JU137" s="244">
        <v>173</v>
      </c>
      <c r="JV137" s="244">
        <v>172</v>
      </c>
      <c r="JW137" s="244">
        <v>172</v>
      </c>
      <c r="JX137" s="244">
        <v>172</v>
      </c>
      <c r="JY137" s="244">
        <v>172</v>
      </c>
      <c r="JZ137" s="244">
        <v>167</v>
      </c>
      <c r="KA137" s="244">
        <v>159</v>
      </c>
      <c r="KB137" s="244">
        <v>158</v>
      </c>
      <c r="KC137" s="244">
        <v>155</v>
      </c>
      <c r="KD137" s="244">
        <v>155</v>
      </c>
      <c r="KE137" s="244">
        <v>155</v>
      </c>
      <c r="KF137" s="244">
        <v>153</v>
      </c>
      <c r="KG137" s="244">
        <v>153</v>
      </c>
      <c r="KH137" s="244">
        <v>153</v>
      </c>
      <c r="KI137" s="244">
        <v>153</v>
      </c>
      <c r="KJ137" s="244">
        <v>153</v>
      </c>
      <c r="KK137" s="244">
        <v>153</v>
      </c>
      <c r="KL137" s="244">
        <v>153</v>
      </c>
      <c r="KM137" s="244">
        <v>153</v>
      </c>
      <c r="KN137" s="244">
        <v>143</v>
      </c>
      <c r="KO137" s="244">
        <v>143</v>
      </c>
      <c r="KP137" s="244">
        <v>143</v>
      </c>
      <c r="KQ137" s="244">
        <v>143</v>
      </c>
      <c r="KR137" s="244">
        <v>143</v>
      </c>
      <c r="KS137" s="244">
        <v>143</v>
      </c>
      <c r="KT137" s="244">
        <v>136</v>
      </c>
      <c r="KU137" s="244">
        <v>136</v>
      </c>
      <c r="KV137" s="242">
        <v>128</v>
      </c>
      <c r="KW137" s="242">
        <v>128</v>
      </c>
      <c r="KX137" s="198"/>
      <c r="KY137" s="198"/>
      <c r="KZ137" s="198"/>
      <c r="LA137" s="198"/>
      <c r="LB137" s="242">
        <v>87</v>
      </c>
      <c r="LC137" s="244">
        <v>207</v>
      </c>
      <c r="LD137" s="244">
        <v>207</v>
      </c>
      <c r="LE137" s="242">
        <v>76</v>
      </c>
      <c r="LF137" s="243">
        <v>0</v>
      </c>
      <c r="LG137" s="242">
        <v>76</v>
      </c>
      <c r="LH137" s="198"/>
      <c r="LI137" s="198"/>
      <c r="LJ137" s="198"/>
      <c r="LK137" s="198"/>
      <c r="LL137" s="198"/>
      <c r="LM137" s="198"/>
      <c r="LN137" s="198"/>
      <c r="LO137" s="198"/>
      <c r="LP137" s="198"/>
      <c r="LQ137" s="242">
        <v>76</v>
      </c>
      <c r="LR137" s="198"/>
      <c r="LS137" s="198"/>
      <c r="LT137" s="198"/>
      <c r="LU137" s="198"/>
      <c r="LV137" s="198"/>
      <c r="LW137" s="198"/>
      <c r="LX137" s="198"/>
      <c r="LY137" s="198"/>
      <c r="LZ137" s="198"/>
      <c r="MA137" s="198"/>
      <c r="MB137" s="198"/>
      <c r="MC137" s="198"/>
      <c r="MD137" s="198"/>
      <c r="ME137" s="198"/>
      <c r="MF137" s="198"/>
      <c r="MG137" s="198"/>
      <c r="MH137" s="198"/>
      <c r="MI137" s="198"/>
      <c r="MJ137" s="198"/>
      <c r="MK137" s="198"/>
      <c r="ML137" s="198"/>
      <c r="MM137" s="198"/>
      <c r="MN137" s="242">
        <v>76</v>
      </c>
      <c r="MO137" s="242">
        <v>8</v>
      </c>
      <c r="MP137" s="198"/>
      <c r="MQ137" s="242">
        <v>8</v>
      </c>
      <c r="MR137" s="198"/>
      <c r="MS137" s="198"/>
      <c r="MT137" s="198"/>
      <c r="MU137" s="198"/>
      <c r="MV137" s="198"/>
      <c r="MW137" s="198"/>
      <c r="MX137" s="198"/>
      <c r="MY137" s="198"/>
      <c r="MZ137" s="198"/>
      <c r="NA137" s="242">
        <v>8</v>
      </c>
      <c r="NB137" s="198"/>
      <c r="NC137" s="198"/>
      <c r="ND137" s="198"/>
      <c r="NE137" s="198"/>
      <c r="NF137" s="198"/>
      <c r="NG137" s="198"/>
      <c r="NH137" s="198"/>
      <c r="NI137" s="198"/>
      <c r="NJ137" s="198"/>
      <c r="NK137" s="198"/>
      <c r="NL137" s="198"/>
      <c r="NM137" s="198"/>
      <c r="NN137" s="198"/>
      <c r="NO137" s="198"/>
      <c r="NP137" s="196"/>
      <c r="NQ137" s="196"/>
      <c r="NR137" s="196"/>
      <c r="NS137" s="196"/>
      <c r="NT137" s="196"/>
      <c r="NU137" s="196"/>
      <c r="NV137" s="196"/>
      <c r="NW137" s="196"/>
      <c r="NX137" s="196"/>
      <c r="NY137" s="196"/>
      <c r="NZ137" s="196"/>
      <c r="OA137" s="196"/>
      <c r="OB137" s="196"/>
      <c r="OC137" s="196"/>
      <c r="OD137" s="196"/>
      <c r="OE137" s="196"/>
      <c r="OF137" s="196"/>
      <c r="OG137" s="196"/>
      <c r="OH137" s="196"/>
      <c r="OI137" s="196"/>
      <c r="OJ137" s="196"/>
      <c r="OK137" s="196"/>
      <c r="OL137" s="196"/>
      <c r="OM137" s="196"/>
      <c r="ON137" s="196"/>
      <c r="OO137" s="196"/>
      <c r="OP137" s="196"/>
      <c r="OQ137" s="196"/>
      <c r="OR137" s="196"/>
      <c r="OS137" s="196"/>
      <c r="OT137" s="196"/>
      <c r="OU137" s="196"/>
      <c r="OV137" s="196"/>
      <c r="OW137" s="196"/>
      <c r="OX137" s="196"/>
      <c r="OY137" s="196"/>
      <c r="OZ137" s="196"/>
      <c r="PA137" s="196"/>
      <c r="PB137" s="196"/>
      <c r="PC137" s="196"/>
      <c r="PD137" s="196"/>
      <c r="PE137" s="196"/>
      <c r="PF137" s="196"/>
      <c r="PG137" s="196"/>
      <c r="PH137" s="196"/>
      <c r="PI137" s="196"/>
      <c r="PJ137" s="196"/>
      <c r="PK137" s="196"/>
      <c r="PL137" s="196"/>
      <c r="PM137" s="196"/>
      <c r="PN137" s="196"/>
      <c r="PO137" s="196"/>
      <c r="PP137" s="196"/>
      <c r="PQ137" s="196"/>
      <c r="PR137" s="196"/>
      <c r="PS137" s="196"/>
      <c r="PT137" s="196"/>
      <c r="PU137" s="196"/>
      <c r="PV137" s="196"/>
      <c r="PW137" s="196"/>
      <c r="PX137" s="261"/>
      <c r="PY137" s="261"/>
      <c r="PZ137" s="261"/>
      <c r="QA137" s="261"/>
      <c r="QB137" s="261"/>
      <c r="QC137" s="261"/>
      <c r="QD137" s="261"/>
      <c r="QE137" s="261"/>
      <c r="QF137" s="261"/>
      <c r="QG137" s="261"/>
      <c r="QH137" s="261"/>
      <c r="QI137" s="261"/>
      <c r="QJ137" s="261"/>
      <c r="QK137" s="261"/>
      <c r="QL137" s="261"/>
      <c r="QM137" s="261"/>
      <c r="QN137" s="261"/>
      <c r="QO137" s="261"/>
      <c r="QP137" s="261"/>
      <c r="QQ137" s="261"/>
      <c r="QR137" s="261"/>
      <c r="QS137" s="261"/>
      <c r="QT137" s="261"/>
      <c r="QU137" s="261"/>
      <c r="QV137" s="261"/>
      <c r="QW137" s="261"/>
      <c r="QX137" s="261"/>
      <c r="QY137" s="261"/>
      <c r="QZ137" s="261"/>
      <c r="RA137" s="261"/>
      <c r="RB137" s="261"/>
      <c r="RC137" s="261"/>
      <c r="RD137" s="261"/>
      <c r="RE137" s="261"/>
      <c r="RF137" s="261"/>
      <c r="RG137" s="261"/>
      <c r="RH137" s="261"/>
      <c r="RI137" s="261"/>
      <c r="RJ137" s="261"/>
      <c r="RK137" s="261"/>
      <c r="RL137" s="261"/>
      <c r="RM137" s="261"/>
      <c r="RN137" s="261"/>
      <c r="RO137" s="261"/>
      <c r="RP137" s="261"/>
      <c r="RQ137" s="261"/>
      <c r="RR137" s="261"/>
      <c r="RS137" s="261"/>
      <c r="RT137" s="261"/>
      <c r="RU137" s="261"/>
      <c r="RV137" s="261"/>
      <c r="RW137" s="261"/>
      <c r="RX137" s="261"/>
      <c r="RY137" s="261"/>
      <c r="RZ137" s="261"/>
      <c r="SA137" s="261"/>
      <c r="SB137" s="261"/>
      <c r="SC137" s="261"/>
      <c r="SD137" s="261"/>
      <c r="SE137" s="261"/>
    </row>
    <row r="138" spans="1:499" x14ac:dyDescent="0.2">
      <c r="A138" s="230" t="s">
        <v>830</v>
      </c>
      <c r="B138" s="231" t="s">
        <v>4205</v>
      </c>
      <c r="C138" s="225"/>
      <c r="D138" s="225"/>
      <c r="E138" s="225"/>
      <c r="F138" s="226" t="s">
        <v>5767</v>
      </c>
      <c r="G138" s="226" t="s">
        <v>5550</v>
      </c>
      <c r="H138" s="226" t="s">
        <v>5551</v>
      </c>
      <c r="I138" s="226" t="s">
        <v>5761</v>
      </c>
      <c r="J138" s="226"/>
      <c r="K138" s="226"/>
      <c r="L138" s="226"/>
      <c r="M138" s="226"/>
      <c r="N138" s="226" t="s">
        <v>5553</v>
      </c>
      <c r="O138" s="226" t="s">
        <v>5583</v>
      </c>
      <c r="P138" s="226"/>
      <c r="Q138" s="237">
        <v>0</v>
      </c>
      <c r="R138" s="238"/>
      <c r="S138" s="238"/>
      <c r="T138" s="238"/>
      <c r="U138" s="238"/>
      <c r="V138" s="238"/>
      <c r="W138" s="232" t="s">
        <v>5555</v>
      </c>
      <c r="X138" s="232"/>
      <c r="Y138" s="232" t="s">
        <v>5556</v>
      </c>
      <c r="Z138" s="235">
        <v>0.39</v>
      </c>
      <c r="AA138" s="235">
        <v>0.72</v>
      </c>
      <c r="AB138" s="235">
        <v>0</v>
      </c>
      <c r="AC138" s="224">
        <v>36526</v>
      </c>
      <c r="AD138" s="224">
        <v>36526</v>
      </c>
      <c r="AE138" s="125">
        <v>18</v>
      </c>
      <c r="AF138" s="125">
        <v>24</v>
      </c>
      <c r="AG138" s="125">
        <v>12</v>
      </c>
      <c r="AH138" s="236">
        <v>1</v>
      </c>
      <c r="AI138" s="236" t="s">
        <v>819</v>
      </c>
      <c r="AJ138" s="125" t="s">
        <v>6225</v>
      </c>
      <c r="AK138" s="175" t="s">
        <v>5144</v>
      </c>
      <c r="AL138" s="125" t="s">
        <v>820</v>
      </c>
      <c r="AM138" s="27" t="s">
        <v>820</v>
      </c>
      <c r="AN138" s="126">
        <v>15.44</v>
      </c>
      <c r="AO138" s="126">
        <v>17.2</v>
      </c>
      <c r="AP138" s="126">
        <v>19.5</v>
      </c>
      <c r="AQ138" s="126">
        <v>8.1</v>
      </c>
      <c r="AR138" s="125">
        <v>0</v>
      </c>
      <c r="AS138" s="125">
        <v>0</v>
      </c>
      <c r="AT138" s="178"/>
      <c r="AU138" s="178"/>
      <c r="AV138" s="178">
        <v>43405</v>
      </c>
      <c r="AW138" s="239" t="s">
        <v>855</v>
      </c>
      <c r="AX138" s="239" t="s">
        <v>846</v>
      </c>
      <c r="AY138" s="127"/>
      <c r="AZ138" s="127"/>
      <c r="BA138" s="128">
        <v>500</v>
      </c>
      <c r="BB138" s="128" t="s">
        <v>489</v>
      </c>
      <c r="BC138" s="128"/>
      <c r="BD138" s="128">
        <v>1</v>
      </c>
      <c r="BE138" s="129" t="s">
        <v>541</v>
      </c>
      <c r="BF138" s="130">
        <v>1</v>
      </c>
      <c r="BG138" s="240"/>
      <c r="BH138" s="241"/>
      <c r="BI138" s="190"/>
      <c r="BJ138" s="131">
        <v>1060</v>
      </c>
      <c r="BK138" s="191">
        <v>668</v>
      </c>
      <c r="BL138" s="13">
        <v>705</v>
      </c>
      <c r="BM138" s="13">
        <v>350</v>
      </c>
      <c r="BN138" s="27" t="s">
        <v>5557</v>
      </c>
      <c r="BO138" s="13" t="s">
        <v>5562</v>
      </c>
      <c r="BP138" s="222">
        <v>981</v>
      </c>
      <c r="BQ138" s="132"/>
      <c r="BR138" s="133"/>
      <c r="BS138" s="125">
        <v>1000000000</v>
      </c>
      <c r="BT138" s="134">
        <v>203</v>
      </c>
      <c r="BU138" s="135">
        <v>0.8085</v>
      </c>
      <c r="BV138" s="134">
        <v>1000</v>
      </c>
      <c r="BW138" s="136">
        <v>0</v>
      </c>
      <c r="BX138" s="136">
        <v>1000</v>
      </c>
      <c r="BY138" s="136">
        <v>0</v>
      </c>
      <c r="BZ138" s="134">
        <v>0</v>
      </c>
      <c r="CA138" s="134">
        <v>0</v>
      </c>
      <c r="CB138" s="134">
        <v>1203</v>
      </c>
      <c r="CC138" s="135">
        <v>-0.13489999999999999</v>
      </c>
      <c r="CD138" s="134"/>
      <c r="CE138" s="134"/>
      <c r="CF138" s="137">
        <v>0</v>
      </c>
      <c r="CG138" s="134">
        <v>353</v>
      </c>
      <c r="CH138" s="132"/>
      <c r="CI138" s="132"/>
      <c r="CJ138" s="229" t="s">
        <v>820</v>
      </c>
      <c r="CK138" s="233" t="s">
        <v>820</v>
      </c>
      <c r="CL138" s="138">
        <v>49</v>
      </c>
      <c r="CM138" s="138">
        <v>0</v>
      </c>
      <c r="CN138" s="135">
        <v>0</v>
      </c>
      <c r="CO138" s="135">
        <v>1.1299999999999999</v>
      </c>
      <c r="CP138" s="139"/>
      <c r="CQ138" s="135">
        <v>1</v>
      </c>
      <c r="CR138" s="179">
        <v>43479</v>
      </c>
      <c r="CS138" s="180">
        <v>43479</v>
      </c>
      <c r="CT138" s="181">
        <v>43605</v>
      </c>
      <c r="CU138" s="181">
        <v>43311</v>
      </c>
      <c r="CV138" s="181">
        <v>43395</v>
      </c>
      <c r="CW138" s="181">
        <v>43395</v>
      </c>
      <c r="CX138" s="181">
        <v>43479</v>
      </c>
      <c r="CY138" s="135">
        <v>0</v>
      </c>
      <c r="CZ138" s="134">
        <v>0</v>
      </c>
      <c r="DA138" s="135">
        <v>0</v>
      </c>
      <c r="DB138" s="135">
        <v>2.197802197802198E-2</v>
      </c>
      <c r="DC138" s="135">
        <v>0</v>
      </c>
      <c r="DD138" s="135">
        <v>0</v>
      </c>
      <c r="DE138" s="140">
        <v>0</v>
      </c>
      <c r="DF138" s="13" t="s">
        <v>820</v>
      </c>
      <c r="DG138" s="80" t="s">
        <v>820</v>
      </c>
      <c r="DH138" s="18" t="b">
        <v>0</v>
      </c>
      <c r="DI138" s="79"/>
      <c r="DJ138" s="79"/>
      <c r="DK138" s="192"/>
      <c r="DL138" s="174"/>
      <c r="DM138" s="193"/>
      <c r="DN138" s="135"/>
      <c r="DO138" s="79"/>
      <c r="DP138" s="79"/>
      <c r="DQ138" s="79"/>
      <c r="DR138" s="79"/>
      <c r="DS138" s="79"/>
      <c r="DT138" s="79"/>
      <c r="DU138" s="79"/>
      <c r="DV138" s="18"/>
      <c r="DW138" s="18"/>
      <c r="DX138" s="18"/>
      <c r="DY138" s="177"/>
      <c r="DZ138" s="177">
        <v>0</v>
      </c>
      <c r="EA138" s="177">
        <v>0</v>
      </c>
      <c r="EB138" s="177">
        <v>0</v>
      </c>
      <c r="EC138" s="177">
        <v>0</v>
      </c>
      <c r="ED138" s="177">
        <v>0</v>
      </c>
      <c r="EE138" s="177">
        <v>0</v>
      </c>
      <c r="EF138" s="177">
        <v>0</v>
      </c>
      <c r="EG138" s="177">
        <v>0</v>
      </c>
      <c r="EH138" s="177">
        <v>0</v>
      </c>
      <c r="EI138" s="177">
        <v>0</v>
      </c>
      <c r="EJ138" s="177">
        <v>0</v>
      </c>
      <c r="EK138" s="177">
        <v>0</v>
      </c>
      <c r="EL138" s="177">
        <v>0</v>
      </c>
      <c r="EM138" s="177">
        <v>0</v>
      </c>
      <c r="EN138" s="177">
        <v>0</v>
      </c>
      <c r="EO138" s="177">
        <v>0</v>
      </c>
      <c r="EP138" s="177">
        <v>54</v>
      </c>
      <c r="EQ138" s="177">
        <v>0</v>
      </c>
      <c r="ER138" s="177">
        <v>0</v>
      </c>
      <c r="ES138" s="177">
        <v>0</v>
      </c>
      <c r="ET138" s="177">
        <v>0</v>
      </c>
      <c r="EU138" s="177">
        <v>0</v>
      </c>
      <c r="EV138" s="177">
        <v>0</v>
      </c>
      <c r="EW138" s="177">
        <v>0</v>
      </c>
      <c r="EX138" s="177">
        <v>0</v>
      </c>
      <c r="EY138" s="177">
        <v>0</v>
      </c>
      <c r="EZ138" s="177">
        <v>0</v>
      </c>
      <c r="FA138" s="177">
        <v>0</v>
      </c>
      <c r="FB138" s="177">
        <v>537</v>
      </c>
      <c r="FC138" s="199">
        <v>0</v>
      </c>
      <c r="FD138" s="249">
        <v>224</v>
      </c>
      <c r="FE138" s="249">
        <v>224</v>
      </c>
      <c r="FF138" s="249">
        <v>224</v>
      </c>
      <c r="FG138" s="242">
        <v>85</v>
      </c>
      <c r="FH138" s="242">
        <v>82</v>
      </c>
      <c r="FI138" s="242">
        <v>82</v>
      </c>
      <c r="FJ138" s="242">
        <v>82</v>
      </c>
      <c r="FK138" s="242">
        <v>35</v>
      </c>
      <c r="FL138" s="242">
        <v>35</v>
      </c>
      <c r="FM138" s="242">
        <v>35</v>
      </c>
      <c r="FN138" s="242">
        <v>35</v>
      </c>
      <c r="FO138" s="242">
        <v>35</v>
      </c>
      <c r="FP138" s="242">
        <v>35</v>
      </c>
      <c r="FQ138" s="242">
        <v>35</v>
      </c>
      <c r="FR138" s="242">
        <v>35</v>
      </c>
      <c r="FS138" s="242">
        <v>35</v>
      </c>
      <c r="FT138" s="242">
        <v>35</v>
      </c>
      <c r="FU138" s="242">
        <v>35</v>
      </c>
      <c r="FV138" s="242">
        <v>35</v>
      </c>
      <c r="FW138" s="242">
        <v>35</v>
      </c>
      <c r="FX138" s="242">
        <v>35</v>
      </c>
      <c r="FY138" s="242">
        <v>35</v>
      </c>
      <c r="FZ138" s="242">
        <v>35</v>
      </c>
      <c r="GA138" s="242">
        <v>35</v>
      </c>
      <c r="GB138" s="242">
        <v>35</v>
      </c>
      <c r="GC138" s="242">
        <v>35</v>
      </c>
      <c r="GD138" s="242">
        <v>25</v>
      </c>
      <c r="GE138" s="242">
        <v>25</v>
      </c>
      <c r="GF138" s="242">
        <v>25</v>
      </c>
      <c r="GG138" s="242">
        <v>25</v>
      </c>
      <c r="GH138" s="242">
        <v>20</v>
      </c>
      <c r="GI138" s="242">
        <v>20</v>
      </c>
      <c r="GJ138" s="242">
        <v>20</v>
      </c>
      <c r="GK138" s="242">
        <v>20</v>
      </c>
      <c r="GL138" s="242">
        <v>10</v>
      </c>
      <c r="GM138" s="243">
        <v>0</v>
      </c>
      <c r="GN138" s="242">
        <v>8</v>
      </c>
      <c r="GO138" s="242">
        <v>3</v>
      </c>
      <c r="GP138" s="242">
        <v>3</v>
      </c>
      <c r="GQ138" s="242">
        <v>3</v>
      </c>
      <c r="GR138" s="242">
        <v>3</v>
      </c>
      <c r="GS138" s="242">
        <v>3</v>
      </c>
      <c r="GT138" s="242">
        <v>3</v>
      </c>
      <c r="GU138" s="242">
        <v>3</v>
      </c>
      <c r="GV138" s="242">
        <v>3</v>
      </c>
      <c r="GW138" s="242">
        <v>3</v>
      </c>
      <c r="GX138" s="242">
        <v>3</v>
      </c>
      <c r="GY138" s="242">
        <v>3</v>
      </c>
      <c r="GZ138" s="242">
        <v>3</v>
      </c>
      <c r="HA138" s="242">
        <v>3</v>
      </c>
      <c r="HB138" s="242">
        <v>3</v>
      </c>
      <c r="HC138" s="242">
        <v>3</v>
      </c>
      <c r="HD138" s="242">
        <v>3</v>
      </c>
      <c r="HE138" s="242">
        <v>1</v>
      </c>
      <c r="HF138" s="242">
        <v>3</v>
      </c>
      <c r="HG138" s="242">
        <v>3</v>
      </c>
      <c r="HH138" s="242">
        <v>3</v>
      </c>
      <c r="HI138" s="242">
        <v>3</v>
      </c>
      <c r="HJ138" s="242">
        <v>3</v>
      </c>
      <c r="HK138" s="198"/>
      <c r="HL138" s="242">
        <v>3</v>
      </c>
      <c r="HM138" s="242">
        <v>3</v>
      </c>
      <c r="HN138" s="242">
        <v>3</v>
      </c>
      <c r="HO138" s="242">
        <v>3</v>
      </c>
      <c r="HP138" s="242">
        <v>3</v>
      </c>
      <c r="HQ138" s="242">
        <v>3</v>
      </c>
      <c r="HR138" s="242">
        <v>3</v>
      </c>
      <c r="HS138" s="242">
        <v>3</v>
      </c>
      <c r="HT138" s="242">
        <v>3</v>
      </c>
      <c r="HU138" s="242">
        <v>3</v>
      </c>
      <c r="HV138" s="198"/>
      <c r="HW138" s="242">
        <v>3</v>
      </c>
      <c r="HX138" s="242">
        <v>3</v>
      </c>
      <c r="HY138" s="242">
        <v>3</v>
      </c>
      <c r="HZ138" s="242">
        <v>3</v>
      </c>
      <c r="IA138" s="242">
        <v>3</v>
      </c>
      <c r="IB138" s="242">
        <v>3</v>
      </c>
      <c r="IC138" s="242">
        <v>3</v>
      </c>
      <c r="ID138" s="242">
        <v>3</v>
      </c>
      <c r="IE138" s="242">
        <v>3</v>
      </c>
      <c r="IF138" s="242">
        <v>3</v>
      </c>
      <c r="IG138" s="242">
        <v>3</v>
      </c>
      <c r="IH138" s="242">
        <v>3</v>
      </c>
      <c r="II138" s="242">
        <v>3</v>
      </c>
      <c r="IJ138" s="242">
        <v>3</v>
      </c>
      <c r="IK138" s="242">
        <v>3</v>
      </c>
      <c r="IL138" s="242">
        <v>3</v>
      </c>
      <c r="IM138" s="242">
        <v>3</v>
      </c>
      <c r="IN138" s="242">
        <v>3</v>
      </c>
      <c r="IO138" s="242">
        <v>3</v>
      </c>
      <c r="IP138" s="242">
        <v>3</v>
      </c>
      <c r="IQ138" s="242">
        <v>3</v>
      </c>
      <c r="IR138" s="242">
        <v>3</v>
      </c>
      <c r="IS138" s="242">
        <v>3</v>
      </c>
      <c r="IT138" s="242">
        <v>3</v>
      </c>
      <c r="IU138" s="242">
        <v>3</v>
      </c>
      <c r="IV138" s="242">
        <v>3</v>
      </c>
      <c r="IW138" s="242">
        <v>3</v>
      </c>
      <c r="IX138" s="242">
        <v>3</v>
      </c>
      <c r="IY138" s="242">
        <v>3</v>
      </c>
      <c r="IZ138" s="198"/>
      <c r="JA138" s="242">
        <v>3</v>
      </c>
      <c r="JB138" s="242">
        <v>3</v>
      </c>
      <c r="JC138" s="242">
        <v>3</v>
      </c>
      <c r="JD138" s="242">
        <v>3</v>
      </c>
      <c r="JE138" s="242">
        <v>3</v>
      </c>
      <c r="JF138" s="242">
        <v>3</v>
      </c>
      <c r="JG138" s="242">
        <v>3</v>
      </c>
      <c r="JH138" s="242">
        <v>3</v>
      </c>
      <c r="JI138" s="242">
        <v>3</v>
      </c>
      <c r="JJ138" s="242"/>
      <c r="JK138" s="242">
        <v>3</v>
      </c>
      <c r="JL138" s="242">
        <v>3</v>
      </c>
      <c r="JM138" s="242">
        <v>3</v>
      </c>
      <c r="JN138" s="242">
        <v>3</v>
      </c>
      <c r="JO138" s="242">
        <v>3</v>
      </c>
      <c r="JP138" s="242">
        <v>3</v>
      </c>
      <c r="JQ138" s="198"/>
      <c r="JR138" s="242">
        <v>3</v>
      </c>
      <c r="JS138" s="242">
        <v>3</v>
      </c>
      <c r="JT138" s="242">
        <v>3</v>
      </c>
      <c r="JU138" s="242">
        <v>3</v>
      </c>
      <c r="JV138" s="242">
        <v>3</v>
      </c>
      <c r="JW138" s="242">
        <v>3</v>
      </c>
      <c r="JX138" s="242">
        <v>3</v>
      </c>
      <c r="JY138" s="242">
        <v>3</v>
      </c>
      <c r="JZ138" s="242">
        <v>3</v>
      </c>
      <c r="KA138" s="242">
        <v>3</v>
      </c>
      <c r="KB138" s="242">
        <v>3</v>
      </c>
      <c r="KC138" s="242">
        <v>3</v>
      </c>
      <c r="KD138" s="242">
        <v>3</v>
      </c>
      <c r="KE138" s="242">
        <v>3</v>
      </c>
      <c r="KF138" s="242">
        <v>3</v>
      </c>
      <c r="KG138" s="242">
        <v>3</v>
      </c>
      <c r="KH138" s="242">
        <v>3</v>
      </c>
      <c r="KI138" s="242">
        <v>3</v>
      </c>
      <c r="KJ138" s="242">
        <v>3</v>
      </c>
      <c r="KK138" s="242">
        <v>3</v>
      </c>
      <c r="KL138" s="242">
        <v>3</v>
      </c>
      <c r="KM138" s="242">
        <v>3</v>
      </c>
      <c r="KN138" s="242">
        <v>3</v>
      </c>
      <c r="KO138" s="244">
        <v>303</v>
      </c>
      <c r="KP138" s="244">
        <v>303</v>
      </c>
      <c r="KQ138" s="244">
        <v>303</v>
      </c>
      <c r="KR138" s="244">
        <v>303</v>
      </c>
      <c r="KS138" s="244">
        <v>303</v>
      </c>
      <c r="KT138" s="244">
        <v>293</v>
      </c>
      <c r="KU138" s="244">
        <v>293</v>
      </c>
      <c r="KV138" s="244">
        <v>293</v>
      </c>
      <c r="KW138" s="244">
        <v>293</v>
      </c>
      <c r="KX138" s="198"/>
      <c r="KY138" s="198"/>
      <c r="KZ138" s="198"/>
      <c r="LA138" s="198"/>
      <c r="LB138" s="244">
        <v>283</v>
      </c>
      <c r="LC138" s="242">
        <v>3</v>
      </c>
      <c r="LD138" s="242">
        <v>3</v>
      </c>
      <c r="LE138" s="244">
        <v>268</v>
      </c>
      <c r="LF138" s="243">
        <v>0</v>
      </c>
      <c r="LG138" s="244">
        <v>268</v>
      </c>
      <c r="LH138" s="198"/>
      <c r="LI138" s="198"/>
      <c r="LJ138" s="198"/>
      <c r="LK138" s="198"/>
      <c r="LL138" s="198"/>
      <c r="LM138" s="198"/>
      <c r="LN138" s="198"/>
      <c r="LO138" s="198"/>
      <c r="LP138" s="198"/>
      <c r="LQ138" s="244">
        <v>268</v>
      </c>
      <c r="LR138" s="198"/>
      <c r="LS138" s="198"/>
      <c r="LT138" s="198"/>
      <c r="LU138" s="198"/>
      <c r="LV138" s="198"/>
      <c r="LW138" s="198"/>
      <c r="LX138" s="198"/>
      <c r="LY138" s="198"/>
      <c r="LZ138" s="198"/>
      <c r="MA138" s="198"/>
      <c r="MB138" s="198"/>
      <c r="MC138" s="198"/>
      <c r="MD138" s="198"/>
      <c r="ME138" s="198"/>
      <c r="MF138" s="198"/>
      <c r="MG138" s="198"/>
      <c r="MH138" s="198"/>
      <c r="MI138" s="198"/>
      <c r="MJ138" s="198"/>
      <c r="MK138" s="198"/>
      <c r="ML138" s="198"/>
      <c r="MM138" s="198"/>
      <c r="MN138" s="242">
        <v>268</v>
      </c>
      <c r="MO138" s="242">
        <v>203</v>
      </c>
      <c r="MP138" s="198"/>
      <c r="MQ138" s="242">
        <v>203</v>
      </c>
      <c r="MR138" s="198"/>
      <c r="MS138" s="198"/>
      <c r="MT138" s="198"/>
      <c r="MU138" s="198"/>
      <c r="MV138" s="198"/>
      <c r="MW138" s="198"/>
      <c r="MX138" s="198"/>
      <c r="MY138" s="198"/>
      <c r="MZ138" s="198"/>
      <c r="NA138" s="242">
        <v>203</v>
      </c>
      <c r="NB138" s="198"/>
      <c r="NC138" s="198"/>
      <c r="ND138" s="198"/>
      <c r="NE138" s="198"/>
      <c r="NF138" s="198"/>
      <c r="NG138" s="198"/>
      <c r="NH138" s="198"/>
      <c r="NI138" s="198"/>
      <c r="NJ138" s="198"/>
      <c r="NK138" s="198"/>
      <c r="NL138" s="198"/>
      <c r="NM138" s="198"/>
      <c r="NN138" s="198"/>
      <c r="NO138" s="198"/>
      <c r="NP138" s="198"/>
      <c r="NQ138" s="198"/>
      <c r="NR138" s="198"/>
      <c r="NS138" s="198"/>
      <c r="NT138" s="198"/>
      <c r="NU138" s="198"/>
      <c r="NV138" s="198"/>
      <c r="NW138" s="198"/>
      <c r="NX138" s="198"/>
      <c r="NY138" s="198"/>
      <c r="NZ138" s="198"/>
      <c r="OA138" s="198"/>
      <c r="OB138" s="198"/>
      <c r="OC138" s="198"/>
      <c r="OD138" s="198"/>
      <c r="OE138" s="198"/>
      <c r="OF138" s="198"/>
      <c r="OG138" s="198"/>
      <c r="OH138" s="198"/>
      <c r="OI138" s="198"/>
      <c r="OJ138" s="198"/>
      <c r="OK138" s="198"/>
      <c r="OL138" s="198"/>
      <c r="OM138" s="198"/>
      <c r="ON138" s="198"/>
      <c r="OO138" s="198"/>
      <c r="OP138" s="198"/>
      <c r="OQ138" s="198"/>
      <c r="OR138" s="198"/>
      <c r="OS138" s="198"/>
      <c r="OT138" s="198"/>
      <c r="OU138" s="198"/>
      <c r="OV138" s="198"/>
      <c r="OW138" s="198"/>
      <c r="OX138" s="198"/>
      <c r="OY138" s="198"/>
      <c r="OZ138" s="198"/>
      <c r="PA138" s="198"/>
      <c r="PB138" s="198"/>
      <c r="PC138" s="198"/>
      <c r="PD138" s="198"/>
      <c r="PE138" s="198"/>
      <c r="PF138" s="198"/>
      <c r="PG138" s="198"/>
      <c r="PH138" s="198"/>
      <c r="PI138" s="198"/>
      <c r="PJ138" s="198"/>
      <c r="PK138" s="198"/>
      <c r="PL138" s="198"/>
      <c r="PM138" s="198"/>
      <c r="PN138" s="198"/>
      <c r="PO138" s="198"/>
      <c r="PP138" s="198"/>
      <c r="PQ138" s="198"/>
      <c r="PR138" s="198"/>
      <c r="PS138" s="198"/>
      <c r="PT138" s="198"/>
      <c r="PU138" s="198"/>
      <c r="PV138" s="198"/>
      <c r="PW138" s="198"/>
      <c r="PX138" s="261"/>
      <c r="PY138" s="261"/>
      <c r="PZ138" s="261"/>
      <c r="QA138" s="261"/>
      <c r="QB138" s="261"/>
      <c r="QC138" s="261"/>
      <c r="QD138" s="261"/>
      <c r="QE138" s="261"/>
      <c r="QF138" s="261"/>
      <c r="QG138" s="261"/>
      <c r="QH138" s="261"/>
      <c r="QI138" s="261"/>
      <c r="QJ138" s="261"/>
      <c r="QK138" s="261"/>
      <c r="QL138" s="261"/>
      <c r="QM138" s="261"/>
      <c r="QN138" s="261"/>
      <c r="QO138" s="261"/>
      <c r="QP138" s="261"/>
      <c r="QQ138" s="261"/>
      <c r="QR138" s="261"/>
      <c r="QS138" s="261"/>
      <c r="QT138" s="261"/>
      <c r="QU138" s="261"/>
      <c r="QV138" s="261"/>
      <c r="QW138" s="261"/>
      <c r="QX138" s="261"/>
      <c r="QY138" s="261"/>
      <c r="QZ138" s="261"/>
      <c r="RA138" s="261"/>
      <c r="RB138" s="261"/>
      <c r="RC138" s="261"/>
      <c r="RD138" s="261"/>
      <c r="RE138" s="261"/>
      <c r="RF138" s="261"/>
      <c r="RG138" s="261"/>
      <c r="RH138" s="261"/>
      <c r="RI138" s="261"/>
      <c r="RJ138" s="261"/>
      <c r="RK138" s="261"/>
      <c r="RL138" s="261"/>
      <c r="RM138" s="261"/>
      <c r="RN138" s="261"/>
      <c r="RO138" s="261"/>
      <c r="RP138" s="261"/>
      <c r="RQ138" s="261"/>
      <c r="RR138" s="261"/>
      <c r="RS138" s="261"/>
      <c r="RT138" s="261"/>
      <c r="RU138" s="261"/>
      <c r="RV138" s="261"/>
      <c r="RW138" s="261"/>
      <c r="RX138" s="261"/>
      <c r="RY138" s="261"/>
      <c r="RZ138" s="261"/>
      <c r="SA138" s="261"/>
      <c r="SB138" s="261"/>
      <c r="SC138" s="261"/>
      <c r="SD138" s="261"/>
      <c r="SE138" s="261"/>
    </row>
    <row r="139" spans="1:499" x14ac:dyDescent="0.2">
      <c r="A139" s="230" t="s">
        <v>830</v>
      </c>
      <c r="B139" s="231" t="s">
        <v>3973</v>
      </c>
      <c r="C139" s="225"/>
      <c r="D139" s="225"/>
      <c r="E139" s="225"/>
      <c r="F139" s="226" t="s">
        <v>5768</v>
      </c>
      <c r="G139" s="226" t="s">
        <v>5550</v>
      </c>
      <c r="H139" s="226" t="s">
        <v>5551</v>
      </c>
      <c r="I139" s="226" t="s">
        <v>5761</v>
      </c>
      <c r="J139" s="226"/>
      <c r="K139" s="226"/>
      <c r="L139" s="226"/>
      <c r="M139" s="226"/>
      <c r="N139" s="226" t="s">
        <v>5553</v>
      </c>
      <c r="O139" s="226" t="s">
        <v>5583</v>
      </c>
      <c r="P139" s="226"/>
      <c r="Q139" s="237">
        <v>0</v>
      </c>
      <c r="R139" s="238"/>
      <c r="S139" s="238"/>
      <c r="T139" s="238"/>
      <c r="U139" s="238"/>
      <c r="V139" s="238"/>
      <c r="W139" s="232" t="s">
        <v>5555</v>
      </c>
      <c r="X139" s="232"/>
      <c r="Y139" s="232" t="s">
        <v>5556</v>
      </c>
      <c r="Z139" s="235">
        <v>0.39</v>
      </c>
      <c r="AA139" s="235">
        <v>0.72</v>
      </c>
      <c r="AB139" s="235">
        <v>0</v>
      </c>
      <c r="AC139" s="224">
        <v>36526</v>
      </c>
      <c r="AD139" s="224">
        <v>36526</v>
      </c>
      <c r="AE139" s="125">
        <v>18</v>
      </c>
      <c r="AF139" s="125">
        <v>24</v>
      </c>
      <c r="AG139" s="125">
        <v>12</v>
      </c>
      <c r="AH139" s="236">
        <v>1</v>
      </c>
      <c r="AI139" s="236" t="s">
        <v>819</v>
      </c>
      <c r="AJ139" s="125" t="s">
        <v>6225</v>
      </c>
      <c r="AK139" s="175" t="s">
        <v>5144</v>
      </c>
      <c r="AL139" s="125" t="s">
        <v>820</v>
      </c>
      <c r="AM139" s="27" t="s">
        <v>820</v>
      </c>
      <c r="AN139" s="126">
        <v>14.82</v>
      </c>
      <c r="AO139" s="126">
        <v>23.8</v>
      </c>
      <c r="AP139" s="126">
        <v>32.1</v>
      </c>
      <c r="AQ139" s="126">
        <v>0</v>
      </c>
      <c r="AR139" s="125">
        <v>0</v>
      </c>
      <c r="AS139" s="125">
        <v>0</v>
      </c>
      <c r="AT139" s="178"/>
      <c r="AU139" s="178"/>
      <c r="AV139" s="178"/>
      <c r="AW139" s="239" t="s">
        <v>855</v>
      </c>
      <c r="AX139" s="239" t="s">
        <v>846</v>
      </c>
      <c r="AY139" s="127"/>
      <c r="AZ139" s="127"/>
      <c r="BA139" s="128">
        <v>1</v>
      </c>
      <c r="BB139" s="128" t="s">
        <v>489</v>
      </c>
      <c r="BC139" s="128"/>
      <c r="BD139" s="128">
        <v>1</v>
      </c>
      <c r="BE139" s="129" t="s">
        <v>541</v>
      </c>
      <c r="BF139" s="130">
        <v>1</v>
      </c>
      <c r="BG139" s="240"/>
      <c r="BH139" s="241"/>
      <c r="BI139" s="190"/>
      <c r="BJ139" s="131">
        <v>1410</v>
      </c>
      <c r="BK139" s="191">
        <v>641</v>
      </c>
      <c r="BL139" s="13">
        <v>938</v>
      </c>
      <c r="BM139" s="13">
        <v>465</v>
      </c>
      <c r="BN139" s="27" t="s">
        <v>705</v>
      </c>
      <c r="BO139" s="13" t="s">
        <v>5562</v>
      </c>
      <c r="BP139" s="222">
        <v>1305</v>
      </c>
      <c r="BQ139" s="132"/>
      <c r="BR139" s="133"/>
      <c r="BS139" s="125">
        <v>1000000000</v>
      </c>
      <c r="BT139" s="134">
        <v>903</v>
      </c>
      <c r="BU139" s="135">
        <v>0.35959999999999998</v>
      </c>
      <c r="BV139" s="134">
        <v>1000</v>
      </c>
      <c r="BW139" s="136">
        <v>0</v>
      </c>
      <c r="BX139" s="136">
        <v>1000</v>
      </c>
      <c r="BY139" s="136">
        <v>0</v>
      </c>
      <c r="BZ139" s="134">
        <v>0</v>
      </c>
      <c r="CA139" s="134">
        <v>0</v>
      </c>
      <c r="CB139" s="134">
        <v>1903</v>
      </c>
      <c r="CC139" s="135">
        <v>-0.34960000000000002</v>
      </c>
      <c r="CD139" s="134"/>
      <c r="CE139" s="134"/>
      <c r="CF139" s="137">
        <v>0</v>
      </c>
      <c r="CG139" s="134">
        <v>470</v>
      </c>
      <c r="CH139" s="132"/>
      <c r="CI139" s="132"/>
      <c r="CJ139" s="229" t="s">
        <v>820</v>
      </c>
      <c r="CK139" s="233" t="s">
        <v>820</v>
      </c>
      <c r="CL139" s="138">
        <v>0</v>
      </c>
      <c r="CM139" s="138">
        <v>0</v>
      </c>
      <c r="CN139" s="135">
        <v>0</v>
      </c>
      <c r="CO139" s="135">
        <v>1.1299999999999999</v>
      </c>
      <c r="CP139" s="139"/>
      <c r="CQ139" s="135">
        <v>1</v>
      </c>
      <c r="CR139" s="179">
        <v>43479</v>
      </c>
      <c r="CS139" s="180">
        <v>43479</v>
      </c>
      <c r="CT139" s="181">
        <v>43605</v>
      </c>
      <c r="CU139" s="181">
        <v>43311</v>
      </c>
      <c r="CV139" s="181">
        <v>43395</v>
      </c>
      <c r="CW139" s="181">
        <v>43395</v>
      </c>
      <c r="CX139" s="181">
        <v>43479</v>
      </c>
      <c r="CY139" s="135">
        <v>0</v>
      </c>
      <c r="CZ139" s="134">
        <v>0</v>
      </c>
      <c r="DA139" s="135">
        <v>0</v>
      </c>
      <c r="DB139" s="135">
        <v>0</v>
      </c>
      <c r="DC139" s="135">
        <v>2.197802197802198E-2</v>
      </c>
      <c r="DD139" s="135">
        <v>0</v>
      </c>
      <c r="DE139" s="140">
        <v>0</v>
      </c>
      <c r="DF139" s="13" t="s">
        <v>820</v>
      </c>
      <c r="DG139" s="80" t="s">
        <v>820</v>
      </c>
      <c r="DH139" s="18" t="b">
        <v>0</v>
      </c>
      <c r="DI139" s="79"/>
      <c r="DJ139" s="79"/>
      <c r="DK139" s="192"/>
      <c r="DL139" s="174"/>
      <c r="DM139" s="193"/>
      <c r="DN139" s="135"/>
      <c r="DO139" s="79"/>
      <c r="DP139" s="79"/>
      <c r="DQ139" s="79"/>
      <c r="DR139" s="79"/>
      <c r="DS139" s="79"/>
      <c r="DT139" s="79"/>
      <c r="DU139" s="79"/>
      <c r="DV139" s="18"/>
      <c r="DW139" s="18"/>
      <c r="DX139" s="18"/>
      <c r="DY139" s="177"/>
      <c r="DZ139" s="177">
        <v>0</v>
      </c>
      <c r="EA139" s="177">
        <v>0</v>
      </c>
      <c r="EB139" s="177">
        <v>0</v>
      </c>
      <c r="EC139" s="177">
        <v>0</v>
      </c>
      <c r="ED139" s="177">
        <v>0</v>
      </c>
      <c r="EE139" s="177">
        <v>0</v>
      </c>
      <c r="EF139" s="177">
        <v>0</v>
      </c>
      <c r="EG139" s="177">
        <v>0</v>
      </c>
      <c r="EH139" s="177">
        <v>0</v>
      </c>
      <c r="EI139" s="177">
        <v>0</v>
      </c>
      <c r="EJ139" s="177">
        <v>0</v>
      </c>
      <c r="EK139" s="177">
        <v>0</v>
      </c>
      <c r="EL139" s="177">
        <v>0</v>
      </c>
      <c r="EM139" s="177">
        <v>0</v>
      </c>
      <c r="EN139" s="177">
        <v>0</v>
      </c>
      <c r="EO139" s="177">
        <v>0</v>
      </c>
      <c r="EP139" s="177">
        <v>0</v>
      </c>
      <c r="EQ139" s="177">
        <v>0</v>
      </c>
      <c r="ER139" s="177">
        <v>0</v>
      </c>
      <c r="ES139" s="177">
        <v>0</v>
      </c>
      <c r="ET139" s="177">
        <v>0</v>
      </c>
      <c r="EU139" s="177">
        <v>520</v>
      </c>
      <c r="EV139" s="177">
        <v>0</v>
      </c>
      <c r="EW139" s="177">
        <v>0</v>
      </c>
      <c r="EX139" s="177">
        <v>0</v>
      </c>
      <c r="EY139" s="177">
        <v>520</v>
      </c>
      <c r="EZ139" s="177">
        <v>0</v>
      </c>
      <c r="FA139" s="177">
        <v>0</v>
      </c>
      <c r="FB139" s="177">
        <v>720</v>
      </c>
      <c r="FC139" s="199">
        <v>0</v>
      </c>
      <c r="FD139" s="244">
        <v>180</v>
      </c>
      <c r="FE139" s="244">
        <v>180</v>
      </c>
      <c r="FF139" s="244">
        <v>180</v>
      </c>
      <c r="FG139" s="245">
        <v>1</v>
      </c>
      <c r="FH139" s="199">
        <v>0</v>
      </c>
      <c r="FI139" s="199">
        <v>0</v>
      </c>
      <c r="FJ139" s="199">
        <v>0</v>
      </c>
      <c r="FK139" s="243">
        <v>0</v>
      </c>
      <c r="FL139" s="243">
        <v>0</v>
      </c>
      <c r="FM139" s="243">
        <v>0</v>
      </c>
      <c r="FN139" s="243">
        <v>0</v>
      </c>
      <c r="FO139" s="243">
        <v>0</v>
      </c>
      <c r="FP139" s="243">
        <v>0</v>
      </c>
      <c r="FQ139" s="243">
        <v>0</v>
      </c>
      <c r="FR139" s="243">
        <v>0</v>
      </c>
      <c r="FS139" s="243">
        <v>0</v>
      </c>
      <c r="FT139" s="243">
        <v>0</v>
      </c>
      <c r="FU139" s="243">
        <v>0</v>
      </c>
      <c r="FV139" s="243">
        <v>0</v>
      </c>
      <c r="FW139" s="243">
        <v>0</v>
      </c>
      <c r="FX139" s="243">
        <v>0</v>
      </c>
      <c r="FY139" s="243">
        <v>0</v>
      </c>
      <c r="FZ139" s="243">
        <v>0</v>
      </c>
      <c r="GA139" s="243">
        <v>0</v>
      </c>
      <c r="GB139" s="243">
        <v>0</v>
      </c>
      <c r="GC139" s="243">
        <v>0</v>
      </c>
      <c r="GD139" s="243">
        <v>0</v>
      </c>
      <c r="GE139" s="243">
        <v>0</v>
      </c>
      <c r="GF139" s="243">
        <v>0</v>
      </c>
      <c r="GG139" s="243">
        <v>0</v>
      </c>
      <c r="GH139" s="243">
        <v>0</v>
      </c>
      <c r="GI139" s="243">
        <v>0</v>
      </c>
      <c r="GJ139" s="243">
        <v>0</v>
      </c>
      <c r="GK139" s="243">
        <v>0</v>
      </c>
      <c r="GL139" s="243">
        <v>0</v>
      </c>
      <c r="GM139" s="243">
        <v>0</v>
      </c>
      <c r="GN139" s="243">
        <v>0</v>
      </c>
      <c r="GO139" s="243">
        <v>0</v>
      </c>
      <c r="GP139" s="243">
        <v>0</v>
      </c>
      <c r="GQ139" s="243">
        <v>0</v>
      </c>
      <c r="GR139" s="243">
        <v>0</v>
      </c>
      <c r="GS139" s="243">
        <v>0</v>
      </c>
      <c r="GT139" s="243">
        <v>0</v>
      </c>
      <c r="GU139" s="243">
        <v>0</v>
      </c>
      <c r="GV139" s="243">
        <v>0</v>
      </c>
      <c r="GW139" s="243">
        <v>0</v>
      </c>
      <c r="GX139" s="243">
        <v>0</v>
      </c>
      <c r="GY139" s="243">
        <v>0</v>
      </c>
      <c r="GZ139" s="243">
        <v>0</v>
      </c>
      <c r="HA139" s="243">
        <v>0</v>
      </c>
      <c r="HB139" s="243">
        <v>0</v>
      </c>
      <c r="HC139" s="243">
        <v>0</v>
      </c>
      <c r="HD139" s="243">
        <v>0</v>
      </c>
      <c r="HE139" s="243">
        <v>1</v>
      </c>
      <c r="HF139" s="243">
        <v>0</v>
      </c>
      <c r="HG139" s="243">
        <v>0</v>
      </c>
      <c r="HH139" s="243">
        <v>0</v>
      </c>
      <c r="HI139" s="243">
        <v>0</v>
      </c>
      <c r="HJ139" s="243">
        <v>0</v>
      </c>
      <c r="HK139" s="198"/>
      <c r="HL139" s="243">
        <v>0</v>
      </c>
      <c r="HM139" s="243">
        <v>0</v>
      </c>
      <c r="HN139" s="243">
        <v>0</v>
      </c>
      <c r="HO139" s="243">
        <v>0</v>
      </c>
      <c r="HP139" s="243">
        <v>0</v>
      </c>
      <c r="HQ139" s="243">
        <v>0</v>
      </c>
      <c r="HR139" s="243">
        <v>0</v>
      </c>
      <c r="HS139" s="243">
        <v>0</v>
      </c>
      <c r="HT139" s="243">
        <v>0</v>
      </c>
      <c r="HU139" s="243">
        <v>0</v>
      </c>
      <c r="HV139" s="198"/>
      <c r="HW139" s="243">
        <v>0</v>
      </c>
      <c r="HX139" s="243">
        <v>0</v>
      </c>
      <c r="HY139" s="243">
        <v>0</v>
      </c>
      <c r="HZ139" s="243">
        <v>0</v>
      </c>
      <c r="IA139" s="243">
        <v>0</v>
      </c>
      <c r="IB139" s="243">
        <v>0</v>
      </c>
      <c r="IC139" s="243">
        <v>0</v>
      </c>
      <c r="ID139" s="243">
        <v>0</v>
      </c>
      <c r="IE139" s="243">
        <v>0</v>
      </c>
      <c r="IF139" s="243">
        <v>0</v>
      </c>
      <c r="IG139" s="243">
        <v>0</v>
      </c>
      <c r="IH139" s="243">
        <v>0</v>
      </c>
      <c r="II139" s="243">
        <v>0</v>
      </c>
      <c r="IJ139" s="243">
        <v>0</v>
      </c>
      <c r="IK139" s="243">
        <v>0</v>
      </c>
      <c r="IL139" s="243">
        <v>0</v>
      </c>
      <c r="IM139" s="243">
        <v>0</v>
      </c>
      <c r="IN139" s="243">
        <v>0</v>
      </c>
      <c r="IO139" s="243">
        <v>0</v>
      </c>
      <c r="IP139" s="243">
        <v>0</v>
      </c>
      <c r="IQ139" s="243">
        <v>0</v>
      </c>
      <c r="IR139" s="243">
        <v>0</v>
      </c>
      <c r="IS139" s="243">
        <v>0</v>
      </c>
      <c r="IT139" s="243">
        <v>0</v>
      </c>
      <c r="IU139" s="243">
        <v>0</v>
      </c>
      <c r="IV139" s="243">
        <v>0</v>
      </c>
      <c r="IW139" s="243">
        <v>0</v>
      </c>
      <c r="IX139" s="243">
        <v>0</v>
      </c>
      <c r="IY139" s="243">
        <v>0</v>
      </c>
      <c r="IZ139" s="198"/>
      <c r="JA139" s="243">
        <v>0</v>
      </c>
      <c r="JB139" s="243">
        <v>0</v>
      </c>
      <c r="JC139" s="243">
        <v>0</v>
      </c>
      <c r="JD139" s="243">
        <v>0</v>
      </c>
      <c r="JE139" s="243">
        <v>0</v>
      </c>
      <c r="JF139" s="243">
        <v>0</v>
      </c>
      <c r="JG139" s="243">
        <v>0</v>
      </c>
      <c r="JH139" s="243">
        <v>0</v>
      </c>
      <c r="JI139" s="243">
        <v>0</v>
      </c>
      <c r="JJ139" s="243"/>
      <c r="JK139" s="243">
        <v>0</v>
      </c>
      <c r="JL139" s="243">
        <v>0</v>
      </c>
      <c r="JM139" s="243">
        <v>0</v>
      </c>
      <c r="JN139" s="243">
        <v>0</v>
      </c>
      <c r="JO139" s="243">
        <v>0</v>
      </c>
      <c r="JP139" s="243">
        <v>0</v>
      </c>
      <c r="JQ139" s="198"/>
      <c r="JR139" s="243">
        <v>0</v>
      </c>
      <c r="JS139" s="243">
        <v>0</v>
      </c>
      <c r="JT139" s="243">
        <v>0</v>
      </c>
      <c r="JU139" s="243">
        <v>0</v>
      </c>
      <c r="JV139" s="243">
        <v>0</v>
      </c>
      <c r="JW139" s="243">
        <v>0</v>
      </c>
      <c r="JX139" s="243">
        <v>0</v>
      </c>
      <c r="JY139" s="243">
        <v>0</v>
      </c>
      <c r="JZ139" s="243">
        <v>0</v>
      </c>
      <c r="KA139" s="243">
        <v>0</v>
      </c>
      <c r="KB139" s="243">
        <v>0</v>
      </c>
      <c r="KC139" s="243">
        <v>0</v>
      </c>
      <c r="KD139" s="243">
        <v>0</v>
      </c>
      <c r="KE139" s="243">
        <v>0</v>
      </c>
      <c r="KF139" s="243">
        <v>0</v>
      </c>
      <c r="KG139" s="243">
        <v>0</v>
      </c>
      <c r="KH139" s="243">
        <v>0</v>
      </c>
      <c r="KI139" s="243">
        <v>0</v>
      </c>
      <c r="KJ139" s="243">
        <v>0</v>
      </c>
      <c r="KK139" s="243">
        <v>0</v>
      </c>
      <c r="KL139" s="243">
        <v>0</v>
      </c>
      <c r="KM139" s="243">
        <v>0</v>
      </c>
      <c r="KN139" s="243">
        <v>0</v>
      </c>
      <c r="KO139" s="247">
        <v>993</v>
      </c>
      <c r="KP139" s="247">
        <v>993</v>
      </c>
      <c r="KQ139" s="247">
        <v>993</v>
      </c>
      <c r="KR139" s="247">
        <v>993</v>
      </c>
      <c r="KS139" s="247">
        <v>993</v>
      </c>
      <c r="KT139" s="247">
        <v>983</v>
      </c>
      <c r="KU139" s="247">
        <v>983</v>
      </c>
      <c r="KV139" s="247">
        <v>983</v>
      </c>
      <c r="KW139" s="247">
        <v>983</v>
      </c>
      <c r="KX139" s="198"/>
      <c r="KY139" s="198"/>
      <c r="KZ139" s="198"/>
      <c r="LA139" s="198"/>
      <c r="LB139" s="247">
        <v>973</v>
      </c>
      <c r="LC139" s="243">
        <v>0</v>
      </c>
      <c r="LD139" s="243">
        <v>0</v>
      </c>
      <c r="LE139" s="248">
        <v>948</v>
      </c>
      <c r="LF139" s="243">
        <v>0</v>
      </c>
      <c r="LG139" s="248">
        <v>948</v>
      </c>
      <c r="LH139" s="198"/>
      <c r="LI139" s="198"/>
      <c r="LJ139" s="198"/>
      <c r="LK139" s="198"/>
      <c r="LL139" s="198"/>
      <c r="LM139" s="198"/>
      <c r="LN139" s="198"/>
      <c r="LO139" s="198"/>
      <c r="LP139" s="198"/>
      <c r="LQ139" s="248">
        <v>948</v>
      </c>
      <c r="LR139" s="198"/>
      <c r="LS139" s="198"/>
      <c r="LT139" s="198"/>
      <c r="LU139" s="198"/>
      <c r="LV139" s="198"/>
      <c r="LW139" s="198"/>
      <c r="LX139" s="198"/>
      <c r="LY139" s="198"/>
      <c r="LZ139" s="198"/>
      <c r="MA139" s="198"/>
      <c r="MB139" s="198"/>
      <c r="MC139" s="198"/>
      <c r="MD139" s="198"/>
      <c r="ME139" s="198"/>
      <c r="MF139" s="198"/>
      <c r="MG139" s="198"/>
      <c r="MH139" s="198"/>
      <c r="MI139" s="198"/>
      <c r="MJ139" s="198"/>
      <c r="MK139" s="198"/>
      <c r="ML139" s="198"/>
      <c r="MM139" s="198"/>
      <c r="MN139" s="248">
        <v>948</v>
      </c>
      <c r="MO139" s="248">
        <v>903</v>
      </c>
      <c r="MP139" s="198"/>
      <c r="MQ139" s="248">
        <v>903</v>
      </c>
      <c r="MR139" s="198"/>
      <c r="MS139" s="198"/>
      <c r="MT139" s="198"/>
      <c r="MU139" s="198"/>
      <c r="MV139" s="198"/>
      <c r="MW139" s="198"/>
      <c r="MX139" s="198"/>
      <c r="MY139" s="198"/>
      <c r="MZ139" s="198"/>
      <c r="NA139" s="244">
        <v>903</v>
      </c>
      <c r="NB139" s="198"/>
      <c r="NC139" s="198"/>
      <c r="ND139" s="198"/>
      <c r="NE139" s="198"/>
      <c r="NF139" s="198"/>
      <c r="NG139" s="198"/>
      <c r="NH139" s="198"/>
      <c r="NI139" s="198"/>
      <c r="NJ139" s="198"/>
      <c r="NK139" s="198"/>
      <c r="NL139" s="198"/>
      <c r="NM139" s="198"/>
      <c r="NN139" s="198"/>
      <c r="NO139" s="198"/>
      <c r="NP139" s="196"/>
      <c r="NQ139" s="196"/>
      <c r="NR139" s="196"/>
      <c r="NS139" s="196"/>
      <c r="NT139" s="196"/>
      <c r="NU139" s="196"/>
      <c r="NV139" s="196"/>
      <c r="NW139" s="196"/>
      <c r="NX139" s="196"/>
      <c r="NY139" s="196"/>
      <c r="NZ139" s="196"/>
      <c r="OA139" s="196"/>
      <c r="OB139" s="196"/>
      <c r="OC139" s="196"/>
      <c r="OD139" s="196"/>
      <c r="OE139" s="196"/>
      <c r="OF139" s="196"/>
      <c r="OG139" s="196"/>
      <c r="OH139" s="196"/>
      <c r="OI139" s="196"/>
      <c r="OJ139" s="196"/>
      <c r="OK139" s="196"/>
      <c r="OL139" s="196"/>
      <c r="OM139" s="196"/>
      <c r="ON139" s="196"/>
      <c r="OO139" s="196"/>
      <c r="OP139" s="196"/>
      <c r="OQ139" s="196"/>
      <c r="OR139" s="196"/>
      <c r="OS139" s="196"/>
      <c r="OT139" s="196"/>
      <c r="OU139" s="196"/>
      <c r="OV139" s="196"/>
      <c r="OW139" s="196"/>
      <c r="OX139" s="196"/>
      <c r="OY139" s="196"/>
      <c r="OZ139" s="196"/>
      <c r="PA139" s="196"/>
      <c r="PB139" s="196"/>
      <c r="PC139" s="196"/>
      <c r="PD139" s="196"/>
      <c r="PE139" s="196"/>
      <c r="PF139" s="196"/>
      <c r="PG139" s="196"/>
      <c r="PH139" s="196"/>
      <c r="PI139" s="196"/>
      <c r="PJ139" s="196"/>
      <c r="PK139" s="196"/>
      <c r="PL139" s="196"/>
      <c r="PM139" s="196"/>
      <c r="PN139" s="196"/>
      <c r="PO139" s="196"/>
      <c r="PP139" s="196"/>
      <c r="PQ139" s="196"/>
      <c r="PR139" s="196"/>
      <c r="PS139" s="196"/>
      <c r="PT139" s="196"/>
      <c r="PU139" s="196"/>
      <c r="PV139" s="196"/>
      <c r="PW139" s="196"/>
      <c r="PX139" s="261"/>
      <c r="PY139" s="261"/>
      <c r="PZ139" s="261"/>
      <c r="QA139" s="261"/>
      <c r="QB139" s="261"/>
      <c r="QC139" s="261"/>
      <c r="QD139" s="261"/>
      <c r="QE139" s="261"/>
      <c r="QF139" s="261"/>
      <c r="QG139" s="261"/>
      <c r="QH139" s="261"/>
      <c r="QI139" s="261"/>
      <c r="QJ139" s="261"/>
      <c r="QK139" s="261"/>
      <c r="QL139" s="261"/>
      <c r="QM139" s="261"/>
      <c r="QN139" s="261"/>
      <c r="QO139" s="261"/>
      <c r="QP139" s="261"/>
      <c r="QQ139" s="261"/>
      <c r="QR139" s="261"/>
      <c r="QS139" s="261"/>
      <c r="QT139" s="261"/>
      <c r="QU139" s="261"/>
      <c r="QV139" s="261"/>
      <c r="QW139" s="261"/>
      <c r="QX139" s="261"/>
      <c r="QY139" s="261"/>
      <c r="QZ139" s="261"/>
      <c r="RA139" s="261"/>
      <c r="RB139" s="261"/>
      <c r="RC139" s="261"/>
      <c r="RD139" s="261"/>
      <c r="RE139" s="261"/>
      <c r="RF139" s="261"/>
      <c r="RG139" s="261"/>
      <c r="RH139" s="261"/>
      <c r="RI139" s="261"/>
      <c r="RJ139" s="261"/>
      <c r="RK139" s="261"/>
      <c r="RL139" s="261"/>
      <c r="RM139" s="261"/>
      <c r="RN139" s="261"/>
      <c r="RO139" s="261"/>
      <c r="RP139" s="261"/>
      <c r="RQ139" s="261"/>
      <c r="RR139" s="261"/>
      <c r="RS139" s="261"/>
      <c r="RT139" s="261"/>
      <c r="RU139" s="261"/>
      <c r="RV139" s="261"/>
      <c r="RW139" s="261"/>
      <c r="RX139" s="261"/>
      <c r="RY139" s="261"/>
      <c r="RZ139" s="261"/>
      <c r="SA139" s="261"/>
      <c r="SB139" s="261"/>
      <c r="SC139" s="261"/>
      <c r="SD139" s="261"/>
      <c r="SE139" s="261"/>
    </row>
    <row r="140" spans="1:499" x14ac:dyDescent="0.2">
      <c r="A140" s="230" t="s">
        <v>830</v>
      </c>
      <c r="B140" s="231" t="s">
        <v>3971</v>
      </c>
      <c r="C140" s="225"/>
      <c r="D140" s="225"/>
      <c r="E140" s="225"/>
      <c r="F140" s="226" t="s">
        <v>5769</v>
      </c>
      <c r="G140" s="226" t="s">
        <v>5550</v>
      </c>
      <c r="H140" s="226" t="s">
        <v>5551</v>
      </c>
      <c r="I140" s="226" t="s">
        <v>5761</v>
      </c>
      <c r="J140" s="226"/>
      <c r="K140" s="226"/>
      <c r="L140" s="226"/>
      <c r="M140" s="226"/>
      <c r="N140" s="226" t="s">
        <v>5553</v>
      </c>
      <c r="O140" s="226" t="s">
        <v>5583</v>
      </c>
      <c r="P140" s="226"/>
      <c r="Q140" s="237">
        <v>0</v>
      </c>
      <c r="R140" s="238"/>
      <c r="S140" s="238"/>
      <c r="T140" s="238"/>
      <c r="U140" s="238"/>
      <c r="V140" s="238"/>
      <c r="W140" s="232" t="s">
        <v>5555</v>
      </c>
      <c r="X140" s="232"/>
      <c r="Y140" s="232" t="s">
        <v>5556</v>
      </c>
      <c r="Z140" s="235">
        <v>0.39</v>
      </c>
      <c r="AA140" s="235">
        <v>0.72</v>
      </c>
      <c r="AB140" s="235">
        <v>0</v>
      </c>
      <c r="AC140" s="224">
        <v>36526</v>
      </c>
      <c r="AD140" s="224">
        <v>36526</v>
      </c>
      <c r="AE140" s="125">
        <v>18</v>
      </c>
      <c r="AF140" s="125">
        <v>24</v>
      </c>
      <c r="AG140" s="125">
        <v>12</v>
      </c>
      <c r="AH140" s="236">
        <v>1</v>
      </c>
      <c r="AI140" s="236" t="s">
        <v>819</v>
      </c>
      <c r="AJ140" s="125" t="s">
        <v>6225</v>
      </c>
      <c r="AK140" s="175" t="s">
        <v>5144</v>
      </c>
      <c r="AL140" s="125" t="s">
        <v>820</v>
      </c>
      <c r="AM140" s="27" t="s">
        <v>820</v>
      </c>
      <c r="AN140" s="126">
        <v>42.86</v>
      </c>
      <c r="AO140" s="126">
        <v>12.3</v>
      </c>
      <c r="AP140" s="126">
        <v>8.1</v>
      </c>
      <c r="AQ140" s="126">
        <v>2.9</v>
      </c>
      <c r="AR140" s="125">
        <v>0</v>
      </c>
      <c r="AS140" s="125">
        <v>0</v>
      </c>
      <c r="AT140" s="178">
        <v>43406</v>
      </c>
      <c r="AU140" s="178"/>
      <c r="AV140" s="178"/>
      <c r="AW140" s="239" t="s">
        <v>855</v>
      </c>
      <c r="AX140" s="239" t="s">
        <v>846</v>
      </c>
      <c r="AY140" s="127"/>
      <c r="AZ140" s="127"/>
      <c r="BA140" s="128">
        <v>500</v>
      </c>
      <c r="BB140" s="128" t="s">
        <v>489</v>
      </c>
      <c r="BC140" s="128"/>
      <c r="BD140" s="128">
        <v>1</v>
      </c>
      <c r="BE140" s="129" t="s">
        <v>541</v>
      </c>
      <c r="BF140" s="130">
        <v>1</v>
      </c>
      <c r="BG140" s="240"/>
      <c r="BH140" s="241"/>
      <c r="BI140" s="190"/>
      <c r="BJ140" s="131">
        <v>2114</v>
      </c>
      <c r="BK140" s="191">
        <v>1852</v>
      </c>
      <c r="BL140" s="13">
        <v>1406</v>
      </c>
      <c r="BM140" s="13">
        <v>698</v>
      </c>
      <c r="BN140" s="27" t="s">
        <v>705</v>
      </c>
      <c r="BO140" s="13" t="s">
        <v>705</v>
      </c>
      <c r="BP140" s="222">
        <v>1957</v>
      </c>
      <c r="BQ140" s="132"/>
      <c r="BR140" s="133"/>
      <c r="BS140" s="125">
        <v>1000000000</v>
      </c>
      <c r="BT140" s="134">
        <v>789</v>
      </c>
      <c r="BU140" s="135">
        <v>0.62680000000000002</v>
      </c>
      <c r="BV140" s="134">
        <v>600</v>
      </c>
      <c r="BW140" s="136">
        <v>0</v>
      </c>
      <c r="BX140" s="136">
        <v>600</v>
      </c>
      <c r="BY140" s="136">
        <v>0</v>
      </c>
      <c r="BZ140" s="134">
        <v>0</v>
      </c>
      <c r="CA140" s="134">
        <v>0</v>
      </c>
      <c r="CB140" s="134">
        <v>1389</v>
      </c>
      <c r="CC140" s="135">
        <v>0.34300000000000003</v>
      </c>
      <c r="CD140" s="134"/>
      <c r="CE140" s="134"/>
      <c r="CF140" s="137">
        <v>725</v>
      </c>
      <c r="CG140" s="134">
        <v>705</v>
      </c>
      <c r="CH140" s="132"/>
      <c r="CI140" s="132"/>
      <c r="CJ140" s="229" t="s">
        <v>820</v>
      </c>
      <c r="CK140" s="233" t="s">
        <v>820</v>
      </c>
      <c r="CL140" s="138">
        <v>0</v>
      </c>
      <c r="CM140" s="138">
        <v>0</v>
      </c>
      <c r="CN140" s="135">
        <v>0</v>
      </c>
      <c r="CO140" s="135">
        <v>1.1299999999999999</v>
      </c>
      <c r="CP140" s="139"/>
      <c r="CQ140" s="135">
        <v>1</v>
      </c>
      <c r="CR140" s="179">
        <v>43479</v>
      </c>
      <c r="CS140" s="180">
        <v>43479</v>
      </c>
      <c r="CT140" s="181">
        <v>43605</v>
      </c>
      <c r="CU140" s="181">
        <v>43311</v>
      </c>
      <c r="CV140" s="181">
        <v>43395</v>
      </c>
      <c r="CW140" s="181">
        <v>43395</v>
      </c>
      <c r="CX140" s="181">
        <v>43479</v>
      </c>
      <c r="CY140" s="135">
        <v>0</v>
      </c>
      <c r="CZ140" s="134">
        <v>0</v>
      </c>
      <c r="DA140" s="135">
        <v>0</v>
      </c>
      <c r="DB140" s="135">
        <v>0</v>
      </c>
      <c r="DC140" s="135">
        <v>2.197802197802198E-2</v>
      </c>
      <c r="DD140" s="135">
        <v>0</v>
      </c>
      <c r="DE140" s="140">
        <v>0</v>
      </c>
      <c r="DF140" s="13" t="s">
        <v>820</v>
      </c>
      <c r="DG140" s="80" t="s">
        <v>706</v>
      </c>
      <c r="DH140" s="18" t="b">
        <v>0</v>
      </c>
      <c r="DI140" s="79"/>
      <c r="DJ140" s="79"/>
      <c r="DK140" s="192"/>
      <c r="DL140" s="174"/>
      <c r="DM140" s="193"/>
      <c r="DN140" s="135"/>
      <c r="DO140" s="79"/>
      <c r="DP140" s="79"/>
      <c r="DQ140" s="79"/>
      <c r="DR140" s="79"/>
      <c r="DS140" s="79"/>
      <c r="DT140" s="79"/>
      <c r="DU140" s="79"/>
      <c r="DV140" s="18"/>
      <c r="DW140" s="18"/>
      <c r="DX140" s="18"/>
      <c r="DY140" s="177"/>
      <c r="DZ140" s="177">
        <v>0</v>
      </c>
      <c r="EA140" s="177">
        <v>0</v>
      </c>
      <c r="EB140" s="177">
        <v>0</v>
      </c>
      <c r="EC140" s="177">
        <v>0</v>
      </c>
      <c r="ED140" s="177">
        <v>0</v>
      </c>
      <c r="EE140" s="177">
        <v>0</v>
      </c>
      <c r="EF140" s="177">
        <v>0</v>
      </c>
      <c r="EG140" s="177">
        <v>0</v>
      </c>
      <c r="EH140" s="177">
        <v>0</v>
      </c>
      <c r="EI140" s="177">
        <v>0</v>
      </c>
      <c r="EJ140" s="177">
        <v>0</v>
      </c>
      <c r="EK140" s="177">
        <v>0</v>
      </c>
      <c r="EL140" s="177">
        <v>0</v>
      </c>
      <c r="EM140" s="177">
        <v>0</v>
      </c>
      <c r="EN140" s="177">
        <v>0</v>
      </c>
      <c r="EO140" s="177">
        <v>0</v>
      </c>
      <c r="EP140" s="177">
        <v>0</v>
      </c>
      <c r="EQ140" s="177">
        <v>0</v>
      </c>
      <c r="ER140" s="177">
        <v>0</v>
      </c>
      <c r="ES140" s="177">
        <v>0</v>
      </c>
      <c r="ET140" s="177">
        <v>0</v>
      </c>
      <c r="EU140" s="177">
        <v>622</v>
      </c>
      <c r="EV140" s="177">
        <v>0</v>
      </c>
      <c r="EW140" s="177">
        <v>0</v>
      </c>
      <c r="EX140" s="177">
        <v>0</v>
      </c>
      <c r="EY140" s="177">
        <v>796</v>
      </c>
      <c r="EZ140" s="177">
        <v>0</v>
      </c>
      <c r="FA140" s="177">
        <v>0</v>
      </c>
      <c r="FB140" s="177">
        <v>898</v>
      </c>
      <c r="FC140" s="199">
        <v>0</v>
      </c>
      <c r="FD140" s="249">
        <v>690</v>
      </c>
      <c r="FE140" s="246">
        <v>690</v>
      </c>
      <c r="FF140" s="246">
        <v>690</v>
      </c>
      <c r="FG140" s="248">
        <v>460</v>
      </c>
      <c r="FH140" s="248">
        <v>458</v>
      </c>
      <c r="FI140" s="244">
        <v>458</v>
      </c>
      <c r="FJ140" s="244">
        <v>458</v>
      </c>
      <c r="FK140" s="242">
        <v>284</v>
      </c>
      <c r="FL140" s="242">
        <v>284</v>
      </c>
      <c r="FM140" s="242">
        <v>284</v>
      </c>
      <c r="FN140" s="242">
        <v>284</v>
      </c>
      <c r="FO140" s="242">
        <v>284</v>
      </c>
      <c r="FP140" s="242">
        <v>284</v>
      </c>
      <c r="FQ140" s="242">
        <v>284</v>
      </c>
      <c r="FR140" s="242">
        <v>284</v>
      </c>
      <c r="FS140" s="242">
        <v>284</v>
      </c>
      <c r="FT140" s="242">
        <v>284</v>
      </c>
      <c r="FU140" s="242">
        <v>284</v>
      </c>
      <c r="FV140" s="242">
        <v>284</v>
      </c>
      <c r="FW140" s="242">
        <v>284</v>
      </c>
      <c r="FX140" s="242">
        <v>284</v>
      </c>
      <c r="FY140" s="242">
        <v>284</v>
      </c>
      <c r="FZ140" s="242">
        <v>284</v>
      </c>
      <c r="GA140" s="242">
        <v>284</v>
      </c>
      <c r="GB140" s="242">
        <v>284</v>
      </c>
      <c r="GC140" s="242">
        <v>284</v>
      </c>
      <c r="GD140" s="242">
        <v>257</v>
      </c>
      <c r="GE140" s="242">
        <v>257</v>
      </c>
      <c r="GF140" s="242">
        <v>257</v>
      </c>
      <c r="GG140" s="242">
        <v>257</v>
      </c>
      <c r="GH140" s="242">
        <v>257</v>
      </c>
      <c r="GI140" s="242">
        <v>257</v>
      </c>
      <c r="GJ140" s="242">
        <v>257</v>
      </c>
      <c r="GK140" s="242">
        <v>257</v>
      </c>
      <c r="GL140" s="242">
        <v>247</v>
      </c>
      <c r="GM140" s="242">
        <v>247</v>
      </c>
      <c r="GN140" s="242">
        <v>247</v>
      </c>
      <c r="GO140" s="242">
        <v>237</v>
      </c>
      <c r="GP140" s="242">
        <v>237</v>
      </c>
      <c r="GQ140" s="242">
        <v>237</v>
      </c>
      <c r="GR140" s="242">
        <v>237</v>
      </c>
      <c r="GS140" s="242">
        <v>227</v>
      </c>
      <c r="GT140" s="242">
        <v>222</v>
      </c>
      <c r="GU140" s="242">
        <v>222</v>
      </c>
      <c r="GV140" s="242">
        <v>222</v>
      </c>
      <c r="GW140" s="242">
        <v>222</v>
      </c>
      <c r="GX140" s="242">
        <v>222</v>
      </c>
      <c r="GY140" s="242">
        <v>222</v>
      </c>
      <c r="GZ140" s="242">
        <v>222</v>
      </c>
      <c r="HA140" s="242">
        <v>222</v>
      </c>
      <c r="HB140" s="242">
        <v>192</v>
      </c>
      <c r="HC140" s="242">
        <v>192</v>
      </c>
      <c r="HD140" s="242">
        <v>192</v>
      </c>
      <c r="HE140" s="242">
        <v>1</v>
      </c>
      <c r="HF140" s="242">
        <v>182</v>
      </c>
      <c r="HG140" s="242">
        <v>182</v>
      </c>
      <c r="HH140" s="242">
        <v>152</v>
      </c>
      <c r="HI140" s="242">
        <v>152</v>
      </c>
      <c r="HJ140" s="242">
        <v>132</v>
      </c>
      <c r="HK140" s="198"/>
      <c r="HL140" s="242">
        <v>132</v>
      </c>
      <c r="HM140" s="242">
        <v>107</v>
      </c>
      <c r="HN140" s="242">
        <v>102</v>
      </c>
      <c r="HO140" s="242">
        <v>182</v>
      </c>
      <c r="HP140" s="242">
        <v>102</v>
      </c>
      <c r="HQ140" s="242">
        <v>102</v>
      </c>
      <c r="HR140" s="242">
        <v>102</v>
      </c>
      <c r="HS140" s="242">
        <v>102</v>
      </c>
      <c r="HT140" s="242">
        <v>102</v>
      </c>
      <c r="HU140" s="242">
        <v>97</v>
      </c>
      <c r="HV140" s="198"/>
      <c r="HW140" s="242">
        <v>87</v>
      </c>
      <c r="HX140" s="242">
        <v>87</v>
      </c>
      <c r="HY140" s="242">
        <v>62</v>
      </c>
      <c r="HZ140" s="242">
        <v>62</v>
      </c>
      <c r="IA140" s="242">
        <v>62</v>
      </c>
      <c r="IB140" s="242">
        <v>62</v>
      </c>
      <c r="IC140" s="242">
        <v>62</v>
      </c>
      <c r="ID140" s="242">
        <v>62</v>
      </c>
      <c r="IE140" s="242">
        <v>42</v>
      </c>
      <c r="IF140" s="242">
        <v>42</v>
      </c>
      <c r="IG140" s="242">
        <v>42</v>
      </c>
      <c r="IH140" s="242">
        <v>42</v>
      </c>
      <c r="II140" s="242">
        <v>17</v>
      </c>
      <c r="IJ140" s="242">
        <v>17</v>
      </c>
      <c r="IK140" s="242">
        <v>17</v>
      </c>
      <c r="IL140" s="242">
        <v>17</v>
      </c>
      <c r="IM140" s="242">
        <v>17</v>
      </c>
      <c r="IN140" s="242">
        <v>17</v>
      </c>
      <c r="IO140" s="242">
        <v>17</v>
      </c>
      <c r="IP140" s="242">
        <v>2</v>
      </c>
      <c r="IQ140" s="242">
        <v>2</v>
      </c>
      <c r="IR140" s="242">
        <v>2</v>
      </c>
      <c r="IS140" s="242">
        <v>2</v>
      </c>
      <c r="IT140" s="242">
        <v>2</v>
      </c>
      <c r="IU140" s="242">
        <v>2</v>
      </c>
      <c r="IV140" s="242">
        <v>2</v>
      </c>
      <c r="IW140" s="242">
        <v>2</v>
      </c>
      <c r="IX140" s="242">
        <v>2</v>
      </c>
      <c r="IY140" s="242">
        <v>2</v>
      </c>
      <c r="IZ140" s="198"/>
      <c r="JA140" s="242">
        <v>2</v>
      </c>
      <c r="JB140" s="242">
        <v>2</v>
      </c>
      <c r="JC140" s="242">
        <v>2</v>
      </c>
      <c r="JD140" s="242">
        <v>2</v>
      </c>
      <c r="JE140" s="242">
        <v>2</v>
      </c>
      <c r="JF140" s="242">
        <v>2</v>
      </c>
      <c r="JG140" s="242">
        <v>2</v>
      </c>
      <c r="JH140" s="242">
        <v>2</v>
      </c>
      <c r="JI140" s="242">
        <v>2</v>
      </c>
      <c r="JJ140" s="242"/>
      <c r="JK140" s="242">
        <v>2</v>
      </c>
      <c r="JL140" s="242">
        <v>2</v>
      </c>
      <c r="JM140" s="242">
        <v>2</v>
      </c>
      <c r="JN140" s="242">
        <v>2</v>
      </c>
      <c r="JO140" s="242">
        <v>2</v>
      </c>
      <c r="JP140" s="242">
        <v>2</v>
      </c>
      <c r="JQ140" s="198"/>
      <c r="JR140" s="242">
        <v>2</v>
      </c>
      <c r="JS140" s="242">
        <v>2</v>
      </c>
      <c r="JT140" s="242">
        <v>2</v>
      </c>
      <c r="JU140" s="242">
        <v>2</v>
      </c>
      <c r="JV140" s="242">
        <v>2</v>
      </c>
      <c r="JW140" s="242">
        <v>2</v>
      </c>
      <c r="JX140" s="242">
        <v>2</v>
      </c>
      <c r="JY140" s="242">
        <v>2</v>
      </c>
      <c r="JZ140" s="242">
        <v>2</v>
      </c>
      <c r="KA140" s="242">
        <v>2</v>
      </c>
      <c r="KB140" s="242">
        <v>2</v>
      </c>
      <c r="KC140" s="242">
        <v>2</v>
      </c>
      <c r="KD140" s="242">
        <v>2</v>
      </c>
      <c r="KE140" s="242">
        <v>2</v>
      </c>
      <c r="KF140" s="242">
        <v>2</v>
      </c>
      <c r="KG140" s="242">
        <v>2</v>
      </c>
      <c r="KH140" s="242">
        <v>2</v>
      </c>
      <c r="KI140" s="242">
        <v>2</v>
      </c>
      <c r="KJ140" s="242">
        <v>2</v>
      </c>
      <c r="KK140" s="242">
        <v>2</v>
      </c>
      <c r="KL140" s="242">
        <v>2</v>
      </c>
      <c r="KM140" s="242">
        <v>2</v>
      </c>
      <c r="KN140" s="242">
        <v>2</v>
      </c>
      <c r="KO140" s="248">
        <v>1002</v>
      </c>
      <c r="KP140" s="248">
        <v>1002</v>
      </c>
      <c r="KQ140" s="248">
        <v>1002</v>
      </c>
      <c r="KR140" s="248">
        <v>1002</v>
      </c>
      <c r="KS140" s="248">
        <v>1002</v>
      </c>
      <c r="KT140" s="248">
        <v>992</v>
      </c>
      <c r="KU140" s="248">
        <v>992</v>
      </c>
      <c r="KV140" s="248">
        <v>992</v>
      </c>
      <c r="KW140" s="248">
        <v>992</v>
      </c>
      <c r="KX140" s="198"/>
      <c r="KY140" s="198"/>
      <c r="KZ140" s="198"/>
      <c r="LA140" s="198"/>
      <c r="LB140" s="248">
        <v>957</v>
      </c>
      <c r="LC140" s="242">
        <v>2</v>
      </c>
      <c r="LD140" s="242">
        <v>2</v>
      </c>
      <c r="LE140" s="244">
        <v>912</v>
      </c>
      <c r="LF140" s="243">
        <v>0</v>
      </c>
      <c r="LG140" s="244">
        <v>912</v>
      </c>
      <c r="LH140" s="198"/>
      <c r="LI140" s="198"/>
      <c r="LJ140" s="198"/>
      <c r="LK140" s="198"/>
      <c r="LL140" s="198"/>
      <c r="LM140" s="198"/>
      <c r="LN140" s="198"/>
      <c r="LO140" s="198"/>
      <c r="LP140" s="198"/>
      <c r="LQ140" s="244">
        <v>912</v>
      </c>
      <c r="LR140" s="198"/>
      <c r="LS140" s="198"/>
      <c r="LT140" s="198"/>
      <c r="LU140" s="198"/>
      <c r="LV140" s="198"/>
      <c r="LW140" s="198"/>
      <c r="LX140" s="198"/>
      <c r="LY140" s="198"/>
      <c r="LZ140" s="198"/>
      <c r="MA140" s="198"/>
      <c r="MB140" s="198"/>
      <c r="MC140" s="198"/>
      <c r="MD140" s="198"/>
      <c r="ME140" s="198"/>
      <c r="MF140" s="198"/>
      <c r="MG140" s="198"/>
      <c r="MH140" s="198"/>
      <c r="MI140" s="198"/>
      <c r="MJ140" s="198"/>
      <c r="MK140" s="198"/>
      <c r="ML140" s="198"/>
      <c r="MM140" s="198"/>
      <c r="MN140" s="244">
        <v>912</v>
      </c>
      <c r="MO140" s="244">
        <v>789</v>
      </c>
      <c r="MP140" s="198"/>
      <c r="MQ140" s="244">
        <v>789</v>
      </c>
      <c r="MR140" s="198"/>
      <c r="MS140" s="198"/>
      <c r="MT140" s="198"/>
      <c r="MU140" s="198"/>
      <c r="MV140" s="198"/>
      <c r="MW140" s="198"/>
      <c r="MX140" s="198"/>
      <c r="MY140" s="198"/>
      <c r="MZ140" s="198"/>
      <c r="NA140" s="244">
        <v>789</v>
      </c>
      <c r="NB140" s="198"/>
      <c r="NC140" s="198"/>
      <c r="ND140" s="198"/>
      <c r="NE140" s="198"/>
      <c r="NF140" s="198"/>
      <c r="NG140" s="198"/>
      <c r="NH140" s="198"/>
      <c r="NI140" s="198"/>
      <c r="NJ140" s="198"/>
      <c r="NK140" s="198"/>
      <c r="NL140" s="198"/>
      <c r="NM140" s="198"/>
      <c r="NN140" s="198"/>
      <c r="NO140" s="198"/>
      <c r="NP140" s="198"/>
      <c r="NQ140" s="198"/>
      <c r="NR140" s="198"/>
      <c r="NS140" s="198"/>
      <c r="NT140" s="198"/>
      <c r="NU140" s="198"/>
      <c r="NV140" s="198"/>
      <c r="NW140" s="198"/>
      <c r="NX140" s="198"/>
      <c r="NY140" s="198"/>
      <c r="NZ140" s="198"/>
      <c r="OA140" s="198"/>
      <c r="OB140" s="198"/>
      <c r="OC140" s="198"/>
      <c r="OD140" s="198"/>
      <c r="OE140" s="198"/>
      <c r="OF140" s="198"/>
      <c r="OG140" s="198"/>
      <c r="OH140" s="198"/>
      <c r="OI140" s="198"/>
      <c r="OJ140" s="198"/>
      <c r="OK140" s="198"/>
      <c r="OL140" s="198"/>
      <c r="OM140" s="198"/>
      <c r="ON140" s="198"/>
      <c r="OO140" s="198"/>
      <c r="OP140" s="198"/>
      <c r="OQ140" s="198"/>
      <c r="OR140" s="198"/>
      <c r="OS140" s="198"/>
      <c r="OT140" s="198"/>
      <c r="OU140" s="198"/>
      <c r="OV140" s="198"/>
      <c r="OW140" s="198"/>
      <c r="OX140" s="198"/>
      <c r="OY140" s="198"/>
      <c r="OZ140" s="198"/>
      <c r="PA140" s="198"/>
      <c r="PB140" s="198"/>
      <c r="PC140" s="198"/>
      <c r="PD140" s="198"/>
      <c r="PE140" s="198"/>
      <c r="PF140" s="198"/>
      <c r="PG140" s="198"/>
      <c r="PH140" s="198"/>
      <c r="PI140" s="198"/>
      <c r="PJ140" s="198"/>
      <c r="PK140" s="198"/>
      <c r="PL140" s="198"/>
      <c r="PM140" s="198"/>
      <c r="PN140" s="198"/>
      <c r="PO140" s="198"/>
      <c r="PP140" s="198"/>
      <c r="PQ140" s="198"/>
      <c r="PR140" s="198"/>
      <c r="PS140" s="198"/>
      <c r="PT140" s="198"/>
      <c r="PU140" s="198"/>
      <c r="PV140" s="198"/>
      <c r="PW140" s="198"/>
      <c r="PX140" s="261"/>
      <c r="PY140" s="261"/>
      <c r="PZ140" s="261"/>
      <c r="QA140" s="261"/>
      <c r="QB140" s="261"/>
      <c r="QC140" s="261"/>
      <c r="QD140" s="261"/>
      <c r="QE140" s="261"/>
      <c r="QF140" s="261"/>
      <c r="QG140" s="261"/>
      <c r="QH140" s="261"/>
      <c r="QI140" s="261"/>
      <c r="QJ140" s="261"/>
      <c r="QK140" s="261"/>
      <c r="QL140" s="261"/>
      <c r="QM140" s="261"/>
      <c r="QN140" s="261"/>
      <c r="QO140" s="261"/>
      <c r="QP140" s="261"/>
      <c r="QQ140" s="261"/>
      <c r="QR140" s="261"/>
      <c r="QS140" s="261"/>
      <c r="QT140" s="261"/>
      <c r="QU140" s="261"/>
      <c r="QV140" s="261"/>
      <c r="QW140" s="261"/>
      <c r="QX140" s="261"/>
      <c r="QY140" s="261"/>
      <c r="QZ140" s="261"/>
      <c r="RA140" s="261"/>
      <c r="RB140" s="261"/>
      <c r="RC140" s="261"/>
      <c r="RD140" s="261"/>
      <c r="RE140" s="261"/>
      <c r="RF140" s="261"/>
      <c r="RG140" s="261"/>
      <c r="RH140" s="261"/>
      <c r="RI140" s="261"/>
      <c r="RJ140" s="261"/>
      <c r="RK140" s="261"/>
      <c r="RL140" s="261"/>
      <c r="RM140" s="261"/>
      <c r="RN140" s="261"/>
      <c r="RO140" s="261"/>
      <c r="RP140" s="261"/>
      <c r="RQ140" s="261"/>
      <c r="RR140" s="261"/>
      <c r="RS140" s="261"/>
      <c r="RT140" s="261"/>
      <c r="RU140" s="261"/>
      <c r="RV140" s="261"/>
      <c r="RW140" s="261"/>
      <c r="RX140" s="261"/>
      <c r="RY140" s="261"/>
      <c r="RZ140" s="261"/>
      <c r="SA140" s="261"/>
      <c r="SB140" s="261"/>
      <c r="SC140" s="261"/>
      <c r="SD140" s="261"/>
      <c r="SE140" s="261"/>
    </row>
    <row r="141" spans="1:499" x14ac:dyDescent="0.2">
      <c r="A141" s="230" t="s">
        <v>830</v>
      </c>
      <c r="B141" s="231" t="s">
        <v>3560</v>
      </c>
      <c r="C141" s="225"/>
      <c r="D141" s="225"/>
      <c r="E141" s="225"/>
      <c r="F141" s="226" t="s">
        <v>5770</v>
      </c>
      <c r="G141" s="226" t="s">
        <v>5550</v>
      </c>
      <c r="H141" s="226" t="s">
        <v>5551</v>
      </c>
      <c r="I141" s="226" t="s">
        <v>5761</v>
      </c>
      <c r="J141" s="226"/>
      <c r="K141" s="226"/>
      <c r="L141" s="226"/>
      <c r="M141" s="226"/>
      <c r="N141" s="226" t="s">
        <v>5553</v>
      </c>
      <c r="O141" s="226" t="s">
        <v>5771</v>
      </c>
      <c r="P141" s="226"/>
      <c r="Q141" s="237">
        <v>0</v>
      </c>
      <c r="R141" s="238"/>
      <c r="S141" s="238"/>
      <c r="T141" s="238"/>
      <c r="U141" s="238"/>
      <c r="V141" s="238"/>
      <c r="W141" s="232" t="s">
        <v>5561</v>
      </c>
      <c r="X141" s="232"/>
      <c r="Y141" s="232" t="s">
        <v>5556</v>
      </c>
      <c r="Z141" s="235">
        <v>6.33</v>
      </c>
      <c r="AA141" s="235">
        <v>10.99</v>
      </c>
      <c r="AB141" s="235">
        <v>0</v>
      </c>
      <c r="AC141" s="224">
        <v>36526</v>
      </c>
      <c r="AD141" s="224">
        <v>36526</v>
      </c>
      <c r="AE141" s="125">
        <v>18</v>
      </c>
      <c r="AF141" s="125">
        <v>24</v>
      </c>
      <c r="AG141" s="125">
        <v>12</v>
      </c>
      <c r="AH141" s="236">
        <v>1</v>
      </c>
      <c r="AI141" s="236" t="s">
        <v>819</v>
      </c>
      <c r="AJ141" s="125" t="s">
        <v>6225</v>
      </c>
      <c r="AK141" s="175" t="s">
        <v>5144</v>
      </c>
      <c r="AL141" s="125" t="s">
        <v>820</v>
      </c>
      <c r="AM141" s="27" t="s">
        <v>5060</v>
      </c>
      <c r="AN141" s="126">
        <v>2.29</v>
      </c>
      <c r="AO141" s="126">
        <v>76</v>
      </c>
      <c r="AP141" s="126">
        <v>69.099999999999994</v>
      </c>
      <c r="AQ141" s="126">
        <v>0.1</v>
      </c>
      <c r="AR141" s="125">
        <v>0</v>
      </c>
      <c r="AS141" s="125">
        <v>0</v>
      </c>
      <c r="AT141" s="178">
        <v>43448</v>
      </c>
      <c r="AU141" s="178"/>
      <c r="AV141" s="178">
        <v>43496</v>
      </c>
      <c r="AW141" s="239" t="s">
        <v>855</v>
      </c>
      <c r="AX141" s="239" t="s">
        <v>846</v>
      </c>
      <c r="AY141" s="127"/>
      <c r="AZ141" s="127"/>
      <c r="BA141" s="128">
        <v>1</v>
      </c>
      <c r="BB141" s="128" t="s">
        <v>489</v>
      </c>
      <c r="BC141" s="128"/>
      <c r="BD141" s="128">
        <v>1</v>
      </c>
      <c r="BE141" s="129" t="s">
        <v>541</v>
      </c>
      <c r="BF141" s="130">
        <v>1</v>
      </c>
      <c r="BG141" s="240"/>
      <c r="BH141" s="241"/>
      <c r="BI141" s="190"/>
      <c r="BJ141" s="131">
        <v>696</v>
      </c>
      <c r="BK141" s="191">
        <v>99</v>
      </c>
      <c r="BL141" s="13">
        <v>463</v>
      </c>
      <c r="BM141" s="13">
        <v>230</v>
      </c>
      <c r="BN141" s="27" t="s">
        <v>5557</v>
      </c>
      <c r="BO141" s="13" t="s">
        <v>5566</v>
      </c>
      <c r="BP141" s="222">
        <v>621</v>
      </c>
      <c r="BQ141" s="132"/>
      <c r="BR141" s="133"/>
      <c r="BS141" s="125">
        <v>1000000000</v>
      </c>
      <c r="BT141" s="134">
        <v>133</v>
      </c>
      <c r="BU141" s="135">
        <v>0.80889999999999995</v>
      </c>
      <c r="BV141" s="134">
        <v>500</v>
      </c>
      <c r="BW141" s="136">
        <v>0</v>
      </c>
      <c r="BX141" s="136">
        <v>300</v>
      </c>
      <c r="BY141" s="136">
        <v>200</v>
      </c>
      <c r="BZ141" s="134">
        <v>0</v>
      </c>
      <c r="CA141" s="134">
        <v>0</v>
      </c>
      <c r="CB141" s="134">
        <v>633</v>
      </c>
      <c r="CC141" s="135">
        <v>9.0499999999999997E-2</v>
      </c>
      <c r="CD141" s="134"/>
      <c r="CE141" s="134"/>
      <c r="CF141" s="137">
        <v>63</v>
      </c>
      <c r="CG141" s="134">
        <v>232</v>
      </c>
      <c r="CH141" s="132"/>
      <c r="CI141" s="132"/>
      <c r="CJ141" s="229" t="s">
        <v>820</v>
      </c>
      <c r="CK141" s="233" t="s">
        <v>820</v>
      </c>
      <c r="CL141" s="138">
        <v>452</v>
      </c>
      <c r="CM141" s="138">
        <v>0</v>
      </c>
      <c r="CN141" s="135">
        <v>0</v>
      </c>
      <c r="CO141" s="135">
        <v>0.98</v>
      </c>
      <c r="CP141" s="139"/>
      <c r="CQ141" s="135">
        <v>1</v>
      </c>
      <c r="CR141" s="179">
        <v>43479</v>
      </c>
      <c r="CS141" s="180">
        <v>43479</v>
      </c>
      <c r="CT141" s="181">
        <v>43605</v>
      </c>
      <c r="CU141" s="181">
        <v>43311</v>
      </c>
      <c r="CV141" s="181">
        <v>43395</v>
      </c>
      <c r="CW141" s="181">
        <v>43395</v>
      </c>
      <c r="CX141" s="181">
        <v>43479</v>
      </c>
      <c r="CY141" s="135">
        <v>0</v>
      </c>
      <c r="CZ141" s="134">
        <v>0</v>
      </c>
      <c r="DA141" s="135">
        <v>0</v>
      </c>
      <c r="DB141" s="135">
        <v>2.197802197802198E-2</v>
      </c>
      <c r="DC141" s="135">
        <v>0</v>
      </c>
      <c r="DD141" s="135">
        <v>0</v>
      </c>
      <c r="DE141" s="140">
        <v>0</v>
      </c>
      <c r="DF141" s="13" t="s">
        <v>820</v>
      </c>
      <c r="DG141" s="80" t="s">
        <v>706</v>
      </c>
      <c r="DH141" s="18" t="b">
        <v>0</v>
      </c>
      <c r="DI141" s="79"/>
      <c r="DJ141" s="79"/>
      <c r="DK141" s="192"/>
      <c r="DL141" s="174"/>
      <c r="DM141" s="193"/>
      <c r="DN141" s="135"/>
      <c r="DO141" s="79"/>
      <c r="DP141" s="79"/>
      <c r="DQ141" s="79"/>
      <c r="DR141" s="79"/>
      <c r="DS141" s="79"/>
      <c r="DT141" s="79"/>
      <c r="DU141" s="79"/>
      <c r="DV141" s="18"/>
      <c r="DW141" s="18"/>
      <c r="DX141" s="18"/>
      <c r="DY141" s="177"/>
      <c r="DZ141" s="177">
        <v>0</v>
      </c>
      <c r="EA141" s="177">
        <v>0</v>
      </c>
      <c r="EB141" s="177">
        <v>0</v>
      </c>
      <c r="EC141" s="177">
        <v>0</v>
      </c>
      <c r="ED141" s="177">
        <v>0</v>
      </c>
      <c r="EE141" s="177">
        <v>0</v>
      </c>
      <c r="EF141" s="177">
        <v>0</v>
      </c>
      <c r="EG141" s="177">
        <v>0</v>
      </c>
      <c r="EH141" s="177">
        <v>0</v>
      </c>
      <c r="EI141" s="177">
        <v>0</v>
      </c>
      <c r="EJ141" s="177">
        <v>0</v>
      </c>
      <c r="EK141" s="177">
        <v>0</v>
      </c>
      <c r="EL141" s="177">
        <v>0</v>
      </c>
      <c r="EM141" s="177">
        <v>0</v>
      </c>
      <c r="EN141" s="177">
        <v>0</v>
      </c>
      <c r="EO141" s="177">
        <v>0</v>
      </c>
      <c r="EP141" s="177">
        <v>400</v>
      </c>
      <c r="EQ141" s="177">
        <v>0</v>
      </c>
      <c r="ER141" s="177">
        <v>0</v>
      </c>
      <c r="ES141" s="177">
        <v>0</v>
      </c>
      <c r="ET141" s="177">
        <v>0</v>
      </c>
      <c r="EU141" s="177">
        <v>200</v>
      </c>
      <c r="EV141" s="177">
        <v>0</v>
      </c>
      <c r="EW141" s="177">
        <v>0</v>
      </c>
      <c r="EX141" s="177">
        <v>0</v>
      </c>
      <c r="EY141" s="177">
        <v>196</v>
      </c>
      <c r="EZ141" s="177">
        <v>0</v>
      </c>
      <c r="FA141" s="177">
        <v>0</v>
      </c>
      <c r="FB141" s="177">
        <v>396</v>
      </c>
      <c r="FC141" s="250">
        <v>128</v>
      </c>
      <c r="FD141" s="245">
        <v>1</v>
      </c>
      <c r="FE141" s="199">
        <v>0</v>
      </c>
      <c r="FF141" s="199">
        <v>0</v>
      </c>
      <c r="FG141" s="243">
        <v>0</v>
      </c>
      <c r="FH141" s="243">
        <v>0</v>
      </c>
      <c r="FI141" s="243">
        <v>0</v>
      </c>
      <c r="FJ141" s="243">
        <v>0</v>
      </c>
      <c r="FK141" s="243">
        <v>0</v>
      </c>
      <c r="FL141" s="243">
        <v>0</v>
      </c>
      <c r="FM141" s="243">
        <v>0</v>
      </c>
      <c r="FN141" s="243">
        <v>0</v>
      </c>
      <c r="FO141" s="243">
        <v>0</v>
      </c>
      <c r="FP141" s="243">
        <v>0</v>
      </c>
      <c r="FQ141" s="243">
        <v>0</v>
      </c>
      <c r="FR141" s="243">
        <v>0</v>
      </c>
      <c r="FS141" s="243">
        <v>0</v>
      </c>
      <c r="FT141" s="243">
        <v>0</v>
      </c>
      <c r="FU141" s="243">
        <v>0</v>
      </c>
      <c r="FV141" s="243">
        <v>0</v>
      </c>
      <c r="FW141" s="243">
        <v>0</v>
      </c>
      <c r="FX141" s="243">
        <v>0</v>
      </c>
      <c r="FY141" s="243">
        <v>0</v>
      </c>
      <c r="FZ141" s="243">
        <v>0</v>
      </c>
      <c r="GA141" s="243">
        <v>0</v>
      </c>
      <c r="GB141" s="243">
        <v>0</v>
      </c>
      <c r="GC141" s="243">
        <v>0</v>
      </c>
      <c r="GD141" s="243">
        <v>0</v>
      </c>
      <c r="GE141" s="243">
        <v>0</v>
      </c>
      <c r="GF141" s="243">
        <v>0</v>
      </c>
      <c r="GG141" s="243">
        <v>0</v>
      </c>
      <c r="GH141" s="243">
        <v>0</v>
      </c>
      <c r="GI141" s="243">
        <v>0</v>
      </c>
      <c r="GJ141" s="243">
        <v>0</v>
      </c>
      <c r="GK141" s="243">
        <v>0</v>
      </c>
      <c r="GL141" s="243">
        <v>0</v>
      </c>
      <c r="GM141" s="243">
        <v>0</v>
      </c>
      <c r="GN141" s="243">
        <v>0</v>
      </c>
      <c r="GO141" s="243">
        <v>0</v>
      </c>
      <c r="GP141" s="243">
        <v>0</v>
      </c>
      <c r="GQ141" s="243">
        <v>0</v>
      </c>
      <c r="GR141" s="243">
        <v>0</v>
      </c>
      <c r="GS141" s="243">
        <v>0</v>
      </c>
      <c r="GT141" s="243">
        <v>0</v>
      </c>
      <c r="GU141" s="243">
        <v>0</v>
      </c>
      <c r="GV141" s="243">
        <v>0</v>
      </c>
      <c r="GW141" s="243">
        <v>0</v>
      </c>
      <c r="GX141" s="243">
        <v>0</v>
      </c>
      <c r="GY141" s="243">
        <v>0</v>
      </c>
      <c r="GZ141" s="243">
        <v>0</v>
      </c>
      <c r="HA141" s="243">
        <v>0</v>
      </c>
      <c r="HB141" s="243">
        <v>0</v>
      </c>
      <c r="HC141" s="243">
        <v>0</v>
      </c>
      <c r="HD141" s="243">
        <v>0</v>
      </c>
      <c r="HE141" s="243">
        <v>1</v>
      </c>
      <c r="HF141" s="243">
        <v>0</v>
      </c>
      <c r="HG141" s="243">
        <v>0</v>
      </c>
      <c r="HH141" s="243">
        <v>0</v>
      </c>
      <c r="HI141" s="243">
        <v>0</v>
      </c>
      <c r="HJ141" s="243">
        <v>0</v>
      </c>
      <c r="HK141" s="198"/>
      <c r="HL141" s="243">
        <v>0</v>
      </c>
      <c r="HM141" s="243">
        <v>0</v>
      </c>
      <c r="HN141" s="243">
        <v>0</v>
      </c>
      <c r="HO141" s="243">
        <v>0</v>
      </c>
      <c r="HP141" s="243">
        <v>0</v>
      </c>
      <c r="HQ141" s="243">
        <v>0</v>
      </c>
      <c r="HR141" s="243">
        <v>0</v>
      </c>
      <c r="HS141" s="243">
        <v>0</v>
      </c>
      <c r="HT141" s="243">
        <v>0</v>
      </c>
      <c r="HU141" s="243">
        <v>0</v>
      </c>
      <c r="HV141" s="198"/>
      <c r="HW141" s="243">
        <v>0</v>
      </c>
      <c r="HX141" s="243">
        <v>0</v>
      </c>
      <c r="HY141" s="243">
        <v>0</v>
      </c>
      <c r="HZ141" s="243">
        <v>0</v>
      </c>
      <c r="IA141" s="243">
        <v>0</v>
      </c>
      <c r="IB141" s="243">
        <v>0</v>
      </c>
      <c r="IC141" s="243">
        <v>0</v>
      </c>
      <c r="ID141" s="243">
        <v>0</v>
      </c>
      <c r="IE141" s="243">
        <v>0</v>
      </c>
      <c r="IF141" s="243">
        <v>0</v>
      </c>
      <c r="IG141" s="243">
        <v>0</v>
      </c>
      <c r="IH141" s="243">
        <v>0</v>
      </c>
      <c r="II141" s="243">
        <v>0</v>
      </c>
      <c r="IJ141" s="243">
        <v>0</v>
      </c>
      <c r="IK141" s="243">
        <v>0</v>
      </c>
      <c r="IL141" s="243">
        <v>0</v>
      </c>
      <c r="IM141" s="243">
        <v>0</v>
      </c>
      <c r="IN141" s="243">
        <v>0</v>
      </c>
      <c r="IO141" s="243">
        <v>0</v>
      </c>
      <c r="IP141" s="243">
        <v>0</v>
      </c>
      <c r="IQ141" s="243">
        <v>0</v>
      </c>
      <c r="IR141" s="243">
        <v>0</v>
      </c>
      <c r="IS141" s="243">
        <v>0</v>
      </c>
      <c r="IT141" s="243">
        <v>0</v>
      </c>
      <c r="IU141" s="243">
        <v>0</v>
      </c>
      <c r="IV141" s="243">
        <v>0</v>
      </c>
      <c r="IW141" s="243">
        <v>0</v>
      </c>
      <c r="IX141" s="243">
        <v>0</v>
      </c>
      <c r="IY141" s="243">
        <v>0</v>
      </c>
      <c r="IZ141" s="198"/>
      <c r="JA141" s="243">
        <v>0</v>
      </c>
      <c r="JB141" s="243">
        <v>0</v>
      </c>
      <c r="JC141" s="243">
        <v>0</v>
      </c>
      <c r="JD141" s="243">
        <v>0</v>
      </c>
      <c r="JE141" s="243">
        <v>0</v>
      </c>
      <c r="JF141" s="243">
        <v>0</v>
      </c>
      <c r="JG141" s="243">
        <v>0</v>
      </c>
      <c r="JH141" s="243">
        <v>0</v>
      </c>
      <c r="JI141" s="243">
        <v>0</v>
      </c>
      <c r="JJ141" s="243"/>
      <c r="JK141" s="243">
        <v>0</v>
      </c>
      <c r="JL141" s="243">
        <v>0</v>
      </c>
      <c r="JM141" s="243">
        <v>0</v>
      </c>
      <c r="JN141" s="243">
        <v>0</v>
      </c>
      <c r="JO141" s="243">
        <v>0</v>
      </c>
      <c r="JP141" s="243">
        <v>0</v>
      </c>
      <c r="JQ141" s="198"/>
      <c r="JR141" s="243">
        <v>0</v>
      </c>
      <c r="JS141" s="243">
        <v>0</v>
      </c>
      <c r="JT141" s="243">
        <v>0</v>
      </c>
      <c r="JU141" s="243">
        <v>0</v>
      </c>
      <c r="JV141" s="243">
        <v>0</v>
      </c>
      <c r="JW141" s="243">
        <v>0</v>
      </c>
      <c r="JX141" s="243">
        <v>0</v>
      </c>
      <c r="JY141" s="243">
        <v>0</v>
      </c>
      <c r="JZ141" s="243">
        <v>0</v>
      </c>
      <c r="KA141" s="243">
        <v>0</v>
      </c>
      <c r="KB141" s="243">
        <v>0</v>
      </c>
      <c r="KC141" s="243">
        <v>0</v>
      </c>
      <c r="KD141" s="243">
        <v>0</v>
      </c>
      <c r="KE141" s="243">
        <v>0</v>
      </c>
      <c r="KF141" s="243">
        <v>0</v>
      </c>
      <c r="KG141" s="243">
        <v>0</v>
      </c>
      <c r="KH141" s="243">
        <v>0</v>
      </c>
      <c r="KI141" s="243">
        <v>0</v>
      </c>
      <c r="KJ141" s="243">
        <v>0</v>
      </c>
      <c r="KK141" s="243">
        <v>0</v>
      </c>
      <c r="KL141" s="243">
        <v>0</v>
      </c>
      <c r="KM141" s="243">
        <v>0</v>
      </c>
      <c r="KN141" s="243">
        <v>0</v>
      </c>
      <c r="KO141" s="244">
        <v>197</v>
      </c>
      <c r="KP141" s="244">
        <v>197</v>
      </c>
      <c r="KQ141" s="244">
        <v>197</v>
      </c>
      <c r="KR141" s="244">
        <v>197</v>
      </c>
      <c r="KS141" s="244">
        <v>197</v>
      </c>
      <c r="KT141" s="244">
        <v>197</v>
      </c>
      <c r="KU141" s="244">
        <v>197</v>
      </c>
      <c r="KV141" s="244">
        <v>195</v>
      </c>
      <c r="KW141" s="244">
        <v>195</v>
      </c>
      <c r="KX141" s="198"/>
      <c r="KY141" s="198"/>
      <c r="KZ141" s="198"/>
      <c r="LA141" s="198"/>
      <c r="LB141" s="244">
        <v>187</v>
      </c>
      <c r="LC141" s="243">
        <v>0</v>
      </c>
      <c r="LD141" s="243">
        <v>0</v>
      </c>
      <c r="LE141" s="244">
        <v>183</v>
      </c>
      <c r="LF141" s="243">
        <v>0</v>
      </c>
      <c r="LG141" s="244">
        <v>183</v>
      </c>
      <c r="LH141" s="198"/>
      <c r="LI141" s="198"/>
      <c r="LJ141" s="198"/>
      <c r="LK141" s="198"/>
      <c r="LL141" s="198"/>
      <c r="LM141" s="198"/>
      <c r="LN141" s="198"/>
      <c r="LO141" s="198"/>
      <c r="LP141" s="198"/>
      <c r="LQ141" s="244">
        <v>183</v>
      </c>
      <c r="LR141" s="198"/>
      <c r="LS141" s="198"/>
      <c r="LT141" s="198"/>
      <c r="LU141" s="198"/>
      <c r="LV141" s="198"/>
      <c r="LW141" s="198"/>
      <c r="LX141" s="198"/>
      <c r="LY141" s="198"/>
      <c r="LZ141" s="198"/>
      <c r="MA141" s="198"/>
      <c r="MB141" s="198"/>
      <c r="MC141" s="198"/>
      <c r="MD141" s="198"/>
      <c r="ME141" s="198"/>
      <c r="MF141" s="198"/>
      <c r="MG141" s="198"/>
      <c r="MH141" s="198"/>
      <c r="MI141" s="198"/>
      <c r="MJ141" s="198"/>
      <c r="MK141" s="198"/>
      <c r="ML141" s="198"/>
      <c r="MM141" s="198"/>
      <c r="MN141" s="244">
        <v>183</v>
      </c>
      <c r="MO141" s="242">
        <v>133</v>
      </c>
      <c r="MP141" s="198"/>
      <c r="MQ141" s="242">
        <v>133</v>
      </c>
      <c r="MR141" s="198"/>
      <c r="MS141" s="198"/>
      <c r="MT141" s="198"/>
      <c r="MU141" s="198"/>
      <c r="MV141" s="198"/>
      <c r="MW141" s="198"/>
      <c r="MX141" s="198"/>
      <c r="MY141" s="198"/>
      <c r="MZ141" s="198"/>
      <c r="NA141" s="242">
        <v>133</v>
      </c>
      <c r="NB141" s="198"/>
      <c r="NC141" s="198"/>
      <c r="ND141" s="198"/>
      <c r="NE141" s="198"/>
      <c r="NF141" s="198"/>
      <c r="NG141" s="198"/>
      <c r="NH141" s="198"/>
      <c r="NI141" s="198"/>
      <c r="NJ141" s="198"/>
      <c r="NK141" s="198"/>
      <c r="NL141" s="198"/>
      <c r="NM141" s="198"/>
      <c r="NN141" s="198"/>
      <c r="NO141" s="198"/>
      <c r="NP141" s="196"/>
      <c r="NQ141" s="196"/>
      <c r="NR141" s="196"/>
      <c r="NS141" s="196"/>
      <c r="NT141" s="196"/>
      <c r="NU141" s="196"/>
      <c r="NV141" s="196"/>
      <c r="NW141" s="196"/>
      <c r="NX141" s="196"/>
      <c r="NY141" s="196"/>
      <c r="NZ141" s="196"/>
      <c r="OA141" s="196"/>
      <c r="OB141" s="196"/>
      <c r="OC141" s="196"/>
      <c r="OD141" s="196"/>
      <c r="OE141" s="196"/>
      <c r="OF141" s="196"/>
      <c r="OG141" s="196"/>
      <c r="OH141" s="196"/>
      <c r="OI141" s="196"/>
      <c r="OJ141" s="196"/>
      <c r="OK141" s="196"/>
      <c r="OL141" s="196"/>
      <c r="OM141" s="196"/>
      <c r="ON141" s="196"/>
      <c r="OO141" s="196"/>
      <c r="OP141" s="196"/>
      <c r="OQ141" s="196"/>
      <c r="OR141" s="196"/>
      <c r="OS141" s="196"/>
      <c r="OT141" s="196"/>
      <c r="OU141" s="196"/>
      <c r="OV141" s="196"/>
      <c r="OW141" s="196"/>
      <c r="OX141" s="196"/>
      <c r="OY141" s="196"/>
      <c r="OZ141" s="196"/>
      <c r="PA141" s="196"/>
      <c r="PB141" s="196"/>
      <c r="PC141" s="196"/>
      <c r="PD141" s="196"/>
      <c r="PE141" s="196"/>
      <c r="PF141" s="196"/>
      <c r="PG141" s="196"/>
      <c r="PH141" s="196"/>
      <c r="PI141" s="196"/>
      <c r="PJ141" s="196"/>
      <c r="PK141" s="196"/>
      <c r="PL141" s="196"/>
      <c r="PM141" s="196"/>
      <c r="PN141" s="196"/>
      <c r="PO141" s="196"/>
      <c r="PP141" s="196"/>
      <c r="PQ141" s="196"/>
      <c r="PR141" s="196"/>
      <c r="PS141" s="196"/>
      <c r="PT141" s="196"/>
      <c r="PU141" s="196"/>
      <c r="PV141" s="196"/>
      <c r="PW141" s="196"/>
      <c r="PX141" s="261"/>
      <c r="PY141" s="261"/>
      <c r="PZ141" s="261"/>
      <c r="QA141" s="261"/>
      <c r="QB141" s="261"/>
      <c r="QC141" s="261"/>
      <c r="QD141" s="261"/>
      <c r="QE141" s="261"/>
      <c r="QF141" s="261"/>
      <c r="QG141" s="261"/>
      <c r="QH141" s="261"/>
      <c r="QI141" s="261"/>
      <c r="QJ141" s="261"/>
      <c r="QK141" s="261"/>
      <c r="QL141" s="261"/>
      <c r="QM141" s="261"/>
      <c r="QN141" s="261"/>
      <c r="QO141" s="261"/>
      <c r="QP141" s="261"/>
      <c r="QQ141" s="261"/>
      <c r="QR141" s="261"/>
      <c r="QS141" s="261"/>
      <c r="QT141" s="261"/>
      <c r="QU141" s="261"/>
      <c r="QV141" s="261"/>
      <c r="QW141" s="261"/>
      <c r="QX141" s="261"/>
      <c r="QY141" s="261"/>
      <c r="QZ141" s="261"/>
      <c r="RA141" s="261"/>
      <c r="RB141" s="261"/>
      <c r="RC141" s="261"/>
      <c r="RD141" s="261"/>
      <c r="RE141" s="261"/>
      <c r="RF141" s="261"/>
      <c r="RG141" s="261"/>
      <c r="RH141" s="261"/>
      <c r="RI141" s="261"/>
      <c r="RJ141" s="261"/>
      <c r="RK141" s="261"/>
      <c r="RL141" s="261"/>
      <c r="RM141" s="261"/>
      <c r="RN141" s="261"/>
      <c r="RO141" s="261"/>
      <c r="RP141" s="261"/>
      <c r="RQ141" s="261"/>
      <c r="RR141" s="261"/>
      <c r="RS141" s="261"/>
      <c r="RT141" s="261"/>
      <c r="RU141" s="261"/>
      <c r="RV141" s="261"/>
      <c r="RW141" s="261"/>
      <c r="RX141" s="261"/>
      <c r="RY141" s="261"/>
      <c r="RZ141" s="261"/>
      <c r="SA141" s="261"/>
      <c r="SB141" s="261"/>
      <c r="SC141" s="261"/>
      <c r="SD141" s="261"/>
      <c r="SE141" s="261"/>
    </row>
    <row r="142" spans="1:499" x14ac:dyDescent="0.2">
      <c r="A142" s="230" t="s">
        <v>830</v>
      </c>
      <c r="B142" s="231" t="s">
        <v>2915</v>
      </c>
      <c r="C142" s="225"/>
      <c r="D142" s="225"/>
      <c r="E142" s="225"/>
      <c r="F142" s="226" t="s">
        <v>5772</v>
      </c>
      <c r="G142" s="226" t="s">
        <v>5550</v>
      </c>
      <c r="H142" s="226" t="s">
        <v>5551</v>
      </c>
      <c r="I142" s="226" t="s">
        <v>5761</v>
      </c>
      <c r="J142" s="226"/>
      <c r="K142" s="226"/>
      <c r="L142" s="226"/>
      <c r="M142" s="226"/>
      <c r="N142" s="226" t="s">
        <v>5553</v>
      </c>
      <c r="O142" s="226" t="s">
        <v>5773</v>
      </c>
      <c r="P142" s="226"/>
      <c r="Q142" s="237">
        <v>0</v>
      </c>
      <c r="R142" s="238"/>
      <c r="S142" s="238"/>
      <c r="T142" s="238"/>
      <c r="U142" s="238"/>
      <c r="V142" s="238"/>
      <c r="W142" s="232" t="s">
        <v>5578</v>
      </c>
      <c r="X142" s="232"/>
      <c r="Y142" s="232" t="s">
        <v>5556</v>
      </c>
      <c r="Z142" s="235">
        <v>2.76</v>
      </c>
      <c r="AA142" s="235">
        <v>4.3499999999999996</v>
      </c>
      <c r="AB142" s="235">
        <v>0</v>
      </c>
      <c r="AC142" s="224">
        <v>36526</v>
      </c>
      <c r="AD142" s="224">
        <v>36526</v>
      </c>
      <c r="AE142" s="125">
        <v>18</v>
      </c>
      <c r="AF142" s="125">
        <v>24</v>
      </c>
      <c r="AG142" s="125">
        <v>12</v>
      </c>
      <c r="AH142" s="236">
        <v>1</v>
      </c>
      <c r="AI142" s="236"/>
      <c r="AJ142" s="125" t="s">
        <v>6229</v>
      </c>
      <c r="AK142" s="175" t="s">
        <v>5145</v>
      </c>
      <c r="AL142" s="125" t="s">
        <v>820</v>
      </c>
      <c r="AM142" s="27" t="s">
        <v>820</v>
      </c>
      <c r="AN142" s="126">
        <v>4.82</v>
      </c>
      <c r="AO142" s="126">
        <v>11.7</v>
      </c>
      <c r="AP142" s="126">
        <v>12.6</v>
      </c>
      <c r="AQ142" s="126">
        <v>25.9</v>
      </c>
      <c r="AR142" s="125">
        <v>0</v>
      </c>
      <c r="AS142" s="125">
        <v>0</v>
      </c>
      <c r="AT142" s="178">
        <v>43219</v>
      </c>
      <c r="AU142" s="178"/>
      <c r="AV142" s="178">
        <v>43070</v>
      </c>
      <c r="AW142" s="239" t="s">
        <v>855</v>
      </c>
      <c r="AX142" s="239" t="s">
        <v>846</v>
      </c>
      <c r="AY142" s="127"/>
      <c r="AZ142" s="127"/>
      <c r="BA142" s="128">
        <v>500</v>
      </c>
      <c r="BB142" s="128" t="s">
        <v>489</v>
      </c>
      <c r="BC142" s="128">
        <v>1000</v>
      </c>
      <c r="BD142" s="128">
        <v>1</v>
      </c>
      <c r="BE142" s="129" t="s">
        <v>541</v>
      </c>
      <c r="BF142" s="130">
        <v>1</v>
      </c>
      <c r="BG142" s="240"/>
      <c r="BH142" s="241"/>
      <c r="BI142" s="190"/>
      <c r="BJ142" s="131">
        <v>225</v>
      </c>
      <c r="BK142" s="191">
        <v>209</v>
      </c>
      <c r="BL142" s="13">
        <v>150</v>
      </c>
      <c r="BM142" s="13">
        <v>74</v>
      </c>
      <c r="BN142" s="27" t="s">
        <v>5562</v>
      </c>
      <c r="BO142" s="13" t="s">
        <v>5562</v>
      </c>
      <c r="BP142" s="222">
        <v>500</v>
      </c>
      <c r="BQ142" s="132"/>
      <c r="BR142" s="133"/>
      <c r="BS142" s="125">
        <v>1000000000</v>
      </c>
      <c r="BT142" s="134">
        <v>242</v>
      </c>
      <c r="BU142" s="135">
        <v>-7.5600000000000001E-2</v>
      </c>
      <c r="BV142" s="134">
        <v>0</v>
      </c>
      <c r="BW142" s="136">
        <v>0</v>
      </c>
      <c r="BX142" s="136">
        <v>0</v>
      </c>
      <c r="BY142" s="136">
        <v>0</v>
      </c>
      <c r="BZ142" s="134">
        <v>0</v>
      </c>
      <c r="CA142" s="134">
        <v>0</v>
      </c>
      <c r="CB142" s="134">
        <v>242</v>
      </c>
      <c r="CC142" s="135">
        <v>-7.5600000000000001E-2</v>
      </c>
      <c r="CD142" s="134"/>
      <c r="CE142" s="134"/>
      <c r="CF142" s="137">
        <v>0</v>
      </c>
      <c r="CG142" s="134">
        <v>75</v>
      </c>
      <c r="CH142" s="132"/>
      <c r="CI142" s="132"/>
      <c r="CJ142" s="229" t="s">
        <v>820</v>
      </c>
      <c r="CK142" s="233" t="s">
        <v>820</v>
      </c>
      <c r="CL142" s="138">
        <v>0</v>
      </c>
      <c r="CM142" s="138">
        <v>47</v>
      </c>
      <c r="CN142" s="135">
        <v>0</v>
      </c>
      <c r="CO142" s="135">
        <v>0.77</v>
      </c>
      <c r="CP142" s="139"/>
      <c r="CQ142" s="135">
        <v>0</v>
      </c>
      <c r="CR142" s="179">
        <v>43242</v>
      </c>
      <c r="CS142" s="180">
        <v>43367</v>
      </c>
      <c r="CT142" s="181">
        <v>43493</v>
      </c>
      <c r="CU142" s="181">
        <v>43067</v>
      </c>
      <c r="CV142" s="181">
        <v>0</v>
      </c>
      <c r="CW142" s="181">
        <v>43151</v>
      </c>
      <c r="CX142" s="181">
        <v>43235</v>
      </c>
      <c r="CY142" s="135">
        <v>0.14078461213059437</v>
      </c>
      <c r="CZ142" s="134">
        <v>0</v>
      </c>
      <c r="DA142" s="135">
        <v>9.7087378640776691E-3</v>
      </c>
      <c r="DB142" s="135">
        <v>0</v>
      </c>
      <c r="DC142" s="135">
        <v>0</v>
      </c>
      <c r="DD142" s="135">
        <v>0</v>
      </c>
      <c r="DE142" s="140">
        <v>0.53398058252427183</v>
      </c>
      <c r="DF142" s="13" t="s">
        <v>820</v>
      </c>
      <c r="DG142" s="80" t="s">
        <v>820</v>
      </c>
      <c r="DH142" s="18" t="b">
        <v>0</v>
      </c>
      <c r="DI142" s="79"/>
      <c r="DJ142" s="79"/>
      <c r="DK142" s="192"/>
      <c r="DL142" s="174"/>
      <c r="DM142" s="193"/>
      <c r="DN142" s="135"/>
      <c r="DO142" s="79"/>
      <c r="DP142" s="79"/>
      <c r="DQ142" s="79"/>
      <c r="DR142" s="79"/>
      <c r="DS142" s="79"/>
      <c r="DT142" s="79"/>
      <c r="DU142" s="79"/>
      <c r="DV142" s="18"/>
      <c r="DW142" s="18"/>
      <c r="DX142" s="18"/>
      <c r="DY142" s="177"/>
      <c r="DZ142" s="177">
        <v>0</v>
      </c>
      <c r="EA142" s="177">
        <v>0</v>
      </c>
      <c r="EB142" s="177">
        <v>0</v>
      </c>
      <c r="EC142" s="177">
        <v>0</v>
      </c>
      <c r="ED142" s="177">
        <v>0</v>
      </c>
      <c r="EE142" s="177">
        <v>0</v>
      </c>
      <c r="EF142" s="177">
        <v>0</v>
      </c>
      <c r="EG142" s="177">
        <v>0</v>
      </c>
      <c r="EH142" s="177">
        <v>0</v>
      </c>
      <c r="EI142" s="177">
        <v>0</v>
      </c>
      <c r="EJ142" s="177">
        <v>0</v>
      </c>
      <c r="EK142" s="177">
        <v>0</v>
      </c>
      <c r="EL142" s="177">
        <v>0</v>
      </c>
      <c r="EM142" s="177">
        <v>0</v>
      </c>
      <c r="EN142" s="177">
        <v>0</v>
      </c>
      <c r="EO142" s="177">
        <v>0</v>
      </c>
      <c r="EP142" s="177">
        <v>0</v>
      </c>
      <c r="EQ142" s="177">
        <v>0</v>
      </c>
      <c r="ER142" s="177">
        <v>0</v>
      </c>
      <c r="ES142" s="177">
        <v>0</v>
      </c>
      <c r="ET142" s="177">
        <v>0</v>
      </c>
      <c r="EU142" s="177">
        <v>0</v>
      </c>
      <c r="EV142" s="177">
        <v>0</v>
      </c>
      <c r="EW142" s="177">
        <v>0</v>
      </c>
      <c r="EX142" s="177">
        <v>0</v>
      </c>
      <c r="EY142" s="177">
        <v>0</v>
      </c>
      <c r="EZ142" s="177">
        <v>0</v>
      </c>
      <c r="FA142" s="177">
        <v>0</v>
      </c>
      <c r="FB142" s="177">
        <v>0</v>
      </c>
      <c r="FC142" s="250">
        <v>381</v>
      </c>
      <c r="FD142" s="250">
        <v>333</v>
      </c>
      <c r="FE142" s="250">
        <v>332</v>
      </c>
      <c r="FF142" s="250">
        <v>332</v>
      </c>
      <c r="FG142" s="244">
        <v>312</v>
      </c>
      <c r="FH142" s="247">
        <v>309</v>
      </c>
      <c r="FI142" s="247">
        <v>309</v>
      </c>
      <c r="FJ142" s="247">
        <v>309</v>
      </c>
      <c r="FK142" s="247">
        <v>303</v>
      </c>
      <c r="FL142" s="247">
        <v>303</v>
      </c>
      <c r="FM142" s="247">
        <v>303</v>
      </c>
      <c r="FN142" s="247">
        <v>303</v>
      </c>
      <c r="FO142" s="247">
        <v>303</v>
      </c>
      <c r="FP142" s="247">
        <v>303</v>
      </c>
      <c r="FQ142" s="247">
        <v>303</v>
      </c>
      <c r="FR142" s="247">
        <v>303</v>
      </c>
      <c r="FS142" s="247">
        <v>303</v>
      </c>
      <c r="FT142" s="247">
        <v>303</v>
      </c>
      <c r="FU142" s="247">
        <v>303</v>
      </c>
      <c r="FV142" s="247">
        <v>303</v>
      </c>
      <c r="FW142" s="247">
        <v>303</v>
      </c>
      <c r="FX142" s="247">
        <v>303</v>
      </c>
      <c r="FY142" s="247">
        <v>303</v>
      </c>
      <c r="FZ142" s="247">
        <v>303</v>
      </c>
      <c r="GA142" s="247">
        <v>303</v>
      </c>
      <c r="GB142" s="247">
        <v>303</v>
      </c>
      <c r="GC142" s="247">
        <v>303</v>
      </c>
      <c r="GD142" s="247">
        <v>303</v>
      </c>
      <c r="GE142" s="247">
        <v>303</v>
      </c>
      <c r="GF142" s="247">
        <v>303</v>
      </c>
      <c r="GG142" s="247">
        <v>303</v>
      </c>
      <c r="GH142" s="247">
        <v>303</v>
      </c>
      <c r="GI142" s="247">
        <v>303</v>
      </c>
      <c r="GJ142" s="247">
        <v>303</v>
      </c>
      <c r="GK142" s="247">
        <v>303</v>
      </c>
      <c r="GL142" s="247">
        <v>298</v>
      </c>
      <c r="GM142" s="247">
        <v>298</v>
      </c>
      <c r="GN142" s="247">
        <v>298</v>
      </c>
      <c r="GO142" s="247">
        <v>298</v>
      </c>
      <c r="GP142" s="247">
        <v>298</v>
      </c>
      <c r="GQ142" s="247">
        <v>298</v>
      </c>
      <c r="GR142" s="247">
        <v>298</v>
      </c>
      <c r="GS142" s="247">
        <v>298</v>
      </c>
      <c r="GT142" s="247">
        <v>298</v>
      </c>
      <c r="GU142" s="247">
        <v>298</v>
      </c>
      <c r="GV142" s="247">
        <v>294</v>
      </c>
      <c r="GW142" s="247">
        <v>294</v>
      </c>
      <c r="GX142" s="247">
        <v>294</v>
      </c>
      <c r="GY142" s="247">
        <v>294</v>
      </c>
      <c r="GZ142" s="247">
        <v>294</v>
      </c>
      <c r="HA142" s="247">
        <v>294</v>
      </c>
      <c r="HB142" s="247">
        <v>294</v>
      </c>
      <c r="HC142" s="247">
        <v>294</v>
      </c>
      <c r="HD142" s="247">
        <v>294</v>
      </c>
      <c r="HE142" s="247">
        <v>1</v>
      </c>
      <c r="HF142" s="247">
        <v>294</v>
      </c>
      <c r="HG142" s="247">
        <v>294</v>
      </c>
      <c r="HH142" s="247">
        <v>294</v>
      </c>
      <c r="HI142" s="247">
        <v>294</v>
      </c>
      <c r="HJ142" s="247">
        <v>294</v>
      </c>
      <c r="HK142" s="198"/>
      <c r="HL142" s="247">
        <v>294</v>
      </c>
      <c r="HM142" s="247">
        <v>294</v>
      </c>
      <c r="HN142" s="247">
        <v>294</v>
      </c>
      <c r="HO142" s="247">
        <v>294</v>
      </c>
      <c r="HP142" s="247">
        <v>294</v>
      </c>
      <c r="HQ142" s="247">
        <v>294</v>
      </c>
      <c r="HR142" s="247">
        <v>264</v>
      </c>
      <c r="HS142" s="247">
        <v>264</v>
      </c>
      <c r="HT142" s="247">
        <v>264</v>
      </c>
      <c r="HU142" s="247">
        <v>264</v>
      </c>
      <c r="HV142" s="198"/>
      <c r="HW142" s="247">
        <v>264</v>
      </c>
      <c r="HX142" s="247">
        <v>264</v>
      </c>
      <c r="HY142" s="247">
        <v>264</v>
      </c>
      <c r="HZ142" s="247">
        <v>264</v>
      </c>
      <c r="IA142" s="247">
        <v>264</v>
      </c>
      <c r="IB142" s="247">
        <v>264</v>
      </c>
      <c r="IC142" s="247">
        <v>264</v>
      </c>
      <c r="ID142" s="247">
        <v>264</v>
      </c>
      <c r="IE142" s="247">
        <v>264</v>
      </c>
      <c r="IF142" s="247">
        <v>294</v>
      </c>
      <c r="IG142" s="247">
        <v>294</v>
      </c>
      <c r="IH142" s="247">
        <v>294</v>
      </c>
      <c r="II142" s="247">
        <v>292</v>
      </c>
      <c r="IJ142" s="247">
        <v>292</v>
      </c>
      <c r="IK142" s="247">
        <v>292</v>
      </c>
      <c r="IL142" s="247">
        <v>292</v>
      </c>
      <c r="IM142" s="247">
        <v>292</v>
      </c>
      <c r="IN142" s="247">
        <v>292</v>
      </c>
      <c r="IO142" s="247">
        <v>292</v>
      </c>
      <c r="IP142" s="247">
        <v>292</v>
      </c>
      <c r="IQ142" s="247">
        <v>292</v>
      </c>
      <c r="IR142" s="247">
        <v>292</v>
      </c>
      <c r="IS142" s="247">
        <v>292</v>
      </c>
      <c r="IT142" s="247">
        <v>292</v>
      </c>
      <c r="IU142" s="247">
        <v>292</v>
      </c>
      <c r="IV142" s="247">
        <v>292</v>
      </c>
      <c r="IW142" s="247">
        <v>292</v>
      </c>
      <c r="IX142" s="247">
        <v>292</v>
      </c>
      <c r="IY142" s="247">
        <v>292</v>
      </c>
      <c r="IZ142" s="198"/>
      <c r="JA142" s="247">
        <v>282</v>
      </c>
      <c r="JB142" s="247">
        <v>282</v>
      </c>
      <c r="JC142" s="247">
        <v>282</v>
      </c>
      <c r="JD142" s="247">
        <v>277</v>
      </c>
      <c r="JE142" s="247">
        <v>277</v>
      </c>
      <c r="JF142" s="247">
        <v>277</v>
      </c>
      <c r="JG142" s="247">
        <v>277</v>
      </c>
      <c r="JH142" s="247">
        <v>277</v>
      </c>
      <c r="JI142" s="247">
        <v>277</v>
      </c>
      <c r="JJ142" s="247"/>
      <c r="JK142" s="247">
        <v>277</v>
      </c>
      <c r="JL142" s="247">
        <v>277</v>
      </c>
      <c r="JM142" s="247">
        <v>277</v>
      </c>
      <c r="JN142" s="247">
        <v>277</v>
      </c>
      <c r="JO142" s="247">
        <v>277</v>
      </c>
      <c r="JP142" s="247">
        <v>277</v>
      </c>
      <c r="JQ142" s="198"/>
      <c r="JR142" s="247">
        <v>277</v>
      </c>
      <c r="JS142" s="247">
        <v>277</v>
      </c>
      <c r="JT142" s="247">
        <v>277</v>
      </c>
      <c r="JU142" s="247">
        <v>277</v>
      </c>
      <c r="JV142" s="247">
        <v>277</v>
      </c>
      <c r="JW142" s="247">
        <v>277</v>
      </c>
      <c r="JX142" s="247">
        <v>277</v>
      </c>
      <c r="JY142" s="247">
        <v>277</v>
      </c>
      <c r="JZ142" s="247">
        <v>277</v>
      </c>
      <c r="KA142" s="247">
        <v>277</v>
      </c>
      <c r="KB142" s="247">
        <v>277</v>
      </c>
      <c r="KC142" s="247">
        <v>277</v>
      </c>
      <c r="KD142" s="247">
        <v>277</v>
      </c>
      <c r="KE142" s="247">
        <v>277</v>
      </c>
      <c r="KF142" s="247">
        <v>274</v>
      </c>
      <c r="KG142" s="247">
        <v>274</v>
      </c>
      <c r="KH142" s="247">
        <v>274</v>
      </c>
      <c r="KI142" s="247">
        <v>274</v>
      </c>
      <c r="KJ142" s="247">
        <v>274</v>
      </c>
      <c r="KK142" s="247">
        <v>274</v>
      </c>
      <c r="KL142" s="247">
        <v>274</v>
      </c>
      <c r="KM142" s="247">
        <v>274</v>
      </c>
      <c r="KN142" s="247">
        <v>274</v>
      </c>
      <c r="KO142" s="247">
        <v>273</v>
      </c>
      <c r="KP142" s="247">
        <v>273</v>
      </c>
      <c r="KQ142" s="247">
        <v>273</v>
      </c>
      <c r="KR142" s="247">
        <v>273</v>
      </c>
      <c r="KS142" s="247">
        <v>273</v>
      </c>
      <c r="KT142" s="247">
        <v>273</v>
      </c>
      <c r="KU142" s="247">
        <v>273</v>
      </c>
      <c r="KV142" s="247">
        <v>273</v>
      </c>
      <c r="KW142" s="247">
        <v>273</v>
      </c>
      <c r="KX142" s="198"/>
      <c r="KY142" s="198"/>
      <c r="KZ142" s="198"/>
      <c r="LA142" s="198"/>
      <c r="LB142" s="247">
        <v>260</v>
      </c>
      <c r="LC142" s="247">
        <v>277</v>
      </c>
      <c r="LD142" s="247">
        <v>277</v>
      </c>
      <c r="LE142" s="247">
        <v>253</v>
      </c>
      <c r="LF142" s="243">
        <v>0</v>
      </c>
      <c r="LG142" s="247">
        <v>253</v>
      </c>
      <c r="LH142" s="198"/>
      <c r="LI142" s="198"/>
      <c r="LJ142" s="198"/>
      <c r="LK142" s="198"/>
      <c r="LL142" s="198"/>
      <c r="LM142" s="198"/>
      <c r="LN142" s="198"/>
      <c r="LO142" s="198"/>
      <c r="LP142" s="198"/>
      <c r="LQ142" s="247">
        <v>253</v>
      </c>
      <c r="LR142" s="198"/>
      <c r="LS142" s="198"/>
      <c r="LT142" s="198"/>
      <c r="LU142" s="198"/>
      <c r="LV142" s="198"/>
      <c r="LW142" s="198"/>
      <c r="LX142" s="198"/>
      <c r="LY142" s="198"/>
      <c r="LZ142" s="198"/>
      <c r="MA142" s="198"/>
      <c r="MB142" s="198"/>
      <c r="MC142" s="198"/>
      <c r="MD142" s="198"/>
      <c r="ME142" s="198"/>
      <c r="MF142" s="198"/>
      <c r="MG142" s="198"/>
      <c r="MH142" s="198"/>
      <c r="MI142" s="198"/>
      <c r="MJ142" s="198"/>
      <c r="MK142" s="198"/>
      <c r="ML142" s="198"/>
      <c r="MM142" s="198"/>
      <c r="MN142" s="247">
        <v>253</v>
      </c>
      <c r="MO142" s="247">
        <v>242</v>
      </c>
      <c r="MP142" s="198"/>
      <c r="MQ142" s="247">
        <v>242</v>
      </c>
      <c r="MR142" s="198"/>
      <c r="MS142" s="198"/>
      <c r="MT142" s="198"/>
      <c r="MU142" s="198"/>
      <c r="MV142" s="198"/>
      <c r="MW142" s="198"/>
      <c r="MX142" s="198"/>
      <c r="MY142" s="198"/>
      <c r="MZ142" s="198"/>
      <c r="NA142" s="247">
        <v>242</v>
      </c>
      <c r="NB142" s="198"/>
      <c r="NC142" s="198"/>
      <c r="ND142" s="198"/>
      <c r="NE142" s="198"/>
      <c r="NF142" s="198"/>
      <c r="NG142" s="198"/>
      <c r="NH142" s="198"/>
      <c r="NI142" s="198"/>
      <c r="NJ142" s="198"/>
      <c r="NK142" s="198"/>
      <c r="NL142" s="198"/>
      <c r="NM142" s="198"/>
      <c r="NN142" s="198"/>
      <c r="NO142" s="198"/>
      <c r="NP142" s="198"/>
      <c r="NQ142" s="198"/>
      <c r="NR142" s="198"/>
      <c r="NS142" s="198"/>
      <c r="NT142" s="198"/>
      <c r="NU142" s="198"/>
      <c r="NV142" s="198"/>
      <c r="NW142" s="198"/>
      <c r="NX142" s="198"/>
      <c r="NY142" s="198"/>
      <c r="NZ142" s="198"/>
      <c r="OA142" s="198"/>
      <c r="OB142" s="198"/>
      <c r="OC142" s="198"/>
      <c r="OD142" s="198"/>
      <c r="OE142" s="198"/>
      <c r="OF142" s="198"/>
      <c r="OG142" s="198"/>
      <c r="OH142" s="198"/>
      <c r="OI142" s="198"/>
      <c r="OJ142" s="198"/>
      <c r="OK142" s="198"/>
      <c r="OL142" s="198"/>
      <c r="OM142" s="198"/>
      <c r="ON142" s="198"/>
      <c r="OO142" s="198"/>
      <c r="OP142" s="198"/>
      <c r="OQ142" s="198"/>
      <c r="OR142" s="198"/>
      <c r="OS142" s="198"/>
      <c r="OT142" s="198"/>
      <c r="OU142" s="198"/>
      <c r="OV142" s="198"/>
      <c r="OW142" s="198"/>
      <c r="OX142" s="198"/>
      <c r="OY142" s="198"/>
      <c r="OZ142" s="198"/>
      <c r="PA142" s="198"/>
      <c r="PB142" s="198"/>
      <c r="PC142" s="198"/>
      <c r="PD142" s="198"/>
      <c r="PE142" s="198"/>
      <c r="PF142" s="198"/>
      <c r="PG142" s="198"/>
      <c r="PH142" s="198"/>
      <c r="PI142" s="198"/>
      <c r="PJ142" s="198"/>
      <c r="PK142" s="198"/>
      <c r="PL142" s="198"/>
      <c r="PM142" s="198"/>
      <c r="PN142" s="198"/>
      <c r="PO142" s="198"/>
      <c r="PP142" s="198"/>
      <c r="PQ142" s="198"/>
      <c r="PR142" s="198"/>
      <c r="PS142" s="198"/>
      <c r="PT142" s="198"/>
      <c r="PU142" s="198"/>
      <c r="PV142" s="198"/>
      <c r="PW142" s="198"/>
      <c r="PX142" s="261"/>
      <c r="PY142" s="261"/>
      <c r="PZ142" s="261"/>
      <c r="QA142" s="261"/>
      <c r="QB142" s="261"/>
      <c r="QC142" s="261"/>
      <c r="QD142" s="261"/>
      <c r="QE142" s="261"/>
      <c r="QF142" s="261"/>
      <c r="QG142" s="261"/>
      <c r="QH142" s="261"/>
      <c r="QI142" s="261"/>
      <c r="QJ142" s="261"/>
      <c r="QK142" s="261"/>
      <c r="QL142" s="261"/>
      <c r="QM142" s="261"/>
      <c r="QN142" s="261"/>
      <c r="QO142" s="261"/>
      <c r="QP142" s="261"/>
      <c r="QQ142" s="261"/>
      <c r="QR142" s="261"/>
      <c r="QS142" s="261"/>
      <c r="QT142" s="261"/>
      <c r="QU142" s="261"/>
      <c r="QV142" s="261"/>
      <c r="QW142" s="261"/>
      <c r="QX142" s="261"/>
      <c r="QY142" s="261"/>
      <c r="QZ142" s="261"/>
      <c r="RA142" s="261"/>
      <c r="RB142" s="261"/>
      <c r="RC142" s="261"/>
      <c r="RD142" s="261"/>
      <c r="RE142" s="261"/>
      <c r="RF142" s="261"/>
      <c r="RG142" s="261"/>
      <c r="RH142" s="261"/>
      <c r="RI142" s="261"/>
      <c r="RJ142" s="261"/>
      <c r="RK142" s="261"/>
      <c r="RL142" s="261"/>
      <c r="RM142" s="261"/>
      <c r="RN142" s="261"/>
      <c r="RO142" s="261"/>
      <c r="RP142" s="261"/>
      <c r="RQ142" s="261"/>
      <c r="RR142" s="261"/>
      <c r="RS142" s="261"/>
      <c r="RT142" s="261"/>
      <c r="RU142" s="261"/>
      <c r="RV142" s="261"/>
      <c r="RW142" s="261"/>
      <c r="RX142" s="261"/>
      <c r="RY142" s="261"/>
      <c r="RZ142" s="261"/>
      <c r="SA142" s="261"/>
      <c r="SB142" s="261"/>
      <c r="SC142" s="261"/>
      <c r="SD142" s="261"/>
      <c r="SE142" s="261"/>
    </row>
    <row r="143" spans="1:499" x14ac:dyDescent="0.2">
      <c r="A143" s="230" t="s">
        <v>830</v>
      </c>
      <c r="B143" s="231" t="s">
        <v>2913</v>
      </c>
      <c r="C143" s="225"/>
      <c r="D143" s="225"/>
      <c r="E143" s="225"/>
      <c r="F143" s="226" t="s">
        <v>5774</v>
      </c>
      <c r="G143" s="226" t="s">
        <v>5550</v>
      </c>
      <c r="H143" s="226" t="s">
        <v>5551</v>
      </c>
      <c r="I143" s="226" t="s">
        <v>5761</v>
      </c>
      <c r="J143" s="226"/>
      <c r="K143" s="226"/>
      <c r="L143" s="226"/>
      <c r="M143" s="226"/>
      <c r="N143" s="226" t="s">
        <v>5553</v>
      </c>
      <c r="O143" s="226" t="s">
        <v>5775</v>
      </c>
      <c r="P143" s="226"/>
      <c r="Q143" s="237">
        <v>0</v>
      </c>
      <c r="R143" s="238"/>
      <c r="S143" s="238"/>
      <c r="T143" s="238"/>
      <c r="U143" s="238"/>
      <c r="V143" s="238"/>
      <c r="W143" s="232" t="s">
        <v>5570</v>
      </c>
      <c r="X143" s="232"/>
      <c r="Y143" s="232" t="s">
        <v>5556</v>
      </c>
      <c r="Z143" s="235">
        <v>2.76</v>
      </c>
      <c r="AA143" s="235">
        <v>4.3499999999999996</v>
      </c>
      <c r="AB143" s="235">
        <v>0</v>
      </c>
      <c r="AC143" s="224">
        <v>36526</v>
      </c>
      <c r="AD143" s="224">
        <v>36526</v>
      </c>
      <c r="AE143" s="125">
        <v>18</v>
      </c>
      <c r="AF143" s="125">
        <v>24</v>
      </c>
      <c r="AG143" s="125">
        <v>12</v>
      </c>
      <c r="AH143" s="236">
        <v>1</v>
      </c>
      <c r="AI143" s="236"/>
      <c r="AJ143" s="125" t="s">
        <v>6225</v>
      </c>
      <c r="AK143" s="175" t="s">
        <v>5145</v>
      </c>
      <c r="AL143" s="125" t="s">
        <v>820</v>
      </c>
      <c r="AM143" s="27" t="s">
        <v>820</v>
      </c>
      <c r="AN143" s="126">
        <v>4.3600000000000003</v>
      </c>
      <c r="AO143" s="126">
        <v>9.1</v>
      </c>
      <c r="AP143" s="126">
        <v>17.899999999999999</v>
      </c>
      <c r="AQ143" s="126">
        <v>14.3</v>
      </c>
      <c r="AR143" s="125">
        <v>0</v>
      </c>
      <c r="AS143" s="125">
        <v>0</v>
      </c>
      <c r="AT143" s="178">
        <v>43219</v>
      </c>
      <c r="AU143" s="178"/>
      <c r="AV143" s="178">
        <v>43070</v>
      </c>
      <c r="AW143" s="239" t="s">
        <v>855</v>
      </c>
      <c r="AX143" s="239" t="s">
        <v>846</v>
      </c>
      <c r="AY143" s="127"/>
      <c r="AZ143" s="127"/>
      <c r="BA143" s="128">
        <v>250</v>
      </c>
      <c r="BB143" s="128" t="s">
        <v>489</v>
      </c>
      <c r="BC143" s="128">
        <v>1000</v>
      </c>
      <c r="BD143" s="128">
        <v>1</v>
      </c>
      <c r="BE143" s="129" t="s">
        <v>541</v>
      </c>
      <c r="BF143" s="130">
        <v>1</v>
      </c>
      <c r="BG143" s="240"/>
      <c r="BH143" s="241"/>
      <c r="BI143" s="190"/>
      <c r="BJ143" s="131">
        <v>159</v>
      </c>
      <c r="BK143" s="191">
        <v>189</v>
      </c>
      <c r="BL143" s="13">
        <v>106</v>
      </c>
      <c r="BM143" s="13">
        <v>52</v>
      </c>
      <c r="BN143" s="27" t="s">
        <v>5562</v>
      </c>
      <c r="BO143" s="13" t="s">
        <v>5562</v>
      </c>
      <c r="BP143" s="222">
        <v>177</v>
      </c>
      <c r="BQ143" s="132"/>
      <c r="BR143" s="133"/>
      <c r="BS143" s="125">
        <v>1000000000</v>
      </c>
      <c r="BT143" s="134">
        <v>313</v>
      </c>
      <c r="BU143" s="135">
        <v>-0.96860000000000002</v>
      </c>
      <c r="BV143" s="134">
        <v>0</v>
      </c>
      <c r="BW143" s="136">
        <v>0</v>
      </c>
      <c r="BX143" s="136">
        <v>0</v>
      </c>
      <c r="BY143" s="136">
        <v>0</v>
      </c>
      <c r="BZ143" s="134">
        <v>0</v>
      </c>
      <c r="CA143" s="134">
        <v>0</v>
      </c>
      <c r="CB143" s="134">
        <v>313</v>
      </c>
      <c r="CC143" s="135">
        <v>-0.96860000000000002</v>
      </c>
      <c r="CD143" s="134"/>
      <c r="CE143" s="134"/>
      <c r="CF143" s="137">
        <v>0</v>
      </c>
      <c r="CG143" s="134">
        <v>53</v>
      </c>
      <c r="CH143" s="132"/>
      <c r="CI143" s="132"/>
      <c r="CJ143" s="229" t="s">
        <v>820</v>
      </c>
      <c r="CK143" s="233" t="s">
        <v>820</v>
      </c>
      <c r="CL143" s="138">
        <v>0</v>
      </c>
      <c r="CM143" s="138">
        <v>425</v>
      </c>
      <c r="CN143" s="135">
        <v>0</v>
      </c>
      <c r="CO143" s="135">
        <v>0.77</v>
      </c>
      <c r="CP143" s="139"/>
      <c r="CQ143" s="135">
        <v>0</v>
      </c>
      <c r="CR143" s="179">
        <v>43479</v>
      </c>
      <c r="CS143" s="180">
        <v>43479</v>
      </c>
      <c r="CT143" s="181">
        <v>43605</v>
      </c>
      <c r="CU143" s="181">
        <v>43067</v>
      </c>
      <c r="CV143" s="181">
        <v>0</v>
      </c>
      <c r="CW143" s="181">
        <v>43151</v>
      </c>
      <c r="CX143" s="181">
        <v>43235</v>
      </c>
      <c r="CY143" s="135">
        <v>0</v>
      </c>
      <c r="CZ143" s="134">
        <v>0</v>
      </c>
      <c r="DA143" s="135">
        <v>0</v>
      </c>
      <c r="DB143" s="135">
        <v>0</v>
      </c>
      <c r="DC143" s="135">
        <v>0</v>
      </c>
      <c r="DD143" s="135">
        <v>0</v>
      </c>
      <c r="DE143" s="140">
        <v>2.197802197802198E-2</v>
      </c>
      <c r="DF143" s="13" t="s">
        <v>820</v>
      </c>
      <c r="DG143" s="80" t="s">
        <v>820</v>
      </c>
      <c r="DH143" s="18" t="b">
        <v>0</v>
      </c>
      <c r="DI143" s="79"/>
      <c r="DJ143" s="79"/>
      <c r="DK143" s="192"/>
      <c r="DL143" s="174"/>
      <c r="DM143" s="193"/>
      <c r="DN143" s="135"/>
      <c r="DO143" s="79"/>
      <c r="DP143" s="79"/>
      <c r="DQ143" s="79"/>
      <c r="DR143" s="79"/>
      <c r="DS143" s="79"/>
      <c r="DT143" s="79"/>
      <c r="DU143" s="79"/>
      <c r="DV143" s="18"/>
      <c r="DW143" s="18"/>
      <c r="DX143" s="18"/>
      <c r="DY143" s="177"/>
      <c r="DZ143" s="177">
        <v>0</v>
      </c>
      <c r="EA143" s="177">
        <v>0</v>
      </c>
      <c r="EB143" s="177">
        <v>0</v>
      </c>
      <c r="EC143" s="177">
        <v>0</v>
      </c>
      <c r="ED143" s="177">
        <v>0</v>
      </c>
      <c r="EE143" s="177">
        <v>0</v>
      </c>
      <c r="EF143" s="177">
        <v>0</v>
      </c>
      <c r="EG143" s="177">
        <v>0</v>
      </c>
      <c r="EH143" s="177">
        <v>0</v>
      </c>
      <c r="EI143" s="177">
        <v>0</v>
      </c>
      <c r="EJ143" s="177">
        <v>0</v>
      </c>
      <c r="EK143" s="177">
        <v>0</v>
      </c>
      <c r="EL143" s="177">
        <v>0</v>
      </c>
      <c r="EM143" s="177">
        <v>0</v>
      </c>
      <c r="EN143" s="177">
        <v>0</v>
      </c>
      <c r="EO143" s="177">
        <v>0</v>
      </c>
      <c r="EP143" s="177">
        <v>0</v>
      </c>
      <c r="EQ143" s="177">
        <v>0</v>
      </c>
      <c r="ER143" s="177">
        <v>0</v>
      </c>
      <c r="ES143" s="177">
        <v>0</v>
      </c>
      <c r="ET143" s="177">
        <v>0</v>
      </c>
      <c r="EU143" s="177">
        <v>0</v>
      </c>
      <c r="EV143" s="177">
        <v>0</v>
      </c>
      <c r="EW143" s="177">
        <v>0</v>
      </c>
      <c r="EX143" s="177">
        <v>0</v>
      </c>
      <c r="EY143" s="177">
        <v>0</v>
      </c>
      <c r="EZ143" s="177">
        <v>0</v>
      </c>
      <c r="FA143" s="177">
        <v>0</v>
      </c>
      <c r="FB143" s="177">
        <v>0</v>
      </c>
      <c r="FC143" s="250">
        <v>456</v>
      </c>
      <c r="FD143" s="244">
        <v>377</v>
      </c>
      <c r="FE143" s="248">
        <v>377</v>
      </c>
      <c r="FF143" s="248">
        <v>377</v>
      </c>
      <c r="FG143" s="249">
        <v>361</v>
      </c>
      <c r="FH143" s="248">
        <v>355</v>
      </c>
      <c r="FI143" s="247">
        <v>355</v>
      </c>
      <c r="FJ143" s="247">
        <v>355</v>
      </c>
      <c r="FK143" s="247">
        <v>353</v>
      </c>
      <c r="FL143" s="247">
        <v>353</v>
      </c>
      <c r="FM143" s="247">
        <v>353</v>
      </c>
      <c r="FN143" s="247">
        <v>353</v>
      </c>
      <c r="FO143" s="247">
        <v>353</v>
      </c>
      <c r="FP143" s="247">
        <v>353</v>
      </c>
      <c r="FQ143" s="247">
        <v>353</v>
      </c>
      <c r="FR143" s="247">
        <v>353</v>
      </c>
      <c r="FS143" s="247">
        <v>353</v>
      </c>
      <c r="FT143" s="247">
        <v>353</v>
      </c>
      <c r="FU143" s="247">
        <v>353</v>
      </c>
      <c r="FV143" s="247">
        <v>353</v>
      </c>
      <c r="FW143" s="247">
        <v>353</v>
      </c>
      <c r="FX143" s="247">
        <v>353</v>
      </c>
      <c r="FY143" s="247">
        <v>353</v>
      </c>
      <c r="FZ143" s="247">
        <v>353</v>
      </c>
      <c r="GA143" s="247">
        <v>353</v>
      </c>
      <c r="GB143" s="247">
        <v>353</v>
      </c>
      <c r="GC143" s="247">
        <v>353</v>
      </c>
      <c r="GD143" s="247">
        <v>353</v>
      </c>
      <c r="GE143" s="247">
        <v>353</v>
      </c>
      <c r="GF143" s="247">
        <v>353</v>
      </c>
      <c r="GG143" s="247">
        <v>353</v>
      </c>
      <c r="GH143" s="247">
        <v>353</v>
      </c>
      <c r="GI143" s="247">
        <v>353</v>
      </c>
      <c r="GJ143" s="247">
        <v>353</v>
      </c>
      <c r="GK143" s="247">
        <v>353</v>
      </c>
      <c r="GL143" s="247">
        <v>353</v>
      </c>
      <c r="GM143" s="247">
        <v>353</v>
      </c>
      <c r="GN143" s="247">
        <v>353</v>
      </c>
      <c r="GO143" s="247">
        <v>353</v>
      </c>
      <c r="GP143" s="247">
        <v>353</v>
      </c>
      <c r="GQ143" s="247">
        <v>353</v>
      </c>
      <c r="GR143" s="247">
        <v>353</v>
      </c>
      <c r="GS143" s="247">
        <v>353</v>
      </c>
      <c r="GT143" s="247">
        <v>353</v>
      </c>
      <c r="GU143" s="247">
        <v>353</v>
      </c>
      <c r="GV143" s="247">
        <v>353</v>
      </c>
      <c r="GW143" s="247">
        <v>353</v>
      </c>
      <c r="GX143" s="247">
        <v>353</v>
      </c>
      <c r="GY143" s="247">
        <v>353</v>
      </c>
      <c r="GZ143" s="247">
        <v>353</v>
      </c>
      <c r="HA143" s="247">
        <v>353</v>
      </c>
      <c r="HB143" s="247">
        <v>353</v>
      </c>
      <c r="HC143" s="247">
        <v>353</v>
      </c>
      <c r="HD143" s="247">
        <v>353</v>
      </c>
      <c r="HE143" s="247">
        <v>1</v>
      </c>
      <c r="HF143" s="247">
        <v>348</v>
      </c>
      <c r="HG143" s="247">
        <v>348</v>
      </c>
      <c r="HH143" s="247">
        <v>348</v>
      </c>
      <c r="HI143" s="247">
        <v>348</v>
      </c>
      <c r="HJ143" s="247">
        <v>348</v>
      </c>
      <c r="HK143" s="198"/>
      <c r="HL143" s="247">
        <v>348</v>
      </c>
      <c r="HM143" s="247">
        <v>348</v>
      </c>
      <c r="HN143" s="247">
        <v>348</v>
      </c>
      <c r="HO143" s="247">
        <v>348</v>
      </c>
      <c r="HP143" s="247">
        <v>348</v>
      </c>
      <c r="HQ143" s="247">
        <v>348</v>
      </c>
      <c r="HR143" s="247">
        <v>348</v>
      </c>
      <c r="HS143" s="247">
        <v>348</v>
      </c>
      <c r="HT143" s="247">
        <v>348</v>
      </c>
      <c r="HU143" s="247">
        <v>345</v>
      </c>
      <c r="HV143" s="198"/>
      <c r="HW143" s="247">
        <v>343</v>
      </c>
      <c r="HX143" s="247">
        <v>343</v>
      </c>
      <c r="HY143" s="247">
        <v>343</v>
      </c>
      <c r="HZ143" s="247">
        <v>343</v>
      </c>
      <c r="IA143" s="247">
        <v>343</v>
      </c>
      <c r="IB143" s="247">
        <v>343</v>
      </c>
      <c r="IC143" s="247">
        <v>343</v>
      </c>
      <c r="ID143" s="247">
        <v>343</v>
      </c>
      <c r="IE143" s="247">
        <v>343</v>
      </c>
      <c r="IF143" s="247">
        <v>343</v>
      </c>
      <c r="IG143" s="247">
        <v>343</v>
      </c>
      <c r="IH143" s="247">
        <v>343</v>
      </c>
      <c r="II143" s="247">
        <v>338</v>
      </c>
      <c r="IJ143" s="247">
        <v>338</v>
      </c>
      <c r="IK143" s="247">
        <v>338</v>
      </c>
      <c r="IL143" s="247">
        <v>338</v>
      </c>
      <c r="IM143" s="247">
        <v>338</v>
      </c>
      <c r="IN143" s="247">
        <v>338</v>
      </c>
      <c r="IO143" s="247">
        <v>338</v>
      </c>
      <c r="IP143" s="247">
        <v>338</v>
      </c>
      <c r="IQ143" s="247">
        <v>332</v>
      </c>
      <c r="IR143" s="247">
        <v>332</v>
      </c>
      <c r="IS143" s="247">
        <v>332</v>
      </c>
      <c r="IT143" s="247">
        <v>332</v>
      </c>
      <c r="IU143" s="247">
        <v>332</v>
      </c>
      <c r="IV143" s="247">
        <v>332</v>
      </c>
      <c r="IW143" s="247">
        <v>332</v>
      </c>
      <c r="IX143" s="247">
        <v>332</v>
      </c>
      <c r="IY143" s="247">
        <v>332</v>
      </c>
      <c r="IZ143" s="198"/>
      <c r="JA143" s="247">
        <v>332</v>
      </c>
      <c r="JB143" s="247">
        <v>332</v>
      </c>
      <c r="JC143" s="247">
        <v>332</v>
      </c>
      <c r="JD143" s="247">
        <v>332</v>
      </c>
      <c r="JE143" s="247">
        <v>332</v>
      </c>
      <c r="JF143" s="247">
        <v>332</v>
      </c>
      <c r="JG143" s="247">
        <v>332</v>
      </c>
      <c r="JH143" s="247">
        <v>332</v>
      </c>
      <c r="JI143" s="247">
        <v>332</v>
      </c>
      <c r="JJ143" s="247"/>
      <c r="JK143" s="247">
        <v>332</v>
      </c>
      <c r="JL143" s="247">
        <v>332</v>
      </c>
      <c r="JM143" s="247">
        <v>332</v>
      </c>
      <c r="JN143" s="247">
        <v>332</v>
      </c>
      <c r="JO143" s="247">
        <v>332</v>
      </c>
      <c r="JP143" s="247">
        <v>332</v>
      </c>
      <c r="JQ143" s="198"/>
      <c r="JR143" s="247">
        <v>332</v>
      </c>
      <c r="JS143" s="247">
        <v>332</v>
      </c>
      <c r="JT143" s="247">
        <v>332</v>
      </c>
      <c r="JU143" s="247">
        <v>332</v>
      </c>
      <c r="JV143" s="247">
        <v>332</v>
      </c>
      <c r="JW143" s="247">
        <v>332</v>
      </c>
      <c r="JX143" s="247">
        <v>332</v>
      </c>
      <c r="JY143" s="247">
        <v>332</v>
      </c>
      <c r="JZ143" s="247">
        <v>332</v>
      </c>
      <c r="KA143" s="247">
        <v>332</v>
      </c>
      <c r="KB143" s="247">
        <v>332</v>
      </c>
      <c r="KC143" s="247">
        <v>332</v>
      </c>
      <c r="KD143" s="247">
        <v>332</v>
      </c>
      <c r="KE143" s="247">
        <v>332</v>
      </c>
      <c r="KF143" s="247">
        <v>329</v>
      </c>
      <c r="KG143" s="247">
        <v>329</v>
      </c>
      <c r="KH143" s="247">
        <v>329</v>
      </c>
      <c r="KI143" s="247">
        <v>329</v>
      </c>
      <c r="KJ143" s="247">
        <v>324</v>
      </c>
      <c r="KK143" s="247">
        <v>324</v>
      </c>
      <c r="KL143" s="247">
        <v>324</v>
      </c>
      <c r="KM143" s="247">
        <v>324</v>
      </c>
      <c r="KN143" s="247">
        <v>324</v>
      </c>
      <c r="KO143" s="247">
        <v>324</v>
      </c>
      <c r="KP143" s="247">
        <v>324</v>
      </c>
      <c r="KQ143" s="247">
        <v>324</v>
      </c>
      <c r="KR143" s="247">
        <v>324</v>
      </c>
      <c r="KS143" s="247">
        <v>324</v>
      </c>
      <c r="KT143" s="247">
        <v>324</v>
      </c>
      <c r="KU143" s="247">
        <v>324</v>
      </c>
      <c r="KV143" s="247">
        <v>324</v>
      </c>
      <c r="KW143" s="247">
        <v>324</v>
      </c>
      <c r="KX143" s="198"/>
      <c r="KY143" s="198"/>
      <c r="KZ143" s="198"/>
      <c r="LA143" s="198"/>
      <c r="LB143" s="247">
        <v>316</v>
      </c>
      <c r="LC143" s="247">
        <v>332</v>
      </c>
      <c r="LD143" s="247">
        <v>332</v>
      </c>
      <c r="LE143" s="247">
        <v>311</v>
      </c>
      <c r="LF143" s="243">
        <v>0</v>
      </c>
      <c r="LG143" s="247">
        <v>311</v>
      </c>
      <c r="LH143" s="198"/>
      <c r="LI143" s="198"/>
      <c r="LJ143" s="198"/>
      <c r="LK143" s="198"/>
      <c r="LL143" s="198"/>
      <c r="LM143" s="198"/>
      <c r="LN143" s="198"/>
      <c r="LO143" s="198"/>
      <c r="LP143" s="198"/>
      <c r="LQ143" s="247">
        <v>311</v>
      </c>
      <c r="LR143" s="198"/>
      <c r="LS143" s="198"/>
      <c r="LT143" s="198"/>
      <c r="LU143" s="198"/>
      <c r="LV143" s="198"/>
      <c r="LW143" s="198"/>
      <c r="LX143" s="198"/>
      <c r="LY143" s="198"/>
      <c r="LZ143" s="198"/>
      <c r="MA143" s="198"/>
      <c r="MB143" s="198"/>
      <c r="MC143" s="198"/>
      <c r="MD143" s="198"/>
      <c r="ME143" s="198"/>
      <c r="MF143" s="198"/>
      <c r="MG143" s="198"/>
      <c r="MH143" s="198"/>
      <c r="MI143" s="198"/>
      <c r="MJ143" s="198"/>
      <c r="MK143" s="198"/>
      <c r="ML143" s="198"/>
      <c r="MM143" s="198"/>
      <c r="MN143" s="247">
        <v>311</v>
      </c>
      <c r="MO143" s="247">
        <v>313</v>
      </c>
      <c r="MP143" s="198"/>
      <c r="MQ143" s="247">
        <v>313</v>
      </c>
      <c r="MR143" s="198"/>
      <c r="MS143" s="198"/>
      <c r="MT143" s="198"/>
      <c r="MU143" s="198"/>
      <c r="MV143" s="198"/>
      <c r="MW143" s="198"/>
      <c r="MX143" s="198"/>
      <c r="MY143" s="198"/>
      <c r="MZ143" s="198"/>
      <c r="NA143" s="247">
        <v>313</v>
      </c>
      <c r="NB143" s="198"/>
      <c r="NC143" s="198"/>
      <c r="ND143" s="198"/>
      <c r="NE143" s="198"/>
      <c r="NF143" s="198"/>
      <c r="NG143" s="198"/>
      <c r="NH143" s="198"/>
      <c r="NI143" s="198"/>
      <c r="NJ143" s="198"/>
      <c r="NK143" s="198"/>
      <c r="NL143" s="198"/>
      <c r="NM143" s="198"/>
      <c r="NN143" s="198"/>
      <c r="NO143" s="198"/>
      <c r="NP143" s="196"/>
      <c r="NQ143" s="196"/>
      <c r="NR143" s="196"/>
      <c r="NS143" s="196"/>
      <c r="NT143" s="196"/>
      <c r="NU143" s="196"/>
      <c r="NV143" s="196"/>
      <c r="NW143" s="196"/>
      <c r="NX143" s="196"/>
      <c r="NY143" s="196"/>
      <c r="NZ143" s="196"/>
      <c r="OA143" s="196"/>
      <c r="OB143" s="196"/>
      <c r="OC143" s="196"/>
      <c r="OD143" s="196"/>
      <c r="OE143" s="196"/>
      <c r="OF143" s="196"/>
      <c r="OG143" s="196"/>
      <c r="OH143" s="196"/>
      <c r="OI143" s="196"/>
      <c r="OJ143" s="196"/>
      <c r="OK143" s="196"/>
      <c r="OL143" s="196"/>
      <c r="OM143" s="196"/>
      <c r="ON143" s="196"/>
      <c r="OO143" s="196"/>
      <c r="OP143" s="196"/>
      <c r="OQ143" s="196"/>
      <c r="OR143" s="196"/>
      <c r="OS143" s="196"/>
      <c r="OT143" s="196"/>
      <c r="OU143" s="196"/>
      <c r="OV143" s="196"/>
      <c r="OW143" s="196"/>
      <c r="OX143" s="196"/>
      <c r="OY143" s="196"/>
      <c r="OZ143" s="196"/>
      <c r="PA143" s="196"/>
      <c r="PB143" s="196"/>
      <c r="PC143" s="196"/>
      <c r="PD143" s="196"/>
      <c r="PE143" s="196"/>
      <c r="PF143" s="196"/>
      <c r="PG143" s="196"/>
      <c r="PH143" s="196"/>
      <c r="PI143" s="196"/>
      <c r="PJ143" s="196"/>
      <c r="PK143" s="196"/>
      <c r="PL143" s="196"/>
      <c r="PM143" s="196"/>
      <c r="PN143" s="196"/>
      <c r="PO143" s="196"/>
      <c r="PP143" s="196"/>
      <c r="PQ143" s="196"/>
      <c r="PR143" s="196"/>
      <c r="PS143" s="196"/>
      <c r="PT143" s="196"/>
      <c r="PU143" s="196"/>
      <c r="PV143" s="196"/>
      <c r="PW143" s="196"/>
      <c r="PX143" s="261"/>
      <c r="PY143" s="261"/>
      <c r="PZ143" s="261"/>
      <c r="QA143" s="261"/>
      <c r="QB143" s="261"/>
      <c r="QC143" s="261"/>
      <c r="QD143" s="261"/>
      <c r="QE143" s="261"/>
      <c r="QF143" s="261"/>
      <c r="QG143" s="261"/>
      <c r="QH143" s="261"/>
      <c r="QI143" s="261"/>
      <c r="QJ143" s="261"/>
      <c r="QK143" s="261"/>
      <c r="QL143" s="261"/>
      <c r="QM143" s="261"/>
      <c r="QN143" s="261"/>
      <c r="QO143" s="261"/>
      <c r="QP143" s="261"/>
      <c r="QQ143" s="261"/>
      <c r="QR143" s="261"/>
      <c r="QS143" s="261"/>
      <c r="QT143" s="261"/>
      <c r="QU143" s="261"/>
      <c r="QV143" s="261"/>
      <c r="QW143" s="261"/>
      <c r="QX143" s="261"/>
      <c r="QY143" s="261"/>
      <c r="QZ143" s="261"/>
      <c r="RA143" s="261"/>
      <c r="RB143" s="261"/>
      <c r="RC143" s="261"/>
      <c r="RD143" s="261"/>
      <c r="RE143" s="261"/>
      <c r="RF143" s="261"/>
      <c r="RG143" s="261"/>
      <c r="RH143" s="261"/>
      <c r="RI143" s="261"/>
      <c r="RJ143" s="261"/>
      <c r="RK143" s="261"/>
      <c r="RL143" s="261"/>
      <c r="RM143" s="261"/>
      <c r="RN143" s="261"/>
      <c r="RO143" s="261"/>
      <c r="RP143" s="261"/>
      <c r="RQ143" s="261"/>
      <c r="RR143" s="261"/>
      <c r="RS143" s="261"/>
      <c r="RT143" s="261"/>
      <c r="RU143" s="261"/>
      <c r="RV143" s="261"/>
      <c r="RW143" s="261"/>
      <c r="RX143" s="261"/>
      <c r="RY143" s="261"/>
      <c r="RZ143" s="261"/>
      <c r="SA143" s="261"/>
      <c r="SB143" s="261"/>
      <c r="SC143" s="261"/>
      <c r="SD143" s="261"/>
      <c r="SE143" s="261"/>
    </row>
    <row r="144" spans="1:499" x14ac:dyDescent="0.2">
      <c r="A144" s="230" t="s">
        <v>830</v>
      </c>
      <c r="B144" s="231" t="s">
        <v>5450</v>
      </c>
      <c r="C144" s="225"/>
      <c r="D144" s="225"/>
      <c r="E144" s="225"/>
      <c r="F144" s="226" t="s">
        <v>5776</v>
      </c>
      <c r="G144" s="226" t="s">
        <v>5550</v>
      </c>
      <c r="H144" s="226" t="s">
        <v>5551</v>
      </c>
      <c r="I144" s="226" t="s">
        <v>5761</v>
      </c>
      <c r="J144" s="226"/>
      <c r="K144" s="226"/>
      <c r="L144" s="226"/>
      <c r="M144" s="226"/>
      <c r="N144" s="226" t="s">
        <v>5553</v>
      </c>
      <c r="O144" s="226" t="s">
        <v>5560</v>
      </c>
      <c r="P144" s="226"/>
      <c r="Q144" s="237">
        <v>0</v>
      </c>
      <c r="R144" s="238"/>
      <c r="S144" s="238"/>
      <c r="T144" s="238"/>
      <c r="U144" s="238"/>
      <c r="V144" s="238"/>
      <c r="W144" s="232" t="s">
        <v>5555</v>
      </c>
      <c r="X144" s="232"/>
      <c r="Y144" s="232" t="s">
        <v>5556</v>
      </c>
      <c r="Z144" s="235">
        <v>3.24</v>
      </c>
      <c r="AA144" s="235">
        <v>4.9000000000000004</v>
      </c>
      <c r="AB144" s="235">
        <v>0</v>
      </c>
      <c r="AC144" s="224">
        <v>36526</v>
      </c>
      <c r="AD144" s="224">
        <v>36526</v>
      </c>
      <c r="AE144" s="125">
        <v>18</v>
      </c>
      <c r="AF144" s="125">
        <v>24</v>
      </c>
      <c r="AG144" s="125">
        <v>12</v>
      </c>
      <c r="AH144" s="236">
        <v>1</v>
      </c>
      <c r="AI144" s="236" t="s">
        <v>819</v>
      </c>
      <c r="AJ144" s="125" t="s">
        <v>6225</v>
      </c>
      <c r="AK144" s="175" t="s">
        <v>5144</v>
      </c>
      <c r="AL144" s="125" t="s">
        <v>820</v>
      </c>
      <c r="AM144" s="27" t="s">
        <v>820</v>
      </c>
      <c r="AN144" s="126">
        <v>7.39</v>
      </c>
      <c r="AO144" s="126">
        <v>11.3</v>
      </c>
      <c r="AP144" s="126">
        <v>6.4</v>
      </c>
      <c r="AQ144" s="126">
        <v>5.0999999999999996</v>
      </c>
      <c r="AR144" s="125">
        <v>0</v>
      </c>
      <c r="AS144" s="125">
        <v>0</v>
      </c>
      <c r="AT144" s="178">
        <v>43448</v>
      </c>
      <c r="AU144" s="178"/>
      <c r="AV144" s="178">
        <v>43186</v>
      </c>
      <c r="AW144" s="239" t="s">
        <v>855</v>
      </c>
      <c r="AX144" s="239" t="s">
        <v>846</v>
      </c>
      <c r="AY144" s="127"/>
      <c r="AZ144" s="127"/>
      <c r="BA144" s="128">
        <v>150</v>
      </c>
      <c r="BB144" s="128" t="s">
        <v>489</v>
      </c>
      <c r="BC144" s="128"/>
      <c r="BD144" s="128">
        <v>1</v>
      </c>
      <c r="BE144" s="129" t="s">
        <v>541</v>
      </c>
      <c r="BF144" s="130">
        <v>1</v>
      </c>
      <c r="BG144" s="240"/>
      <c r="BH144" s="241"/>
      <c r="BI144" s="190"/>
      <c r="BJ144" s="131">
        <v>333</v>
      </c>
      <c r="BK144" s="191">
        <v>320</v>
      </c>
      <c r="BL144" s="13">
        <v>221</v>
      </c>
      <c r="BM144" s="13">
        <v>110</v>
      </c>
      <c r="BN144" s="27" t="s">
        <v>705</v>
      </c>
      <c r="BO144" s="13" t="s">
        <v>705</v>
      </c>
      <c r="BP144" s="222">
        <v>308</v>
      </c>
      <c r="BQ144" s="132"/>
      <c r="BR144" s="133"/>
      <c r="BS144" s="125">
        <v>1000000000</v>
      </c>
      <c r="BT144" s="134">
        <v>189</v>
      </c>
      <c r="BU144" s="135">
        <v>0.43240000000000001</v>
      </c>
      <c r="BV144" s="134">
        <v>0</v>
      </c>
      <c r="BW144" s="136">
        <v>0</v>
      </c>
      <c r="BX144" s="136">
        <v>0</v>
      </c>
      <c r="BY144" s="136">
        <v>0</v>
      </c>
      <c r="BZ144" s="134">
        <v>0</v>
      </c>
      <c r="CA144" s="134">
        <v>0</v>
      </c>
      <c r="CB144" s="134">
        <v>189</v>
      </c>
      <c r="CC144" s="135">
        <v>0.43240000000000001</v>
      </c>
      <c r="CD144" s="134"/>
      <c r="CE144" s="134"/>
      <c r="CF144" s="137">
        <v>150</v>
      </c>
      <c r="CG144" s="134">
        <v>111</v>
      </c>
      <c r="CH144" s="132"/>
      <c r="CI144" s="132"/>
      <c r="CJ144" s="229" t="s">
        <v>820</v>
      </c>
      <c r="CK144" s="233" t="s">
        <v>820</v>
      </c>
      <c r="CL144" s="138">
        <v>0</v>
      </c>
      <c r="CM144" s="138">
        <v>0</v>
      </c>
      <c r="CN144" s="135">
        <v>0</v>
      </c>
      <c r="CO144" s="135">
        <v>0.68</v>
      </c>
      <c r="CP144" s="139"/>
      <c r="CQ144" s="135">
        <v>0</v>
      </c>
      <c r="CR144" s="179">
        <v>43479</v>
      </c>
      <c r="CS144" s="180">
        <v>43479</v>
      </c>
      <c r="CT144" s="181">
        <v>43605</v>
      </c>
      <c r="CU144" s="181">
        <v>36526</v>
      </c>
      <c r="CV144" s="181">
        <v>36526</v>
      </c>
      <c r="CW144" s="181">
        <v>36526</v>
      </c>
      <c r="CX144" s="181">
        <v>36694</v>
      </c>
      <c r="CY144" s="135">
        <v>0</v>
      </c>
      <c r="CZ144" s="134">
        <v>0</v>
      </c>
      <c r="DA144" s="135">
        <v>0</v>
      </c>
      <c r="DB144" s="135">
        <v>0</v>
      </c>
      <c r="DC144" s="135">
        <v>2.197802197802198E-2</v>
      </c>
      <c r="DD144" s="135">
        <v>0</v>
      </c>
      <c r="DE144" s="140">
        <v>0</v>
      </c>
      <c r="DF144" s="13" t="s">
        <v>820</v>
      </c>
      <c r="DG144" s="80" t="s">
        <v>706</v>
      </c>
      <c r="DH144" s="18" t="b">
        <v>0</v>
      </c>
      <c r="DI144" s="79"/>
      <c r="DJ144" s="79"/>
      <c r="DK144" s="192"/>
      <c r="DL144" s="174"/>
      <c r="DM144" s="193"/>
      <c r="DN144" s="135"/>
      <c r="DO144" s="79"/>
      <c r="DP144" s="79"/>
      <c r="DQ144" s="79"/>
      <c r="DR144" s="79"/>
      <c r="DS144" s="79"/>
      <c r="DT144" s="79"/>
      <c r="DU144" s="79"/>
      <c r="DV144" s="18"/>
      <c r="DW144" s="18"/>
      <c r="DX144" s="18"/>
      <c r="DY144" s="177"/>
      <c r="DZ144" s="177">
        <v>0</v>
      </c>
      <c r="EA144" s="177">
        <v>0</v>
      </c>
      <c r="EB144" s="177">
        <v>0</v>
      </c>
      <c r="EC144" s="177">
        <v>0</v>
      </c>
      <c r="ED144" s="177">
        <v>0</v>
      </c>
      <c r="EE144" s="177">
        <v>0</v>
      </c>
      <c r="EF144" s="177">
        <v>0</v>
      </c>
      <c r="EG144" s="177">
        <v>0</v>
      </c>
      <c r="EH144" s="177">
        <v>0</v>
      </c>
      <c r="EI144" s="177">
        <v>0</v>
      </c>
      <c r="EJ144" s="177">
        <v>0</v>
      </c>
      <c r="EK144" s="177">
        <v>0</v>
      </c>
      <c r="EL144" s="177">
        <v>0</v>
      </c>
      <c r="EM144" s="177">
        <v>0</v>
      </c>
      <c r="EN144" s="177">
        <v>0</v>
      </c>
      <c r="EO144" s="177">
        <v>0</v>
      </c>
      <c r="EP144" s="177">
        <v>0</v>
      </c>
      <c r="EQ144" s="177">
        <v>0</v>
      </c>
      <c r="ER144" s="177">
        <v>0</v>
      </c>
      <c r="ES144" s="177">
        <v>0</v>
      </c>
      <c r="ET144" s="177">
        <v>0</v>
      </c>
      <c r="EU144" s="177">
        <v>0</v>
      </c>
      <c r="EV144" s="177">
        <v>0</v>
      </c>
      <c r="EW144" s="177">
        <v>0</v>
      </c>
      <c r="EX144" s="177">
        <v>0</v>
      </c>
      <c r="EY144" s="177">
        <v>0</v>
      </c>
      <c r="EZ144" s="177">
        <v>0</v>
      </c>
      <c r="FA144" s="177">
        <v>0</v>
      </c>
      <c r="FB144" s="177">
        <v>0</v>
      </c>
      <c r="FC144" s="246">
        <v>386</v>
      </c>
      <c r="FD144" s="247">
        <v>340</v>
      </c>
      <c r="FE144" s="247">
        <v>340</v>
      </c>
      <c r="FF144" s="247">
        <v>340</v>
      </c>
      <c r="FG144" s="246">
        <v>326</v>
      </c>
      <c r="FH144" s="247">
        <v>326</v>
      </c>
      <c r="FI144" s="247">
        <v>326</v>
      </c>
      <c r="FJ144" s="247">
        <v>326</v>
      </c>
      <c r="FK144" s="247">
        <v>272</v>
      </c>
      <c r="FL144" s="247">
        <v>272</v>
      </c>
      <c r="FM144" s="247">
        <v>272</v>
      </c>
      <c r="FN144" s="247">
        <v>272</v>
      </c>
      <c r="FO144" s="247">
        <v>272</v>
      </c>
      <c r="FP144" s="247">
        <v>272</v>
      </c>
      <c r="FQ144" s="247">
        <v>272</v>
      </c>
      <c r="FR144" s="247">
        <v>272</v>
      </c>
      <c r="FS144" s="247">
        <v>272</v>
      </c>
      <c r="FT144" s="247">
        <v>272</v>
      </c>
      <c r="FU144" s="247">
        <v>272</v>
      </c>
      <c r="FV144" s="247">
        <v>272</v>
      </c>
      <c r="FW144" s="247">
        <v>272</v>
      </c>
      <c r="FX144" s="247">
        <v>272</v>
      </c>
      <c r="FY144" s="247">
        <v>272</v>
      </c>
      <c r="FZ144" s="247">
        <v>272</v>
      </c>
      <c r="GA144" s="247">
        <v>272</v>
      </c>
      <c r="GB144" s="247">
        <v>272</v>
      </c>
      <c r="GC144" s="247">
        <v>272</v>
      </c>
      <c r="GD144" s="247">
        <v>264</v>
      </c>
      <c r="GE144" s="247">
        <v>264</v>
      </c>
      <c r="GF144" s="247">
        <v>260</v>
      </c>
      <c r="GG144" s="247">
        <v>250</v>
      </c>
      <c r="GH144" s="247">
        <v>247</v>
      </c>
      <c r="GI144" s="247">
        <v>247</v>
      </c>
      <c r="GJ144" s="247">
        <v>247</v>
      </c>
      <c r="GK144" s="247">
        <v>247</v>
      </c>
      <c r="GL144" s="247">
        <v>247</v>
      </c>
      <c r="GM144" s="247">
        <v>247</v>
      </c>
      <c r="GN144" s="247">
        <v>247</v>
      </c>
      <c r="GO144" s="247">
        <v>247</v>
      </c>
      <c r="GP144" s="247">
        <v>247</v>
      </c>
      <c r="GQ144" s="247">
        <v>247</v>
      </c>
      <c r="GR144" s="247">
        <v>247</v>
      </c>
      <c r="GS144" s="247">
        <v>247</v>
      </c>
      <c r="GT144" s="247">
        <v>247</v>
      </c>
      <c r="GU144" s="247">
        <v>247</v>
      </c>
      <c r="GV144" s="247">
        <v>247</v>
      </c>
      <c r="GW144" s="247">
        <v>247</v>
      </c>
      <c r="GX144" s="247">
        <v>247</v>
      </c>
      <c r="GY144" s="247">
        <v>247</v>
      </c>
      <c r="GZ144" s="247">
        <v>247</v>
      </c>
      <c r="HA144" s="247">
        <v>247</v>
      </c>
      <c r="HB144" s="247">
        <v>247</v>
      </c>
      <c r="HC144" s="247">
        <v>247</v>
      </c>
      <c r="HD144" s="247">
        <v>247</v>
      </c>
      <c r="HE144" s="247">
        <v>1</v>
      </c>
      <c r="HF144" s="247">
        <v>247</v>
      </c>
      <c r="HG144" s="247">
        <v>247</v>
      </c>
      <c r="HH144" s="247">
        <v>247</v>
      </c>
      <c r="HI144" s="247">
        <v>247</v>
      </c>
      <c r="HJ144" s="247">
        <v>242</v>
      </c>
      <c r="HK144" s="198"/>
      <c r="HL144" s="247">
        <v>242</v>
      </c>
      <c r="HM144" s="247">
        <v>242</v>
      </c>
      <c r="HN144" s="247">
        <v>242</v>
      </c>
      <c r="HO144" s="247">
        <v>247</v>
      </c>
      <c r="HP144" s="247">
        <v>242</v>
      </c>
      <c r="HQ144" s="247">
        <v>242</v>
      </c>
      <c r="HR144" s="247">
        <v>242</v>
      </c>
      <c r="HS144" s="247">
        <v>242</v>
      </c>
      <c r="HT144" s="247">
        <v>242</v>
      </c>
      <c r="HU144" s="247">
        <v>239</v>
      </c>
      <c r="HV144" s="198"/>
      <c r="HW144" s="247">
        <v>239</v>
      </c>
      <c r="HX144" s="247">
        <v>239</v>
      </c>
      <c r="HY144" s="247">
        <v>239</v>
      </c>
      <c r="HZ144" s="247">
        <v>239</v>
      </c>
      <c r="IA144" s="247">
        <v>239</v>
      </c>
      <c r="IB144" s="247">
        <v>243</v>
      </c>
      <c r="IC144" s="247">
        <v>243</v>
      </c>
      <c r="ID144" s="247">
        <v>243</v>
      </c>
      <c r="IE144" s="247">
        <v>243</v>
      </c>
      <c r="IF144" s="247">
        <v>242</v>
      </c>
      <c r="IG144" s="247">
        <v>242</v>
      </c>
      <c r="IH144" s="247">
        <v>242</v>
      </c>
      <c r="II144" s="247">
        <v>242</v>
      </c>
      <c r="IJ144" s="247">
        <v>242</v>
      </c>
      <c r="IK144" s="247">
        <v>242</v>
      </c>
      <c r="IL144" s="247">
        <v>242</v>
      </c>
      <c r="IM144" s="247">
        <v>242</v>
      </c>
      <c r="IN144" s="247">
        <v>242</v>
      </c>
      <c r="IO144" s="247">
        <v>242</v>
      </c>
      <c r="IP144" s="247">
        <v>242</v>
      </c>
      <c r="IQ144" s="247">
        <v>234</v>
      </c>
      <c r="IR144" s="247">
        <v>234</v>
      </c>
      <c r="IS144" s="247">
        <v>234</v>
      </c>
      <c r="IT144" s="247">
        <v>234</v>
      </c>
      <c r="IU144" s="247">
        <v>234</v>
      </c>
      <c r="IV144" s="247">
        <v>234</v>
      </c>
      <c r="IW144" s="247">
        <v>234</v>
      </c>
      <c r="IX144" s="247">
        <v>234</v>
      </c>
      <c r="IY144" s="247">
        <v>234</v>
      </c>
      <c r="IZ144" s="198"/>
      <c r="JA144" s="247">
        <v>234</v>
      </c>
      <c r="JB144" s="247">
        <v>234</v>
      </c>
      <c r="JC144" s="247">
        <v>234</v>
      </c>
      <c r="JD144" s="247">
        <v>234</v>
      </c>
      <c r="JE144" s="247">
        <v>234</v>
      </c>
      <c r="JF144" s="247">
        <v>234</v>
      </c>
      <c r="JG144" s="247">
        <v>234</v>
      </c>
      <c r="JH144" s="247">
        <v>234</v>
      </c>
      <c r="JI144" s="247">
        <v>234</v>
      </c>
      <c r="JJ144" s="247"/>
      <c r="JK144" s="247">
        <v>234</v>
      </c>
      <c r="JL144" s="247">
        <v>234</v>
      </c>
      <c r="JM144" s="247">
        <v>234</v>
      </c>
      <c r="JN144" s="247">
        <v>234</v>
      </c>
      <c r="JO144" s="247">
        <v>230</v>
      </c>
      <c r="JP144" s="247">
        <v>230</v>
      </c>
      <c r="JQ144" s="198"/>
      <c r="JR144" s="247">
        <v>230</v>
      </c>
      <c r="JS144" s="247">
        <v>230</v>
      </c>
      <c r="JT144" s="247">
        <v>230</v>
      </c>
      <c r="JU144" s="247">
        <v>230</v>
      </c>
      <c r="JV144" s="247">
        <v>230</v>
      </c>
      <c r="JW144" s="247">
        <v>230</v>
      </c>
      <c r="JX144" s="247">
        <v>230</v>
      </c>
      <c r="JY144" s="247">
        <v>230</v>
      </c>
      <c r="JZ144" s="247">
        <v>230</v>
      </c>
      <c r="KA144" s="247">
        <v>230</v>
      </c>
      <c r="KB144" s="247">
        <v>230</v>
      </c>
      <c r="KC144" s="247">
        <v>230</v>
      </c>
      <c r="KD144" s="247">
        <v>230</v>
      </c>
      <c r="KE144" s="247">
        <v>230</v>
      </c>
      <c r="KF144" s="247">
        <v>227</v>
      </c>
      <c r="KG144" s="247">
        <v>227</v>
      </c>
      <c r="KH144" s="247">
        <v>227</v>
      </c>
      <c r="KI144" s="247">
        <v>227</v>
      </c>
      <c r="KJ144" s="247">
        <v>227</v>
      </c>
      <c r="KK144" s="247">
        <v>227</v>
      </c>
      <c r="KL144" s="247">
        <v>227</v>
      </c>
      <c r="KM144" s="247">
        <v>227</v>
      </c>
      <c r="KN144" s="248">
        <v>221</v>
      </c>
      <c r="KO144" s="248">
        <v>221</v>
      </c>
      <c r="KP144" s="248">
        <v>221</v>
      </c>
      <c r="KQ144" s="248">
        <v>221</v>
      </c>
      <c r="KR144" s="248">
        <v>221</v>
      </c>
      <c r="KS144" s="248">
        <v>221</v>
      </c>
      <c r="KT144" s="248">
        <v>221</v>
      </c>
      <c r="KU144" s="248">
        <v>221</v>
      </c>
      <c r="KV144" s="248">
        <v>221</v>
      </c>
      <c r="KW144" s="248">
        <v>221</v>
      </c>
      <c r="KX144" s="198"/>
      <c r="KY144" s="198"/>
      <c r="KZ144" s="198"/>
      <c r="LA144" s="198"/>
      <c r="LB144" s="248">
        <v>222</v>
      </c>
      <c r="LC144" s="247">
        <v>234</v>
      </c>
      <c r="LD144" s="247">
        <v>234</v>
      </c>
      <c r="LE144" s="248">
        <v>222</v>
      </c>
      <c r="LF144" s="243">
        <v>0</v>
      </c>
      <c r="LG144" s="248">
        <v>222</v>
      </c>
      <c r="LH144" s="198"/>
      <c r="LI144" s="198"/>
      <c r="LJ144" s="198"/>
      <c r="LK144" s="198"/>
      <c r="LL144" s="198"/>
      <c r="LM144" s="198"/>
      <c r="LN144" s="198"/>
      <c r="LO144" s="198"/>
      <c r="LP144" s="198"/>
      <c r="LQ144" s="248">
        <v>222</v>
      </c>
      <c r="LR144" s="198"/>
      <c r="LS144" s="198"/>
      <c r="LT144" s="198"/>
      <c r="LU144" s="198"/>
      <c r="LV144" s="198"/>
      <c r="LW144" s="198"/>
      <c r="LX144" s="198"/>
      <c r="LY144" s="198"/>
      <c r="LZ144" s="198"/>
      <c r="MA144" s="198"/>
      <c r="MB144" s="198"/>
      <c r="MC144" s="198"/>
      <c r="MD144" s="198"/>
      <c r="ME144" s="198"/>
      <c r="MF144" s="198"/>
      <c r="MG144" s="198"/>
      <c r="MH144" s="198"/>
      <c r="MI144" s="198"/>
      <c r="MJ144" s="198"/>
      <c r="MK144" s="198"/>
      <c r="ML144" s="198"/>
      <c r="MM144" s="198"/>
      <c r="MN144" s="248">
        <v>222</v>
      </c>
      <c r="MO144" s="244">
        <v>189</v>
      </c>
      <c r="MP144" s="198"/>
      <c r="MQ144" s="244">
        <v>189</v>
      </c>
      <c r="MR144" s="198"/>
      <c r="MS144" s="198"/>
      <c r="MT144" s="198"/>
      <c r="MU144" s="198"/>
      <c r="MV144" s="198"/>
      <c r="MW144" s="198"/>
      <c r="MX144" s="198"/>
      <c r="MY144" s="198"/>
      <c r="MZ144" s="198"/>
      <c r="NA144" s="244">
        <v>189</v>
      </c>
      <c r="NB144" s="198"/>
      <c r="NC144" s="198"/>
      <c r="ND144" s="198"/>
      <c r="NE144" s="198"/>
      <c r="NF144" s="198"/>
      <c r="NG144" s="198"/>
      <c r="NH144" s="198"/>
      <c r="NI144" s="198"/>
      <c r="NJ144" s="198"/>
      <c r="NK144" s="198"/>
      <c r="NL144" s="198"/>
      <c r="NM144" s="198"/>
      <c r="NN144" s="198"/>
      <c r="NO144" s="198"/>
      <c r="NP144" s="198"/>
      <c r="NQ144" s="198"/>
      <c r="NR144" s="198"/>
      <c r="NS144" s="198"/>
      <c r="NT144" s="198"/>
      <c r="NU144" s="198"/>
      <c r="NV144" s="198"/>
      <c r="NW144" s="198"/>
      <c r="NX144" s="198"/>
      <c r="NY144" s="198"/>
      <c r="NZ144" s="198"/>
      <c r="OA144" s="198"/>
      <c r="OB144" s="198"/>
      <c r="OC144" s="198"/>
      <c r="OD144" s="198"/>
      <c r="OE144" s="198"/>
      <c r="OF144" s="198"/>
      <c r="OG144" s="198"/>
      <c r="OH144" s="198"/>
      <c r="OI144" s="198"/>
      <c r="OJ144" s="198"/>
      <c r="OK144" s="198"/>
      <c r="OL144" s="198"/>
      <c r="OM144" s="198"/>
      <c r="ON144" s="198"/>
      <c r="OO144" s="198"/>
      <c r="OP144" s="198"/>
      <c r="OQ144" s="198"/>
      <c r="OR144" s="198"/>
      <c r="OS144" s="198"/>
      <c r="OT144" s="198"/>
      <c r="OU144" s="198"/>
      <c r="OV144" s="198"/>
      <c r="OW144" s="198"/>
      <c r="OX144" s="198"/>
      <c r="OY144" s="198"/>
      <c r="OZ144" s="198"/>
      <c r="PA144" s="198"/>
      <c r="PB144" s="198"/>
      <c r="PC144" s="198"/>
      <c r="PD144" s="198"/>
      <c r="PE144" s="198"/>
      <c r="PF144" s="198"/>
      <c r="PG144" s="198"/>
      <c r="PH144" s="198"/>
      <c r="PI144" s="198"/>
      <c r="PJ144" s="198"/>
      <c r="PK144" s="198"/>
      <c r="PL144" s="198"/>
      <c r="PM144" s="198"/>
      <c r="PN144" s="198"/>
      <c r="PO144" s="198"/>
      <c r="PP144" s="198"/>
      <c r="PQ144" s="198"/>
      <c r="PR144" s="198"/>
      <c r="PS144" s="198"/>
      <c r="PT144" s="198"/>
      <c r="PU144" s="198"/>
      <c r="PV144" s="198"/>
      <c r="PW144" s="198"/>
      <c r="PX144" s="261"/>
      <c r="PY144" s="261"/>
      <c r="PZ144" s="261"/>
      <c r="QA144" s="261"/>
      <c r="QB144" s="261"/>
      <c r="QC144" s="261"/>
      <c r="QD144" s="261"/>
      <c r="QE144" s="261"/>
      <c r="QF144" s="261"/>
      <c r="QG144" s="261"/>
      <c r="QH144" s="261"/>
      <c r="QI144" s="261"/>
      <c r="QJ144" s="261"/>
      <c r="QK144" s="261"/>
      <c r="QL144" s="261"/>
      <c r="QM144" s="261"/>
      <c r="QN144" s="261"/>
      <c r="QO144" s="261"/>
      <c r="QP144" s="261"/>
      <c r="QQ144" s="261"/>
      <c r="QR144" s="261"/>
      <c r="QS144" s="261"/>
      <c r="QT144" s="261"/>
      <c r="QU144" s="261"/>
      <c r="QV144" s="261"/>
      <c r="QW144" s="261"/>
      <c r="QX144" s="261"/>
      <c r="QY144" s="261"/>
      <c r="QZ144" s="261"/>
      <c r="RA144" s="261"/>
      <c r="RB144" s="261"/>
      <c r="RC144" s="261"/>
      <c r="RD144" s="261"/>
      <c r="RE144" s="261"/>
      <c r="RF144" s="261"/>
      <c r="RG144" s="261"/>
      <c r="RH144" s="261"/>
      <c r="RI144" s="261"/>
      <c r="RJ144" s="261"/>
      <c r="RK144" s="261"/>
      <c r="RL144" s="261"/>
      <c r="RM144" s="261"/>
      <c r="RN144" s="261"/>
      <c r="RO144" s="261"/>
      <c r="RP144" s="261"/>
      <c r="RQ144" s="261"/>
      <c r="RR144" s="261"/>
      <c r="RS144" s="261"/>
      <c r="RT144" s="261"/>
      <c r="RU144" s="261"/>
      <c r="RV144" s="261"/>
      <c r="RW144" s="261"/>
      <c r="RX144" s="261"/>
      <c r="RY144" s="261"/>
      <c r="RZ144" s="261"/>
      <c r="SA144" s="261"/>
      <c r="SB144" s="261"/>
      <c r="SC144" s="261"/>
      <c r="SD144" s="261"/>
      <c r="SE144" s="261"/>
    </row>
    <row r="145" spans="1:499" x14ac:dyDescent="0.2">
      <c r="A145" s="230" t="s">
        <v>830</v>
      </c>
      <c r="B145" s="231" t="s">
        <v>3731</v>
      </c>
      <c r="C145" s="225"/>
      <c r="D145" s="225"/>
      <c r="E145" s="225"/>
      <c r="F145" s="226" t="s">
        <v>5777</v>
      </c>
      <c r="G145" s="226" t="s">
        <v>5550</v>
      </c>
      <c r="H145" s="226" t="s">
        <v>5551</v>
      </c>
      <c r="I145" s="226" t="s">
        <v>5761</v>
      </c>
      <c r="J145" s="226"/>
      <c r="K145" s="226"/>
      <c r="L145" s="226"/>
      <c r="M145" s="226"/>
      <c r="N145" s="226" t="s">
        <v>5553</v>
      </c>
      <c r="O145" s="226" t="s">
        <v>5778</v>
      </c>
      <c r="P145" s="226"/>
      <c r="Q145" s="237">
        <v>0</v>
      </c>
      <c r="R145" s="238"/>
      <c r="S145" s="238"/>
      <c r="T145" s="238"/>
      <c r="U145" s="238"/>
      <c r="V145" s="238"/>
      <c r="W145" s="232" t="s">
        <v>5555</v>
      </c>
      <c r="X145" s="232"/>
      <c r="Y145" s="232" t="s">
        <v>5556</v>
      </c>
      <c r="Z145" s="235">
        <v>11.04</v>
      </c>
      <c r="AA145" s="235">
        <v>16.8</v>
      </c>
      <c r="AB145" s="235">
        <v>0</v>
      </c>
      <c r="AC145" s="224">
        <v>36526</v>
      </c>
      <c r="AD145" s="224">
        <v>36526</v>
      </c>
      <c r="AE145" s="125">
        <v>18</v>
      </c>
      <c r="AF145" s="125">
        <v>24</v>
      </c>
      <c r="AG145" s="125">
        <v>12</v>
      </c>
      <c r="AH145" s="236">
        <v>1</v>
      </c>
      <c r="AI145" s="236"/>
      <c r="AJ145" s="125" t="s">
        <v>6240</v>
      </c>
      <c r="AK145" s="175"/>
      <c r="AL145" s="125" t="s">
        <v>820</v>
      </c>
      <c r="AM145" s="27" t="s">
        <v>820</v>
      </c>
      <c r="AN145" s="126">
        <v>0</v>
      </c>
      <c r="AO145" s="126">
        <v>0</v>
      </c>
      <c r="AP145" s="126">
        <v>0</v>
      </c>
      <c r="AQ145" s="126">
        <v>0</v>
      </c>
      <c r="AR145" s="125">
        <v>0</v>
      </c>
      <c r="AS145" s="125">
        <v>0</v>
      </c>
      <c r="AT145" s="178">
        <v>43219</v>
      </c>
      <c r="AU145" s="178"/>
      <c r="AV145" s="178">
        <v>43077</v>
      </c>
      <c r="AW145" s="239" t="s">
        <v>855</v>
      </c>
      <c r="AX145" s="239" t="s">
        <v>846</v>
      </c>
      <c r="AY145" s="127"/>
      <c r="AZ145" s="127"/>
      <c r="BA145" s="128">
        <v>100</v>
      </c>
      <c r="BB145" s="128" t="s">
        <v>489</v>
      </c>
      <c r="BC145" s="128"/>
      <c r="BD145" s="128">
        <v>1</v>
      </c>
      <c r="BE145" s="129" t="s">
        <v>541</v>
      </c>
      <c r="BF145" s="130">
        <v>1</v>
      </c>
      <c r="BG145" s="240"/>
      <c r="BH145" s="241"/>
      <c r="BI145" s="190"/>
      <c r="BJ145" s="131">
        <v>0</v>
      </c>
      <c r="BK145" s="191">
        <v>0</v>
      </c>
      <c r="BL145" s="13">
        <v>0</v>
      </c>
      <c r="BM145" s="13">
        <v>0</v>
      </c>
      <c r="BN145" s="27" t="s">
        <v>702</v>
      </c>
      <c r="BO145" s="13" t="s">
        <v>702</v>
      </c>
      <c r="BP145" s="222">
        <v>750</v>
      </c>
      <c r="BQ145" s="132"/>
      <c r="BR145" s="133"/>
      <c r="BS145" s="125">
        <v>1000000000</v>
      </c>
      <c r="BT145" s="134">
        <v>0</v>
      </c>
      <c r="BU145" s="135">
        <v>0</v>
      </c>
      <c r="BV145" s="134">
        <v>0</v>
      </c>
      <c r="BW145" s="136">
        <v>0</v>
      </c>
      <c r="BX145" s="136">
        <v>0</v>
      </c>
      <c r="BY145" s="136">
        <v>0</v>
      </c>
      <c r="BZ145" s="134">
        <v>0</v>
      </c>
      <c r="CA145" s="134">
        <v>0</v>
      </c>
      <c r="CB145" s="134">
        <v>0</v>
      </c>
      <c r="CC145" s="135">
        <v>0</v>
      </c>
      <c r="CD145" s="134"/>
      <c r="CE145" s="134"/>
      <c r="CF145" s="137">
        <v>0</v>
      </c>
      <c r="CG145" s="134">
        <v>0</v>
      </c>
      <c r="CH145" s="132"/>
      <c r="CI145" s="132"/>
      <c r="CJ145" s="229" t="s">
        <v>820</v>
      </c>
      <c r="CK145" s="233" t="s">
        <v>820</v>
      </c>
      <c r="CL145" s="138">
        <v>0</v>
      </c>
      <c r="CM145" s="138">
        <v>0</v>
      </c>
      <c r="CN145" s="135">
        <v>0</v>
      </c>
      <c r="CO145" s="135">
        <v>0</v>
      </c>
      <c r="CP145" s="139"/>
      <c r="CQ145" s="135">
        <v>0</v>
      </c>
      <c r="CR145" s="179">
        <v>43178</v>
      </c>
      <c r="CS145" s="180">
        <v>43367</v>
      </c>
      <c r="CT145" s="181">
        <v>43493</v>
      </c>
      <c r="CU145" s="181">
        <v>43067</v>
      </c>
      <c r="CV145" s="181">
        <v>0</v>
      </c>
      <c r="CW145" s="181">
        <v>43151</v>
      </c>
      <c r="CX145" s="181">
        <v>43235</v>
      </c>
      <c r="CY145" s="135">
        <v>1</v>
      </c>
      <c r="CZ145" s="134">
        <v>0</v>
      </c>
      <c r="DA145" s="135">
        <v>0.5436893203883495</v>
      </c>
      <c r="DB145" s="135">
        <v>0</v>
      </c>
      <c r="DC145" s="135">
        <v>0</v>
      </c>
      <c r="DD145" s="135">
        <v>0</v>
      </c>
      <c r="DE145" s="140">
        <v>0</v>
      </c>
      <c r="DF145" s="13" t="s">
        <v>820</v>
      </c>
      <c r="DG145" s="80" t="s">
        <v>820</v>
      </c>
      <c r="DH145" s="18" t="b">
        <v>0</v>
      </c>
      <c r="DI145" s="79"/>
      <c r="DJ145" s="79"/>
      <c r="DK145" s="192"/>
      <c r="DL145" s="174"/>
      <c r="DM145" s="193"/>
      <c r="DN145" s="135"/>
      <c r="DO145" s="79"/>
      <c r="DP145" s="79"/>
      <c r="DQ145" s="79"/>
      <c r="DR145" s="79"/>
      <c r="DS145" s="79"/>
      <c r="DT145" s="79"/>
      <c r="DU145" s="79"/>
      <c r="DV145" s="18"/>
      <c r="DW145" s="18"/>
      <c r="DX145" s="18"/>
      <c r="DY145" s="177"/>
      <c r="DZ145" s="177">
        <v>0</v>
      </c>
      <c r="EA145" s="177">
        <v>0</v>
      </c>
      <c r="EB145" s="177">
        <v>0</v>
      </c>
      <c r="EC145" s="177">
        <v>0</v>
      </c>
      <c r="ED145" s="177">
        <v>0</v>
      </c>
      <c r="EE145" s="177">
        <v>0</v>
      </c>
      <c r="EF145" s="177">
        <v>0</v>
      </c>
      <c r="EG145" s="177">
        <v>0</v>
      </c>
      <c r="EH145" s="177">
        <v>0</v>
      </c>
      <c r="EI145" s="177">
        <v>0</v>
      </c>
      <c r="EJ145" s="177">
        <v>0</v>
      </c>
      <c r="EK145" s="177">
        <v>0</v>
      </c>
      <c r="EL145" s="177">
        <v>0</v>
      </c>
      <c r="EM145" s="177">
        <v>0</v>
      </c>
      <c r="EN145" s="177">
        <v>0</v>
      </c>
      <c r="EO145" s="177">
        <v>0</v>
      </c>
      <c r="EP145" s="177">
        <v>0</v>
      </c>
      <c r="EQ145" s="177">
        <v>0</v>
      </c>
      <c r="ER145" s="177">
        <v>0</v>
      </c>
      <c r="ES145" s="177">
        <v>0</v>
      </c>
      <c r="ET145" s="177">
        <v>0</v>
      </c>
      <c r="EU145" s="177">
        <v>0</v>
      </c>
      <c r="EV145" s="177">
        <v>0</v>
      </c>
      <c r="EW145" s="177">
        <v>0</v>
      </c>
      <c r="EX145" s="177">
        <v>0</v>
      </c>
      <c r="EY145" s="177">
        <v>0</v>
      </c>
      <c r="EZ145" s="177">
        <v>0</v>
      </c>
      <c r="FA145" s="177">
        <v>0</v>
      </c>
      <c r="FB145" s="177">
        <v>0</v>
      </c>
      <c r="FC145" s="199">
        <v>0</v>
      </c>
      <c r="FD145" s="199">
        <v>0</v>
      </c>
      <c r="FE145" s="199">
        <v>0</v>
      </c>
      <c r="FF145" s="243">
        <v>0</v>
      </c>
      <c r="FG145" s="197">
        <v>0</v>
      </c>
      <c r="FH145" s="197">
        <v>0</v>
      </c>
      <c r="FI145" s="197">
        <v>0</v>
      </c>
      <c r="FJ145" s="197">
        <v>0</v>
      </c>
      <c r="FK145" s="197">
        <v>0</v>
      </c>
      <c r="FL145" s="197">
        <v>0</v>
      </c>
      <c r="FM145" s="197">
        <v>0</v>
      </c>
      <c r="FN145" s="197">
        <v>0</v>
      </c>
      <c r="FO145" s="197">
        <v>0</v>
      </c>
      <c r="FP145" s="197">
        <v>0</v>
      </c>
      <c r="FQ145" s="197">
        <v>0</v>
      </c>
      <c r="FR145" s="197">
        <v>0</v>
      </c>
      <c r="FS145" s="197">
        <v>0</v>
      </c>
      <c r="FT145" s="197">
        <v>0</v>
      </c>
      <c r="FU145" s="197">
        <v>0</v>
      </c>
      <c r="FV145" s="197">
        <v>0</v>
      </c>
      <c r="FW145" s="197">
        <v>0</v>
      </c>
      <c r="FX145" s="197">
        <v>0</v>
      </c>
      <c r="FY145" s="197">
        <v>0</v>
      </c>
      <c r="FZ145" s="197">
        <v>0</v>
      </c>
      <c r="GA145" s="197">
        <v>0</v>
      </c>
      <c r="GB145" s="197">
        <v>0</v>
      </c>
      <c r="GC145" s="197">
        <v>0</v>
      </c>
      <c r="GD145" s="197">
        <v>0</v>
      </c>
      <c r="GE145" s="197">
        <v>0</v>
      </c>
      <c r="GF145" s="197">
        <v>0</v>
      </c>
      <c r="GG145" s="197">
        <v>0</v>
      </c>
      <c r="GH145" s="197">
        <v>0</v>
      </c>
      <c r="GI145" s="197">
        <v>0</v>
      </c>
      <c r="GJ145" s="197">
        <v>0</v>
      </c>
      <c r="GK145" s="197">
        <v>0</v>
      </c>
      <c r="GL145" s="197">
        <v>0</v>
      </c>
      <c r="GM145" s="197">
        <v>0</v>
      </c>
      <c r="GN145" s="197">
        <v>0</v>
      </c>
      <c r="GO145" s="197">
        <v>0</v>
      </c>
      <c r="GP145" s="197">
        <v>0</v>
      </c>
      <c r="GQ145" s="197">
        <v>0</v>
      </c>
      <c r="GR145" s="197">
        <v>0</v>
      </c>
      <c r="GS145" s="197">
        <v>0</v>
      </c>
      <c r="GT145" s="197">
        <v>0</v>
      </c>
      <c r="GU145" s="197">
        <v>0</v>
      </c>
      <c r="GV145" s="197">
        <v>0</v>
      </c>
      <c r="GW145" s="197">
        <v>0</v>
      </c>
      <c r="GX145" s="197">
        <v>0</v>
      </c>
      <c r="GY145" s="197">
        <v>0</v>
      </c>
      <c r="GZ145" s="197">
        <v>0</v>
      </c>
      <c r="HA145" s="197">
        <v>0</v>
      </c>
      <c r="HB145" s="197">
        <v>0</v>
      </c>
      <c r="HC145" s="197">
        <v>0</v>
      </c>
      <c r="HD145" s="197">
        <v>0</v>
      </c>
      <c r="HE145" s="197">
        <v>1</v>
      </c>
      <c r="HF145" s="197">
        <v>0</v>
      </c>
      <c r="HG145" s="197">
        <v>0</v>
      </c>
      <c r="HH145" s="197">
        <v>0</v>
      </c>
      <c r="HI145" s="197">
        <v>0</v>
      </c>
      <c r="HJ145" s="197">
        <v>0</v>
      </c>
      <c r="HK145" s="198"/>
      <c r="HL145" s="197">
        <v>0</v>
      </c>
      <c r="HM145" s="197">
        <v>0</v>
      </c>
      <c r="HN145" s="197">
        <v>0</v>
      </c>
      <c r="HO145" s="197">
        <v>0</v>
      </c>
      <c r="HP145" s="197">
        <v>0</v>
      </c>
      <c r="HQ145" s="197">
        <v>0</v>
      </c>
      <c r="HR145" s="197">
        <v>0</v>
      </c>
      <c r="HS145" s="197">
        <v>0</v>
      </c>
      <c r="HT145" s="197">
        <v>0</v>
      </c>
      <c r="HU145" s="197">
        <v>0</v>
      </c>
      <c r="HV145" s="198"/>
      <c r="HW145" s="197">
        <v>0</v>
      </c>
      <c r="HX145" s="197">
        <v>0</v>
      </c>
      <c r="HY145" s="197">
        <v>0</v>
      </c>
      <c r="HZ145" s="197">
        <v>0</v>
      </c>
      <c r="IA145" s="197">
        <v>0</v>
      </c>
      <c r="IB145" s="197">
        <v>0</v>
      </c>
      <c r="IC145" s="197">
        <v>0</v>
      </c>
      <c r="ID145" s="197">
        <v>0</v>
      </c>
      <c r="IE145" s="197">
        <v>0</v>
      </c>
      <c r="IF145" s="197">
        <v>0</v>
      </c>
      <c r="IG145" s="197">
        <v>0</v>
      </c>
      <c r="IH145" s="197">
        <v>0</v>
      </c>
      <c r="II145" s="197">
        <v>0</v>
      </c>
      <c r="IJ145" s="197">
        <v>0</v>
      </c>
      <c r="IK145" s="197">
        <v>0</v>
      </c>
      <c r="IL145" s="197">
        <v>0</v>
      </c>
      <c r="IM145" s="197">
        <v>0</v>
      </c>
      <c r="IN145" s="197">
        <v>0</v>
      </c>
      <c r="IO145" s="197">
        <v>0</v>
      </c>
      <c r="IP145" s="197">
        <v>0</v>
      </c>
      <c r="IQ145" s="197">
        <v>0</v>
      </c>
      <c r="IR145" s="197">
        <v>0</v>
      </c>
      <c r="IS145" s="197">
        <v>0</v>
      </c>
      <c r="IT145" s="197">
        <v>0</v>
      </c>
      <c r="IU145" s="197">
        <v>0</v>
      </c>
      <c r="IV145" s="197">
        <v>0</v>
      </c>
      <c r="IW145" s="197">
        <v>0</v>
      </c>
      <c r="IX145" s="197">
        <v>0</v>
      </c>
      <c r="IY145" s="197">
        <v>0</v>
      </c>
      <c r="IZ145" s="198"/>
      <c r="JA145" s="197">
        <v>0</v>
      </c>
      <c r="JB145" s="197">
        <v>0</v>
      </c>
      <c r="JC145" s="197">
        <v>0</v>
      </c>
      <c r="JD145" s="197">
        <v>0</v>
      </c>
      <c r="JE145" s="197">
        <v>0</v>
      </c>
      <c r="JF145" s="197">
        <v>0</v>
      </c>
      <c r="JG145" s="197">
        <v>0</v>
      </c>
      <c r="JH145" s="197">
        <v>0</v>
      </c>
      <c r="JI145" s="197">
        <v>0</v>
      </c>
      <c r="JJ145" s="197"/>
      <c r="JK145" s="197">
        <v>0</v>
      </c>
      <c r="JL145" s="197">
        <v>0</v>
      </c>
      <c r="JM145" s="197">
        <v>0</v>
      </c>
      <c r="JN145" s="197">
        <v>0</v>
      </c>
      <c r="JO145" s="197">
        <v>0</v>
      </c>
      <c r="JP145" s="197">
        <v>0</v>
      </c>
      <c r="JQ145" s="198"/>
      <c r="JR145" s="197">
        <v>0</v>
      </c>
      <c r="JS145" s="197">
        <v>0</v>
      </c>
      <c r="JT145" s="197">
        <v>0</v>
      </c>
      <c r="JU145" s="197">
        <v>0</v>
      </c>
      <c r="JV145" s="197">
        <v>0</v>
      </c>
      <c r="JW145" s="197">
        <v>0</v>
      </c>
      <c r="JX145" s="197">
        <v>0</v>
      </c>
      <c r="JY145" s="197">
        <v>0</v>
      </c>
      <c r="JZ145" s="197">
        <v>0</v>
      </c>
      <c r="KA145" s="197">
        <v>0</v>
      </c>
      <c r="KB145" s="197">
        <v>0</v>
      </c>
      <c r="KC145" s="197">
        <v>0</v>
      </c>
      <c r="KD145" s="197">
        <v>0</v>
      </c>
      <c r="KE145" s="197">
        <v>0</v>
      </c>
      <c r="KF145" s="197">
        <v>0</v>
      </c>
      <c r="KG145" s="197">
        <v>0</v>
      </c>
      <c r="KH145" s="197">
        <v>0</v>
      </c>
      <c r="KI145" s="197">
        <v>0</v>
      </c>
      <c r="KJ145" s="197">
        <v>0</v>
      </c>
      <c r="KK145" s="197">
        <v>0</v>
      </c>
      <c r="KL145" s="197">
        <v>0</v>
      </c>
      <c r="KM145" s="197">
        <v>0</v>
      </c>
      <c r="KN145" s="197">
        <v>0</v>
      </c>
      <c r="KO145" s="197">
        <v>0</v>
      </c>
      <c r="KP145" s="197">
        <v>0</v>
      </c>
      <c r="KQ145" s="197">
        <v>0</v>
      </c>
      <c r="KR145" s="197">
        <v>0</v>
      </c>
      <c r="KS145" s="197">
        <v>0</v>
      </c>
      <c r="KT145" s="197">
        <v>0</v>
      </c>
      <c r="KU145" s="197">
        <v>0</v>
      </c>
      <c r="KV145" s="197">
        <v>0</v>
      </c>
      <c r="KW145" s="197">
        <v>0</v>
      </c>
      <c r="KX145" s="198"/>
      <c r="KY145" s="198"/>
      <c r="KZ145" s="198"/>
      <c r="LA145" s="198"/>
      <c r="LB145" s="197">
        <v>0</v>
      </c>
      <c r="LC145" s="197">
        <v>0</v>
      </c>
      <c r="LD145" s="197">
        <v>0</v>
      </c>
      <c r="LE145" s="197">
        <v>0</v>
      </c>
      <c r="LF145" s="197">
        <v>0</v>
      </c>
      <c r="LG145" s="197">
        <v>0</v>
      </c>
      <c r="LH145" s="198"/>
      <c r="LI145" s="198"/>
      <c r="LJ145" s="198"/>
      <c r="LK145" s="198"/>
      <c r="LL145" s="198"/>
      <c r="LM145" s="198"/>
      <c r="LN145" s="198"/>
      <c r="LO145" s="198"/>
      <c r="LP145" s="198"/>
      <c r="LQ145" s="197">
        <v>0</v>
      </c>
      <c r="LR145" s="198"/>
      <c r="LS145" s="198"/>
      <c r="LT145" s="198"/>
      <c r="LU145" s="198"/>
      <c r="LV145" s="198"/>
      <c r="LW145" s="198"/>
      <c r="LX145" s="198"/>
      <c r="LY145" s="198"/>
      <c r="LZ145" s="198"/>
      <c r="MA145" s="198"/>
      <c r="MB145" s="198"/>
      <c r="MC145" s="198"/>
      <c r="MD145" s="198"/>
      <c r="ME145" s="198"/>
      <c r="MF145" s="198"/>
      <c r="MG145" s="198"/>
      <c r="MH145" s="198"/>
      <c r="MI145" s="198"/>
      <c r="MJ145" s="198"/>
      <c r="MK145" s="198"/>
      <c r="ML145" s="198"/>
      <c r="MM145" s="198"/>
      <c r="MN145" s="197">
        <v>0</v>
      </c>
      <c r="MO145" s="197">
        <v>0</v>
      </c>
      <c r="MP145" s="198"/>
      <c r="MQ145" s="197">
        <v>0</v>
      </c>
      <c r="MR145" s="198"/>
      <c r="MS145" s="198"/>
      <c r="MT145" s="198"/>
      <c r="MU145" s="198"/>
      <c r="MV145" s="198"/>
      <c r="MW145" s="198"/>
      <c r="MX145" s="198"/>
      <c r="MY145" s="198"/>
      <c r="MZ145" s="198"/>
      <c r="NA145" s="197">
        <v>0</v>
      </c>
      <c r="NB145" s="198"/>
      <c r="NC145" s="198"/>
      <c r="ND145" s="198"/>
      <c r="NE145" s="198"/>
      <c r="NF145" s="198"/>
      <c r="NG145" s="198"/>
      <c r="NH145" s="198"/>
      <c r="NI145" s="198"/>
      <c r="NJ145" s="198"/>
      <c r="NK145" s="198"/>
      <c r="NL145" s="198"/>
      <c r="NM145" s="198"/>
      <c r="NN145" s="198"/>
      <c r="NO145" s="198"/>
      <c r="NP145" s="196"/>
      <c r="NQ145" s="196"/>
      <c r="NR145" s="196"/>
      <c r="NS145" s="196"/>
      <c r="NT145" s="196"/>
      <c r="NU145" s="196"/>
      <c r="NV145" s="196"/>
      <c r="NW145" s="196"/>
      <c r="NX145" s="196"/>
      <c r="NY145" s="196"/>
      <c r="NZ145" s="196"/>
      <c r="OA145" s="196"/>
      <c r="OB145" s="196"/>
      <c r="OC145" s="196"/>
      <c r="OD145" s="196"/>
      <c r="OE145" s="196"/>
      <c r="OF145" s="196"/>
      <c r="OG145" s="196"/>
      <c r="OH145" s="196"/>
      <c r="OI145" s="196"/>
      <c r="OJ145" s="196"/>
      <c r="OK145" s="196"/>
      <c r="OL145" s="196"/>
      <c r="OM145" s="196"/>
      <c r="ON145" s="196"/>
      <c r="OO145" s="196"/>
      <c r="OP145" s="196"/>
      <c r="OQ145" s="196"/>
      <c r="OR145" s="196"/>
      <c r="OS145" s="196"/>
      <c r="OT145" s="196"/>
      <c r="OU145" s="196"/>
      <c r="OV145" s="196"/>
      <c r="OW145" s="196"/>
      <c r="OX145" s="196"/>
      <c r="OY145" s="196"/>
      <c r="OZ145" s="196"/>
      <c r="PA145" s="196"/>
      <c r="PB145" s="196"/>
      <c r="PC145" s="196"/>
      <c r="PD145" s="196"/>
      <c r="PE145" s="196"/>
      <c r="PF145" s="196"/>
      <c r="PG145" s="196"/>
      <c r="PH145" s="196"/>
      <c r="PI145" s="196"/>
      <c r="PJ145" s="196"/>
      <c r="PK145" s="196"/>
      <c r="PL145" s="196"/>
      <c r="PM145" s="196"/>
      <c r="PN145" s="196"/>
      <c r="PO145" s="196"/>
      <c r="PP145" s="196"/>
      <c r="PQ145" s="196"/>
      <c r="PR145" s="196"/>
      <c r="PS145" s="196"/>
      <c r="PT145" s="196"/>
      <c r="PU145" s="196"/>
      <c r="PV145" s="196"/>
      <c r="PW145" s="196"/>
      <c r="PX145" s="261"/>
      <c r="PY145" s="261"/>
      <c r="PZ145" s="261"/>
      <c r="QA145" s="261"/>
      <c r="QB145" s="261"/>
      <c r="QC145" s="261"/>
      <c r="QD145" s="261"/>
      <c r="QE145" s="261"/>
      <c r="QF145" s="261"/>
      <c r="QG145" s="261"/>
      <c r="QH145" s="261"/>
      <c r="QI145" s="261"/>
      <c r="QJ145" s="261"/>
      <c r="QK145" s="261"/>
      <c r="QL145" s="261"/>
      <c r="QM145" s="261"/>
      <c r="QN145" s="261"/>
      <c r="QO145" s="261"/>
      <c r="QP145" s="261"/>
      <c r="QQ145" s="261"/>
      <c r="QR145" s="261"/>
      <c r="QS145" s="261"/>
      <c r="QT145" s="261"/>
      <c r="QU145" s="261"/>
      <c r="QV145" s="261"/>
      <c r="QW145" s="261"/>
      <c r="QX145" s="261"/>
      <c r="QY145" s="261"/>
      <c r="QZ145" s="261"/>
      <c r="RA145" s="261"/>
      <c r="RB145" s="261"/>
      <c r="RC145" s="261"/>
      <c r="RD145" s="261"/>
      <c r="RE145" s="261"/>
      <c r="RF145" s="261"/>
      <c r="RG145" s="261"/>
      <c r="RH145" s="261"/>
      <c r="RI145" s="261"/>
      <c r="RJ145" s="261"/>
      <c r="RK145" s="261"/>
      <c r="RL145" s="261"/>
      <c r="RM145" s="261"/>
      <c r="RN145" s="261"/>
      <c r="RO145" s="261"/>
      <c r="RP145" s="261"/>
      <c r="RQ145" s="261"/>
      <c r="RR145" s="261"/>
      <c r="RS145" s="261"/>
      <c r="RT145" s="261"/>
      <c r="RU145" s="261"/>
      <c r="RV145" s="261"/>
      <c r="RW145" s="261"/>
      <c r="RX145" s="261"/>
      <c r="RY145" s="261"/>
      <c r="RZ145" s="261"/>
      <c r="SA145" s="261"/>
      <c r="SB145" s="261"/>
      <c r="SC145" s="261"/>
      <c r="SD145" s="261"/>
      <c r="SE145" s="261"/>
    </row>
    <row r="146" spans="1:499" x14ac:dyDescent="0.2">
      <c r="A146" s="230" t="s">
        <v>830</v>
      </c>
      <c r="B146" s="231" t="s">
        <v>1744</v>
      </c>
      <c r="C146" s="225"/>
      <c r="D146" s="225"/>
      <c r="E146" s="225"/>
      <c r="F146" s="226" t="s">
        <v>5779</v>
      </c>
      <c r="G146" s="226" t="s">
        <v>5550</v>
      </c>
      <c r="H146" s="226" t="s">
        <v>5551</v>
      </c>
      <c r="I146" s="226" t="s">
        <v>5761</v>
      </c>
      <c r="J146" s="226"/>
      <c r="K146" s="226"/>
      <c r="L146" s="226"/>
      <c r="M146" s="226"/>
      <c r="N146" s="226" t="s">
        <v>5553</v>
      </c>
      <c r="O146" s="226" t="s">
        <v>5560</v>
      </c>
      <c r="P146" s="226"/>
      <c r="Q146" s="237">
        <v>0</v>
      </c>
      <c r="R146" s="238"/>
      <c r="S146" s="238"/>
      <c r="T146" s="238"/>
      <c r="U146" s="238"/>
      <c r="V146" s="238"/>
      <c r="W146" s="232" t="s">
        <v>5561</v>
      </c>
      <c r="X146" s="232"/>
      <c r="Y146" s="232" t="s">
        <v>5556</v>
      </c>
      <c r="Z146" s="235">
        <v>2.4900000000000002</v>
      </c>
      <c r="AA146" s="235">
        <v>4.2</v>
      </c>
      <c r="AB146" s="235">
        <v>0</v>
      </c>
      <c r="AC146" s="224">
        <v>36526</v>
      </c>
      <c r="AD146" s="224">
        <v>36526</v>
      </c>
      <c r="AE146" s="125">
        <v>18</v>
      </c>
      <c r="AF146" s="125">
        <v>24</v>
      </c>
      <c r="AG146" s="125">
        <v>12</v>
      </c>
      <c r="AH146" s="236">
        <v>1</v>
      </c>
      <c r="AI146" s="236" t="s">
        <v>819</v>
      </c>
      <c r="AJ146" s="125" t="s">
        <v>6225</v>
      </c>
      <c r="AK146" s="175" t="s">
        <v>5144</v>
      </c>
      <c r="AL146" s="125" t="s">
        <v>820</v>
      </c>
      <c r="AM146" s="27" t="s">
        <v>820</v>
      </c>
      <c r="AN146" s="126">
        <v>22.94</v>
      </c>
      <c r="AO146" s="126">
        <v>10.3</v>
      </c>
      <c r="AP146" s="126">
        <v>4.7</v>
      </c>
      <c r="AQ146" s="126">
        <v>1.1000000000000001</v>
      </c>
      <c r="AR146" s="125">
        <v>0</v>
      </c>
      <c r="AS146" s="125">
        <v>0</v>
      </c>
      <c r="AT146" s="178">
        <v>43391</v>
      </c>
      <c r="AU146" s="178"/>
      <c r="AV146" s="178">
        <v>43398</v>
      </c>
      <c r="AW146" s="239" t="s">
        <v>855</v>
      </c>
      <c r="AX146" s="239" t="s">
        <v>846</v>
      </c>
      <c r="AY146" s="127"/>
      <c r="AZ146" s="127"/>
      <c r="BA146" s="128">
        <v>100</v>
      </c>
      <c r="BB146" s="128" t="s">
        <v>489</v>
      </c>
      <c r="BC146" s="128"/>
      <c r="BD146" s="128">
        <v>1</v>
      </c>
      <c r="BE146" s="129" t="s">
        <v>541</v>
      </c>
      <c r="BF146" s="130">
        <v>1</v>
      </c>
      <c r="BG146" s="240"/>
      <c r="BH146" s="241"/>
      <c r="BI146" s="190"/>
      <c r="BJ146" s="131">
        <v>949</v>
      </c>
      <c r="BK146" s="191">
        <v>992</v>
      </c>
      <c r="BL146" s="13">
        <v>631</v>
      </c>
      <c r="BM146" s="13">
        <v>313</v>
      </c>
      <c r="BN146" s="27" t="s">
        <v>5557</v>
      </c>
      <c r="BO146" s="13" t="s">
        <v>705</v>
      </c>
      <c r="BP146" s="222">
        <v>847</v>
      </c>
      <c r="BQ146" s="132"/>
      <c r="BR146" s="133"/>
      <c r="BS146" s="125">
        <v>1000000000</v>
      </c>
      <c r="BT146" s="134">
        <v>234</v>
      </c>
      <c r="BU146" s="135">
        <v>0.75339999999999996</v>
      </c>
      <c r="BV146" s="134">
        <v>200</v>
      </c>
      <c r="BW146" s="136">
        <v>0</v>
      </c>
      <c r="BX146" s="136">
        <v>200</v>
      </c>
      <c r="BY146" s="136">
        <v>0</v>
      </c>
      <c r="BZ146" s="134">
        <v>0</v>
      </c>
      <c r="CA146" s="134">
        <v>0</v>
      </c>
      <c r="CB146" s="134">
        <v>434</v>
      </c>
      <c r="CC146" s="135">
        <v>0.54269999999999996</v>
      </c>
      <c r="CD146" s="134"/>
      <c r="CE146" s="134"/>
      <c r="CF146" s="137">
        <v>515</v>
      </c>
      <c r="CG146" s="134">
        <v>316</v>
      </c>
      <c r="CH146" s="132"/>
      <c r="CI146" s="132"/>
      <c r="CJ146" s="229" t="s">
        <v>820</v>
      </c>
      <c r="CK146" s="233" t="s">
        <v>820</v>
      </c>
      <c r="CL146" s="138">
        <v>135</v>
      </c>
      <c r="CM146" s="138">
        <v>0</v>
      </c>
      <c r="CN146" s="135">
        <v>0</v>
      </c>
      <c r="CO146" s="135">
        <v>0.92</v>
      </c>
      <c r="CP146" s="139"/>
      <c r="CQ146" s="135">
        <v>1</v>
      </c>
      <c r="CR146" s="179">
        <v>43479</v>
      </c>
      <c r="CS146" s="180">
        <v>43479</v>
      </c>
      <c r="CT146" s="181">
        <v>43605</v>
      </c>
      <c r="CU146" s="181">
        <v>43311</v>
      </c>
      <c r="CV146" s="181">
        <v>43395</v>
      </c>
      <c r="CW146" s="181">
        <v>43395</v>
      </c>
      <c r="CX146" s="181">
        <v>43479</v>
      </c>
      <c r="CY146" s="135">
        <v>0</v>
      </c>
      <c r="CZ146" s="134">
        <v>0</v>
      </c>
      <c r="DA146" s="135">
        <v>0</v>
      </c>
      <c r="DB146" s="135">
        <v>2.197802197802198E-2</v>
      </c>
      <c r="DC146" s="135">
        <v>0</v>
      </c>
      <c r="DD146" s="135">
        <v>0</v>
      </c>
      <c r="DE146" s="140">
        <v>0</v>
      </c>
      <c r="DF146" s="13" t="s">
        <v>820</v>
      </c>
      <c r="DG146" s="80" t="s">
        <v>706</v>
      </c>
      <c r="DH146" s="18" t="b">
        <v>0</v>
      </c>
      <c r="DI146" s="79"/>
      <c r="DJ146" s="79"/>
      <c r="DK146" s="192"/>
      <c r="DL146" s="174"/>
      <c r="DM146" s="193"/>
      <c r="DN146" s="135"/>
      <c r="DO146" s="79"/>
      <c r="DP146" s="79"/>
      <c r="DQ146" s="79"/>
      <c r="DR146" s="79"/>
      <c r="DS146" s="79"/>
      <c r="DT146" s="79"/>
      <c r="DU146" s="79"/>
      <c r="DV146" s="18"/>
      <c r="DW146" s="18"/>
      <c r="DX146" s="18"/>
      <c r="DY146" s="177"/>
      <c r="DZ146" s="177">
        <v>0</v>
      </c>
      <c r="EA146" s="177">
        <v>0</v>
      </c>
      <c r="EB146" s="177">
        <v>0</v>
      </c>
      <c r="EC146" s="177">
        <v>0</v>
      </c>
      <c r="ED146" s="177">
        <v>0</v>
      </c>
      <c r="EE146" s="177">
        <v>0</v>
      </c>
      <c r="EF146" s="177">
        <v>0</v>
      </c>
      <c r="EG146" s="177">
        <v>0</v>
      </c>
      <c r="EH146" s="177">
        <v>0</v>
      </c>
      <c r="EI146" s="177">
        <v>0</v>
      </c>
      <c r="EJ146" s="177">
        <v>0</v>
      </c>
      <c r="EK146" s="177">
        <v>0</v>
      </c>
      <c r="EL146" s="177">
        <v>0</v>
      </c>
      <c r="EM146" s="177">
        <v>0</v>
      </c>
      <c r="EN146" s="177">
        <v>0</v>
      </c>
      <c r="EO146" s="177">
        <v>0</v>
      </c>
      <c r="EP146" s="177">
        <v>0</v>
      </c>
      <c r="EQ146" s="177">
        <v>0</v>
      </c>
      <c r="ER146" s="177">
        <v>0</v>
      </c>
      <c r="ES146" s="177">
        <v>0</v>
      </c>
      <c r="ET146" s="177">
        <v>0</v>
      </c>
      <c r="EU146" s="177">
        <v>127</v>
      </c>
      <c r="EV146" s="177">
        <v>0</v>
      </c>
      <c r="EW146" s="177">
        <v>0</v>
      </c>
      <c r="EX146" s="177">
        <v>0</v>
      </c>
      <c r="EY146" s="177">
        <v>144</v>
      </c>
      <c r="EZ146" s="177">
        <v>0</v>
      </c>
      <c r="FA146" s="177">
        <v>0</v>
      </c>
      <c r="FB146" s="177">
        <v>217</v>
      </c>
      <c r="FC146" s="250">
        <v>459</v>
      </c>
      <c r="FD146" s="244">
        <v>333</v>
      </c>
      <c r="FE146" s="248">
        <v>333</v>
      </c>
      <c r="FF146" s="248">
        <v>333</v>
      </c>
      <c r="FG146" s="249">
        <v>281</v>
      </c>
      <c r="FH146" s="248">
        <v>273</v>
      </c>
      <c r="FI146" s="248">
        <v>273</v>
      </c>
      <c r="FJ146" s="248">
        <v>273</v>
      </c>
      <c r="FK146" s="244">
        <v>256</v>
      </c>
      <c r="FL146" s="244">
        <v>256</v>
      </c>
      <c r="FM146" s="244">
        <v>256</v>
      </c>
      <c r="FN146" s="244">
        <v>256</v>
      </c>
      <c r="FO146" s="244">
        <v>256</v>
      </c>
      <c r="FP146" s="244">
        <v>256</v>
      </c>
      <c r="FQ146" s="244">
        <v>256</v>
      </c>
      <c r="FR146" s="244">
        <v>256</v>
      </c>
      <c r="FS146" s="244">
        <v>256</v>
      </c>
      <c r="FT146" s="244">
        <v>256</v>
      </c>
      <c r="FU146" s="244">
        <v>256</v>
      </c>
      <c r="FV146" s="244">
        <v>256</v>
      </c>
      <c r="FW146" s="244">
        <v>256</v>
      </c>
      <c r="FX146" s="244">
        <v>256</v>
      </c>
      <c r="FY146" s="244">
        <v>256</v>
      </c>
      <c r="FZ146" s="244">
        <v>256</v>
      </c>
      <c r="GA146" s="244">
        <v>256</v>
      </c>
      <c r="GB146" s="244">
        <v>256</v>
      </c>
      <c r="GC146" s="244">
        <v>256</v>
      </c>
      <c r="GD146" s="244">
        <v>210</v>
      </c>
      <c r="GE146" s="244">
        <v>210</v>
      </c>
      <c r="GF146" s="244">
        <v>210</v>
      </c>
      <c r="GG146" s="244">
        <v>210</v>
      </c>
      <c r="GH146" s="244">
        <v>210</v>
      </c>
      <c r="GI146" s="244">
        <v>210</v>
      </c>
      <c r="GJ146" s="244">
        <v>210</v>
      </c>
      <c r="GK146" s="244">
        <v>210</v>
      </c>
      <c r="GL146" s="244">
        <v>206</v>
      </c>
      <c r="GM146" s="244">
        <v>206</v>
      </c>
      <c r="GN146" s="244">
        <v>196</v>
      </c>
      <c r="GO146" s="244">
        <v>196</v>
      </c>
      <c r="GP146" s="244">
        <v>196</v>
      </c>
      <c r="GQ146" s="244">
        <v>196</v>
      </c>
      <c r="GR146" s="244">
        <v>196</v>
      </c>
      <c r="GS146" s="244">
        <v>196</v>
      </c>
      <c r="GT146" s="244">
        <v>193</v>
      </c>
      <c r="GU146" s="244">
        <v>193</v>
      </c>
      <c r="GV146" s="244">
        <v>193</v>
      </c>
      <c r="GW146" s="244">
        <v>193</v>
      </c>
      <c r="GX146" s="244">
        <v>193</v>
      </c>
      <c r="GY146" s="244">
        <v>189</v>
      </c>
      <c r="GZ146" s="244">
        <v>189</v>
      </c>
      <c r="HA146" s="244">
        <v>189</v>
      </c>
      <c r="HB146" s="244">
        <v>183</v>
      </c>
      <c r="HC146" s="244">
        <v>183</v>
      </c>
      <c r="HD146" s="244">
        <v>183</v>
      </c>
      <c r="HE146" s="244">
        <v>1</v>
      </c>
      <c r="HF146" s="244">
        <v>183</v>
      </c>
      <c r="HG146" s="244">
        <v>183</v>
      </c>
      <c r="HH146" s="244">
        <v>162</v>
      </c>
      <c r="HI146" s="244">
        <v>162</v>
      </c>
      <c r="HJ146" s="244">
        <v>152</v>
      </c>
      <c r="HK146" s="198"/>
      <c r="HL146" s="244">
        <v>152</v>
      </c>
      <c r="HM146" s="244">
        <v>152</v>
      </c>
      <c r="HN146" s="244">
        <v>152</v>
      </c>
      <c r="HO146" s="244">
        <v>183</v>
      </c>
      <c r="HP146" s="244">
        <v>152</v>
      </c>
      <c r="HQ146" s="244">
        <v>152</v>
      </c>
      <c r="HR146" s="244">
        <v>146</v>
      </c>
      <c r="HS146" s="244">
        <v>146</v>
      </c>
      <c r="HT146" s="244">
        <v>146</v>
      </c>
      <c r="HU146" s="244">
        <v>143</v>
      </c>
      <c r="HV146" s="198"/>
      <c r="HW146" s="242">
        <v>128</v>
      </c>
      <c r="HX146" s="242">
        <v>128</v>
      </c>
      <c r="HY146" s="242">
        <v>128</v>
      </c>
      <c r="HZ146" s="242">
        <v>128</v>
      </c>
      <c r="IA146" s="242">
        <v>128</v>
      </c>
      <c r="IB146" s="242">
        <v>118</v>
      </c>
      <c r="IC146" s="242">
        <v>118</v>
      </c>
      <c r="ID146" s="242">
        <v>118</v>
      </c>
      <c r="IE146" s="242">
        <v>109</v>
      </c>
      <c r="IF146" s="242">
        <v>96</v>
      </c>
      <c r="IG146" s="242">
        <v>96</v>
      </c>
      <c r="IH146" s="242">
        <v>96</v>
      </c>
      <c r="II146" s="242">
        <v>96</v>
      </c>
      <c r="IJ146" s="242">
        <v>93</v>
      </c>
      <c r="IK146" s="242">
        <v>93</v>
      </c>
      <c r="IL146" s="242">
        <v>83</v>
      </c>
      <c r="IM146" s="242">
        <v>66</v>
      </c>
      <c r="IN146" s="242">
        <v>66</v>
      </c>
      <c r="IO146" s="242">
        <v>66</v>
      </c>
      <c r="IP146" s="242">
        <v>56</v>
      </c>
      <c r="IQ146" s="242">
        <v>56</v>
      </c>
      <c r="IR146" s="242">
        <v>56</v>
      </c>
      <c r="IS146" s="242">
        <v>56</v>
      </c>
      <c r="IT146" s="242">
        <v>56</v>
      </c>
      <c r="IU146" s="242">
        <v>56</v>
      </c>
      <c r="IV146" s="242">
        <v>56</v>
      </c>
      <c r="IW146" s="242">
        <v>56</v>
      </c>
      <c r="IX146" s="242">
        <v>56</v>
      </c>
      <c r="IY146" s="242">
        <v>56</v>
      </c>
      <c r="IZ146" s="198"/>
      <c r="JA146" s="242">
        <v>56</v>
      </c>
      <c r="JB146" s="242">
        <v>56</v>
      </c>
      <c r="JC146" s="242">
        <v>56</v>
      </c>
      <c r="JD146" s="242">
        <v>56</v>
      </c>
      <c r="JE146" s="242">
        <v>56</v>
      </c>
      <c r="JF146" s="242">
        <v>36</v>
      </c>
      <c r="JG146" s="242">
        <v>36</v>
      </c>
      <c r="JH146" s="242">
        <v>36</v>
      </c>
      <c r="JI146" s="242">
        <v>36</v>
      </c>
      <c r="JJ146" s="242"/>
      <c r="JK146" s="242">
        <v>36</v>
      </c>
      <c r="JL146" s="242">
        <v>36</v>
      </c>
      <c r="JM146" s="242">
        <v>33</v>
      </c>
      <c r="JN146" s="242">
        <v>33</v>
      </c>
      <c r="JO146" s="242">
        <v>33</v>
      </c>
      <c r="JP146" s="242">
        <v>33</v>
      </c>
      <c r="JQ146" s="198"/>
      <c r="JR146" s="242">
        <v>33</v>
      </c>
      <c r="JS146" s="242">
        <v>33</v>
      </c>
      <c r="JT146" s="242">
        <v>33</v>
      </c>
      <c r="JU146" s="242">
        <v>33</v>
      </c>
      <c r="JV146" s="242">
        <v>30</v>
      </c>
      <c r="JW146" s="242">
        <v>30</v>
      </c>
      <c r="JX146" s="242">
        <v>30</v>
      </c>
      <c r="JY146" s="242">
        <v>17</v>
      </c>
      <c r="JZ146" s="242">
        <v>17</v>
      </c>
      <c r="KA146" s="242">
        <v>12</v>
      </c>
      <c r="KB146" s="242">
        <v>5</v>
      </c>
      <c r="KC146" s="242">
        <v>5</v>
      </c>
      <c r="KD146" s="242">
        <v>5</v>
      </c>
      <c r="KE146" s="242">
        <v>5</v>
      </c>
      <c r="KF146" s="242">
        <v>5</v>
      </c>
      <c r="KG146" s="242">
        <v>3</v>
      </c>
      <c r="KH146" s="242">
        <v>3</v>
      </c>
      <c r="KI146" s="242">
        <v>3</v>
      </c>
      <c r="KJ146" s="242">
        <v>3</v>
      </c>
      <c r="KK146" s="242">
        <v>3</v>
      </c>
      <c r="KL146" s="242">
        <v>3</v>
      </c>
      <c r="KM146" s="242">
        <v>2</v>
      </c>
      <c r="KN146" s="242">
        <v>2</v>
      </c>
      <c r="KO146" s="247">
        <v>401</v>
      </c>
      <c r="KP146" s="247">
        <v>401</v>
      </c>
      <c r="KQ146" s="247">
        <v>401</v>
      </c>
      <c r="KR146" s="247">
        <v>401</v>
      </c>
      <c r="KS146" s="247">
        <v>401</v>
      </c>
      <c r="KT146" s="248">
        <v>391</v>
      </c>
      <c r="KU146" s="248">
        <v>377</v>
      </c>
      <c r="KV146" s="248">
        <v>371</v>
      </c>
      <c r="KW146" s="248">
        <v>371</v>
      </c>
      <c r="KX146" s="198"/>
      <c r="KY146" s="198"/>
      <c r="KZ146" s="198"/>
      <c r="LA146" s="198"/>
      <c r="LB146" s="244">
        <v>350</v>
      </c>
      <c r="LC146" s="242">
        <v>36</v>
      </c>
      <c r="LD146" s="242">
        <v>36</v>
      </c>
      <c r="LE146" s="244">
        <v>346</v>
      </c>
      <c r="LF146" s="243">
        <v>0</v>
      </c>
      <c r="LG146" s="244">
        <v>346</v>
      </c>
      <c r="LH146" s="198"/>
      <c r="LI146" s="198"/>
      <c r="LJ146" s="198"/>
      <c r="LK146" s="198"/>
      <c r="LL146" s="198"/>
      <c r="LM146" s="198"/>
      <c r="LN146" s="198"/>
      <c r="LO146" s="198"/>
      <c r="LP146" s="198"/>
      <c r="LQ146" s="244">
        <v>346</v>
      </c>
      <c r="LR146" s="198"/>
      <c r="LS146" s="198"/>
      <c r="LT146" s="198"/>
      <c r="LU146" s="198"/>
      <c r="LV146" s="198"/>
      <c r="LW146" s="198"/>
      <c r="LX146" s="198"/>
      <c r="LY146" s="198"/>
      <c r="LZ146" s="198"/>
      <c r="MA146" s="198"/>
      <c r="MB146" s="198"/>
      <c r="MC146" s="198"/>
      <c r="MD146" s="198"/>
      <c r="ME146" s="198"/>
      <c r="MF146" s="198"/>
      <c r="MG146" s="198"/>
      <c r="MH146" s="198"/>
      <c r="MI146" s="198"/>
      <c r="MJ146" s="198"/>
      <c r="MK146" s="198"/>
      <c r="ML146" s="198"/>
      <c r="MM146" s="198"/>
      <c r="MN146" s="244">
        <v>346</v>
      </c>
      <c r="MO146" s="242">
        <v>234</v>
      </c>
      <c r="MP146" s="198"/>
      <c r="MQ146" s="242">
        <v>234</v>
      </c>
      <c r="MR146" s="198"/>
      <c r="MS146" s="198"/>
      <c r="MT146" s="198"/>
      <c r="MU146" s="198"/>
      <c r="MV146" s="198"/>
      <c r="MW146" s="198"/>
      <c r="MX146" s="198"/>
      <c r="MY146" s="198"/>
      <c r="MZ146" s="198"/>
      <c r="NA146" s="242">
        <v>234</v>
      </c>
      <c r="NB146" s="198"/>
      <c r="NC146" s="198"/>
      <c r="ND146" s="198"/>
      <c r="NE146" s="198"/>
      <c r="NF146" s="198"/>
      <c r="NG146" s="198"/>
      <c r="NH146" s="198"/>
      <c r="NI146" s="198"/>
      <c r="NJ146" s="198"/>
      <c r="NK146" s="198"/>
      <c r="NL146" s="198"/>
      <c r="NM146" s="198"/>
      <c r="NN146" s="198"/>
      <c r="NO146" s="198"/>
      <c r="NP146" s="198"/>
      <c r="NQ146" s="198"/>
      <c r="NR146" s="198"/>
      <c r="NS146" s="198"/>
      <c r="NT146" s="198"/>
      <c r="NU146" s="198"/>
      <c r="NV146" s="198"/>
      <c r="NW146" s="198"/>
      <c r="NX146" s="198"/>
      <c r="NY146" s="198"/>
      <c r="NZ146" s="198"/>
      <c r="OA146" s="198"/>
      <c r="OB146" s="198"/>
      <c r="OC146" s="198"/>
      <c r="OD146" s="198"/>
      <c r="OE146" s="198"/>
      <c r="OF146" s="198"/>
      <c r="OG146" s="198"/>
      <c r="OH146" s="198"/>
      <c r="OI146" s="198"/>
      <c r="OJ146" s="198"/>
      <c r="OK146" s="198"/>
      <c r="OL146" s="198"/>
      <c r="OM146" s="198"/>
      <c r="ON146" s="198"/>
      <c r="OO146" s="198"/>
      <c r="OP146" s="198"/>
      <c r="OQ146" s="198"/>
      <c r="OR146" s="198"/>
      <c r="OS146" s="198"/>
      <c r="OT146" s="198"/>
      <c r="OU146" s="198"/>
      <c r="OV146" s="198"/>
      <c r="OW146" s="198"/>
      <c r="OX146" s="198"/>
      <c r="OY146" s="198"/>
      <c r="OZ146" s="198"/>
      <c r="PA146" s="198"/>
      <c r="PB146" s="198"/>
      <c r="PC146" s="198"/>
      <c r="PD146" s="198"/>
      <c r="PE146" s="198"/>
      <c r="PF146" s="198"/>
      <c r="PG146" s="198"/>
      <c r="PH146" s="198"/>
      <c r="PI146" s="198"/>
      <c r="PJ146" s="198"/>
      <c r="PK146" s="198"/>
      <c r="PL146" s="198"/>
      <c r="PM146" s="198"/>
      <c r="PN146" s="198"/>
      <c r="PO146" s="198"/>
      <c r="PP146" s="198"/>
      <c r="PQ146" s="198"/>
      <c r="PR146" s="198"/>
      <c r="PS146" s="198"/>
      <c r="PT146" s="198"/>
      <c r="PU146" s="198"/>
      <c r="PV146" s="198"/>
      <c r="PW146" s="198"/>
      <c r="PX146" s="261"/>
      <c r="PY146" s="261"/>
      <c r="PZ146" s="261"/>
      <c r="QA146" s="261"/>
      <c r="QB146" s="261"/>
      <c r="QC146" s="261"/>
      <c r="QD146" s="261"/>
      <c r="QE146" s="261"/>
      <c r="QF146" s="261"/>
      <c r="QG146" s="261"/>
      <c r="QH146" s="261"/>
      <c r="QI146" s="261"/>
      <c r="QJ146" s="261"/>
      <c r="QK146" s="261"/>
      <c r="QL146" s="261"/>
      <c r="QM146" s="261"/>
      <c r="QN146" s="261"/>
      <c r="QO146" s="261"/>
      <c r="QP146" s="261"/>
      <c r="QQ146" s="261"/>
      <c r="QR146" s="261"/>
      <c r="QS146" s="261"/>
      <c r="QT146" s="261"/>
      <c r="QU146" s="261"/>
      <c r="QV146" s="261"/>
      <c r="QW146" s="261"/>
      <c r="QX146" s="261"/>
      <c r="QY146" s="261"/>
      <c r="QZ146" s="261"/>
      <c r="RA146" s="261"/>
      <c r="RB146" s="261"/>
      <c r="RC146" s="261"/>
      <c r="RD146" s="261"/>
      <c r="RE146" s="261"/>
      <c r="RF146" s="261"/>
      <c r="RG146" s="261"/>
      <c r="RH146" s="261"/>
      <c r="RI146" s="261"/>
      <c r="RJ146" s="261"/>
      <c r="RK146" s="261"/>
      <c r="RL146" s="261"/>
      <c r="RM146" s="261"/>
      <c r="RN146" s="261"/>
      <c r="RO146" s="261"/>
      <c r="RP146" s="261"/>
      <c r="RQ146" s="261"/>
      <c r="RR146" s="261"/>
      <c r="RS146" s="261"/>
      <c r="RT146" s="261"/>
      <c r="RU146" s="261"/>
      <c r="RV146" s="261"/>
      <c r="RW146" s="261"/>
      <c r="RX146" s="261"/>
      <c r="RY146" s="261"/>
      <c r="RZ146" s="261"/>
      <c r="SA146" s="261"/>
      <c r="SB146" s="261"/>
      <c r="SC146" s="261"/>
      <c r="SD146" s="261"/>
      <c r="SE146" s="261"/>
    </row>
    <row r="147" spans="1:499" x14ac:dyDescent="0.2">
      <c r="A147" s="230" t="s">
        <v>830</v>
      </c>
      <c r="B147" s="231" t="s">
        <v>2397</v>
      </c>
      <c r="C147" s="225"/>
      <c r="D147" s="225"/>
      <c r="E147" s="225"/>
      <c r="F147" s="226" t="s">
        <v>5780</v>
      </c>
      <c r="G147" s="226" t="s">
        <v>5550</v>
      </c>
      <c r="H147" s="226" t="s">
        <v>5551</v>
      </c>
      <c r="I147" s="226" t="s">
        <v>5761</v>
      </c>
      <c r="J147" s="226"/>
      <c r="K147" s="226"/>
      <c r="L147" s="226"/>
      <c r="M147" s="226"/>
      <c r="N147" s="226" t="s">
        <v>5553</v>
      </c>
      <c r="O147" s="226" t="s">
        <v>5773</v>
      </c>
      <c r="P147" s="226"/>
      <c r="Q147" s="237">
        <v>0</v>
      </c>
      <c r="R147" s="238"/>
      <c r="S147" s="238"/>
      <c r="T147" s="238"/>
      <c r="U147" s="238"/>
      <c r="V147" s="238"/>
      <c r="W147" s="232" t="s">
        <v>5565</v>
      </c>
      <c r="X147" s="232"/>
      <c r="Y147" s="232" t="s">
        <v>5556</v>
      </c>
      <c r="Z147" s="235">
        <v>1.82</v>
      </c>
      <c r="AA147" s="235">
        <v>3.69</v>
      </c>
      <c r="AB147" s="235">
        <v>0</v>
      </c>
      <c r="AC147" s="224">
        <v>36526</v>
      </c>
      <c r="AD147" s="224">
        <v>36526</v>
      </c>
      <c r="AE147" s="125">
        <v>18</v>
      </c>
      <c r="AF147" s="125">
        <v>24</v>
      </c>
      <c r="AG147" s="125">
        <v>12</v>
      </c>
      <c r="AH147" s="236">
        <v>1</v>
      </c>
      <c r="AI147" s="236" t="s">
        <v>819</v>
      </c>
      <c r="AJ147" s="125" t="s">
        <v>6238</v>
      </c>
      <c r="AK147" s="175" t="s">
        <v>5144</v>
      </c>
      <c r="AL147" s="125" t="s">
        <v>820</v>
      </c>
      <c r="AM147" s="27" t="s">
        <v>820</v>
      </c>
      <c r="AN147" s="126">
        <v>13.92</v>
      </c>
      <c r="AO147" s="126">
        <v>8.6</v>
      </c>
      <c r="AP147" s="126">
        <v>7.2</v>
      </c>
      <c r="AQ147" s="126">
        <v>3.6</v>
      </c>
      <c r="AR147" s="125">
        <v>4</v>
      </c>
      <c r="AS147" s="125">
        <v>0</v>
      </c>
      <c r="AT147" s="178">
        <v>43502</v>
      </c>
      <c r="AU147" s="178"/>
      <c r="AV147" s="178">
        <v>43153</v>
      </c>
      <c r="AW147" s="239" t="s">
        <v>855</v>
      </c>
      <c r="AX147" s="239" t="s">
        <v>846</v>
      </c>
      <c r="AY147" s="127"/>
      <c r="AZ147" s="127"/>
      <c r="BA147" s="128">
        <v>200</v>
      </c>
      <c r="BB147" s="128" t="s">
        <v>489</v>
      </c>
      <c r="BC147" s="128"/>
      <c r="BD147" s="128">
        <v>1</v>
      </c>
      <c r="BE147" s="129" t="s">
        <v>541</v>
      </c>
      <c r="BF147" s="130">
        <v>1</v>
      </c>
      <c r="BG147" s="240"/>
      <c r="BH147" s="241"/>
      <c r="BI147" s="190"/>
      <c r="BJ147" s="131">
        <v>479</v>
      </c>
      <c r="BK147" s="191">
        <v>602</v>
      </c>
      <c r="BL147" s="13">
        <v>319</v>
      </c>
      <c r="BM147" s="13">
        <v>158</v>
      </c>
      <c r="BN147" s="27" t="s">
        <v>706</v>
      </c>
      <c r="BO147" s="13" t="s">
        <v>5566</v>
      </c>
      <c r="BP147" s="222">
        <v>360</v>
      </c>
      <c r="BQ147" s="132"/>
      <c r="BR147" s="133"/>
      <c r="BS147" s="125">
        <v>1000000000</v>
      </c>
      <c r="BT147" s="134">
        <v>0</v>
      </c>
      <c r="BU147" s="135">
        <v>1</v>
      </c>
      <c r="BV147" s="134">
        <v>400</v>
      </c>
      <c r="BW147" s="136">
        <v>0</v>
      </c>
      <c r="BX147" s="136">
        <v>200</v>
      </c>
      <c r="BY147" s="136">
        <v>200</v>
      </c>
      <c r="BZ147" s="134">
        <v>0</v>
      </c>
      <c r="CA147" s="134">
        <v>0</v>
      </c>
      <c r="CB147" s="134">
        <v>400</v>
      </c>
      <c r="CC147" s="135">
        <v>0.16489999999999999</v>
      </c>
      <c r="CD147" s="134"/>
      <c r="CE147" s="134"/>
      <c r="CF147" s="137">
        <v>0</v>
      </c>
      <c r="CG147" s="134">
        <v>160</v>
      </c>
      <c r="CH147" s="132"/>
      <c r="CI147" s="132"/>
      <c r="CJ147" s="229" t="s">
        <v>820</v>
      </c>
      <c r="CK147" s="233" t="s">
        <v>820</v>
      </c>
      <c r="CL147" s="138">
        <v>295</v>
      </c>
      <c r="CM147" s="138">
        <v>0</v>
      </c>
      <c r="CN147" s="135">
        <v>0</v>
      </c>
      <c r="CO147" s="135">
        <v>1.37</v>
      </c>
      <c r="CP147" s="139"/>
      <c r="CQ147" s="135">
        <v>1</v>
      </c>
      <c r="CR147" s="179">
        <v>43374</v>
      </c>
      <c r="CS147" s="180">
        <v>43374</v>
      </c>
      <c r="CT147" s="181">
        <v>43500</v>
      </c>
      <c r="CU147" s="181">
        <v>43311</v>
      </c>
      <c r="CV147" s="181">
        <v>43395</v>
      </c>
      <c r="CW147" s="181">
        <v>43395</v>
      </c>
      <c r="CX147" s="181">
        <v>43479</v>
      </c>
      <c r="CY147" s="135">
        <v>1.1637463450235002</v>
      </c>
      <c r="CZ147" s="134">
        <v>0</v>
      </c>
      <c r="DA147" s="135">
        <v>0.24752475247524752</v>
      </c>
      <c r="DB147" s="135">
        <v>0.23762376237623761</v>
      </c>
      <c r="DC147" s="135">
        <v>0</v>
      </c>
      <c r="DD147" s="135">
        <v>0</v>
      </c>
      <c r="DE147" s="140">
        <v>0</v>
      </c>
      <c r="DF147" s="13" t="s">
        <v>820</v>
      </c>
      <c r="DG147" s="80" t="s">
        <v>820</v>
      </c>
      <c r="DH147" s="18" t="b">
        <v>0</v>
      </c>
      <c r="DI147" s="79"/>
      <c r="DJ147" s="79"/>
      <c r="DK147" s="192"/>
      <c r="DL147" s="174"/>
      <c r="DM147" s="193"/>
      <c r="DN147" s="135"/>
      <c r="DO147" s="79"/>
      <c r="DP147" s="79"/>
      <c r="DQ147" s="79"/>
      <c r="DR147" s="79"/>
      <c r="DS147" s="79"/>
      <c r="DT147" s="79"/>
      <c r="DU147" s="79"/>
      <c r="DV147" s="18"/>
      <c r="DW147" s="18"/>
      <c r="DX147" s="18"/>
      <c r="DY147" s="177"/>
      <c r="DZ147" s="177">
        <v>0</v>
      </c>
      <c r="EA147" s="177">
        <v>0</v>
      </c>
      <c r="EB147" s="177">
        <v>0</v>
      </c>
      <c r="EC147" s="177">
        <v>0</v>
      </c>
      <c r="ED147" s="177">
        <v>0</v>
      </c>
      <c r="EE147" s="177">
        <v>0</v>
      </c>
      <c r="EF147" s="177">
        <v>0</v>
      </c>
      <c r="EG147" s="177">
        <v>0</v>
      </c>
      <c r="EH147" s="177">
        <v>0</v>
      </c>
      <c r="EI147" s="177">
        <v>0</v>
      </c>
      <c r="EJ147" s="177">
        <v>0</v>
      </c>
      <c r="EK147" s="177">
        <v>0</v>
      </c>
      <c r="EL147" s="177">
        <v>0</v>
      </c>
      <c r="EM147" s="177">
        <v>0</v>
      </c>
      <c r="EN147" s="177">
        <v>0</v>
      </c>
      <c r="EO147" s="177">
        <v>0</v>
      </c>
      <c r="EP147" s="177">
        <v>430</v>
      </c>
      <c r="EQ147" s="177">
        <v>0</v>
      </c>
      <c r="ER147" s="177">
        <v>0</v>
      </c>
      <c r="ES147" s="177">
        <v>0</v>
      </c>
      <c r="ET147" s="177">
        <v>0</v>
      </c>
      <c r="EU147" s="177">
        <v>0</v>
      </c>
      <c r="EV147" s="177">
        <v>0</v>
      </c>
      <c r="EW147" s="177">
        <v>0</v>
      </c>
      <c r="EX147" s="177">
        <v>0</v>
      </c>
      <c r="EY147" s="177">
        <v>0</v>
      </c>
      <c r="EZ147" s="177">
        <v>0</v>
      </c>
      <c r="FA147" s="177">
        <v>0</v>
      </c>
      <c r="FB147" s="177">
        <v>234</v>
      </c>
      <c r="FC147" s="250">
        <v>412</v>
      </c>
      <c r="FD147" s="245">
        <v>289</v>
      </c>
      <c r="FE147" s="245">
        <v>288</v>
      </c>
      <c r="FF147" s="242">
        <v>288</v>
      </c>
      <c r="FG147" s="242">
        <v>242</v>
      </c>
      <c r="FH147" s="242">
        <v>234</v>
      </c>
      <c r="FI147" s="244">
        <v>234</v>
      </c>
      <c r="FJ147" s="244">
        <v>234</v>
      </c>
      <c r="FK147" s="244">
        <v>168</v>
      </c>
      <c r="FL147" s="244">
        <v>168</v>
      </c>
      <c r="FM147" s="244">
        <v>168</v>
      </c>
      <c r="FN147" s="244">
        <v>168</v>
      </c>
      <c r="FO147" s="244">
        <v>168</v>
      </c>
      <c r="FP147" s="244">
        <v>168</v>
      </c>
      <c r="FQ147" s="244">
        <v>168</v>
      </c>
      <c r="FR147" s="244">
        <v>168</v>
      </c>
      <c r="FS147" s="244">
        <v>168</v>
      </c>
      <c r="FT147" s="244">
        <v>168</v>
      </c>
      <c r="FU147" s="244">
        <v>168</v>
      </c>
      <c r="FV147" s="244">
        <v>168</v>
      </c>
      <c r="FW147" s="244">
        <v>168</v>
      </c>
      <c r="FX147" s="244">
        <v>168</v>
      </c>
      <c r="FY147" s="244">
        <v>168</v>
      </c>
      <c r="FZ147" s="244">
        <v>168</v>
      </c>
      <c r="GA147" s="244">
        <v>168</v>
      </c>
      <c r="GB147" s="244">
        <v>168</v>
      </c>
      <c r="GC147" s="244">
        <v>168</v>
      </c>
      <c r="GD147" s="244">
        <v>150</v>
      </c>
      <c r="GE147" s="244">
        <v>150</v>
      </c>
      <c r="GF147" s="244">
        <v>146</v>
      </c>
      <c r="GG147" s="244">
        <v>141</v>
      </c>
      <c r="GH147" s="244">
        <v>137</v>
      </c>
      <c r="GI147" s="244">
        <v>137</v>
      </c>
      <c r="GJ147" s="244">
        <v>137</v>
      </c>
      <c r="GK147" s="244">
        <v>137</v>
      </c>
      <c r="GL147" s="244">
        <v>135</v>
      </c>
      <c r="GM147" s="244">
        <v>137</v>
      </c>
      <c r="GN147" s="244">
        <v>137</v>
      </c>
      <c r="GO147" s="244">
        <v>137</v>
      </c>
      <c r="GP147" s="244">
        <v>137</v>
      </c>
      <c r="GQ147" s="244">
        <v>137</v>
      </c>
      <c r="GR147" s="244">
        <v>137</v>
      </c>
      <c r="GS147" s="244">
        <v>133</v>
      </c>
      <c r="GT147" s="244">
        <v>133</v>
      </c>
      <c r="GU147" s="244">
        <v>128</v>
      </c>
      <c r="GV147" s="244">
        <v>128</v>
      </c>
      <c r="GW147" s="244">
        <v>128</v>
      </c>
      <c r="GX147" s="244">
        <v>128</v>
      </c>
      <c r="GY147" s="244">
        <v>128</v>
      </c>
      <c r="GZ147" s="244">
        <v>126</v>
      </c>
      <c r="HA147" s="244">
        <v>126</v>
      </c>
      <c r="HB147" s="244">
        <v>126</v>
      </c>
      <c r="HC147" s="244">
        <v>126</v>
      </c>
      <c r="HD147" s="244">
        <v>126</v>
      </c>
      <c r="HE147" s="244">
        <v>1</v>
      </c>
      <c r="HF147" s="244">
        <v>126</v>
      </c>
      <c r="HG147" s="244">
        <v>126</v>
      </c>
      <c r="HH147" s="244">
        <v>126</v>
      </c>
      <c r="HI147" s="244">
        <v>126</v>
      </c>
      <c r="HJ147" s="242">
        <v>108</v>
      </c>
      <c r="HK147" s="198"/>
      <c r="HL147" s="242">
        <v>108</v>
      </c>
      <c r="HM147" s="242">
        <v>106</v>
      </c>
      <c r="HN147" s="242">
        <v>106</v>
      </c>
      <c r="HO147" s="244">
        <v>126</v>
      </c>
      <c r="HP147" s="242">
        <v>91</v>
      </c>
      <c r="HQ147" s="242">
        <v>91</v>
      </c>
      <c r="HR147" s="242">
        <v>76</v>
      </c>
      <c r="HS147" s="242">
        <v>76</v>
      </c>
      <c r="HT147" s="242">
        <v>76</v>
      </c>
      <c r="HU147" s="242">
        <v>76</v>
      </c>
      <c r="HV147" s="198"/>
      <c r="HW147" s="242">
        <v>75</v>
      </c>
      <c r="HX147" s="242">
        <v>75</v>
      </c>
      <c r="HY147" s="242">
        <v>75</v>
      </c>
      <c r="HZ147" s="242">
        <v>75</v>
      </c>
      <c r="IA147" s="242">
        <v>75</v>
      </c>
      <c r="IB147" s="242">
        <v>75</v>
      </c>
      <c r="IC147" s="242">
        <v>75</v>
      </c>
      <c r="ID147" s="242">
        <v>75</v>
      </c>
      <c r="IE147" s="242">
        <v>72</v>
      </c>
      <c r="IF147" s="242">
        <v>73</v>
      </c>
      <c r="IG147" s="242">
        <v>73</v>
      </c>
      <c r="IH147" s="242">
        <v>73</v>
      </c>
      <c r="II147" s="242">
        <v>51</v>
      </c>
      <c r="IJ147" s="242">
        <v>46</v>
      </c>
      <c r="IK147" s="242">
        <v>46</v>
      </c>
      <c r="IL147" s="242">
        <v>33</v>
      </c>
      <c r="IM147" s="242">
        <v>30</v>
      </c>
      <c r="IN147" s="242">
        <v>30</v>
      </c>
      <c r="IO147" s="242">
        <v>30</v>
      </c>
      <c r="IP147" s="242">
        <v>28</v>
      </c>
      <c r="IQ147" s="242">
        <v>28</v>
      </c>
      <c r="IR147" s="242">
        <v>28</v>
      </c>
      <c r="IS147" s="242">
        <v>27</v>
      </c>
      <c r="IT147" s="242">
        <v>28</v>
      </c>
      <c r="IU147" s="242">
        <v>28</v>
      </c>
      <c r="IV147" s="242">
        <v>28</v>
      </c>
      <c r="IW147" s="242">
        <v>28</v>
      </c>
      <c r="IX147" s="242">
        <v>28</v>
      </c>
      <c r="IY147" s="242">
        <v>28</v>
      </c>
      <c r="IZ147" s="198"/>
      <c r="JA147" s="242">
        <v>24</v>
      </c>
      <c r="JB147" s="242">
        <v>24</v>
      </c>
      <c r="JC147" s="242">
        <v>24</v>
      </c>
      <c r="JD147" s="242">
        <v>24</v>
      </c>
      <c r="JE147" s="242">
        <v>24</v>
      </c>
      <c r="JF147" s="242">
        <v>24</v>
      </c>
      <c r="JG147" s="242">
        <v>24</v>
      </c>
      <c r="JH147" s="242">
        <v>24</v>
      </c>
      <c r="JI147" s="242">
        <v>24</v>
      </c>
      <c r="JJ147" s="242"/>
      <c r="JK147" s="242">
        <v>24</v>
      </c>
      <c r="JL147" s="242">
        <v>24</v>
      </c>
      <c r="JM147" s="242">
        <v>24</v>
      </c>
      <c r="JN147" s="242">
        <v>24</v>
      </c>
      <c r="JO147" s="242">
        <v>20</v>
      </c>
      <c r="JP147" s="242">
        <v>20</v>
      </c>
      <c r="JQ147" s="198"/>
      <c r="JR147" s="242">
        <v>20</v>
      </c>
      <c r="JS147" s="242">
        <v>20</v>
      </c>
      <c r="JT147" s="242">
        <v>20</v>
      </c>
      <c r="JU147" s="242">
        <v>20</v>
      </c>
      <c r="JV147" s="242">
        <v>20</v>
      </c>
      <c r="JW147" s="242">
        <v>20</v>
      </c>
      <c r="JX147" s="242">
        <v>20</v>
      </c>
      <c r="JY147" s="242">
        <v>20</v>
      </c>
      <c r="JZ147" s="242">
        <v>20</v>
      </c>
      <c r="KA147" s="242">
        <v>10</v>
      </c>
      <c r="KB147" s="242">
        <v>10</v>
      </c>
      <c r="KC147" s="242">
        <v>10</v>
      </c>
      <c r="KD147" s="242">
        <v>10</v>
      </c>
      <c r="KE147" s="242">
        <v>10</v>
      </c>
      <c r="KF147" s="242">
        <v>4</v>
      </c>
      <c r="KG147" s="243">
        <v>0</v>
      </c>
      <c r="KH147" s="243">
        <v>0</v>
      </c>
      <c r="KI147" s="243">
        <v>0</v>
      </c>
      <c r="KJ147" s="243">
        <v>0</v>
      </c>
      <c r="KK147" s="243">
        <v>0</v>
      </c>
      <c r="KL147" s="243">
        <v>0</v>
      </c>
      <c r="KM147" s="243">
        <v>0</v>
      </c>
      <c r="KN147" s="243">
        <v>0</v>
      </c>
      <c r="KO147" s="243">
        <v>0</v>
      </c>
      <c r="KP147" s="243">
        <v>0</v>
      </c>
      <c r="KQ147" s="243">
        <v>0</v>
      </c>
      <c r="KR147" s="243">
        <v>0</v>
      </c>
      <c r="KS147" s="243">
        <v>0</v>
      </c>
      <c r="KT147" s="243">
        <v>0</v>
      </c>
      <c r="KU147" s="243">
        <v>0</v>
      </c>
      <c r="KV147" s="243">
        <v>0</v>
      </c>
      <c r="KW147" s="243">
        <v>0</v>
      </c>
      <c r="KX147" s="198"/>
      <c r="KY147" s="198"/>
      <c r="KZ147" s="198"/>
      <c r="LA147" s="198"/>
      <c r="LB147" s="242">
        <v>2</v>
      </c>
      <c r="LC147" s="242">
        <v>24</v>
      </c>
      <c r="LD147" s="242">
        <v>24</v>
      </c>
      <c r="LE147" s="243">
        <v>0</v>
      </c>
      <c r="LF147" s="243">
        <v>0</v>
      </c>
      <c r="LG147" s="243">
        <v>0</v>
      </c>
      <c r="LH147" s="198"/>
      <c r="LI147" s="198"/>
      <c r="LJ147" s="198"/>
      <c r="LK147" s="198"/>
      <c r="LL147" s="198"/>
      <c r="LM147" s="198"/>
      <c r="LN147" s="198"/>
      <c r="LO147" s="198"/>
      <c r="LP147" s="198"/>
      <c r="LQ147" s="243">
        <v>0</v>
      </c>
      <c r="LR147" s="198"/>
      <c r="LS147" s="198"/>
      <c r="LT147" s="198"/>
      <c r="LU147" s="198"/>
      <c r="LV147" s="198"/>
      <c r="LW147" s="198"/>
      <c r="LX147" s="198"/>
      <c r="LY147" s="198"/>
      <c r="LZ147" s="198"/>
      <c r="MA147" s="198"/>
      <c r="MB147" s="198"/>
      <c r="MC147" s="198"/>
      <c r="MD147" s="198"/>
      <c r="ME147" s="198"/>
      <c r="MF147" s="198"/>
      <c r="MG147" s="198"/>
      <c r="MH147" s="198"/>
      <c r="MI147" s="198"/>
      <c r="MJ147" s="198"/>
      <c r="MK147" s="198"/>
      <c r="ML147" s="198"/>
      <c r="MM147" s="198"/>
      <c r="MN147" s="243">
        <v>0</v>
      </c>
      <c r="MO147" s="243">
        <v>0</v>
      </c>
      <c r="MP147" s="198"/>
      <c r="MQ147" s="243">
        <v>0</v>
      </c>
      <c r="MR147" s="198"/>
      <c r="MS147" s="198"/>
      <c r="MT147" s="198"/>
      <c r="MU147" s="198"/>
      <c r="MV147" s="198"/>
      <c r="MW147" s="198"/>
      <c r="MX147" s="198"/>
      <c r="MY147" s="198"/>
      <c r="MZ147" s="198"/>
      <c r="NA147" s="243">
        <v>0</v>
      </c>
      <c r="NB147" s="198"/>
      <c r="NC147" s="198"/>
      <c r="ND147" s="198"/>
      <c r="NE147" s="198"/>
      <c r="NF147" s="198"/>
      <c r="NG147" s="198"/>
      <c r="NH147" s="198"/>
      <c r="NI147" s="198"/>
      <c r="NJ147" s="198"/>
      <c r="NK147" s="198"/>
      <c r="NL147" s="198"/>
      <c r="NM147" s="198"/>
      <c r="NN147" s="198"/>
      <c r="NO147" s="198"/>
      <c r="NP147" s="196"/>
      <c r="NQ147" s="196"/>
      <c r="NR147" s="196"/>
      <c r="NS147" s="196"/>
      <c r="NT147" s="196"/>
      <c r="NU147" s="196"/>
      <c r="NV147" s="196"/>
      <c r="NW147" s="196"/>
      <c r="NX147" s="196"/>
      <c r="NY147" s="196"/>
      <c r="NZ147" s="196"/>
      <c r="OA147" s="196"/>
      <c r="OB147" s="196"/>
      <c r="OC147" s="196"/>
      <c r="OD147" s="196"/>
      <c r="OE147" s="196"/>
      <c r="OF147" s="196"/>
      <c r="OG147" s="196"/>
      <c r="OH147" s="196"/>
      <c r="OI147" s="196"/>
      <c r="OJ147" s="196"/>
      <c r="OK147" s="196"/>
      <c r="OL147" s="196"/>
      <c r="OM147" s="196"/>
      <c r="ON147" s="196"/>
      <c r="OO147" s="196"/>
      <c r="OP147" s="196"/>
      <c r="OQ147" s="196"/>
      <c r="OR147" s="196"/>
      <c r="OS147" s="196"/>
      <c r="OT147" s="196"/>
      <c r="OU147" s="196"/>
      <c r="OV147" s="196"/>
      <c r="OW147" s="196"/>
      <c r="OX147" s="196"/>
      <c r="OY147" s="196"/>
      <c r="OZ147" s="196"/>
      <c r="PA147" s="196"/>
      <c r="PB147" s="196"/>
      <c r="PC147" s="196"/>
      <c r="PD147" s="196"/>
      <c r="PE147" s="196"/>
      <c r="PF147" s="196"/>
      <c r="PG147" s="196"/>
      <c r="PH147" s="196"/>
      <c r="PI147" s="196"/>
      <c r="PJ147" s="196"/>
      <c r="PK147" s="196"/>
      <c r="PL147" s="196"/>
      <c r="PM147" s="196"/>
      <c r="PN147" s="196"/>
      <c r="PO147" s="196"/>
      <c r="PP147" s="196"/>
      <c r="PQ147" s="196"/>
      <c r="PR147" s="196"/>
      <c r="PS147" s="196"/>
      <c r="PT147" s="196"/>
      <c r="PU147" s="196"/>
      <c r="PV147" s="196"/>
      <c r="PW147" s="196"/>
      <c r="PX147" s="261"/>
      <c r="PY147" s="261"/>
      <c r="PZ147" s="261"/>
      <c r="QA147" s="261"/>
      <c r="QB147" s="261"/>
      <c r="QC147" s="261"/>
      <c r="QD147" s="261"/>
      <c r="QE147" s="261"/>
      <c r="QF147" s="261"/>
      <c r="QG147" s="261"/>
      <c r="QH147" s="261"/>
      <c r="QI147" s="261"/>
      <c r="QJ147" s="261"/>
      <c r="QK147" s="261"/>
      <c r="QL147" s="261"/>
      <c r="QM147" s="261"/>
      <c r="QN147" s="261"/>
      <c r="QO147" s="261"/>
      <c r="QP147" s="261"/>
      <c r="QQ147" s="261"/>
      <c r="QR147" s="261"/>
      <c r="QS147" s="261"/>
      <c r="QT147" s="261"/>
      <c r="QU147" s="261"/>
      <c r="QV147" s="261"/>
      <c r="QW147" s="261"/>
      <c r="QX147" s="261"/>
      <c r="QY147" s="261"/>
      <c r="QZ147" s="261"/>
      <c r="RA147" s="261"/>
      <c r="RB147" s="261"/>
      <c r="RC147" s="261"/>
      <c r="RD147" s="261"/>
      <c r="RE147" s="261"/>
      <c r="RF147" s="261"/>
      <c r="RG147" s="261"/>
      <c r="RH147" s="261"/>
      <c r="RI147" s="261"/>
      <c r="RJ147" s="261"/>
      <c r="RK147" s="261"/>
      <c r="RL147" s="261"/>
      <c r="RM147" s="261"/>
      <c r="RN147" s="261"/>
      <c r="RO147" s="261"/>
      <c r="RP147" s="261"/>
      <c r="RQ147" s="261"/>
      <c r="RR147" s="261"/>
      <c r="RS147" s="261"/>
      <c r="RT147" s="261"/>
      <c r="RU147" s="261"/>
      <c r="RV147" s="261"/>
      <c r="RW147" s="261"/>
      <c r="RX147" s="261"/>
      <c r="RY147" s="261"/>
      <c r="RZ147" s="261"/>
      <c r="SA147" s="261"/>
      <c r="SB147" s="261"/>
      <c r="SC147" s="261"/>
      <c r="SD147" s="261"/>
      <c r="SE147" s="261"/>
    </row>
    <row r="148" spans="1:499" x14ac:dyDescent="0.2">
      <c r="A148" s="230" t="s">
        <v>830</v>
      </c>
      <c r="B148" s="231" t="s">
        <v>5451</v>
      </c>
      <c r="C148" s="225"/>
      <c r="D148" s="225"/>
      <c r="E148" s="225"/>
      <c r="F148" s="226" t="s">
        <v>5781</v>
      </c>
      <c r="G148" s="226" t="s">
        <v>5550</v>
      </c>
      <c r="H148" s="226" t="s">
        <v>5551</v>
      </c>
      <c r="I148" s="226" t="s">
        <v>5761</v>
      </c>
      <c r="J148" s="226"/>
      <c r="K148" s="226"/>
      <c r="L148" s="226"/>
      <c r="M148" s="226"/>
      <c r="N148" s="226" t="s">
        <v>5553</v>
      </c>
      <c r="O148" s="226" t="s">
        <v>5773</v>
      </c>
      <c r="P148" s="226"/>
      <c r="Q148" s="237">
        <v>0</v>
      </c>
      <c r="R148" s="238"/>
      <c r="S148" s="238"/>
      <c r="T148" s="238"/>
      <c r="U148" s="238"/>
      <c r="V148" s="238"/>
      <c r="W148" s="232" t="s">
        <v>5555</v>
      </c>
      <c r="X148" s="232"/>
      <c r="Y148" s="232" t="s">
        <v>5556</v>
      </c>
      <c r="Z148" s="235">
        <v>3.39</v>
      </c>
      <c r="AA148" s="235">
        <v>5.84</v>
      </c>
      <c r="AB148" s="235">
        <v>0</v>
      </c>
      <c r="AC148" s="224">
        <v>36526</v>
      </c>
      <c r="AD148" s="224">
        <v>36526</v>
      </c>
      <c r="AE148" s="125">
        <v>18</v>
      </c>
      <c r="AF148" s="125">
        <v>24</v>
      </c>
      <c r="AG148" s="125">
        <v>12</v>
      </c>
      <c r="AH148" s="236">
        <v>1</v>
      </c>
      <c r="AI148" s="236"/>
      <c r="AJ148" s="125" t="s">
        <v>6241</v>
      </c>
      <c r="AK148" s="175"/>
      <c r="AL148" s="125" t="s">
        <v>820</v>
      </c>
      <c r="AM148" s="27" t="s">
        <v>820</v>
      </c>
      <c r="AN148" s="126">
        <v>-0.04</v>
      </c>
      <c r="AO148" s="126">
        <v>0</v>
      </c>
      <c r="AP148" s="126">
        <v>0</v>
      </c>
      <c r="AQ148" s="126">
        <v>-1875</v>
      </c>
      <c r="AR148" s="125">
        <v>0</v>
      </c>
      <c r="AS148" s="125">
        <v>0</v>
      </c>
      <c r="AT148" s="178"/>
      <c r="AU148" s="178"/>
      <c r="AV148" s="178"/>
      <c r="AW148" s="239" t="s">
        <v>855</v>
      </c>
      <c r="AX148" s="239" t="s">
        <v>846</v>
      </c>
      <c r="AY148" s="127"/>
      <c r="AZ148" s="127"/>
      <c r="BA148" s="128">
        <v>300</v>
      </c>
      <c r="BB148" s="128" t="s">
        <v>489</v>
      </c>
      <c r="BC148" s="128"/>
      <c r="BD148" s="128">
        <v>1</v>
      </c>
      <c r="BE148" s="129" t="s">
        <v>541</v>
      </c>
      <c r="BF148" s="130">
        <v>1</v>
      </c>
      <c r="BG148" s="240"/>
      <c r="BH148" s="241"/>
      <c r="BI148" s="190"/>
      <c r="BJ148" s="131">
        <v>0</v>
      </c>
      <c r="BK148" s="191">
        <v>-1</v>
      </c>
      <c r="BL148" s="13">
        <v>0</v>
      </c>
      <c r="BM148" s="13">
        <v>0</v>
      </c>
      <c r="BN148" s="27" t="s">
        <v>702</v>
      </c>
      <c r="BO148" s="13" t="s">
        <v>702</v>
      </c>
      <c r="BP148" s="222">
        <v>600</v>
      </c>
      <c r="BQ148" s="132"/>
      <c r="BR148" s="133"/>
      <c r="BS148" s="125">
        <v>1000000000</v>
      </c>
      <c r="BT148" s="134">
        <v>0</v>
      </c>
      <c r="BU148" s="135">
        <v>0</v>
      </c>
      <c r="BV148" s="134">
        <v>0</v>
      </c>
      <c r="BW148" s="136">
        <v>0</v>
      </c>
      <c r="BX148" s="136">
        <v>0</v>
      </c>
      <c r="BY148" s="136">
        <v>0</v>
      </c>
      <c r="BZ148" s="134">
        <v>0</v>
      </c>
      <c r="CA148" s="134">
        <v>0</v>
      </c>
      <c r="CB148" s="134">
        <v>0</v>
      </c>
      <c r="CC148" s="135">
        <v>0</v>
      </c>
      <c r="CD148" s="134"/>
      <c r="CE148" s="134"/>
      <c r="CF148" s="137">
        <v>0</v>
      </c>
      <c r="CG148" s="134">
        <v>0</v>
      </c>
      <c r="CH148" s="132"/>
      <c r="CI148" s="132"/>
      <c r="CJ148" s="229" t="s">
        <v>820</v>
      </c>
      <c r="CK148" s="233" t="s">
        <v>820</v>
      </c>
      <c r="CL148" s="138">
        <v>0</v>
      </c>
      <c r="CM148" s="138">
        <v>0</v>
      </c>
      <c r="CN148" s="135">
        <v>0</v>
      </c>
      <c r="CO148" s="135">
        <v>0</v>
      </c>
      <c r="CP148" s="139"/>
      <c r="CQ148" s="135">
        <v>0</v>
      </c>
      <c r="CR148" s="179">
        <v>42502</v>
      </c>
      <c r="CS148" s="180">
        <v>43367</v>
      </c>
      <c r="CT148" s="181">
        <v>43493</v>
      </c>
      <c r="CU148" s="181">
        <v>36526</v>
      </c>
      <c r="CV148" s="181">
        <v>36526</v>
      </c>
      <c r="CW148" s="181">
        <v>36526</v>
      </c>
      <c r="CX148" s="181">
        <v>36694</v>
      </c>
      <c r="CY148" s="135">
        <v>1</v>
      </c>
      <c r="CZ148" s="134">
        <v>0</v>
      </c>
      <c r="DA148" s="135">
        <v>0.5436893203883495</v>
      </c>
      <c r="DB148" s="135">
        <v>0</v>
      </c>
      <c r="DC148" s="135">
        <v>0</v>
      </c>
      <c r="DD148" s="135">
        <v>0</v>
      </c>
      <c r="DE148" s="140">
        <v>0</v>
      </c>
      <c r="DF148" s="13" t="s">
        <v>820</v>
      </c>
      <c r="DG148" s="80" t="s">
        <v>820</v>
      </c>
      <c r="DH148" s="18" t="b">
        <v>0</v>
      </c>
      <c r="DI148" s="79"/>
      <c r="DJ148" s="79"/>
      <c r="DK148" s="192"/>
      <c r="DL148" s="174"/>
      <c r="DM148" s="193"/>
      <c r="DN148" s="135"/>
      <c r="DO148" s="79"/>
      <c r="DP148" s="79"/>
      <c r="DQ148" s="79"/>
      <c r="DR148" s="79"/>
      <c r="DS148" s="79"/>
      <c r="DT148" s="79"/>
      <c r="DU148" s="79"/>
      <c r="DV148" s="18"/>
      <c r="DW148" s="18"/>
      <c r="DX148" s="18"/>
      <c r="DY148" s="177"/>
      <c r="DZ148" s="177">
        <v>0</v>
      </c>
      <c r="EA148" s="177">
        <v>0</v>
      </c>
      <c r="EB148" s="177">
        <v>0</v>
      </c>
      <c r="EC148" s="177">
        <v>0</v>
      </c>
      <c r="ED148" s="177">
        <v>0</v>
      </c>
      <c r="EE148" s="177">
        <v>0</v>
      </c>
      <c r="EF148" s="177">
        <v>0</v>
      </c>
      <c r="EG148" s="177">
        <v>0</v>
      </c>
      <c r="EH148" s="177">
        <v>0</v>
      </c>
      <c r="EI148" s="177">
        <v>0</v>
      </c>
      <c r="EJ148" s="177">
        <v>0</v>
      </c>
      <c r="EK148" s="177">
        <v>0</v>
      </c>
      <c r="EL148" s="177">
        <v>0</v>
      </c>
      <c r="EM148" s="177">
        <v>0</v>
      </c>
      <c r="EN148" s="177">
        <v>0</v>
      </c>
      <c r="EO148" s="177">
        <v>0</v>
      </c>
      <c r="EP148" s="177">
        <v>0</v>
      </c>
      <c r="EQ148" s="177">
        <v>0</v>
      </c>
      <c r="ER148" s="177">
        <v>0</v>
      </c>
      <c r="ES148" s="177">
        <v>0</v>
      </c>
      <c r="ET148" s="177">
        <v>0</v>
      </c>
      <c r="EU148" s="177">
        <v>0</v>
      </c>
      <c r="EV148" s="177">
        <v>0</v>
      </c>
      <c r="EW148" s="177">
        <v>0</v>
      </c>
      <c r="EX148" s="177">
        <v>0</v>
      </c>
      <c r="EY148" s="177">
        <v>0</v>
      </c>
      <c r="EZ148" s="177">
        <v>0</v>
      </c>
      <c r="FA148" s="177">
        <v>0</v>
      </c>
      <c r="FB148" s="177">
        <v>0</v>
      </c>
      <c r="FC148" s="199"/>
      <c r="FD148" s="198"/>
      <c r="FE148" s="198"/>
      <c r="FF148" s="198"/>
      <c r="FG148" s="242"/>
      <c r="FH148" s="245"/>
      <c r="FI148" s="245"/>
      <c r="FJ148" s="245"/>
      <c r="FK148" s="198"/>
      <c r="FL148" s="198"/>
      <c r="FM148" s="198"/>
      <c r="FN148" s="198"/>
      <c r="FO148" s="198"/>
      <c r="FP148" s="198"/>
      <c r="FQ148" s="198"/>
      <c r="FR148" s="198"/>
      <c r="FS148" s="198"/>
      <c r="FT148" s="198"/>
      <c r="FU148" s="198"/>
      <c r="FV148" s="198"/>
      <c r="FW148" s="198"/>
      <c r="FX148" s="197">
        <v>0</v>
      </c>
      <c r="FY148" s="197">
        <v>0</v>
      </c>
      <c r="FZ148" s="197">
        <v>0</v>
      </c>
      <c r="GA148" s="197">
        <v>0</v>
      </c>
      <c r="GB148" s="197">
        <v>0</v>
      </c>
      <c r="GC148" s="197">
        <v>0</v>
      </c>
      <c r="GD148" s="197">
        <v>0</v>
      </c>
      <c r="GE148" s="197">
        <v>0</v>
      </c>
      <c r="GF148" s="197">
        <v>0</v>
      </c>
      <c r="GG148" s="197">
        <v>0</v>
      </c>
      <c r="GH148" s="197">
        <v>0</v>
      </c>
      <c r="GI148" s="197">
        <v>0</v>
      </c>
      <c r="GJ148" s="197">
        <v>0</v>
      </c>
      <c r="GK148" s="197">
        <v>0</v>
      </c>
      <c r="GL148" s="197">
        <v>0</v>
      </c>
      <c r="GM148" s="197">
        <v>0</v>
      </c>
      <c r="GN148" s="197">
        <v>0</v>
      </c>
      <c r="GO148" s="197">
        <v>0</v>
      </c>
      <c r="GP148" s="197">
        <v>0</v>
      </c>
      <c r="GQ148" s="197">
        <v>0</v>
      </c>
      <c r="GR148" s="197">
        <v>0</v>
      </c>
      <c r="GS148" s="197">
        <v>0</v>
      </c>
      <c r="GT148" s="197">
        <v>0</v>
      </c>
      <c r="GU148" s="197">
        <v>0</v>
      </c>
      <c r="GV148" s="197">
        <v>0</v>
      </c>
      <c r="GW148" s="197">
        <v>0</v>
      </c>
      <c r="GX148" s="197">
        <v>0</v>
      </c>
      <c r="GY148" s="197">
        <v>0</v>
      </c>
      <c r="GZ148" s="197">
        <v>0</v>
      </c>
      <c r="HA148" s="197">
        <v>0</v>
      </c>
      <c r="HB148" s="197">
        <v>0</v>
      </c>
      <c r="HC148" s="197">
        <v>0</v>
      </c>
      <c r="HD148" s="197">
        <v>0</v>
      </c>
      <c r="HE148" s="197">
        <v>1</v>
      </c>
      <c r="HF148" s="197">
        <v>0</v>
      </c>
      <c r="HG148" s="197">
        <v>0</v>
      </c>
      <c r="HH148" s="197">
        <v>0</v>
      </c>
      <c r="HI148" s="197">
        <v>0</v>
      </c>
      <c r="HJ148" s="197">
        <v>0</v>
      </c>
      <c r="HK148" s="198"/>
      <c r="HL148" s="197">
        <v>0</v>
      </c>
      <c r="HM148" s="197">
        <v>0</v>
      </c>
      <c r="HN148" s="197">
        <v>0</v>
      </c>
      <c r="HO148" s="197">
        <v>0</v>
      </c>
      <c r="HP148" s="197">
        <v>0</v>
      </c>
      <c r="HQ148" s="197">
        <v>0</v>
      </c>
      <c r="HR148" s="197">
        <v>0</v>
      </c>
      <c r="HS148" s="197">
        <v>0</v>
      </c>
      <c r="HT148" s="197">
        <v>0</v>
      </c>
      <c r="HU148" s="197">
        <v>0</v>
      </c>
      <c r="HV148" s="198"/>
      <c r="HW148" s="197">
        <v>0</v>
      </c>
      <c r="HX148" s="197">
        <v>0</v>
      </c>
      <c r="HY148" s="197">
        <v>0</v>
      </c>
      <c r="HZ148" s="197">
        <v>0</v>
      </c>
      <c r="IA148" s="197">
        <v>0</v>
      </c>
      <c r="IB148" s="197">
        <v>0</v>
      </c>
      <c r="IC148" s="197">
        <v>0</v>
      </c>
      <c r="ID148" s="197">
        <v>0</v>
      </c>
      <c r="IE148" s="197">
        <v>0</v>
      </c>
      <c r="IF148" s="197">
        <v>0</v>
      </c>
      <c r="IG148" s="197">
        <v>0</v>
      </c>
      <c r="IH148" s="197">
        <v>0</v>
      </c>
      <c r="II148" s="197">
        <v>0</v>
      </c>
      <c r="IJ148" s="197">
        <v>0</v>
      </c>
      <c r="IK148" s="197">
        <v>0</v>
      </c>
      <c r="IL148" s="197">
        <v>0</v>
      </c>
      <c r="IM148" s="197">
        <v>0</v>
      </c>
      <c r="IN148" s="197">
        <v>0</v>
      </c>
      <c r="IO148" s="197">
        <v>0</v>
      </c>
      <c r="IP148" s="197">
        <v>0</v>
      </c>
      <c r="IQ148" s="197">
        <v>0</v>
      </c>
      <c r="IR148" s="197">
        <v>0</v>
      </c>
      <c r="IS148" s="197">
        <v>0</v>
      </c>
      <c r="IT148" s="197">
        <v>0</v>
      </c>
      <c r="IU148" s="197">
        <v>0</v>
      </c>
      <c r="IV148" s="197">
        <v>0</v>
      </c>
      <c r="IW148" s="197">
        <v>0</v>
      </c>
      <c r="IX148" s="197">
        <v>0</v>
      </c>
      <c r="IY148" s="197">
        <v>0</v>
      </c>
      <c r="IZ148" s="198"/>
      <c r="JA148" s="197">
        <v>0</v>
      </c>
      <c r="JB148" s="197">
        <v>0</v>
      </c>
      <c r="JC148" s="197">
        <v>0</v>
      </c>
      <c r="JD148" s="197">
        <v>0</v>
      </c>
      <c r="JE148" s="197">
        <v>0</v>
      </c>
      <c r="JF148" s="197">
        <v>0</v>
      </c>
      <c r="JG148" s="197">
        <v>0</v>
      </c>
      <c r="JH148" s="197">
        <v>0</v>
      </c>
      <c r="JI148" s="197">
        <v>0</v>
      </c>
      <c r="JJ148" s="197"/>
      <c r="JK148" s="197">
        <v>0</v>
      </c>
      <c r="JL148" s="197">
        <v>0</v>
      </c>
      <c r="JM148" s="197">
        <v>0</v>
      </c>
      <c r="JN148" s="197">
        <v>0</v>
      </c>
      <c r="JO148" s="197">
        <v>0</v>
      </c>
      <c r="JP148" s="197">
        <v>0</v>
      </c>
      <c r="JQ148" s="198"/>
      <c r="JR148" s="197">
        <v>0</v>
      </c>
      <c r="JS148" s="197">
        <v>0</v>
      </c>
      <c r="JT148" s="197">
        <v>0</v>
      </c>
      <c r="JU148" s="197">
        <v>0</v>
      </c>
      <c r="JV148" s="197">
        <v>0</v>
      </c>
      <c r="JW148" s="197">
        <v>0</v>
      </c>
      <c r="JX148" s="197">
        <v>0</v>
      </c>
      <c r="JY148" s="197">
        <v>0</v>
      </c>
      <c r="JZ148" s="197">
        <v>0</v>
      </c>
      <c r="KA148" s="197">
        <v>0</v>
      </c>
      <c r="KB148" s="197">
        <v>0</v>
      </c>
      <c r="KC148" s="197">
        <v>0</v>
      </c>
      <c r="KD148" s="197">
        <v>0</v>
      </c>
      <c r="KE148" s="197">
        <v>0</v>
      </c>
      <c r="KF148" s="197">
        <v>0</v>
      </c>
      <c r="KG148" s="197">
        <v>0</v>
      </c>
      <c r="KH148" s="197">
        <v>0</v>
      </c>
      <c r="KI148" s="197">
        <v>0</v>
      </c>
      <c r="KJ148" s="197">
        <v>0</v>
      </c>
      <c r="KK148" s="197">
        <v>0</v>
      </c>
      <c r="KL148" s="197">
        <v>0</v>
      </c>
      <c r="KM148" s="197">
        <v>0</v>
      </c>
      <c r="KN148" s="197">
        <v>0</v>
      </c>
      <c r="KO148" s="197">
        <v>0</v>
      </c>
      <c r="KP148" s="197">
        <v>0</v>
      </c>
      <c r="KQ148" s="197">
        <v>0</v>
      </c>
      <c r="KR148" s="197">
        <v>0</v>
      </c>
      <c r="KS148" s="197">
        <v>0</v>
      </c>
      <c r="KT148" s="197">
        <v>0</v>
      </c>
      <c r="KU148" s="197">
        <v>0</v>
      </c>
      <c r="KV148" s="197">
        <v>0</v>
      </c>
      <c r="KW148" s="197">
        <v>0</v>
      </c>
      <c r="KX148" s="198"/>
      <c r="KY148" s="198"/>
      <c r="KZ148" s="198"/>
      <c r="LA148" s="198"/>
      <c r="LB148" s="197">
        <v>0</v>
      </c>
      <c r="LC148" s="197">
        <v>0</v>
      </c>
      <c r="LD148" s="197">
        <v>0</v>
      </c>
      <c r="LE148" s="197">
        <v>0</v>
      </c>
      <c r="LF148" s="197">
        <v>0</v>
      </c>
      <c r="LG148" s="197">
        <v>0</v>
      </c>
      <c r="LH148" s="198"/>
      <c r="LI148" s="198"/>
      <c r="LJ148" s="198"/>
      <c r="LK148" s="198"/>
      <c r="LL148" s="198"/>
      <c r="LM148" s="198"/>
      <c r="LN148" s="198"/>
      <c r="LO148" s="198"/>
      <c r="LP148" s="198"/>
      <c r="LQ148" s="197">
        <v>0</v>
      </c>
      <c r="LR148" s="198"/>
      <c r="LS148" s="198"/>
      <c r="LT148" s="198"/>
      <c r="LU148" s="198"/>
      <c r="LV148" s="198"/>
      <c r="LW148" s="198"/>
      <c r="LX148" s="198"/>
      <c r="LY148" s="198"/>
      <c r="LZ148" s="198"/>
      <c r="MA148" s="198"/>
      <c r="MB148" s="198"/>
      <c r="MC148" s="198"/>
      <c r="MD148" s="198"/>
      <c r="ME148" s="198"/>
      <c r="MF148" s="198"/>
      <c r="MG148" s="198"/>
      <c r="MH148" s="198"/>
      <c r="MI148" s="198"/>
      <c r="MJ148" s="198"/>
      <c r="MK148" s="198"/>
      <c r="ML148" s="198"/>
      <c r="MM148" s="198"/>
      <c r="MN148" s="197">
        <v>0</v>
      </c>
      <c r="MO148" s="197">
        <v>0</v>
      </c>
      <c r="MP148" s="198"/>
      <c r="MQ148" s="197">
        <v>0</v>
      </c>
      <c r="MR148" s="198"/>
      <c r="MS148" s="198"/>
      <c r="MT148" s="198"/>
      <c r="MU148" s="198"/>
      <c r="MV148" s="198"/>
      <c r="MW148" s="198"/>
      <c r="MX148" s="198"/>
      <c r="MY148" s="198"/>
      <c r="MZ148" s="198"/>
      <c r="NA148" s="197">
        <v>0</v>
      </c>
      <c r="NB148" s="198"/>
      <c r="NC148" s="198"/>
      <c r="ND148" s="198"/>
      <c r="NE148" s="198"/>
      <c r="NF148" s="198"/>
      <c r="NG148" s="198"/>
      <c r="NH148" s="198"/>
      <c r="NI148" s="198"/>
      <c r="NJ148" s="198"/>
      <c r="NK148" s="198"/>
      <c r="NL148" s="198"/>
      <c r="NM148" s="198"/>
      <c r="NN148" s="198"/>
      <c r="NO148" s="198"/>
      <c r="NP148" s="198"/>
      <c r="NQ148" s="198"/>
      <c r="NR148" s="198"/>
      <c r="NS148" s="198"/>
      <c r="NT148" s="198"/>
      <c r="NU148" s="198"/>
      <c r="NV148" s="198"/>
      <c r="NW148" s="198"/>
      <c r="NX148" s="198"/>
      <c r="NY148" s="198"/>
      <c r="NZ148" s="198"/>
      <c r="OA148" s="198"/>
      <c r="OB148" s="198"/>
      <c r="OC148" s="198"/>
      <c r="OD148" s="198"/>
      <c r="OE148" s="198"/>
      <c r="OF148" s="198"/>
      <c r="OG148" s="198"/>
      <c r="OH148" s="198"/>
      <c r="OI148" s="198"/>
      <c r="OJ148" s="198"/>
      <c r="OK148" s="198"/>
      <c r="OL148" s="198"/>
      <c r="OM148" s="198"/>
      <c r="ON148" s="198"/>
      <c r="OO148" s="198"/>
      <c r="OP148" s="198"/>
      <c r="OQ148" s="198"/>
      <c r="OR148" s="198"/>
      <c r="OS148" s="198"/>
      <c r="OT148" s="198"/>
      <c r="OU148" s="198"/>
      <c r="OV148" s="198"/>
      <c r="OW148" s="198"/>
      <c r="OX148" s="198"/>
      <c r="OY148" s="198"/>
      <c r="OZ148" s="198"/>
      <c r="PA148" s="198"/>
      <c r="PB148" s="198"/>
      <c r="PC148" s="198"/>
      <c r="PD148" s="198"/>
      <c r="PE148" s="198"/>
      <c r="PF148" s="198"/>
      <c r="PG148" s="198"/>
      <c r="PH148" s="198"/>
      <c r="PI148" s="198"/>
      <c r="PJ148" s="198"/>
      <c r="PK148" s="198"/>
      <c r="PL148" s="198"/>
      <c r="PM148" s="198"/>
      <c r="PN148" s="198"/>
      <c r="PO148" s="198"/>
      <c r="PP148" s="198"/>
      <c r="PQ148" s="198"/>
      <c r="PR148" s="198"/>
      <c r="PS148" s="198"/>
      <c r="PT148" s="198"/>
      <c r="PU148" s="198"/>
      <c r="PV148" s="198"/>
      <c r="PW148" s="198"/>
      <c r="PX148" s="261"/>
      <c r="PY148" s="261"/>
      <c r="PZ148" s="261"/>
      <c r="QA148" s="261"/>
      <c r="QB148" s="261"/>
      <c r="QC148" s="261"/>
      <c r="QD148" s="261"/>
      <c r="QE148" s="261"/>
      <c r="QF148" s="261"/>
      <c r="QG148" s="261"/>
      <c r="QH148" s="261"/>
      <c r="QI148" s="261"/>
      <c r="QJ148" s="261"/>
      <c r="QK148" s="261"/>
      <c r="QL148" s="261"/>
      <c r="QM148" s="261"/>
      <c r="QN148" s="261"/>
      <c r="QO148" s="261"/>
      <c r="QP148" s="261"/>
      <c r="QQ148" s="261"/>
      <c r="QR148" s="261"/>
      <c r="QS148" s="261"/>
      <c r="QT148" s="261"/>
      <c r="QU148" s="261"/>
      <c r="QV148" s="261"/>
      <c r="QW148" s="261"/>
      <c r="QX148" s="261"/>
      <c r="QY148" s="261"/>
      <c r="QZ148" s="261"/>
      <c r="RA148" s="261"/>
      <c r="RB148" s="261"/>
      <c r="RC148" s="261"/>
      <c r="RD148" s="261"/>
      <c r="RE148" s="261"/>
      <c r="RF148" s="261"/>
      <c r="RG148" s="261"/>
      <c r="RH148" s="261"/>
      <c r="RI148" s="261"/>
      <c r="RJ148" s="261"/>
      <c r="RK148" s="261"/>
      <c r="RL148" s="261"/>
      <c r="RM148" s="261"/>
      <c r="RN148" s="261"/>
      <c r="RO148" s="261"/>
      <c r="RP148" s="261"/>
      <c r="RQ148" s="261"/>
      <c r="RR148" s="261"/>
      <c r="RS148" s="261"/>
      <c r="RT148" s="261"/>
      <c r="RU148" s="261"/>
      <c r="RV148" s="261"/>
      <c r="RW148" s="261"/>
      <c r="RX148" s="261"/>
      <c r="RY148" s="261"/>
      <c r="RZ148" s="261"/>
      <c r="SA148" s="261"/>
      <c r="SB148" s="261"/>
      <c r="SC148" s="261"/>
      <c r="SD148" s="261"/>
      <c r="SE148" s="261"/>
    </row>
    <row r="149" spans="1:499" x14ac:dyDescent="0.2">
      <c r="A149" s="230" t="s">
        <v>830</v>
      </c>
      <c r="B149" s="231" t="s">
        <v>5452</v>
      </c>
      <c r="C149" s="225"/>
      <c r="D149" s="225"/>
      <c r="E149" s="225"/>
      <c r="F149" s="226" t="s">
        <v>5782</v>
      </c>
      <c r="G149" s="226" t="s">
        <v>5550</v>
      </c>
      <c r="H149" s="226" t="s">
        <v>5551</v>
      </c>
      <c r="I149" s="226" t="s">
        <v>5783</v>
      </c>
      <c r="J149" s="226"/>
      <c r="K149" s="226"/>
      <c r="L149" s="226"/>
      <c r="M149" s="226"/>
      <c r="N149" s="226" t="s">
        <v>5553</v>
      </c>
      <c r="O149" s="226" t="s">
        <v>5610</v>
      </c>
      <c r="P149" s="226"/>
      <c r="Q149" s="237">
        <v>0</v>
      </c>
      <c r="R149" s="238"/>
      <c r="S149" s="238"/>
      <c r="T149" s="238"/>
      <c r="U149" s="238"/>
      <c r="V149" s="238"/>
      <c r="W149" s="232"/>
      <c r="X149" s="232"/>
      <c r="Y149" s="232" t="s">
        <v>5556</v>
      </c>
      <c r="Z149" s="235">
        <v>7.84</v>
      </c>
      <c r="AA149" s="235">
        <v>12.15</v>
      </c>
      <c r="AB149" s="235">
        <v>0</v>
      </c>
      <c r="AC149" s="224">
        <v>36526</v>
      </c>
      <c r="AD149" s="224">
        <v>36526</v>
      </c>
      <c r="AE149" s="125">
        <v>18</v>
      </c>
      <c r="AF149" s="125">
        <v>24</v>
      </c>
      <c r="AG149" s="125">
        <v>12</v>
      </c>
      <c r="AH149" s="236">
        <v>1</v>
      </c>
      <c r="AI149" s="236" t="s">
        <v>5297</v>
      </c>
      <c r="AJ149" s="125" t="s">
        <v>6236</v>
      </c>
      <c r="AK149" s="175" t="s">
        <v>5144</v>
      </c>
      <c r="AL149" s="125">
        <v>360</v>
      </c>
      <c r="AM149" s="27" t="s">
        <v>5060</v>
      </c>
      <c r="AN149" s="126">
        <v>1.67</v>
      </c>
      <c r="AO149" s="126">
        <v>40.4</v>
      </c>
      <c r="AP149" s="126">
        <v>23.2</v>
      </c>
      <c r="AQ149" s="126">
        <v>74.900000000000006</v>
      </c>
      <c r="AR149" s="125">
        <v>0</v>
      </c>
      <c r="AS149" s="125">
        <v>0</v>
      </c>
      <c r="AT149" s="178"/>
      <c r="AU149" s="178"/>
      <c r="AV149" s="178"/>
      <c r="AW149" s="239" t="s">
        <v>855</v>
      </c>
      <c r="AX149" s="239" t="s">
        <v>846</v>
      </c>
      <c r="AY149" s="127"/>
      <c r="AZ149" s="127"/>
      <c r="BA149" s="128">
        <v>500</v>
      </c>
      <c r="BB149" s="128" t="s">
        <v>489</v>
      </c>
      <c r="BC149" s="128"/>
      <c r="BD149" s="128">
        <v>1</v>
      </c>
      <c r="BE149" s="129" t="s">
        <v>541</v>
      </c>
      <c r="BF149" s="130">
        <v>1</v>
      </c>
      <c r="BG149" s="240"/>
      <c r="BH149" s="241"/>
      <c r="BI149" s="190"/>
      <c r="BJ149" s="131">
        <v>270</v>
      </c>
      <c r="BK149" s="191">
        <v>73</v>
      </c>
      <c r="BL149" s="13">
        <v>180</v>
      </c>
      <c r="BM149" s="13">
        <v>89</v>
      </c>
      <c r="BN149" s="27" t="s">
        <v>705</v>
      </c>
      <c r="BO149" s="13" t="s">
        <v>705</v>
      </c>
      <c r="BP149" s="222">
        <v>0</v>
      </c>
      <c r="BQ149" s="132"/>
      <c r="BR149" s="133"/>
      <c r="BS149" s="125">
        <v>1000000000</v>
      </c>
      <c r="BT149" s="134">
        <v>155</v>
      </c>
      <c r="BU149" s="135">
        <v>0.4259</v>
      </c>
      <c r="BV149" s="134">
        <v>0</v>
      </c>
      <c r="BW149" s="136">
        <v>0</v>
      </c>
      <c r="BX149" s="136">
        <v>0</v>
      </c>
      <c r="BY149" s="136">
        <v>0</v>
      </c>
      <c r="BZ149" s="134">
        <v>0</v>
      </c>
      <c r="CA149" s="134">
        <v>0</v>
      </c>
      <c r="CB149" s="134">
        <v>155</v>
      </c>
      <c r="CC149" s="135">
        <v>0.4259</v>
      </c>
      <c r="CD149" s="134"/>
      <c r="CE149" s="134"/>
      <c r="CF149" s="137">
        <v>0</v>
      </c>
      <c r="CG149" s="134">
        <v>90</v>
      </c>
      <c r="CH149" s="132"/>
      <c r="CI149" s="132"/>
      <c r="CJ149" s="229" t="s">
        <v>820</v>
      </c>
      <c r="CK149" s="233" t="s">
        <v>820</v>
      </c>
      <c r="CL149" s="138">
        <v>0</v>
      </c>
      <c r="CM149" s="138">
        <v>0</v>
      </c>
      <c r="CN149" s="135">
        <v>0</v>
      </c>
      <c r="CO149" s="135">
        <v>0.73</v>
      </c>
      <c r="CP149" s="139"/>
      <c r="CQ149" s="135">
        <v>0</v>
      </c>
      <c r="CR149" s="179">
        <v>43341</v>
      </c>
      <c r="CS149" s="180">
        <v>43367</v>
      </c>
      <c r="CT149" s="181">
        <v>43493</v>
      </c>
      <c r="CU149" s="181">
        <v>36526</v>
      </c>
      <c r="CV149" s="181">
        <v>36526</v>
      </c>
      <c r="CW149" s="181">
        <v>36526</v>
      </c>
      <c r="CX149" s="181">
        <v>36694</v>
      </c>
      <c r="CY149" s="135">
        <v>1.5378166937884969</v>
      </c>
      <c r="CZ149" s="134">
        <v>3471</v>
      </c>
      <c r="DA149" s="135">
        <v>0.37864077669902912</v>
      </c>
      <c r="DB149" s="135">
        <v>0</v>
      </c>
      <c r="DC149" s="135">
        <v>7.7669902912621352E-2</v>
      </c>
      <c r="DD149" s="135">
        <v>8.7378640776699032E-2</v>
      </c>
      <c r="DE149" s="140">
        <v>0</v>
      </c>
      <c r="DF149" s="13" t="s">
        <v>820</v>
      </c>
      <c r="DG149" s="80" t="s">
        <v>820</v>
      </c>
      <c r="DH149" s="18" t="b">
        <v>0</v>
      </c>
      <c r="DI149" s="79"/>
      <c r="DJ149" s="79"/>
      <c r="DK149" s="192"/>
      <c r="DL149" s="174"/>
      <c r="DM149" s="193"/>
      <c r="DN149" s="135"/>
      <c r="DO149" s="79"/>
      <c r="DP149" s="79"/>
      <c r="DQ149" s="79"/>
      <c r="DR149" s="79"/>
      <c r="DS149" s="79"/>
      <c r="DT149" s="79"/>
      <c r="DU149" s="79"/>
      <c r="DV149" s="18"/>
      <c r="DW149" s="18"/>
      <c r="DX149" s="18"/>
      <c r="DY149" s="177"/>
      <c r="DZ149" s="177">
        <v>0</v>
      </c>
      <c r="EA149" s="177">
        <v>0</v>
      </c>
      <c r="EB149" s="177">
        <v>0</v>
      </c>
      <c r="EC149" s="177">
        <v>0</v>
      </c>
      <c r="ED149" s="177">
        <v>0</v>
      </c>
      <c r="EE149" s="177">
        <v>0</v>
      </c>
      <c r="EF149" s="177">
        <v>0</v>
      </c>
      <c r="EG149" s="177">
        <v>0</v>
      </c>
      <c r="EH149" s="177">
        <v>0</v>
      </c>
      <c r="EI149" s="177">
        <v>0</v>
      </c>
      <c r="EJ149" s="177">
        <v>0</v>
      </c>
      <c r="EK149" s="177">
        <v>0</v>
      </c>
      <c r="EL149" s="177">
        <v>0</v>
      </c>
      <c r="EM149" s="177">
        <v>0</v>
      </c>
      <c r="EN149" s="177">
        <v>0</v>
      </c>
      <c r="EO149" s="177">
        <v>0</v>
      </c>
      <c r="EP149" s="177">
        <v>0</v>
      </c>
      <c r="EQ149" s="177">
        <v>0</v>
      </c>
      <c r="ER149" s="177">
        <v>0</v>
      </c>
      <c r="ES149" s="177">
        <v>0</v>
      </c>
      <c r="ET149" s="177">
        <v>0</v>
      </c>
      <c r="EU149" s="177">
        <v>0</v>
      </c>
      <c r="EV149" s="177">
        <v>0</v>
      </c>
      <c r="EW149" s="177">
        <v>0</v>
      </c>
      <c r="EX149" s="177">
        <v>0</v>
      </c>
      <c r="EY149" s="177">
        <v>0</v>
      </c>
      <c r="EZ149" s="177">
        <v>0</v>
      </c>
      <c r="FA149" s="177">
        <v>0</v>
      </c>
      <c r="FB149" s="177">
        <v>0</v>
      </c>
      <c r="FC149" s="199"/>
      <c r="FD149" s="196"/>
      <c r="FE149" s="196"/>
      <c r="FF149" s="196"/>
      <c r="FG149" s="242"/>
      <c r="FH149" s="245"/>
      <c r="FI149" s="245"/>
      <c r="FJ149" s="245"/>
      <c r="FK149" s="198"/>
      <c r="FL149" s="198"/>
      <c r="FM149" s="196"/>
      <c r="FN149" s="196"/>
      <c r="FO149" s="198"/>
      <c r="FP149" s="198"/>
      <c r="FQ149" s="198"/>
      <c r="FR149" s="198"/>
      <c r="FS149" s="198"/>
      <c r="FT149" s="196"/>
      <c r="FU149" s="196"/>
      <c r="FV149" s="198"/>
      <c r="FW149" s="198"/>
      <c r="FX149" s="196"/>
      <c r="FY149" s="196"/>
      <c r="FZ149" s="196"/>
      <c r="GA149" s="196"/>
      <c r="GB149" s="196"/>
      <c r="GC149" s="196"/>
      <c r="GD149" s="196"/>
      <c r="GE149" s="196"/>
      <c r="GF149" s="196"/>
      <c r="GG149" s="196"/>
      <c r="GH149" s="196"/>
      <c r="GI149" s="196"/>
      <c r="GJ149" s="196"/>
      <c r="GK149" s="243"/>
      <c r="GL149" s="243"/>
      <c r="GM149" s="243"/>
      <c r="GN149" s="243"/>
      <c r="GO149" s="243"/>
      <c r="GP149" s="243"/>
      <c r="GQ149" s="243"/>
      <c r="GR149" s="243"/>
      <c r="GS149" s="243"/>
      <c r="GT149" s="243"/>
      <c r="GU149" s="243"/>
      <c r="GV149" s="243"/>
      <c r="GW149" s="243"/>
      <c r="GX149" s="196"/>
      <c r="GY149" s="196"/>
      <c r="GZ149" s="196"/>
      <c r="HA149" s="196"/>
      <c r="HB149" s="196"/>
      <c r="HC149" s="196"/>
      <c r="HD149" s="196"/>
      <c r="HE149" s="196">
        <v>1</v>
      </c>
      <c r="HF149" s="196"/>
      <c r="HG149" s="196"/>
      <c r="HH149" s="196"/>
      <c r="HI149" s="198"/>
      <c r="HJ149" s="198"/>
      <c r="HK149" s="198"/>
      <c r="HL149" s="198"/>
      <c r="HM149" s="198"/>
      <c r="HN149" s="198"/>
      <c r="HO149" s="198"/>
      <c r="HP149" s="198"/>
      <c r="HQ149" s="198"/>
      <c r="HR149" s="196"/>
      <c r="HS149" s="196"/>
      <c r="HT149" s="198"/>
      <c r="HU149" s="198"/>
      <c r="HV149" s="198"/>
      <c r="HW149" s="198"/>
      <c r="HX149" s="198"/>
      <c r="HY149" s="196"/>
      <c r="HZ149" s="196"/>
      <c r="IA149" s="198"/>
      <c r="IB149" s="198"/>
      <c r="IC149" s="243">
        <v>0</v>
      </c>
      <c r="ID149" s="243">
        <v>0</v>
      </c>
      <c r="IE149" s="243">
        <v>0</v>
      </c>
      <c r="IF149" s="243">
        <v>0</v>
      </c>
      <c r="IG149" s="243">
        <v>0</v>
      </c>
      <c r="IH149" s="243">
        <v>0</v>
      </c>
      <c r="II149" s="243">
        <v>0</v>
      </c>
      <c r="IJ149" s="243">
        <v>0</v>
      </c>
      <c r="IK149" s="243">
        <v>0</v>
      </c>
      <c r="IL149" s="243">
        <v>0</v>
      </c>
      <c r="IM149" s="243">
        <v>0</v>
      </c>
      <c r="IN149" s="243">
        <v>0</v>
      </c>
      <c r="IO149" s="243">
        <v>0</v>
      </c>
      <c r="IP149" s="243">
        <v>0</v>
      </c>
      <c r="IQ149" s="243">
        <v>0</v>
      </c>
      <c r="IR149" s="243">
        <v>0</v>
      </c>
      <c r="IS149" s="243">
        <v>0</v>
      </c>
      <c r="IT149" s="243">
        <v>0</v>
      </c>
      <c r="IU149" s="243">
        <v>0</v>
      </c>
      <c r="IV149" s="243">
        <v>0</v>
      </c>
      <c r="IW149" s="243">
        <v>0</v>
      </c>
      <c r="IX149" s="243">
        <v>0</v>
      </c>
      <c r="IY149" s="243">
        <v>0</v>
      </c>
      <c r="IZ149" s="198"/>
      <c r="JA149" s="243">
        <v>0</v>
      </c>
      <c r="JB149" s="243">
        <v>0</v>
      </c>
      <c r="JC149" s="243">
        <v>0</v>
      </c>
      <c r="JD149" s="243">
        <v>0</v>
      </c>
      <c r="JE149" s="243">
        <v>0</v>
      </c>
      <c r="JF149" s="243">
        <v>0</v>
      </c>
      <c r="JG149" s="243">
        <v>0</v>
      </c>
      <c r="JH149" s="243">
        <v>0</v>
      </c>
      <c r="JI149" s="243">
        <v>0</v>
      </c>
      <c r="JJ149" s="243"/>
      <c r="JK149" s="243">
        <v>0</v>
      </c>
      <c r="JL149" s="243">
        <v>0</v>
      </c>
      <c r="JM149" s="243">
        <v>0</v>
      </c>
      <c r="JN149" s="243">
        <v>0</v>
      </c>
      <c r="JO149" s="243">
        <v>0</v>
      </c>
      <c r="JP149" s="243">
        <v>0</v>
      </c>
      <c r="JQ149" s="198"/>
      <c r="JR149" s="243">
        <v>0</v>
      </c>
      <c r="JS149" s="243">
        <v>0</v>
      </c>
      <c r="JT149" s="243">
        <v>0</v>
      </c>
      <c r="JU149" s="243">
        <v>0</v>
      </c>
      <c r="JV149" s="243">
        <v>0</v>
      </c>
      <c r="JW149" s="243">
        <v>0</v>
      </c>
      <c r="JX149" s="243">
        <v>0</v>
      </c>
      <c r="JY149" s="243">
        <v>0</v>
      </c>
      <c r="JZ149" s="243">
        <v>0</v>
      </c>
      <c r="KA149" s="243">
        <v>0</v>
      </c>
      <c r="KB149" s="243">
        <v>0</v>
      </c>
      <c r="KC149" s="243">
        <v>0</v>
      </c>
      <c r="KD149" s="243">
        <v>0</v>
      </c>
      <c r="KE149" s="243">
        <v>0</v>
      </c>
      <c r="KF149" s="243">
        <v>0</v>
      </c>
      <c r="KG149" s="243">
        <v>0</v>
      </c>
      <c r="KH149" s="243">
        <v>0</v>
      </c>
      <c r="KI149" s="243">
        <v>0</v>
      </c>
      <c r="KJ149" s="243">
        <v>0</v>
      </c>
      <c r="KK149" s="243">
        <v>0</v>
      </c>
      <c r="KL149" s="243">
        <v>0</v>
      </c>
      <c r="KM149" s="243">
        <v>0</v>
      </c>
      <c r="KN149" s="243">
        <v>0</v>
      </c>
      <c r="KO149" s="248">
        <v>200</v>
      </c>
      <c r="KP149" s="248">
        <v>200</v>
      </c>
      <c r="KQ149" s="248">
        <v>200</v>
      </c>
      <c r="KR149" s="248">
        <v>200</v>
      </c>
      <c r="KS149" s="248">
        <v>200</v>
      </c>
      <c r="KT149" s="248">
        <v>193</v>
      </c>
      <c r="KU149" s="248">
        <v>193</v>
      </c>
      <c r="KV149" s="248">
        <v>188</v>
      </c>
      <c r="KW149" s="248">
        <v>188</v>
      </c>
      <c r="KX149" s="198"/>
      <c r="KY149" s="198"/>
      <c r="KZ149" s="198"/>
      <c r="LA149" s="198"/>
      <c r="LB149" s="244">
        <v>170</v>
      </c>
      <c r="LC149" s="243">
        <v>0</v>
      </c>
      <c r="LD149" s="243">
        <v>0</v>
      </c>
      <c r="LE149" s="244">
        <v>170</v>
      </c>
      <c r="LF149" s="243">
        <v>0</v>
      </c>
      <c r="LG149" s="244">
        <v>170</v>
      </c>
      <c r="LH149" s="198"/>
      <c r="LI149" s="198"/>
      <c r="LJ149" s="198"/>
      <c r="LK149" s="198"/>
      <c r="LL149" s="198"/>
      <c r="LM149" s="198"/>
      <c r="LN149" s="198"/>
      <c r="LO149" s="198"/>
      <c r="LP149" s="198"/>
      <c r="LQ149" s="244">
        <v>170</v>
      </c>
      <c r="LR149" s="198"/>
      <c r="LS149" s="198"/>
      <c r="LT149" s="198"/>
      <c r="LU149" s="198"/>
      <c r="LV149" s="198"/>
      <c r="LW149" s="198"/>
      <c r="LX149" s="198"/>
      <c r="LY149" s="198"/>
      <c r="LZ149" s="198"/>
      <c r="MA149" s="198"/>
      <c r="MB149" s="198"/>
      <c r="MC149" s="198"/>
      <c r="MD149" s="198"/>
      <c r="ME149" s="198"/>
      <c r="MF149" s="198"/>
      <c r="MG149" s="198"/>
      <c r="MH149" s="198"/>
      <c r="MI149" s="198"/>
      <c r="MJ149" s="198"/>
      <c r="MK149" s="198"/>
      <c r="ML149" s="198"/>
      <c r="MM149" s="198"/>
      <c r="MN149" s="244">
        <v>170</v>
      </c>
      <c r="MO149" s="244">
        <v>155</v>
      </c>
      <c r="MP149" s="198"/>
      <c r="MQ149" s="244">
        <v>155</v>
      </c>
      <c r="MR149" s="198"/>
      <c r="MS149" s="198"/>
      <c r="MT149" s="198"/>
      <c r="MU149" s="198"/>
      <c r="MV149" s="198"/>
      <c r="MW149" s="198"/>
      <c r="MX149" s="198"/>
      <c r="MY149" s="198"/>
      <c r="MZ149" s="198"/>
      <c r="NA149" s="244">
        <v>155</v>
      </c>
      <c r="NB149" s="198"/>
      <c r="NC149" s="198"/>
      <c r="ND149" s="198"/>
      <c r="NE149" s="198"/>
      <c r="NF149" s="198"/>
      <c r="NG149" s="198"/>
      <c r="NH149" s="198"/>
      <c r="NI149" s="198"/>
      <c r="NJ149" s="198"/>
      <c r="NK149" s="198"/>
      <c r="NL149" s="198"/>
      <c r="NM149" s="198"/>
      <c r="NN149" s="198"/>
      <c r="NO149" s="198"/>
      <c r="NP149" s="196"/>
      <c r="NQ149" s="196"/>
      <c r="NR149" s="196"/>
      <c r="NS149" s="196"/>
      <c r="NT149" s="196"/>
      <c r="NU149" s="196"/>
      <c r="NV149" s="196"/>
      <c r="NW149" s="196"/>
      <c r="NX149" s="196"/>
      <c r="NY149" s="196"/>
      <c r="NZ149" s="196"/>
      <c r="OA149" s="196"/>
      <c r="OB149" s="196"/>
      <c r="OC149" s="196"/>
      <c r="OD149" s="196"/>
      <c r="OE149" s="196"/>
      <c r="OF149" s="196"/>
      <c r="OG149" s="196"/>
      <c r="OH149" s="196"/>
      <c r="OI149" s="196"/>
      <c r="OJ149" s="196"/>
      <c r="OK149" s="196"/>
      <c r="OL149" s="196"/>
      <c r="OM149" s="196"/>
      <c r="ON149" s="196"/>
      <c r="OO149" s="196"/>
      <c r="OP149" s="196"/>
      <c r="OQ149" s="196"/>
      <c r="OR149" s="196"/>
      <c r="OS149" s="196"/>
      <c r="OT149" s="196"/>
      <c r="OU149" s="196"/>
      <c r="OV149" s="196"/>
      <c r="OW149" s="196"/>
      <c r="OX149" s="196"/>
      <c r="OY149" s="196"/>
      <c r="OZ149" s="196"/>
      <c r="PA149" s="196"/>
      <c r="PB149" s="196"/>
      <c r="PC149" s="196"/>
      <c r="PD149" s="196"/>
      <c r="PE149" s="196"/>
      <c r="PF149" s="196"/>
      <c r="PG149" s="196"/>
      <c r="PH149" s="196"/>
      <c r="PI149" s="196"/>
      <c r="PJ149" s="196"/>
      <c r="PK149" s="196"/>
      <c r="PL149" s="196"/>
      <c r="PM149" s="196"/>
      <c r="PN149" s="196"/>
      <c r="PO149" s="196"/>
      <c r="PP149" s="196"/>
      <c r="PQ149" s="196"/>
      <c r="PR149" s="196"/>
      <c r="PS149" s="196"/>
      <c r="PT149" s="196"/>
      <c r="PU149" s="196"/>
      <c r="PV149" s="196"/>
      <c r="PW149" s="196"/>
      <c r="PX149" s="261"/>
      <c r="PY149" s="261"/>
      <c r="PZ149" s="261"/>
      <c r="QA149" s="261"/>
      <c r="QB149" s="261"/>
      <c r="QC149" s="261"/>
      <c r="QD149" s="261"/>
      <c r="QE149" s="261"/>
      <c r="QF149" s="261"/>
      <c r="QG149" s="261"/>
      <c r="QH149" s="261"/>
      <c r="QI149" s="261"/>
      <c r="QJ149" s="261"/>
      <c r="QK149" s="261"/>
      <c r="QL149" s="261"/>
      <c r="QM149" s="261"/>
      <c r="QN149" s="261"/>
      <c r="QO149" s="261"/>
      <c r="QP149" s="261"/>
      <c r="QQ149" s="261"/>
      <c r="QR149" s="261"/>
      <c r="QS149" s="261"/>
      <c r="QT149" s="261"/>
      <c r="QU149" s="261"/>
      <c r="QV149" s="261"/>
      <c r="QW149" s="261"/>
      <c r="QX149" s="261"/>
      <c r="QY149" s="261"/>
      <c r="QZ149" s="261"/>
      <c r="RA149" s="261"/>
      <c r="RB149" s="261"/>
      <c r="RC149" s="261"/>
      <c r="RD149" s="261"/>
      <c r="RE149" s="261"/>
      <c r="RF149" s="261"/>
      <c r="RG149" s="261"/>
      <c r="RH149" s="261"/>
      <c r="RI149" s="261"/>
      <c r="RJ149" s="261"/>
      <c r="RK149" s="261"/>
      <c r="RL149" s="261"/>
      <c r="RM149" s="261"/>
      <c r="RN149" s="261"/>
      <c r="RO149" s="261"/>
      <c r="RP149" s="261"/>
      <c r="RQ149" s="261"/>
      <c r="RR149" s="261"/>
      <c r="RS149" s="261"/>
      <c r="RT149" s="261"/>
      <c r="RU149" s="261"/>
      <c r="RV149" s="261"/>
      <c r="RW149" s="261"/>
      <c r="RX149" s="261"/>
      <c r="RY149" s="261"/>
      <c r="RZ149" s="261"/>
      <c r="SA149" s="261"/>
      <c r="SB149" s="261"/>
      <c r="SC149" s="261"/>
      <c r="SD149" s="261"/>
      <c r="SE149" s="261"/>
    </row>
    <row r="150" spans="1:499" x14ac:dyDescent="0.2">
      <c r="A150" s="230" t="s">
        <v>830</v>
      </c>
      <c r="B150" s="231" t="s">
        <v>5453</v>
      </c>
      <c r="C150" s="225"/>
      <c r="D150" s="225"/>
      <c r="E150" s="225"/>
      <c r="F150" s="226" t="s">
        <v>5784</v>
      </c>
      <c r="G150" s="226" t="s">
        <v>5785</v>
      </c>
      <c r="H150" s="226" t="s">
        <v>5786</v>
      </c>
      <c r="I150" s="226" t="s">
        <v>5787</v>
      </c>
      <c r="J150" s="226"/>
      <c r="K150" s="226"/>
      <c r="L150" s="226"/>
      <c r="M150" s="226"/>
      <c r="N150" s="226" t="s">
        <v>5788</v>
      </c>
      <c r="O150" s="226" t="s">
        <v>5785</v>
      </c>
      <c r="P150" s="226"/>
      <c r="Q150" s="237">
        <v>0</v>
      </c>
      <c r="R150" s="238"/>
      <c r="S150" s="238"/>
      <c r="T150" s="238"/>
      <c r="U150" s="238"/>
      <c r="V150" s="238"/>
      <c r="W150" s="232" t="s">
        <v>5555</v>
      </c>
      <c r="X150" s="232"/>
      <c r="Y150" s="232" t="s">
        <v>5556</v>
      </c>
      <c r="Z150" s="235">
        <v>500.06</v>
      </c>
      <c r="AA150" s="235">
        <v>1220.95</v>
      </c>
      <c r="AB150" s="235">
        <v>0</v>
      </c>
      <c r="AC150" s="224">
        <v>36526</v>
      </c>
      <c r="AD150" s="224">
        <v>36526</v>
      </c>
      <c r="AE150" s="125">
        <v>20</v>
      </c>
      <c r="AF150" s="125">
        <v>18</v>
      </c>
      <c r="AG150" s="125">
        <v>8</v>
      </c>
      <c r="AH150" s="236">
        <v>1</v>
      </c>
      <c r="AI150" s="236"/>
      <c r="AJ150" s="125" t="s">
        <v>6242</v>
      </c>
      <c r="AK150" s="175"/>
      <c r="AL150" s="125" t="s">
        <v>820</v>
      </c>
      <c r="AM150" s="27" t="s">
        <v>820</v>
      </c>
      <c r="AN150" s="126">
        <v>0.04</v>
      </c>
      <c r="AO150" s="126">
        <v>0</v>
      </c>
      <c r="AP150" s="126">
        <v>12.5</v>
      </c>
      <c r="AQ150" s="126">
        <v>6.3</v>
      </c>
      <c r="AR150" s="125">
        <v>0</v>
      </c>
      <c r="AS150" s="125">
        <v>0</v>
      </c>
      <c r="AT150" s="178"/>
      <c r="AU150" s="178"/>
      <c r="AV150" s="178"/>
      <c r="AW150" s="239" t="s">
        <v>855</v>
      </c>
      <c r="AX150" s="239" t="s">
        <v>831</v>
      </c>
      <c r="AY150" s="127"/>
      <c r="AZ150" s="127"/>
      <c r="BA150" s="128">
        <v>1</v>
      </c>
      <c r="BB150" s="128" t="s">
        <v>489</v>
      </c>
      <c r="BC150" s="128"/>
      <c r="BD150" s="128">
        <v>1</v>
      </c>
      <c r="BE150" s="129" t="s">
        <v>541</v>
      </c>
      <c r="BF150" s="130">
        <v>1</v>
      </c>
      <c r="BG150" s="240"/>
      <c r="BH150" s="241"/>
      <c r="BI150" s="190"/>
      <c r="BJ150" s="131">
        <v>0</v>
      </c>
      <c r="BK150" s="191">
        <v>2</v>
      </c>
      <c r="BL150" s="13">
        <v>0</v>
      </c>
      <c r="BM150" s="13">
        <v>0</v>
      </c>
      <c r="BN150" s="27" t="s">
        <v>702</v>
      </c>
      <c r="BO150" s="13" t="s">
        <v>702</v>
      </c>
      <c r="BP150" s="222">
        <v>0</v>
      </c>
      <c r="BQ150" s="132"/>
      <c r="BR150" s="133"/>
      <c r="BS150" s="125">
        <v>1000000000</v>
      </c>
      <c r="BT150" s="134">
        <v>2</v>
      </c>
      <c r="BU150" s="135">
        <v>0</v>
      </c>
      <c r="BV150" s="134">
        <v>0</v>
      </c>
      <c r="BW150" s="136">
        <v>0</v>
      </c>
      <c r="BX150" s="136">
        <v>0</v>
      </c>
      <c r="BY150" s="136">
        <v>0</v>
      </c>
      <c r="BZ150" s="134">
        <v>0</v>
      </c>
      <c r="CA150" s="134">
        <v>0</v>
      </c>
      <c r="CB150" s="134">
        <v>2</v>
      </c>
      <c r="CC150" s="135">
        <v>0</v>
      </c>
      <c r="CD150" s="134"/>
      <c r="CE150" s="134"/>
      <c r="CF150" s="137">
        <v>0</v>
      </c>
      <c r="CG150" s="134">
        <v>0</v>
      </c>
      <c r="CH150" s="132"/>
      <c r="CI150" s="132"/>
      <c r="CJ150" s="229" t="s">
        <v>820</v>
      </c>
      <c r="CK150" s="233" t="s">
        <v>820</v>
      </c>
      <c r="CL150" s="138">
        <v>0</v>
      </c>
      <c r="CM150" s="138">
        <v>0</v>
      </c>
      <c r="CN150" s="135">
        <v>0</v>
      </c>
      <c r="CO150" s="135">
        <v>0</v>
      </c>
      <c r="CP150" s="139"/>
      <c r="CQ150" s="135">
        <v>0</v>
      </c>
      <c r="CR150" s="179">
        <v>42704</v>
      </c>
      <c r="CS150" s="180">
        <v>43353</v>
      </c>
      <c r="CT150" s="181">
        <v>43493</v>
      </c>
      <c r="CU150" s="181">
        <v>36526</v>
      </c>
      <c r="CV150" s="181">
        <v>36526</v>
      </c>
      <c r="CW150" s="181">
        <v>36526</v>
      </c>
      <c r="CX150" s="181">
        <v>36652</v>
      </c>
      <c r="CY150" s="135">
        <v>0.20105214718526243</v>
      </c>
      <c r="CZ150" s="134">
        <v>0</v>
      </c>
      <c r="DA150" s="135">
        <v>8.5470085470085479E-3</v>
      </c>
      <c r="DB150" s="135">
        <v>0</v>
      </c>
      <c r="DC150" s="135">
        <v>0</v>
      </c>
      <c r="DD150" s="135">
        <v>0</v>
      </c>
      <c r="DE150" s="140">
        <v>0.58974358974358976</v>
      </c>
      <c r="DF150" s="13" t="s">
        <v>820</v>
      </c>
      <c r="DG150" s="80" t="s">
        <v>820</v>
      </c>
      <c r="DH150" s="18" t="b">
        <v>0</v>
      </c>
      <c r="DI150" s="79"/>
      <c r="DJ150" s="79"/>
      <c r="DK150" s="192"/>
      <c r="DL150" s="174"/>
      <c r="DM150" s="193"/>
      <c r="DN150" s="135"/>
      <c r="DO150" s="79"/>
      <c r="DP150" s="79"/>
      <c r="DQ150" s="79"/>
      <c r="DR150" s="79"/>
      <c r="DS150" s="79"/>
      <c r="DT150" s="79"/>
      <c r="DU150" s="79"/>
      <c r="DV150" s="18"/>
      <c r="DW150" s="18"/>
      <c r="DX150" s="18"/>
      <c r="DY150" s="177"/>
      <c r="DZ150" s="177">
        <v>0</v>
      </c>
      <c r="EA150" s="177">
        <v>0</v>
      </c>
      <c r="EB150" s="177">
        <v>0</v>
      </c>
      <c r="EC150" s="177">
        <v>0</v>
      </c>
      <c r="ED150" s="177">
        <v>0</v>
      </c>
      <c r="EE150" s="177">
        <v>0</v>
      </c>
      <c r="EF150" s="177">
        <v>0</v>
      </c>
      <c r="EG150" s="177">
        <v>0</v>
      </c>
      <c r="EH150" s="177">
        <v>0</v>
      </c>
      <c r="EI150" s="177">
        <v>0</v>
      </c>
      <c r="EJ150" s="177">
        <v>0</v>
      </c>
      <c r="EK150" s="177">
        <v>0</v>
      </c>
      <c r="EL150" s="177">
        <v>0</v>
      </c>
      <c r="EM150" s="177">
        <v>0</v>
      </c>
      <c r="EN150" s="177">
        <v>0</v>
      </c>
      <c r="EO150" s="177">
        <v>0</v>
      </c>
      <c r="EP150" s="177">
        <v>0</v>
      </c>
      <c r="EQ150" s="177">
        <v>0</v>
      </c>
      <c r="ER150" s="177">
        <v>0</v>
      </c>
      <c r="ES150" s="177">
        <v>0</v>
      </c>
      <c r="ET150" s="177">
        <v>0</v>
      </c>
      <c r="EU150" s="177">
        <v>0</v>
      </c>
      <c r="EV150" s="177">
        <v>0</v>
      </c>
      <c r="EW150" s="177">
        <v>0</v>
      </c>
      <c r="EX150" s="177">
        <v>0</v>
      </c>
      <c r="EY150" s="177">
        <v>0</v>
      </c>
      <c r="EZ150" s="177">
        <v>0</v>
      </c>
      <c r="FA150" s="177">
        <v>0</v>
      </c>
      <c r="FB150" s="177">
        <v>0</v>
      </c>
      <c r="FC150" s="198"/>
      <c r="FD150" s="198"/>
      <c r="FE150" s="195">
        <v>3</v>
      </c>
      <c r="FF150" s="198"/>
      <c r="FG150" s="195">
        <v>3</v>
      </c>
      <c r="FH150" s="195">
        <v>3</v>
      </c>
      <c r="FI150" s="195">
        <v>3</v>
      </c>
      <c r="FJ150" s="195">
        <v>3</v>
      </c>
      <c r="FK150" s="195">
        <v>3</v>
      </c>
      <c r="FL150" s="195">
        <v>3</v>
      </c>
      <c r="FM150" s="195">
        <v>3</v>
      </c>
      <c r="FN150" s="195">
        <v>3</v>
      </c>
      <c r="FO150" s="195">
        <v>3</v>
      </c>
      <c r="FP150" s="195">
        <v>3</v>
      </c>
      <c r="FQ150" s="195">
        <v>3</v>
      </c>
      <c r="FR150" s="195">
        <v>3</v>
      </c>
      <c r="FS150" s="195">
        <v>3</v>
      </c>
      <c r="FT150" s="195">
        <v>3</v>
      </c>
      <c r="FU150" s="195">
        <v>3</v>
      </c>
      <c r="FV150" s="195">
        <v>3</v>
      </c>
      <c r="FW150" s="195">
        <v>3</v>
      </c>
      <c r="FX150" s="195">
        <v>3</v>
      </c>
      <c r="FY150" s="195">
        <v>3</v>
      </c>
      <c r="FZ150" s="195">
        <v>3</v>
      </c>
      <c r="GA150" s="195">
        <v>3</v>
      </c>
      <c r="GB150" s="195">
        <v>3</v>
      </c>
      <c r="GC150" s="195">
        <v>3</v>
      </c>
      <c r="GD150" s="195">
        <v>3</v>
      </c>
      <c r="GE150" s="195">
        <v>3</v>
      </c>
      <c r="GF150" s="195">
        <v>3</v>
      </c>
      <c r="GG150" s="195">
        <v>3</v>
      </c>
      <c r="GH150" s="195">
        <v>3</v>
      </c>
      <c r="GI150" s="195">
        <v>3</v>
      </c>
      <c r="GJ150" s="195">
        <v>3</v>
      </c>
      <c r="GK150" s="195">
        <v>3</v>
      </c>
      <c r="GL150" s="195">
        <v>3</v>
      </c>
      <c r="GM150" s="195">
        <v>3</v>
      </c>
      <c r="GN150" s="195">
        <v>3</v>
      </c>
      <c r="GO150" s="195">
        <v>3</v>
      </c>
      <c r="GP150" s="195">
        <v>3</v>
      </c>
      <c r="GQ150" s="195">
        <v>3</v>
      </c>
      <c r="GR150" s="195">
        <v>3</v>
      </c>
      <c r="GS150" s="195">
        <v>3</v>
      </c>
      <c r="GT150" s="195">
        <v>3</v>
      </c>
      <c r="GU150" s="195">
        <v>3</v>
      </c>
      <c r="GV150" s="195">
        <v>3</v>
      </c>
      <c r="GW150" s="195">
        <v>3</v>
      </c>
      <c r="GX150" s="195">
        <v>3</v>
      </c>
      <c r="GY150" s="195">
        <v>3</v>
      </c>
      <c r="GZ150" s="195">
        <v>3</v>
      </c>
      <c r="HA150" s="195">
        <v>3</v>
      </c>
      <c r="HB150" s="195">
        <v>3</v>
      </c>
      <c r="HC150" s="195">
        <v>3</v>
      </c>
      <c r="HD150" s="195">
        <v>3</v>
      </c>
      <c r="HE150" s="195">
        <v>1</v>
      </c>
      <c r="HF150" s="195">
        <v>3</v>
      </c>
      <c r="HG150" s="195">
        <v>3</v>
      </c>
      <c r="HH150" s="195">
        <v>3</v>
      </c>
      <c r="HI150" s="195">
        <v>3</v>
      </c>
      <c r="HJ150" s="195">
        <v>3</v>
      </c>
      <c r="HK150" s="198"/>
      <c r="HL150" s="198"/>
      <c r="HM150" s="195">
        <v>3</v>
      </c>
      <c r="HN150" s="195">
        <v>3</v>
      </c>
      <c r="HO150" s="195">
        <v>3</v>
      </c>
      <c r="HP150" s="195">
        <v>3</v>
      </c>
      <c r="HQ150" s="195">
        <v>3</v>
      </c>
      <c r="HR150" s="195">
        <v>3</v>
      </c>
      <c r="HS150" s="195">
        <v>3</v>
      </c>
      <c r="HT150" s="195">
        <v>3</v>
      </c>
      <c r="HU150" s="195">
        <v>3</v>
      </c>
      <c r="HV150" s="198"/>
      <c r="HW150" s="195">
        <v>3</v>
      </c>
      <c r="HX150" s="195">
        <v>3</v>
      </c>
      <c r="HY150" s="195">
        <v>3</v>
      </c>
      <c r="HZ150" s="195">
        <v>3</v>
      </c>
      <c r="IA150" s="195">
        <v>3</v>
      </c>
      <c r="IB150" s="195">
        <v>3</v>
      </c>
      <c r="IC150" s="195">
        <v>3</v>
      </c>
      <c r="ID150" s="195">
        <v>3</v>
      </c>
      <c r="IE150" s="195">
        <v>3</v>
      </c>
      <c r="IF150" s="195">
        <v>3</v>
      </c>
      <c r="IG150" s="195">
        <v>3</v>
      </c>
      <c r="IH150" s="195">
        <v>3</v>
      </c>
      <c r="II150" s="195">
        <v>3</v>
      </c>
      <c r="IJ150" s="195">
        <v>3</v>
      </c>
      <c r="IK150" s="195">
        <v>3</v>
      </c>
      <c r="IL150" s="195">
        <v>3</v>
      </c>
      <c r="IM150" s="195">
        <v>3</v>
      </c>
      <c r="IN150" s="195">
        <v>3</v>
      </c>
      <c r="IO150" s="195">
        <v>3</v>
      </c>
      <c r="IP150" s="195">
        <v>3</v>
      </c>
      <c r="IQ150" s="195">
        <v>3</v>
      </c>
      <c r="IR150" s="195">
        <v>3</v>
      </c>
      <c r="IS150" s="195">
        <v>3</v>
      </c>
      <c r="IT150" s="195">
        <v>3</v>
      </c>
      <c r="IU150" s="195">
        <v>3</v>
      </c>
      <c r="IV150" s="195">
        <v>3</v>
      </c>
      <c r="IW150" s="195">
        <v>3</v>
      </c>
      <c r="IX150" s="195">
        <v>2</v>
      </c>
      <c r="IY150" s="195">
        <v>2</v>
      </c>
      <c r="IZ150" s="195">
        <v>2</v>
      </c>
      <c r="JA150" s="195">
        <v>2</v>
      </c>
      <c r="JB150" s="195">
        <v>2</v>
      </c>
      <c r="JC150" s="195">
        <v>2</v>
      </c>
      <c r="JD150" s="197">
        <v>2</v>
      </c>
      <c r="JE150" s="197">
        <v>2</v>
      </c>
      <c r="JF150" s="197">
        <v>2</v>
      </c>
      <c r="JG150" s="197">
        <v>2</v>
      </c>
      <c r="JH150" s="197">
        <v>2</v>
      </c>
      <c r="JI150" s="197">
        <v>2</v>
      </c>
      <c r="JJ150" s="197"/>
      <c r="JK150" s="197">
        <v>2</v>
      </c>
      <c r="JL150" s="197">
        <v>2</v>
      </c>
      <c r="JM150" s="197">
        <v>2</v>
      </c>
      <c r="JN150" s="197">
        <v>2</v>
      </c>
      <c r="JO150" s="197">
        <v>2</v>
      </c>
      <c r="JP150" s="197">
        <v>2</v>
      </c>
      <c r="JQ150" s="198"/>
      <c r="JR150" s="197">
        <v>2</v>
      </c>
      <c r="JS150" s="197">
        <v>2</v>
      </c>
      <c r="JT150" s="197">
        <v>2</v>
      </c>
      <c r="JU150" s="197">
        <v>2</v>
      </c>
      <c r="JV150" s="197">
        <v>2</v>
      </c>
      <c r="JW150" s="197">
        <v>2</v>
      </c>
      <c r="JX150" s="197">
        <v>2</v>
      </c>
      <c r="JY150" s="197">
        <v>2</v>
      </c>
      <c r="JZ150" s="197">
        <v>2</v>
      </c>
      <c r="KA150" s="197">
        <v>2</v>
      </c>
      <c r="KB150" s="197">
        <v>2</v>
      </c>
      <c r="KC150" s="197">
        <v>2</v>
      </c>
      <c r="KD150" s="197">
        <v>2</v>
      </c>
      <c r="KE150" s="197">
        <v>2</v>
      </c>
      <c r="KF150" s="197">
        <v>2</v>
      </c>
      <c r="KG150" s="197">
        <v>2</v>
      </c>
      <c r="KH150" s="197">
        <v>2</v>
      </c>
      <c r="KI150" s="197">
        <v>2</v>
      </c>
      <c r="KJ150" s="197">
        <v>2</v>
      </c>
      <c r="KK150" s="197">
        <v>2</v>
      </c>
      <c r="KL150" s="197">
        <v>2</v>
      </c>
      <c r="KM150" s="197">
        <v>2</v>
      </c>
      <c r="KN150" s="197">
        <v>2</v>
      </c>
      <c r="KO150" s="197">
        <v>2</v>
      </c>
      <c r="KP150" s="197">
        <v>2</v>
      </c>
      <c r="KQ150" s="197">
        <v>2</v>
      </c>
      <c r="KR150" s="197">
        <v>2</v>
      </c>
      <c r="KS150" s="197">
        <v>2</v>
      </c>
      <c r="KT150" s="197">
        <v>2</v>
      </c>
      <c r="KU150" s="197">
        <v>2</v>
      </c>
      <c r="KV150" s="197">
        <v>2</v>
      </c>
      <c r="KW150" s="197">
        <v>2</v>
      </c>
      <c r="KX150" s="198"/>
      <c r="KY150" s="198"/>
      <c r="KZ150" s="198"/>
      <c r="LA150" s="198"/>
      <c r="LB150" s="197">
        <v>2</v>
      </c>
      <c r="LC150" s="197">
        <v>2</v>
      </c>
      <c r="LD150" s="197">
        <v>2</v>
      </c>
      <c r="LE150" s="197">
        <v>2</v>
      </c>
      <c r="LF150" s="197">
        <v>0</v>
      </c>
      <c r="LG150" s="197">
        <v>2</v>
      </c>
      <c r="LH150" s="198"/>
      <c r="LI150" s="198"/>
      <c r="LJ150" s="198"/>
      <c r="LK150" s="198"/>
      <c r="LL150" s="198"/>
      <c r="LM150" s="198"/>
      <c r="LN150" s="198"/>
      <c r="LO150" s="198"/>
      <c r="LP150" s="198"/>
      <c r="LQ150" s="197">
        <v>2</v>
      </c>
      <c r="LR150" s="198"/>
      <c r="LS150" s="198"/>
      <c r="LT150" s="198"/>
      <c r="LU150" s="198"/>
      <c r="LV150" s="198"/>
      <c r="LW150" s="198"/>
      <c r="LX150" s="198"/>
      <c r="LY150" s="198"/>
      <c r="LZ150" s="198"/>
      <c r="MA150" s="198"/>
      <c r="MB150" s="198"/>
      <c r="MC150" s="198"/>
      <c r="MD150" s="198"/>
      <c r="ME150" s="198"/>
      <c r="MF150" s="198"/>
      <c r="MG150" s="198"/>
      <c r="MH150" s="198"/>
      <c r="MI150" s="198"/>
      <c r="MJ150" s="198"/>
      <c r="MK150" s="198"/>
      <c r="ML150" s="198"/>
      <c r="MM150" s="198"/>
      <c r="MN150" s="197">
        <v>2</v>
      </c>
      <c r="MO150" s="197">
        <v>2</v>
      </c>
      <c r="MP150" s="198"/>
      <c r="MQ150" s="197">
        <v>2</v>
      </c>
      <c r="MR150" s="198"/>
      <c r="MS150" s="198"/>
      <c r="MT150" s="198"/>
      <c r="MU150" s="198"/>
      <c r="MV150" s="198"/>
      <c r="MW150" s="198"/>
      <c r="MX150" s="198"/>
      <c r="MY150" s="198"/>
      <c r="MZ150" s="198"/>
      <c r="NA150" s="197">
        <v>2</v>
      </c>
      <c r="NB150" s="198"/>
      <c r="NC150" s="198"/>
      <c r="ND150" s="198"/>
      <c r="NE150" s="198"/>
      <c r="NF150" s="198"/>
      <c r="NG150" s="198"/>
      <c r="NH150" s="198"/>
      <c r="NI150" s="198"/>
      <c r="NJ150" s="198"/>
      <c r="NK150" s="198"/>
      <c r="NL150" s="198"/>
      <c r="NM150" s="198"/>
      <c r="NN150" s="198"/>
      <c r="NO150" s="198"/>
      <c r="NP150" s="198"/>
      <c r="NQ150" s="198"/>
      <c r="NR150" s="198"/>
      <c r="NS150" s="198"/>
      <c r="NT150" s="198"/>
      <c r="NU150" s="198"/>
      <c r="NV150" s="198"/>
      <c r="NW150" s="198"/>
      <c r="NX150" s="198"/>
      <c r="NY150" s="198"/>
      <c r="NZ150" s="198"/>
      <c r="OA150" s="198"/>
      <c r="OB150" s="198"/>
      <c r="OC150" s="198"/>
      <c r="OD150" s="198"/>
      <c r="OE150" s="198"/>
      <c r="OF150" s="198"/>
      <c r="OG150" s="198"/>
      <c r="OH150" s="198"/>
      <c r="OI150" s="198"/>
      <c r="OJ150" s="198"/>
      <c r="OK150" s="198"/>
      <c r="OL150" s="198"/>
      <c r="OM150" s="198"/>
      <c r="ON150" s="198"/>
      <c r="OO150" s="198"/>
      <c r="OP150" s="198"/>
      <c r="OQ150" s="198"/>
      <c r="OR150" s="198"/>
      <c r="OS150" s="198"/>
      <c r="OT150" s="198"/>
      <c r="OU150" s="198"/>
      <c r="OV150" s="198"/>
      <c r="OW150" s="198"/>
      <c r="OX150" s="198"/>
      <c r="OY150" s="198"/>
      <c r="OZ150" s="198"/>
      <c r="PA150" s="198"/>
      <c r="PB150" s="198"/>
      <c r="PC150" s="198"/>
      <c r="PD150" s="198"/>
      <c r="PE150" s="198"/>
      <c r="PF150" s="198"/>
      <c r="PG150" s="198"/>
      <c r="PH150" s="198"/>
      <c r="PI150" s="198"/>
      <c r="PJ150" s="198"/>
      <c r="PK150" s="198"/>
      <c r="PL150" s="198"/>
      <c r="PM150" s="198"/>
      <c r="PN150" s="198"/>
      <c r="PO150" s="198"/>
      <c r="PP150" s="198"/>
      <c r="PQ150" s="198"/>
      <c r="PR150" s="198"/>
      <c r="PS150" s="198"/>
      <c r="PT150" s="198"/>
      <c r="PU150" s="198"/>
      <c r="PV150" s="198"/>
      <c r="PW150" s="198"/>
      <c r="PX150" s="261"/>
      <c r="PY150" s="261"/>
      <c r="PZ150" s="261"/>
      <c r="QA150" s="261"/>
      <c r="QB150" s="261"/>
      <c r="QC150" s="261"/>
      <c r="QD150" s="261"/>
      <c r="QE150" s="261"/>
      <c r="QF150" s="261"/>
      <c r="QG150" s="261"/>
      <c r="QH150" s="261"/>
      <c r="QI150" s="261"/>
      <c r="QJ150" s="261"/>
      <c r="QK150" s="261"/>
      <c r="QL150" s="261"/>
      <c r="QM150" s="261"/>
      <c r="QN150" s="261"/>
      <c r="QO150" s="261"/>
      <c r="QP150" s="261"/>
      <c r="QQ150" s="261"/>
      <c r="QR150" s="261"/>
      <c r="QS150" s="261"/>
      <c r="QT150" s="261"/>
      <c r="QU150" s="261"/>
      <c r="QV150" s="261"/>
      <c r="QW150" s="261"/>
      <c r="QX150" s="261"/>
      <c r="QY150" s="261"/>
      <c r="QZ150" s="261"/>
      <c r="RA150" s="261"/>
      <c r="RB150" s="261"/>
      <c r="RC150" s="261"/>
      <c r="RD150" s="261"/>
      <c r="RE150" s="261"/>
      <c r="RF150" s="261"/>
      <c r="RG150" s="261"/>
      <c r="RH150" s="261"/>
      <c r="RI150" s="261"/>
      <c r="RJ150" s="261"/>
      <c r="RK150" s="261"/>
      <c r="RL150" s="261"/>
      <c r="RM150" s="261"/>
      <c r="RN150" s="261"/>
      <c r="RO150" s="261"/>
      <c r="RP150" s="261"/>
      <c r="RQ150" s="261"/>
      <c r="RR150" s="261"/>
      <c r="RS150" s="261"/>
      <c r="RT150" s="261"/>
      <c r="RU150" s="261"/>
      <c r="RV150" s="261"/>
      <c r="RW150" s="261"/>
      <c r="RX150" s="261"/>
      <c r="RY150" s="261"/>
      <c r="RZ150" s="261"/>
      <c r="SA150" s="261"/>
      <c r="SB150" s="261"/>
      <c r="SC150" s="261"/>
      <c r="SD150" s="261"/>
      <c r="SE150" s="261"/>
    </row>
    <row r="151" spans="1:499" x14ac:dyDescent="0.2">
      <c r="A151" s="230" t="s">
        <v>830</v>
      </c>
      <c r="B151" s="231" t="s">
        <v>5454</v>
      </c>
      <c r="C151" s="225"/>
      <c r="D151" s="225"/>
      <c r="E151" s="225"/>
      <c r="F151" s="226" t="s">
        <v>5789</v>
      </c>
      <c r="G151" s="226" t="s">
        <v>5785</v>
      </c>
      <c r="H151" s="226" t="s">
        <v>5786</v>
      </c>
      <c r="I151" s="226" t="s">
        <v>5787</v>
      </c>
      <c r="J151" s="226"/>
      <c r="K151" s="226"/>
      <c r="L151" s="226"/>
      <c r="M151" s="226"/>
      <c r="N151" s="226" t="s">
        <v>5788</v>
      </c>
      <c r="O151" s="226" t="s">
        <v>5785</v>
      </c>
      <c r="P151" s="226"/>
      <c r="Q151" s="237">
        <v>0</v>
      </c>
      <c r="R151" s="238"/>
      <c r="S151" s="238"/>
      <c r="T151" s="238"/>
      <c r="U151" s="238"/>
      <c r="V151" s="238"/>
      <c r="W151" s="232" t="s">
        <v>5555</v>
      </c>
      <c r="X151" s="232"/>
      <c r="Y151" s="232" t="s">
        <v>5556</v>
      </c>
      <c r="Z151" s="235">
        <v>568.94000000000005</v>
      </c>
      <c r="AA151" s="235">
        <v>1391.26</v>
      </c>
      <c r="AB151" s="235">
        <v>0</v>
      </c>
      <c r="AC151" s="224">
        <v>36526</v>
      </c>
      <c r="AD151" s="224">
        <v>36526</v>
      </c>
      <c r="AE151" s="125">
        <v>20</v>
      </c>
      <c r="AF151" s="125">
        <v>18</v>
      </c>
      <c r="AG151" s="125">
        <v>8</v>
      </c>
      <c r="AH151" s="236">
        <v>1</v>
      </c>
      <c r="AI151" s="236"/>
      <c r="AJ151" s="125" t="s">
        <v>6242</v>
      </c>
      <c r="AK151" s="175"/>
      <c r="AL151" s="125" t="s">
        <v>820</v>
      </c>
      <c r="AM151" s="27" t="s">
        <v>820</v>
      </c>
      <c r="AN151" s="126">
        <v>0</v>
      </c>
      <c r="AO151" s="126">
        <v>0</v>
      </c>
      <c r="AP151" s="126">
        <v>0</v>
      </c>
      <c r="AQ151" s="126">
        <v>0</v>
      </c>
      <c r="AR151" s="125">
        <v>0</v>
      </c>
      <c r="AS151" s="125">
        <v>0</v>
      </c>
      <c r="AT151" s="178"/>
      <c r="AU151" s="178"/>
      <c r="AV151" s="178"/>
      <c r="AW151" s="239" t="s">
        <v>855</v>
      </c>
      <c r="AX151" s="239" t="s">
        <v>831</v>
      </c>
      <c r="AY151" s="127"/>
      <c r="AZ151" s="127"/>
      <c r="BA151" s="128">
        <v>1</v>
      </c>
      <c r="BB151" s="128" t="s">
        <v>489</v>
      </c>
      <c r="BC151" s="128"/>
      <c r="BD151" s="128">
        <v>1</v>
      </c>
      <c r="BE151" s="129" t="s">
        <v>541</v>
      </c>
      <c r="BF151" s="130">
        <v>1</v>
      </c>
      <c r="BG151" s="240"/>
      <c r="BH151" s="241"/>
      <c r="BI151" s="190"/>
      <c r="BJ151" s="131">
        <v>0</v>
      </c>
      <c r="BK151" s="191">
        <v>0</v>
      </c>
      <c r="BL151" s="13">
        <v>0</v>
      </c>
      <c r="BM151" s="13">
        <v>0</v>
      </c>
      <c r="BN151" s="27" t="s">
        <v>702</v>
      </c>
      <c r="BO151" s="13" t="s">
        <v>702</v>
      </c>
      <c r="BP151" s="222">
        <v>0</v>
      </c>
      <c r="BQ151" s="132"/>
      <c r="BR151" s="133"/>
      <c r="BS151" s="125">
        <v>1000000000</v>
      </c>
      <c r="BT151" s="134">
        <v>1</v>
      </c>
      <c r="BU151" s="135">
        <v>0</v>
      </c>
      <c r="BV151" s="134">
        <v>0</v>
      </c>
      <c r="BW151" s="136">
        <v>0</v>
      </c>
      <c r="BX151" s="136">
        <v>0</v>
      </c>
      <c r="BY151" s="136">
        <v>0</v>
      </c>
      <c r="BZ151" s="134">
        <v>0</v>
      </c>
      <c r="CA151" s="134">
        <v>0</v>
      </c>
      <c r="CB151" s="134">
        <v>1</v>
      </c>
      <c r="CC151" s="135">
        <v>0</v>
      </c>
      <c r="CD151" s="134"/>
      <c r="CE151" s="134"/>
      <c r="CF151" s="137">
        <v>0</v>
      </c>
      <c r="CG151" s="134">
        <v>0</v>
      </c>
      <c r="CH151" s="132"/>
      <c r="CI151" s="132"/>
      <c r="CJ151" s="229" t="s">
        <v>820</v>
      </c>
      <c r="CK151" s="233" t="s">
        <v>820</v>
      </c>
      <c r="CL151" s="138">
        <v>0</v>
      </c>
      <c r="CM151" s="138">
        <v>0</v>
      </c>
      <c r="CN151" s="135">
        <v>0</v>
      </c>
      <c r="CO151" s="135">
        <v>0</v>
      </c>
      <c r="CP151" s="139"/>
      <c r="CQ151" s="135">
        <v>0</v>
      </c>
      <c r="CR151" s="179">
        <v>42704</v>
      </c>
      <c r="CS151" s="180">
        <v>43353</v>
      </c>
      <c r="CT151" s="181">
        <v>43493</v>
      </c>
      <c r="CU151" s="181">
        <v>36526</v>
      </c>
      <c r="CV151" s="181">
        <v>36526</v>
      </c>
      <c r="CW151" s="181">
        <v>36526</v>
      </c>
      <c r="CX151" s="181">
        <v>36652</v>
      </c>
      <c r="CY151" s="135">
        <v>0.12125507630928598</v>
      </c>
      <c r="CZ151" s="134">
        <v>0</v>
      </c>
      <c r="DA151" s="135">
        <v>8.5470085470085479E-3</v>
      </c>
      <c r="DB151" s="135">
        <v>0</v>
      </c>
      <c r="DC151" s="135">
        <v>0</v>
      </c>
      <c r="DD151" s="135">
        <v>0</v>
      </c>
      <c r="DE151" s="140">
        <v>0.58974358974358976</v>
      </c>
      <c r="DF151" s="13" t="s">
        <v>820</v>
      </c>
      <c r="DG151" s="80" t="s">
        <v>820</v>
      </c>
      <c r="DH151" s="18" t="b">
        <v>0</v>
      </c>
      <c r="DI151" s="79"/>
      <c r="DJ151" s="79"/>
      <c r="DK151" s="192"/>
      <c r="DL151" s="174"/>
      <c r="DM151" s="193"/>
      <c r="DN151" s="135"/>
      <c r="DO151" s="79"/>
      <c r="DP151" s="79"/>
      <c r="DQ151" s="79"/>
      <c r="DR151" s="79"/>
      <c r="DS151" s="79"/>
      <c r="DT151" s="79"/>
      <c r="DU151" s="79"/>
      <c r="DV151" s="18"/>
      <c r="DW151" s="18"/>
      <c r="DX151" s="18"/>
      <c r="DY151" s="177"/>
      <c r="DZ151" s="177">
        <v>0</v>
      </c>
      <c r="EA151" s="177">
        <v>0</v>
      </c>
      <c r="EB151" s="177">
        <v>0</v>
      </c>
      <c r="EC151" s="177">
        <v>0</v>
      </c>
      <c r="ED151" s="177">
        <v>0</v>
      </c>
      <c r="EE151" s="177">
        <v>0</v>
      </c>
      <c r="EF151" s="177">
        <v>0</v>
      </c>
      <c r="EG151" s="177">
        <v>0</v>
      </c>
      <c r="EH151" s="177">
        <v>0</v>
      </c>
      <c r="EI151" s="177">
        <v>0</v>
      </c>
      <c r="EJ151" s="177">
        <v>0</v>
      </c>
      <c r="EK151" s="177">
        <v>0</v>
      </c>
      <c r="EL151" s="177">
        <v>0</v>
      </c>
      <c r="EM151" s="177">
        <v>0</v>
      </c>
      <c r="EN151" s="177">
        <v>0</v>
      </c>
      <c r="EO151" s="177">
        <v>0</v>
      </c>
      <c r="EP151" s="177">
        <v>0</v>
      </c>
      <c r="EQ151" s="177">
        <v>0</v>
      </c>
      <c r="ER151" s="177">
        <v>0</v>
      </c>
      <c r="ES151" s="177">
        <v>0</v>
      </c>
      <c r="ET151" s="177">
        <v>0</v>
      </c>
      <c r="EU151" s="177">
        <v>0</v>
      </c>
      <c r="EV151" s="177">
        <v>0</v>
      </c>
      <c r="EW151" s="177">
        <v>0</v>
      </c>
      <c r="EX151" s="177">
        <v>0</v>
      </c>
      <c r="EY151" s="177">
        <v>0</v>
      </c>
      <c r="EZ151" s="177">
        <v>0</v>
      </c>
      <c r="FA151" s="177">
        <v>0</v>
      </c>
      <c r="FB151" s="177">
        <v>0</v>
      </c>
      <c r="FC151" s="196"/>
      <c r="FD151" s="196"/>
      <c r="FE151" s="195">
        <v>1</v>
      </c>
      <c r="FF151" s="196"/>
      <c r="FG151" s="195">
        <v>1</v>
      </c>
      <c r="FH151" s="195">
        <v>1</v>
      </c>
      <c r="FI151" s="195">
        <v>1</v>
      </c>
      <c r="FJ151" s="195">
        <v>1</v>
      </c>
      <c r="FK151" s="195">
        <v>1</v>
      </c>
      <c r="FL151" s="195">
        <v>1</v>
      </c>
      <c r="FM151" s="195">
        <v>1</v>
      </c>
      <c r="FN151" s="195">
        <v>1</v>
      </c>
      <c r="FO151" s="195">
        <v>1</v>
      </c>
      <c r="FP151" s="195">
        <v>1</v>
      </c>
      <c r="FQ151" s="195">
        <v>1</v>
      </c>
      <c r="FR151" s="195">
        <v>1</v>
      </c>
      <c r="FS151" s="195">
        <v>1</v>
      </c>
      <c r="FT151" s="195">
        <v>1</v>
      </c>
      <c r="FU151" s="195">
        <v>1</v>
      </c>
      <c r="FV151" s="195">
        <v>1</v>
      </c>
      <c r="FW151" s="195">
        <v>1</v>
      </c>
      <c r="FX151" s="195">
        <v>1</v>
      </c>
      <c r="FY151" s="195">
        <v>1</v>
      </c>
      <c r="FZ151" s="195">
        <v>1</v>
      </c>
      <c r="GA151" s="195">
        <v>1</v>
      </c>
      <c r="GB151" s="195">
        <v>1</v>
      </c>
      <c r="GC151" s="195">
        <v>1</v>
      </c>
      <c r="GD151" s="195">
        <v>1</v>
      </c>
      <c r="GE151" s="195">
        <v>1</v>
      </c>
      <c r="GF151" s="195">
        <v>1</v>
      </c>
      <c r="GG151" s="195">
        <v>1</v>
      </c>
      <c r="GH151" s="195">
        <v>1</v>
      </c>
      <c r="GI151" s="195">
        <v>1</v>
      </c>
      <c r="GJ151" s="195">
        <v>1</v>
      </c>
      <c r="GK151" s="195">
        <v>1</v>
      </c>
      <c r="GL151" s="195">
        <v>1</v>
      </c>
      <c r="GM151" s="195">
        <v>1</v>
      </c>
      <c r="GN151" s="195">
        <v>1</v>
      </c>
      <c r="GO151" s="195">
        <v>1</v>
      </c>
      <c r="GP151" s="195">
        <v>1</v>
      </c>
      <c r="GQ151" s="195">
        <v>1</v>
      </c>
      <c r="GR151" s="195">
        <v>1</v>
      </c>
      <c r="GS151" s="195">
        <v>1</v>
      </c>
      <c r="GT151" s="195">
        <v>1</v>
      </c>
      <c r="GU151" s="195">
        <v>1</v>
      </c>
      <c r="GV151" s="195">
        <v>1</v>
      </c>
      <c r="GW151" s="195">
        <v>1</v>
      </c>
      <c r="GX151" s="195">
        <v>1</v>
      </c>
      <c r="GY151" s="195">
        <v>1</v>
      </c>
      <c r="GZ151" s="195">
        <v>1</v>
      </c>
      <c r="HA151" s="195">
        <v>1</v>
      </c>
      <c r="HB151" s="195">
        <v>1</v>
      </c>
      <c r="HC151" s="195">
        <v>1</v>
      </c>
      <c r="HD151" s="195">
        <v>1</v>
      </c>
      <c r="HE151" s="195">
        <v>1</v>
      </c>
      <c r="HF151" s="195">
        <v>1</v>
      </c>
      <c r="HG151" s="195">
        <v>1</v>
      </c>
      <c r="HH151" s="195">
        <v>1</v>
      </c>
      <c r="HI151" s="195">
        <v>1</v>
      </c>
      <c r="HJ151" s="195">
        <v>1</v>
      </c>
      <c r="HK151" s="196"/>
      <c r="HL151" s="196"/>
      <c r="HM151" s="195">
        <v>1</v>
      </c>
      <c r="HN151" s="195">
        <v>1</v>
      </c>
      <c r="HO151" s="195">
        <v>1</v>
      </c>
      <c r="HP151" s="195">
        <v>1</v>
      </c>
      <c r="HQ151" s="195">
        <v>1</v>
      </c>
      <c r="HR151" s="195">
        <v>1</v>
      </c>
      <c r="HS151" s="195">
        <v>1</v>
      </c>
      <c r="HT151" s="195">
        <v>1</v>
      </c>
      <c r="HU151" s="195">
        <v>1</v>
      </c>
      <c r="HV151" s="196"/>
      <c r="HW151" s="195">
        <v>1</v>
      </c>
      <c r="HX151" s="195">
        <v>1</v>
      </c>
      <c r="HY151" s="195">
        <v>1</v>
      </c>
      <c r="HZ151" s="195">
        <v>1</v>
      </c>
      <c r="IA151" s="195">
        <v>1</v>
      </c>
      <c r="IB151" s="195">
        <v>1</v>
      </c>
      <c r="IC151" s="195">
        <v>1</v>
      </c>
      <c r="ID151" s="195">
        <v>1</v>
      </c>
      <c r="IE151" s="195">
        <v>1</v>
      </c>
      <c r="IF151" s="195">
        <v>1</v>
      </c>
      <c r="IG151" s="195">
        <v>1</v>
      </c>
      <c r="IH151" s="195">
        <v>1</v>
      </c>
      <c r="II151" s="195">
        <v>1</v>
      </c>
      <c r="IJ151" s="195">
        <v>1</v>
      </c>
      <c r="IK151" s="195">
        <v>1</v>
      </c>
      <c r="IL151" s="195">
        <v>1</v>
      </c>
      <c r="IM151" s="195">
        <v>1</v>
      </c>
      <c r="IN151" s="195">
        <v>1</v>
      </c>
      <c r="IO151" s="195">
        <v>1</v>
      </c>
      <c r="IP151" s="195">
        <v>1</v>
      </c>
      <c r="IQ151" s="195">
        <v>1</v>
      </c>
      <c r="IR151" s="195">
        <v>1</v>
      </c>
      <c r="IS151" s="195">
        <v>1</v>
      </c>
      <c r="IT151" s="195">
        <v>1</v>
      </c>
      <c r="IU151" s="195">
        <v>1</v>
      </c>
      <c r="IV151" s="195">
        <v>1</v>
      </c>
      <c r="IW151" s="195">
        <v>1</v>
      </c>
      <c r="IX151" s="195">
        <v>1</v>
      </c>
      <c r="IY151" s="195">
        <v>1</v>
      </c>
      <c r="IZ151" s="195">
        <v>1</v>
      </c>
      <c r="JA151" s="195">
        <v>1</v>
      </c>
      <c r="JB151" s="195">
        <v>1</v>
      </c>
      <c r="JC151" s="195">
        <v>1</v>
      </c>
      <c r="JD151" s="195">
        <v>1</v>
      </c>
      <c r="JE151" s="195">
        <v>1</v>
      </c>
      <c r="JF151" s="195">
        <v>1</v>
      </c>
      <c r="JG151" s="195">
        <v>1</v>
      </c>
      <c r="JH151" s="195">
        <v>1</v>
      </c>
      <c r="JI151" s="195">
        <v>1</v>
      </c>
      <c r="JJ151" s="195"/>
      <c r="JK151" s="197">
        <v>1</v>
      </c>
      <c r="JL151" s="195">
        <v>1</v>
      </c>
      <c r="JM151" s="195">
        <v>1</v>
      </c>
      <c r="JN151" s="195">
        <v>1</v>
      </c>
      <c r="JO151" s="195">
        <v>1</v>
      </c>
      <c r="JP151" s="195">
        <v>1</v>
      </c>
      <c r="JQ151" s="196"/>
      <c r="JR151" s="195">
        <v>1</v>
      </c>
      <c r="JS151" s="195">
        <v>1</v>
      </c>
      <c r="JT151" s="195">
        <v>1</v>
      </c>
      <c r="JU151" s="195">
        <v>1</v>
      </c>
      <c r="JV151" s="195">
        <v>1</v>
      </c>
      <c r="JW151" s="195">
        <v>1</v>
      </c>
      <c r="JX151" s="195">
        <v>1</v>
      </c>
      <c r="JY151" s="195">
        <v>1</v>
      </c>
      <c r="JZ151" s="195">
        <v>1</v>
      </c>
      <c r="KA151" s="195">
        <v>1</v>
      </c>
      <c r="KB151" s="195">
        <v>1</v>
      </c>
      <c r="KC151" s="195">
        <v>1</v>
      </c>
      <c r="KD151" s="195">
        <v>1</v>
      </c>
      <c r="KE151" s="195">
        <v>1</v>
      </c>
      <c r="KF151" s="195">
        <v>1</v>
      </c>
      <c r="KG151" s="195">
        <v>1</v>
      </c>
      <c r="KH151" s="195">
        <v>1</v>
      </c>
      <c r="KI151" s="195">
        <v>1</v>
      </c>
      <c r="KJ151" s="195">
        <v>1</v>
      </c>
      <c r="KK151" s="195">
        <v>1</v>
      </c>
      <c r="KL151" s="195">
        <v>1</v>
      </c>
      <c r="KM151" s="195">
        <v>1</v>
      </c>
      <c r="KN151" s="195">
        <v>1</v>
      </c>
      <c r="KO151" s="195">
        <v>1</v>
      </c>
      <c r="KP151" s="195">
        <v>1</v>
      </c>
      <c r="KQ151" s="195">
        <v>1</v>
      </c>
      <c r="KR151" s="195">
        <v>1</v>
      </c>
      <c r="KS151" s="195">
        <v>1</v>
      </c>
      <c r="KT151" s="195">
        <v>1</v>
      </c>
      <c r="KU151" s="195">
        <v>1</v>
      </c>
      <c r="KV151" s="195">
        <v>1</v>
      </c>
      <c r="KW151" s="195">
        <v>1</v>
      </c>
      <c r="KX151" s="196"/>
      <c r="KY151" s="196"/>
      <c r="KZ151" s="196"/>
      <c r="LA151" s="196"/>
      <c r="LB151" s="195">
        <v>1</v>
      </c>
      <c r="LC151" s="195">
        <v>1</v>
      </c>
      <c r="LD151" s="195">
        <v>1</v>
      </c>
      <c r="LE151" s="195">
        <v>1</v>
      </c>
      <c r="LF151" s="195">
        <v>0</v>
      </c>
      <c r="LG151" s="195">
        <v>1</v>
      </c>
      <c r="LH151" s="196"/>
      <c r="LI151" s="196"/>
      <c r="LJ151" s="196"/>
      <c r="LK151" s="196"/>
      <c r="LL151" s="196"/>
      <c r="LM151" s="196"/>
      <c r="LN151" s="196"/>
      <c r="LO151" s="196"/>
      <c r="LP151" s="196"/>
      <c r="LQ151" s="195">
        <v>1</v>
      </c>
      <c r="LR151" s="196"/>
      <c r="LS151" s="196"/>
      <c r="LT151" s="196"/>
      <c r="LU151" s="196"/>
      <c r="LV151" s="196"/>
      <c r="LW151" s="196"/>
      <c r="LX151" s="196"/>
      <c r="LY151" s="196"/>
      <c r="LZ151" s="196"/>
      <c r="MA151" s="196"/>
      <c r="MB151" s="196"/>
      <c r="MC151" s="196"/>
      <c r="MD151" s="196"/>
      <c r="ME151" s="196"/>
      <c r="MF151" s="196"/>
      <c r="MG151" s="196"/>
      <c r="MH151" s="196"/>
      <c r="MI151" s="196"/>
      <c r="MJ151" s="196"/>
      <c r="MK151" s="196"/>
      <c r="ML151" s="196"/>
      <c r="MM151" s="196"/>
      <c r="MN151" s="195">
        <v>1</v>
      </c>
      <c r="MO151" s="195">
        <v>1</v>
      </c>
      <c r="MP151" s="196"/>
      <c r="MQ151" s="195">
        <v>1</v>
      </c>
      <c r="MR151" s="196"/>
      <c r="MS151" s="196"/>
      <c r="MT151" s="196"/>
      <c r="MU151" s="196"/>
      <c r="MV151" s="196"/>
      <c r="MW151" s="196"/>
      <c r="MX151" s="196"/>
      <c r="MY151" s="196"/>
      <c r="MZ151" s="196"/>
      <c r="NA151" s="195">
        <v>1</v>
      </c>
      <c r="NB151" s="196"/>
      <c r="NC151" s="196"/>
      <c r="ND151" s="196"/>
      <c r="NE151" s="196"/>
      <c r="NF151" s="196"/>
      <c r="NG151" s="196"/>
      <c r="NH151" s="196"/>
      <c r="NI151" s="196"/>
      <c r="NJ151" s="196"/>
      <c r="NK151" s="196"/>
      <c r="NL151" s="196"/>
      <c r="NM151" s="196"/>
      <c r="NN151" s="196"/>
      <c r="NO151" s="196"/>
      <c r="NP151" s="196"/>
      <c r="NQ151" s="196"/>
      <c r="NR151" s="196"/>
      <c r="NS151" s="196"/>
      <c r="NT151" s="196"/>
      <c r="NU151" s="196"/>
      <c r="NV151" s="196"/>
      <c r="NW151" s="196"/>
      <c r="NX151" s="196"/>
      <c r="NY151" s="196"/>
      <c r="NZ151" s="196"/>
      <c r="OA151" s="196"/>
      <c r="OB151" s="196"/>
      <c r="OC151" s="196"/>
      <c r="OD151" s="196"/>
      <c r="OE151" s="196"/>
      <c r="OF151" s="196"/>
      <c r="OG151" s="196"/>
      <c r="OH151" s="196"/>
      <c r="OI151" s="196"/>
      <c r="OJ151" s="196"/>
      <c r="OK151" s="196"/>
      <c r="OL151" s="196"/>
      <c r="OM151" s="196"/>
      <c r="ON151" s="196"/>
      <c r="OO151" s="196"/>
      <c r="OP151" s="196"/>
      <c r="OQ151" s="196"/>
      <c r="OR151" s="196"/>
      <c r="OS151" s="196"/>
      <c r="OT151" s="196"/>
      <c r="OU151" s="196"/>
      <c r="OV151" s="196"/>
      <c r="OW151" s="196"/>
      <c r="OX151" s="196"/>
      <c r="OY151" s="196"/>
      <c r="OZ151" s="196"/>
      <c r="PA151" s="196"/>
      <c r="PB151" s="196"/>
      <c r="PC151" s="196"/>
      <c r="PD151" s="196"/>
      <c r="PE151" s="196"/>
      <c r="PF151" s="196"/>
      <c r="PG151" s="196"/>
      <c r="PH151" s="196"/>
      <c r="PI151" s="196"/>
      <c r="PJ151" s="196"/>
      <c r="PK151" s="196"/>
      <c r="PL151" s="196"/>
      <c r="PM151" s="196"/>
      <c r="PN151" s="196"/>
      <c r="PO151" s="196"/>
      <c r="PP151" s="196"/>
      <c r="PQ151" s="196"/>
      <c r="PR151" s="196"/>
      <c r="PS151" s="196"/>
      <c r="PT151" s="196"/>
      <c r="PU151" s="196"/>
      <c r="PV151" s="196"/>
      <c r="PW151" s="196"/>
      <c r="PX151" s="261"/>
      <c r="PY151" s="261"/>
      <c r="PZ151" s="261"/>
      <c r="QA151" s="261"/>
      <c r="QB151" s="261"/>
      <c r="QC151" s="261"/>
      <c r="QD151" s="261"/>
      <c r="QE151" s="261"/>
      <c r="QF151" s="261"/>
      <c r="QG151" s="261"/>
      <c r="QH151" s="261"/>
      <c r="QI151" s="261"/>
      <c r="QJ151" s="261"/>
      <c r="QK151" s="261"/>
      <c r="QL151" s="261"/>
      <c r="QM151" s="261"/>
      <c r="QN151" s="261"/>
      <c r="QO151" s="261"/>
      <c r="QP151" s="261"/>
      <c r="QQ151" s="261"/>
      <c r="QR151" s="261"/>
      <c r="QS151" s="261"/>
      <c r="QT151" s="261"/>
      <c r="QU151" s="261"/>
      <c r="QV151" s="261"/>
      <c r="QW151" s="261"/>
      <c r="QX151" s="261"/>
      <c r="QY151" s="261"/>
      <c r="QZ151" s="261"/>
      <c r="RA151" s="261"/>
      <c r="RB151" s="261"/>
      <c r="RC151" s="261"/>
      <c r="RD151" s="261"/>
      <c r="RE151" s="261"/>
      <c r="RF151" s="261"/>
      <c r="RG151" s="261"/>
      <c r="RH151" s="261"/>
      <c r="RI151" s="261"/>
      <c r="RJ151" s="261"/>
      <c r="RK151" s="261"/>
      <c r="RL151" s="261"/>
      <c r="RM151" s="261"/>
      <c r="RN151" s="261"/>
      <c r="RO151" s="261"/>
      <c r="RP151" s="261"/>
      <c r="RQ151" s="261"/>
      <c r="RR151" s="261"/>
      <c r="RS151" s="261"/>
      <c r="RT151" s="261"/>
      <c r="RU151" s="261"/>
      <c r="RV151" s="261"/>
      <c r="RW151" s="261"/>
      <c r="RX151" s="261"/>
      <c r="RY151" s="261"/>
      <c r="RZ151" s="261"/>
      <c r="SA151" s="261"/>
      <c r="SB151" s="261"/>
      <c r="SC151" s="261"/>
      <c r="SD151" s="261"/>
      <c r="SE151" s="261"/>
    </row>
    <row r="152" spans="1:499" x14ac:dyDescent="0.2">
      <c r="A152" s="230" t="s">
        <v>830</v>
      </c>
      <c r="B152" s="231" t="s">
        <v>5455</v>
      </c>
      <c r="C152" s="225"/>
      <c r="D152" s="225"/>
      <c r="E152" s="225"/>
      <c r="F152" s="226" t="s">
        <v>5790</v>
      </c>
      <c r="G152" s="226" t="s">
        <v>5785</v>
      </c>
      <c r="H152" s="226" t="s">
        <v>5786</v>
      </c>
      <c r="I152" s="226" t="s">
        <v>5787</v>
      </c>
      <c r="J152" s="226"/>
      <c r="K152" s="226"/>
      <c r="L152" s="226"/>
      <c r="M152" s="226"/>
      <c r="N152" s="226" t="s">
        <v>5788</v>
      </c>
      <c r="O152" s="226" t="s">
        <v>5785</v>
      </c>
      <c r="P152" s="226"/>
      <c r="Q152" s="237">
        <v>0</v>
      </c>
      <c r="R152" s="238"/>
      <c r="S152" s="238"/>
      <c r="T152" s="238"/>
      <c r="U152" s="238"/>
      <c r="V152" s="238"/>
      <c r="W152" s="232" t="s">
        <v>5555</v>
      </c>
      <c r="X152" s="232"/>
      <c r="Y152" s="232" t="s">
        <v>5556</v>
      </c>
      <c r="Z152" s="235">
        <v>669.95</v>
      </c>
      <c r="AA152" s="235">
        <v>1640.97</v>
      </c>
      <c r="AB152" s="235">
        <v>0</v>
      </c>
      <c r="AC152" s="224">
        <v>36526</v>
      </c>
      <c r="AD152" s="224">
        <v>36526</v>
      </c>
      <c r="AE152" s="125">
        <v>20</v>
      </c>
      <c r="AF152" s="125">
        <v>18</v>
      </c>
      <c r="AG152" s="125">
        <v>8</v>
      </c>
      <c r="AH152" s="236">
        <v>1</v>
      </c>
      <c r="AI152" s="236"/>
      <c r="AJ152" s="125" t="s">
        <v>6242</v>
      </c>
      <c r="AK152" s="175"/>
      <c r="AL152" s="125" t="s">
        <v>820</v>
      </c>
      <c r="AM152" s="27" t="s">
        <v>820</v>
      </c>
      <c r="AN152" s="126">
        <v>0</v>
      </c>
      <c r="AO152" s="126">
        <v>0</v>
      </c>
      <c r="AP152" s="126">
        <v>0</v>
      </c>
      <c r="AQ152" s="126">
        <v>0</v>
      </c>
      <c r="AR152" s="125">
        <v>0</v>
      </c>
      <c r="AS152" s="125">
        <v>0</v>
      </c>
      <c r="AT152" s="178"/>
      <c r="AU152" s="178"/>
      <c r="AV152" s="178"/>
      <c r="AW152" s="239" t="s">
        <v>855</v>
      </c>
      <c r="AX152" s="239" t="s">
        <v>831</v>
      </c>
      <c r="AY152" s="127"/>
      <c r="AZ152" s="127"/>
      <c r="BA152" s="128">
        <v>1</v>
      </c>
      <c r="BB152" s="128" t="s">
        <v>489</v>
      </c>
      <c r="BC152" s="128"/>
      <c r="BD152" s="128">
        <v>1</v>
      </c>
      <c r="BE152" s="129" t="s">
        <v>541</v>
      </c>
      <c r="BF152" s="130">
        <v>1</v>
      </c>
      <c r="BG152" s="240"/>
      <c r="BH152" s="241"/>
      <c r="BI152" s="190"/>
      <c r="BJ152" s="131">
        <v>0</v>
      </c>
      <c r="BK152" s="191">
        <v>0</v>
      </c>
      <c r="BL152" s="13">
        <v>0</v>
      </c>
      <c r="BM152" s="13">
        <v>0</v>
      </c>
      <c r="BN152" s="27" t="s">
        <v>702</v>
      </c>
      <c r="BO152" s="13" t="s">
        <v>702</v>
      </c>
      <c r="BP152" s="222">
        <v>0</v>
      </c>
      <c r="BQ152" s="132"/>
      <c r="BR152" s="133"/>
      <c r="BS152" s="125">
        <v>1000000000</v>
      </c>
      <c r="BT152" s="134">
        <v>1</v>
      </c>
      <c r="BU152" s="135">
        <v>0</v>
      </c>
      <c r="BV152" s="134">
        <v>0</v>
      </c>
      <c r="BW152" s="136">
        <v>0</v>
      </c>
      <c r="BX152" s="136">
        <v>0</v>
      </c>
      <c r="BY152" s="136">
        <v>0</v>
      </c>
      <c r="BZ152" s="134">
        <v>0</v>
      </c>
      <c r="CA152" s="134">
        <v>0</v>
      </c>
      <c r="CB152" s="134">
        <v>1</v>
      </c>
      <c r="CC152" s="135">
        <v>0</v>
      </c>
      <c r="CD152" s="134"/>
      <c r="CE152" s="134"/>
      <c r="CF152" s="137">
        <v>0</v>
      </c>
      <c r="CG152" s="134">
        <v>0</v>
      </c>
      <c r="CH152" s="132"/>
      <c r="CI152" s="132"/>
      <c r="CJ152" s="229" t="s">
        <v>820</v>
      </c>
      <c r="CK152" s="233" t="s">
        <v>820</v>
      </c>
      <c r="CL152" s="138">
        <v>0</v>
      </c>
      <c r="CM152" s="138">
        <v>0</v>
      </c>
      <c r="CN152" s="135">
        <v>0</v>
      </c>
      <c r="CO152" s="135">
        <v>0</v>
      </c>
      <c r="CP152" s="139"/>
      <c r="CQ152" s="135">
        <v>0</v>
      </c>
      <c r="CR152" s="179">
        <v>42704</v>
      </c>
      <c r="CS152" s="180">
        <v>43353</v>
      </c>
      <c r="CT152" s="181">
        <v>43493</v>
      </c>
      <c r="CU152" s="181">
        <v>36526</v>
      </c>
      <c r="CV152" s="181">
        <v>36526</v>
      </c>
      <c r="CW152" s="181">
        <v>36526</v>
      </c>
      <c r="CX152" s="181">
        <v>36652</v>
      </c>
      <c r="CY152" s="135">
        <v>0.12125507630928598</v>
      </c>
      <c r="CZ152" s="134">
        <v>0</v>
      </c>
      <c r="DA152" s="135">
        <v>8.5470085470085479E-3</v>
      </c>
      <c r="DB152" s="135">
        <v>0</v>
      </c>
      <c r="DC152" s="135">
        <v>0</v>
      </c>
      <c r="DD152" s="135">
        <v>0</v>
      </c>
      <c r="DE152" s="140">
        <v>0.58974358974358976</v>
      </c>
      <c r="DF152" s="13" t="s">
        <v>820</v>
      </c>
      <c r="DG152" s="80" t="s">
        <v>820</v>
      </c>
      <c r="DH152" s="18" t="b">
        <v>0</v>
      </c>
      <c r="DI152" s="79"/>
      <c r="DJ152" s="79"/>
      <c r="DK152" s="192"/>
      <c r="DL152" s="174"/>
      <c r="DM152" s="193"/>
      <c r="DN152" s="135"/>
      <c r="DO152" s="79"/>
      <c r="DP152" s="79"/>
      <c r="DQ152" s="79"/>
      <c r="DR152" s="79"/>
      <c r="DS152" s="79"/>
      <c r="DT152" s="79"/>
      <c r="DU152" s="79"/>
      <c r="DV152" s="18"/>
      <c r="DW152" s="18"/>
      <c r="DX152" s="18"/>
      <c r="DY152" s="177"/>
      <c r="DZ152" s="177">
        <v>0</v>
      </c>
      <c r="EA152" s="177">
        <v>0</v>
      </c>
      <c r="EB152" s="177">
        <v>0</v>
      </c>
      <c r="EC152" s="177">
        <v>0</v>
      </c>
      <c r="ED152" s="177">
        <v>0</v>
      </c>
      <c r="EE152" s="177">
        <v>0</v>
      </c>
      <c r="EF152" s="177">
        <v>0</v>
      </c>
      <c r="EG152" s="177">
        <v>0</v>
      </c>
      <c r="EH152" s="177">
        <v>0</v>
      </c>
      <c r="EI152" s="177">
        <v>0</v>
      </c>
      <c r="EJ152" s="177">
        <v>0</v>
      </c>
      <c r="EK152" s="177">
        <v>0</v>
      </c>
      <c r="EL152" s="177">
        <v>0</v>
      </c>
      <c r="EM152" s="177">
        <v>0</v>
      </c>
      <c r="EN152" s="177">
        <v>0</v>
      </c>
      <c r="EO152" s="177">
        <v>0</v>
      </c>
      <c r="EP152" s="177">
        <v>0</v>
      </c>
      <c r="EQ152" s="177">
        <v>0</v>
      </c>
      <c r="ER152" s="177">
        <v>0</v>
      </c>
      <c r="ES152" s="177">
        <v>0</v>
      </c>
      <c r="ET152" s="177">
        <v>0</v>
      </c>
      <c r="EU152" s="177">
        <v>0</v>
      </c>
      <c r="EV152" s="177">
        <v>0</v>
      </c>
      <c r="EW152" s="177">
        <v>0</v>
      </c>
      <c r="EX152" s="177">
        <v>0</v>
      </c>
      <c r="EY152" s="177">
        <v>0</v>
      </c>
      <c r="EZ152" s="177">
        <v>0</v>
      </c>
      <c r="FA152" s="177">
        <v>0</v>
      </c>
      <c r="FB152" s="177">
        <v>0</v>
      </c>
      <c r="FC152" s="198"/>
      <c r="FD152" s="198"/>
      <c r="FE152" s="197">
        <v>1</v>
      </c>
      <c r="FF152" s="198"/>
      <c r="FG152" s="197">
        <v>1</v>
      </c>
      <c r="FH152" s="197">
        <v>1</v>
      </c>
      <c r="FI152" s="197">
        <v>1</v>
      </c>
      <c r="FJ152" s="197">
        <v>1</v>
      </c>
      <c r="FK152" s="197">
        <v>1</v>
      </c>
      <c r="FL152" s="197">
        <v>1</v>
      </c>
      <c r="FM152" s="197">
        <v>1</v>
      </c>
      <c r="FN152" s="197">
        <v>1</v>
      </c>
      <c r="FO152" s="197">
        <v>1</v>
      </c>
      <c r="FP152" s="197">
        <v>1</v>
      </c>
      <c r="FQ152" s="197">
        <v>1</v>
      </c>
      <c r="FR152" s="197">
        <v>1</v>
      </c>
      <c r="FS152" s="197">
        <v>1</v>
      </c>
      <c r="FT152" s="197">
        <v>1</v>
      </c>
      <c r="FU152" s="197">
        <v>1</v>
      </c>
      <c r="FV152" s="197">
        <v>1</v>
      </c>
      <c r="FW152" s="197">
        <v>1</v>
      </c>
      <c r="FX152" s="197">
        <v>1</v>
      </c>
      <c r="FY152" s="197">
        <v>1</v>
      </c>
      <c r="FZ152" s="197">
        <v>1</v>
      </c>
      <c r="GA152" s="197">
        <v>1</v>
      </c>
      <c r="GB152" s="197">
        <v>1</v>
      </c>
      <c r="GC152" s="197">
        <v>1</v>
      </c>
      <c r="GD152" s="197">
        <v>1</v>
      </c>
      <c r="GE152" s="197">
        <v>1</v>
      </c>
      <c r="GF152" s="197">
        <v>1</v>
      </c>
      <c r="GG152" s="197">
        <v>1</v>
      </c>
      <c r="GH152" s="197">
        <v>1</v>
      </c>
      <c r="GI152" s="197">
        <v>1</v>
      </c>
      <c r="GJ152" s="197">
        <v>1</v>
      </c>
      <c r="GK152" s="197">
        <v>1</v>
      </c>
      <c r="GL152" s="197">
        <v>1</v>
      </c>
      <c r="GM152" s="197">
        <v>1</v>
      </c>
      <c r="GN152" s="197">
        <v>1</v>
      </c>
      <c r="GO152" s="197">
        <v>1</v>
      </c>
      <c r="GP152" s="197">
        <v>1</v>
      </c>
      <c r="GQ152" s="197">
        <v>1</v>
      </c>
      <c r="GR152" s="197">
        <v>1</v>
      </c>
      <c r="GS152" s="197">
        <v>1</v>
      </c>
      <c r="GT152" s="197">
        <v>1</v>
      </c>
      <c r="GU152" s="197">
        <v>1</v>
      </c>
      <c r="GV152" s="197">
        <v>1</v>
      </c>
      <c r="GW152" s="197">
        <v>1</v>
      </c>
      <c r="GX152" s="197">
        <v>1</v>
      </c>
      <c r="GY152" s="197">
        <v>1</v>
      </c>
      <c r="GZ152" s="197">
        <v>1</v>
      </c>
      <c r="HA152" s="197">
        <v>1</v>
      </c>
      <c r="HB152" s="197">
        <v>1</v>
      </c>
      <c r="HC152" s="197">
        <v>1</v>
      </c>
      <c r="HD152" s="197">
        <v>1</v>
      </c>
      <c r="HE152" s="197">
        <v>1</v>
      </c>
      <c r="HF152" s="197">
        <v>1</v>
      </c>
      <c r="HG152" s="197">
        <v>1</v>
      </c>
      <c r="HH152" s="197">
        <v>1</v>
      </c>
      <c r="HI152" s="197">
        <v>1</v>
      </c>
      <c r="HJ152" s="197">
        <v>1</v>
      </c>
      <c r="HK152" s="198"/>
      <c r="HL152" s="198"/>
      <c r="HM152" s="197">
        <v>1</v>
      </c>
      <c r="HN152" s="197">
        <v>1</v>
      </c>
      <c r="HO152" s="197">
        <v>1</v>
      </c>
      <c r="HP152" s="197">
        <v>1</v>
      </c>
      <c r="HQ152" s="197">
        <v>1</v>
      </c>
      <c r="HR152" s="197">
        <v>1</v>
      </c>
      <c r="HS152" s="197">
        <v>1</v>
      </c>
      <c r="HT152" s="197">
        <v>1</v>
      </c>
      <c r="HU152" s="197">
        <v>1</v>
      </c>
      <c r="HV152" s="198"/>
      <c r="HW152" s="197">
        <v>1</v>
      </c>
      <c r="HX152" s="197">
        <v>1</v>
      </c>
      <c r="HY152" s="197">
        <v>1</v>
      </c>
      <c r="HZ152" s="197">
        <v>1</v>
      </c>
      <c r="IA152" s="197">
        <v>1</v>
      </c>
      <c r="IB152" s="197">
        <v>1</v>
      </c>
      <c r="IC152" s="197">
        <v>1</v>
      </c>
      <c r="ID152" s="197">
        <v>1</v>
      </c>
      <c r="IE152" s="197">
        <v>1</v>
      </c>
      <c r="IF152" s="197">
        <v>1</v>
      </c>
      <c r="IG152" s="197">
        <v>1</v>
      </c>
      <c r="IH152" s="197">
        <v>1</v>
      </c>
      <c r="II152" s="197">
        <v>1</v>
      </c>
      <c r="IJ152" s="197">
        <v>1</v>
      </c>
      <c r="IK152" s="197">
        <v>1</v>
      </c>
      <c r="IL152" s="197">
        <v>1</v>
      </c>
      <c r="IM152" s="197">
        <v>1</v>
      </c>
      <c r="IN152" s="197">
        <v>1</v>
      </c>
      <c r="IO152" s="197">
        <v>1</v>
      </c>
      <c r="IP152" s="197">
        <v>1</v>
      </c>
      <c r="IQ152" s="197">
        <v>1</v>
      </c>
      <c r="IR152" s="197">
        <v>1</v>
      </c>
      <c r="IS152" s="197">
        <v>1</v>
      </c>
      <c r="IT152" s="197">
        <v>1</v>
      </c>
      <c r="IU152" s="197">
        <v>1</v>
      </c>
      <c r="IV152" s="197">
        <v>1</v>
      </c>
      <c r="IW152" s="197">
        <v>1</v>
      </c>
      <c r="IX152" s="197">
        <v>1</v>
      </c>
      <c r="IY152" s="197">
        <v>1</v>
      </c>
      <c r="IZ152" s="197">
        <v>1</v>
      </c>
      <c r="JA152" s="197">
        <v>1</v>
      </c>
      <c r="JB152" s="197">
        <v>1</v>
      </c>
      <c r="JC152" s="197">
        <v>1</v>
      </c>
      <c r="JD152" s="197">
        <v>1</v>
      </c>
      <c r="JE152" s="197">
        <v>1</v>
      </c>
      <c r="JF152" s="197">
        <v>1</v>
      </c>
      <c r="JG152" s="197">
        <v>1</v>
      </c>
      <c r="JH152" s="197">
        <v>1</v>
      </c>
      <c r="JI152" s="197">
        <v>1</v>
      </c>
      <c r="JJ152" s="197"/>
      <c r="JK152" s="197">
        <v>1</v>
      </c>
      <c r="JL152" s="197">
        <v>1</v>
      </c>
      <c r="JM152" s="197">
        <v>1</v>
      </c>
      <c r="JN152" s="197">
        <v>1</v>
      </c>
      <c r="JO152" s="197">
        <v>1</v>
      </c>
      <c r="JP152" s="197">
        <v>1</v>
      </c>
      <c r="JQ152" s="198"/>
      <c r="JR152" s="197">
        <v>1</v>
      </c>
      <c r="JS152" s="197">
        <v>1</v>
      </c>
      <c r="JT152" s="197">
        <v>1</v>
      </c>
      <c r="JU152" s="197">
        <v>1</v>
      </c>
      <c r="JV152" s="197">
        <v>1</v>
      </c>
      <c r="JW152" s="197">
        <v>1</v>
      </c>
      <c r="JX152" s="197">
        <v>1</v>
      </c>
      <c r="JY152" s="197">
        <v>1</v>
      </c>
      <c r="JZ152" s="197">
        <v>1</v>
      </c>
      <c r="KA152" s="197">
        <v>1</v>
      </c>
      <c r="KB152" s="197">
        <v>1</v>
      </c>
      <c r="KC152" s="197">
        <v>1</v>
      </c>
      <c r="KD152" s="197">
        <v>1</v>
      </c>
      <c r="KE152" s="197">
        <v>1</v>
      </c>
      <c r="KF152" s="197">
        <v>1</v>
      </c>
      <c r="KG152" s="197">
        <v>1</v>
      </c>
      <c r="KH152" s="197">
        <v>1</v>
      </c>
      <c r="KI152" s="197">
        <v>1</v>
      </c>
      <c r="KJ152" s="197">
        <v>1</v>
      </c>
      <c r="KK152" s="197">
        <v>1</v>
      </c>
      <c r="KL152" s="197">
        <v>1</v>
      </c>
      <c r="KM152" s="197">
        <v>1</v>
      </c>
      <c r="KN152" s="197">
        <v>1</v>
      </c>
      <c r="KO152" s="197">
        <v>1</v>
      </c>
      <c r="KP152" s="197">
        <v>1</v>
      </c>
      <c r="KQ152" s="197">
        <v>1</v>
      </c>
      <c r="KR152" s="197">
        <v>1</v>
      </c>
      <c r="KS152" s="197">
        <v>1</v>
      </c>
      <c r="KT152" s="197">
        <v>1</v>
      </c>
      <c r="KU152" s="197">
        <v>1</v>
      </c>
      <c r="KV152" s="197">
        <v>1</v>
      </c>
      <c r="KW152" s="197">
        <v>1</v>
      </c>
      <c r="KX152" s="198"/>
      <c r="KY152" s="198"/>
      <c r="KZ152" s="198"/>
      <c r="LA152" s="198"/>
      <c r="LB152" s="197">
        <v>1</v>
      </c>
      <c r="LC152" s="197">
        <v>1</v>
      </c>
      <c r="LD152" s="197">
        <v>1</v>
      </c>
      <c r="LE152" s="197">
        <v>1</v>
      </c>
      <c r="LF152" s="197">
        <v>0</v>
      </c>
      <c r="LG152" s="197">
        <v>1</v>
      </c>
      <c r="LH152" s="198"/>
      <c r="LI152" s="198"/>
      <c r="LJ152" s="198"/>
      <c r="LK152" s="198"/>
      <c r="LL152" s="198"/>
      <c r="LM152" s="198"/>
      <c r="LN152" s="198"/>
      <c r="LO152" s="198"/>
      <c r="LP152" s="198"/>
      <c r="LQ152" s="197">
        <v>1</v>
      </c>
      <c r="LR152" s="198"/>
      <c r="LS152" s="198"/>
      <c r="LT152" s="198"/>
      <c r="LU152" s="198"/>
      <c r="LV152" s="198"/>
      <c r="LW152" s="198"/>
      <c r="LX152" s="198"/>
      <c r="LY152" s="198"/>
      <c r="LZ152" s="198"/>
      <c r="MA152" s="198"/>
      <c r="MB152" s="198"/>
      <c r="MC152" s="198"/>
      <c r="MD152" s="198"/>
      <c r="ME152" s="198"/>
      <c r="MF152" s="198"/>
      <c r="MG152" s="198"/>
      <c r="MH152" s="198"/>
      <c r="MI152" s="198"/>
      <c r="MJ152" s="198"/>
      <c r="MK152" s="198"/>
      <c r="ML152" s="198"/>
      <c r="MM152" s="198"/>
      <c r="MN152" s="197">
        <v>1</v>
      </c>
      <c r="MO152" s="197">
        <v>1</v>
      </c>
      <c r="MP152" s="198"/>
      <c r="MQ152" s="197">
        <v>1</v>
      </c>
      <c r="MR152" s="198"/>
      <c r="MS152" s="198"/>
      <c r="MT152" s="198"/>
      <c r="MU152" s="198"/>
      <c r="MV152" s="198"/>
      <c r="MW152" s="198"/>
      <c r="MX152" s="198"/>
      <c r="MY152" s="198"/>
      <c r="MZ152" s="198"/>
      <c r="NA152" s="197">
        <v>1</v>
      </c>
      <c r="NB152" s="198"/>
      <c r="NC152" s="198"/>
      <c r="ND152" s="198"/>
      <c r="NE152" s="198"/>
      <c r="NF152" s="198"/>
      <c r="NG152" s="198"/>
      <c r="NH152" s="198"/>
      <c r="NI152" s="198"/>
      <c r="NJ152" s="198"/>
      <c r="NK152" s="198"/>
      <c r="NL152" s="198"/>
      <c r="NM152" s="198"/>
      <c r="NN152" s="198"/>
      <c r="NO152" s="198"/>
      <c r="NP152" s="198"/>
      <c r="NQ152" s="198"/>
      <c r="NR152" s="198"/>
      <c r="NS152" s="198"/>
      <c r="NT152" s="198"/>
      <c r="NU152" s="198"/>
      <c r="NV152" s="198"/>
      <c r="NW152" s="198"/>
      <c r="NX152" s="198"/>
      <c r="NY152" s="198"/>
      <c r="NZ152" s="198"/>
      <c r="OA152" s="198"/>
      <c r="OB152" s="198"/>
      <c r="OC152" s="198"/>
      <c r="OD152" s="198"/>
      <c r="OE152" s="198"/>
      <c r="OF152" s="198"/>
      <c r="OG152" s="198"/>
      <c r="OH152" s="198"/>
      <c r="OI152" s="198"/>
      <c r="OJ152" s="198"/>
      <c r="OK152" s="198"/>
      <c r="OL152" s="198"/>
      <c r="OM152" s="198"/>
      <c r="ON152" s="198"/>
      <c r="OO152" s="198"/>
      <c r="OP152" s="198"/>
      <c r="OQ152" s="198"/>
      <c r="OR152" s="198"/>
      <c r="OS152" s="198"/>
      <c r="OT152" s="198"/>
      <c r="OU152" s="198"/>
      <c r="OV152" s="198"/>
      <c r="OW152" s="198"/>
      <c r="OX152" s="198"/>
      <c r="OY152" s="198"/>
      <c r="OZ152" s="198"/>
      <c r="PA152" s="198"/>
      <c r="PB152" s="198"/>
      <c r="PC152" s="198"/>
      <c r="PD152" s="198"/>
      <c r="PE152" s="198"/>
      <c r="PF152" s="198"/>
      <c r="PG152" s="198"/>
      <c r="PH152" s="198"/>
      <c r="PI152" s="198"/>
      <c r="PJ152" s="198"/>
      <c r="PK152" s="198"/>
      <c r="PL152" s="198"/>
      <c r="PM152" s="198"/>
      <c r="PN152" s="198"/>
      <c r="PO152" s="198"/>
      <c r="PP152" s="198"/>
      <c r="PQ152" s="198"/>
      <c r="PR152" s="198"/>
      <c r="PS152" s="198"/>
      <c r="PT152" s="198"/>
      <c r="PU152" s="198"/>
      <c r="PV152" s="198"/>
      <c r="PW152" s="198"/>
      <c r="PX152" s="261"/>
      <c r="PY152" s="261"/>
      <c r="PZ152" s="261"/>
      <c r="QA152" s="261"/>
      <c r="QB152" s="261"/>
      <c r="QC152" s="261"/>
      <c r="QD152" s="261"/>
      <c r="QE152" s="261"/>
      <c r="QF152" s="261"/>
      <c r="QG152" s="261"/>
      <c r="QH152" s="261"/>
      <c r="QI152" s="261"/>
      <c r="QJ152" s="261"/>
      <c r="QK152" s="261"/>
      <c r="QL152" s="261"/>
      <c r="QM152" s="261"/>
      <c r="QN152" s="261"/>
      <c r="QO152" s="261"/>
      <c r="QP152" s="261"/>
      <c r="QQ152" s="261"/>
      <c r="QR152" s="261"/>
      <c r="QS152" s="261"/>
      <c r="QT152" s="261"/>
      <c r="QU152" s="261"/>
      <c r="QV152" s="261"/>
      <c r="QW152" s="261"/>
      <c r="QX152" s="261"/>
      <c r="QY152" s="261"/>
      <c r="QZ152" s="261"/>
      <c r="RA152" s="261"/>
      <c r="RB152" s="261"/>
      <c r="RC152" s="261"/>
      <c r="RD152" s="261"/>
      <c r="RE152" s="261"/>
      <c r="RF152" s="261"/>
      <c r="RG152" s="261"/>
      <c r="RH152" s="261"/>
      <c r="RI152" s="261"/>
      <c r="RJ152" s="261"/>
      <c r="RK152" s="261"/>
      <c r="RL152" s="261"/>
      <c r="RM152" s="261"/>
      <c r="RN152" s="261"/>
      <c r="RO152" s="261"/>
      <c r="RP152" s="261"/>
      <c r="RQ152" s="261"/>
      <c r="RR152" s="261"/>
      <c r="RS152" s="261"/>
      <c r="RT152" s="261"/>
      <c r="RU152" s="261"/>
      <c r="RV152" s="261"/>
      <c r="RW152" s="261"/>
      <c r="RX152" s="261"/>
      <c r="RY152" s="261"/>
      <c r="RZ152" s="261"/>
      <c r="SA152" s="261"/>
      <c r="SB152" s="261"/>
      <c r="SC152" s="261"/>
      <c r="SD152" s="261"/>
      <c r="SE152" s="261"/>
    </row>
    <row r="153" spans="1:499" x14ac:dyDescent="0.2">
      <c r="A153" s="230" t="s">
        <v>830</v>
      </c>
      <c r="B153" s="231" t="s">
        <v>5456</v>
      </c>
      <c r="C153" s="225"/>
      <c r="D153" s="225"/>
      <c r="E153" s="225"/>
      <c r="F153" s="226" t="s">
        <v>5791</v>
      </c>
      <c r="G153" s="226" t="s">
        <v>5785</v>
      </c>
      <c r="H153" s="226" t="s">
        <v>5786</v>
      </c>
      <c r="I153" s="226" t="s">
        <v>5787</v>
      </c>
      <c r="J153" s="226"/>
      <c r="K153" s="226"/>
      <c r="L153" s="226"/>
      <c r="M153" s="226"/>
      <c r="N153" s="226" t="s">
        <v>5788</v>
      </c>
      <c r="O153" s="226" t="s">
        <v>5785</v>
      </c>
      <c r="P153" s="226"/>
      <c r="Q153" s="237">
        <v>0</v>
      </c>
      <c r="R153" s="238"/>
      <c r="S153" s="238"/>
      <c r="T153" s="238"/>
      <c r="U153" s="238"/>
      <c r="V153" s="238"/>
      <c r="W153" s="232" t="s">
        <v>5555</v>
      </c>
      <c r="X153" s="232"/>
      <c r="Y153" s="232" t="s">
        <v>5556</v>
      </c>
      <c r="Z153" s="235">
        <v>77.19</v>
      </c>
      <c r="AA153" s="235">
        <v>190.84</v>
      </c>
      <c r="AB153" s="235">
        <v>0</v>
      </c>
      <c r="AC153" s="224">
        <v>36526</v>
      </c>
      <c r="AD153" s="224">
        <v>36526</v>
      </c>
      <c r="AE153" s="125">
        <v>20</v>
      </c>
      <c r="AF153" s="125">
        <v>18</v>
      </c>
      <c r="AG153" s="125">
        <v>8</v>
      </c>
      <c r="AH153" s="236">
        <v>1</v>
      </c>
      <c r="AI153" s="236"/>
      <c r="AJ153" s="125" t="s">
        <v>6242</v>
      </c>
      <c r="AK153" s="175"/>
      <c r="AL153" s="125" t="s">
        <v>820</v>
      </c>
      <c r="AM153" s="27" t="s">
        <v>820</v>
      </c>
      <c r="AN153" s="126">
        <v>0.04</v>
      </c>
      <c r="AO153" s="126">
        <v>0</v>
      </c>
      <c r="AP153" s="126">
        <v>6.3</v>
      </c>
      <c r="AQ153" s="126">
        <v>6.3</v>
      </c>
      <c r="AR153" s="125">
        <v>0</v>
      </c>
      <c r="AS153" s="125">
        <v>0</v>
      </c>
      <c r="AT153" s="178"/>
      <c r="AU153" s="178"/>
      <c r="AV153" s="178"/>
      <c r="AW153" s="239" t="s">
        <v>855</v>
      </c>
      <c r="AX153" s="239" t="s">
        <v>831</v>
      </c>
      <c r="AY153" s="127"/>
      <c r="AZ153" s="127"/>
      <c r="BA153" s="128">
        <v>1</v>
      </c>
      <c r="BB153" s="128" t="s">
        <v>489</v>
      </c>
      <c r="BC153" s="128"/>
      <c r="BD153" s="128">
        <v>1</v>
      </c>
      <c r="BE153" s="129" t="s">
        <v>541</v>
      </c>
      <c r="BF153" s="130">
        <v>1</v>
      </c>
      <c r="BG153" s="240"/>
      <c r="BH153" s="241"/>
      <c r="BI153" s="190"/>
      <c r="BJ153" s="131">
        <v>0</v>
      </c>
      <c r="BK153" s="191">
        <v>2</v>
      </c>
      <c r="BL153" s="13">
        <v>0</v>
      </c>
      <c r="BM153" s="13">
        <v>0</v>
      </c>
      <c r="BN153" s="27" t="s">
        <v>702</v>
      </c>
      <c r="BO153" s="13" t="s">
        <v>702</v>
      </c>
      <c r="BP153" s="222">
        <v>0</v>
      </c>
      <c r="BQ153" s="132"/>
      <c r="BR153" s="133"/>
      <c r="BS153" s="125">
        <v>1000000000</v>
      </c>
      <c r="BT153" s="134">
        <v>1</v>
      </c>
      <c r="BU153" s="135">
        <v>0</v>
      </c>
      <c r="BV153" s="134">
        <v>0</v>
      </c>
      <c r="BW153" s="136">
        <v>0</v>
      </c>
      <c r="BX153" s="136">
        <v>0</v>
      </c>
      <c r="BY153" s="136">
        <v>0</v>
      </c>
      <c r="BZ153" s="134">
        <v>0</v>
      </c>
      <c r="CA153" s="134">
        <v>0</v>
      </c>
      <c r="CB153" s="134">
        <v>1</v>
      </c>
      <c r="CC153" s="135">
        <v>0</v>
      </c>
      <c r="CD153" s="134"/>
      <c r="CE153" s="134"/>
      <c r="CF153" s="137">
        <v>0</v>
      </c>
      <c r="CG153" s="134">
        <v>0</v>
      </c>
      <c r="CH153" s="132"/>
      <c r="CI153" s="132"/>
      <c r="CJ153" s="229" t="s">
        <v>820</v>
      </c>
      <c r="CK153" s="233" t="s">
        <v>820</v>
      </c>
      <c r="CL153" s="138">
        <v>0</v>
      </c>
      <c r="CM153" s="138">
        <v>0</v>
      </c>
      <c r="CN153" s="135">
        <v>0</v>
      </c>
      <c r="CO153" s="135">
        <v>0</v>
      </c>
      <c r="CP153" s="139"/>
      <c r="CQ153" s="135">
        <v>0</v>
      </c>
      <c r="CR153" s="179">
        <v>42704</v>
      </c>
      <c r="CS153" s="180">
        <v>43353</v>
      </c>
      <c r="CT153" s="181">
        <v>43493</v>
      </c>
      <c r="CU153" s="181">
        <v>36526</v>
      </c>
      <c r="CV153" s="181">
        <v>36526</v>
      </c>
      <c r="CW153" s="181">
        <v>36526</v>
      </c>
      <c r="CX153" s="181">
        <v>36652</v>
      </c>
      <c r="CY153" s="135">
        <v>0.12125507630928598</v>
      </c>
      <c r="CZ153" s="134">
        <v>0</v>
      </c>
      <c r="DA153" s="135">
        <v>8.5470085470085479E-3</v>
      </c>
      <c r="DB153" s="135">
        <v>0</v>
      </c>
      <c r="DC153" s="135">
        <v>0</v>
      </c>
      <c r="DD153" s="135">
        <v>0</v>
      </c>
      <c r="DE153" s="140">
        <v>0.58974358974358976</v>
      </c>
      <c r="DF153" s="13" t="s">
        <v>820</v>
      </c>
      <c r="DG153" s="80" t="s">
        <v>820</v>
      </c>
      <c r="DH153" s="18" t="b">
        <v>0</v>
      </c>
      <c r="DI153" s="79"/>
      <c r="DJ153" s="79"/>
      <c r="DK153" s="192"/>
      <c r="DL153" s="174"/>
      <c r="DM153" s="193"/>
      <c r="DN153" s="135"/>
      <c r="DO153" s="79"/>
      <c r="DP153" s="79"/>
      <c r="DQ153" s="79"/>
      <c r="DR153" s="79"/>
      <c r="DS153" s="79"/>
      <c r="DT153" s="79"/>
      <c r="DU153" s="79"/>
      <c r="DV153" s="18"/>
      <c r="DW153" s="18"/>
      <c r="DX153" s="18"/>
      <c r="DY153" s="177"/>
      <c r="DZ153" s="177">
        <v>0</v>
      </c>
      <c r="EA153" s="177">
        <v>0</v>
      </c>
      <c r="EB153" s="177">
        <v>0</v>
      </c>
      <c r="EC153" s="177">
        <v>0</v>
      </c>
      <c r="ED153" s="177">
        <v>0</v>
      </c>
      <c r="EE153" s="177">
        <v>0</v>
      </c>
      <c r="EF153" s="177">
        <v>0</v>
      </c>
      <c r="EG153" s="177">
        <v>0</v>
      </c>
      <c r="EH153" s="177">
        <v>0</v>
      </c>
      <c r="EI153" s="177">
        <v>0</v>
      </c>
      <c r="EJ153" s="177">
        <v>0</v>
      </c>
      <c r="EK153" s="177">
        <v>0</v>
      </c>
      <c r="EL153" s="177">
        <v>0</v>
      </c>
      <c r="EM153" s="177">
        <v>0</v>
      </c>
      <c r="EN153" s="177">
        <v>0</v>
      </c>
      <c r="EO153" s="177">
        <v>0</v>
      </c>
      <c r="EP153" s="177">
        <v>0</v>
      </c>
      <c r="EQ153" s="177">
        <v>0</v>
      </c>
      <c r="ER153" s="177">
        <v>0</v>
      </c>
      <c r="ES153" s="177">
        <v>0</v>
      </c>
      <c r="ET153" s="177">
        <v>0</v>
      </c>
      <c r="EU153" s="177">
        <v>0</v>
      </c>
      <c r="EV153" s="177">
        <v>0</v>
      </c>
      <c r="EW153" s="177">
        <v>0</v>
      </c>
      <c r="EX153" s="177">
        <v>0</v>
      </c>
      <c r="EY153" s="177">
        <v>0</v>
      </c>
      <c r="EZ153" s="177">
        <v>0</v>
      </c>
      <c r="FA153" s="177">
        <v>0</v>
      </c>
      <c r="FB153" s="177">
        <v>0</v>
      </c>
      <c r="FC153" s="196"/>
      <c r="FD153" s="196"/>
      <c r="FE153" s="195">
        <v>2</v>
      </c>
      <c r="FF153" s="196"/>
      <c r="FG153" s="195">
        <v>2</v>
      </c>
      <c r="FH153" s="195">
        <v>2</v>
      </c>
      <c r="FI153" s="195">
        <v>2</v>
      </c>
      <c r="FJ153" s="195">
        <v>2</v>
      </c>
      <c r="FK153" s="195">
        <v>2</v>
      </c>
      <c r="FL153" s="195">
        <v>2</v>
      </c>
      <c r="FM153" s="195">
        <v>2</v>
      </c>
      <c r="FN153" s="195">
        <v>2</v>
      </c>
      <c r="FO153" s="195">
        <v>2</v>
      </c>
      <c r="FP153" s="195">
        <v>2</v>
      </c>
      <c r="FQ153" s="195">
        <v>2</v>
      </c>
      <c r="FR153" s="195">
        <v>2</v>
      </c>
      <c r="FS153" s="195">
        <v>2</v>
      </c>
      <c r="FT153" s="195">
        <v>2</v>
      </c>
      <c r="FU153" s="195">
        <v>2</v>
      </c>
      <c r="FV153" s="195">
        <v>2</v>
      </c>
      <c r="FW153" s="195">
        <v>2</v>
      </c>
      <c r="FX153" s="195">
        <v>2</v>
      </c>
      <c r="FY153" s="195">
        <v>2</v>
      </c>
      <c r="FZ153" s="195">
        <v>2</v>
      </c>
      <c r="GA153" s="195">
        <v>2</v>
      </c>
      <c r="GB153" s="195">
        <v>2</v>
      </c>
      <c r="GC153" s="195">
        <v>2</v>
      </c>
      <c r="GD153" s="195">
        <v>2</v>
      </c>
      <c r="GE153" s="195">
        <v>2</v>
      </c>
      <c r="GF153" s="195">
        <v>2</v>
      </c>
      <c r="GG153" s="195">
        <v>2</v>
      </c>
      <c r="GH153" s="195">
        <v>2</v>
      </c>
      <c r="GI153" s="195">
        <v>2</v>
      </c>
      <c r="GJ153" s="195">
        <v>2</v>
      </c>
      <c r="GK153" s="195">
        <v>2</v>
      </c>
      <c r="GL153" s="195">
        <v>2</v>
      </c>
      <c r="GM153" s="195">
        <v>2</v>
      </c>
      <c r="GN153" s="195">
        <v>2</v>
      </c>
      <c r="GO153" s="195">
        <v>2</v>
      </c>
      <c r="GP153" s="195">
        <v>2</v>
      </c>
      <c r="GQ153" s="195">
        <v>2</v>
      </c>
      <c r="GR153" s="195">
        <v>2</v>
      </c>
      <c r="GS153" s="195">
        <v>2</v>
      </c>
      <c r="GT153" s="195">
        <v>2</v>
      </c>
      <c r="GU153" s="195">
        <v>2</v>
      </c>
      <c r="GV153" s="195">
        <v>2</v>
      </c>
      <c r="GW153" s="195">
        <v>2</v>
      </c>
      <c r="GX153" s="195">
        <v>2</v>
      </c>
      <c r="GY153" s="195">
        <v>2</v>
      </c>
      <c r="GZ153" s="195">
        <v>2</v>
      </c>
      <c r="HA153" s="195">
        <v>2</v>
      </c>
      <c r="HB153" s="195">
        <v>2</v>
      </c>
      <c r="HC153" s="195">
        <v>2</v>
      </c>
      <c r="HD153" s="195">
        <v>2</v>
      </c>
      <c r="HE153" s="195">
        <v>1</v>
      </c>
      <c r="HF153" s="195">
        <v>2</v>
      </c>
      <c r="HG153" s="195">
        <v>2</v>
      </c>
      <c r="HH153" s="195">
        <v>2</v>
      </c>
      <c r="HI153" s="195">
        <v>2</v>
      </c>
      <c r="HJ153" s="195">
        <v>2</v>
      </c>
      <c r="HK153" s="196"/>
      <c r="HL153" s="196"/>
      <c r="HM153" s="195">
        <v>2</v>
      </c>
      <c r="HN153" s="195">
        <v>2</v>
      </c>
      <c r="HO153" s="195">
        <v>2</v>
      </c>
      <c r="HP153" s="195">
        <v>2</v>
      </c>
      <c r="HQ153" s="195">
        <v>2</v>
      </c>
      <c r="HR153" s="195">
        <v>2</v>
      </c>
      <c r="HS153" s="195">
        <v>2</v>
      </c>
      <c r="HT153" s="195">
        <v>2</v>
      </c>
      <c r="HU153" s="195">
        <v>2</v>
      </c>
      <c r="HV153" s="196"/>
      <c r="HW153" s="195">
        <v>2</v>
      </c>
      <c r="HX153" s="195">
        <v>2</v>
      </c>
      <c r="HY153" s="195">
        <v>2</v>
      </c>
      <c r="HZ153" s="195">
        <v>2</v>
      </c>
      <c r="IA153" s="195">
        <v>2</v>
      </c>
      <c r="IB153" s="195">
        <v>2</v>
      </c>
      <c r="IC153" s="195">
        <v>2</v>
      </c>
      <c r="ID153" s="195">
        <v>2</v>
      </c>
      <c r="IE153" s="195">
        <v>2</v>
      </c>
      <c r="IF153" s="195">
        <v>2</v>
      </c>
      <c r="IG153" s="195">
        <v>2</v>
      </c>
      <c r="IH153" s="195">
        <v>2</v>
      </c>
      <c r="II153" s="195">
        <v>1</v>
      </c>
      <c r="IJ153" s="195">
        <v>1</v>
      </c>
      <c r="IK153" s="195">
        <v>1</v>
      </c>
      <c r="IL153" s="195">
        <v>1</v>
      </c>
      <c r="IM153" s="195">
        <v>1</v>
      </c>
      <c r="IN153" s="195">
        <v>1</v>
      </c>
      <c r="IO153" s="195">
        <v>1</v>
      </c>
      <c r="IP153" s="195">
        <v>1</v>
      </c>
      <c r="IQ153" s="195">
        <v>1</v>
      </c>
      <c r="IR153" s="195">
        <v>1</v>
      </c>
      <c r="IS153" s="195">
        <v>1</v>
      </c>
      <c r="IT153" s="195">
        <v>1</v>
      </c>
      <c r="IU153" s="195">
        <v>1</v>
      </c>
      <c r="IV153" s="195">
        <v>1</v>
      </c>
      <c r="IW153" s="195">
        <v>1</v>
      </c>
      <c r="IX153" s="195">
        <v>1</v>
      </c>
      <c r="IY153" s="195">
        <v>1</v>
      </c>
      <c r="IZ153" s="195">
        <v>1</v>
      </c>
      <c r="JA153" s="195">
        <v>1</v>
      </c>
      <c r="JB153" s="195">
        <v>1</v>
      </c>
      <c r="JC153" s="195">
        <v>1</v>
      </c>
      <c r="JD153" s="195">
        <v>1</v>
      </c>
      <c r="JE153" s="195">
        <v>1</v>
      </c>
      <c r="JF153" s="195">
        <v>1</v>
      </c>
      <c r="JG153" s="195">
        <v>1</v>
      </c>
      <c r="JH153" s="195">
        <v>1</v>
      </c>
      <c r="JI153" s="195">
        <v>1</v>
      </c>
      <c r="JJ153" s="195"/>
      <c r="JK153" s="197">
        <v>1</v>
      </c>
      <c r="JL153" s="195">
        <v>1</v>
      </c>
      <c r="JM153" s="195">
        <v>1</v>
      </c>
      <c r="JN153" s="195">
        <v>1</v>
      </c>
      <c r="JO153" s="195">
        <v>1</v>
      </c>
      <c r="JP153" s="195">
        <v>1</v>
      </c>
      <c r="JQ153" s="196"/>
      <c r="JR153" s="195">
        <v>1</v>
      </c>
      <c r="JS153" s="195">
        <v>1</v>
      </c>
      <c r="JT153" s="195">
        <v>1</v>
      </c>
      <c r="JU153" s="195">
        <v>1</v>
      </c>
      <c r="JV153" s="195">
        <v>1</v>
      </c>
      <c r="JW153" s="195">
        <v>1</v>
      </c>
      <c r="JX153" s="195">
        <v>1</v>
      </c>
      <c r="JY153" s="195">
        <v>1</v>
      </c>
      <c r="JZ153" s="195">
        <v>1</v>
      </c>
      <c r="KA153" s="195">
        <v>1</v>
      </c>
      <c r="KB153" s="195">
        <v>1</v>
      </c>
      <c r="KC153" s="195">
        <v>1</v>
      </c>
      <c r="KD153" s="195">
        <v>1</v>
      </c>
      <c r="KE153" s="195">
        <v>1</v>
      </c>
      <c r="KF153" s="195">
        <v>1</v>
      </c>
      <c r="KG153" s="195">
        <v>1</v>
      </c>
      <c r="KH153" s="195">
        <v>1</v>
      </c>
      <c r="KI153" s="195">
        <v>1</v>
      </c>
      <c r="KJ153" s="195">
        <v>1</v>
      </c>
      <c r="KK153" s="195">
        <v>1</v>
      </c>
      <c r="KL153" s="195">
        <v>1</v>
      </c>
      <c r="KM153" s="195">
        <v>1</v>
      </c>
      <c r="KN153" s="195">
        <v>1</v>
      </c>
      <c r="KO153" s="195">
        <v>1</v>
      </c>
      <c r="KP153" s="195">
        <v>1</v>
      </c>
      <c r="KQ153" s="195">
        <v>1</v>
      </c>
      <c r="KR153" s="195">
        <v>1</v>
      </c>
      <c r="KS153" s="195">
        <v>1</v>
      </c>
      <c r="KT153" s="195">
        <v>1</v>
      </c>
      <c r="KU153" s="195">
        <v>1</v>
      </c>
      <c r="KV153" s="195">
        <v>1</v>
      </c>
      <c r="KW153" s="195">
        <v>1</v>
      </c>
      <c r="KX153" s="196"/>
      <c r="KY153" s="196"/>
      <c r="KZ153" s="196"/>
      <c r="LA153" s="196"/>
      <c r="LB153" s="195">
        <v>1</v>
      </c>
      <c r="LC153" s="195">
        <v>1</v>
      </c>
      <c r="LD153" s="195">
        <v>1</v>
      </c>
      <c r="LE153" s="195">
        <v>1</v>
      </c>
      <c r="LF153" s="195">
        <v>0</v>
      </c>
      <c r="LG153" s="195">
        <v>1</v>
      </c>
      <c r="LH153" s="196"/>
      <c r="LI153" s="196"/>
      <c r="LJ153" s="196"/>
      <c r="LK153" s="196"/>
      <c r="LL153" s="196"/>
      <c r="LM153" s="196"/>
      <c r="LN153" s="196"/>
      <c r="LO153" s="196"/>
      <c r="LP153" s="196"/>
      <c r="LQ153" s="195">
        <v>1</v>
      </c>
      <c r="LR153" s="196"/>
      <c r="LS153" s="196"/>
      <c r="LT153" s="196"/>
      <c r="LU153" s="196"/>
      <c r="LV153" s="196"/>
      <c r="LW153" s="196"/>
      <c r="LX153" s="196"/>
      <c r="LY153" s="196"/>
      <c r="LZ153" s="196"/>
      <c r="MA153" s="196"/>
      <c r="MB153" s="196"/>
      <c r="MC153" s="196"/>
      <c r="MD153" s="196"/>
      <c r="ME153" s="196"/>
      <c r="MF153" s="196"/>
      <c r="MG153" s="196"/>
      <c r="MH153" s="196"/>
      <c r="MI153" s="196"/>
      <c r="MJ153" s="196"/>
      <c r="MK153" s="196"/>
      <c r="ML153" s="196"/>
      <c r="MM153" s="196"/>
      <c r="MN153" s="195">
        <v>1</v>
      </c>
      <c r="MO153" s="195">
        <v>1</v>
      </c>
      <c r="MP153" s="196"/>
      <c r="MQ153" s="195">
        <v>1</v>
      </c>
      <c r="MR153" s="196"/>
      <c r="MS153" s="196"/>
      <c r="MT153" s="196"/>
      <c r="MU153" s="196"/>
      <c r="MV153" s="196"/>
      <c r="MW153" s="196"/>
      <c r="MX153" s="196"/>
      <c r="MY153" s="196"/>
      <c r="MZ153" s="196"/>
      <c r="NA153" s="195">
        <v>1</v>
      </c>
      <c r="NB153" s="196"/>
      <c r="NC153" s="196"/>
      <c r="ND153" s="196"/>
      <c r="NE153" s="196"/>
      <c r="NF153" s="196"/>
      <c r="NG153" s="196"/>
      <c r="NH153" s="196"/>
      <c r="NI153" s="196"/>
      <c r="NJ153" s="196"/>
      <c r="NK153" s="196"/>
      <c r="NL153" s="196"/>
      <c r="NM153" s="196"/>
      <c r="NN153" s="196"/>
      <c r="NO153" s="196"/>
      <c r="NP153" s="196"/>
      <c r="NQ153" s="196"/>
      <c r="NR153" s="196"/>
      <c r="NS153" s="196"/>
      <c r="NT153" s="196"/>
      <c r="NU153" s="196"/>
      <c r="NV153" s="196"/>
      <c r="NW153" s="196"/>
      <c r="NX153" s="196"/>
      <c r="NY153" s="196"/>
      <c r="NZ153" s="196"/>
      <c r="OA153" s="196"/>
      <c r="OB153" s="196"/>
      <c r="OC153" s="196"/>
      <c r="OD153" s="196"/>
      <c r="OE153" s="196"/>
      <c r="OF153" s="196"/>
      <c r="OG153" s="196"/>
      <c r="OH153" s="196"/>
      <c r="OI153" s="196"/>
      <c r="OJ153" s="196"/>
      <c r="OK153" s="196"/>
      <c r="OL153" s="196"/>
      <c r="OM153" s="196"/>
      <c r="ON153" s="196"/>
      <c r="OO153" s="196"/>
      <c r="OP153" s="196"/>
      <c r="OQ153" s="196"/>
      <c r="OR153" s="196"/>
      <c r="OS153" s="196"/>
      <c r="OT153" s="196"/>
      <c r="OU153" s="196"/>
      <c r="OV153" s="196"/>
      <c r="OW153" s="196"/>
      <c r="OX153" s="196"/>
      <c r="OY153" s="196"/>
      <c r="OZ153" s="196"/>
      <c r="PA153" s="196"/>
      <c r="PB153" s="196"/>
      <c r="PC153" s="196"/>
      <c r="PD153" s="196"/>
      <c r="PE153" s="196"/>
      <c r="PF153" s="196"/>
      <c r="PG153" s="196"/>
      <c r="PH153" s="196"/>
      <c r="PI153" s="196"/>
      <c r="PJ153" s="196"/>
      <c r="PK153" s="196"/>
      <c r="PL153" s="196"/>
      <c r="PM153" s="196"/>
      <c r="PN153" s="196"/>
      <c r="PO153" s="196"/>
      <c r="PP153" s="196"/>
      <c r="PQ153" s="196"/>
      <c r="PR153" s="196"/>
      <c r="PS153" s="196"/>
      <c r="PT153" s="196"/>
      <c r="PU153" s="196"/>
      <c r="PV153" s="196"/>
      <c r="PW153" s="196"/>
      <c r="PX153" s="261"/>
      <c r="PY153" s="261"/>
      <c r="PZ153" s="261"/>
      <c r="QA153" s="261"/>
      <c r="QB153" s="261"/>
      <c r="QC153" s="261"/>
      <c r="QD153" s="261"/>
      <c r="QE153" s="261"/>
      <c r="QF153" s="261"/>
      <c r="QG153" s="261"/>
      <c r="QH153" s="261"/>
      <c r="QI153" s="261"/>
      <c r="QJ153" s="261"/>
      <c r="QK153" s="261"/>
      <c r="QL153" s="261"/>
      <c r="QM153" s="261"/>
      <c r="QN153" s="261"/>
      <c r="QO153" s="261"/>
      <c r="QP153" s="261"/>
      <c r="QQ153" s="261"/>
      <c r="QR153" s="261"/>
      <c r="QS153" s="261"/>
      <c r="QT153" s="261"/>
      <c r="QU153" s="261"/>
      <c r="QV153" s="261"/>
      <c r="QW153" s="261"/>
      <c r="QX153" s="261"/>
      <c r="QY153" s="261"/>
      <c r="QZ153" s="261"/>
      <c r="RA153" s="261"/>
      <c r="RB153" s="261"/>
      <c r="RC153" s="261"/>
      <c r="RD153" s="261"/>
      <c r="RE153" s="261"/>
      <c r="RF153" s="261"/>
      <c r="RG153" s="261"/>
      <c r="RH153" s="261"/>
      <c r="RI153" s="261"/>
      <c r="RJ153" s="261"/>
      <c r="RK153" s="261"/>
      <c r="RL153" s="261"/>
      <c r="RM153" s="261"/>
      <c r="RN153" s="261"/>
      <c r="RO153" s="261"/>
      <c r="RP153" s="261"/>
      <c r="RQ153" s="261"/>
      <c r="RR153" s="261"/>
      <c r="RS153" s="261"/>
      <c r="RT153" s="261"/>
      <c r="RU153" s="261"/>
      <c r="RV153" s="261"/>
      <c r="RW153" s="261"/>
      <c r="RX153" s="261"/>
      <c r="RY153" s="261"/>
      <c r="RZ153" s="261"/>
      <c r="SA153" s="261"/>
      <c r="SB153" s="261"/>
      <c r="SC153" s="261"/>
      <c r="SD153" s="261"/>
      <c r="SE153" s="261"/>
    </row>
    <row r="154" spans="1:499" x14ac:dyDescent="0.2">
      <c r="A154" s="230" t="s">
        <v>830</v>
      </c>
      <c r="B154" s="231" t="s">
        <v>5457</v>
      </c>
      <c r="C154" s="225"/>
      <c r="D154" s="225"/>
      <c r="E154" s="225"/>
      <c r="F154" s="226" t="s">
        <v>5792</v>
      </c>
      <c r="G154" s="226" t="s">
        <v>5785</v>
      </c>
      <c r="H154" s="226" t="s">
        <v>5786</v>
      </c>
      <c r="I154" s="226" t="s">
        <v>5787</v>
      </c>
      <c r="J154" s="226"/>
      <c r="K154" s="226"/>
      <c r="L154" s="226"/>
      <c r="M154" s="226"/>
      <c r="N154" s="226" t="s">
        <v>5788</v>
      </c>
      <c r="O154" s="226" t="s">
        <v>5785</v>
      </c>
      <c r="P154" s="226"/>
      <c r="Q154" s="237">
        <v>0</v>
      </c>
      <c r="R154" s="238"/>
      <c r="S154" s="238"/>
      <c r="T154" s="238"/>
      <c r="U154" s="238"/>
      <c r="V154" s="238"/>
      <c r="W154" s="232" t="s">
        <v>5555</v>
      </c>
      <c r="X154" s="232"/>
      <c r="Y154" s="232" t="s">
        <v>5556</v>
      </c>
      <c r="Z154" s="235">
        <v>94.62</v>
      </c>
      <c r="AA154" s="235">
        <v>223.93</v>
      </c>
      <c r="AB154" s="235">
        <v>0</v>
      </c>
      <c r="AC154" s="224">
        <v>36526</v>
      </c>
      <c r="AD154" s="224">
        <v>36526</v>
      </c>
      <c r="AE154" s="125">
        <v>20</v>
      </c>
      <c r="AF154" s="125">
        <v>18</v>
      </c>
      <c r="AG154" s="125">
        <v>8</v>
      </c>
      <c r="AH154" s="236">
        <v>1</v>
      </c>
      <c r="AI154" s="236"/>
      <c r="AJ154" s="125" t="s">
        <v>6242</v>
      </c>
      <c r="AK154" s="175"/>
      <c r="AL154" s="125" t="s">
        <v>820</v>
      </c>
      <c r="AM154" s="27" t="s">
        <v>820</v>
      </c>
      <c r="AN154" s="126">
        <v>0</v>
      </c>
      <c r="AO154" s="126">
        <v>0</v>
      </c>
      <c r="AP154" s="126">
        <v>0</v>
      </c>
      <c r="AQ154" s="126">
        <v>0</v>
      </c>
      <c r="AR154" s="125">
        <v>0</v>
      </c>
      <c r="AS154" s="125">
        <v>0</v>
      </c>
      <c r="AT154" s="178"/>
      <c r="AU154" s="178"/>
      <c r="AV154" s="178"/>
      <c r="AW154" s="239" t="s">
        <v>855</v>
      </c>
      <c r="AX154" s="239" t="s">
        <v>831</v>
      </c>
      <c r="AY154" s="127"/>
      <c r="AZ154" s="127"/>
      <c r="BA154" s="128">
        <v>1</v>
      </c>
      <c r="BB154" s="128" t="s">
        <v>489</v>
      </c>
      <c r="BC154" s="128"/>
      <c r="BD154" s="128">
        <v>1</v>
      </c>
      <c r="BE154" s="129" t="s">
        <v>541</v>
      </c>
      <c r="BF154" s="130">
        <v>1</v>
      </c>
      <c r="BG154" s="240"/>
      <c r="BH154" s="241"/>
      <c r="BI154" s="190"/>
      <c r="BJ154" s="131">
        <v>0</v>
      </c>
      <c r="BK154" s="191">
        <v>0</v>
      </c>
      <c r="BL154" s="13">
        <v>0</v>
      </c>
      <c r="BM154" s="13">
        <v>0</v>
      </c>
      <c r="BN154" s="27" t="s">
        <v>702</v>
      </c>
      <c r="BO154" s="13" t="s">
        <v>702</v>
      </c>
      <c r="BP154" s="222">
        <v>0</v>
      </c>
      <c r="BQ154" s="132"/>
      <c r="BR154" s="133"/>
      <c r="BS154" s="125">
        <v>1000000000</v>
      </c>
      <c r="BT154" s="134">
        <v>2</v>
      </c>
      <c r="BU154" s="135">
        <v>0</v>
      </c>
      <c r="BV154" s="134">
        <v>0</v>
      </c>
      <c r="BW154" s="136">
        <v>0</v>
      </c>
      <c r="BX154" s="136">
        <v>0</v>
      </c>
      <c r="BY154" s="136">
        <v>0</v>
      </c>
      <c r="BZ154" s="134">
        <v>0</v>
      </c>
      <c r="CA154" s="134">
        <v>0</v>
      </c>
      <c r="CB154" s="134">
        <v>2</v>
      </c>
      <c r="CC154" s="135">
        <v>0</v>
      </c>
      <c r="CD154" s="134"/>
      <c r="CE154" s="134"/>
      <c r="CF154" s="137">
        <v>0</v>
      </c>
      <c r="CG154" s="134">
        <v>0</v>
      </c>
      <c r="CH154" s="132"/>
      <c r="CI154" s="132"/>
      <c r="CJ154" s="229" t="s">
        <v>820</v>
      </c>
      <c r="CK154" s="233" t="s">
        <v>820</v>
      </c>
      <c r="CL154" s="138">
        <v>0</v>
      </c>
      <c r="CM154" s="138">
        <v>0</v>
      </c>
      <c r="CN154" s="135">
        <v>0</v>
      </c>
      <c r="CO154" s="135">
        <v>0</v>
      </c>
      <c r="CP154" s="139"/>
      <c r="CQ154" s="135">
        <v>0</v>
      </c>
      <c r="CR154" s="179">
        <v>42704</v>
      </c>
      <c r="CS154" s="180">
        <v>43353</v>
      </c>
      <c r="CT154" s="181">
        <v>43493</v>
      </c>
      <c r="CU154" s="181">
        <v>36526</v>
      </c>
      <c r="CV154" s="181">
        <v>36526</v>
      </c>
      <c r="CW154" s="181">
        <v>36526</v>
      </c>
      <c r="CX154" s="181">
        <v>36652</v>
      </c>
      <c r="CY154" s="135">
        <v>0.12125507630928598</v>
      </c>
      <c r="CZ154" s="134">
        <v>0</v>
      </c>
      <c r="DA154" s="135">
        <v>8.5470085470085479E-3</v>
      </c>
      <c r="DB154" s="135">
        <v>0</v>
      </c>
      <c r="DC154" s="135">
        <v>0</v>
      </c>
      <c r="DD154" s="135">
        <v>0</v>
      </c>
      <c r="DE154" s="140">
        <v>0.58974358974358976</v>
      </c>
      <c r="DF154" s="13" t="s">
        <v>820</v>
      </c>
      <c r="DG154" s="80" t="s">
        <v>820</v>
      </c>
      <c r="DH154" s="18" t="b">
        <v>0</v>
      </c>
      <c r="DI154" s="79"/>
      <c r="DJ154" s="79"/>
      <c r="DK154" s="192"/>
      <c r="DL154" s="174"/>
      <c r="DM154" s="193"/>
      <c r="DN154" s="135"/>
      <c r="DO154" s="79"/>
      <c r="DP154" s="79"/>
      <c r="DQ154" s="79"/>
      <c r="DR154" s="79"/>
      <c r="DS154" s="79"/>
      <c r="DT154" s="79"/>
      <c r="DU154" s="79"/>
      <c r="DV154" s="18"/>
      <c r="DW154" s="18"/>
      <c r="DX154" s="18"/>
      <c r="DY154" s="177"/>
      <c r="DZ154" s="177">
        <v>0</v>
      </c>
      <c r="EA154" s="177">
        <v>0</v>
      </c>
      <c r="EB154" s="177">
        <v>0</v>
      </c>
      <c r="EC154" s="177">
        <v>0</v>
      </c>
      <c r="ED154" s="177">
        <v>0</v>
      </c>
      <c r="EE154" s="177">
        <v>0</v>
      </c>
      <c r="EF154" s="177">
        <v>0</v>
      </c>
      <c r="EG154" s="177">
        <v>0</v>
      </c>
      <c r="EH154" s="177">
        <v>0</v>
      </c>
      <c r="EI154" s="177">
        <v>0</v>
      </c>
      <c r="EJ154" s="177">
        <v>0</v>
      </c>
      <c r="EK154" s="177">
        <v>0</v>
      </c>
      <c r="EL154" s="177">
        <v>0</v>
      </c>
      <c r="EM154" s="177">
        <v>0</v>
      </c>
      <c r="EN154" s="177">
        <v>0</v>
      </c>
      <c r="EO154" s="177">
        <v>0</v>
      </c>
      <c r="EP154" s="177">
        <v>0</v>
      </c>
      <c r="EQ154" s="177">
        <v>0</v>
      </c>
      <c r="ER154" s="177">
        <v>0</v>
      </c>
      <c r="ES154" s="177">
        <v>0</v>
      </c>
      <c r="ET154" s="177">
        <v>0</v>
      </c>
      <c r="EU154" s="177">
        <v>0</v>
      </c>
      <c r="EV154" s="177">
        <v>0</v>
      </c>
      <c r="EW154" s="177">
        <v>0</v>
      </c>
      <c r="EX154" s="177">
        <v>0</v>
      </c>
      <c r="EY154" s="177">
        <v>0</v>
      </c>
      <c r="EZ154" s="177">
        <v>0</v>
      </c>
      <c r="FA154" s="177">
        <v>0</v>
      </c>
      <c r="FB154" s="177">
        <v>0</v>
      </c>
      <c r="FC154" s="198"/>
      <c r="FD154" s="198"/>
      <c r="FE154" s="197">
        <v>2</v>
      </c>
      <c r="FF154" s="198"/>
      <c r="FG154" s="197">
        <v>2</v>
      </c>
      <c r="FH154" s="197">
        <v>2</v>
      </c>
      <c r="FI154" s="197">
        <v>2</v>
      </c>
      <c r="FJ154" s="197">
        <v>2</v>
      </c>
      <c r="FK154" s="197">
        <v>2</v>
      </c>
      <c r="FL154" s="197">
        <v>2</v>
      </c>
      <c r="FM154" s="197">
        <v>2</v>
      </c>
      <c r="FN154" s="197">
        <v>2</v>
      </c>
      <c r="FO154" s="197">
        <v>2</v>
      </c>
      <c r="FP154" s="197">
        <v>2</v>
      </c>
      <c r="FQ154" s="197">
        <v>2</v>
      </c>
      <c r="FR154" s="197">
        <v>2</v>
      </c>
      <c r="FS154" s="197">
        <v>2</v>
      </c>
      <c r="FT154" s="197">
        <v>2</v>
      </c>
      <c r="FU154" s="197">
        <v>2</v>
      </c>
      <c r="FV154" s="197">
        <v>2</v>
      </c>
      <c r="FW154" s="197">
        <v>2</v>
      </c>
      <c r="FX154" s="197">
        <v>2</v>
      </c>
      <c r="FY154" s="197">
        <v>2</v>
      </c>
      <c r="FZ154" s="197">
        <v>2</v>
      </c>
      <c r="GA154" s="197">
        <v>2</v>
      </c>
      <c r="GB154" s="197">
        <v>2</v>
      </c>
      <c r="GC154" s="197">
        <v>2</v>
      </c>
      <c r="GD154" s="197">
        <v>2</v>
      </c>
      <c r="GE154" s="197">
        <v>2</v>
      </c>
      <c r="GF154" s="197">
        <v>2</v>
      </c>
      <c r="GG154" s="197">
        <v>2</v>
      </c>
      <c r="GH154" s="197">
        <v>2</v>
      </c>
      <c r="GI154" s="197">
        <v>2</v>
      </c>
      <c r="GJ154" s="197">
        <v>2</v>
      </c>
      <c r="GK154" s="197">
        <v>2</v>
      </c>
      <c r="GL154" s="197">
        <v>2</v>
      </c>
      <c r="GM154" s="197">
        <v>2</v>
      </c>
      <c r="GN154" s="197">
        <v>2</v>
      </c>
      <c r="GO154" s="197">
        <v>2</v>
      </c>
      <c r="GP154" s="197">
        <v>2</v>
      </c>
      <c r="GQ154" s="197">
        <v>2</v>
      </c>
      <c r="GR154" s="197">
        <v>2</v>
      </c>
      <c r="GS154" s="197">
        <v>2</v>
      </c>
      <c r="GT154" s="197">
        <v>2</v>
      </c>
      <c r="GU154" s="197">
        <v>2</v>
      </c>
      <c r="GV154" s="197">
        <v>2</v>
      </c>
      <c r="GW154" s="197">
        <v>2</v>
      </c>
      <c r="GX154" s="197">
        <v>2</v>
      </c>
      <c r="GY154" s="197">
        <v>2</v>
      </c>
      <c r="GZ154" s="197">
        <v>2</v>
      </c>
      <c r="HA154" s="197">
        <v>2</v>
      </c>
      <c r="HB154" s="197">
        <v>2</v>
      </c>
      <c r="HC154" s="197">
        <v>2</v>
      </c>
      <c r="HD154" s="197">
        <v>2</v>
      </c>
      <c r="HE154" s="197">
        <v>1</v>
      </c>
      <c r="HF154" s="197">
        <v>2</v>
      </c>
      <c r="HG154" s="197">
        <v>2</v>
      </c>
      <c r="HH154" s="197">
        <v>2</v>
      </c>
      <c r="HI154" s="197">
        <v>2</v>
      </c>
      <c r="HJ154" s="197">
        <v>2</v>
      </c>
      <c r="HK154" s="198"/>
      <c r="HL154" s="198"/>
      <c r="HM154" s="197">
        <v>2</v>
      </c>
      <c r="HN154" s="197">
        <v>2</v>
      </c>
      <c r="HO154" s="197">
        <v>2</v>
      </c>
      <c r="HP154" s="197">
        <v>2</v>
      </c>
      <c r="HQ154" s="197">
        <v>2</v>
      </c>
      <c r="HR154" s="197">
        <v>2</v>
      </c>
      <c r="HS154" s="197">
        <v>2</v>
      </c>
      <c r="HT154" s="197">
        <v>2</v>
      </c>
      <c r="HU154" s="197">
        <v>2</v>
      </c>
      <c r="HV154" s="198"/>
      <c r="HW154" s="197">
        <v>2</v>
      </c>
      <c r="HX154" s="197">
        <v>2</v>
      </c>
      <c r="HY154" s="197">
        <v>2</v>
      </c>
      <c r="HZ154" s="197">
        <v>2</v>
      </c>
      <c r="IA154" s="197">
        <v>2</v>
      </c>
      <c r="IB154" s="197">
        <v>2</v>
      </c>
      <c r="IC154" s="197">
        <v>2</v>
      </c>
      <c r="ID154" s="197">
        <v>2</v>
      </c>
      <c r="IE154" s="197">
        <v>2</v>
      </c>
      <c r="IF154" s="197">
        <v>2</v>
      </c>
      <c r="IG154" s="197">
        <v>2</v>
      </c>
      <c r="IH154" s="197">
        <v>2</v>
      </c>
      <c r="II154" s="197">
        <v>2</v>
      </c>
      <c r="IJ154" s="197">
        <v>2</v>
      </c>
      <c r="IK154" s="197">
        <v>2</v>
      </c>
      <c r="IL154" s="197">
        <v>2</v>
      </c>
      <c r="IM154" s="197">
        <v>2</v>
      </c>
      <c r="IN154" s="197">
        <v>2</v>
      </c>
      <c r="IO154" s="197">
        <v>2</v>
      </c>
      <c r="IP154" s="197">
        <v>2</v>
      </c>
      <c r="IQ154" s="197">
        <v>2</v>
      </c>
      <c r="IR154" s="197">
        <v>2</v>
      </c>
      <c r="IS154" s="197">
        <v>2</v>
      </c>
      <c r="IT154" s="197">
        <v>2</v>
      </c>
      <c r="IU154" s="197">
        <v>2</v>
      </c>
      <c r="IV154" s="197">
        <v>2</v>
      </c>
      <c r="IW154" s="197">
        <v>2</v>
      </c>
      <c r="IX154" s="197">
        <v>2</v>
      </c>
      <c r="IY154" s="197">
        <v>2</v>
      </c>
      <c r="IZ154" s="197">
        <v>2</v>
      </c>
      <c r="JA154" s="197">
        <v>2</v>
      </c>
      <c r="JB154" s="197">
        <v>2</v>
      </c>
      <c r="JC154" s="197">
        <v>2</v>
      </c>
      <c r="JD154" s="197">
        <v>2</v>
      </c>
      <c r="JE154" s="197">
        <v>2</v>
      </c>
      <c r="JF154" s="197">
        <v>2</v>
      </c>
      <c r="JG154" s="197">
        <v>2</v>
      </c>
      <c r="JH154" s="197">
        <v>2</v>
      </c>
      <c r="JI154" s="197">
        <v>2</v>
      </c>
      <c r="JJ154" s="197"/>
      <c r="JK154" s="197">
        <v>2</v>
      </c>
      <c r="JL154" s="197">
        <v>2</v>
      </c>
      <c r="JM154" s="197">
        <v>2</v>
      </c>
      <c r="JN154" s="197">
        <v>2</v>
      </c>
      <c r="JO154" s="197">
        <v>2</v>
      </c>
      <c r="JP154" s="197">
        <v>2</v>
      </c>
      <c r="JQ154" s="198"/>
      <c r="JR154" s="197">
        <v>2</v>
      </c>
      <c r="JS154" s="197">
        <v>2</v>
      </c>
      <c r="JT154" s="197">
        <v>2</v>
      </c>
      <c r="JU154" s="197">
        <v>2</v>
      </c>
      <c r="JV154" s="197">
        <v>2</v>
      </c>
      <c r="JW154" s="197">
        <v>2</v>
      </c>
      <c r="JX154" s="197">
        <v>2</v>
      </c>
      <c r="JY154" s="197">
        <v>2</v>
      </c>
      <c r="JZ154" s="197">
        <v>2</v>
      </c>
      <c r="KA154" s="197">
        <v>2</v>
      </c>
      <c r="KB154" s="197">
        <v>2</v>
      </c>
      <c r="KC154" s="197">
        <v>2</v>
      </c>
      <c r="KD154" s="197">
        <v>2</v>
      </c>
      <c r="KE154" s="197">
        <v>2</v>
      </c>
      <c r="KF154" s="197">
        <v>2</v>
      </c>
      <c r="KG154" s="197">
        <v>2</v>
      </c>
      <c r="KH154" s="197">
        <v>2</v>
      </c>
      <c r="KI154" s="197">
        <v>2</v>
      </c>
      <c r="KJ154" s="197">
        <v>2</v>
      </c>
      <c r="KK154" s="197">
        <v>2</v>
      </c>
      <c r="KL154" s="197">
        <v>2</v>
      </c>
      <c r="KM154" s="197">
        <v>2</v>
      </c>
      <c r="KN154" s="197">
        <v>2</v>
      </c>
      <c r="KO154" s="197">
        <v>2</v>
      </c>
      <c r="KP154" s="197">
        <v>2</v>
      </c>
      <c r="KQ154" s="197">
        <v>2</v>
      </c>
      <c r="KR154" s="197">
        <v>2</v>
      </c>
      <c r="KS154" s="197">
        <v>2</v>
      </c>
      <c r="KT154" s="197">
        <v>2</v>
      </c>
      <c r="KU154" s="197">
        <v>2</v>
      </c>
      <c r="KV154" s="197">
        <v>2</v>
      </c>
      <c r="KW154" s="197">
        <v>2</v>
      </c>
      <c r="KX154" s="198"/>
      <c r="KY154" s="198"/>
      <c r="KZ154" s="198"/>
      <c r="LA154" s="198"/>
      <c r="LB154" s="197">
        <v>2</v>
      </c>
      <c r="LC154" s="197">
        <v>2</v>
      </c>
      <c r="LD154" s="197">
        <v>2</v>
      </c>
      <c r="LE154" s="197">
        <v>2</v>
      </c>
      <c r="LF154" s="197">
        <v>0</v>
      </c>
      <c r="LG154" s="197">
        <v>2</v>
      </c>
      <c r="LH154" s="198"/>
      <c r="LI154" s="198"/>
      <c r="LJ154" s="198"/>
      <c r="LK154" s="198"/>
      <c r="LL154" s="198"/>
      <c r="LM154" s="198"/>
      <c r="LN154" s="198"/>
      <c r="LO154" s="198"/>
      <c r="LP154" s="198"/>
      <c r="LQ154" s="197">
        <v>2</v>
      </c>
      <c r="LR154" s="198"/>
      <c r="LS154" s="198"/>
      <c r="LT154" s="198"/>
      <c r="LU154" s="198"/>
      <c r="LV154" s="198"/>
      <c r="LW154" s="198"/>
      <c r="LX154" s="198"/>
      <c r="LY154" s="198"/>
      <c r="LZ154" s="198"/>
      <c r="MA154" s="198"/>
      <c r="MB154" s="198"/>
      <c r="MC154" s="198"/>
      <c r="MD154" s="198"/>
      <c r="ME154" s="198"/>
      <c r="MF154" s="198"/>
      <c r="MG154" s="198"/>
      <c r="MH154" s="198"/>
      <c r="MI154" s="198"/>
      <c r="MJ154" s="198"/>
      <c r="MK154" s="198"/>
      <c r="ML154" s="198"/>
      <c r="MM154" s="198"/>
      <c r="MN154" s="197">
        <v>2</v>
      </c>
      <c r="MO154" s="197">
        <v>2</v>
      </c>
      <c r="MP154" s="198"/>
      <c r="MQ154" s="197">
        <v>2</v>
      </c>
      <c r="MR154" s="198"/>
      <c r="MS154" s="198"/>
      <c r="MT154" s="198"/>
      <c r="MU154" s="198"/>
      <c r="MV154" s="198"/>
      <c r="MW154" s="198"/>
      <c r="MX154" s="198"/>
      <c r="MY154" s="198"/>
      <c r="MZ154" s="198"/>
      <c r="NA154" s="197">
        <v>2</v>
      </c>
      <c r="NB154" s="198"/>
      <c r="NC154" s="198"/>
      <c r="ND154" s="198"/>
      <c r="NE154" s="198"/>
      <c r="NF154" s="198"/>
      <c r="NG154" s="198"/>
      <c r="NH154" s="198"/>
      <c r="NI154" s="198"/>
      <c r="NJ154" s="198"/>
      <c r="NK154" s="198"/>
      <c r="NL154" s="198"/>
      <c r="NM154" s="198"/>
      <c r="NN154" s="198"/>
      <c r="NO154" s="198"/>
      <c r="NP154" s="198"/>
      <c r="NQ154" s="198"/>
      <c r="NR154" s="198"/>
      <c r="NS154" s="198"/>
      <c r="NT154" s="198"/>
      <c r="NU154" s="198"/>
      <c r="NV154" s="198"/>
      <c r="NW154" s="198"/>
      <c r="NX154" s="198"/>
      <c r="NY154" s="198"/>
      <c r="NZ154" s="198"/>
      <c r="OA154" s="198"/>
      <c r="OB154" s="198"/>
      <c r="OC154" s="198"/>
      <c r="OD154" s="198"/>
      <c r="OE154" s="198"/>
      <c r="OF154" s="198"/>
      <c r="OG154" s="198"/>
      <c r="OH154" s="198"/>
      <c r="OI154" s="198"/>
      <c r="OJ154" s="198"/>
      <c r="OK154" s="198"/>
      <c r="OL154" s="198"/>
      <c r="OM154" s="198"/>
      <c r="ON154" s="198"/>
      <c r="OO154" s="198"/>
      <c r="OP154" s="198"/>
      <c r="OQ154" s="198"/>
      <c r="OR154" s="198"/>
      <c r="OS154" s="198"/>
      <c r="OT154" s="198"/>
      <c r="OU154" s="198"/>
      <c r="OV154" s="198"/>
      <c r="OW154" s="198"/>
      <c r="OX154" s="198"/>
      <c r="OY154" s="198"/>
      <c r="OZ154" s="198"/>
      <c r="PA154" s="198"/>
      <c r="PB154" s="198"/>
      <c r="PC154" s="198"/>
      <c r="PD154" s="198"/>
      <c r="PE154" s="198"/>
      <c r="PF154" s="198"/>
      <c r="PG154" s="198"/>
      <c r="PH154" s="198"/>
      <c r="PI154" s="198"/>
      <c r="PJ154" s="198"/>
      <c r="PK154" s="198"/>
      <c r="PL154" s="198"/>
      <c r="PM154" s="198"/>
      <c r="PN154" s="198"/>
      <c r="PO154" s="198"/>
      <c r="PP154" s="198"/>
      <c r="PQ154" s="198"/>
      <c r="PR154" s="198"/>
      <c r="PS154" s="198"/>
      <c r="PT154" s="198"/>
      <c r="PU154" s="198"/>
      <c r="PV154" s="198"/>
      <c r="PW154" s="198"/>
      <c r="PX154" s="261"/>
      <c r="PY154" s="261"/>
      <c r="PZ154" s="261"/>
      <c r="QA154" s="261"/>
      <c r="QB154" s="261"/>
      <c r="QC154" s="261"/>
      <c r="QD154" s="261"/>
      <c r="QE154" s="261"/>
      <c r="QF154" s="261"/>
      <c r="QG154" s="261"/>
      <c r="QH154" s="261"/>
      <c r="QI154" s="261"/>
      <c r="QJ154" s="261"/>
      <c r="QK154" s="261"/>
      <c r="QL154" s="261"/>
      <c r="QM154" s="261"/>
      <c r="QN154" s="261"/>
      <c r="QO154" s="261"/>
      <c r="QP154" s="261"/>
      <c r="QQ154" s="261"/>
      <c r="QR154" s="261"/>
      <c r="QS154" s="261"/>
      <c r="QT154" s="261"/>
      <c r="QU154" s="261"/>
      <c r="QV154" s="261"/>
      <c r="QW154" s="261"/>
      <c r="QX154" s="261"/>
      <c r="QY154" s="261"/>
      <c r="QZ154" s="261"/>
      <c r="RA154" s="261"/>
      <c r="RB154" s="261"/>
      <c r="RC154" s="261"/>
      <c r="RD154" s="261"/>
      <c r="RE154" s="261"/>
      <c r="RF154" s="261"/>
      <c r="RG154" s="261"/>
      <c r="RH154" s="261"/>
      <c r="RI154" s="261"/>
      <c r="RJ154" s="261"/>
      <c r="RK154" s="261"/>
      <c r="RL154" s="261"/>
      <c r="RM154" s="261"/>
      <c r="RN154" s="261"/>
      <c r="RO154" s="261"/>
      <c r="RP154" s="261"/>
      <c r="RQ154" s="261"/>
      <c r="RR154" s="261"/>
      <c r="RS154" s="261"/>
      <c r="RT154" s="261"/>
      <c r="RU154" s="261"/>
      <c r="RV154" s="261"/>
      <c r="RW154" s="261"/>
      <c r="RX154" s="261"/>
      <c r="RY154" s="261"/>
      <c r="RZ154" s="261"/>
      <c r="SA154" s="261"/>
      <c r="SB154" s="261"/>
      <c r="SC154" s="261"/>
      <c r="SD154" s="261"/>
      <c r="SE154" s="261"/>
    </row>
    <row r="155" spans="1:499" x14ac:dyDescent="0.2">
      <c r="A155" s="230" t="s">
        <v>830</v>
      </c>
      <c r="B155" s="231" t="s">
        <v>5458</v>
      </c>
      <c r="C155" s="225"/>
      <c r="D155" s="225"/>
      <c r="E155" s="225"/>
      <c r="F155" s="226" t="s">
        <v>5793</v>
      </c>
      <c r="G155" s="226" t="s">
        <v>5785</v>
      </c>
      <c r="H155" s="226" t="s">
        <v>5786</v>
      </c>
      <c r="I155" s="226" t="s">
        <v>5787</v>
      </c>
      <c r="J155" s="226"/>
      <c r="K155" s="226"/>
      <c r="L155" s="226"/>
      <c r="M155" s="226"/>
      <c r="N155" s="226" t="s">
        <v>5788</v>
      </c>
      <c r="O155" s="226" t="s">
        <v>5785</v>
      </c>
      <c r="P155" s="226"/>
      <c r="Q155" s="237">
        <v>0</v>
      </c>
      <c r="R155" s="238"/>
      <c r="S155" s="238"/>
      <c r="T155" s="238"/>
      <c r="U155" s="238"/>
      <c r="V155" s="238"/>
      <c r="W155" s="232" t="s">
        <v>5555</v>
      </c>
      <c r="X155" s="232"/>
      <c r="Y155" s="232" t="s">
        <v>5556</v>
      </c>
      <c r="Z155" s="235">
        <v>107.07</v>
      </c>
      <c r="AA155" s="235">
        <v>264.70999999999998</v>
      </c>
      <c r="AB155" s="235">
        <v>0</v>
      </c>
      <c r="AC155" s="224">
        <v>36526</v>
      </c>
      <c r="AD155" s="224">
        <v>36526</v>
      </c>
      <c r="AE155" s="125">
        <v>20</v>
      </c>
      <c r="AF155" s="125">
        <v>18</v>
      </c>
      <c r="AG155" s="125">
        <v>8</v>
      </c>
      <c r="AH155" s="236">
        <v>1</v>
      </c>
      <c r="AI155" s="236"/>
      <c r="AJ155" s="125" t="s">
        <v>6242</v>
      </c>
      <c r="AK155" s="175"/>
      <c r="AL155" s="125" t="s">
        <v>820</v>
      </c>
      <c r="AM155" s="27" t="s">
        <v>820</v>
      </c>
      <c r="AN155" s="126">
        <v>0</v>
      </c>
      <c r="AO155" s="126">
        <v>0</v>
      </c>
      <c r="AP155" s="126">
        <v>0</v>
      </c>
      <c r="AQ155" s="126">
        <v>0</v>
      </c>
      <c r="AR155" s="125">
        <v>0</v>
      </c>
      <c r="AS155" s="125">
        <v>0</v>
      </c>
      <c r="AT155" s="178"/>
      <c r="AU155" s="178"/>
      <c r="AV155" s="178"/>
      <c r="AW155" s="239" t="s">
        <v>855</v>
      </c>
      <c r="AX155" s="239" t="s">
        <v>831</v>
      </c>
      <c r="AY155" s="127"/>
      <c r="AZ155" s="127"/>
      <c r="BA155" s="128">
        <v>1</v>
      </c>
      <c r="BB155" s="128" t="s">
        <v>489</v>
      </c>
      <c r="BC155" s="128"/>
      <c r="BD155" s="128">
        <v>1</v>
      </c>
      <c r="BE155" s="129" t="s">
        <v>541</v>
      </c>
      <c r="BF155" s="130">
        <v>1</v>
      </c>
      <c r="BG155" s="240"/>
      <c r="BH155" s="241"/>
      <c r="BI155" s="190"/>
      <c r="BJ155" s="131">
        <v>0</v>
      </c>
      <c r="BK155" s="191">
        <v>0</v>
      </c>
      <c r="BL155" s="13">
        <v>0</v>
      </c>
      <c r="BM155" s="13">
        <v>0</v>
      </c>
      <c r="BN155" s="27" t="s">
        <v>702</v>
      </c>
      <c r="BO155" s="13" t="s">
        <v>702</v>
      </c>
      <c r="BP155" s="222">
        <v>0</v>
      </c>
      <c r="BQ155" s="132"/>
      <c r="BR155" s="133"/>
      <c r="BS155" s="125">
        <v>1000000000</v>
      </c>
      <c r="BT155" s="134">
        <v>2</v>
      </c>
      <c r="BU155" s="135">
        <v>0</v>
      </c>
      <c r="BV155" s="134">
        <v>0</v>
      </c>
      <c r="BW155" s="136">
        <v>0</v>
      </c>
      <c r="BX155" s="136">
        <v>0</v>
      </c>
      <c r="BY155" s="136">
        <v>0</v>
      </c>
      <c r="BZ155" s="134">
        <v>0</v>
      </c>
      <c r="CA155" s="134">
        <v>0</v>
      </c>
      <c r="CB155" s="134">
        <v>2</v>
      </c>
      <c r="CC155" s="135">
        <v>0</v>
      </c>
      <c r="CD155" s="134"/>
      <c r="CE155" s="134"/>
      <c r="CF155" s="137">
        <v>0</v>
      </c>
      <c r="CG155" s="134">
        <v>0</v>
      </c>
      <c r="CH155" s="132"/>
      <c r="CI155" s="132"/>
      <c r="CJ155" s="229" t="s">
        <v>820</v>
      </c>
      <c r="CK155" s="233" t="s">
        <v>820</v>
      </c>
      <c r="CL155" s="138">
        <v>0</v>
      </c>
      <c r="CM155" s="138">
        <v>0</v>
      </c>
      <c r="CN155" s="135">
        <v>0</v>
      </c>
      <c r="CO155" s="135">
        <v>0</v>
      </c>
      <c r="CP155" s="139"/>
      <c r="CQ155" s="135">
        <v>0</v>
      </c>
      <c r="CR155" s="179">
        <v>42704</v>
      </c>
      <c r="CS155" s="180">
        <v>43353</v>
      </c>
      <c r="CT155" s="181">
        <v>43493</v>
      </c>
      <c r="CU155" s="181">
        <v>36526</v>
      </c>
      <c r="CV155" s="181">
        <v>36526</v>
      </c>
      <c r="CW155" s="181">
        <v>36526</v>
      </c>
      <c r="CX155" s="181">
        <v>36652</v>
      </c>
      <c r="CY155" s="135">
        <v>0.12125507630928598</v>
      </c>
      <c r="CZ155" s="134">
        <v>0</v>
      </c>
      <c r="DA155" s="135">
        <v>8.5470085470085479E-3</v>
      </c>
      <c r="DB155" s="135">
        <v>0</v>
      </c>
      <c r="DC155" s="135">
        <v>0</v>
      </c>
      <c r="DD155" s="135">
        <v>0</v>
      </c>
      <c r="DE155" s="140">
        <v>0.58974358974358976</v>
      </c>
      <c r="DF155" s="13" t="s">
        <v>820</v>
      </c>
      <c r="DG155" s="80" t="s">
        <v>820</v>
      </c>
      <c r="DH155" s="18" t="b">
        <v>0</v>
      </c>
      <c r="DI155" s="79"/>
      <c r="DJ155" s="79"/>
      <c r="DK155" s="192"/>
      <c r="DL155" s="174"/>
      <c r="DM155" s="193"/>
      <c r="DN155" s="135"/>
      <c r="DO155" s="79"/>
      <c r="DP155" s="79"/>
      <c r="DQ155" s="79"/>
      <c r="DR155" s="79"/>
      <c r="DS155" s="79"/>
      <c r="DT155" s="79"/>
      <c r="DU155" s="79"/>
      <c r="DV155" s="18"/>
      <c r="DW155" s="18"/>
      <c r="DX155" s="18"/>
      <c r="DY155" s="177"/>
      <c r="DZ155" s="177">
        <v>0</v>
      </c>
      <c r="EA155" s="177">
        <v>0</v>
      </c>
      <c r="EB155" s="177">
        <v>0</v>
      </c>
      <c r="EC155" s="177">
        <v>0</v>
      </c>
      <c r="ED155" s="177">
        <v>0</v>
      </c>
      <c r="EE155" s="177">
        <v>0</v>
      </c>
      <c r="EF155" s="177">
        <v>0</v>
      </c>
      <c r="EG155" s="177">
        <v>0</v>
      </c>
      <c r="EH155" s="177">
        <v>0</v>
      </c>
      <c r="EI155" s="177">
        <v>0</v>
      </c>
      <c r="EJ155" s="177">
        <v>0</v>
      </c>
      <c r="EK155" s="177">
        <v>0</v>
      </c>
      <c r="EL155" s="177">
        <v>0</v>
      </c>
      <c r="EM155" s="177">
        <v>0</v>
      </c>
      <c r="EN155" s="177">
        <v>0</v>
      </c>
      <c r="EO155" s="177">
        <v>0</v>
      </c>
      <c r="EP155" s="177">
        <v>0</v>
      </c>
      <c r="EQ155" s="177">
        <v>0</v>
      </c>
      <c r="ER155" s="177">
        <v>0</v>
      </c>
      <c r="ES155" s="177">
        <v>0</v>
      </c>
      <c r="ET155" s="177">
        <v>0</v>
      </c>
      <c r="EU155" s="177">
        <v>0</v>
      </c>
      <c r="EV155" s="177">
        <v>0</v>
      </c>
      <c r="EW155" s="177">
        <v>0</v>
      </c>
      <c r="EX155" s="177">
        <v>0</v>
      </c>
      <c r="EY155" s="177">
        <v>0</v>
      </c>
      <c r="EZ155" s="177">
        <v>0</v>
      </c>
      <c r="FA155" s="177">
        <v>0</v>
      </c>
      <c r="FB155" s="177">
        <v>0</v>
      </c>
      <c r="FC155" s="196"/>
      <c r="FD155" s="196"/>
      <c r="FE155" s="195">
        <v>2</v>
      </c>
      <c r="FF155" s="196"/>
      <c r="FG155" s="195">
        <v>2</v>
      </c>
      <c r="FH155" s="195">
        <v>2</v>
      </c>
      <c r="FI155" s="195">
        <v>2</v>
      </c>
      <c r="FJ155" s="195">
        <v>2</v>
      </c>
      <c r="FK155" s="195">
        <v>2</v>
      </c>
      <c r="FL155" s="195">
        <v>2</v>
      </c>
      <c r="FM155" s="195">
        <v>2</v>
      </c>
      <c r="FN155" s="195">
        <v>2</v>
      </c>
      <c r="FO155" s="195">
        <v>2</v>
      </c>
      <c r="FP155" s="195">
        <v>2</v>
      </c>
      <c r="FQ155" s="195">
        <v>2</v>
      </c>
      <c r="FR155" s="195">
        <v>2</v>
      </c>
      <c r="FS155" s="195">
        <v>2</v>
      </c>
      <c r="FT155" s="195">
        <v>2</v>
      </c>
      <c r="FU155" s="195">
        <v>2</v>
      </c>
      <c r="FV155" s="195">
        <v>2</v>
      </c>
      <c r="FW155" s="195">
        <v>2</v>
      </c>
      <c r="FX155" s="195">
        <v>2</v>
      </c>
      <c r="FY155" s="195">
        <v>2</v>
      </c>
      <c r="FZ155" s="195">
        <v>2</v>
      </c>
      <c r="GA155" s="195">
        <v>2</v>
      </c>
      <c r="GB155" s="195">
        <v>2</v>
      </c>
      <c r="GC155" s="195">
        <v>2</v>
      </c>
      <c r="GD155" s="195">
        <v>2</v>
      </c>
      <c r="GE155" s="195">
        <v>2</v>
      </c>
      <c r="GF155" s="195">
        <v>2</v>
      </c>
      <c r="GG155" s="195">
        <v>2</v>
      </c>
      <c r="GH155" s="195">
        <v>2</v>
      </c>
      <c r="GI155" s="195">
        <v>2</v>
      </c>
      <c r="GJ155" s="195">
        <v>2</v>
      </c>
      <c r="GK155" s="195">
        <v>2</v>
      </c>
      <c r="GL155" s="195">
        <v>2</v>
      </c>
      <c r="GM155" s="195">
        <v>2</v>
      </c>
      <c r="GN155" s="195">
        <v>2</v>
      </c>
      <c r="GO155" s="195">
        <v>2</v>
      </c>
      <c r="GP155" s="195">
        <v>2</v>
      </c>
      <c r="GQ155" s="195">
        <v>2</v>
      </c>
      <c r="GR155" s="195">
        <v>2</v>
      </c>
      <c r="GS155" s="195">
        <v>2</v>
      </c>
      <c r="GT155" s="195">
        <v>2</v>
      </c>
      <c r="GU155" s="195">
        <v>2</v>
      </c>
      <c r="GV155" s="195">
        <v>2</v>
      </c>
      <c r="GW155" s="195">
        <v>2</v>
      </c>
      <c r="GX155" s="195">
        <v>2</v>
      </c>
      <c r="GY155" s="195">
        <v>2</v>
      </c>
      <c r="GZ155" s="195">
        <v>2</v>
      </c>
      <c r="HA155" s="195">
        <v>2</v>
      </c>
      <c r="HB155" s="195">
        <v>2</v>
      </c>
      <c r="HC155" s="195">
        <v>2</v>
      </c>
      <c r="HD155" s="195">
        <v>2</v>
      </c>
      <c r="HE155" s="195">
        <v>1</v>
      </c>
      <c r="HF155" s="195">
        <v>2</v>
      </c>
      <c r="HG155" s="195">
        <v>2</v>
      </c>
      <c r="HH155" s="195">
        <v>2</v>
      </c>
      <c r="HI155" s="195">
        <v>2</v>
      </c>
      <c r="HJ155" s="195">
        <v>2</v>
      </c>
      <c r="HK155" s="196"/>
      <c r="HL155" s="196"/>
      <c r="HM155" s="195">
        <v>2</v>
      </c>
      <c r="HN155" s="195">
        <v>2</v>
      </c>
      <c r="HO155" s="195">
        <v>2</v>
      </c>
      <c r="HP155" s="195">
        <v>2</v>
      </c>
      <c r="HQ155" s="195">
        <v>2</v>
      </c>
      <c r="HR155" s="195">
        <v>2</v>
      </c>
      <c r="HS155" s="195">
        <v>2</v>
      </c>
      <c r="HT155" s="195">
        <v>2</v>
      </c>
      <c r="HU155" s="195">
        <v>2</v>
      </c>
      <c r="HV155" s="196"/>
      <c r="HW155" s="195">
        <v>2</v>
      </c>
      <c r="HX155" s="195">
        <v>2</v>
      </c>
      <c r="HY155" s="195">
        <v>2</v>
      </c>
      <c r="HZ155" s="195">
        <v>2</v>
      </c>
      <c r="IA155" s="195">
        <v>2</v>
      </c>
      <c r="IB155" s="195">
        <v>2</v>
      </c>
      <c r="IC155" s="195">
        <v>2</v>
      </c>
      <c r="ID155" s="195">
        <v>2</v>
      </c>
      <c r="IE155" s="195">
        <v>2</v>
      </c>
      <c r="IF155" s="195">
        <v>2</v>
      </c>
      <c r="IG155" s="195">
        <v>2</v>
      </c>
      <c r="IH155" s="195">
        <v>2</v>
      </c>
      <c r="II155" s="195">
        <v>2</v>
      </c>
      <c r="IJ155" s="195">
        <v>2</v>
      </c>
      <c r="IK155" s="195">
        <v>2</v>
      </c>
      <c r="IL155" s="195">
        <v>2</v>
      </c>
      <c r="IM155" s="195">
        <v>2</v>
      </c>
      <c r="IN155" s="195">
        <v>2</v>
      </c>
      <c r="IO155" s="195">
        <v>2</v>
      </c>
      <c r="IP155" s="195">
        <v>2</v>
      </c>
      <c r="IQ155" s="195">
        <v>2</v>
      </c>
      <c r="IR155" s="195">
        <v>2</v>
      </c>
      <c r="IS155" s="195">
        <v>2</v>
      </c>
      <c r="IT155" s="195">
        <v>2</v>
      </c>
      <c r="IU155" s="195">
        <v>2</v>
      </c>
      <c r="IV155" s="195">
        <v>2</v>
      </c>
      <c r="IW155" s="195">
        <v>2</v>
      </c>
      <c r="IX155" s="195">
        <v>2</v>
      </c>
      <c r="IY155" s="195">
        <v>2</v>
      </c>
      <c r="IZ155" s="195">
        <v>2</v>
      </c>
      <c r="JA155" s="195">
        <v>2</v>
      </c>
      <c r="JB155" s="195">
        <v>2</v>
      </c>
      <c r="JC155" s="195">
        <v>2</v>
      </c>
      <c r="JD155" s="195">
        <v>2</v>
      </c>
      <c r="JE155" s="195">
        <v>2</v>
      </c>
      <c r="JF155" s="195">
        <v>2</v>
      </c>
      <c r="JG155" s="195">
        <v>2</v>
      </c>
      <c r="JH155" s="195">
        <v>2</v>
      </c>
      <c r="JI155" s="195">
        <v>2</v>
      </c>
      <c r="JJ155" s="195"/>
      <c r="JK155" s="197">
        <v>2</v>
      </c>
      <c r="JL155" s="195">
        <v>2</v>
      </c>
      <c r="JM155" s="195">
        <v>2</v>
      </c>
      <c r="JN155" s="195">
        <v>2</v>
      </c>
      <c r="JO155" s="195">
        <v>2</v>
      </c>
      <c r="JP155" s="195">
        <v>2</v>
      </c>
      <c r="JQ155" s="196"/>
      <c r="JR155" s="195">
        <v>2</v>
      </c>
      <c r="JS155" s="195">
        <v>2</v>
      </c>
      <c r="JT155" s="195">
        <v>2</v>
      </c>
      <c r="JU155" s="195">
        <v>2</v>
      </c>
      <c r="JV155" s="195">
        <v>2</v>
      </c>
      <c r="JW155" s="195">
        <v>2</v>
      </c>
      <c r="JX155" s="195">
        <v>2</v>
      </c>
      <c r="JY155" s="195">
        <v>2</v>
      </c>
      <c r="JZ155" s="195">
        <v>2</v>
      </c>
      <c r="KA155" s="195">
        <v>2</v>
      </c>
      <c r="KB155" s="195">
        <v>2</v>
      </c>
      <c r="KC155" s="195">
        <v>2</v>
      </c>
      <c r="KD155" s="195">
        <v>2</v>
      </c>
      <c r="KE155" s="195">
        <v>2</v>
      </c>
      <c r="KF155" s="195">
        <v>2</v>
      </c>
      <c r="KG155" s="195">
        <v>2</v>
      </c>
      <c r="KH155" s="195">
        <v>2</v>
      </c>
      <c r="KI155" s="195">
        <v>2</v>
      </c>
      <c r="KJ155" s="195">
        <v>2</v>
      </c>
      <c r="KK155" s="195">
        <v>2</v>
      </c>
      <c r="KL155" s="195">
        <v>2</v>
      </c>
      <c r="KM155" s="195">
        <v>2</v>
      </c>
      <c r="KN155" s="195">
        <v>2</v>
      </c>
      <c r="KO155" s="195">
        <v>2</v>
      </c>
      <c r="KP155" s="195">
        <v>2</v>
      </c>
      <c r="KQ155" s="195">
        <v>2</v>
      </c>
      <c r="KR155" s="195">
        <v>2</v>
      </c>
      <c r="KS155" s="195">
        <v>2</v>
      </c>
      <c r="KT155" s="195">
        <v>2</v>
      </c>
      <c r="KU155" s="195">
        <v>2</v>
      </c>
      <c r="KV155" s="195">
        <v>2</v>
      </c>
      <c r="KW155" s="195">
        <v>2</v>
      </c>
      <c r="KX155" s="196"/>
      <c r="KY155" s="196"/>
      <c r="KZ155" s="196"/>
      <c r="LA155" s="196"/>
      <c r="LB155" s="195">
        <v>2</v>
      </c>
      <c r="LC155" s="195">
        <v>2</v>
      </c>
      <c r="LD155" s="195">
        <v>2</v>
      </c>
      <c r="LE155" s="195">
        <v>2</v>
      </c>
      <c r="LF155" s="195">
        <v>0</v>
      </c>
      <c r="LG155" s="195">
        <v>2</v>
      </c>
      <c r="LH155" s="196"/>
      <c r="LI155" s="196"/>
      <c r="LJ155" s="196"/>
      <c r="LK155" s="196"/>
      <c r="LL155" s="196"/>
      <c r="LM155" s="196"/>
      <c r="LN155" s="196"/>
      <c r="LO155" s="196"/>
      <c r="LP155" s="196"/>
      <c r="LQ155" s="195">
        <v>2</v>
      </c>
      <c r="LR155" s="196"/>
      <c r="LS155" s="196"/>
      <c r="LT155" s="196"/>
      <c r="LU155" s="196"/>
      <c r="LV155" s="196"/>
      <c r="LW155" s="196"/>
      <c r="LX155" s="196"/>
      <c r="LY155" s="196"/>
      <c r="LZ155" s="196"/>
      <c r="MA155" s="196"/>
      <c r="MB155" s="196"/>
      <c r="MC155" s="196"/>
      <c r="MD155" s="196"/>
      <c r="ME155" s="196"/>
      <c r="MF155" s="196"/>
      <c r="MG155" s="196"/>
      <c r="MH155" s="196"/>
      <c r="MI155" s="196"/>
      <c r="MJ155" s="196"/>
      <c r="MK155" s="196"/>
      <c r="ML155" s="196"/>
      <c r="MM155" s="196"/>
      <c r="MN155" s="195">
        <v>2</v>
      </c>
      <c r="MO155" s="195">
        <v>2</v>
      </c>
      <c r="MP155" s="196"/>
      <c r="MQ155" s="195">
        <v>2</v>
      </c>
      <c r="MR155" s="196"/>
      <c r="MS155" s="196"/>
      <c r="MT155" s="196"/>
      <c r="MU155" s="196"/>
      <c r="MV155" s="196"/>
      <c r="MW155" s="196"/>
      <c r="MX155" s="196"/>
      <c r="MY155" s="196"/>
      <c r="MZ155" s="196"/>
      <c r="NA155" s="195">
        <v>2</v>
      </c>
      <c r="NB155" s="196"/>
      <c r="NC155" s="196"/>
      <c r="ND155" s="196"/>
      <c r="NE155" s="196"/>
      <c r="NF155" s="196"/>
      <c r="NG155" s="196"/>
      <c r="NH155" s="196"/>
      <c r="NI155" s="196"/>
      <c r="NJ155" s="196"/>
      <c r="NK155" s="196"/>
      <c r="NL155" s="196"/>
      <c r="NM155" s="196"/>
      <c r="NN155" s="196"/>
      <c r="NO155" s="196"/>
      <c r="NP155" s="196"/>
      <c r="NQ155" s="196"/>
      <c r="NR155" s="196"/>
      <c r="NS155" s="196"/>
      <c r="NT155" s="196"/>
      <c r="NU155" s="196"/>
      <c r="NV155" s="196"/>
      <c r="NW155" s="196"/>
      <c r="NX155" s="196"/>
      <c r="NY155" s="196"/>
      <c r="NZ155" s="196"/>
      <c r="OA155" s="196"/>
      <c r="OB155" s="196"/>
      <c r="OC155" s="196"/>
      <c r="OD155" s="196"/>
      <c r="OE155" s="196"/>
      <c r="OF155" s="196"/>
      <c r="OG155" s="196"/>
      <c r="OH155" s="196"/>
      <c r="OI155" s="196"/>
      <c r="OJ155" s="196"/>
      <c r="OK155" s="196"/>
      <c r="OL155" s="196"/>
      <c r="OM155" s="196"/>
      <c r="ON155" s="196"/>
      <c r="OO155" s="196"/>
      <c r="OP155" s="196"/>
      <c r="OQ155" s="196"/>
      <c r="OR155" s="196"/>
      <c r="OS155" s="196"/>
      <c r="OT155" s="196"/>
      <c r="OU155" s="196"/>
      <c r="OV155" s="196"/>
      <c r="OW155" s="196"/>
      <c r="OX155" s="196"/>
      <c r="OY155" s="196"/>
      <c r="OZ155" s="196"/>
      <c r="PA155" s="196"/>
      <c r="PB155" s="196"/>
      <c r="PC155" s="196"/>
      <c r="PD155" s="196"/>
      <c r="PE155" s="196"/>
      <c r="PF155" s="196"/>
      <c r="PG155" s="196"/>
      <c r="PH155" s="196"/>
      <c r="PI155" s="196"/>
      <c r="PJ155" s="196"/>
      <c r="PK155" s="196"/>
      <c r="PL155" s="196"/>
      <c r="PM155" s="196"/>
      <c r="PN155" s="196"/>
      <c r="PO155" s="196"/>
      <c r="PP155" s="196"/>
      <c r="PQ155" s="196"/>
      <c r="PR155" s="196"/>
      <c r="PS155" s="196"/>
      <c r="PT155" s="196"/>
      <c r="PU155" s="196"/>
      <c r="PV155" s="196"/>
      <c r="PW155" s="196"/>
      <c r="PX155" s="261"/>
      <c r="PY155" s="261"/>
      <c r="PZ155" s="261"/>
      <c r="QA155" s="261"/>
      <c r="QB155" s="261"/>
      <c r="QC155" s="261"/>
      <c r="QD155" s="261"/>
      <c r="QE155" s="261"/>
      <c r="QF155" s="261"/>
      <c r="QG155" s="261"/>
      <c r="QH155" s="261"/>
      <c r="QI155" s="261"/>
      <c r="QJ155" s="261"/>
      <c r="QK155" s="261"/>
      <c r="QL155" s="261"/>
      <c r="QM155" s="261"/>
      <c r="QN155" s="261"/>
      <c r="QO155" s="261"/>
      <c r="QP155" s="261"/>
      <c r="QQ155" s="261"/>
      <c r="QR155" s="261"/>
      <c r="QS155" s="261"/>
      <c r="QT155" s="261"/>
      <c r="QU155" s="261"/>
      <c r="QV155" s="261"/>
      <c r="QW155" s="261"/>
      <c r="QX155" s="261"/>
      <c r="QY155" s="261"/>
      <c r="QZ155" s="261"/>
      <c r="RA155" s="261"/>
      <c r="RB155" s="261"/>
      <c r="RC155" s="261"/>
      <c r="RD155" s="261"/>
      <c r="RE155" s="261"/>
      <c r="RF155" s="261"/>
      <c r="RG155" s="261"/>
      <c r="RH155" s="261"/>
      <c r="RI155" s="261"/>
      <c r="RJ155" s="261"/>
      <c r="RK155" s="261"/>
      <c r="RL155" s="261"/>
      <c r="RM155" s="261"/>
      <c r="RN155" s="261"/>
      <c r="RO155" s="261"/>
      <c r="RP155" s="261"/>
      <c r="RQ155" s="261"/>
      <c r="RR155" s="261"/>
      <c r="RS155" s="261"/>
      <c r="RT155" s="261"/>
      <c r="RU155" s="261"/>
      <c r="RV155" s="261"/>
      <c r="RW155" s="261"/>
      <c r="RX155" s="261"/>
      <c r="RY155" s="261"/>
      <c r="RZ155" s="261"/>
      <c r="SA155" s="261"/>
      <c r="SB155" s="261"/>
      <c r="SC155" s="261"/>
      <c r="SD155" s="261"/>
      <c r="SE155" s="261"/>
    </row>
    <row r="156" spans="1:499" x14ac:dyDescent="0.2">
      <c r="A156" s="230" t="s">
        <v>830</v>
      </c>
      <c r="B156" s="231" t="s">
        <v>5459</v>
      </c>
      <c r="C156" s="225"/>
      <c r="D156" s="225"/>
      <c r="E156" s="225"/>
      <c r="F156" s="226" t="s">
        <v>5794</v>
      </c>
      <c r="G156" s="226" t="s">
        <v>5785</v>
      </c>
      <c r="H156" s="226" t="s">
        <v>5786</v>
      </c>
      <c r="I156" s="226" t="s">
        <v>5787</v>
      </c>
      <c r="J156" s="226"/>
      <c r="K156" s="226"/>
      <c r="L156" s="226"/>
      <c r="M156" s="226"/>
      <c r="N156" s="226" t="s">
        <v>5788</v>
      </c>
      <c r="O156" s="226" t="s">
        <v>5785</v>
      </c>
      <c r="P156" s="226"/>
      <c r="Q156" s="237">
        <v>0</v>
      </c>
      <c r="R156" s="238"/>
      <c r="S156" s="238"/>
      <c r="T156" s="238"/>
      <c r="U156" s="238"/>
      <c r="V156" s="238"/>
      <c r="W156" s="232" t="s">
        <v>5555</v>
      </c>
      <c r="X156" s="232"/>
      <c r="Y156" s="232" t="s">
        <v>5556</v>
      </c>
      <c r="Z156" s="235">
        <v>62.87</v>
      </c>
      <c r="AA156" s="235">
        <v>147.74</v>
      </c>
      <c r="AB156" s="235">
        <v>0</v>
      </c>
      <c r="AC156" s="224">
        <v>36526</v>
      </c>
      <c r="AD156" s="224">
        <v>36526</v>
      </c>
      <c r="AE156" s="125">
        <v>20</v>
      </c>
      <c r="AF156" s="125">
        <v>18</v>
      </c>
      <c r="AG156" s="125">
        <v>8</v>
      </c>
      <c r="AH156" s="236">
        <v>1</v>
      </c>
      <c r="AI156" s="236"/>
      <c r="AJ156" s="125" t="s">
        <v>6242</v>
      </c>
      <c r="AK156" s="175"/>
      <c r="AL156" s="125" t="s">
        <v>820</v>
      </c>
      <c r="AM156" s="27" t="s">
        <v>820</v>
      </c>
      <c r="AN156" s="126">
        <v>0.04</v>
      </c>
      <c r="AO156" s="126">
        <v>0</v>
      </c>
      <c r="AP156" s="126">
        <v>0</v>
      </c>
      <c r="AQ156" s="126">
        <v>6.3</v>
      </c>
      <c r="AR156" s="125">
        <v>0</v>
      </c>
      <c r="AS156" s="125">
        <v>0</v>
      </c>
      <c r="AT156" s="178"/>
      <c r="AU156" s="178"/>
      <c r="AV156" s="178"/>
      <c r="AW156" s="239" t="s">
        <v>855</v>
      </c>
      <c r="AX156" s="239" t="s">
        <v>831</v>
      </c>
      <c r="AY156" s="127"/>
      <c r="AZ156" s="127"/>
      <c r="BA156" s="128">
        <v>1</v>
      </c>
      <c r="BB156" s="128" t="s">
        <v>489</v>
      </c>
      <c r="BC156" s="128"/>
      <c r="BD156" s="128">
        <v>1</v>
      </c>
      <c r="BE156" s="129" t="s">
        <v>541</v>
      </c>
      <c r="BF156" s="130">
        <v>1</v>
      </c>
      <c r="BG156" s="240"/>
      <c r="BH156" s="241"/>
      <c r="BI156" s="190"/>
      <c r="BJ156" s="131">
        <v>0</v>
      </c>
      <c r="BK156" s="191">
        <v>2</v>
      </c>
      <c r="BL156" s="13">
        <v>0</v>
      </c>
      <c r="BM156" s="13">
        <v>0</v>
      </c>
      <c r="BN156" s="27" t="s">
        <v>702</v>
      </c>
      <c r="BO156" s="13" t="s">
        <v>702</v>
      </c>
      <c r="BP156" s="222">
        <v>0</v>
      </c>
      <c r="BQ156" s="132"/>
      <c r="BR156" s="133"/>
      <c r="BS156" s="125">
        <v>1000000000</v>
      </c>
      <c r="BT156" s="134">
        <v>0</v>
      </c>
      <c r="BU156" s="135">
        <v>0</v>
      </c>
      <c r="BV156" s="134">
        <v>0</v>
      </c>
      <c r="BW156" s="136">
        <v>0</v>
      </c>
      <c r="BX156" s="136">
        <v>0</v>
      </c>
      <c r="BY156" s="136">
        <v>0</v>
      </c>
      <c r="BZ156" s="134">
        <v>0</v>
      </c>
      <c r="CA156" s="134">
        <v>0</v>
      </c>
      <c r="CB156" s="134">
        <v>0</v>
      </c>
      <c r="CC156" s="135">
        <v>0</v>
      </c>
      <c r="CD156" s="134"/>
      <c r="CE156" s="134"/>
      <c r="CF156" s="137">
        <v>0</v>
      </c>
      <c r="CG156" s="134">
        <v>0</v>
      </c>
      <c r="CH156" s="132"/>
      <c r="CI156" s="132"/>
      <c r="CJ156" s="229" t="s">
        <v>820</v>
      </c>
      <c r="CK156" s="233" t="s">
        <v>820</v>
      </c>
      <c r="CL156" s="138">
        <v>0</v>
      </c>
      <c r="CM156" s="138">
        <v>0</v>
      </c>
      <c r="CN156" s="135">
        <v>0</v>
      </c>
      <c r="CO156" s="135">
        <v>0</v>
      </c>
      <c r="CP156" s="139"/>
      <c r="CQ156" s="135">
        <v>0</v>
      </c>
      <c r="CR156" s="179">
        <v>42704</v>
      </c>
      <c r="CS156" s="180">
        <v>43353</v>
      </c>
      <c r="CT156" s="181">
        <v>43493</v>
      </c>
      <c r="CU156" s="181">
        <v>36526</v>
      </c>
      <c r="CV156" s="181">
        <v>36526</v>
      </c>
      <c r="CW156" s="181">
        <v>36526</v>
      </c>
      <c r="CX156" s="181">
        <v>36652</v>
      </c>
      <c r="CY156" s="135">
        <v>1</v>
      </c>
      <c r="CZ156" s="134">
        <v>0</v>
      </c>
      <c r="DA156" s="135">
        <v>0.59829059829059827</v>
      </c>
      <c r="DB156" s="135">
        <v>0</v>
      </c>
      <c r="DC156" s="135">
        <v>0</v>
      </c>
      <c r="DD156" s="135">
        <v>0</v>
      </c>
      <c r="DE156" s="140">
        <v>0</v>
      </c>
      <c r="DF156" s="13" t="s">
        <v>820</v>
      </c>
      <c r="DG156" s="80" t="s">
        <v>820</v>
      </c>
      <c r="DH156" s="18" t="b">
        <v>0</v>
      </c>
      <c r="DI156" s="79"/>
      <c r="DJ156" s="79"/>
      <c r="DK156" s="192"/>
      <c r="DL156" s="174"/>
      <c r="DM156" s="193"/>
      <c r="DN156" s="135"/>
      <c r="DO156" s="79"/>
      <c r="DP156" s="79"/>
      <c r="DQ156" s="79"/>
      <c r="DR156" s="79"/>
      <c r="DS156" s="79"/>
      <c r="DT156" s="79"/>
      <c r="DU156" s="79"/>
      <c r="DV156" s="18"/>
      <c r="DW156" s="18"/>
      <c r="DX156" s="18"/>
      <c r="DY156" s="177"/>
      <c r="DZ156" s="177">
        <v>0</v>
      </c>
      <c r="EA156" s="177">
        <v>0</v>
      </c>
      <c r="EB156" s="177">
        <v>0</v>
      </c>
      <c r="EC156" s="177">
        <v>0</v>
      </c>
      <c r="ED156" s="177">
        <v>0</v>
      </c>
      <c r="EE156" s="177">
        <v>0</v>
      </c>
      <c r="EF156" s="177">
        <v>0</v>
      </c>
      <c r="EG156" s="177">
        <v>0</v>
      </c>
      <c r="EH156" s="177">
        <v>0</v>
      </c>
      <c r="EI156" s="177">
        <v>0</v>
      </c>
      <c r="EJ156" s="177">
        <v>0</v>
      </c>
      <c r="EK156" s="177">
        <v>0</v>
      </c>
      <c r="EL156" s="177">
        <v>0</v>
      </c>
      <c r="EM156" s="177">
        <v>0</v>
      </c>
      <c r="EN156" s="177">
        <v>0</v>
      </c>
      <c r="EO156" s="177">
        <v>0</v>
      </c>
      <c r="EP156" s="177">
        <v>0</v>
      </c>
      <c r="EQ156" s="177">
        <v>0</v>
      </c>
      <c r="ER156" s="177">
        <v>0</v>
      </c>
      <c r="ES156" s="177">
        <v>0</v>
      </c>
      <c r="ET156" s="177">
        <v>0</v>
      </c>
      <c r="EU156" s="177">
        <v>0</v>
      </c>
      <c r="EV156" s="177">
        <v>0</v>
      </c>
      <c r="EW156" s="177">
        <v>0</v>
      </c>
      <c r="EX156" s="177">
        <v>0</v>
      </c>
      <c r="EY156" s="177">
        <v>0</v>
      </c>
      <c r="EZ156" s="177">
        <v>0</v>
      </c>
      <c r="FA156" s="177">
        <v>0</v>
      </c>
      <c r="FB156" s="177">
        <v>0</v>
      </c>
      <c r="FC156" s="198"/>
      <c r="FD156" s="198"/>
      <c r="FE156" s="197">
        <v>1</v>
      </c>
      <c r="FF156" s="198"/>
      <c r="FG156" s="197">
        <v>1</v>
      </c>
      <c r="FH156" s="197">
        <v>1</v>
      </c>
      <c r="FI156" s="197">
        <v>1</v>
      </c>
      <c r="FJ156" s="197">
        <v>1</v>
      </c>
      <c r="FK156" s="197">
        <v>1</v>
      </c>
      <c r="FL156" s="197">
        <v>1</v>
      </c>
      <c r="FM156" s="197">
        <v>1</v>
      </c>
      <c r="FN156" s="197">
        <v>1</v>
      </c>
      <c r="FO156" s="197">
        <v>1</v>
      </c>
      <c r="FP156" s="197">
        <v>1</v>
      </c>
      <c r="FQ156" s="197">
        <v>1</v>
      </c>
      <c r="FR156" s="197">
        <v>1</v>
      </c>
      <c r="FS156" s="197">
        <v>1</v>
      </c>
      <c r="FT156" s="197">
        <v>1</v>
      </c>
      <c r="FU156" s="197">
        <v>1</v>
      </c>
      <c r="FV156" s="197">
        <v>1</v>
      </c>
      <c r="FW156" s="197">
        <v>1</v>
      </c>
      <c r="FX156" s="197">
        <v>1</v>
      </c>
      <c r="FY156" s="197">
        <v>1</v>
      </c>
      <c r="FZ156" s="197">
        <v>1</v>
      </c>
      <c r="GA156" s="197">
        <v>1</v>
      </c>
      <c r="GB156" s="197">
        <v>1</v>
      </c>
      <c r="GC156" s="197">
        <v>1</v>
      </c>
      <c r="GD156" s="197">
        <v>1</v>
      </c>
      <c r="GE156" s="197">
        <v>1</v>
      </c>
      <c r="GF156" s="197">
        <v>1</v>
      </c>
      <c r="GG156" s="197">
        <v>1</v>
      </c>
      <c r="GH156" s="197">
        <v>1</v>
      </c>
      <c r="GI156" s="197">
        <v>1</v>
      </c>
      <c r="GJ156" s="197">
        <v>1</v>
      </c>
      <c r="GK156" s="197">
        <v>1</v>
      </c>
      <c r="GL156" s="197">
        <v>1</v>
      </c>
      <c r="GM156" s="197">
        <v>1</v>
      </c>
      <c r="GN156" s="197">
        <v>1</v>
      </c>
      <c r="GO156" s="197">
        <v>1</v>
      </c>
      <c r="GP156" s="197">
        <v>1</v>
      </c>
      <c r="GQ156" s="197">
        <v>1</v>
      </c>
      <c r="GR156" s="197">
        <v>1</v>
      </c>
      <c r="GS156" s="197">
        <v>1</v>
      </c>
      <c r="GT156" s="197">
        <v>1</v>
      </c>
      <c r="GU156" s="197">
        <v>1</v>
      </c>
      <c r="GV156" s="197">
        <v>1</v>
      </c>
      <c r="GW156" s="197">
        <v>1</v>
      </c>
      <c r="GX156" s="197">
        <v>1</v>
      </c>
      <c r="GY156" s="197">
        <v>1</v>
      </c>
      <c r="GZ156" s="197">
        <v>1</v>
      </c>
      <c r="HA156" s="197">
        <v>1</v>
      </c>
      <c r="HB156" s="197">
        <v>1</v>
      </c>
      <c r="HC156" s="197">
        <v>1</v>
      </c>
      <c r="HD156" s="197">
        <v>1</v>
      </c>
      <c r="HE156" s="197">
        <v>1</v>
      </c>
      <c r="HF156" s="197">
        <v>1</v>
      </c>
      <c r="HG156" s="197">
        <v>1</v>
      </c>
      <c r="HH156" s="197">
        <v>1</v>
      </c>
      <c r="HI156" s="197">
        <v>1</v>
      </c>
      <c r="HJ156" s="197">
        <v>1</v>
      </c>
      <c r="HK156" s="198"/>
      <c r="HL156" s="198"/>
      <c r="HM156" s="197">
        <v>1</v>
      </c>
      <c r="HN156" s="197">
        <v>1</v>
      </c>
      <c r="HO156" s="197">
        <v>1</v>
      </c>
      <c r="HP156" s="197">
        <v>1</v>
      </c>
      <c r="HQ156" s="197">
        <v>1</v>
      </c>
      <c r="HR156" s="197">
        <v>1</v>
      </c>
      <c r="HS156" s="197">
        <v>1</v>
      </c>
      <c r="HT156" s="197">
        <v>1</v>
      </c>
      <c r="HU156" s="197">
        <v>1</v>
      </c>
      <c r="HV156" s="198"/>
      <c r="HW156" s="197">
        <v>1</v>
      </c>
      <c r="HX156" s="197">
        <v>1</v>
      </c>
      <c r="HY156" s="197">
        <v>1</v>
      </c>
      <c r="HZ156" s="197">
        <v>1</v>
      </c>
      <c r="IA156" s="197">
        <v>1</v>
      </c>
      <c r="IB156" s="197">
        <v>1</v>
      </c>
      <c r="IC156" s="197">
        <v>1</v>
      </c>
      <c r="ID156" s="197">
        <v>1</v>
      </c>
      <c r="IE156" s="197">
        <v>1</v>
      </c>
      <c r="IF156" s="197">
        <v>1</v>
      </c>
      <c r="IG156" s="197">
        <v>1</v>
      </c>
      <c r="IH156" s="197">
        <v>1</v>
      </c>
      <c r="II156" s="197">
        <v>0</v>
      </c>
      <c r="IJ156" s="197">
        <v>0</v>
      </c>
      <c r="IK156" s="197">
        <v>0</v>
      </c>
      <c r="IL156" s="197">
        <v>0</v>
      </c>
      <c r="IM156" s="197">
        <v>0</v>
      </c>
      <c r="IN156" s="197">
        <v>0</v>
      </c>
      <c r="IO156" s="197">
        <v>0</v>
      </c>
      <c r="IP156" s="197">
        <v>0</v>
      </c>
      <c r="IQ156" s="197">
        <v>0</v>
      </c>
      <c r="IR156" s="197">
        <v>0</v>
      </c>
      <c r="IS156" s="197">
        <v>0</v>
      </c>
      <c r="IT156" s="197">
        <v>0</v>
      </c>
      <c r="IU156" s="197">
        <v>0</v>
      </c>
      <c r="IV156" s="197">
        <v>0</v>
      </c>
      <c r="IW156" s="197">
        <v>0</v>
      </c>
      <c r="IX156" s="197">
        <v>0</v>
      </c>
      <c r="IY156" s="197">
        <v>0</v>
      </c>
      <c r="IZ156" s="197">
        <v>0</v>
      </c>
      <c r="JA156" s="197">
        <v>0</v>
      </c>
      <c r="JB156" s="197">
        <v>0</v>
      </c>
      <c r="JC156" s="197">
        <v>0</v>
      </c>
      <c r="JD156" s="197">
        <v>0</v>
      </c>
      <c r="JE156" s="197">
        <v>0</v>
      </c>
      <c r="JF156" s="197">
        <v>0</v>
      </c>
      <c r="JG156" s="197">
        <v>0</v>
      </c>
      <c r="JH156" s="197">
        <v>0</v>
      </c>
      <c r="JI156" s="197">
        <v>0</v>
      </c>
      <c r="JJ156" s="197"/>
      <c r="JK156" s="197">
        <v>0</v>
      </c>
      <c r="JL156" s="197">
        <v>0</v>
      </c>
      <c r="JM156" s="197">
        <v>0</v>
      </c>
      <c r="JN156" s="197">
        <v>0</v>
      </c>
      <c r="JO156" s="197">
        <v>0</v>
      </c>
      <c r="JP156" s="197">
        <v>0</v>
      </c>
      <c r="JQ156" s="198"/>
      <c r="JR156" s="197">
        <v>0</v>
      </c>
      <c r="JS156" s="197">
        <v>0</v>
      </c>
      <c r="JT156" s="197">
        <v>0</v>
      </c>
      <c r="JU156" s="197">
        <v>0</v>
      </c>
      <c r="JV156" s="197">
        <v>0</v>
      </c>
      <c r="JW156" s="197">
        <v>0</v>
      </c>
      <c r="JX156" s="197">
        <v>0</v>
      </c>
      <c r="JY156" s="197">
        <v>0</v>
      </c>
      <c r="JZ156" s="197">
        <v>0</v>
      </c>
      <c r="KA156" s="197">
        <v>0</v>
      </c>
      <c r="KB156" s="197">
        <v>0</v>
      </c>
      <c r="KC156" s="197">
        <v>0</v>
      </c>
      <c r="KD156" s="197">
        <v>0</v>
      </c>
      <c r="KE156" s="197">
        <v>0</v>
      </c>
      <c r="KF156" s="197">
        <v>0</v>
      </c>
      <c r="KG156" s="197">
        <v>0</v>
      </c>
      <c r="KH156" s="197">
        <v>0</v>
      </c>
      <c r="KI156" s="197">
        <v>0</v>
      </c>
      <c r="KJ156" s="197">
        <v>0</v>
      </c>
      <c r="KK156" s="197">
        <v>0</v>
      </c>
      <c r="KL156" s="197">
        <v>0</v>
      </c>
      <c r="KM156" s="197">
        <v>0</v>
      </c>
      <c r="KN156" s="197">
        <v>0</v>
      </c>
      <c r="KO156" s="197">
        <v>0</v>
      </c>
      <c r="KP156" s="197">
        <v>0</v>
      </c>
      <c r="KQ156" s="197">
        <v>0</v>
      </c>
      <c r="KR156" s="197">
        <v>0</v>
      </c>
      <c r="KS156" s="197">
        <v>0</v>
      </c>
      <c r="KT156" s="197">
        <v>0</v>
      </c>
      <c r="KU156" s="197">
        <v>0</v>
      </c>
      <c r="KV156" s="197">
        <v>0</v>
      </c>
      <c r="KW156" s="197">
        <v>0</v>
      </c>
      <c r="KX156" s="198"/>
      <c r="KY156" s="198"/>
      <c r="KZ156" s="198"/>
      <c r="LA156" s="198"/>
      <c r="LB156" s="197">
        <v>0</v>
      </c>
      <c r="LC156" s="197">
        <v>0</v>
      </c>
      <c r="LD156" s="197">
        <v>0</v>
      </c>
      <c r="LE156" s="197">
        <v>0</v>
      </c>
      <c r="LF156" s="197">
        <v>0</v>
      </c>
      <c r="LG156" s="197">
        <v>0</v>
      </c>
      <c r="LH156" s="198"/>
      <c r="LI156" s="198"/>
      <c r="LJ156" s="198"/>
      <c r="LK156" s="198"/>
      <c r="LL156" s="198"/>
      <c r="LM156" s="198"/>
      <c r="LN156" s="198"/>
      <c r="LO156" s="198"/>
      <c r="LP156" s="198"/>
      <c r="LQ156" s="197">
        <v>0</v>
      </c>
      <c r="LR156" s="198"/>
      <c r="LS156" s="198"/>
      <c r="LT156" s="198"/>
      <c r="LU156" s="198"/>
      <c r="LV156" s="198"/>
      <c r="LW156" s="198"/>
      <c r="LX156" s="198"/>
      <c r="LY156" s="198"/>
      <c r="LZ156" s="198"/>
      <c r="MA156" s="198"/>
      <c r="MB156" s="198"/>
      <c r="MC156" s="198"/>
      <c r="MD156" s="198"/>
      <c r="ME156" s="198"/>
      <c r="MF156" s="198"/>
      <c r="MG156" s="198"/>
      <c r="MH156" s="198"/>
      <c r="MI156" s="198"/>
      <c r="MJ156" s="198"/>
      <c r="MK156" s="198"/>
      <c r="ML156" s="198"/>
      <c r="MM156" s="198"/>
      <c r="MN156" s="197">
        <v>0</v>
      </c>
      <c r="MO156" s="197">
        <v>0</v>
      </c>
      <c r="MP156" s="198"/>
      <c r="MQ156" s="197">
        <v>0</v>
      </c>
      <c r="MR156" s="198"/>
      <c r="MS156" s="198"/>
      <c r="MT156" s="198"/>
      <c r="MU156" s="198"/>
      <c r="MV156" s="198"/>
      <c r="MW156" s="198"/>
      <c r="MX156" s="198"/>
      <c r="MY156" s="198"/>
      <c r="MZ156" s="198"/>
      <c r="NA156" s="197">
        <v>0</v>
      </c>
      <c r="NB156" s="198"/>
      <c r="NC156" s="198"/>
      <c r="ND156" s="198"/>
      <c r="NE156" s="198"/>
      <c r="NF156" s="198"/>
      <c r="NG156" s="198"/>
      <c r="NH156" s="198"/>
      <c r="NI156" s="198"/>
      <c r="NJ156" s="198"/>
      <c r="NK156" s="198"/>
      <c r="NL156" s="198"/>
      <c r="NM156" s="198"/>
      <c r="NN156" s="198"/>
      <c r="NO156" s="198"/>
      <c r="NP156" s="198"/>
      <c r="NQ156" s="198"/>
      <c r="NR156" s="198"/>
      <c r="NS156" s="198"/>
      <c r="NT156" s="198"/>
      <c r="NU156" s="198"/>
      <c r="NV156" s="198"/>
      <c r="NW156" s="198"/>
      <c r="NX156" s="198"/>
      <c r="NY156" s="198"/>
      <c r="NZ156" s="198"/>
      <c r="OA156" s="198"/>
      <c r="OB156" s="198"/>
      <c r="OC156" s="198"/>
      <c r="OD156" s="198"/>
      <c r="OE156" s="198"/>
      <c r="OF156" s="198"/>
      <c r="OG156" s="198"/>
      <c r="OH156" s="198"/>
      <c r="OI156" s="198"/>
      <c r="OJ156" s="198"/>
      <c r="OK156" s="198"/>
      <c r="OL156" s="198"/>
      <c r="OM156" s="198"/>
      <c r="ON156" s="198"/>
      <c r="OO156" s="198"/>
      <c r="OP156" s="198"/>
      <c r="OQ156" s="198"/>
      <c r="OR156" s="198"/>
      <c r="OS156" s="198"/>
      <c r="OT156" s="198"/>
      <c r="OU156" s="198"/>
      <c r="OV156" s="198"/>
      <c r="OW156" s="198"/>
      <c r="OX156" s="198"/>
      <c r="OY156" s="198"/>
      <c r="OZ156" s="198"/>
      <c r="PA156" s="198"/>
      <c r="PB156" s="198"/>
      <c r="PC156" s="198"/>
      <c r="PD156" s="198"/>
      <c r="PE156" s="198"/>
      <c r="PF156" s="198"/>
      <c r="PG156" s="198"/>
      <c r="PH156" s="198"/>
      <c r="PI156" s="198"/>
      <c r="PJ156" s="198"/>
      <c r="PK156" s="198"/>
      <c r="PL156" s="198"/>
      <c r="PM156" s="198"/>
      <c r="PN156" s="198"/>
      <c r="PO156" s="198"/>
      <c r="PP156" s="198"/>
      <c r="PQ156" s="198"/>
      <c r="PR156" s="198"/>
      <c r="PS156" s="198"/>
      <c r="PT156" s="198"/>
      <c r="PU156" s="198"/>
      <c r="PV156" s="198"/>
      <c r="PW156" s="198"/>
      <c r="PX156" s="261"/>
      <c r="PY156" s="261"/>
      <c r="PZ156" s="261"/>
      <c r="QA156" s="261"/>
      <c r="QB156" s="261"/>
      <c r="QC156" s="261"/>
      <c r="QD156" s="261"/>
      <c r="QE156" s="261"/>
      <c r="QF156" s="261"/>
      <c r="QG156" s="261"/>
      <c r="QH156" s="261"/>
      <c r="QI156" s="261"/>
      <c r="QJ156" s="261"/>
      <c r="QK156" s="261"/>
      <c r="QL156" s="261"/>
      <c r="QM156" s="261"/>
      <c r="QN156" s="261"/>
      <c r="QO156" s="261"/>
      <c r="QP156" s="261"/>
      <c r="QQ156" s="261"/>
      <c r="QR156" s="261"/>
      <c r="QS156" s="261"/>
      <c r="QT156" s="261"/>
      <c r="QU156" s="261"/>
      <c r="QV156" s="261"/>
      <c r="QW156" s="261"/>
      <c r="QX156" s="261"/>
      <c r="QY156" s="261"/>
      <c r="QZ156" s="261"/>
      <c r="RA156" s="261"/>
      <c r="RB156" s="261"/>
      <c r="RC156" s="261"/>
      <c r="RD156" s="261"/>
      <c r="RE156" s="261"/>
      <c r="RF156" s="261"/>
      <c r="RG156" s="261"/>
      <c r="RH156" s="261"/>
      <c r="RI156" s="261"/>
      <c r="RJ156" s="261"/>
      <c r="RK156" s="261"/>
      <c r="RL156" s="261"/>
      <c r="RM156" s="261"/>
      <c r="RN156" s="261"/>
      <c r="RO156" s="261"/>
      <c r="RP156" s="261"/>
      <c r="RQ156" s="261"/>
      <c r="RR156" s="261"/>
      <c r="RS156" s="261"/>
      <c r="RT156" s="261"/>
      <c r="RU156" s="261"/>
      <c r="RV156" s="261"/>
      <c r="RW156" s="261"/>
      <c r="RX156" s="261"/>
      <c r="RY156" s="261"/>
      <c r="RZ156" s="261"/>
      <c r="SA156" s="261"/>
      <c r="SB156" s="261"/>
      <c r="SC156" s="261"/>
      <c r="SD156" s="261"/>
      <c r="SE156" s="261"/>
    </row>
    <row r="157" spans="1:499" x14ac:dyDescent="0.2">
      <c r="A157" s="230" t="s">
        <v>830</v>
      </c>
      <c r="B157" s="231" t="s">
        <v>5460</v>
      </c>
      <c r="C157" s="225"/>
      <c r="D157" s="225"/>
      <c r="E157" s="225"/>
      <c r="F157" s="226" t="s">
        <v>5795</v>
      </c>
      <c r="G157" s="226" t="s">
        <v>5785</v>
      </c>
      <c r="H157" s="226" t="s">
        <v>5786</v>
      </c>
      <c r="I157" s="226" t="s">
        <v>5787</v>
      </c>
      <c r="J157" s="226"/>
      <c r="K157" s="226"/>
      <c r="L157" s="226"/>
      <c r="M157" s="226"/>
      <c r="N157" s="226" t="s">
        <v>5788</v>
      </c>
      <c r="O157" s="226" t="s">
        <v>5785</v>
      </c>
      <c r="P157" s="226"/>
      <c r="Q157" s="237">
        <v>0</v>
      </c>
      <c r="R157" s="238"/>
      <c r="S157" s="238"/>
      <c r="T157" s="238"/>
      <c r="U157" s="238"/>
      <c r="V157" s="238"/>
      <c r="W157" s="232" t="s">
        <v>5555</v>
      </c>
      <c r="X157" s="232"/>
      <c r="Y157" s="232" t="s">
        <v>5556</v>
      </c>
      <c r="Z157" s="235">
        <v>86.52</v>
      </c>
      <c r="AA157" s="235">
        <v>206.23</v>
      </c>
      <c r="AB157" s="235">
        <v>0</v>
      </c>
      <c r="AC157" s="224">
        <v>36526</v>
      </c>
      <c r="AD157" s="224">
        <v>36526</v>
      </c>
      <c r="AE157" s="125">
        <v>20</v>
      </c>
      <c r="AF157" s="125">
        <v>18</v>
      </c>
      <c r="AG157" s="125">
        <v>8</v>
      </c>
      <c r="AH157" s="236">
        <v>1</v>
      </c>
      <c r="AI157" s="236"/>
      <c r="AJ157" s="125" t="s">
        <v>6242</v>
      </c>
      <c r="AK157" s="175"/>
      <c r="AL157" s="125" t="s">
        <v>820</v>
      </c>
      <c r="AM157" s="27" t="s">
        <v>820</v>
      </c>
      <c r="AN157" s="126">
        <v>0.04</v>
      </c>
      <c r="AO157" s="126">
        <v>0</v>
      </c>
      <c r="AP157" s="126">
        <v>0</v>
      </c>
      <c r="AQ157" s="126">
        <v>6.3</v>
      </c>
      <c r="AR157" s="125">
        <v>0</v>
      </c>
      <c r="AS157" s="125">
        <v>0</v>
      </c>
      <c r="AT157" s="178"/>
      <c r="AU157" s="178"/>
      <c r="AV157" s="178"/>
      <c r="AW157" s="239" t="s">
        <v>855</v>
      </c>
      <c r="AX157" s="239" t="s">
        <v>831</v>
      </c>
      <c r="AY157" s="127"/>
      <c r="AZ157" s="127"/>
      <c r="BA157" s="128">
        <v>1</v>
      </c>
      <c r="BB157" s="128" t="s">
        <v>489</v>
      </c>
      <c r="BC157" s="128"/>
      <c r="BD157" s="128">
        <v>1</v>
      </c>
      <c r="BE157" s="129" t="s">
        <v>541</v>
      </c>
      <c r="BF157" s="130">
        <v>1</v>
      </c>
      <c r="BG157" s="240"/>
      <c r="BH157" s="241"/>
      <c r="BI157" s="190"/>
      <c r="BJ157" s="131">
        <v>0</v>
      </c>
      <c r="BK157" s="191">
        <v>2</v>
      </c>
      <c r="BL157" s="13">
        <v>0</v>
      </c>
      <c r="BM157" s="13">
        <v>0</v>
      </c>
      <c r="BN157" s="27" t="s">
        <v>702</v>
      </c>
      <c r="BO157" s="13" t="s">
        <v>702</v>
      </c>
      <c r="BP157" s="222">
        <v>0</v>
      </c>
      <c r="BQ157" s="132"/>
      <c r="BR157" s="133"/>
      <c r="BS157" s="125">
        <v>1000000000</v>
      </c>
      <c r="BT157" s="134">
        <v>0</v>
      </c>
      <c r="BU157" s="135">
        <v>0</v>
      </c>
      <c r="BV157" s="134">
        <v>0</v>
      </c>
      <c r="BW157" s="136">
        <v>0</v>
      </c>
      <c r="BX157" s="136">
        <v>0</v>
      </c>
      <c r="BY157" s="136">
        <v>0</v>
      </c>
      <c r="BZ157" s="134">
        <v>0</v>
      </c>
      <c r="CA157" s="134">
        <v>0</v>
      </c>
      <c r="CB157" s="134">
        <v>0</v>
      </c>
      <c r="CC157" s="135">
        <v>0</v>
      </c>
      <c r="CD157" s="134"/>
      <c r="CE157" s="134"/>
      <c r="CF157" s="137">
        <v>0</v>
      </c>
      <c r="CG157" s="134">
        <v>0</v>
      </c>
      <c r="CH157" s="132"/>
      <c r="CI157" s="132"/>
      <c r="CJ157" s="229" t="s">
        <v>820</v>
      </c>
      <c r="CK157" s="233" t="s">
        <v>820</v>
      </c>
      <c r="CL157" s="138">
        <v>0</v>
      </c>
      <c r="CM157" s="138">
        <v>0</v>
      </c>
      <c r="CN157" s="135">
        <v>0</v>
      </c>
      <c r="CO157" s="135">
        <v>0</v>
      </c>
      <c r="CP157" s="139"/>
      <c r="CQ157" s="135">
        <v>0</v>
      </c>
      <c r="CR157" s="179">
        <v>42704</v>
      </c>
      <c r="CS157" s="180">
        <v>43353</v>
      </c>
      <c r="CT157" s="181">
        <v>43493</v>
      </c>
      <c r="CU157" s="181">
        <v>36526</v>
      </c>
      <c r="CV157" s="181">
        <v>36526</v>
      </c>
      <c r="CW157" s="181">
        <v>36526</v>
      </c>
      <c r="CX157" s="181">
        <v>36652</v>
      </c>
      <c r="CY157" s="135">
        <v>1</v>
      </c>
      <c r="CZ157" s="134">
        <v>0</v>
      </c>
      <c r="DA157" s="135">
        <v>0.59829059829059827</v>
      </c>
      <c r="DB157" s="135">
        <v>0</v>
      </c>
      <c r="DC157" s="135">
        <v>0</v>
      </c>
      <c r="DD157" s="135">
        <v>0</v>
      </c>
      <c r="DE157" s="140">
        <v>0</v>
      </c>
      <c r="DF157" s="13" t="s">
        <v>820</v>
      </c>
      <c r="DG157" s="80" t="s">
        <v>820</v>
      </c>
      <c r="DH157" s="18" t="b">
        <v>0</v>
      </c>
      <c r="DI157" s="79"/>
      <c r="DJ157" s="79"/>
      <c r="DK157" s="192"/>
      <c r="DL157" s="174"/>
      <c r="DM157" s="193"/>
      <c r="DN157" s="135"/>
      <c r="DO157" s="79"/>
      <c r="DP157" s="79"/>
      <c r="DQ157" s="79"/>
      <c r="DR157" s="79"/>
      <c r="DS157" s="79"/>
      <c r="DT157" s="79"/>
      <c r="DU157" s="79"/>
      <c r="DV157" s="18"/>
      <c r="DW157" s="18"/>
      <c r="DX157" s="18"/>
      <c r="DY157" s="177"/>
      <c r="DZ157" s="177">
        <v>0</v>
      </c>
      <c r="EA157" s="177">
        <v>0</v>
      </c>
      <c r="EB157" s="177">
        <v>0</v>
      </c>
      <c r="EC157" s="177">
        <v>0</v>
      </c>
      <c r="ED157" s="177">
        <v>0</v>
      </c>
      <c r="EE157" s="177">
        <v>0</v>
      </c>
      <c r="EF157" s="177">
        <v>0</v>
      </c>
      <c r="EG157" s="177">
        <v>0</v>
      </c>
      <c r="EH157" s="177">
        <v>0</v>
      </c>
      <c r="EI157" s="177">
        <v>0</v>
      </c>
      <c r="EJ157" s="177">
        <v>0</v>
      </c>
      <c r="EK157" s="177">
        <v>0</v>
      </c>
      <c r="EL157" s="177">
        <v>0</v>
      </c>
      <c r="EM157" s="177">
        <v>0</v>
      </c>
      <c r="EN157" s="177">
        <v>0</v>
      </c>
      <c r="EO157" s="177">
        <v>0</v>
      </c>
      <c r="EP157" s="177">
        <v>0</v>
      </c>
      <c r="EQ157" s="177">
        <v>0</v>
      </c>
      <c r="ER157" s="177">
        <v>0</v>
      </c>
      <c r="ES157" s="177">
        <v>0</v>
      </c>
      <c r="ET157" s="177">
        <v>0</v>
      </c>
      <c r="EU157" s="177">
        <v>0</v>
      </c>
      <c r="EV157" s="177">
        <v>0</v>
      </c>
      <c r="EW157" s="177">
        <v>0</v>
      </c>
      <c r="EX157" s="177">
        <v>0</v>
      </c>
      <c r="EY157" s="177">
        <v>0</v>
      </c>
      <c r="EZ157" s="177">
        <v>0</v>
      </c>
      <c r="FA157" s="177">
        <v>0</v>
      </c>
      <c r="FB157" s="177">
        <v>0</v>
      </c>
      <c r="FC157" s="196"/>
      <c r="FD157" s="196"/>
      <c r="FE157" s="195">
        <v>1</v>
      </c>
      <c r="FF157" s="196"/>
      <c r="FG157" s="195">
        <v>1</v>
      </c>
      <c r="FH157" s="195">
        <v>1</v>
      </c>
      <c r="FI157" s="195">
        <v>1</v>
      </c>
      <c r="FJ157" s="195">
        <v>1</v>
      </c>
      <c r="FK157" s="195">
        <v>1</v>
      </c>
      <c r="FL157" s="195">
        <v>1</v>
      </c>
      <c r="FM157" s="195">
        <v>1</v>
      </c>
      <c r="FN157" s="195">
        <v>1</v>
      </c>
      <c r="FO157" s="195">
        <v>1</v>
      </c>
      <c r="FP157" s="195">
        <v>1</v>
      </c>
      <c r="FQ157" s="195">
        <v>1</v>
      </c>
      <c r="FR157" s="195">
        <v>1</v>
      </c>
      <c r="FS157" s="195">
        <v>1</v>
      </c>
      <c r="FT157" s="195">
        <v>1</v>
      </c>
      <c r="FU157" s="195">
        <v>1</v>
      </c>
      <c r="FV157" s="195">
        <v>1</v>
      </c>
      <c r="FW157" s="195">
        <v>1</v>
      </c>
      <c r="FX157" s="195">
        <v>1</v>
      </c>
      <c r="FY157" s="195">
        <v>1</v>
      </c>
      <c r="FZ157" s="195">
        <v>1</v>
      </c>
      <c r="GA157" s="195">
        <v>1</v>
      </c>
      <c r="GB157" s="195">
        <v>1</v>
      </c>
      <c r="GC157" s="195">
        <v>1</v>
      </c>
      <c r="GD157" s="195">
        <v>1</v>
      </c>
      <c r="GE157" s="195">
        <v>1</v>
      </c>
      <c r="GF157" s="195">
        <v>1</v>
      </c>
      <c r="GG157" s="195">
        <v>1</v>
      </c>
      <c r="GH157" s="195">
        <v>1</v>
      </c>
      <c r="GI157" s="195">
        <v>1</v>
      </c>
      <c r="GJ157" s="195">
        <v>1</v>
      </c>
      <c r="GK157" s="195">
        <v>1</v>
      </c>
      <c r="GL157" s="195">
        <v>1</v>
      </c>
      <c r="GM157" s="195">
        <v>1</v>
      </c>
      <c r="GN157" s="195">
        <v>1</v>
      </c>
      <c r="GO157" s="195">
        <v>1</v>
      </c>
      <c r="GP157" s="195">
        <v>1</v>
      </c>
      <c r="GQ157" s="195">
        <v>1</v>
      </c>
      <c r="GR157" s="195">
        <v>1</v>
      </c>
      <c r="GS157" s="195">
        <v>1</v>
      </c>
      <c r="GT157" s="195">
        <v>1</v>
      </c>
      <c r="GU157" s="195">
        <v>1</v>
      </c>
      <c r="GV157" s="195">
        <v>1</v>
      </c>
      <c r="GW157" s="195">
        <v>1</v>
      </c>
      <c r="GX157" s="195">
        <v>1</v>
      </c>
      <c r="GY157" s="195">
        <v>1</v>
      </c>
      <c r="GZ157" s="195">
        <v>1</v>
      </c>
      <c r="HA157" s="195">
        <v>1</v>
      </c>
      <c r="HB157" s="195">
        <v>1</v>
      </c>
      <c r="HC157" s="195">
        <v>1</v>
      </c>
      <c r="HD157" s="195">
        <v>1</v>
      </c>
      <c r="HE157" s="195">
        <v>1</v>
      </c>
      <c r="HF157" s="195">
        <v>1</v>
      </c>
      <c r="HG157" s="195">
        <v>1</v>
      </c>
      <c r="HH157" s="195">
        <v>1</v>
      </c>
      <c r="HI157" s="195">
        <v>1</v>
      </c>
      <c r="HJ157" s="195">
        <v>1</v>
      </c>
      <c r="HK157" s="196"/>
      <c r="HL157" s="196"/>
      <c r="HM157" s="195">
        <v>1</v>
      </c>
      <c r="HN157" s="195">
        <v>1</v>
      </c>
      <c r="HO157" s="195">
        <v>1</v>
      </c>
      <c r="HP157" s="195">
        <v>1</v>
      </c>
      <c r="HQ157" s="195">
        <v>1</v>
      </c>
      <c r="HR157" s="195">
        <v>1</v>
      </c>
      <c r="HS157" s="195">
        <v>1</v>
      </c>
      <c r="HT157" s="195">
        <v>1</v>
      </c>
      <c r="HU157" s="195">
        <v>1</v>
      </c>
      <c r="HV157" s="196"/>
      <c r="HW157" s="195">
        <v>1</v>
      </c>
      <c r="HX157" s="195">
        <v>1</v>
      </c>
      <c r="HY157" s="195">
        <v>1</v>
      </c>
      <c r="HZ157" s="195">
        <v>1</v>
      </c>
      <c r="IA157" s="195">
        <v>1</v>
      </c>
      <c r="IB157" s="195">
        <v>1</v>
      </c>
      <c r="IC157" s="195">
        <v>1</v>
      </c>
      <c r="ID157" s="195">
        <v>1</v>
      </c>
      <c r="IE157" s="195">
        <v>1</v>
      </c>
      <c r="IF157" s="195">
        <v>1</v>
      </c>
      <c r="IG157" s="195">
        <v>1</v>
      </c>
      <c r="IH157" s="195">
        <v>1</v>
      </c>
      <c r="II157" s="195">
        <v>0</v>
      </c>
      <c r="IJ157" s="195">
        <v>0</v>
      </c>
      <c r="IK157" s="195">
        <v>0</v>
      </c>
      <c r="IL157" s="195">
        <v>0</v>
      </c>
      <c r="IM157" s="195">
        <v>0</v>
      </c>
      <c r="IN157" s="195">
        <v>0</v>
      </c>
      <c r="IO157" s="195">
        <v>0</v>
      </c>
      <c r="IP157" s="195">
        <v>0</v>
      </c>
      <c r="IQ157" s="195">
        <v>0</v>
      </c>
      <c r="IR157" s="195">
        <v>0</v>
      </c>
      <c r="IS157" s="195">
        <v>0</v>
      </c>
      <c r="IT157" s="195">
        <v>0</v>
      </c>
      <c r="IU157" s="195">
        <v>0</v>
      </c>
      <c r="IV157" s="195">
        <v>0</v>
      </c>
      <c r="IW157" s="195">
        <v>0</v>
      </c>
      <c r="IX157" s="195">
        <v>0</v>
      </c>
      <c r="IY157" s="195">
        <v>0</v>
      </c>
      <c r="IZ157" s="195">
        <v>0</v>
      </c>
      <c r="JA157" s="195">
        <v>0</v>
      </c>
      <c r="JB157" s="195">
        <v>0</v>
      </c>
      <c r="JC157" s="195">
        <v>0</v>
      </c>
      <c r="JD157" s="195">
        <v>0</v>
      </c>
      <c r="JE157" s="195">
        <v>0</v>
      </c>
      <c r="JF157" s="195">
        <v>0</v>
      </c>
      <c r="JG157" s="195">
        <v>0</v>
      </c>
      <c r="JH157" s="195">
        <v>0</v>
      </c>
      <c r="JI157" s="195">
        <v>0</v>
      </c>
      <c r="JJ157" s="195"/>
      <c r="JK157" s="197">
        <v>0</v>
      </c>
      <c r="JL157" s="195">
        <v>0</v>
      </c>
      <c r="JM157" s="195">
        <v>0</v>
      </c>
      <c r="JN157" s="195">
        <v>0</v>
      </c>
      <c r="JO157" s="195">
        <v>0</v>
      </c>
      <c r="JP157" s="195">
        <v>0</v>
      </c>
      <c r="JQ157" s="196"/>
      <c r="JR157" s="195">
        <v>0</v>
      </c>
      <c r="JS157" s="195">
        <v>0</v>
      </c>
      <c r="JT157" s="195">
        <v>0</v>
      </c>
      <c r="JU157" s="195">
        <v>0</v>
      </c>
      <c r="JV157" s="195">
        <v>0</v>
      </c>
      <c r="JW157" s="195">
        <v>0</v>
      </c>
      <c r="JX157" s="195">
        <v>0</v>
      </c>
      <c r="JY157" s="195">
        <v>0</v>
      </c>
      <c r="JZ157" s="195">
        <v>0</v>
      </c>
      <c r="KA157" s="195">
        <v>0</v>
      </c>
      <c r="KB157" s="195">
        <v>0</v>
      </c>
      <c r="KC157" s="195">
        <v>0</v>
      </c>
      <c r="KD157" s="195">
        <v>0</v>
      </c>
      <c r="KE157" s="195">
        <v>0</v>
      </c>
      <c r="KF157" s="195">
        <v>0</v>
      </c>
      <c r="KG157" s="195">
        <v>0</v>
      </c>
      <c r="KH157" s="195">
        <v>0</v>
      </c>
      <c r="KI157" s="195">
        <v>0</v>
      </c>
      <c r="KJ157" s="195">
        <v>0</v>
      </c>
      <c r="KK157" s="195">
        <v>0</v>
      </c>
      <c r="KL157" s="195">
        <v>0</v>
      </c>
      <c r="KM157" s="195">
        <v>0</v>
      </c>
      <c r="KN157" s="195">
        <v>0</v>
      </c>
      <c r="KO157" s="195">
        <v>0</v>
      </c>
      <c r="KP157" s="195">
        <v>0</v>
      </c>
      <c r="KQ157" s="195">
        <v>0</v>
      </c>
      <c r="KR157" s="195">
        <v>0</v>
      </c>
      <c r="KS157" s="195">
        <v>0</v>
      </c>
      <c r="KT157" s="195">
        <v>0</v>
      </c>
      <c r="KU157" s="195">
        <v>0</v>
      </c>
      <c r="KV157" s="195">
        <v>0</v>
      </c>
      <c r="KW157" s="195">
        <v>0</v>
      </c>
      <c r="KX157" s="196"/>
      <c r="KY157" s="196"/>
      <c r="KZ157" s="196"/>
      <c r="LA157" s="196"/>
      <c r="LB157" s="195">
        <v>0</v>
      </c>
      <c r="LC157" s="195">
        <v>0</v>
      </c>
      <c r="LD157" s="195">
        <v>0</v>
      </c>
      <c r="LE157" s="195">
        <v>0</v>
      </c>
      <c r="LF157" s="195">
        <v>0</v>
      </c>
      <c r="LG157" s="195">
        <v>0</v>
      </c>
      <c r="LH157" s="196"/>
      <c r="LI157" s="196"/>
      <c r="LJ157" s="196"/>
      <c r="LK157" s="196"/>
      <c r="LL157" s="196"/>
      <c r="LM157" s="196"/>
      <c r="LN157" s="196"/>
      <c r="LO157" s="196"/>
      <c r="LP157" s="196"/>
      <c r="LQ157" s="195">
        <v>0</v>
      </c>
      <c r="LR157" s="196"/>
      <c r="LS157" s="196"/>
      <c r="LT157" s="196"/>
      <c r="LU157" s="196"/>
      <c r="LV157" s="196"/>
      <c r="LW157" s="196"/>
      <c r="LX157" s="196"/>
      <c r="LY157" s="196"/>
      <c r="LZ157" s="196"/>
      <c r="MA157" s="196"/>
      <c r="MB157" s="196"/>
      <c r="MC157" s="196"/>
      <c r="MD157" s="196"/>
      <c r="ME157" s="196"/>
      <c r="MF157" s="196"/>
      <c r="MG157" s="196"/>
      <c r="MH157" s="196"/>
      <c r="MI157" s="196"/>
      <c r="MJ157" s="196"/>
      <c r="MK157" s="196"/>
      <c r="ML157" s="196"/>
      <c r="MM157" s="196"/>
      <c r="MN157" s="195">
        <v>0</v>
      </c>
      <c r="MO157" s="195">
        <v>0</v>
      </c>
      <c r="MP157" s="196"/>
      <c r="MQ157" s="195">
        <v>0</v>
      </c>
      <c r="MR157" s="196"/>
      <c r="MS157" s="196"/>
      <c r="MT157" s="196"/>
      <c r="MU157" s="196"/>
      <c r="MV157" s="196"/>
      <c r="MW157" s="196"/>
      <c r="MX157" s="196"/>
      <c r="MY157" s="196"/>
      <c r="MZ157" s="196"/>
      <c r="NA157" s="195">
        <v>0</v>
      </c>
      <c r="NB157" s="196"/>
      <c r="NC157" s="196"/>
      <c r="ND157" s="196"/>
      <c r="NE157" s="196"/>
      <c r="NF157" s="196"/>
      <c r="NG157" s="196"/>
      <c r="NH157" s="196"/>
      <c r="NI157" s="196"/>
      <c r="NJ157" s="196"/>
      <c r="NK157" s="196"/>
      <c r="NL157" s="196"/>
      <c r="NM157" s="196"/>
      <c r="NN157" s="196"/>
      <c r="NO157" s="196"/>
      <c r="NP157" s="196"/>
      <c r="NQ157" s="196"/>
      <c r="NR157" s="196"/>
      <c r="NS157" s="196"/>
      <c r="NT157" s="196"/>
      <c r="NU157" s="196"/>
      <c r="NV157" s="196"/>
      <c r="NW157" s="196"/>
      <c r="NX157" s="196"/>
      <c r="NY157" s="196"/>
      <c r="NZ157" s="196"/>
      <c r="OA157" s="196"/>
      <c r="OB157" s="196"/>
      <c r="OC157" s="196"/>
      <c r="OD157" s="196"/>
      <c r="OE157" s="196"/>
      <c r="OF157" s="196"/>
      <c r="OG157" s="196"/>
      <c r="OH157" s="196"/>
      <c r="OI157" s="196"/>
      <c r="OJ157" s="196"/>
      <c r="OK157" s="196"/>
      <c r="OL157" s="196"/>
      <c r="OM157" s="196"/>
      <c r="ON157" s="196"/>
      <c r="OO157" s="196"/>
      <c r="OP157" s="196"/>
      <c r="OQ157" s="196"/>
      <c r="OR157" s="196"/>
      <c r="OS157" s="196"/>
      <c r="OT157" s="196"/>
      <c r="OU157" s="196"/>
      <c r="OV157" s="196"/>
      <c r="OW157" s="196"/>
      <c r="OX157" s="196"/>
      <c r="OY157" s="196"/>
      <c r="OZ157" s="196"/>
      <c r="PA157" s="196"/>
      <c r="PB157" s="196"/>
      <c r="PC157" s="196"/>
      <c r="PD157" s="196"/>
      <c r="PE157" s="196"/>
      <c r="PF157" s="196"/>
      <c r="PG157" s="196"/>
      <c r="PH157" s="196"/>
      <c r="PI157" s="196"/>
      <c r="PJ157" s="196"/>
      <c r="PK157" s="196"/>
      <c r="PL157" s="196"/>
      <c r="PM157" s="196"/>
      <c r="PN157" s="196"/>
      <c r="PO157" s="196"/>
      <c r="PP157" s="196"/>
      <c r="PQ157" s="196"/>
      <c r="PR157" s="196"/>
      <c r="PS157" s="196"/>
      <c r="PT157" s="196"/>
      <c r="PU157" s="196"/>
      <c r="PV157" s="196"/>
      <c r="PW157" s="196"/>
      <c r="PX157" s="261"/>
      <c r="PY157" s="261"/>
      <c r="PZ157" s="261"/>
      <c r="QA157" s="261"/>
      <c r="QB157" s="261"/>
      <c r="QC157" s="261"/>
      <c r="QD157" s="261"/>
      <c r="QE157" s="261"/>
      <c r="QF157" s="261"/>
      <c r="QG157" s="261"/>
      <c r="QH157" s="261"/>
      <c r="QI157" s="261"/>
      <c r="QJ157" s="261"/>
      <c r="QK157" s="261"/>
      <c r="QL157" s="261"/>
      <c r="QM157" s="261"/>
      <c r="QN157" s="261"/>
      <c r="QO157" s="261"/>
      <c r="QP157" s="261"/>
      <c r="QQ157" s="261"/>
      <c r="QR157" s="261"/>
      <c r="QS157" s="261"/>
      <c r="QT157" s="261"/>
      <c r="QU157" s="261"/>
      <c r="QV157" s="261"/>
      <c r="QW157" s="261"/>
      <c r="QX157" s="261"/>
      <c r="QY157" s="261"/>
      <c r="QZ157" s="261"/>
      <c r="RA157" s="261"/>
      <c r="RB157" s="261"/>
      <c r="RC157" s="261"/>
      <c r="RD157" s="261"/>
      <c r="RE157" s="261"/>
      <c r="RF157" s="261"/>
      <c r="RG157" s="261"/>
      <c r="RH157" s="261"/>
      <c r="RI157" s="261"/>
      <c r="RJ157" s="261"/>
      <c r="RK157" s="261"/>
      <c r="RL157" s="261"/>
      <c r="RM157" s="261"/>
      <c r="RN157" s="261"/>
      <c r="RO157" s="261"/>
      <c r="RP157" s="261"/>
      <c r="RQ157" s="261"/>
      <c r="RR157" s="261"/>
      <c r="RS157" s="261"/>
      <c r="RT157" s="261"/>
      <c r="RU157" s="261"/>
      <c r="RV157" s="261"/>
      <c r="RW157" s="261"/>
      <c r="RX157" s="261"/>
      <c r="RY157" s="261"/>
      <c r="RZ157" s="261"/>
      <c r="SA157" s="261"/>
      <c r="SB157" s="261"/>
      <c r="SC157" s="261"/>
      <c r="SD157" s="261"/>
      <c r="SE157" s="261"/>
    </row>
    <row r="158" spans="1:499" x14ac:dyDescent="0.2">
      <c r="A158" s="230" t="s">
        <v>830</v>
      </c>
      <c r="B158" s="231" t="s">
        <v>5461</v>
      </c>
      <c r="C158" s="225"/>
      <c r="D158" s="225"/>
      <c r="E158" s="225"/>
      <c r="F158" s="226" t="s">
        <v>5796</v>
      </c>
      <c r="G158" s="226" t="s">
        <v>5785</v>
      </c>
      <c r="H158" s="226" t="s">
        <v>5786</v>
      </c>
      <c r="I158" s="226" t="s">
        <v>5787</v>
      </c>
      <c r="J158" s="226"/>
      <c r="K158" s="226"/>
      <c r="L158" s="226"/>
      <c r="M158" s="226"/>
      <c r="N158" s="226" t="s">
        <v>5788</v>
      </c>
      <c r="O158" s="226" t="s">
        <v>5785</v>
      </c>
      <c r="P158" s="226"/>
      <c r="Q158" s="237">
        <v>0</v>
      </c>
      <c r="R158" s="238"/>
      <c r="S158" s="238"/>
      <c r="T158" s="238"/>
      <c r="U158" s="238"/>
      <c r="V158" s="238"/>
      <c r="W158" s="232" t="s">
        <v>5555</v>
      </c>
      <c r="X158" s="232"/>
      <c r="Y158" s="232" t="s">
        <v>5556</v>
      </c>
      <c r="Z158" s="235">
        <v>121.38</v>
      </c>
      <c r="AA158" s="235">
        <v>292.41000000000003</v>
      </c>
      <c r="AB158" s="235">
        <v>0</v>
      </c>
      <c r="AC158" s="224">
        <v>36526</v>
      </c>
      <c r="AD158" s="224">
        <v>36526</v>
      </c>
      <c r="AE158" s="125">
        <v>20</v>
      </c>
      <c r="AF158" s="125">
        <v>18</v>
      </c>
      <c r="AG158" s="125">
        <v>8</v>
      </c>
      <c r="AH158" s="236">
        <v>1</v>
      </c>
      <c r="AI158" s="236"/>
      <c r="AJ158" s="125" t="s">
        <v>6242</v>
      </c>
      <c r="AK158" s="175"/>
      <c r="AL158" s="125" t="s">
        <v>820</v>
      </c>
      <c r="AM158" s="27" t="s">
        <v>820</v>
      </c>
      <c r="AN158" s="126">
        <v>0.04</v>
      </c>
      <c r="AO158" s="126">
        <v>0</v>
      </c>
      <c r="AP158" s="126">
        <v>0</v>
      </c>
      <c r="AQ158" s="126">
        <v>6.3</v>
      </c>
      <c r="AR158" s="125">
        <v>0</v>
      </c>
      <c r="AS158" s="125">
        <v>0</v>
      </c>
      <c r="AT158" s="178"/>
      <c r="AU158" s="178"/>
      <c r="AV158" s="178"/>
      <c r="AW158" s="239" t="s">
        <v>855</v>
      </c>
      <c r="AX158" s="239" t="s">
        <v>831</v>
      </c>
      <c r="AY158" s="127"/>
      <c r="AZ158" s="127"/>
      <c r="BA158" s="128">
        <v>1</v>
      </c>
      <c r="BB158" s="128" t="s">
        <v>489</v>
      </c>
      <c r="BC158" s="128"/>
      <c r="BD158" s="128">
        <v>1</v>
      </c>
      <c r="BE158" s="129" t="s">
        <v>541</v>
      </c>
      <c r="BF158" s="130">
        <v>1</v>
      </c>
      <c r="BG158" s="240"/>
      <c r="BH158" s="241"/>
      <c r="BI158" s="190"/>
      <c r="BJ158" s="131">
        <v>0</v>
      </c>
      <c r="BK158" s="191">
        <v>2</v>
      </c>
      <c r="BL158" s="13">
        <v>0</v>
      </c>
      <c r="BM158" s="13">
        <v>0</v>
      </c>
      <c r="BN158" s="27" t="s">
        <v>702</v>
      </c>
      <c r="BO158" s="13" t="s">
        <v>702</v>
      </c>
      <c r="BP158" s="222">
        <v>0</v>
      </c>
      <c r="BQ158" s="132"/>
      <c r="BR158" s="133"/>
      <c r="BS158" s="125">
        <v>1000000000</v>
      </c>
      <c r="BT158" s="134">
        <v>0</v>
      </c>
      <c r="BU158" s="135">
        <v>0</v>
      </c>
      <c r="BV158" s="134">
        <v>0</v>
      </c>
      <c r="BW158" s="136">
        <v>0</v>
      </c>
      <c r="BX158" s="136">
        <v>0</v>
      </c>
      <c r="BY158" s="136">
        <v>0</v>
      </c>
      <c r="BZ158" s="134">
        <v>0</v>
      </c>
      <c r="CA158" s="134">
        <v>0</v>
      </c>
      <c r="CB158" s="134">
        <v>0</v>
      </c>
      <c r="CC158" s="135">
        <v>0</v>
      </c>
      <c r="CD158" s="134"/>
      <c r="CE158" s="134"/>
      <c r="CF158" s="137">
        <v>0</v>
      </c>
      <c r="CG158" s="134">
        <v>0</v>
      </c>
      <c r="CH158" s="132"/>
      <c r="CI158" s="132"/>
      <c r="CJ158" s="229" t="s">
        <v>820</v>
      </c>
      <c r="CK158" s="233" t="s">
        <v>820</v>
      </c>
      <c r="CL158" s="138">
        <v>0</v>
      </c>
      <c r="CM158" s="138">
        <v>0</v>
      </c>
      <c r="CN158" s="135">
        <v>0</v>
      </c>
      <c r="CO158" s="135">
        <v>0</v>
      </c>
      <c r="CP158" s="139"/>
      <c r="CQ158" s="135">
        <v>0</v>
      </c>
      <c r="CR158" s="179">
        <v>42704</v>
      </c>
      <c r="CS158" s="180">
        <v>43353</v>
      </c>
      <c r="CT158" s="181">
        <v>43493</v>
      </c>
      <c r="CU158" s="181">
        <v>36526</v>
      </c>
      <c r="CV158" s="181">
        <v>36526</v>
      </c>
      <c r="CW158" s="181">
        <v>36526</v>
      </c>
      <c r="CX158" s="181">
        <v>36652</v>
      </c>
      <c r="CY158" s="135">
        <v>1</v>
      </c>
      <c r="CZ158" s="134">
        <v>0</v>
      </c>
      <c r="DA158" s="135">
        <v>0.59829059829059827</v>
      </c>
      <c r="DB158" s="135">
        <v>0</v>
      </c>
      <c r="DC158" s="135">
        <v>0</v>
      </c>
      <c r="DD158" s="135">
        <v>0</v>
      </c>
      <c r="DE158" s="140">
        <v>0</v>
      </c>
      <c r="DF158" s="13" t="s">
        <v>820</v>
      </c>
      <c r="DG158" s="80" t="s">
        <v>820</v>
      </c>
      <c r="DH158" s="18" t="b">
        <v>0</v>
      </c>
      <c r="DI158" s="79"/>
      <c r="DJ158" s="79"/>
      <c r="DK158" s="192"/>
      <c r="DL158" s="174"/>
      <c r="DM158" s="193"/>
      <c r="DN158" s="135"/>
      <c r="DO158" s="79"/>
      <c r="DP158" s="79"/>
      <c r="DQ158" s="79"/>
      <c r="DR158" s="79"/>
      <c r="DS158" s="79"/>
      <c r="DT158" s="79"/>
      <c r="DU158" s="79"/>
      <c r="DV158" s="18"/>
      <c r="DW158" s="18"/>
      <c r="DX158" s="18"/>
      <c r="DY158" s="177"/>
      <c r="DZ158" s="177">
        <v>0</v>
      </c>
      <c r="EA158" s="177">
        <v>0</v>
      </c>
      <c r="EB158" s="177">
        <v>0</v>
      </c>
      <c r="EC158" s="177">
        <v>0</v>
      </c>
      <c r="ED158" s="177">
        <v>0</v>
      </c>
      <c r="EE158" s="177">
        <v>0</v>
      </c>
      <c r="EF158" s="177">
        <v>0</v>
      </c>
      <c r="EG158" s="177">
        <v>0</v>
      </c>
      <c r="EH158" s="177">
        <v>0</v>
      </c>
      <c r="EI158" s="177">
        <v>0</v>
      </c>
      <c r="EJ158" s="177">
        <v>0</v>
      </c>
      <c r="EK158" s="177">
        <v>0</v>
      </c>
      <c r="EL158" s="177">
        <v>0</v>
      </c>
      <c r="EM158" s="177">
        <v>0</v>
      </c>
      <c r="EN158" s="177">
        <v>0</v>
      </c>
      <c r="EO158" s="177">
        <v>0</v>
      </c>
      <c r="EP158" s="177">
        <v>0</v>
      </c>
      <c r="EQ158" s="177">
        <v>0</v>
      </c>
      <c r="ER158" s="177">
        <v>0</v>
      </c>
      <c r="ES158" s="177">
        <v>0</v>
      </c>
      <c r="ET158" s="177">
        <v>0</v>
      </c>
      <c r="EU158" s="177">
        <v>0</v>
      </c>
      <c r="EV158" s="177">
        <v>0</v>
      </c>
      <c r="EW158" s="177">
        <v>0</v>
      </c>
      <c r="EX158" s="177">
        <v>0</v>
      </c>
      <c r="EY158" s="177">
        <v>0</v>
      </c>
      <c r="EZ158" s="177">
        <v>0</v>
      </c>
      <c r="FA158" s="177">
        <v>0</v>
      </c>
      <c r="FB158" s="177">
        <v>0</v>
      </c>
      <c r="FC158" s="198"/>
      <c r="FD158" s="198"/>
      <c r="FE158" s="197">
        <v>1</v>
      </c>
      <c r="FF158" s="198"/>
      <c r="FG158" s="197">
        <v>1</v>
      </c>
      <c r="FH158" s="197">
        <v>1</v>
      </c>
      <c r="FI158" s="197">
        <v>1</v>
      </c>
      <c r="FJ158" s="197">
        <v>1</v>
      </c>
      <c r="FK158" s="197">
        <v>1</v>
      </c>
      <c r="FL158" s="197">
        <v>1</v>
      </c>
      <c r="FM158" s="197">
        <v>1</v>
      </c>
      <c r="FN158" s="197">
        <v>1</v>
      </c>
      <c r="FO158" s="197">
        <v>1</v>
      </c>
      <c r="FP158" s="197">
        <v>1</v>
      </c>
      <c r="FQ158" s="197">
        <v>1</v>
      </c>
      <c r="FR158" s="197">
        <v>1</v>
      </c>
      <c r="FS158" s="197">
        <v>1</v>
      </c>
      <c r="FT158" s="197">
        <v>1</v>
      </c>
      <c r="FU158" s="197">
        <v>1</v>
      </c>
      <c r="FV158" s="197">
        <v>1</v>
      </c>
      <c r="FW158" s="197">
        <v>1</v>
      </c>
      <c r="FX158" s="197">
        <v>1</v>
      </c>
      <c r="FY158" s="197">
        <v>1</v>
      </c>
      <c r="FZ158" s="197">
        <v>1</v>
      </c>
      <c r="GA158" s="197">
        <v>1</v>
      </c>
      <c r="GB158" s="197">
        <v>1</v>
      </c>
      <c r="GC158" s="197">
        <v>1</v>
      </c>
      <c r="GD158" s="197">
        <v>1</v>
      </c>
      <c r="GE158" s="197">
        <v>1</v>
      </c>
      <c r="GF158" s="197">
        <v>1</v>
      </c>
      <c r="GG158" s="197">
        <v>1</v>
      </c>
      <c r="GH158" s="197">
        <v>1</v>
      </c>
      <c r="GI158" s="197">
        <v>1</v>
      </c>
      <c r="GJ158" s="197">
        <v>1</v>
      </c>
      <c r="GK158" s="197">
        <v>1</v>
      </c>
      <c r="GL158" s="197">
        <v>1</v>
      </c>
      <c r="GM158" s="197">
        <v>1</v>
      </c>
      <c r="GN158" s="197">
        <v>1</v>
      </c>
      <c r="GO158" s="197">
        <v>1</v>
      </c>
      <c r="GP158" s="197">
        <v>1</v>
      </c>
      <c r="GQ158" s="197">
        <v>1</v>
      </c>
      <c r="GR158" s="197">
        <v>1</v>
      </c>
      <c r="GS158" s="197">
        <v>1</v>
      </c>
      <c r="GT158" s="197">
        <v>1</v>
      </c>
      <c r="GU158" s="197">
        <v>1</v>
      </c>
      <c r="GV158" s="197">
        <v>1</v>
      </c>
      <c r="GW158" s="197">
        <v>1</v>
      </c>
      <c r="GX158" s="197">
        <v>1</v>
      </c>
      <c r="GY158" s="197">
        <v>1</v>
      </c>
      <c r="GZ158" s="197">
        <v>1</v>
      </c>
      <c r="HA158" s="197">
        <v>1</v>
      </c>
      <c r="HB158" s="197">
        <v>1</v>
      </c>
      <c r="HC158" s="197">
        <v>1</v>
      </c>
      <c r="HD158" s="197">
        <v>1</v>
      </c>
      <c r="HE158" s="197">
        <v>1</v>
      </c>
      <c r="HF158" s="197">
        <v>1</v>
      </c>
      <c r="HG158" s="197">
        <v>1</v>
      </c>
      <c r="HH158" s="197">
        <v>1</v>
      </c>
      <c r="HI158" s="197">
        <v>1</v>
      </c>
      <c r="HJ158" s="197">
        <v>1</v>
      </c>
      <c r="HK158" s="198"/>
      <c r="HL158" s="198"/>
      <c r="HM158" s="197">
        <v>1</v>
      </c>
      <c r="HN158" s="197">
        <v>1</v>
      </c>
      <c r="HO158" s="197">
        <v>1</v>
      </c>
      <c r="HP158" s="197">
        <v>1</v>
      </c>
      <c r="HQ158" s="197">
        <v>1</v>
      </c>
      <c r="HR158" s="197">
        <v>1</v>
      </c>
      <c r="HS158" s="197">
        <v>1</v>
      </c>
      <c r="HT158" s="197">
        <v>1</v>
      </c>
      <c r="HU158" s="197">
        <v>1</v>
      </c>
      <c r="HV158" s="198"/>
      <c r="HW158" s="197">
        <v>1</v>
      </c>
      <c r="HX158" s="197">
        <v>1</v>
      </c>
      <c r="HY158" s="197">
        <v>1</v>
      </c>
      <c r="HZ158" s="197">
        <v>1</v>
      </c>
      <c r="IA158" s="197">
        <v>1</v>
      </c>
      <c r="IB158" s="197">
        <v>1</v>
      </c>
      <c r="IC158" s="197">
        <v>1</v>
      </c>
      <c r="ID158" s="197">
        <v>1</v>
      </c>
      <c r="IE158" s="197">
        <v>1</v>
      </c>
      <c r="IF158" s="197">
        <v>1</v>
      </c>
      <c r="IG158" s="197">
        <v>1</v>
      </c>
      <c r="IH158" s="197">
        <v>1</v>
      </c>
      <c r="II158" s="197">
        <v>0</v>
      </c>
      <c r="IJ158" s="197">
        <v>0</v>
      </c>
      <c r="IK158" s="197">
        <v>0</v>
      </c>
      <c r="IL158" s="197">
        <v>0</v>
      </c>
      <c r="IM158" s="197">
        <v>0</v>
      </c>
      <c r="IN158" s="197">
        <v>0</v>
      </c>
      <c r="IO158" s="197">
        <v>0</v>
      </c>
      <c r="IP158" s="197">
        <v>0</v>
      </c>
      <c r="IQ158" s="197">
        <v>0</v>
      </c>
      <c r="IR158" s="197">
        <v>0</v>
      </c>
      <c r="IS158" s="197">
        <v>0</v>
      </c>
      <c r="IT158" s="197">
        <v>0</v>
      </c>
      <c r="IU158" s="197">
        <v>0</v>
      </c>
      <c r="IV158" s="197">
        <v>0</v>
      </c>
      <c r="IW158" s="197">
        <v>0</v>
      </c>
      <c r="IX158" s="197">
        <v>0</v>
      </c>
      <c r="IY158" s="197">
        <v>0</v>
      </c>
      <c r="IZ158" s="197">
        <v>0</v>
      </c>
      <c r="JA158" s="197">
        <v>0</v>
      </c>
      <c r="JB158" s="197">
        <v>0</v>
      </c>
      <c r="JC158" s="197">
        <v>0</v>
      </c>
      <c r="JD158" s="197">
        <v>0</v>
      </c>
      <c r="JE158" s="197">
        <v>0</v>
      </c>
      <c r="JF158" s="197">
        <v>0</v>
      </c>
      <c r="JG158" s="197">
        <v>0</v>
      </c>
      <c r="JH158" s="197">
        <v>0</v>
      </c>
      <c r="JI158" s="197">
        <v>0</v>
      </c>
      <c r="JJ158" s="197"/>
      <c r="JK158" s="197">
        <v>0</v>
      </c>
      <c r="JL158" s="197">
        <v>0</v>
      </c>
      <c r="JM158" s="197">
        <v>0</v>
      </c>
      <c r="JN158" s="197">
        <v>0</v>
      </c>
      <c r="JO158" s="197">
        <v>0</v>
      </c>
      <c r="JP158" s="197">
        <v>0</v>
      </c>
      <c r="JQ158" s="198"/>
      <c r="JR158" s="197">
        <v>0</v>
      </c>
      <c r="JS158" s="197">
        <v>0</v>
      </c>
      <c r="JT158" s="197">
        <v>0</v>
      </c>
      <c r="JU158" s="197">
        <v>0</v>
      </c>
      <c r="JV158" s="197">
        <v>0</v>
      </c>
      <c r="JW158" s="197">
        <v>0</v>
      </c>
      <c r="JX158" s="197">
        <v>0</v>
      </c>
      <c r="JY158" s="197">
        <v>0</v>
      </c>
      <c r="JZ158" s="197">
        <v>0</v>
      </c>
      <c r="KA158" s="197">
        <v>0</v>
      </c>
      <c r="KB158" s="197">
        <v>0</v>
      </c>
      <c r="KC158" s="197">
        <v>0</v>
      </c>
      <c r="KD158" s="197">
        <v>0</v>
      </c>
      <c r="KE158" s="197">
        <v>0</v>
      </c>
      <c r="KF158" s="197">
        <v>0</v>
      </c>
      <c r="KG158" s="197">
        <v>0</v>
      </c>
      <c r="KH158" s="197">
        <v>0</v>
      </c>
      <c r="KI158" s="197">
        <v>0</v>
      </c>
      <c r="KJ158" s="197">
        <v>0</v>
      </c>
      <c r="KK158" s="197">
        <v>0</v>
      </c>
      <c r="KL158" s="197">
        <v>0</v>
      </c>
      <c r="KM158" s="197">
        <v>0</v>
      </c>
      <c r="KN158" s="197">
        <v>0</v>
      </c>
      <c r="KO158" s="197">
        <v>0</v>
      </c>
      <c r="KP158" s="197">
        <v>0</v>
      </c>
      <c r="KQ158" s="197">
        <v>0</v>
      </c>
      <c r="KR158" s="197">
        <v>0</v>
      </c>
      <c r="KS158" s="197">
        <v>0</v>
      </c>
      <c r="KT158" s="197">
        <v>0</v>
      </c>
      <c r="KU158" s="197">
        <v>0</v>
      </c>
      <c r="KV158" s="197">
        <v>0</v>
      </c>
      <c r="KW158" s="197">
        <v>0</v>
      </c>
      <c r="KX158" s="198"/>
      <c r="KY158" s="198"/>
      <c r="KZ158" s="198"/>
      <c r="LA158" s="198"/>
      <c r="LB158" s="197">
        <v>0</v>
      </c>
      <c r="LC158" s="197">
        <v>0</v>
      </c>
      <c r="LD158" s="197">
        <v>0</v>
      </c>
      <c r="LE158" s="197">
        <v>0</v>
      </c>
      <c r="LF158" s="197">
        <v>0</v>
      </c>
      <c r="LG158" s="197">
        <v>0</v>
      </c>
      <c r="LH158" s="198"/>
      <c r="LI158" s="198"/>
      <c r="LJ158" s="198"/>
      <c r="LK158" s="198"/>
      <c r="LL158" s="198"/>
      <c r="LM158" s="198"/>
      <c r="LN158" s="198"/>
      <c r="LO158" s="198"/>
      <c r="LP158" s="198"/>
      <c r="LQ158" s="197">
        <v>0</v>
      </c>
      <c r="LR158" s="198"/>
      <c r="LS158" s="198"/>
      <c r="LT158" s="198"/>
      <c r="LU158" s="198"/>
      <c r="LV158" s="198"/>
      <c r="LW158" s="198"/>
      <c r="LX158" s="198"/>
      <c r="LY158" s="198"/>
      <c r="LZ158" s="198"/>
      <c r="MA158" s="198"/>
      <c r="MB158" s="198"/>
      <c r="MC158" s="198"/>
      <c r="MD158" s="198"/>
      <c r="ME158" s="198"/>
      <c r="MF158" s="198"/>
      <c r="MG158" s="198"/>
      <c r="MH158" s="198"/>
      <c r="MI158" s="198"/>
      <c r="MJ158" s="198"/>
      <c r="MK158" s="198"/>
      <c r="ML158" s="198"/>
      <c r="MM158" s="198"/>
      <c r="MN158" s="197">
        <v>0</v>
      </c>
      <c r="MO158" s="197">
        <v>0</v>
      </c>
      <c r="MP158" s="198"/>
      <c r="MQ158" s="197">
        <v>0</v>
      </c>
      <c r="MR158" s="198"/>
      <c r="MS158" s="198"/>
      <c r="MT158" s="198"/>
      <c r="MU158" s="198"/>
      <c r="MV158" s="198"/>
      <c r="MW158" s="198"/>
      <c r="MX158" s="198"/>
      <c r="MY158" s="198"/>
      <c r="MZ158" s="198"/>
      <c r="NA158" s="197">
        <v>0</v>
      </c>
      <c r="NB158" s="198"/>
      <c r="NC158" s="198"/>
      <c r="ND158" s="198"/>
      <c r="NE158" s="198"/>
      <c r="NF158" s="198"/>
      <c r="NG158" s="198"/>
      <c r="NH158" s="198"/>
      <c r="NI158" s="198"/>
      <c r="NJ158" s="198"/>
      <c r="NK158" s="198"/>
      <c r="NL158" s="198"/>
      <c r="NM158" s="198"/>
      <c r="NN158" s="198"/>
      <c r="NO158" s="198"/>
      <c r="NP158" s="198"/>
      <c r="NQ158" s="198"/>
      <c r="NR158" s="198"/>
      <c r="NS158" s="198"/>
      <c r="NT158" s="198"/>
      <c r="NU158" s="198"/>
      <c r="NV158" s="198"/>
      <c r="NW158" s="198"/>
      <c r="NX158" s="198"/>
      <c r="NY158" s="198"/>
      <c r="NZ158" s="198"/>
      <c r="OA158" s="198"/>
      <c r="OB158" s="198"/>
      <c r="OC158" s="198"/>
      <c r="OD158" s="198"/>
      <c r="OE158" s="198"/>
      <c r="OF158" s="198"/>
      <c r="OG158" s="198"/>
      <c r="OH158" s="198"/>
      <c r="OI158" s="198"/>
      <c r="OJ158" s="198"/>
      <c r="OK158" s="198"/>
      <c r="OL158" s="198"/>
      <c r="OM158" s="198"/>
      <c r="ON158" s="198"/>
      <c r="OO158" s="198"/>
      <c r="OP158" s="198"/>
      <c r="OQ158" s="198"/>
      <c r="OR158" s="198"/>
      <c r="OS158" s="198"/>
      <c r="OT158" s="198"/>
      <c r="OU158" s="198"/>
      <c r="OV158" s="198"/>
      <c r="OW158" s="198"/>
      <c r="OX158" s="198"/>
      <c r="OY158" s="198"/>
      <c r="OZ158" s="198"/>
      <c r="PA158" s="198"/>
      <c r="PB158" s="198"/>
      <c r="PC158" s="198"/>
      <c r="PD158" s="198"/>
      <c r="PE158" s="198"/>
      <c r="PF158" s="198"/>
      <c r="PG158" s="198"/>
      <c r="PH158" s="198"/>
      <c r="PI158" s="198"/>
      <c r="PJ158" s="198"/>
      <c r="PK158" s="198"/>
      <c r="PL158" s="198"/>
      <c r="PM158" s="198"/>
      <c r="PN158" s="198"/>
      <c r="PO158" s="198"/>
      <c r="PP158" s="198"/>
      <c r="PQ158" s="198"/>
      <c r="PR158" s="198"/>
      <c r="PS158" s="198"/>
      <c r="PT158" s="198"/>
      <c r="PU158" s="198"/>
      <c r="PV158" s="198"/>
      <c r="PW158" s="198"/>
      <c r="PX158" s="261"/>
      <c r="PY158" s="261"/>
      <c r="PZ158" s="261"/>
      <c r="QA158" s="261"/>
      <c r="QB158" s="261"/>
      <c r="QC158" s="261"/>
      <c r="QD158" s="261"/>
      <c r="QE158" s="261"/>
      <c r="QF158" s="261"/>
      <c r="QG158" s="261"/>
      <c r="QH158" s="261"/>
      <c r="QI158" s="261"/>
      <c r="QJ158" s="261"/>
      <c r="QK158" s="261"/>
      <c r="QL158" s="261"/>
      <c r="QM158" s="261"/>
      <c r="QN158" s="261"/>
      <c r="QO158" s="261"/>
      <c r="QP158" s="261"/>
      <c r="QQ158" s="261"/>
      <c r="QR158" s="261"/>
      <c r="QS158" s="261"/>
      <c r="QT158" s="261"/>
      <c r="QU158" s="261"/>
      <c r="QV158" s="261"/>
      <c r="QW158" s="261"/>
      <c r="QX158" s="261"/>
      <c r="QY158" s="261"/>
      <c r="QZ158" s="261"/>
      <c r="RA158" s="261"/>
      <c r="RB158" s="261"/>
      <c r="RC158" s="261"/>
      <c r="RD158" s="261"/>
      <c r="RE158" s="261"/>
      <c r="RF158" s="261"/>
      <c r="RG158" s="261"/>
      <c r="RH158" s="261"/>
      <c r="RI158" s="261"/>
      <c r="RJ158" s="261"/>
      <c r="RK158" s="261"/>
      <c r="RL158" s="261"/>
      <c r="RM158" s="261"/>
      <c r="RN158" s="261"/>
      <c r="RO158" s="261"/>
      <c r="RP158" s="261"/>
      <c r="RQ158" s="261"/>
      <c r="RR158" s="261"/>
      <c r="RS158" s="261"/>
      <c r="RT158" s="261"/>
      <c r="RU158" s="261"/>
      <c r="RV158" s="261"/>
      <c r="RW158" s="261"/>
      <c r="RX158" s="261"/>
      <c r="RY158" s="261"/>
      <c r="RZ158" s="261"/>
      <c r="SA158" s="261"/>
      <c r="SB158" s="261"/>
      <c r="SC158" s="261"/>
      <c r="SD158" s="261"/>
      <c r="SE158" s="261"/>
    </row>
    <row r="159" spans="1:499" x14ac:dyDescent="0.2">
      <c r="A159" s="230" t="s">
        <v>830</v>
      </c>
      <c r="B159" s="231" t="s">
        <v>5462</v>
      </c>
      <c r="C159" s="225"/>
      <c r="D159" s="225"/>
      <c r="E159" s="225"/>
      <c r="F159" s="226" t="s">
        <v>5797</v>
      </c>
      <c r="G159" s="226" t="s">
        <v>5785</v>
      </c>
      <c r="H159" s="226" t="s">
        <v>5786</v>
      </c>
      <c r="I159" s="226" t="s">
        <v>5787</v>
      </c>
      <c r="J159" s="226"/>
      <c r="K159" s="226"/>
      <c r="L159" s="226"/>
      <c r="M159" s="226"/>
      <c r="N159" s="226" t="s">
        <v>5788</v>
      </c>
      <c r="O159" s="226" t="s">
        <v>5785</v>
      </c>
      <c r="P159" s="226"/>
      <c r="Q159" s="237">
        <v>0</v>
      </c>
      <c r="R159" s="238"/>
      <c r="S159" s="238"/>
      <c r="T159" s="238"/>
      <c r="U159" s="238"/>
      <c r="V159" s="238"/>
      <c r="W159" s="232" t="s">
        <v>5555</v>
      </c>
      <c r="X159" s="232"/>
      <c r="Y159" s="232" t="s">
        <v>5556</v>
      </c>
      <c r="Z159" s="235">
        <v>111.79</v>
      </c>
      <c r="AA159" s="235">
        <v>268.70999999999998</v>
      </c>
      <c r="AB159" s="235">
        <v>0</v>
      </c>
      <c r="AC159" s="224">
        <v>36526</v>
      </c>
      <c r="AD159" s="224">
        <v>36526</v>
      </c>
      <c r="AE159" s="125">
        <v>20</v>
      </c>
      <c r="AF159" s="125">
        <v>18</v>
      </c>
      <c r="AG159" s="125">
        <v>8</v>
      </c>
      <c r="AH159" s="236">
        <v>1</v>
      </c>
      <c r="AI159" s="236"/>
      <c r="AJ159" s="125" t="s">
        <v>6242</v>
      </c>
      <c r="AK159" s="175"/>
      <c r="AL159" s="125" t="s">
        <v>820</v>
      </c>
      <c r="AM159" s="27" t="s">
        <v>820</v>
      </c>
      <c r="AN159" s="126">
        <v>0.04</v>
      </c>
      <c r="AO159" s="126">
        <v>0</v>
      </c>
      <c r="AP159" s="126">
        <v>0</v>
      </c>
      <c r="AQ159" s="126">
        <v>6.3</v>
      </c>
      <c r="AR159" s="125">
        <v>0</v>
      </c>
      <c r="AS159" s="125">
        <v>0</v>
      </c>
      <c r="AT159" s="178"/>
      <c r="AU159" s="178"/>
      <c r="AV159" s="178"/>
      <c r="AW159" s="239" t="s">
        <v>855</v>
      </c>
      <c r="AX159" s="239" t="s">
        <v>831</v>
      </c>
      <c r="AY159" s="127"/>
      <c r="AZ159" s="127"/>
      <c r="BA159" s="128">
        <v>1</v>
      </c>
      <c r="BB159" s="128" t="s">
        <v>489</v>
      </c>
      <c r="BC159" s="128"/>
      <c r="BD159" s="128">
        <v>1</v>
      </c>
      <c r="BE159" s="129" t="s">
        <v>541</v>
      </c>
      <c r="BF159" s="130">
        <v>1</v>
      </c>
      <c r="BG159" s="240"/>
      <c r="BH159" s="241"/>
      <c r="BI159" s="190"/>
      <c r="BJ159" s="131">
        <v>0</v>
      </c>
      <c r="BK159" s="191">
        <v>2</v>
      </c>
      <c r="BL159" s="13">
        <v>0</v>
      </c>
      <c r="BM159" s="13">
        <v>0</v>
      </c>
      <c r="BN159" s="27" t="s">
        <v>702</v>
      </c>
      <c r="BO159" s="13" t="s">
        <v>702</v>
      </c>
      <c r="BP159" s="222">
        <v>0</v>
      </c>
      <c r="BQ159" s="132"/>
      <c r="BR159" s="133"/>
      <c r="BS159" s="125">
        <v>1000000000</v>
      </c>
      <c r="BT159" s="134">
        <v>0</v>
      </c>
      <c r="BU159" s="135">
        <v>0</v>
      </c>
      <c r="BV159" s="134">
        <v>0</v>
      </c>
      <c r="BW159" s="136">
        <v>0</v>
      </c>
      <c r="BX159" s="136">
        <v>0</v>
      </c>
      <c r="BY159" s="136">
        <v>0</v>
      </c>
      <c r="BZ159" s="134">
        <v>0</v>
      </c>
      <c r="CA159" s="134">
        <v>0</v>
      </c>
      <c r="CB159" s="134">
        <v>0</v>
      </c>
      <c r="CC159" s="135">
        <v>0</v>
      </c>
      <c r="CD159" s="134"/>
      <c r="CE159" s="134"/>
      <c r="CF159" s="137">
        <v>0</v>
      </c>
      <c r="CG159" s="134">
        <v>0</v>
      </c>
      <c r="CH159" s="132"/>
      <c r="CI159" s="132"/>
      <c r="CJ159" s="229" t="s">
        <v>820</v>
      </c>
      <c r="CK159" s="233" t="s">
        <v>820</v>
      </c>
      <c r="CL159" s="138">
        <v>0</v>
      </c>
      <c r="CM159" s="138">
        <v>0</v>
      </c>
      <c r="CN159" s="135">
        <v>0</v>
      </c>
      <c r="CO159" s="135">
        <v>0</v>
      </c>
      <c r="CP159" s="139"/>
      <c r="CQ159" s="135">
        <v>0</v>
      </c>
      <c r="CR159" s="179">
        <v>42704</v>
      </c>
      <c r="CS159" s="180">
        <v>43353</v>
      </c>
      <c r="CT159" s="181">
        <v>43493</v>
      </c>
      <c r="CU159" s="181">
        <v>36526</v>
      </c>
      <c r="CV159" s="181">
        <v>36526</v>
      </c>
      <c r="CW159" s="181">
        <v>36526</v>
      </c>
      <c r="CX159" s="181">
        <v>36652</v>
      </c>
      <c r="CY159" s="135">
        <v>1</v>
      </c>
      <c r="CZ159" s="134">
        <v>0</v>
      </c>
      <c r="DA159" s="135">
        <v>0.59829059829059827</v>
      </c>
      <c r="DB159" s="135">
        <v>0</v>
      </c>
      <c r="DC159" s="135">
        <v>0</v>
      </c>
      <c r="DD159" s="135">
        <v>0</v>
      </c>
      <c r="DE159" s="140">
        <v>0</v>
      </c>
      <c r="DF159" s="13" t="s">
        <v>820</v>
      </c>
      <c r="DG159" s="80" t="s">
        <v>820</v>
      </c>
      <c r="DH159" s="18" t="b">
        <v>0</v>
      </c>
      <c r="DI159" s="79"/>
      <c r="DJ159" s="79"/>
      <c r="DK159" s="192"/>
      <c r="DL159" s="174"/>
      <c r="DM159" s="193"/>
      <c r="DN159" s="135"/>
      <c r="DO159" s="79"/>
      <c r="DP159" s="79"/>
      <c r="DQ159" s="79"/>
      <c r="DR159" s="79"/>
      <c r="DS159" s="79"/>
      <c r="DT159" s="79"/>
      <c r="DU159" s="79"/>
      <c r="DV159" s="18"/>
      <c r="DW159" s="18"/>
      <c r="DX159" s="18"/>
      <c r="DY159" s="177"/>
      <c r="DZ159" s="177">
        <v>0</v>
      </c>
      <c r="EA159" s="177">
        <v>0</v>
      </c>
      <c r="EB159" s="177">
        <v>0</v>
      </c>
      <c r="EC159" s="177">
        <v>0</v>
      </c>
      <c r="ED159" s="177">
        <v>0</v>
      </c>
      <c r="EE159" s="177">
        <v>0</v>
      </c>
      <c r="EF159" s="177">
        <v>0</v>
      </c>
      <c r="EG159" s="177">
        <v>0</v>
      </c>
      <c r="EH159" s="177">
        <v>0</v>
      </c>
      <c r="EI159" s="177">
        <v>0</v>
      </c>
      <c r="EJ159" s="177">
        <v>0</v>
      </c>
      <c r="EK159" s="177">
        <v>0</v>
      </c>
      <c r="EL159" s="177">
        <v>0</v>
      </c>
      <c r="EM159" s="177">
        <v>0</v>
      </c>
      <c r="EN159" s="177">
        <v>0</v>
      </c>
      <c r="EO159" s="177">
        <v>0</v>
      </c>
      <c r="EP159" s="177">
        <v>0</v>
      </c>
      <c r="EQ159" s="177">
        <v>0</v>
      </c>
      <c r="ER159" s="177">
        <v>0</v>
      </c>
      <c r="ES159" s="177">
        <v>0</v>
      </c>
      <c r="ET159" s="177">
        <v>0</v>
      </c>
      <c r="EU159" s="177">
        <v>0</v>
      </c>
      <c r="EV159" s="177">
        <v>0</v>
      </c>
      <c r="EW159" s="177">
        <v>0</v>
      </c>
      <c r="EX159" s="177">
        <v>0</v>
      </c>
      <c r="EY159" s="177">
        <v>0</v>
      </c>
      <c r="EZ159" s="177">
        <v>0</v>
      </c>
      <c r="FA159" s="177">
        <v>0</v>
      </c>
      <c r="FB159" s="177">
        <v>0</v>
      </c>
      <c r="FC159" s="196"/>
      <c r="FD159" s="196"/>
      <c r="FE159" s="195">
        <v>1</v>
      </c>
      <c r="FF159" s="196"/>
      <c r="FG159" s="195">
        <v>1</v>
      </c>
      <c r="FH159" s="195">
        <v>1</v>
      </c>
      <c r="FI159" s="195">
        <v>1</v>
      </c>
      <c r="FJ159" s="195">
        <v>1</v>
      </c>
      <c r="FK159" s="195">
        <v>1</v>
      </c>
      <c r="FL159" s="195">
        <v>1</v>
      </c>
      <c r="FM159" s="195">
        <v>1</v>
      </c>
      <c r="FN159" s="195">
        <v>1</v>
      </c>
      <c r="FO159" s="195">
        <v>1</v>
      </c>
      <c r="FP159" s="195">
        <v>1</v>
      </c>
      <c r="FQ159" s="195">
        <v>1</v>
      </c>
      <c r="FR159" s="195">
        <v>1</v>
      </c>
      <c r="FS159" s="195">
        <v>1</v>
      </c>
      <c r="FT159" s="195">
        <v>1</v>
      </c>
      <c r="FU159" s="195">
        <v>1</v>
      </c>
      <c r="FV159" s="195">
        <v>1</v>
      </c>
      <c r="FW159" s="195">
        <v>1</v>
      </c>
      <c r="FX159" s="195">
        <v>1</v>
      </c>
      <c r="FY159" s="195">
        <v>1</v>
      </c>
      <c r="FZ159" s="195">
        <v>1</v>
      </c>
      <c r="GA159" s="195">
        <v>1</v>
      </c>
      <c r="GB159" s="195">
        <v>1</v>
      </c>
      <c r="GC159" s="195">
        <v>1</v>
      </c>
      <c r="GD159" s="195">
        <v>1</v>
      </c>
      <c r="GE159" s="195">
        <v>1</v>
      </c>
      <c r="GF159" s="195">
        <v>1</v>
      </c>
      <c r="GG159" s="195">
        <v>1</v>
      </c>
      <c r="GH159" s="195">
        <v>1</v>
      </c>
      <c r="GI159" s="195">
        <v>1</v>
      </c>
      <c r="GJ159" s="195">
        <v>1</v>
      </c>
      <c r="GK159" s="195">
        <v>1</v>
      </c>
      <c r="GL159" s="195">
        <v>1</v>
      </c>
      <c r="GM159" s="195">
        <v>1</v>
      </c>
      <c r="GN159" s="195">
        <v>1</v>
      </c>
      <c r="GO159" s="195">
        <v>1</v>
      </c>
      <c r="GP159" s="195">
        <v>1</v>
      </c>
      <c r="GQ159" s="195">
        <v>1</v>
      </c>
      <c r="GR159" s="195">
        <v>1</v>
      </c>
      <c r="GS159" s="195">
        <v>1</v>
      </c>
      <c r="GT159" s="195">
        <v>1</v>
      </c>
      <c r="GU159" s="195">
        <v>1</v>
      </c>
      <c r="GV159" s="195">
        <v>1</v>
      </c>
      <c r="GW159" s="195">
        <v>1</v>
      </c>
      <c r="GX159" s="195">
        <v>1</v>
      </c>
      <c r="GY159" s="195">
        <v>1</v>
      </c>
      <c r="GZ159" s="195">
        <v>1</v>
      </c>
      <c r="HA159" s="195">
        <v>1</v>
      </c>
      <c r="HB159" s="195">
        <v>1</v>
      </c>
      <c r="HC159" s="195">
        <v>1</v>
      </c>
      <c r="HD159" s="195">
        <v>1</v>
      </c>
      <c r="HE159" s="195">
        <v>1</v>
      </c>
      <c r="HF159" s="195">
        <v>1</v>
      </c>
      <c r="HG159" s="195">
        <v>1</v>
      </c>
      <c r="HH159" s="195">
        <v>1</v>
      </c>
      <c r="HI159" s="195">
        <v>1</v>
      </c>
      <c r="HJ159" s="195">
        <v>1</v>
      </c>
      <c r="HK159" s="196"/>
      <c r="HL159" s="196"/>
      <c r="HM159" s="195">
        <v>1</v>
      </c>
      <c r="HN159" s="195">
        <v>1</v>
      </c>
      <c r="HO159" s="195">
        <v>1</v>
      </c>
      <c r="HP159" s="195">
        <v>1</v>
      </c>
      <c r="HQ159" s="195">
        <v>1</v>
      </c>
      <c r="HR159" s="195">
        <v>1</v>
      </c>
      <c r="HS159" s="195">
        <v>1</v>
      </c>
      <c r="HT159" s="195">
        <v>1</v>
      </c>
      <c r="HU159" s="195">
        <v>1</v>
      </c>
      <c r="HV159" s="196"/>
      <c r="HW159" s="195">
        <v>1</v>
      </c>
      <c r="HX159" s="195">
        <v>1</v>
      </c>
      <c r="HY159" s="195">
        <v>1</v>
      </c>
      <c r="HZ159" s="195">
        <v>1</v>
      </c>
      <c r="IA159" s="195">
        <v>1</v>
      </c>
      <c r="IB159" s="195">
        <v>1</v>
      </c>
      <c r="IC159" s="195">
        <v>1</v>
      </c>
      <c r="ID159" s="195">
        <v>1</v>
      </c>
      <c r="IE159" s="195">
        <v>1</v>
      </c>
      <c r="IF159" s="195">
        <v>1</v>
      </c>
      <c r="IG159" s="195">
        <v>1</v>
      </c>
      <c r="IH159" s="195">
        <v>1</v>
      </c>
      <c r="II159" s="195">
        <v>0</v>
      </c>
      <c r="IJ159" s="195">
        <v>0</v>
      </c>
      <c r="IK159" s="195">
        <v>0</v>
      </c>
      <c r="IL159" s="195">
        <v>0</v>
      </c>
      <c r="IM159" s="195">
        <v>0</v>
      </c>
      <c r="IN159" s="195">
        <v>0</v>
      </c>
      <c r="IO159" s="195">
        <v>0</v>
      </c>
      <c r="IP159" s="195">
        <v>0</v>
      </c>
      <c r="IQ159" s="195">
        <v>0</v>
      </c>
      <c r="IR159" s="195">
        <v>0</v>
      </c>
      <c r="IS159" s="195">
        <v>0</v>
      </c>
      <c r="IT159" s="195">
        <v>0</v>
      </c>
      <c r="IU159" s="195">
        <v>0</v>
      </c>
      <c r="IV159" s="195">
        <v>0</v>
      </c>
      <c r="IW159" s="195">
        <v>0</v>
      </c>
      <c r="IX159" s="195">
        <v>0</v>
      </c>
      <c r="IY159" s="195">
        <v>0</v>
      </c>
      <c r="IZ159" s="195">
        <v>0</v>
      </c>
      <c r="JA159" s="195">
        <v>0</v>
      </c>
      <c r="JB159" s="195">
        <v>0</v>
      </c>
      <c r="JC159" s="195">
        <v>0</v>
      </c>
      <c r="JD159" s="195">
        <v>0</v>
      </c>
      <c r="JE159" s="195">
        <v>0</v>
      </c>
      <c r="JF159" s="195">
        <v>0</v>
      </c>
      <c r="JG159" s="195">
        <v>0</v>
      </c>
      <c r="JH159" s="195">
        <v>0</v>
      </c>
      <c r="JI159" s="195">
        <v>0</v>
      </c>
      <c r="JJ159" s="195"/>
      <c r="JK159" s="197">
        <v>0</v>
      </c>
      <c r="JL159" s="195">
        <v>0</v>
      </c>
      <c r="JM159" s="195">
        <v>0</v>
      </c>
      <c r="JN159" s="195">
        <v>0</v>
      </c>
      <c r="JO159" s="195">
        <v>0</v>
      </c>
      <c r="JP159" s="195">
        <v>0</v>
      </c>
      <c r="JQ159" s="196"/>
      <c r="JR159" s="195">
        <v>0</v>
      </c>
      <c r="JS159" s="195">
        <v>0</v>
      </c>
      <c r="JT159" s="195">
        <v>0</v>
      </c>
      <c r="JU159" s="195">
        <v>0</v>
      </c>
      <c r="JV159" s="195">
        <v>0</v>
      </c>
      <c r="JW159" s="195">
        <v>0</v>
      </c>
      <c r="JX159" s="195">
        <v>0</v>
      </c>
      <c r="JY159" s="195">
        <v>0</v>
      </c>
      <c r="JZ159" s="195">
        <v>0</v>
      </c>
      <c r="KA159" s="195">
        <v>0</v>
      </c>
      <c r="KB159" s="195">
        <v>0</v>
      </c>
      <c r="KC159" s="195">
        <v>0</v>
      </c>
      <c r="KD159" s="195">
        <v>0</v>
      </c>
      <c r="KE159" s="195">
        <v>0</v>
      </c>
      <c r="KF159" s="195">
        <v>0</v>
      </c>
      <c r="KG159" s="195">
        <v>0</v>
      </c>
      <c r="KH159" s="195">
        <v>0</v>
      </c>
      <c r="KI159" s="195">
        <v>0</v>
      </c>
      <c r="KJ159" s="195">
        <v>0</v>
      </c>
      <c r="KK159" s="195">
        <v>0</v>
      </c>
      <c r="KL159" s="195">
        <v>0</v>
      </c>
      <c r="KM159" s="195">
        <v>0</v>
      </c>
      <c r="KN159" s="195">
        <v>0</v>
      </c>
      <c r="KO159" s="195">
        <v>0</v>
      </c>
      <c r="KP159" s="195">
        <v>0</v>
      </c>
      <c r="KQ159" s="195">
        <v>0</v>
      </c>
      <c r="KR159" s="195">
        <v>0</v>
      </c>
      <c r="KS159" s="195">
        <v>0</v>
      </c>
      <c r="KT159" s="195">
        <v>0</v>
      </c>
      <c r="KU159" s="195">
        <v>0</v>
      </c>
      <c r="KV159" s="195">
        <v>0</v>
      </c>
      <c r="KW159" s="195">
        <v>0</v>
      </c>
      <c r="KX159" s="196"/>
      <c r="KY159" s="196"/>
      <c r="KZ159" s="196"/>
      <c r="LA159" s="196"/>
      <c r="LB159" s="195">
        <v>0</v>
      </c>
      <c r="LC159" s="195">
        <v>0</v>
      </c>
      <c r="LD159" s="195">
        <v>0</v>
      </c>
      <c r="LE159" s="195">
        <v>0</v>
      </c>
      <c r="LF159" s="195">
        <v>0</v>
      </c>
      <c r="LG159" s="195">
        <v>0</v>
      </c>
      <c r="LH159" s="196"/>
      <c r="LI159" s="196"/>
      <c r="LJ159" s="196"/>
      <c r="LK159" s="196"/>
      <c r="LL159" s="196"/>
      <c r="LM159" s="196"/>
      <c r="LN159" s="196"/>
      <c r="LO159" s="196"/>
      <c r="LP159" s="196"/>
      <c r="LQ159" s="195">
        <v>0</v>
      </c>
      <c r="LR159" s="196"/>
      <c r="LS159" s="196"/>
      <c r="LT159" s="196"/>
      <c r="LU159" s="196"/>
      <c r="LV159" s="196"/>
      <c r="LW159" s="196"/>
      <c r="LX159" s="196"/>
      <c r="LY159" s="196"/>
      <c r="LZ159" s="196"/>
      <c r="MA159" s="196"/>
      <c r="MB159" s="196"/>
      <c r="MC159" s="196"/>
      <c r="MD159" s="196"/>
      <c r="ME159" s="196"/>
      <c r="MF159" s="196"/>
      <c r="MG159" s="196"/>
      <c r="MH159" s="196"/>
      <c r="MI159" s="196"/>
      <c r="MJ159" s="196"/>
      <c r="MK159" s="196"/>
      <c r="ML159" s="196"/>
      <c r="MM159" s="196"/>
      <c r="MN159" s="195">
        <v>0</v>
      </c>
      <c r="MO159" s="195">
        <v>0</v>
      </c>
      <c r="MP159" s="196"/>
      <c r="MQ159" s="195">
        <v>0</v>
      </c>
      <c r="MR159" s="196"/>
      <c r="MS159" s="196"/>
      <c r="MT159" s="196"/>
      <c r="MU159" s="196"/>
      <c r="MV159" s="196"/>
      <c r="MW159" s="196"/>
      <c r="MX159" s="196"/>
      <c r="MY159" s="196"/>
      <c r="MZ159" s="196"/>
      <c r="NA159" s="195">
        <v>0</v>
      </c>
      <c r="NB159" s="196"/>
      <c r="NC159" s="196"/>
      <c r="ND159" s="196"/>
      <c r="NE159" s="196"/>
      <c r="NF159" s="196"/>
      <c r="NG159" s="196"/>
      <c r="NH159" s="196"/>
      <c r="NI159" s="196"/>
      <c r="NJ159" s="196"/>
      <c r="NK159" s="196"/>
      <c r="NL159" s="196"/>
      <c r="NM159" s="196"/>
      <c r="NN159" s="196"/>
      <c r="NO159" s="196"/>
      <c r="NP159" s="196"/>
      <c r="NQ159" s="196"/>
      <c r="NR159" s="196"/>
      <c r="NS159" s="196"/>
      <c r="NT159" s="196"/>
      <c r="NU159" s="196"/>
      <c r="NV159" s="196"/>
      <c r="NW159" s="196"/>
      <c r="NX159" s="196"/>
      <c r="NY159" s="196"/>
      <c r="NZ159" s="196"/>
      <c r="OA159" s="196"/>
      <c r="OB159" s="196"/>
      <c r="OC159" s="196"/>
      <c r="OD159" s="196"/>
      <c r="OE159" s="196"/>
      <c r="OF159" s="196"/>
      <c r="OG159" s="196"/>
      <c r="OH159" s="196"/>
      <c r="OI159" s="196"/>
      <c r="OJ159" s="196"/>
      <c r="OK159" s="196"/>
      <c r="OL159" s="196"/>
      <c r="OM159" s="196"/>
      <c r="ON159" s="196"/>
      <c r="OO159" s="196"/>
      <c r="OP159" s="196"/>
      <c r="OQ159" s="196"/>
      <c r="OR159" s="196"/>
      <c r="OS159" s="196"/>
      <c r="OT159" s="196"/>
      <c r="OU159" s="196"/>
      <c r="OV159" s="196"/>
      <c r="OW159" s="196"/>
      <c r="OX159" s="196"/>
      <c r="OY159" s="196"/>
      <c r="OZ159" s="196"/>
      <c r="PA159" s="196"/>
      <c r="PB159" s="196"/>
      <c r="PC159" s="196"/>
      <c r="PD159" s="196"/>
      <c r="PE159" s="196"/>
      <c r="PF159" s="196"/>
      <c r="PG159" s="196"/>
      <c r="PH159" s="196"/>
      <c r="PI159" s="196"/>
      <c r="PJ159" s="196"/>
      <c r="PK159" s="196"/>
      <c r="PL159" s="196"/>
      <c r="PM159" s="196"/>
      <c r="PN159" s="196"/>
      <c r="PO159" s="196"/>
      <c r="PP159" s="196"/>
      <c r="PQ159" s="196"/>
      <c r="PR159" s="196"/>
      <c r="PS159" s="196"/>
      <c r="PT159" s="196"/>
      <c r="PU159" s="196"/>
      <c r="PV159" s="196"/>
      <c r="PW159" s="196"/>
      <c r="PX159" s="261"/>
      <c r="PY159" s="261"/>
      <c r="PZ159" s="261"/>
      <c r="QA159" s="261"/>
      <c r="QB159" s="261"/>
      <c r="QC159" s="261"/>
      <c r="QD159" s="261"/>
      <c r="QE159" s="261"/>
      <c r="QF159" s="261"/>
      <c r="QG159" s="261"/>
      <c r="QH159" s="261"/>
      <c r="QI159" s="261"/>
      <c r="QJ159" s="261"/>
      <c r="QK159" s="261"/>
      <c r="QL159" s="261"/>
      <c r="QM159" s="261"/>
      <c r="QN159" s="261"/>
      <c r="QO159" s="261"/>
      <c r="QP159" s="261"/>
      <c r="QQ159" s="261"/>
      <c r="QR159" s="261"/>
      <c r="QS159" s="261"/>
      <c r="QT159" s="261"/>
      <c r="QU159" s="261"/>
      <c r="QV159" s="261"/>
      <c r="QW159" s="261"/>
      <c r="QX159" s="261"/>
      <c r="QY159" s="261"/>
      <c r="QZ159" s="261"/>
      <c r="RA159" s="261"/>
      <c r="RB159" s="261"/>
      <c r="RC159" s="261"/>
      <c r="RD159" s="261"/>
      <c r="RE159" s="261"/>
      <c r="RF159" s="261"/>
      <c r="RG159" s="261"/>
      <c r="RH159" s="261"/>
      <c r="RI159" s="261"/>
      <c r="RJ159" s="261"/>
      <c r="RK159" s="261"/>
      <c r="RL159" s="261"/>
      <c r="RM159" s="261"/>
      <c r="RN159" s="261"/>
      <c r="RO159" s="261"/>
      <c r="RP159" s="261"/>
      <c r="RQ159" s="261"/>
      <c r="RR159" s="261"/>
      <c r="RS159" s="261"/>
      <c r="RT159" s="261"/>
      <c r="RU159" s="261"/>
      <c r="RV159" s="261"/>
      <c r="RW159" s="261"/>
      <c r="RX159" s="261"/>
      <c r="RY159" s="261"/>
      <c r="RZ159" s="261"/>
      <c r="SA159" s="261"/>
      <c r="SB159" s="261"/>
      <c r="SC159" s="261"/>
      <c r="SD159" s="261"/>
      <c r="SE159" s="261"/>
    </row>
    <row r="160" spans="1:499" x14ac:dyDescent="0.2">
      <c r="A160" s="230" t="s">
        <v>830</v>
      </c>
      <c r="B160" s="231" t="s">
        <v>5463</v>
      </c>
      <c r="C160" s="225"/>
      <c r="D160" s="225"/>
      <c r="E160" s="225"/>
      <c r="F160" s="226" t="s">
        <v>5798</v>
      </c>
      <c r="G160" s="226" t="s">
        <v>5785</v>
      </c>
      <c r="H160" s="226" t="s">
        <v>5786</v>
      </c>
      <c r="I160" s="226" t="s">
        <v>5787</v>
      </c>
      <c r="J160" s="226"/>
      <c r="K160" s="226"/>
      <c r="L160" s="226"/>
      <c r="M160" s="226"/>
      <c r="N160" s="226" t="s">
        <v>5788</v>
      </c>
      <c r="O160" s="226" t="s">
        <v>5785</v>
      </c>
      <c r="P160" s="226"/>
      <c r="Q160" s="237">
        <v>0</v>
      </c>
      <c r="R160" s="238"/>
      <c r="S160" s="238"/>
      <c r="T160" s="238"/>
      <c r="U160" s="238"/>
      <c r="V160" s="238"/>
      <c r="W160" s="232" t="s">
        <v>5555</v>
      </c>
      <c r="X160" s="232"/>
      <c r="Y160" s="232" t="s">
        <v>5556</v>
      </c>
      <c r="Z160" s="235">
        <v>166.82</v>
      </c>
      <c r="AA160" s="235">
        <v>404.76</v>
      </c>
      <c r="AB160" s="235">
        <v>0</v>
      </c>
      <c r="AC160" s="224">
        <v>36526</v>
      </c>
      <c r="AD160" s="224">
        <v>36526</v>
      </c>
      <c r="AE160" s="125">
        <v>20</v>
      </c>
      <c r="AF160" s="125">
        <v>18</v>
      </c>
      <c r="AG160" s="125">
        <v>8</v>
      </c>
      <c r="AH160" s="236">
        <v>1</v>
      </c>
      <c r="AI160" s="236"/>
      <c r="AJ160" s="125" t="s">
        <v>6242</v>
      </c>
      <c r="AK160" s="175"/>
      <c r="AL160" s="125" t="s">
        <v>820</v>
      </c>
      <c r="AM160" s="27" t="s">
        <v>820</v>
      </c>
      <c r="AN160" s="126">
        <v>0</v>
      </c>
      <c r="AO160" s="126">
        <v>0</v>
      </c>
      <c r="AP160" s="126">
        <v>0</v>
      </c>
      <c r="AQ160" s="126">
        <v>0</v>
      </c>
      <c r="AR160" s="125">
        <v>0</v>
      </c>
      <c r="AS160" s="125">
        <v>0</v>
      </c>
      <c r="AT160" s="178"/>
      <c r="AU160" s="178"/>
      <c r="AV160" s="178"/>
      <c r="AW160" s="239" t="s">
        <v>855</v>
      </c>
      <c r="AX160" s="239" t="s">
        <v>831</v>
      </c>
      <c r="AY160" s="127"/>
      <c r="AZ160" s="127"/>
      <c r="BA160" s="128">
        <v>1</v>
      </c>
      <c r="BB160" s="128" t="s">
        <v>489</v>
      </c>
      <c r="BC160" s="128"/>
      <c r="BD160" s="128">
        <v>1</v>
      </c>
      <c r="BE160" s="129" t="s">
        <v>541</v>
      </c>
      <c r="BF160" s="130">
        <v>1</v>
      </c>
      <c r="BG160" s="240"/>
      <c r="BH160" s="241"/>
      <c r="BI160" s="190"/>
      <c r="BJ160" s="131">
        <v>0</v>
      </c>
      <c r="BK160" s="191">
        <v>0</v>
      </c>
      <c r="BL160" s="13">
        <v>0</v>
      </c>
      <c r="BM160" s="13">
        <v>0</v>
      </c>
      <c r="BN160" s="27" t="s">
        <v>702</v>
      </c>
      <c r="BO160" s="13" t="s">
        <v>702</v>
      </c>
      <c r="BP160" s="222">
        <v>0</v>
      </c>
      <c r="BQ160" s="132"/>
      <c r="BR160" s="133"/>
      <c r="BS160" s="125">
        <v>1000000000</v>
      </c>
      <c r="BT160" s="134">
        <v>1</v>
      </c>
      <c r="BU160" s="135">
        <v>0</v>
      </c>
      <c r="BV160" s="134">
        <v>0</v>
      </c>
      <c r="BW160" s="136">
        <v>0</v>
      </c>
      <c r="BX160" s="136">
        <v>0</v>
      </c>
      <c r="BY160" s="136">
        <v>0</v>
      </c>
      <c r="BZ160" s="134">
        <v>0</v>
      </c>
      <c r="CA160" s="134">
        <v>0</v>
      </c>
      <c r="CB160" s="134">
        <v>1</v>
      </c>
      <c r="CC160" s="135">
        <v>0</v>
      </c>
      <c r="CD160" s="134"/>
      <c r="CE160" s="134"/>
      <c r="CF160" s="137">
        <v>0</v>
      </c>
      <c r="CG160" s="134">
        <v>0</v>
      </c>
      <c r="CH160" s="132"/>
      <c r="CI160" s="132"/>
      <c r="CJ160" s="229" t="s">
        <v>820</v>
      </c>
      <c r="CK160" s="233" t="s">
        <v>820</v>
      </c>
      <c r="CL160" s="138">
        <v>0</v>
      </c>
      <c r="CM160" s="138">
        <v>0</v>
      </c>
      <c r="CN160" s="135">
        <v>0</v>
      </c>
      <c r="CO160" s="135">
        <v>0</v>
      </c>
      <c r="CP160" s="139"/>
      <c r="CQ160" s="135">
        <v>0</v>
      </c>
      <c r="CR160" s="179">
        <v>42704</v>
      </c>
      <c r="CS160" s="180">
        <v>43353</v>
      </c>
      <c r="CT160" s="181">
        <v>43493</v>
      </c>
      <c r="CU160" s="181">
        <v>36526</v>
      </c>
      <c r="CV160" s="181">
        <v>36526</v>
      </c>
      <c r="CW160" s="181">
        <v>36526</v>
      </c>
      <c r="CX160" s="181">
        <v>36652</v>
      </c>
      <c r="CY160" s="135">
        <v>0.12125507630928598</v>
      </c>
      <c r="CZ160" s="134">
        <v>0</v>
      </c>
      <c r="DA160" s="135">
        <v>8.5470085470085479E-3</v>
      </c>
      <c r="DB160" s="135">
        <v>0</v>
      </c>
      <c r="DC160" s="135">
        <v>0</v>
      </c>
      <c r="DD160" s="135">
        <v>0</v>
      </c>
      <c r="DE160" s="140">
        <v>0.58974358974358976</v>
      </c>
      <c r="DF160" s="13" t="s">
        <v>820</v>
      </c>
      <c r="DG160" s="80" t="s">
        <v>820</v>
      </c>
      <c r="DH160" s="18" t="b">
        <v>0</v>
      </c>
      <c r="DI160" s="79"/>
      <c r="DJ160" s="79"/>
      <c r="DK160" s="192"/>
      <c r="DL160" s="174"/>
      <c r="DM160" s="193"/>
      <c r="DN160" s="135"/>
      <c r="DO160" s="79"/>
      <c r="DP160" s="79"/>
      <c r="DQ160" s="79"/>
      <c r="DR160" s="79"/>
      <c r="DS160" s="79"/>
      <c r="DT160" s="79"/>
      <c r="DU160" s="79"/>
      <c r="DV160" s="18"/>
      <c r="DW160" s="18"/>
      <c r="DX160" s="18"/>
      <c r="DY160" s="177"/>
      <c r="DZ160" s="177">
        <v>0</v>
      </c>
      <c r="EA160" s="177">
        <v>0</v>
      </c>
      <c r="EB160" s="177">
        <v>0</v>
      </c>
      <c r="EC160" s="177">
        <v>0</v>
      </c>
      <c r="ED160" s="177">
        <v>0</v>
      </c>
      <c r="EE160" s="177">
        <v>0</v>
      </c>
      <c r="EF160" s="177">
        <v>0</v>
      </c>
      <c r="EG160" s="177">
        <v>0</v>
      </c>
      <c r="EH160" s="177">
        <v>0</v>
      </c>
      <c r="EI160" s="177">
        <v>0</v>
      </c>
      <c r="EJ160" s="177">
        <v>0</v>
      </c>
      <c r="EK160" s="177">
        <v>0</v>
      </c>
      <c r="EL160" s="177">
        <v>0</v>
      </c>
      <c r="EM160" s="177">
        <v>0</v>
      </c>
      <c r="EN160" s="177">
        <v>0</v>
      </c>
      <c r="EO160" s="177">
        <v>0</v>
      </c>
      <c r="EP160" s="177">
        <v>0</v>
      </c>
      <c r="EQ160" s="177">
        <v>0</v>
      </c>
      <c r="ER160" s="177">
        <v>0</v>
      </c>
      <c r="ES160" s="177">
        <v>0</v>
      </c>
      <c r="ET160" s="177">
        <v>0</v>
      </c>
      <c r="EU160" s="177">
        <v>0</v>
      </c>
      <c r="EV160" s="177">
        <v>0</v>
      </c>
      <c r="EW160" s="177">
        <v>0</v>
      </c>
      <c r="EX160" s="177">
        <v>0</v>
      </c>
      <c r="EY160" s="177">
        <v>0</v>
      </c>
      <c r="EZ160" s="177">
        <v>0</v>
      </c>
      <c r="FA160" s="177">
        <v>0</v>
      </c>
      <c r="FB160" s="177">
        <v>0</v>
      </c>
      <c r="FC160" s="198"/>
      <c r="FD160" s="198"/>
      <c r="FE160" s="197">
        <v>1</v>
      </c>
      <c r="FF160" s="198"/>
      <c r="FG160" s="197">
        <v>1</v>
      </c>
      <c r="FH160" s="197">
        <v>1</v>
      </c>
      <c r="FI160" s="197">
        <v>1</v>
      </c>
      <c r="FJ160" s="197">
        <v>1</v>
      </c>
      <c r="FK160" s="197">
        <v>1</v>
      </c>
      <c r="FL160" s="197">
        <v>1</v>
      </c>
      <c r="FM160" s="197">
        <v>1</v>
      </c>
      <c r="FN160" s="197">
        <v>1</v>
      </c>
      <c r="FO160" s="197">
        <v>1</v>
      </c>
      <c r="FP160" s="197">
        <v>1</v>
      </c>
      <c r="FQ160" s="197">
        <v>1</v>
      </c>
      <c r="FR160" s="197">
        <v>1</v>
      </c>
      <c r="FS160" s="197">
        <v>1</v>
      </c>
      <c r="FT160" s="197">
        <v>1</v>
      </c>
      <c r="FU160" s="197">
        <v>1</v>
      </c>
      <c r="FV160" s="197">
        <v>1</v>
      </c>
      <c r="FW160" s="197">
        <v>1</v>
      </c>
      <c r="FX160" s="197">
        <v>1</v>
      </c>
      <c r="FY160" s="197">
        <v>1</v>
      </c>
      <c r="FZ160" s="197">
        <v>1</v>
      </c>
      <c r="GA160" s="197">
        <v>1</v>
      </c>
      <c r="GB160" s="197">
        <v>1</v>
      </c>
      <c r="GC160" s="197">
        <v>1</v>
      </c>
      <c r="GD160" s="197">
        <v>1</v>
      </c>
      <c r="GE160" s="197">
        <v>1</v>
      </c>
      <c r="GF160" s="197">
        <v>1</v>
      </c>
      <c r="GG160" s="197">
        <v>1</v>
      </c>
      <c r="GH160" s="197">
        <v>1</v>
      </c>
      <c r="GI160" s="197">
        <v>1</v>
      </c>
      <c r="GJ160" s="197">
        <v>1</v>
      </c>
      <c r="GK160" s="197">
        <v>1</v>
      </c>
      <c r="GL160" s="197">
        <v>1</v>
      </c>
      <c r="GM160" s="197">
        <v>1</v>
      </c>
      <c r="GN160" s="197">
        <v>1</v>
      </c>
      <c r="GO160" s="197">
        <v>1</v>
      </c>
      <c r="GP160" s="197">
        <v>1</v>
      </c>
      <c r="GQ160" s="197">
        <v>1</v>
      </c>
      <c r="GR160" s="197">
        <v>1</v>
      </c>
      <c r="GS160" s="197">
        <v>1</v>
      </c>
      <c r="GT160" s="197">
        <v>1</v>
      </c>
      <c r="GU160" s="197">
        <v>1</v>
      </c>
      <c r="GV160" s="197">
        <v>1</v>
      </c>
      <c r="GW160" s="197">
        <v>1</v>
      </c>
      <c r="GX160" s="197">
        <v>1</v>
      </c>
      <c r="GY160" s="197">
        <v>1</v>
      </c>
      <c r="GZ160" s="197">
        <v>1</v>
      </c>
      <c r="HA160" s="197">
        <v>1</v>
      </c>
      <c r="HB160" s="197">
        <v>1</v>
      </c>
      <c r="HC160" s="197">
        <v>1</v>
      </c>
      <c r="HD160" s="197">
        <v>1</v>
      </c>
      <c r="HE160" s="197">
        <v>1</v>
      </c>
      <c r="HF160" s="197">
        <v>1</v>
      </c>
      <c r="HG160" s="197">
        <v>1</v>
      </c>
      <c r="HH160" s="197">
        <v>1</v>
      </c>
      <c r="HI160" s="197">
        <v>1</v>
      </c>
      <c r="HJ160" s="197">
        <v>1</v>
      </c>
      <c r="HK160" s="198"/>
      <c r="HL160" s="198"/>
      <c r="HM160" s="197">
        <v>1</v>
      </c>
      <c r="HN160" s="197">
        <v>1</v>
      </c>
      <c r="HO160" s="197">
        <v>1</v>
      </c>
      <c r="HP160" s="197">
        <v>1</v>
      </c>
      <c r="HQ160" s="197">
        <v>1</v>
      </c>
      <c r="HR160" s="197">
        <v>1</v>
      </c>
      <c r="HS160" s="197">
        <v>1</v>
      </c>
      <c r="HT160" s="197">
        <v>1</v>
      </c>
      <c r="HU160" s="197">
        <v>1</v>
      </c>
      <c r="HV160" s="198"/>
      <c r="HW160" s="197">
        <v>1</v>
      </c>
      <c r="HX160" s="197">
        <v>1</v>
      </c>
      <c r="HY160" s="197">
        <v>1</v>
      </c>
      <c r="HZ160" s="197">
        <v>1</v>
      </c>
      <c r="IA160" s="197">
        <v>1</v>
      </c>
      <c r="IB160" s="197">
        <v>1</v>
      </c>
      <c r="IC160" s="197">
        <v>1</v>
      </c>
      <c r="ID160" s="197">
        <v>1</v>
      </c>
      <c r="IE160" s="197">
        <v>1</v>
      </c>
      <c r="IF160" s="197">
        <v>1</v>
      </c>
      <c r="IG160" s="197">
        <v>1</v>
      </c>
      <c r="IH160" s="197">
        <v>1</v>
      </c>
      <c r="II160" s="197">
        <v>1</v>
      </c>
      <c r="IJ160" s="197">
        <v>1</v>
      </c>
      <c r="IK160" s="197">
        <v>1</v>
      </c>
      <c r="IL160" s="197">
        <v>1</v>
      </c>
      <c r="IM160" s="197">
        <v>1</v>
      </c>
      <c r="IN160" s="197">
        <v>1</v>
      </c>
      <c r="IO160" s="197">
        <v>1</v>
      </c>
      <c r="IP160" s="197">
        <v>1</v>
      </c>
      <c r="IQ160" s="197">
        <v>1</v>
      </c>
      <c r="IR160" s="197">
        <v>1</v>
      </c>
      <c r="IS160" s="197">
        <v>1</v>
      </c>
      <c r="IT160" s="197">
        <v>1</v>
      </c>
      <c r="IU160" s="197">
        <v>1</v>
      </c>
      <c r="IV160" s="197">
        <v>1</v>
      </c>
      <c r="IW160" s="197">
        <v>1</v>
      </c>
      <c r="IX160" s="197">
        <v>1</v>
      </c>
      <c r="IY160" s="197">
        <v>1</v>
      </c>
      <c r="IZ160" s="197">
        <v>1</v>
      </c>
      <c r="JA160" s="197">
        <v>1</v>
      </c>
      <c r="JB160" s="197">
        <v>1</v>
      </c>
      <c r="JC160" s="197">
        <v>1</v>
      </c>
      <c r="JD160" s="197">
        <v>1</v>
      </c>
      <c r="JE160" s="197">
        <v>1</v>
      </c>
      <c r="JF160" s="197">
        <v>1</v>
      </c>
      <c r="JG160" s="197">
        <v>1</v>
      </c>
      <c r="JH160" s="197">
        <v>1</v>
      </c>
      <c r="JI160" s="197">
        <v>1</v>
      </c>
      <c r="JJ160" s="197"/>
      <c r="JK160" s="197">
        <v>1</v>
      </c>
      <c r="JL160" s="197">
        <v>1</v>
      </c>
      <c r="JM160" s="197">
        <v>1</v>
      </c>
      <c r="JN160" s="197">
        <v>1</v>
      </c>
      <c r="JO160" s="197">
        <v>1</v>
      </c>
      <c r="JP160" s="197">
        <v>1</v>
      </c>
      <c r="JQ160" s="198"/>
      <c r="JR160" s="197">
        <v>1</v>
      </c>
      <c r="JS160" s="197">
        <v>1</v>
      </c>
      <c r="JT160" s="197">
        <v>1</v>
      </c>
      <c r="JU160" s="197">
        <v>1</v>
      </c>
      <c r="JV160" s="197">
        <v>1</v>
      </c>
      <c r="JW160" s="197">
        <v>1</v>
      </c>
      <c r="JX160" s="197">
        <v>1</v>
      </c>
      <c r="JY160" s="197">
        <v>1</v>
      </c>
      <c r="JZ160" s="197">
        <v>1</v>
      </c>
      <c r="KA160" s="197">
        <v>1</v>
      </c>
      <c r="KB160" s="197">
        <v>1</v>
      </c>
      <c r="KC160" s="197">
        <v>1</v>
      </c>
      <c r="KD160" s="197">
        <v>1</v>
      </c>
      <c r="KE160" s="197">
        <v>1</v>
      </c>
      <c r="KF160" s="197">
        <v>1</v>
      </c>
      <c r="KG160" s="197">
        <v>1</v>
      </c>
      <c r="KH160" s="197">
        <v>1</v>
      </c>
      <c r="KI160" s="197">
        <v>1</v>
      </c>
      <c r="KJ160" s="197">
        <v>1</v>
      </c>
      <c r="KK160" s="197">
        <v>1</v>
      </c>
      <c r="KL160" s="197">
        <v>1</v>
      </c>
      <c r="KM160" s="197">
        <v>1</v>
      </c>
      <c r="KN160" s="197">
        <v>1</v>
      </c>
      <c r="KO160" s="197">
        <v>1</v>
      </c>
      <c r="KP160" s="197">
        <v>1</v>
      </c>
      <c r="KQ160" s="197">
        <v>1</v>
      </c>
      <c r="KR160" s="197">
        <v>1</v>
      </c>
      <c r="KS160" s="197">
        <v>1</v>
      </c>
      <c r="KT160" s="197">
        <v>1</v>
      </c>
      <c r="KU160" s="197">
        <v>1</v>
      </c>
      <c r="KV160" s="197">
        <v>1</v>
      </c>
      <c r="KW160" s="197">
        <v>1</v>
      </c>
      <c r="KX160" s="198"/>
      <c r="KY160" s="198"/>
      <c r="KZ160" s="198"/>
      <c r="LA160" s="198"/>
      <c r="LB160" s="197">
        <v>1</v>
      </c>
      <c r="LC160" s="197">
        <v>1</v>
      </c>
      <c r="LD160" s="197">
        <v>1</v>
      </c>
      <c r="LE160" s="197">
        <v>1</v>
      </c>
      <c r="LF160" s="197">
        <v>0</v>
      </c>
      <c r="LG160" s="197">
        <v>1</v>
      </c>
      <c r="LH160" s="198"/>
      <c r="LI160" s="198"/>
      <c r="LJ160" s="198"/>
      <c r="LK160" s="198"/>
      <c r="LL160" s="198"/>
      <c r="LM160" s="198"/>
      <c r="LN160" s="198"/>
      <c r="LO160" s="198"/>
      <c r="LP160" s="198"/>
      <c r="LQ160" s="197">
        <v>1</v>
      </c>
      <c r="LR160" s="198"/>
      <c r="LS160" s="198"/>
      <c r="LT160" s="198"/>
      <c r="LU160" s="198"/>
      <c r="LV160" s="198"/>
      <c r="LW160" s="198"/>
      <c r="LX160" s="198"/>
      <c r="LY160" s="198"/>
      <c r="LZ160" s="198"/>
      <c r="MA160" s="198"/>
      <c r="MB160" s="198"/>
      <c r="MC160" s="198"/>
      <c r="MD160" s="198"/>
      <c r="ME160" s="198"/>
      <c r="MF160" s="198"/>
      <c r="MG160" s="198"/>
      <c r="MH160" s="198"/>
      <c r="MI160" s="198"/>
      <c r="MJ160" s="198"/>
      <c r="MK160" s="198"/>
      <c r="ML160" s="198"/>
      <c r="MM160" s="198"/>
      <c r="MN160" s="197">
        <v>1</v>
      </c>
      <c r="MO160" s="197">
        <v>1</v>
      </c>
      <c r="MP160" s="198"/>
      <c r="MQ160" s="197">
        <v>1</v>
      </c>
      <c r="MR160" s="198"/>
      <c r="MS160" s="198"/>
      <c r="MT160" s="198"/>
      <c r="MU160" s="198"/>
      <c r="MV160" s="198"/>
      <c r="MW160" s="198"/>
      <c r="MX160" s="198"/>
      <c r="MY160" s="198"/>
      <c r="MZ160" s="198"/>
      <c r="NA160" s="197">
        <v>1</v>
      </c>
      <c r="NB160" s="198"/>
      <c r="NC160" s="198"/>
      <c r="ND160" s="198"/>
      <c r="NE160" s="198"/>
      <c r="NF160" s="198"/>
      <c r="NG160" s="198"/>
      <c r="NH160" s="198"/>
      <c r="NI160" s="198"/>
      <c r="NJ160" s="198"/>
      <c r="NK160" s="198"/>
      <c r="NL160" s="198"/>
      <c r="NM160" s="198"/>
      <c r="NN160" s="198"/>
      <c r="NO160" s="198"/>
      <c r="NP160" s="198"/>
      <c r="NQ160" s="198"/>
      <c r="NR160" s="198"/>
      <c r="NS160" s="198"/>
      <c r="NT160" s="198"/>
      <c r="NU160" s="198"/>
      <c r="NV160" s="198"/>
      <c r="NW160" s="198"/>
      <c r="NX160" s="198"/>
      <c r="NY160" s="198"/>
      <c r="NZ160" s="198"/>
      <c r="OA160" s="198"/>
      <c r="OB160" s="198"/>
      <c r="OC160" s="198"/>
      <c r="OD160" s="198"/>
      <c r="OE160" s="198"/>
      <c r="OF160" s="198"/>
      <c r="OG160" s="198"/>
      <c r="OH160" s="198"/>
      <c r="OI160" s="198"/>
      <c r="OJ160" s="198"/>
      <c r="OK160" s="198"/>
      <c r="OL160" s="198"/>
      <c r="OM160" s="198"/>
      <c r="ON160" s="198"/>
      <c r="OO160" s="198"/>
      <c r="OP160" s="198"/>
      <c r="OQ160" s="198"/>
      <c r="OR160" s="198"/>
      <c r="OS160" s="198"/>
      <c r="OT160" s="198"/>
      <c r="OU160" s="198"/>
      <c r="OV160" s="198"/>
      <c r="OW160" s="198"/>
      <c r="OX160" s="198"/>
      <c r="OY160" s="198"/>
      <c r="OZ160" s="198"/>
      <c r="PA160" s="198"/>
      <c r="PB160" s="198"/>
      <c r="PC160" s="198"/>
      <c r="PD160" s="198"/>
      <c r="PE160" s="198"/>
      <c r="PF160" s="198"/>
      <c r="PG160" s="198"/>
      <c r="PH160" s="198"/>
      <c r="PI160" s="198"/>
      <c r="PJ160" s="198"/>
      <c r="PK160" s="198"/>
      <c r="PL160" s="198"/>
      <c r="PM160" s="198"/>
      <c r="PN160" s="198"/>
      <c r="PO160" s="198"/>
      <c r="PP160" s="198"/>
      <c r="PQ160" s="198"/>
      <c r="PR160" s="198"/>
      <c r="PS160" s="198"/>
      <c r="PT160" s="198"/>
      <c r="PU160" s="198"/>
      <c r="PV160" s="198"/>
      <c r="PW160" s="198"/>
      <c r="PX160" s="261"/>
      <c r="PY160" s="261"/>
      <c r="PZ160" s="261"/>
      <c r="QA160" s="261"/>
      <c r="QB160" s="261"/>
      <c r="QC160" s="261"/>
      <c r="QD160" s="261"/>
      <c r="QE160" s="261"/>
      <c r="QF160" s="261"/>
      <c r="QG160" s="261"/>
      <c r="QH160" s="261"/>
      <c r="QI160" s="261"/>
      <c r="QJ160" s="261"/>
      <c r="QK160" s="261"/>
      <c r="QL160" s="261"/>
      <c r="QM160" s="261"/>
      <c r="QN160" s="261"/>
      <c r="QO160" s="261"/>
      <c r="QP160" s="261"/>
      <c r="QQ160" s="261"/>
      <c r="QR160" s="261"/>
      <c r="QS160" s="261"/>
      <c r="QT160" s="261"/>
      <c r="QU160" s="261"/>
      <c r="QV160" s="261"/>
      <c r="QW160" s="261"/>
      <c r="QX160" s="261"/>
      <c r="QY160" s="261"/>
      <c r="QZ160" s="261"/>
      <c r="RA160" s="261"/>
      <c r="RB160" s="261"/>
      <c r="RC160" s="261"/>
      <c r="RD160" s="261"/>
      <c r="RE160" s="261"/>
      <c r="RF160" s="261"/>
      <c r="RG160" s="261"/>
      <c r="RH160" s="261"/>
      <c r="RI160" s="261"/>
      <c r="RJ160" s="261"/>
      <c r="RK160" s="261"/>
      <c r="RL160" s="261"/>
      <c r="RM160" s="261"/>
      <c r="RN160" s="261"/>
      <c r="RO160" s="261"/>
      <c r="RP160" s="261"/>
      <c r="RQ160" s="261"/>
      <c r="RR160" s="261"/>
      <c r="RS160" s="261"/>
      <c r="RT160" s="261"/>
      <c r="RU160" s="261"/>
      <c r="RV160" s="261"/>
      <c r="RW160" s="261"/>
      <c r="RX160" s="261"/>
      <c r="RY160" s="261"/>
      <c r="RZ160" s="261"/>
      <c r="SA160" s="261"/>
      <c r="SB160" s="261"/>
      <c r="SC160" s="261"/>
      <c r="SD160" s="261"/>
      <c r="SE160" s="261"/>
    </row>
    <row r="161" spans="1:499" x14ac:dyDescent="0.2">
      <c r="A161" s="230" t="s">
        <v>830</v>
      </c>
      <c r="B161" s="231" t="s">
        <v>5464</v>
      </c>
      <c r="C161" s="225"/>
      <c r="D161" s="225"/>
      <c r="E161" s="225"/>
      <c r="F161" s="226" t="s">
        <v>5799</v>
      </c>
      <c r="G161" s="226" t="s">
        <v>5785</v>
      </c>
      <c r="H161" s="226" t="s">
        <v>5786</v>
      </c>
      <c r="I161" s="226" t="s">
        <v>5787</v>
      </c>
      <c r="J161" s="226"/>
      <c r="K161" s="226"/>
      <c r="L161" s="226"/>
      <c r="M161" s="226"/>
      <c r="N161" s="226" t="s">
        <v>5788</v>
      </c>
      <c r="O161" s="226" t="s">
        <v>5785</v>
      </c>
      <c r="P161" s="226"/>
      <c r="Q161" s="237">
        <v>0</v>
      </c>
      <c r="R161" s="238"/>
      <c r="S161" s="238"/>
      <c r="T161" s="238"/>
      <c r="U161" s="238"/>
      <c r="V161" s="238"/>
      <c r="W161" s="232" t="s">
        <v>5555</v>
      </c>
      <c r="X161" s="232"/>
      <c r="Y161" s="232" t="s">
        <v>5556</v>
      </c>
      <c r="Z161" s="235">
        <v>62.87</v>
      </c>
      <c r="AA161" s="235">
        <v>147.74</v>
      </c>
      <c r="AB161" s="235">
        <v>0</v>
      </c>
      <c r="AC161" s="224">
        <v>36526</v>
      </c>
      <c r="AD161" s="224">
        <v>36526</v>
      </c>
      <c r="AE161" s="125">
        <v>20</v>
      </c>
      <c r="AF161" s="125">
        <v>18</v>
      </c>
      <c r="AG161" s="125">
        <v>8</v>
      </c>
      <c r="AH161" s="236">
        <v>1</v>
      </c>
      <c r="AI161" s="236"/>
      <c r="AJ161" s="125" t="s">
        <v>6242</v>
      </c>
      <c r="AK161" s="175"/>
      <c r="AL161" s="125" t="s">
        <v>820</v>
      </c>
      <c r="AM161" s="27" t="s">
        <v>820</v>
      </c>
      <c r="AN161" s="126">
        <v>0</v>
      </c>
      <c r="AO161" s="126">
        <v>0</v>
      </c>
      <c r="AP161" s="126">
        <v>0</v>
      </c>
      <c r="AQ161" s="126">
        <v>0</v>
      </c>
      <c r="AR161" s="125">
        <v>0</v>
      </c>
      <c r="AS161" s="125">
        <v>0</v>
      </c>
      <c r="AT161" s="178"/>
      <c r="AU161" s="178"/>
      <c r="AV161" s="178"/>
      <c r="AW161" s="239" t="s">
        <v>855</v>
      </c>
      <c r="AX161" s="239" t="s">
        <v>831</v>
      </c>
      <c r="AY161" s="127"/>
      <c r="AZ161" s="127"/>
      <c r="BA161" s="128">
        <v>1</v>
      </c>
      <c r="BB161" s="128" t="s">
        <v>489</v>
      </c>
      <c r="BC161" s="128"/>
      <c r="BD161" s="128">
        <v>1</v>
      </c>
      <c r="BE161" s="129" t="s">
        <v>541</v>
      </c>
      <c r="BF161" s="130">
        <v>1</v>
      </c>
      <c r="BG161" s="240"/>
      <c r="BH161" s="241"/>
      <c r="BI161" s="190"/>
      <c r="BJ161" s="131">
        <v>0</v>
      </c>
      <c r="BK161" s="191">
        <v>0</v>
      </c>
      <c r="BL161" s="13">
        <v>0</v>
      </c>
      <c r="BM161" s="13">
        <v>0</v>
      </c>
      <c r="BN161" s="27" t="s">
        <v>702</v>
      </c>
      <c r="BO161" s="13" t="s">
        <v>702</v>
      </c>
      <c r="BP161" s="222">
        <v>0</v>
      </c>
      <c r="BQ161" s="132"/>
      <c r="BR161" s="133"/>
      <c r="BS161" s="125">
        <v>1000000000</v>
      </c>
      <c r="BT161" s="134">
        <v>1</v>
      </c>
      <c r="BU161" s="135">
        <v>0</v>
      </c>
      <c r="BV161" s="134">
        <v>0</v>
      </c>
      <c r="BW161" s="136">
        <v>0</v>
      </c>
      <c r="BX161" s="136">
        <v>0</v>
      </c>
      <c r="BY161" s="136">
        <v>0</v>
      </c>
      <c r="BZ161" s="134">
        <v>0</v>
      </c>
      <c r="CA161" s="134">
        <v>0</v>
      </c>
      <c r="CB161" s="134">
        <v>1</v>
      </c>
      <c r="CC161" s="135">
        <v>0</v>
      </c>
      <c r="CD161" s="134"/>
      <c r="CE161" s="134"/>
      <c r="CF161" s="137">
        <v>0</v>
      </c>
      <c r="CG161" s="134">
        <v>0</v>
      </c>
      <c r="CH161" s="132"/>
      <c r="CI161" s="132"/>
      <c r="CJ161" s="229" t="s">
        <v>820</v>
      </c>
      <c r="CK161" s="233" t="s">
        <v>820</v>
      </c>
      <c r="CL161" s="138">
        <v>0</v>
      </c>
      <c r="CM161" s="138">
        <v>0</v>
      </c>
      <c r="CN161" s="135">
        <v>0</v>
      </c>
      <c r="CO161" s="135">
        <v>0</v>
      </c>
      <c r="CP161" s="139"/>
      <c r="CQ161" s="135">
        <v>0</v>
      </c>
      <c r="CR161" s="179">
        <v>42704</v>
      </c>
      <c r="CS161" s="180">
        <v>43353</v>
      </c>
      <c r="CT161" s="181">
        <v>43493</v>
      </c>
      <c r="CU161" s="181">
        <v>36526</v>
      </c>
      <c r="CV161" s="181">
        <v>36526</v>
      </c>
      <c r="CW161" s="181">
        <v>36526</v>
      </c>
      <c r="CX161" s="181">
        <v>36652</v>
      </c>
      <c r="CY161" s="135">
        <v>0.12125507630928598</v>
      </c>
      <c r="CZ161" s="134">
        <v>0</v>
      </c>
      <c r="DA161" s="135">
        <v>8.5470085470085479E-3</v>
      </c>
      <c r="DB161" s="135">
        <v>0</v>
      </c>
      <c r="DC161" s="135">
        <v>0</v>
      </c>
      <c r="DD161" s="135">
        <v>0</v>
      </c>
      <c r="DE161" s="140">
        <v>0.58974358974358976</v>
      </c>
      <c r="DF161" s="13" t="s">
        <v>820</v>
      </c>
      <c r="DG161" s="80" t="s">
        <v>820</v>
      </c>
      <c r="DH161" s="18" t="b">
        <v>0</v>
      </c>
      <c r="DI161" s="79"/>
      <c r="DJ161" s="79"/>
      <c r="DK161" s="192"/>
      <c r="DL161" s="174"/>
      <c r="DM161" s="193"/>
      <c r="DN161" s="135"/>
      <c r="DO161" s="79"/>
      <c r="DP161" s="79"/>
      <c r="DQ161" s="79"/>
      <c r="DR161" s="79"/>
      <c r="DS161" s="79"/>
      <c r="DT161" s="79"/>
      <c r="DU161" s="79"/>
      <c r="DV161" s="18"/>
      <c r="DW161" s="18"/>
      <c r="DX161" s="18"/>
      <c r="DY161" s="177"/>
      <c r="DZ161" s="177">
        <v>0</v>
      </c>
      <c r="EA161" s="177">
        <v>0</v>
      </c>
      <c r="EB161" s="177">
        <v>0</v>
      </c>
      <c r="EC161" s="177">
        <v>0</v>
      </c>
      <c r="ED161" s="177">
        <v>0</v>
      </c>
      <c r="EE161" s="177">
        <v>0</v>
      </c>
      <c r="EF161" s="177">
        <v>0</v>
      </c>
      <c r="EG161" s="177">
        <v>0</v>
      </c>
      <c r="EH161" s="177">
        <v>0</v>
      </c>
      <c r="EI161" s="177">
        <v>0</v>
      </c>
      <c r="EJ161" s="177">
        <v>0</v>
      </c>
      <c r="EK161" s="177">
        <v>0</v>
      </c>
      <c r="EL161" s="177">
        <v>0</v>
      </c>
      <c r="EM161" s="177">
        <v>0</v>
      </c>
      <c r="EN161" s="177">
        <v>0</v>
      </c>
      <c r="EO161" s="177">
        <v>0</v>
      </c>
      <c r="EP161" s="177">
        <v>0</v>
      </c>
      <c r="EQ161" s="177">
        <v>0</v>
      </c>
      <c r="ER161" s="177">
        <v>0</v>
      </c>
      <c r="ES161" s="177">
        <v>0</v>
      </c>
      <c r="ET161" s="177">
        <v>0</v>
      </c>
      <c r="EU161" s="177">
        <v>0</v>
      </c>
      <c r="EV161" s="177">
        <v>0</v>
      </c>
      <c r="EW161" s="177">
        <v>0</v>
      </c>
      <c r="EX161" s="177">
        <v>0</v>
      </c>
      <c r="EY161" s="177">
        <v>0</v>
      </c>
      <c r="EZ161" s="177">
        <v>0</v>
      </c>
      <c r="FA161" s="177">
        <v>0</v>
      </c>
      <c r="FB161" s="177">
        <v>0</v>
      </c>
      <c r="FC161" s="196"/>
      <c r="FD161" s="196"/>
      <c r="FE161" s="195">
        <v>1</v>
      </c>
      <c r="FF161" s="196"/>
      <c r="FG161" s="195">
        <v>1</v>
      </c>
      <c r="FH161" s="195">
        <v>1</v>
      </c>
      <c r="FI161" s="195">
        <v>1</v>
      </c>
      <c r="FJ161" s="195">
        <v>1</v>
      </c>
      <c r="FK161" s="195">
        <v>1</v>
      </c>
      <c r="FL161" s="195">
        <v>1</v>
      </c>
      <c r="FM161" s="195">
        <v>1</v>
      </c>
      <c r="FN161" s="195">
        <v>1</v>
      </c>
      <c r="FO161" s="195">
        <v>1</v>
      </c>
      <c r="FP161" s="195">
        <v>1</v>
      </c>
      <c r="FQ161" s="195">
        <v>1</v>
      </c>
      <c r="FR161" s="195">
        <v>1</v>
      </c>
      <c r="FS161" s="195">
        <v>1</v>
      </c>
      <c r="FT161" s="195">
        <v>1</v>
      </c>
      <c r="FU161" s="195">
        <v>1</v>
      </c>
      <c r="FV161" s="195">
        <v>1</v>
      </c>
      <c r="FW161" s="195">
        <v>1</v>
      </c>
      <c r="FX161" s="195">
        <v>1</v>
      </c>
      <c r="FY161" s="195">
        <v>1</v>
      </c>
      <c r="FZ161" s="195">
        <v>1</v>
      </c>
      <c r="GA161" s="195">
        <v>1</v>
      </c>
      <c r="GB161" s="195">
        <v>1</v>
      </c>
      <c r="GC161" s="195">
        <v>1</v>
      </c>
      <c r="GD161" s="195">
        <v>1</v>
      </c>
      <c r="GE161" s="195">
        <v>1</v>
      </c>
      <c r="GF161" s="195">
        <v>1</v>
      </c>
      <c r="GG161" s="195">
        <v>1</v>
      </c>
      <c r="GH161" s="195">
        <v>1</v>
      </c>
      <c r="GI161" s="195">
        <v>1</v>
      </c>
      <c r="GJ161" s="195">
        <v>1</v>
      </c>
      <c r="GK161" s="195">
        <v>1</v>
      </c>
      <c r="GL161" s="195">
        <v>1</v>
      </c>
      <c r="GM161" s="195">
        <v>1</v>
      </c>
      <c r="GN161" s="195">
        <v>1</v>
      </c>
      <c r="GO161" s="195">
        <v>1</v>
      </c>
      <c r="GP161" s="195">
        <v>1</v>
      </c>
      <c r="GQ161" s="195">
        <v>1</v>
      </c>
      <c r="GR161" s="195">
        <v>1</v>
      </c>
      <c r="GS161" s="195">
        <v>1</v>
      </c>
      <c r="GT161" s="195">
        <v>1</v>
      </c>
      <c r="GU161" s="195">
        <v>1</v>
      </c>
      <c r="GV161" s="195">
        <v>1</v>
      </c>
      <c r="GW161" s="195">
        <v>1</v>
      </c>
      <c r="GX161" s="195">
        <v>1</v>
      </c>
      <c r="GY161" s="195">
        <v>1</v>
      </c>
      <c r="GZ161" s="195">
        <v>1</v>
      </c>
      <c r="HA161" s="195">
        <v>1</v>
      </c>
      <c r="HB161" s="195">
        <v>1</v>
      </c>
      <c r="HC161" s="195">
        <v>1</v>
      </c>
      <c r="HD161" s="195">
        <v>1</v>
      </c>
      <c r="HE161" s="195">
        <v>1</v>
      </c>
      <c r="HF161" s="195">
        <v>1</v>
      </c>
      <c r="HG161" s="195">
        <v>1</v>
      </c>
      <c r="HH161" s="195">
        <v>1</v>
      </c>
      <c r="HI161" s="195">
        <v>1</v>
      </c>
      <c r="HJ161" s="195">
        <v>1</v>
      </c>
      <c r="HK161" s="196"/>
      <c r="HL161" s="196"/>
      <c r="HM161" s="195">
        <v>1</v>
      </c>
      <c r="HN161" s="195">
        <v>1</v>
      </c>
      <c r="HO161" s="195">
        <v>1</v>
      </c>
      <c r="HP161" s="195">
        <v>1</v>
      </c>
      <c r="HQ161" s="195">
        <v>1</v>
      </c>
      <c r="HR161" s="195">
        <v>1</v>
      </c>
      <c r="HS161" s="195">
        <v>1</v>
      </c>
      <c r="HT161" s="195">
        <v>1</v>
      </c>
      <c r="HU161" s="195">
        <v>1</v>
      </c>
      <c r="HV161" s="196"/>
      <c r="HW161" s="195">
        <v>1</v>
      </c>
      <c r="HX161" s="195">
        <v>1</v>
      </c>
      <c r="HY161" s="195">
        <v>1</v>
      </c>
      <c r="HZ161" s="195">
        <v>1</v>
      </c>
      <c r="IA161" s="195">
        <v>1</v>
      </c>
      <c r="IB161" s="195">
        <v>1</v>
      </c>
      <c r="IC161" s="195">
        <v>1</v>
      </c>
      <c r="ID161" s="195">
        <v>1</v>
      </c>
      <c r="IE161" s="195">
        <v>1</v>
      </c>
      <c r="IF161" s="195">
        <v>1</v>
      </c>
      <c r="IG161" s="195">
        <v>1</v>
      </c>
      <c r="IH161" s="195">
        <v>1</v>
      </c>
      <c r="II161" s="195">
        <v>1</v>
      </c>
      <c r="IJ161" s="195">
        <v>1</v>
      </c>
      <c r="IK161" s="195">
        <v>1</v>
      </c>
      <c r="IL161" s="195">
        <v>1</v>
      </c>
      <c r="IM161" s="195">
        <v>1</v>
      </c>
      <c r="IN161" s="195">
        <v>1</v>
      </c>
      <c r="IO161" s="195">
        <v>1</v>
      </c>
      <c r="IP161" s="195">
        <v>1</v>
      </c>
      <c r="IQ161" s="195">
        <v>1</v>
      </c>
      <c r="IR161" s="195">
        <v>1</v>
      </c>
      <c r="IS161" s="195">
        <v>1</v>
      </c>
      <c r="IT161" s="195">
        <v>1</v>
      </c>
      <c r="IU161" s="195">
        <v>1</v>
      </c>
      <c r="IV161" s="195">
        <v>1</v>
      </c>
      <c r="IW161" s="195">
        <v>1</v>
      </c>
      <c r="IX161" s="195">
        <v>1</v>
      </c>
      <c r="IY161" s="195">
        <v>1</v>
      </c>
      <c r="IZ161" s="195">
        <v>1</v>
      </c>
      <c r="JA161" s="195">
        <v>1</v>
      </c>
      <c r="JB161" s="195">
        <v>1</v>
      </c>
      <c r="JC161" s="195">
        <v>1</v>
      </c>
      <c r="JD161" s="195">
        <v>1</v>
      </c>
      <c r="JE161" s="195">
        <v>1</v>
      </c>
      <c r="JF161" s="195">
        <v>1</v>
      </c>
      <c r="JG161" s="195">
        <v>1</v>
      </c>
      <c r="JH161" s="195">
        <v>1</v>
      </c>
      <c r="JI161" s="195">
        <v>1</v>
      </c>
      <c r="JJ161" s="195"/>
      <c r="JK161" s="197">
        <v>1</v>
      </c>
      <c r="JL161" s="195">
        <v>1</v>
      </c>
      <c r="JM161" s="195">
        <v>1</v>
      </c>
      <c r="JN161" s="195">
        <v>1</v>
      </c>
      <c r="JO161" s="195">
        <v>1</v>
      </c>
      <c r="JP161" s="195">
        <v>1</v>
      </c>
      <c r="JQ161" s="196"/>
      <c r="JR161" s="195">
        <v>1</v>
      </c>
      <c r="JS161" s="195">
        <v>1</v>
      </c>
      <c r="JT161" s="195">
        <v>1</v>
      </c>
      <c r="JU161" s="195">
        <v>1</v>
      </c>
      <c r="JV161" s="195">
        <v>1</v>
      </c>
      <c r="JW161" s="195">
        <v>1</v>
      </c>
      <c r="JX161" s="195">
        <v>1</v>
      </c>
      <c r="JY161" s="195">
        <v>1</v>
      </c>
      <c r="JZ161" s="195">
        <v>1</v>
      </c>
      <c r="KA161" s="195">
        <v>1</v>
      </c>
      <c r="KB161" s="195">
        <v>1</v>
      </c>
      <c r="KC161" s="195">
        <v>1</v>
      </c>
      <c r="KD161" s="195">
        <v>1</v>
      </c>
      <c r="KE161" s="195">
        <v>1</v>
      </c>
      <c r="KF161" s="195">
        <v>1</v>
      </c>
      <c r="KG161" s="195">
        <v>1</v>
      </c>
      <c r="KH161" s="195">
        <v>1</v>
      </c>
      <c r="KI161" s="195">
        <v>1</v>
      </c>
      <c r="KJ161" s="195">
        <v>1</v>
      </c>
      <c r="KK161" s="195">
        <v>1</v>
      </c>
      <c r="KL161" s="195">
        <v>1</v>
      </c>
      <c r="KM161" s="195">
        <v>1</v>
      </c>
      <c r="KN161" s="195">
        <v>1</v>
      </c>
      <c r="KO161" s="195">
        <v>1</v>
      </c>
      <c r="KP161" s="195">
        <v>1</v>
      </c>
      <c r="KQ161" s="195">
        <v>1</v>
      </c>
      <c r="KR161" s="195">
        <v>1</v>
      </c>
      <c r="KS161" s="195">
        <v>1</v>
      </c>
      <c r="KT161" s="195">
        <v>1</v>
      </c>
      <c r="KU161" s="195">
        <v>1</v>
      </c>
      <c r="KV161" s="195">
        <v>1</v>
      </c>
      <c r="KW161" s="195">
        <v>1</v>
      </c>
      <c r="KX161" s="196"/>
      <c r="KY161" s="196"/>
      <c r="KZ161" s="196"/>
      <c r="LA161" s="196"/>
      <c r="LB161" s="195">
        <v>1</v>
      </c>
      <c r="LC161" s="195">
        <v>1</v>
      </c>
      <c r="LD161" s="195">
        <v>1</v>
      </c>
      <c r="LE161" s="195">
        <v>1</v>
      </c>
      <c r="LF161" s="195">
        <v>0</v>
      </c>
      <c r="LG161" s="195">
        <v>1</v>
      </c>
      <c r="LH161" s="196"/>
      <c r="LI161" s="196"/>
      <c r="LJ161" s="196"/>
      <c r="LK161" s="196"/>
      <c r="LL161" s="196"/>
      <c r="LM161" s="196"/>
      <c r="LN161" s="196"/>
      <c r="LO161" s="196"/>
      <c r="LP161" s="196"/>
      <c r="LQ161" s="195">
        <v>1</v>
      </c>
      <c r="LR161" s="196"/>
      <c r="LS161" s="196"/>
      <c r="LT161" s="196"/>
      <c r="LU161" s="196"/>
      <c r="LV161" s="196"/>
      <c r="LW161" s="196"/>
      <c r="LX161" s="196"/>
      <c r="LY161" s="196"/>
      <c r="LZ161" s="196"/>
      <c r="MA161" s="196"/>
      <c r="MB161" s="196"/>
      <c r="MC161" s="196"/>
      <c r="MD161" s="196"/>
      <c r="ME161" s="196"/>
      <c r="MF161" s="196"/>
      <c r="MG161" s="196"/>
      <c r="MH161" s="196"/>
      <c r="MI161" s="196"/>
      <c r="MJ161" s="196"/>
      <c r="MK161" s="196"/>
      <c r="ML161" s="196"/>
      <c r="MM161" s="196"/>
      <c r="MN161" s="195">
        <v>1</v>
      </c>
      <c r="MO161" s="195">
        <v>1</v>
      </c>
      <c r="MP161" s="196"/>
      <c r="MQ161" s="195">
        <v>1</v>
      </c>
      <c r="MR161" s="196"/>
      <c r="MS161" s="196"/>
      <c r="MT161" s="196"/>
      <c r="MU161" s="196"/>
      <c r="MV161" s="196"/>
      <c r="MW161" s="196"/>
      <c r="MX161" s="196"/>
      <c r="MY161" s="196"/>
      <c r="MZ161" s="196"/>
      <c r="NA161" s="195">
        <v>1</v>
      </c>
      <c r="NB161" s="196"/>
      <c r="NC161" s="196"/>
      <c r="ND161" s="196"/>
      <c r="NE161" s="196"/>
      <c r="NF161" s="196"/>
      <c r="NG161" s="196"/>
      <c r="NH161" s="196"/>
      <c r="NI161" s="196"/>
      <c r="NJ161" s="196"/>
      <c r="NK161" s="196"/>
      <c r="NL161" s="196"/>
      <c r="NM161" s="196"/>
      <c r="NN161" s="196"/>
      <c r="NO161" s="196"/>
      <c r="NP161" s="196"/>
      <c r="NQ161" s="196"/>
      <c r="NR161" s="196"/>
      <c r="NS161" s="196"/>
      <c r="NT161" s="196"/>
      <c r="NU161" s="196"/>
      <c r="NV161" s="196"/>
      <c r="NW161" s="196"/>
      <c r="NX161" s="196"/>
      <c r="NY161" s="196"/>
      <c r="NZ161" s="196"/>
      <c r="OA161" s="196"/>
      <c r="OB161" s="196"/>
      <c r="OC161" s="196"/>
      <c r="OD161" s="196"/>
      <c r="OE161" s="196"/>
      <c r="OF161" s="196"/>
      <c r="OG161" s="196"/>
      <c r="OH161" s="196"/>
      <c r="OI161" s="196"/>
      <c r="OJ161" s="196"/>
      <c r="OK161" s="196"/>
      <c r="OL161" s="196"/>
      <c r="OM161" s="196"/>
      <c r="ON161" s="196"/>
      <c r="OO161" s="196"/>
      <c r="OP161" s="196"/>
      <c r="OQ161" s="196"/>
      <c r="OR161" s="196"/>
      <c r="OS161" s="196"/>
      <c r="OT161" s="196"/>
      <c r="OU161" s="196"/>
      <c r="OV161" s="196"/>
      <c r="OW161" s="196"/>
      <c r="OX161" s="196"/>
      <c r="OY161" s="196"/>
      <c r="OZ161" s="196"/>
      <c r="PA161" s="196"/>
      <c r="PB161" s="196"/>
      <c r="PC161" s="196"/>
      <c r="PD161" s="196"/>
      <c r="PE161" s="196"/>
      <c r="PF161" s="196"/>
      <c r="PG161" s="196"/>
      <c r="PH161" s="196"/>
      <c r="PI161" s="196"/>
      <c r="PJ161" s="196"/>
      <c r="PK161" s="196"/>
      <c r="PL161" s="196"/>
      <c r="PM161" s="196"/>
      <c r="PN161" s="196"/>
      <c r="PO161" s="196"/>
      <c r="PP161" s="196"/>
      <c r="PQ161" s="196"/>
      <c r="PR161" s="196"/>
      <c r="PS161" s="196"/>
      <c r="PT161" s="196"/>
      <c r="PU161" s="196"/>
      <c r="PV161" s="196"/>
      <c r="PW161" s="196"/>
      <c r="PX161" s="261"/>
      <c r="PY161" s="261"/>
      <c r="PZ161" s="261"/>
      <c r="QA161" s="261"/>
      <c r="QB161" s="261"/>
      <c r="QC161" s="261"/>
      <c r="QD161" s="261"/>
      <c r="QE161" s="261"/>
      <c r="QF161" s="261"/>
      <c r="QG161" s="261"/>
      <c r="QH161" s="261"/>
      <c r="QI161" s="261"/>
      <c r="QJ161" s="261"/>
      <c r="QK161" s="261"/>
      <c r="QL161" s="261"/>
      <c r="QM161" s="261"/>
      <c r="QN161" s="261"/>
      <c r="QO161" s="261"/>
      <c r="QP161" s="261"/>
      <c r="QQ161" s="261"/>
      <c r="QR161" s="261"/>
      <c r="QS161" s="261"/>
      <c r="QT161" s="261"/>
      <c r="QU161" s="261"/>
      <c r="QV161" s="261"/>
      <c r="QW161" s="261"/>
      <c r="QX161" s="261"/>
      <c r="QY161" s="261"/>
      <c r="QZ161" s="261"/>
      <c r="RA161" s="261"/>
      <c r="RB161" s="261"/>
      <c r="RC161" s="261"/>
      <c r="RD161" s="261"/>
      <c r="RE161" s="261"/>
      <c r="RF161" s="261"/>
      <c r="RG161" s="261"/>
      <c r="RH161" s="261"/>
      <c r="RI161" s="261"/>
      <c r="RJ161" s="261"/>
      <c r="RK161" s="261"/>
      <c r="RL161" s="261"/>
      <c r="RM161" s="261"/>
      <c r="RN161" s="261"/>
      <c r="RO161" s="261"/>
      <c r="RP161" s="261"/>
      <c r="RQ161" s="261"/>
      <c r="RR161" s="261"/>
      <c r="RS161" s="261"/>
      <c r="RT161" s="261"/>
      <c r="RU161" s="261"/>
      <c r="RV161" s="261"/>
      <c r="RW161" s="261"/>
      <c r="RX161" s="261"/>
      <c r="RY161" s="261"/>
      <c r="RZ161" s="261"/>
      <c r="SA161" s="261"/>
      <c r="SB161" s="261"/>
      <c r="SC161" s="261"/>
      <c r="SD161" s="261"/>
      <c r="SE161" s="261"/>
    </row>
    <row r="162" spans="1:499" x14ac:dyDescent="0.2">
      <c r="A162" s="230" t="s">
        <v>830</v>
      </c>
      <c r="B162" s="231" t="s">
        <v>5465</v>
      </c>
      <c r="C162" s="225"/>
      <c r="D162" s="225"/>
      <c r="E162" s="225"/>
      <c r="F162" s="226" t="s">
        <v>5800</v>
      </c>
      <c r="G162" s="226" t="s">
        <v>5785</v>
      </c>
      <c r="H162" s="226" t="s">
        <v>5786</v>
      </c>
      <c r="I162" s="226" t="s">
        <v>5787</v>
      </c>
      <c r="J162" s="226"/>
      <c r="K162" s="226"/>
      <c r="L162" s="226"/>
      <c r="M162" s="226"/>
      <c r="N162" s="226" t="s">
        <v>5788</v>
      </c>
      <c r="O162" s="226" t="s">
        <v>5785</v>
      </c>
      <c r="P162" s="226"/>
      <c r="Q162" s="237">
        <v>0</v>
      </c>
      <c r="R162" s="238"/>
      <c r="S162" s="238"/>
      <c r="T162" s="238"/>
      <c r="U162" s="238"/>
      <c r="V162" s="238"/>
      <c r="W162" s="232" t="s">
        <v>5555</v>
      </c>
      <c r="X162" s="232"/>
      <c r="Y162" s="232" t="s">
        <v>5556</v>
      </c>
      <c r="Z162" s="235">
        <v>86.52</v>
      </c>
      <c r="AA162" s="235">
        <v>206.23</v>
      </c>
      <c r="AB162" s="235">
        <v>0</v>
      </c>
      <c r="AC162" s="224">
        <v>36526</v>
      </c>
      <c r="AD162" s="224">
        <v>36526</v>
      </c>
      <c r="AE162" s="125">
        <v>20</v>
      </c>
      <c r="AF162" s="125">
        <v>18</v>
      </c>
      <c r="AG162" s="125">
        <v>8</v>
      </c>
      <c r="AH162" s="236">
        <v>1</v>
      </c>
      <c r="AI162" s="236"/>
      <c r="AJ162" s="125" t="s">
        <v>6242</v>
      </c>
      <c r="AK162" s="175"/>
      <c r="AL162" s="125" t="s">
        <v>820</v>
      </c>
      <c r="AM162" s="27" t="s">
        <v>820</v>
      </c>
      <c r="AN162" s="126">
        <v>0</v>
      </c>
      <c r="AO162" s="126">
        <v>0</v>
      </c>
      <c r="AP162" s="126">
        <v>0</v>
      </c>
      <c r="AQ162" s="126">
        <v>0</v>
      </c>
      <c r="AR162" s="125">
        <v>0</v>
      </c>
      <c r="AS162" s="125">
        <v>0</v>
      </c>
      <c r="AT162" s="178"/>
      <c r="AU162" s="178"/>
      <c r="AV162" s="178"/>
      <c r="AW162" s="239" t="s">
        <v>855</v>
      </c>
      <c r="AX162" s="239" t="s">
        <v>831</v>
      </c>
      <c r="AY162" s="127"/>
      <c r="AZ162" s="127"/>
      <c r="BA162" s="128">
        <v>1</v>
      </c>
      <c r="BB162" s="128" t="s">
        <v>489</v>
      </c>
      <c r="BC162" s="128"/>
      <c r="BD162" s="128">
        <v>1</v>
      </c>
      <c r="BE162" s="129" t="s">
        <v>541</v>
      </c>
      <c r="BF162" s="130">
        <v>1</v>
      </c>
      <c r="BG162" s="240"/>
      <c r="BH162" s="241"/>
      <c r="BI162" s="190"/>
      <c r="BJ162" s="131">
        <v>0</v>
      </c>
      <c r="BK162" s="191">
        <v>0</v>
      </c>
      <c r="BL162" s="13">
        <v>0</v>
      </c>
      <c r="BM162" s="13">
        <v>0</v>
      </c>
      <c r="BN162" s="27" t="s">
        <v>702</v>
      </c>
      <c r="BO162" s="13" t="s">
        <v>702</v>
      </c>
      <c r="BP162" s="222">
        <v>0</v>
      </c>
      <c r="BQ162" s="132"/>
      <c r="BR162" s="133"/>
      <c r="BS162" s="125">
        <v>1000000000</v>
      </c>
      <c r="BT162" s="134">
        <v>1</v>
      </c>
      <c r="BU162" s="135">
        <v>0</v>
      </c>
      <c r="BV162" s="134">
        <v>0</v>
      </c>
      <c r="BW162" s="136">
        <v>0</v>
      </c>
      <c r="BX162" s="136">
        <v>0</v>
      </c>
      <c r="BY162" s="136">
        <v>0</v>
      </c>
      <c r="BZ162" s="134">
        <v>0</v>
      </c>
      <c r="CA162" s="134">
        <v>0</v>
      </c>
      <c r="CB162" s="134">
        <v>1</v>
      </c>
      <c r="CC162" s="135">
        <v>0</v>
      </c>
      <c r="CD162" s="134"/>
      <c r="CE162" s="134"/>
      <c r="CF162" s="137">
        <v>0</v>
      </c>
      <c r="CG162" s="134">
        <v>0</v>
      </c>
      <c r="CH162" s="132"/>
      <c r="CI162" s="132"/>
      <c r="CJ162" s="229" t="s">
        <v>820</v>
      </c>
      <c r="CK162" s="233" t="s">
        <v>820</v>
      </c>
      <c r="CL162" s="138">
        <v>0</v>
      </c>
      <c r="CM162" s="138">
        <v>0</v>
      </c>
      <c r="CN162" s="135">
        <v>0</v>
      </c>
      <c r="CO162" s="135">
        <v>0</v>
      </c>
      <c r="CP162" s="139"/>
      <c r="CQ162" s="135">
        <v>0</v>
      </c>
      <c r="CR162" s="179">
        <v>42704</v>
      </c>
      <c r="CS162" s="180">
        <v>43353</v>
      </c>
      <c r="CT162" s="181">
        <v>43493</v>
      </c>
      <c r="CU162" s="181">
        <v>36526</v>
      </c>
      <c r="CV162" s="181">
        <v>36526</v>
      </c>
      <c r="CW162" s="181">
        <v>36526</v>
      </c>
      <c r="CX162" s="181">
        <v>36652</v>
      </c>
      <c r="CY162" s="135">
        <v>0.12125507630928598</v>
      </c>
      <c r="CZ162" s="134">
        <v>0</v>
      </c>
      <c r="DA162" s="135">
        <v>8.5470085470085479E-3</v>
      </c>
      <c r="DB162" s="135">
        <v>0</v>
      </c>
      <c r="DC162" s="135">
        <v>0</v>
      </c>
      <c r="DD162" s="135">
        <v>0</v>
      </c>
      <c r="DE162" s="140">
        <v>0.58974358974358976</v>
      </c>
      <c r="DF162" s="13" t="s">
        <v>820</v>
      </c>
      <c r="DG162" s="80" t="s">
        <v>820</v>
      </c>
      <c r="DH162" s="18" t="b">
        <v>0</v>
      </c>
      <c r="DI162" s="79"/>
      <c r="DJ162" s="79"/>
      <c r="DK162" s="192"/>
      <c r="DL162" s="174"/>
      <c r="DM162" s="193"/>
      <c r="DN162" s="135"/>
      <c r="DO162" s="79"/>
      <c r="DP162" s="79"/>
      <c r="DQ162" s="79"/>
      <c r="DR162" s="79"/>
      <c r="DS162" s="79"/>
      <c r="DT162" s="79"/>
      <c r="DU162" s="79"/>
      <c r="DV162" s="18"/>
      <c r="DW162" s="18"/>
      <c r="DX162" s="18"/>
      <c r="DY162" s="177"/>
      <c r="DZ162" s="177">
        <v>0</v>
      </c>
      <c r="EA162" s="177">
        <v>0</v>
      </c>
      <c r="EB162" s="177">
        <v>0</v>
      </c>
      <c r="EC162" s="177">
        <v>0</v>
      </c>
      <c r="ED162" s="177">
        <v>0</v>
      </c>
      <c r="EE162" s="177">
        <v>0</v>
      </c>
      <c r="EF162" s="177">
        <v>0</v>
      </c>
      <c r="EG162" s="177">
        <v>0</v>
      </c>
      <c r="EH162" s="177">
        <v>0</v>
      </c>
      <c r="EI162" s="177">
        <v>0</v>
      </c>
      <c r="EJ162" s="177">
        <v>0</v>
      </c>
      <c r="EK162" s="177">
        <v>0</v>
      </c>
      <c r="EL162" s="177">
        <v>0</v>
      </c>
      <c r="EM162" s="177">
        <v>0</v>
      </c>
      <c r="EN162" s="177">
        <v>0</v>
      </c>
      <c r="EO162" s="177">
        <v>0</v>
      </c>
      <c r="EP162" s="177">
        <v>0</v>
      </c>
      <c r="EQ162" s="177">
        <v>0</v>
      </c>
      <c r="ER162" s="177">
        <v>0</v>
      </c>
      <c r="ES162" s="177">
        <v>0</v>
      </c>
      <c r="ET162" s="177">
        <v>0</v>
      </c>
      <c r="EU162" s="177">
        <v>0</v>
      </c>
      <c r="EV162" s="177">
        <v>0</v>
      </c>
      <c r="EW162" s="177">
        <v>0</v>
      </c>
      <c r="EX162" s="177">
        <v>0</v>
      </c>
      <c r="EY162" s="177">
        <v>0</v>
      </c>
      <c r="EZ162" s="177">
        <v>0</v>
      </c>
      <c r="FA162" s="177">
        <v>0</v>
      </c>
      <c r="FB162" s="177">
        <v>0</v>
      </c>
      <c r="FC162" s="198"/>
      <c r="FD162" s="198"/>
      <c r="FE162" s="197">
        <v>1</v>
      </c>
      <c r="FF162" s="198"/>
      <c r="FG162" s="197">
        <v>1</v>
      </c>
      <c r="FH162" s="197">
        <v>1</v>
      </c>
      <c r="FI162" s="197">
        <v>1</v>
      </c>
      <c r="FJ162" s="197">
        <v>1</v>
      </c>
      <c r="FK162" s="197">
        <v>1</v>
      </c>
      <c r="FL162" s="197">
        <v>1</v>
      </c>
      <c r="FM162" s="197">
        <v>1</v>
      </c>
      <c r="FN162" s="197">
        <v>1</v>
      </c>
      <c r="FO162" s="197">
        <v>1</v>
      </c>
      <c r="FP162" s="197">
        <v>1</v>
      </c>
      <c r="FQ162" s="197">
        <v>1</v>
      </c>
      <c r="FR162" s="197">
        <v>1</v>
      </c>
      <c r="FS162" s="197">
        <v>1</v>
      </c>
      <c r="FT162" s="197">
        <v>1</v>
      </c>
      <c r="FU162" s="197">
        <v>1</v>
      </c>
      <c r="FV162" s="197">
        <v>1</v>
      </c>
      <c r="FW162" s="197">
        <v>1</v>
      </c>
      <c r="FX162" s="197">
        <v>1</v>
      </c>
      <c r="FY162" s="197">
        <v>1</v>
      </c>
      <c r="FZ162" s="197">
        <v>1</v>
      </c>
      <c r="GA162" s="197">
        <v>1</v>
      </c>
      <c r="GB162" s="197">
        <v>1</v>
      </c>
      <c r="GC162" s="197">
        <v>1</v>
      </c>
      <c r="GD162" s="197">
        <v>1</v>
      </c>
      <c r="GE162" s="197">
        <v>1</v>
      </c>
      <c r="GF162" s="197">
        <v>1</v>
      </c>
      <c r="GG162" s="197">
        <v>1</v>
      </c>
      <c r="GH162" s="197">
        <v>1</v>
      </c>
      <c r="GI162" s="197">
        <v>1</v>
      </c>
      <c r="GJ162" s="197">
        <v>1</v>
      </c>
      <c r="GK162" s="197">
        <v>1</v>
      </c>
      <c r="GL162" s="197">
        <v>1</v>
      </c>
      <c r="GM162" s="197">
        <v>1</v>
      </c>
      <c r="GN162" s="197">
        <v>1</v>
      </c>
      <c r="GO162" s="197">
        <v>1</v>
      </c>
      <c r="GP162" s="197">
        <v>1</v>
      </c>
      <c r="GQ162" s="197">
        <v>1</v>
      </c>
      <c r="GR162" s="197">
        <v>1</v>
      </c>
      <c r="GS162" s="197">
        <v>1</v>
      </c>
      <c r="GT162" s="197">
        <v>1</v>
      </c>
      <c r="GU162" s="197">
        <v>1</v>
      </c>
      <c r="GV162" s="197">
        <v>1</v>
      </c>
      <c r="GW162" s="197">
        <v>1</v>
      </c>
      <c r="GX162" s="197">
        <v>1</v>
      </c>
      <c r="GY162" s="197">
        <v>1</v>
      </c>
      <c r="GZ162" s="197">
        <v>1</v>
      </c>
      <c r="HA162" s="197">
        <v>1</v>
      </c>
      <c r="HB162" s="197">
        <v>1</v>
      </c>
      <c r="HC162" s="197">
        <v>1</v>
      </c>
      <c r="HD162" s="197">
        <v>1</v>
      </c>
      <c r="HE162" s="197">
        <v>1</v>
      </c>
      <c r="HF162" s="197">
        <v>1</v>
      </c>
      <c r="HG162" s="197">
        <v>1</v>
      </c>
      <c r="HH162" s="197">
        <v>1</v>
      </c>
      <c r="HI162" s="197">
        <v>1</v>
      </c>
      <c r="HJ162" s="197">
        <v>1</v>
      </c>
      <c r="HK162" s="198"/>
      <c r="HL162" s="198"/>
      <c r="HM162" s="197">
        <v>1</v>
      </c>
      <c r="HN162" s="197">
        <v>1</v>
      </c>
      <c r="HO162" s="197">
        <v>1</v>
      </c>
      <c r="HP162" s="197">
        <v>1</v>
      </c>
      <c r="HQ162" s="197">
        <v>1</v>
      </c>
      <c r="HR162" s="197">
        <v>1</v>
      </c>
      <c r="HS162" s="197">
        <v>1</v>
      </c>
      <c r="HT162" s="197">
        <v>1</v>
      </c>
      <c r="HU162" s="197">
        <v>1</v>
      </c>
      <c r="HV162" s="198"/>
      <c r="HW162" s="197">
        <v>1</v>
      </c>
      <c r="HX162" s="197">
        <v>1</v>
      </c>
      <c r="HY162" s="197">
        <v>1</v>
      </c>
      <c r="HZ162" s="197">
        <v>1</v>
      </c>
      <c r="IA162" s="197">
        <v>1</v>
      </c>
      <c r="IB162" s="197">
        <v>1</v>
      </c>
      <c r="IC162" s="197">
        <v>1</v>
      </c>
      <c r="ID162" s="197">
        <v>1</v>
      </c>
      <c r="IE162" s="197">
        <v>1</v>
      </c>
      <c r="IF162" s="197">
        <v>1</v>
      </c>
      <c r="IG162" s="197">
        <v>1</v>
      </c>
      <c r="IH162" s="197">
        <v>1</v>
      </c>
      <c r="II162" s="197">
        <v>1</v>
      </c>
      <c r="IJ162" s="197">
        <v>1</v>
      </c>
      <c r="IK162" s="197">
        <v>1</v>
      </c>
      <c r="IL162" s="197">
        <v>1</v>
      </c>
      <c r="IM162" s="197">
        <v>1</v>
      </c>
      <c r="IN162" s="197">
        <v>1</v>
      </c>
      <c r="IO162" s="197">
        <v>1</v>
      </c>
      <c r="IP162" s="197">
        <v>1</v>
      </c>
      <c r="IQ162" s="197">
        <v>1</v>
      </c>
      <c r="IR162" s="197">
        <v>1</v>
      </c>
      <c r="IS162" s="197">
        <v>1</v>
      </c>
      <c r="IT162" s="197">
        <v>1</v>
      </c>
      <c r="IU162" s="197">
        <v>1</v>
      </c>
      <c r="IV162" s="197">
        <v>1</v>
      </c>
      <c r="IW162" s="197">
        <v>1</v>
      </c>
      <c r="IX162" s="197">
        <v>1</v>
      </c>
      <c r="IY162" s="197">
        <v>1</v>
      </c>
      <c r="IZ162" s="197">
        <v>1</v>
      </c>
      <c r="JA162" s="197">
        <v>1</v>
      </c>
      <c r="JB162" s="197">
        <v>1</v>
      </c>
      <c r="JC162" s="197">
        <v>1</v>
      </c>
      <c r="JD162" s="197">
        <v>1</v>
      </c>
      <c r="JE162" s="197">
        <v>1</v>
      </c>
      <c r="JF162" s="197">
        <v>1</v>
      </c>
      <c r="JG162" s="197">
        <v>1</v>
      </c>
      <c r="JH162" s="197">
        <v>1</v>
      </c>
      <c r="JI162" s="197">
        <v>1</v>
      </c>
      <c r="JJ162" s="197"/>
      <c r="JK162" s="197">
        <v>1</v>
      </c>
      <c r="JL162" s="197">
        <v>1</v>
      </c>
      <c r="JM162" s="197">
        <v>1</v>
      </c>
      <c r="JN162" s="197">
        <v>1</v>
      </c>
      <c r="JO162" s="197">
        <v>1</v>
      </c>
      <c r="JP162" s="197">
        <v>1</v>
      </c>
      <c r="JQ162" s="198"/>
      <c r="JR162" s="197">
        <v>1</v>
      </c>
      <c r="JS162" s="197">
        <v>1</v>
      </c>
      <c r="JT162" s="197">
        <v>1</v>
      </c>
      <c r="JU162" s="197">
        <v>1</v>
      </c>
      <c r="JV162" s="197">
        <v>1</v>
      </c>
      <c r="JW162" s="197">
        <v>1</v>
      </c>
      <c r="JX162" s="197">
        <v>1</v>
      </c>
      <c r="JY162" s="197">
        <v>1</v>
      </c>
      <c r="JZ162" s="197">
        <v>1</v>
      </c>
      <c r="KA162" s="197">
        <v>1</v>
      </c>
      <c r="KB162" s="197">
        <v>1</v>
      </c>
      <c r="KC162" s="197">
        <v>1</v>
      </c>
      <c r="KD162" s="197">
        <v>1</v>
      </c>
      <c r="KE162" s="197">
        <v>1</v>
      </c>
      <c r="KF162" s="197">
        <v>1</v>
      </c>
      <c r="KG162" s="197">
        <v>1</v>
      </c>
      <c r="KH162" s="197">
        <v>1</v>
      </c>
      <c r="KI162" s="197">
        <v>1</v>
      </c>
      <c r="KJ162" s="197">
        <v>1</v>
      </c>
      <c r="KK162" s="197">
        <v>1</v>
      </c>
      <c r="KL162" s="197">
        <v>1</v>
      </c>
      <c r="KM162" s="197">
        <v>1</v>
      </c>
      <c r="KN162" s="197">
        <v>1</v>
      </c>
      <c r="KO162" s="197">
        <v>1</v>
      </c>
      <c r="KP162" s="197">
        <v>1</v>
      </c>
      <c r="KQ162" s="197">
        <v>1</v>
      </c>
      <c r="KR162" s="197">
        <v>1</v>
      </c>
      <c r="KS162" s="197">
        <v>1</v>
      </c>
      <c r="KT162" s="197">
        <v>1</v>
      </c>
      <c r="KU162" s="197">
        <v>1</v>
      </c>
      <c r="KV162" s="197">
        <v>1</v>
      </c>
      <c r="KW162" s="197">
        <v>1</v>
      </c>
      <c r="KX162" s="198"/>
      <c r="KY162" s="198"/>
      <c r="KZ162" s="198"/>
      <c r="LA162" s="198"/>
      <c r="LB162" s="197">
        <v>1</v>
      </c>
      <c r="LC162" s="197">
        <v>1</v>
      </c>
      <c r="LD162" s="197">
        <v>1</v>
      </c>
      <c r="LE162" s="197">
        <v>1</v>
      </c>
      <c r="LF162" s="197">
        <v>0</v>
      </c>
      <c r="LG162" s="197">
        <v>1</v>
      </c>
      <c r="LH162" s="198"/>
      <c r="LI162" s="198"/>
      <c r="LJ162" s="198"/>
      <c r="LK162" s="198"/>
      <c r="LL162" s="198"/>
      <c r="LM162" s="198"/>
      <c r="LN162" s="198"/>
      <c r="LO162" s="198"/>
      <c r="LP162" s="198"/>
      <c r="LQ162" s="197">
        <v>1</v>
      </c>
      <c r="LR162" s="198"/>
      <c r="LS162" s="198"/>
      <c r="LT162" s="198"/>
      <c r="LU162" s="198"/>
      <c r="LV162" s="198"/>
      <c r="LW162" s="198"/>
      <c r="LX162" s="198"/>
      <c r="LY162" s="198"/>
      <c r="LZ162" s="198"/>
      <c r="MA162" s="198"/>
      <c r="MB162" s="198"/>
      <c r="MC162" s="198"/>
      <c r="MD162" s="198"/>
      <c r="ME162" s="198"/>
      <c r="MF162" s="198"/>
      <c r="MG162" s="198"/>
      <c r="MH162" s="198"/>
      <c r="MI162" s="198"/>
      <c r="MJ162" s="198"/>
      <c r="MK162" s="198"/>
      <c r="ML162" s="198"/>
      <c r="MM162" s="198"/>
      <c r="MN162" s="197">
        <v>1</v>
      </c>
      <c r="MO162" s="197">
        <v>1</v>
      </c>
      <c r="MP162" s="198"/>
      <c r="MQ162" s="197">
        <v>1</v>
      </c>
      <c r="MR162" s="198"/>
      <c r="MS162" s="198"/>
      <c r="MT162" s="198"/>
      <c r="MU162" s="198"/>
      <c r="MV162" s="198"/>
      <c r="MW162" s="198"/>
      <c r="MX162" s="198"/>
      <c r="MY162" s="198"/>
      <c r="MZ162" s="198"/>
      <c r="NA162" s="197">
        <v>1</v>
      </c>
      <c r="NB162" s="198"/>
      <c r="NC162" s="198"/>
      <c r="ND162" s="198"/>
      <c r="NE162" s="198"/>
      <c r="NF162" s="198"/>
      <c r="NG162" s="198"/>
      <c r="NH162" s="198"/>
      <c r="NI162" s="198"/>
      <c r="NJ162" s="198"/>
      <c r="NK162" s="198"/>
      <c r="NL162" s="198"/>
      <c r="NM162" s="198"/>
      <c r="NN162" s="198"/>
      <c r="NO162" s="198"/>
      <c r="NP162" s="198"/>
      <c r="NQ162" s="198"/>
      <c r="NR162" s="198"/>
      <c r="NS162" s="198"/>
      <c r="NT162" s="198"/>
      <c r="NU162" s="198"/>
      <c r="NV162" s="198"/>
      <c r="NW162" s="198"/>
      <c r="NX162" s="198"/>
      <c r="NY162" s="198"/>
      <c r="NZ162" s="198"/>
      <c r="OA162" s="198"/>
      <c r="OB162" s="198"/>
      <c r="OC162" s="198"/>
      <c r="OD162" s="198"/>
      <c r="OE162" s="198"/>
      <c r="OF162" s="198"/>
      <c r="OG162" s="198"/>
      <c r="OH162" s="198"/>
      <c r="OI162" s="198"/>
      <c r="OJ162" s="198"/>
      <c r="OK162" s="198"/>
      <c r="OL162" s="198"/>
      <c r="OM162" s="198"/>
      <c r="ON162" s="198"/>
      <c r="OO162" s="198"/>
      <c r="OP162" s="198"/>
      <c r="OQ162" s="198"/>
      <c r="OR162" s="198"/>
      <c r="OS162" s="198"/>
      <c r="OT162" s="198"/>
      <c r="OU162" s="198"/>
      <c r="OV162" s="198"/>
      <c r="OW162" s="198"/>
      <c r="OX162" s="198"/>
      <c r="OY162" s="198"/>
      <c r="OZ162" s="198"/>
      <c r="PA162" s="198"/>
      <c r="PB162" s="198"/>
      <c r="PC162" s="198"/>
      <c r="PD162" s="198"/>
      <c r="PE162" s="198"/>
      <c r="PF162" s="198"/>
      <c r="PG162" s="198"/>
      <c r="PH162" s="198"/>
      <c r="PI162" s="198"/>
      <c r="PJ162" s="198"/>
      <c r="PK162" s="198"/>
      <c r="PL162" s="198"/>
      <c r="PM162" s="198"/>
      <c r="PN162" s="198"/>
      <c r="PO162" s="198"/>
      <c r="PP162" s="198"/>
      <c r="PQ162" s="198"/>
      <c r="PR162" s="198"/>
      <c r="PS162" s="198"/>
      <c r="PT162" s="198"/>
      <c r="PU162" s="198"/>
      <c r="PV162" s="198"/>
      <c r="PW162" s="198"/>
      <c r="PX162" s="261"/>
      <c r="PY162" s="261"/>
      <c r="PZ162" s="261"/>
      <c r="QA162" s="261"/>
      <c r="QB162" s="261"/>
      <c r="QC162" s="261"/>
      <c r="QD162" s="261"/>
      <c r="QE162" s="261"/>
      <c r="QF162" s="261"/>
      <c r="QG162" s="261"/>
      <c r="QH162" s="261"/>
      <c r="QI162" s="261"/>
      <c r="QJ162" s="261"/>
      <c r="QK162" s="261"/>
      <c r="QL162" s="261"/>
      <c r="QM162" s="261"/>
      <c r="QN162" s="261"/>
      <c r="QO162" s="261"/>
      <c r="QP162" s="261"/>
      <c r="QQ162" s="261"/>
      <c r="QR162" s="261"/>
      <c r="QS162" s="261"/>
      <c r="QT162" s="261"/>
      <c r="QU162" s="261"/>
      <c r="QV162" s="261"/>
      <c r="QW162" s="261"/>
      <c r="QX162" s="261"/>
      <c r="QY162" s="261"/>
      <c r="QZ162" s="261"/>
      <c r="RA162" s="261"/>
      <c r="RB162" s="261"/>
      <c r="RC162" s="261"/>
      <c r="RD162" s="261"/>
      <c r="RE162" s="261"/>
      <c r="RF162" s="261"/>
      <c r="RG162" s="261"/>
      <c r="RH162" s="261"/>
      <c r="RI162" s="261"/>
      <c r="RJ162" s="261"/>
      <c r="RK162" s="261"/>
      <c r="RL162" s="261"/>
      <c r="RM162" s="261"/>
      <c r="RN162" s="261"/>
      <c r="RO162" s="261"/>
      <c r="RP162" s="261"/>
      <c r="RQ162" s="261"/>
      <c r="RR162" s="261"/>
      <c r="RS162" s="261"/>
      <c r="RT162" s="261"/>
      <c r="RU162" s="261"/>
      <c r="RV162" s="261"/>
      <c r="RW162" s="261"/>
      <c r="RX162" s="261"/>
      <c r="RY162" s="261"/>
      <c r="RZ162" s="261"/>
      <c r="SA162" s="261"/>
      <c r="SB162" s="261"/>
      <c r="SC162" s="261"/>
      <c r="SD162" s="261"/>
      <c r="SE162" s="261"/>
    </row>
    <row r="163" spans="1:499" x14ac:dyDescent="0.2">
      <c r="A163" s="230" t="s">
        <v>830</v>
      </c>
      <c r="B163" s="231" t="s">
        <v>5466</v>
      </c>
      <c r="C163" s="225"/>
      <c r="D163" s="225"/>
      <c r="E163" s="225"/>
      <c r="F163" s="226" t="s">
        <v>5801</v>
      </c>
      <c r="G163" s="226" t="s">
        <v>5785</v>
      </c>
      <c r="H163" s="226" t="s">
        <v>5786</v>
      </c>
      <c r="I163" s="226" t="s">
        <v>5787</v>
      </c>
      <c r="J163" s="226"/>
      <c r="K163" s="226"/>
      <c r="L163" s="226"/>
      <c r="M163" s="226"/>
      <c r="N163" s="226" t="s">
        <v>5788</v>
      </c>
      <c r="O163" s="226" t="s">
        <v>5785</v>
      </c>
      <c r="P163" s="226"/>
      <c r="Q163" s="237">
        <v>0</v>
      </c>
      <c r="R163" s="238"/>
      <c r="S163" s="238"/>
      <c r="T163" s="238"/>
      <c r="U163" s="238"/>
      <c r="V163" s="238"/>
      <c r="W163" s="232" t="s">
        <v>5555</v>
      </c>
      <c r="X163" s="232"/>
      <c r="Y163" s="232" t="s">
        <v>5556</v>
      </c>
      <c r="Z163" s="235">
        <v>121.38</v>
      </c>
      <c r="AA163" s="235">
        <v>292.41000000000003</v>
      </c>
      <c r="AB163" s="235">
        <v>0</v>
      </c>
      <c r="AC163" s="224">
        <v>36526</v>
      </c>
      <c r="AD163" s="224">
        <v>36526</v>
      </c>
      <c r="AE163" s="125">
        <v>20</v>
      </c>
      <c r="AF163" s="125">
        <v>18</v>
      </c>
      <c r="AG163" s="125">
        <v>8</v>
      </c>
      <c r="AH163" s="236">
        <v>1</v>
      </c>
      <c r="AI163" s="236"/>
      <c r="AJ163" s="125" t="s">
        <v>6242</v>
      </c>
      <c r="AK163" s="175"/>
      <c r="AL163" s="125" t="s">
        <v>820</v>
      </c>
      <c r="AM163" s="27" t="s">
        <v>820</v>
      </c>
      <c r="AN163" s="126">
        <v>0</v>
      </c>
      <c r="AO163" s="126">
        <v>0</v>
      </c>
      <c r="AP163" s="126">
        <v>0</v>
      </c>
      <c r="AQ163" s="126">
        <v>0</v>
      </c>
      <c r="AR163" s="125">
        <v>0</v>
      </c>
      <c r="AS163" s="125">
        <v>0</v>
      </c>
      <c r="AT163" s="178"/>
      <c r="AU163" s="178"/>
      <c r="AV163" s="178"/>
      <c r="AW163" s="239" t="s">
        <v>855</v>
      </c>
      <c r="AX163" s="239" t="s">
        <v>831</v>
      </c>
      <c r="AY163" s="127"/>
      <c r="AZ163" s="127"/>
      <c r="BA163" s="128">
        <v>1</v>
      </c>
      <c r="BB163" s="128" t="s">
        <v>489</v>
      </c>
      <c r="BC163" s="128"/>
      <c r="BD163" s="128">
        <v>1</v>
      </c>
      <c r="BE163" s="129" t="s">
        <v>541</v>
      </c>
      <c r="BF163" s="130">
        <v>1</v>
      </c>
      <c r="BG163" s="240"/>
      <c r="BH163" s="241"/>
      <c r="BI163" s="190"/>
      <c r="BJ163" s="131">
        <v>0</v>
      </c>
      <c r="BK163" s="191">
        <v>0</v>
      </c>
      <c r="BL163" s="13">
        <v>0</v>
      </c>
      <c r="BM163" s="13">
        <v>0</v>
      </c>
      <c r="BN163" s="27" t="s">
        <v>702</v>
      </c>
      <c r="BO163" s="13" t="s">
        <v>702</v>
      </c>
      <c r="BP163" s="222">
        <v>0</v>
      </c>
      <c r="BQ163" s="132"/>
      <c r="BR163" s="133"/>
      <c r="BS163" s="125">
        <v>1000000000</v>
      </c>
      <c r="BT163" s="134">
        <v>3</v>
      </c>
      <c r="BU163" s="135">
        <v>0</v>
      </c>
      <c r="BV163" s="134">
        <v>0</v>
      </c>
      <c r="BW163" s="136">
        <v>0</v>
      </c>
      <c r="BX163" s="136">
        <v>0</v>
      </c>
      <c r="BY163" s="136">
        <v>0</v>
      </c>
      <c r="BZ163" s="134">
        <v>0</v>
      </c>
      <c r="CA163" s="134">
        <v>0</v>
      </c>
      <c r="CB163" s="134">
        <v>3</v>
      </c>
      <c r="CC163" s="135">
        <v>0</v>
      </c>
      <c r="CD163" s="134"/>
      <c r="CE163" s="134"/>
      <c r="CF163" s="137">
        <v>0</v>
      </c>
      <c r="CG163" s="134">
        <v>0</v>
      </c>
      <c r="CH163" s="132"/>
      <c r="CI163" s="132"/>
      <c r="CJ163" s="229" t="s">
        <v>820</v>
      </c>
      <c r="CK163" s="233" t="s">
        <v>820</v>
      </c>
      <c r="CL163" s="138">
        <v>0</v>
      </c>
      <c r="CM163" s="138">
        <v>0</v>
      </c>
      <c r="CN163" s="135">
        <v>0</v>
      </c>
      <c r="CO163" s="135">
        <v>0</v>
      </c>
      <c r="CP163" s="139"/>
      <c r="CQ163" s="135">
        <v>0</v>
      </c>
      <c r="CR163" s="179">
        <v>42704</v>
      </c>
      <c r="CS163" s="180">
        <v>43353</v>
      </c>
      <c r="CT163" s="181">
        <v>43493</v>
      </c>
      <c r="CU163" s="181">
        <v>36526</v>
      </c>
      <c r="CV163" s="181">
        <v>36526</v>
      </c>
      <c r="CW163" s="181">
        <v>36526</v>
      </c>
      <c r="CX163" s="181">
        <v>36652</v>
      </c>
      <c r="CY163" s="135">
        <v>0.12125507630928667</v>
      </c>
      <c r="CZ163" s="134">
        <v>0</v>
      </c>
      <c r="DA163" s="135">
        <v>8.5470085470085479E-3</v>
      </c>
      <c r="DB163" s="135">
        <v>0</v>
      </c>
      <c r="DC163" s="135">
        <v>0</v>
      </c>
      <c r="DD163" s="135">
        <v>0</v>
      </c>
      <c r="DE163" s="140">
        <v>0.58974358974358976</v>
      </c>
      <c r="DF163" s="13" t="s">
        <v>820</v>
      </c>
      <c r="DG163" s="80" t="s">
        <v>820</v>
      </c>
      <c r="DH163" s="18" t="b">
        <v>0</v>
      </c>
      <c r="DI163" s="79"/>
      <c r="DJ163" s="79"/>
      <c r="DK163" s="192"/>
      <c r="DL163" s="174"/>
      <c r="DM163" s="193"/>
      <c r="DN163" s="135"/>
      <c r="DO163" s="79"/>
      <c r="DP163" s="79"/>
      <c r="DQ163" s="79"/>
      <c r="DR163" s="79"/>
      <c r="DS163" s="79"/>
      <c r="DT163" s="79"/>
      <c r="DU163" s="79"/>
      <c r="DV163" s="18"/>
      <c r="DW163" s="18"/>
      <c r="DX163" s="18"/>
      <c r="DY163" s="177"/>
      <c r="DZ163" s="177">
        <v>0</v>
      </c>
      <c r="EA163" s="177">
        <v>0</v>
      </c>
      <c r="EB163" s="177">
        <v>0</v>
      </c>
      <c r="EC163" s="177">
        <v>0</v>
      </c>
      <c r="ED163" s="177">
        <v>0</v>
      </c>
      <c r="EE163" s="177">
        <v>0</v>
      </c>
      <c r="EF163" s="177">
        <v>0</v>
      </c>
      <c r="EG163" s="177">
        <v>0</v>
      </c>
      <c r="EH163" s="177">
        <v>0</v>
      </c>
      <c r="EI163" s="177">
        <v>0</v>
      </c>
      <c r="EJ163" s="177">
        <v>0</v>
      </c>
      <c r="EK163" s="177">
        <v>0</v>
      </c>
      <c r="EL163" s="177">
        <v>0</v>
      </c>
      <c r="EM163" s="177">
        <v>0</v>
      </c>
      <c r="EN163" s="177">
        <v>0</v>
      </c>
      <c r="EO163" s="177">
        <v>0</v>
      </c>
      <c r="EP163" s="177">
        <v>0</v>
      </c>
      <c r="EQ163" s="177">
        <v>0</v>
      </c>
      <c r="ER163" s="177">
        <v>0</v>
      </c>
      <c r="ES163" s="177">
        <v>0</v>
      </c>
      <c r="ET163" s="177">
        <v>0</v>
      </c>
      <c r="EU163" s="177">
        <v>0</v>
      </c>
      <c r="EV163" s="177">
        <v>0</v>
      </c>
      <c r="EW163" s="177">
        <v>0</v>
      </c>
      <c r="EX163" s="177">
        <v>0</v>
      </c>
      <c r="EY163" s="177">
        <v>0</v>
      </c>
      <c r="EZ163" s="177">
        <v>0</v>
      </c>
      <c r="FA163" s="177">
        <v>0</v>
      </c>
      <c r="FB163" s="177">
        <v>0</v>
      </c>
      <c r="FC163" s="196"/>
      <c r="FD163" s="196"/>
      <c r="FE163" s="195">
        <v>3</v>
      </c>
      <c r="FF163" s="196"/>
      <c r="FG163" s="195">
        <v>3</v>
      </c>
      <c r="FH163" s="195">
        <v>3</v>
      </c>
      <c r="FI163" s="195">
        <v>3</v>
      </c>
      <c r="FJ163" s="195">
        <v>3</v>
      </c>
      <c r="FK163" s="195">
        <v>3</v>
      </c>
      <c r="FL163" s="195">
        <v>3</v>
      </c>
      <c r="FM163" s="195">
        <v>3</v>
      </c>
      <c r="FN163" s="195">
        <v>3</v>
      </c>
      <c r="FO163" s="195">
        <v>3</v>
      </c>
      <c r="FP163" s="195">
        <v>3</v>
      </c>
      <c r="FQ163" s="195">
        <v>3</v>
      </c>
      <c r="FR163" s="195">
        <v>3</v>
      </c>
      <c r="FS163" s="195">
        <v>3</v>
      </c>
      <c r="FT163" s="195">
        <v>3</v>
      </c>
      <c r="FU163" s="195">
        <v>3</v>
      </c>
      <c r="FV163" s="195">
        <v>3</v>
      </c>
      <c r="FW163" s="195">
        <v>3</v>
      </c>
      <c r="FX163" s="195">
        <v>3</v>
      </c>
      <c r="FY163" s="195">
        <v>3</v>
      </c>
      <c r="FZ163" s="195">
        <v>3</v>
      </c>
      <c r="GA163" s="195">
        <v>3</v>
      </c>
      <c r="GB163" s="195">
        <v>3</v>
      </c>
      <c r="GC163" s="195">
        <v>3</v>
      </c>
      <c r="GD163" s="195">
        <v>3</v>
      </c>
      <c r="GE163" s="195">
        <v>3</v>
      </c>
      <c r="GF163" s="195">
        <v>3</v>
      </c>
      <c r="GG163" s="195">
        <v>3</v>
      </c>
      <c r="GH163" s="195">
        <v>3</v>
      </c>
      <c r="GI163" s="195">
        <v>3</v>
      </c>
      <c r="GJ163" s="195">
        <v>3</v>
      </c>
      <c r="GK163" s="195">
        <v>3</v>
      </c>
      <c r="GL163" s="195">
        <v>3</v>
      </c>
      <c r="GM163" s="195">
        <v>3</v>
      </c>
      <c r="GN163" s="195">
        <v>3</v>
      </c>
      <c r="GO163" s="195">
        <v>3</v>
      </c>
      <c r="GP163" s="195">
        <v>3</v>
      </c>
      <c r="GQ163" s="195">
        <v>3</v>
      </c>
      <c r="GR163" s="195">
        <v>3</v>
      </c>
      <c r="GS163" s="195">
        <v>3</v>
      </c>
      <c r="GT163" s="195">
        <v>3</v>
      </c>
      <c r="GU163" s="195">
        <v>3</v>
      </c>
      <c r="GV163" s="195">
        <v>3</v>
      </c>
      <c r="GW163" s="195">
        <v>3</v>
      </c>
      <c r="GX163" s="195">
        <v>3</v>
      </c>
      <c r="GY163" s="195">
        <v>3</v>
      </c>
      <c r="GZ163" s="195">
        <v>3</v>
      </c>
      <c r="HA163" s="195">
        <v>3</v>
      </c>
      <c r="HB163" s="195">
        <v>3</v>
      </c>
      <c r="HC163" s="195">
        <v>3</v>
      </c>
      <c r="HD163" s="195">
        <v>3</v>
      </c>
      <c r="HE163" s="195">
        <v>1</v>
      </c>
      <c r="HF163" s="195">
        <v>3</v>
      </c>
      <c r="HG163" s="195">
        <v>3</v>
      </c>
      <c r="HH163" s="195">
        <v>3</v>
      </c>
      <c r="HI163" s="195">
        <v>3</v>
      </c>
      <c r="HJ163" s="195">
        <v>3</v>
      </c>
      <c r="HK163" s="196"/>
      <c r="HL163" s="196"/>
      <c r="HM163" s="195">
        <v>3</v>
      </c>
      <c r="HN163" s="195">
        <v>3</v>
      </c>
      <c r="HO163" s="195">
        <v>3</v>
      </c>
      <c r="HP163" s="195">
        <v>3</v>
      </c>
      <c r="HQ163" s="195">
        <v>3</v>
      </c>
      <c r="HR163" s="195">
        <v>3</v>
      </c>
      <c r="HS163" s="195">
        <v>3</v>
      </c>
      <c r="HT163" s="195">
        <v>3</v>
      </c>
      <c r="HU163" s="195">
        <v>3</v>
      </c>
      <c r="HV163" s="196"/>
      <c r="HW163" s="195">
        <v>3</v>
      </c>
      <c r="HX163" s="195">
        <v>3</v>
      </c>
      <c r="HY163" s="195">
        <v>3</v>
      </c>
      <c r="HZ163" s="195">
        <v>3</v>
      </c>
      <c r="IA163" s="195">
        <v>3</v>
      </c>
      <c r="IB163" s="195">
        <v>3</v>
      </c>
      <c r="IC163" s="195">
        <v>3</v>
      </c>
      <c r="ID163" s="195">
        <v>3</v>
      </c>
      <c r="IE163" s="195">
        <v>3</v>
      </c>
      <c r="IF163" s="195">
        <v>3</v>
      </c>
      <c r="IG163" s="195">
        <v>3</v>
      </c>
      <c r="IH163" s="195">
        <v>3</v>
      </c>
      <c r="II163" s="195">
        <v>3</v>
      </c>
      <c r="IJ163" s="195">
        <v>3</v>
      </c>
      <c r="IK163" s="195">
        <v>3</v>
      </c>
      <c r="IL163" s="195">
        <v>3</v>
      </c>
      <c r="IM163" s="195">
        <v>3</v>
      </c>
      <c r="IN163" s="195">
        <v>3</v>
      </c>
      <c r="IO163" s="195">
        <v>3</v>
      </c>
      <c r="IP163" s="195">
        <v>3</v>
      </c>
      <c r="IQ163" s="195">
        <v>3</v>
      </c>
      <c r="IR163" s="195">
        <v>3</v>
      </c>
      <c r="IS163" s="195">
        <v>3</v>
      </c>
      <c r="IT163" s="195">
        <v>3</v>
      </c>
      <c r="IU163" s="195">
        <v>3</v>
      </c>
      <c r="IV163" s="195">
        <v>3</v>
      </c>
      <c r="IW163" s="195">
        <v>3</v>
      </c>
      <c r="IX163" s="195">
        <v>3</v>
      </c>
      <c r="IY163" s="195">
        <v>3</v>
      </c>
      <c r="IZ163" s="195">
        <v>3</v>
      </c>
      <c r="JA163" s="195">
        <v>3</v>
      </c>
      <c r="JB163" s="195">
        <v>3</v>
      </c>
      <c r="JC163" s="195">
        <v>3</v>
      </c>
      <c r="JD163" s="195">
        <v>3</v>
      </c>
      <c r="JE163" s="195">
        <v>3</v>
      </c>
      <c r="JF163" s="195">
        <v>3</v>
      </c>
      <c r="JG163" s="195">
        <v>3</v>
      </c>
      <c r="JH163" s="195">
        <v>3</v>
      </c>
      <c r="JI163" s="195">
        <v>3</v>
      </c>
      <c r="JJ163" s="195"/>
      <c r="JK163" s="197">
        <v>3</v>
      </c>
      <c r="JL163" s="195">
        <v>3</v>
      </c>
      <c r="JM163" s="195">
        <v>3</v>
      </c>
      <c r="JN163" s="195">
        <v>3</v>
      </c>
      <c r="JO163" s="195">
        <v>3</v>
      </c>
      <c r="JP163" s="195">
        <v>3</v>
      </c>
      <c r="JQ163" s="196"/>
      <c r="JR163" s="195">
        <v>3</v>
      </c>
      <c r="JS163" s="195">
        <v>3</v>
      </c>
      <c r="JT163" s="195">
        <v>3</v>
      </c>
      <c r="JU163" s="195">
        <v>3</v>
      </c>
      <c r="JV163" s="195">
        <v>3</v>
      </c>
      <c r="JW163" s="195">
        <v>3</v>
      </c>
      <c r="JX163" s="195">
        <v>3</v>
      </c>
      <c r="JY163" s="195">
        <v>3</v>
      </c>
      <c r="JZ163" s="195">
        <v>3</v>
      </c>
      <c r="KA163" s="195">
        <v>3</v>
      </c>
      <c r="KB163" s="195">
        <v>3</v>
      </c>
      <c r="KC163" s="195">
        <v>3</v>
      </c>
      <c r="KD163" s="195">
        <v>3</v>
      </c>
      <c r="KE163" s="195">
        <v>3</v>
      </c>
      <c r="KF163" s="195">
        <v>3</v>
      </c>
      <c r="KG163" s="195">
        <v>3</v>
      </c>
      <c r="KH163" s="195">
        <v>3</v>
      </c>
      <c r="KI163" s="195">
        <v>3</v>
      </c>
      <c r="KJ163" s="195">
        <v>3</v>
      </c>
      <c r="KK163" s="195">
        <v>3</v>
      </c>
      <c r="KL163" s="195">
        <v>3</v>
      </c>
      <c r="KM163" s="195">
        <v>3</v>
      </c>
      <c r="KN163" s="195">
        <v>3</v>
      </c>
      <c r="KO163" s="195">
        <v>3</v>
      </c>
      <c r="KP163" s="195">
        <v>3</v>
      </c>
      <c r="KQ163" s="195">
        <v>3</v>
      </c>
      <c r="KR163" s="195">
        <v>3</v>
      </c>
      <c r="KS163" s="195">
        <v>3</v>
      </c>
      <c r="KT163" s="195">
        <v>3</v>
      </c>
      <c r="KU163" s="195">
        <v>3</v>
      </c>
      <c r="KV163" s="195">
        <v>3</v>
      </c>
      <c r="KW163" s="195">
        <v>3</v>
      </c>
      <c r="KX163" s="196"/>
      <c r="KY163" s="196"/>
      <c r="KZ163" s="196"/>
      <c r="LA163" s="196"/>
      <c r="LB163" s="195">
        <v>3</v>
      </c>
      <c r="LC163" s="195">
        <v>3</v>
      </c>
      <c r="LD163" s="195">
        <v>3</v>
      </c>
      <c r="LE163" s="195">
        <v>3</v>
      </c>
      <c r="LF163" s="195">
        <v>0</v>
      </c>
      <c r="LG163" s="195">
        <v>3</v>
      </c>
      <c r="LH163" s="196"/>
      <c r="LI163" s="196"/>
      <c r="LJ163" s="196"/>
      <c r="LK163" s="196"/>
      <c r="LL163" s="196"/>
      <c r="LM163" s="196"/>
      <c r="LN163" s="196"/>
      <c r="LO163" s="196"/>
      <c r="LP163" s="196"/>
      <c r="LQ163" s="195">
        <v>3</v>
      </c>
      <c r="LR163" s="196"/>
      <c r="LS163" s="196"/>
      <c r="LT163" s="196"/>
      <c r="LU163" s="196"/>
      <c r="LV163" s="196"/>
      <c r="LW163" s="196"/>
      <c r="LX163" s="196"/>
      <c r="LY163" s="196"/>
      <c r="LZ163" s="196"/>
      <c r="MA163" s="196"/>
      <c r="MB163" s="196"/>
      <c r="MC163" s="196"/>
      <c r="MD163" s="196"/>
      <c r="ME163" s="196"/>
      <c r="MF163" s="196"/>
      <c r="MG163" s="196"/>
      <c r="MH163" s="196"/>
      <c r="MI163" s="196"/>
      <c r="MJ163" s="196"/>
      <c r="MK163" s="196"/>
      <c r="ML163" s="196"/>
      <c r="MM163" s="196"/>
      <c r="MN163" s="195">
        <v>3</v>
      </c>
      <c r="MO163" s="195">
        <v>3</v>
      </c>
      <c r="MP163" s="196"/>
      <c r="MQ163" s="195">
        <v>3</v>
      </c>
      <c r="MR163" s="196"/>
      <c r="MS163" s="196"/>
      <c r="MT163" s="196"/>
      <c r="MU163" s="196"/>
      <c r="MV163" s="196"/>
      <c r="MW163" s="196"/>
      <c r="MX163" s="196"/>
      <c r="MY163" s="196"/>
      <c r="MZ163" s="196"/>
      <c r="NA163" s="195">
        <v>3</v>
      </c>
      <c r="NB163" s="196"/>
      <c r="NC163" s="196"/>
      <c r="ND163" s="196"/>
      <c r="NE163" s="196"/>
      <c r="NF163" s="196"/>
      <c r="NG163" s="196"/>
      <c r="NH163" s="196"/>
      <c r="NI163" s="196"/>
      <c r="NJ163" s="196"/>
      <c r="NK163" s="196"/>
      <c r="NL163" s="196"/>
      <c r="NM163" s="196"/>
      <c r="NN163" s="196"/>
      <c r="NO163" s="196"/>
      <c r="NP163" s="196"/>
      <c r="NQ163" s="196"/>
      <c r="NR163" s="196"/>
      <c r="NS163" s="196"/>
      <c r="NT163" s="196"/>
      <c r="NU163" s="196"/>
      <c r="NV163" s="196"/>
      <c r="NW163" s="196"/>
      <c r="NX163" s="196"/>
      <c r="NY163" s="196"/>
      <c r="NZ163" s="196"/>
      <c r="OA163" s="196"/>
      <c r="OB163" s="196"/>
      <c r="OC163" s="196"/>
      <c r="OD163" s="196"/>
      <c r="OE163" s="196"/>
      <c r="OF163" s="196"/>
      <c r="OG163" s="196"/>
      <c r="OH163" s="196"/>
      <c r="OI163" s="196"/>
      <c r="OJ163" s="196"/>
      <c r="OK163" s="196"/>
      <c r="OL163" s="196"/>
      <c r="OM163" s="196"/>
      <c r="ON163" s="196"/>
      <c r="OO163" s="196"/>
      <c r="OP163" s="196"/>
      <c r="OQ163" s="196"/>
      <c r="OR163" s="196"/>
      <c r="OS163" s="196"/>
      <c r="OT163" s="196"/>
      <c r="OU163" s="196"/>
      <c r="OV163" s="196"/>
      <c r="OW163" s="196"/>
      <c r="OX163" s="196"/>
      <c r="OY163" s="196"/>
      <c r="OZ163" s="196"/>
      <c r="PA163" s="196"/>
      <c r="PB163" s="196"/>
      <c r="PC163" s="196"/>
      <c r="PD163" s="196"/>
      <c r="PE163" s="196"/>
      <c r="PF163" s="196"/>
      <c r="PG163" s="196"/>
      <c r="PH163" s="196"/>
      <c r="PI163" s="196"/>
      <c r="PJ163" s="196"/>
      <c r="PK163" s="196"/>
      <c r="PL163" s="196"/>
      <c r="PM163" s="196"/>
      <c r="PN163" s="196"/>
      <c r="PO163" s="196"/>
      <c r="PP163" s="196"/>
      <c r="PQ163" s="196"/>
      <c r="PR163" s="196"/>
      <c r="PS163" s="196"/>
      <c r="PT163" s="196"/>
      <c r="PU163" s="196"/>
      <c r="PV163" s="196"/>
      <c r="PW163" s="196"/>
      <c r="PX163" s="261"/>
      <c r="PY163" s="261"/>
      <c r="PZ163" s="261"/>
      <c r="QA163" s="261"/>
      <c r="QB163" s="261"/>
      <c r="QC163" s="261"/>
      <c r="QD163" s="261"/>
      <c r="QE163" s="261"/>
      <c r="QF163" s="261"/>
      <c r="QG163" s="261"/>
      <c r="QH163" s="261"/>
      <c r="QI163" s="261"/>
      <c r="QJ163" s="261"/>
      <c r="QK163" s="261"/>
      <c r="QL163" s="261"/>
      <c r="QM163" s="261"/>
      <c r="QN163" s="261"/>
      <c r="QO163" s="261"/>
      <c r="QP163" s="261"/>
      <c r="QQ163" s="261"/>
      <c r="QR163" s="261"/>
      <c r="QS163" s="261"/>
      <c r="QT163" s="261"/>
      <c r="QU163" s="261"/>
      <c r="QV163" s="261"/>
      <c r="QW163" s="261"/>
      <c r="QX163" s="261"/>
      <c r="QY163" s="261"/>
      <c r="QZ163" s="261"/>
      <c r="RA163" s="261"/>
      <c r="RB163" s="261"/>
      <c r="RC163" s="261"/>
      <c r="RD163" s="261"/>
      <c r="RE163" s="261"/>
      <c r="RF163" s="261"/>
      <c r="RG163" s="261"/>
      <c r="RH163" s="261"/>
      <c r="RI163" s="261"/>
      <c r="RJ163" s="261"/>
      <c r="RK163" s="261"/>
      <c r="RL163" s="261"/>
      <c r="RM163" s="261"/>
      <c r="RN163" s="261"/>
      <c r="RO163" s="261"/>
      <c r="RP163" s="261"/>
      <c r="RQ163" s="261"/>
      <c r="RR163" s="261"/>
      <c r="RS163" s="261"/>
      <c r="RT163" s="261"/>
      <c r="RU163" s="261"/>
      <c r="RV163" s="261"/>
      <c r="RW163" s="261"/>
      <c r="RX163" s="261"/>
      <c r="RY163" s="261"/>
      <c r="RZ163" s="261"/>
      <c r="SA163" s="261"/>
      <c r="SB163" s="261"/>
      <c r="SC163" s="261"/>
      <c r="SD163" s="261"/>
      <c r="SE163" s="261"/>
    </row>
    <row r="164" spans="1:499" x14ac:dyDescent="0.2">
      <c r="A164" s="230" t="s">
        <v>830</v>
      </c>
      <c r="B164" s="231" t="s">
        <v>5467</v>
      </c>
      <c r="C164" s="225"/>
      <c r="D164" s="225"/>
      <c r="E164" s="225"/>
      <c r="F164" s="226" t="s">
        <v>5802</v>
      </c>
      <c r="G164" s="226" t="s">
        <v>5785</v>
      </c>
      <c r="H164" s="226" t="s">
        <v>5786</v>
      </c>
      <c r="I164" s="226" t="s">
        <v>5787</v>
      </c>
      <c r="J164" s="226"/>
      <c r="K164" s="226"/>
      <c r="L164" s="226"/>
      <c r="M164" s="226"/>
      <c r="N164" s="226" t="s">
        <v>5788</v>
      </c>
      <c r="O164" s="226" t="s">
        <v>5785</v>
      </c>
      <c r="P164" s="226"/>
      <c r="Q164" s="237">
        <v>0</v>
      </c>
      <c r="R164" s="238"/>
      <c r="S164" s="238"/>
      <c r="T164" s="238"/>
      <c r="U164" s="238"/>
      <c r="V164" s="238"/>
      <c r="W164" s="232" t="s">
        <v>5555</v>
      </c>
      <c r="X164" s="232"/>
      <c r="Y164" s="232" t="s">
        <v>5556</v>
      </c>
      <c r="Z164" s="235">
        <v>111.79</v>
      </c>
      <c r="AA164" s="235">
        <v>268.70999999999998</v>
      </c>
      <c r="AB164" s="235">
        <v>0</v>
      </c>
      <c r="AC164" s="224">
        <v>36526</v>
      </c>
      <c r="AD164" s="224">
        <v>36526</v>
      </c>
      <c r="AE164" s="125">
        <v>20</v>
      </c>
      <c r="AF164" s="125">
        <v>18</v>
      </c>
      <c r="AG164" s="125">
        <v>8</v>
      </c>
      <c r="AH164" s="236">
        <v>1</v>
      </c>
      <c r="AI164" s="236"/>
      <c r="AJ164" s="125" t="s">
        <v>6242</v>
      </c>
      <c r="AK164" s="175"/>
      <c r="AL164" s="125" t="s">
        <v>820</v>
      </c>
      <c r="AM164" s="27" t="s">
        <v>820</v>
      </c>
      <c r="AN164" s="126">
        <v>0</v>
      </c>
      <c r="AO164" s="126">
        <v>0</v>
      </c>
      <c r="AP164" s="126">
        <v>0</v>
      </c>
      <c r="AQ164" s="126">
        <v>0</v>
      </c>
      <c r="AR164" s="125">
        <v>0</v>
      </c>
      <c r="AS164" s="125">
        <v>0</v>
      </c>
      <c r="AT164" s="178"/>
      <c r="AU164" s="178"/>
      <c r="AV164" s="178"/>
      <c r="AW164" s="239" t="s">
        <v>855</v>
      </c>
      <c r="AX164" s="239" t="s">
        <v>831</v>
      </c>
      <c r="AY164" s="127"/>
      <c r="AZ164" s="127"/>
      <c r="BA164" s="128">
        <v>1</v>
      </c>
      <c r="BB164" s="128" t="s">
        <v>489</v>
      </c>
      <c r="BC164" s="128"/>
      <c r="BD164" s="128">
        <v>1</v>
      </c>
      <c r="BE164" s="129" t="s">
        <v>541</v>
      </c>
      <c r="BF164" s="130">
        <v>1</v>
      </c>
      <c r="BG164" s="240"/>
      <c r="BH164" s="241"/>
      <c r="BI164" s="190"/>
      <c r="BJ164" s="131">
        <v>0</v>
      </c>
      <c r="BK164" s="191">
        <v>0</v>
      </c>
      <c r="BL164" s="13">
        <v>0</v>
      </c>
      <c r="BM164" s="13">
        <v>0</v>
      </c>
      <c r="BN164" s="27" t="s">
        <v>702</v>
      </c>
      <c r="BO164" s="13" t="s">
        <v>702</v>
      </c>
      <c r="BP164" s="222">
        <v>0</v>
      </c>
      <c r="BQ164" s="132"/>
      <c r="BR164" s="133"/>
      <c r="BS164" s="125">
        <v>1000000000</v>
      </c>
      <c r="BT164" s="134">
        <v>1</v>
      </c>
      <c r="BU164" s="135">
        <v>0</v>
      </c>
      <c r="BV164" s="134">
        <v>0</v>
      </c>
      <c r="BW164" s="136">
        <v>0</v>
      </c>
      <c r="BX164" s="136">
        <v>0</v>
      </c>
      <c r="BY164" s="136">
        <v>0</v>
      </c>
      <c r="BZ164" s="134">
        <v>0</v>
      </c>
      <c r="CA164" s="134">
        <v>0</v>
      </c>
      <c r="CB164" s="134">
        <v>1</v>
      </c>
      <c r="CC164" s="135">
        <v>0</v>
      </c>
      <c r="CD164" s="134"/>
      <c r="CE164" s="134"/>
      <c r="CF164" s="137">
        <v>0</v>
      </c>
      <c r="CG164" s="134">
        <v>0</v>
      </c>
      <c r="CH164" s="132"/>
      <c r="CI164" s="132"/>
      <c r="CJ164" s="229" t="s">
        <v>820</v>
      </c>
      <c r="CK164" s="233" t="s">
        <v>820</v>
      </c>
      <c r="CL164" s="138">
        <v>0</v>
      </c>
      <c r="CM164" s="138">
        <v>0</v>
      </c>
      <c r="CN164" s="135">
        <v>0</v>
      </c>
      <c r="CO164" s="135">
        <v>0</v>
      </c>
      <c r="CP164" s="139"/>
      <c r="CQ164" s="135">
        <v>0</v>
      </c>
      <c r="CR164" s="179">
        <v>42704</v>
      </c>
      <c r="CS164" s="180">
        <v>43353</v>
      </c>
      <c r="CT164" s="181">
        <v>43493</v>
      </c>
      <c r="CU164" s="181">
        <v>36526</v>
      </c>
      <c r="CV164" s="181">
        <v>36526</v>
      </c>
      <c r="CW164" s="181">
        <v>36526</v>
      </c>
      <c r="CX164" s="181">
        <v>36652</v>
      </c>
      <c r="CY164" s="135">
        <v>0.12125507630928598</v>
      </c>
      <c r="CZ164" s="134">
        <v>0</v>
      </c>
      <c r="DA164" s="135">
        <v>8.5470085470085479E-3</v>
      </c>
      <c r="DB164" s="135">
        <v>0</v>
      </c>
      <c r="DC164" s="135">
        <v>0</v>
      </c>
      <c r="DD164" s="135">
        <v>0</v>
      </c>
      <c r="DE164" s="140">
        <v>0.58974358974358976</v>
      </c>
      <c r="DF164" s="13" t="s">
        <v>820</v>
      </c>
      <c r="DG164" s="80" t="s">
        <v>820</v>
      </c>
      <c r="DH164" s="18" t="b">
        <v>0</v>
      </c>
      <c r="DI164" s="79"/>
      <c r="DJ164" s="79"/>
      <c r="DK164" s="192"/>
      <c r="DL164" s="174"/>
      <c r="DM164" s="193"/>
      <c r="DN164" s="135"/>
      <c r="DO164" s="79"/>
      <c r="DP164" s="79"/>
      <c r="DQ164" s="79"/>
      <c r="DR164" s="79"/>
      <c r="DS164" s="79"/>
      <c r="DT164" s="79"/>
      <c r="DU164" s="79"/>
      <c r="DV164" s="18"/>
      <c r="DW164" s="18"/>
      <c r="DX164" s="18"/>
      <c r="DY164" s="177"/>
      <c r="DZ164" s="177">
        <v>0</v>
      </c>
      <c r="EA164" s="177">
        <v>0</v>
      </c>
      <c r="EB164" s="177">
        <v>0</v>
      </c>
      <c r="EC164" s="177">
        <v>0</v>
      </c>
      <c r="ED164" s="177">
        <v>0</v>
      </c>
      <c r="EE164" s="177">
        <v>0</v>
      </c>
      <c r="EF164" s="177">
        <v>0</v>
      </c>
      <c r="EG164" s="177">
        <v>0</v>
      </c>
      <c r="EH164" s="177">
        <v>0</v>
      </c>
      <c r="EI164" s="177">
        <v>0</v>
      </c>
      <c r="EJ164" s="177">
        <v>0</v>
      </c>
      <c r="EK164" s="177">
        <v>0</v>
      </c>
      <c r="EL164" s="177">
        <v>0</v>
      </c>
      <c r="EM164" s="177">
        <v>0</v>
      </c>
      <c r="EN164" s="177">
        <v>0</v>
      </c>
      <c r="EO164" s="177">
        <v>0</v>
      </c>
      <c r="EP164" s="177">
        <v>0</v>
      </c>
      <c r="EQ164" s="177">
        <v>0</v>
      </c>
      <c r="ER164" s="177">
        <v>0</v>
      </c>
      <c r="ES164" s="177">
        <v>0</v>
      </c>
      <c r="ET164" s="177">
        <v>0</v>
      </c>
      <c r="EU164" s="177">
        <v>0</v>
      </c>
      <c r="EV164" s="177">
        <v>0</v>
      </c>
      <c r="EW164" s="177">
        <v>0</v>
      </c>
      <c r="EX164" s="177">
        <v>0</v>
      </c>
      <c r="EY164" s="177">
        <v>0</v>
      </c>
      <c r="EZ164" s="177">
        <v>0</v>
      </c>
      <c r="FA164" s="177">
        <v>0</v>
      </c>
      <c r="FB164" s="177">
        <v>0</v>
      </c>
      <c r="FC164" s="198"/>
      <c r="FD164" s="198"/>
      <c r="FE164" s="197">
        <v>1</v>
      </c>
      <c r="FF164" s="198"/>
      <c r="FG164" s="197">
        <v>1</v>
      </c>
      <c r="FH164" s="197">
        <v>1</v>
      </c>
      <c r="FI164" s="197">
        <v>1</v>
      </c>
      <c r="FJ164" s="197">
        <v>1</v>
      </c>
      <c r="FK164" s="197">
        <v>1</v>
      </c>
      <c r="FL164" s="197">
        <v>1</v>
      </c>
      <c r="FM164" s="197">
        <v>1</v>
      </c>
      <c r="FN164" s="197">
        <v>1</v>
      </c>
      <c r="FO164" s="197">
        <v>1</v>
      </c>
      <c r="FP164" s="197">
        <v>1</v>
      </c>
      <c r="FQ164" s="197">
        <v>1</v>
      </c>
      <c r="FR164" s="197">
        <v>1</v>
      </c>
      <c r="FS164" s="197">
        <v>1</v>
      </c>
      <c r="FT164" s="197">
        <v>1</v>
      </c>
      <c r="FU164" s="197">
        <v>1</v>
      </c>
      <c r="FV164" s="197">
        <v>1</v>
      </c>
      <c r="FW164" s="197">
        <v>1</v>
      </c>
      <c r="FX164" s="197">
        <v>1</v>
      </c>
      <c r="FY164" s="197">
        <v>1</v>
      </c>
      <c r="FZ164" s="197">
        <v>1</v>
      </c>
      <c r="GA164" s="197">
        <v>1</v>
      </c>
      <c r="GB164" s="197">
        <v>1</v>
      </c>
      <c r="GC164" s="197">
        <v>1</v>
      </c>
      <c r="GD164" s="197">
        <v>1</v>
      </c>
      <c r="GE164" s="197">
        <v>1</v>
      </c>
      <c r="GF164" s="197">
        <v>1</v>
      </c>
      <c r="GG164" s="197">
        <v>1</v>
      </c>
      <c r="GH164" s="197">
        <v>1</v>
      </c>
      <c r="GI164" s="197">
        <v>1</v>
      </c>
      <c r="GJ164" s="197">
        <v>1</v>
      </c>
      <c r="GK164" s="197">
        <v>1</v>
      </c>
      <c r="GL164" s="197">
        <v>1</v>
      </c>
      <c r="GM164" s="197">
        <v>1</v>
      </c>
      <c r="GN164" s="197">
        <v>1</v>
      </c>
      <c r="GO164" s="197">
        <v>1</v>
      </c>
      <c r="GP164" s="197">
        <v>1</v>
      </c>
      <c r="GQ164" s="197">
        <v>1</v>
      </c>
      <c r="GR164" s="197">
        <v>1</v>
      </c>
      <c r="GS164" s="197">
        <v>1</v>
      </c>
      <c r="GT164" s="197">
        <v>1</v>
      </c>
      <c r="GU164" s="197">
        <v>1</v>
      </c>
      <c r="GV164" s="197">
        <v>1</v>
      </c>
      <c r="GW164" s="197">
        <v>1</v>
      </c>
      <c r="GX164" s="197">
        <v>1</v>
      </c>
      <c r="GY164" s="197">
        <v>1</v>
      </c>
      <c r="GZ164" s="197">
        <v>1</v>
      </c>
      <c r="HA164" s="197">
        <v>1</v>
      </c>
      <c r="HB164" s="197">
        <v>1</v>
      </c>
      <c r="HC164" s="197">
        <v>1</v>
      </c>
      <c r="HD164" s="197">
        <v>1</v>
      </c>
      <c r="HE164" s="197">
        <v>1</v>
      </c>
      <c r="HF164" s="197">
        <v>1</v>
      </c>
      <c r="HG164" s="197">
        <v>1</v>
      </c>
      <c r="HH164" s="197">
        <v>1</v>
      </c>
      <c r="HI164" s="197">
        <v>1</v>
      </c>
      <c r="HJ164" s="197">
        <v>1</v>
      </c>
      <c r="HK164" s="198"/>
      <c r="HL164" s="198"/>
      <c r="HM164" s="197">
        <v>1</v>
      </c>
      <c r="HN164" s="197">
        <v>1</v>
      </c>
      <c r="HO164" s="197">
        <v>1</v>
      </c>
      <c r="HP164" s="197">
        <v>1</v>
      </c>
      <c r="HQ164" s="197">
        <v>1</v>
      </c>
      <c r="HR164" s="197">
        <v>1</v>
      </c>
      <c r="HS164" s="197">
        <v>1</v>
      </c>
      <c r="HT164" s="197">
        <v>1</v>
      </c>
      <c r="HU164" s="197">
        <v>1</v>
      </c>
      <c r="HV164" s="198"/>
      <c r="HW164" s="197">
        <v>1</v>
      </c>
      <c r="HX164" s="197">
        <v>1</v>
      </c>
      <c r="HY164" s="197">
        <v>1</v>
      </c>
      <c r="HZ164" s="197">
        <v>1</v>
      </c>
      <c r="IA164" s="197">
        <v>1</v>
      </c>
      <c r="IB164" s="197">
        <v>1</v>
      </c>
      <c r="IC164" s="197">
        <v>1</v>
      </c>
      <c r="ID164" s="197">
        <v>1</v>
      </c>
      <c r="IE164" s="197">
        <v>1</v>
      </c>
      <c r="IF164" s="197">
        <v>1</v>
      </c>
      <c r="IG164" s="197">
        <v>1</v>
      </c>
      <c r="IH164" s="197">
        <v>1</v>
      </c>
      <c r="II164" s="197">
        <v>1</v>
      </c>
      <c r="IJ164" s="197">
        <v>1</v>
      </c>
      <c r="IK164" s="197">
        <v>1</v>
      </c>
      <c r="IL164" s="197">
        <v>1</v>
      </c>
      <c r="IM164" s="197">
        <v>1</v>
      </c>
      <c r="IN164" s="197">
        <v>1</v>
      </c>
      <c r="IO164" s="197">
        <v>1</v>
      </c>
      <c r="IP164" s="197">
        <v>1</v>
      </c>
      <c r="IQ164" s="197">
        <v>1</v>
      </c>
      <c r="IR164" s="197">
        <v>1</v>
      </c>
      <c r="IS164" s="197">
        <v>1</v>
      </c>
      <c r="IT164" s="197">
        <v>1</v>
      </c>
      <c r="IU164" s="197">
        <v>1</v>
      </c>
      <c r="IV164" s="197">
        <v>1</v>
      </c>
      <c r="IW164" s="197">
        <v>1</v>
      </c>
      <c r="IX164" s="197">
        <v>1</v>
      </c>
      <c r="IY164" s="197">
        <v>1</v>
      </c>
      <c r="IZ164" s="197">
        <v>1</v>
      </c>
      <c r="JA164" s="197">
        <v>1</v>
      </c>
      <c r="JB164" s="197">
        <v>1</v>
      </c>
      <c r="JC164" s="197">
        <v>1</v>
      </c>
      <c r="JD164" s="197">
        <v>1</v>
      </c>
      <c r="JE164" s="197">
        <v>1</v>
      </c>
      <c r="JF164" s="197">
        <v>1</v>
      </c>
      <c r="JG164" s="197">
        <v>1</v>
      </c>
      <c r="JH164" s="197">
        <v>1</v>
      </c>
      <c r="JI164" s="197">
        <v>1</v>
      </c>
      <c r="JJ164" s="197"/>
      <c r="JK164" s="197">
        <v>1</v>
      </c>
      <c r="JL164" s="197">
        <v>1</v>
      </c>
      <c r="JM164" s="197">
        <v>1</v>
      </c>
      <c r="JN164" s="197">
        <v>1</v>
      </c>
      <c r="JO164" s="197">
        <v>1</v>
      </c>
      <c r="JP164" s="197">
        <v>1</v>
      </c>
      <c r="JQ164" s="198"/>
      <c r="JR164" s="197">
        <v>1</v>
      </c>
      <c r="JS164" s="197">
        <v>1</v>
      </c>
      <c r="JT164" s="197">
        <v>1</v>
      </c>
      <c r="JU164" s="197">
        <v>1</v>
      </c>
      <c r="JV164" s="197">
        <v>1</v>
      </c>
      <c r="JW164" s="197">
        <v>1</v>
      </c>
      <c r="JX164" s="197">
        <v>1</v>
      </c>
      <c r="JY164" s="197">
        <v>1</v>
      </c>
      <c r="JZ164" s="197">
        <v>1</v>
      </c>
      <c r="KA164" s="197">
        <v>1</v>
      </c>
      <c r="KB164" s="197">
        <v>1</v>
      </c>
      <c r="KC164" s="197">
        <v>1</v>
      </c>
      <c r="KD164" s="197">
        <v>1</v>
      </c>
      <c r="KE164" s="197">
        <v>1</v>
      </c>
      <c r="KF164" s="197">
        <v>1</v>
      </c>
      <c r="KG164" s="197">
        <v>1</v>
      </c>
      <c r="KH164" s="197">
        <v>1</v>
      </c>
      <c r="KI164" s="197">
        <v>1</v>
      </c>
      <c r="KJ164" s="197">
        <v>1</v>
      </c>
      <c r="KK164" s="197">
        <v>1</v>
      </c>
      <c r="KL164" s="197">
        <v>1</v>
      </c>
      <c r="KM164" s="197">
        <v>1</v>
      </c>
      <c r="KN164" s="197">
        <v>1</v>
      </c>
      <c r="KO164" s="197">
        <v>1</v>
      </c>
      <c r="KP164" s="197">
        <v>1</v>
      </c>
      <c r="KQ164" s="197">
        <v>1</v>
      </c>
      <c r="KR164" s="197">
        <v>1</v>
      </c>
      <c r="KS164" s="197">
        <v>1</v>
      </c>
      <c r="KT164" s="197">
        <v>1</v>
      </c>
      <c r="KU164" s="197">
        <v>1</v>
      </c>
      <c r="KV164" s="197">
        <v>1</v>
      </c>
      <c r="KW164" s="197">
        <v>1</v>
      </c>
      <c r="KX164" s="198"/>
      <c r="KY164" s="198"/>
      <c r="KZ164" s="198"/>
      <c r="LA164" s="198"/>
      <c r="LB164" s="197">
        <v>1</v>
      </c>
      <c r="LC164" s="197">
        <v>1</v>
      </c>
      <c r="LD164" s="197">
        <v>1</v>
      </c>
      <c r="LE164" s="197">
        <v>1</v>
      </c>
      <c r="LF164" s="197">
        <v>0</v>
      </c>
      <c r="LG164" s="197">
        <v>1</v>
      </c>
      <c r="LH164" s="198"/>
      <c r="LI164" s="198"/>
      <c r="LJ164" s="198"/>
      <c r="LK164" s="198"/>
      <c r="LL164" s="198"/>
      <c r="LM164" s="198"/>
      <c r="LN164" s="198"/>
      <c r="LO164" s="198"/>
      <c r="LP164" s="198"/>
      <c r="LQ164" s="197">
        <v>1</v>
      </c>
      <c r="LR164" s="198"/>
      <c r="LS164" s="198"/>
      <c r="LT164" s="198"/>
      <c r="LU164" s="198"/>
      <c r="LV164" s="198"/>
      <c r="LW164" s="198"/>
      <c r="LX164" s="198"/>
      <c r="LY164" s="198"/>
      <c r="LZ164" s="198"/>
      <c r="MA164" s="198"/>
      <c r="MB164" s="198"/>
      <c r="MC164" s="198"/>
      <c r="MD164" s="198"/>
      <c r="ME164" s="198"/>
      <c r="MF164" s="198"/>
      <c r="MG164" s="198"/>
      <c r="MH164" s="198"/>
      <c r="MI164" s="198"/>
      <c r="MJ164" s="198"/>
      <c r="MK164" s="198"/>
      <c r="ML164" s="198"/>
      <c r="MM164" s="198"/>
      <c r="MN164" s="197">
        <v>1</v>
      </c>
      <c r="MO164" s="197">
        <v>1</v>
      </c>
      <c r="MP164" s="198"/>
      <c r="MQ164" s="197">
        <v>1</v>
      </c>
      <c r="MR164" s="198"/>
      <c r="MS164" s="198"/>
      <c r="MT164" s="198"/>
      <c r="MU164" s="198"/>
      <c r="MV164" s="198"/>
      <c r="MW164" s="198"/>
      <c r="MX164" s="198"/>
      <c r="MY164" s="198"/>
      <c r="MZ164" s="198"/>
      <c r="NA164" s="197">
        <v>1</v>
      </c>
      <c r="NB164" s="198"/>
      <c r="NC164" s="198"/>
      <c r="ND164" s="198"/>
      <c r="NE164" s="198"/>
      <c r="NF164" s="198"/>
      <c r="NG164" s="198"/>
      <c r="NH164" s="198"/>
      <c r="NI164" s="198"/>
      <c r="NJ164" s="198"/>
      <c r="NK164" s="198"/>
      <c r="NL164" s="198"/>
      <c r="NM164" s="198"/>
      <c r="NN164" s="198"/>
      <c r="NO164" s="198"/>
      <c r="NP164" s="198"/>
      <c r="NQ164" s="198"/>
      <c r="NR164" s="198"/>
      <c r="NS164" s="198"/>
      <c r="NT164" s="198"/>
      <c r="NU164" s="198"/>
      <c r="NV164" s="198"/>
      <c r="NW164" s="198"/>
      <c r="NX164" s="198"/>
      <c r="NY164" s="198"/>
      <c r="NZ164" s="198"/>
      <c r="OA164" s="198"/>
      <c r="OB164" s="198"/>
      <c r="OC164" s="198"/>
      <c r="OD164" s="198"/>
      <c r="OE164" s="198"/>
      <c r="OF164" s="198"/>
      <c r="OG164" s="198"/>
      <c r="OH164" s="198"/>
      <c r="OI164" s="198"/>
      <c r="OJ164" s="198"/>
      <c r="OK164" s="198"/>
      <c r="OL164" s="198"/>
      <c r="OM164" s="198"/>
      <c r="ON164" s="198"/>
      <c r="OO164" s="198"/>
      <c r="OP164" s="198"/>
      <c r="OQ164" s="198"/>
      <c r="OR164" s="198"/>
      <c r="OS164" s="198"/>
      <c r="OT164" s="198"/>
      <c r="OU164" s="198"/>
      <c r="OV164" s="198"/>
      <c r="OW164" s="198"/>
      <c r="OX164" s="198"/>
      <c r="OY164" s="198"/>
      <c r="OZ164" s="198"/>
      <c r="PA164" s="198"/>
      <c r="PB164" s="198"/>
      <c r="PC164" s="198"/>
      <c r="PD164" s="198"/>
      <c r="PE164" s="198"/>
      <c r="PF164" s="198"/>
      <c r="PG164" s="198"/>
      <c r="PH164" s="198"/>
      <c r="PI164" s="198"/>
      <c r="PJ164" s="198"/>
      <c r="PK164" s="198"/>
      <c r="PL164" s="198"/>
      <c r="PM164" s="198"/>
      <c r="PN164" s="198"/>
      <c r="PO164" s="198"/>
      <c r="PP164" s="198"/>
      <c r="PQ164" s="198"/>
      <c r="PR164" s="198"/>
      <c r="PS164" s="198"/>
      <c r="PT164" s="198"/>
      <c r="PU164" s="198"/>
      <c r="PV164" s="198"/>
      <c r="PW164" s="198"/>
      <c r="PX164" s="261"/>
      <c r="PY164" s="261"/>
      <c r="PZ164" s="261"/>
      <c r="QA164" s="261"/>
      <c r="QB164" s="261"/>
      <c r="QC164" s="261"/>
      <c r="QD164" s="261"/>
      <c r="QE164" s="261"/>
      <c r="QF164" s="261"/>
      <c r="QG164" s="261"/>
      <c r="QH164" s="261"/>
      <c r="QI164" s="261"/>
      <c r="QJ164" s="261"/>
      <c r="QK164" s="261"/>
      <c r="QL164" s="261"/>
      <c r="QM164" s="261"/>
      <c r="QN164" s="261"/>
      <c r="QO164" s="261"/>
      <c r="QP164" s="261"/>
      <c r="QQ164" s="261"/>
      <c r="QR164" s="261"/>
      <c r="QS164" s="261"/>
      <c r="QT164" s="261"/>
      <c r="QU164" s="261"/>
      <c r="QV164" s="261"/>
      <c r="QW164" s="261"/>
      <c r="QX164" s="261"/>
      <c r="QY164" s="261"/>
      <c r="QZ164" s="261"/>
      <c r="RA164" s="261"/>
      <c r="RB164" s="261"/>
      <c r="RC164" s="261"/>
      <c r="RD164" s="261"/>
      <c r="RE164" s="261"/>
      <c r="RF164" s="261"/>
      <c r="RG164" s="261"/>
      <c r="RH164" s="261"/>
      <c r="RI164" s="261"/>
      <c r="RJ164" s="261"/>
      <c r="RK164" s="261"/>
      <c r="RL164" s="261"/>
      <c r="RM164" s="261"/>
      <c r="RN164" s="261"/>
      <c r="RO164" s="261"/>
      <c r="RP164" s="261"/>
      <c r="RQ164" s="261"/>
      <c r="RR164" s="261"/>
      <c r="RS164" s="261"/>
      <c r="RT164" s="261"/>
      <c r="RU164" s="261"/>
      <c r="RV164" s="261"/>
      <c r="RW164" s="261"/>
      <c r="RX164" s="261"/>
      <c r="RY164" s="261"/>
      <c r="RZ164" s="261"/>
      <c r="SA164" s="261"/>
      <c r="SB164" s="261"/>
      <c r="SC164" s="261"/>
      <c r="SD164" s="261"/>
      <c r="SE164" s="261"/>
    </row>
    <row r="165" spans="1:499" x14ac:dyDescent="0.2">
      <c r="A165" s="230" t="s">
        <v>830</v>
      </c>
      <c r="B165" s="231" t="s">
        <v>949</v>
      </c>
      <c r="C165" s="225"/>
      <c r="D165" s="225"/>
      <c r="E165" s="225"/>
      <c r="F165" s="226" t="s">
        <v>5803</v>
      </c>
      <c r="G165" s="226" t="s">
        <v>5804</v>
      </c>
      <c r="H165" s="226" t="s">
        <v>5786</v>
      </c>
      <c r="I165" s="226" t="s">
        <v>5805</v>
      </c>
      <c r="J165" s="226"/>
      <c r="K165" s="226"/>
      <c r="L165" s="226"/>
      <c r="M165" s="226"/>
      <c r="N165" s="226" t="s">
        <v>5553</v>
      </c>
      <c r="O165" s="226" t="s">
        <v>5785</v>
      </c>
      <c r="P165" s="226"/>
      <c r="Q165" s="237">
        <v>0</v>
      </c>
      <c r="R165" s="238"/>
      <c r="S165" s="238"/>
      <c r="T165" s="238"/>
      <c r="U165" s="238"/>
      <c r="V165" s="238"/>
      <c r="W165" s="232" t="s">
        <v>5555</v>
      </c>
      <c r="X165" s="232"/>
      <c r="Y165" s="232" t="s">
        <v>5556</v>
      </c>
      <c r="Z165" s="235">
        <v>1.36</v>
      </c>
      <c r="AA165" s="235">
        <v>3.33</v>
      </c>
      <c r="AB165" s="235">
        <v>0</v>
      </c>
      <c r="AC165" s="224">
        <v>36526</v>
      </c>
      <c r="AD165" s="224">
        <v>36526</v>
      </c>
      <c r="AE165" s="125">
        <v>20</v>
      </c>
      <c r="AF165" s="125">
        <v>18</v>
      </c>
      <c r="AG165" s="125">
        <v>8</v>
      </c>
      <c r="AH165" s="236">
        <v>1</v>
      </c>
      <c r="AI165" s="236" t="s">
        <v>819</v>
      </c>
      <c r="AJ165" s="125" t="s">
        <v>6243</v>
      </c>
      <c r="AK165" s="175" t="s">
        <v>5144</v>
      </c>
      <c r="AL165" s="125" t="s">
        <v>820</v>
      </c>
      <c r="AM165" s="27" t="s">
        <v>5060</v>
      </c>
      <c r="AN165" s="126">
        <v>1.75</v>
      </c>
      <c r="AO165" s="126">
        <v>31.7</v>
      </c>
      <c r="AP165" s="126">
        <v>7.9</v>
      </c>
      <c r="AQ165" s="126">
        <v>10</v>
      </c>
      <c r="AR165" s="125">
        <v>0</v>
      </c>
      <c r="AS165" s="125">
        <v>0</v>
      </c>
      <c r="AT165" s="178">
        <v>43474</v>
      </c>
      <c r="AU165" s="178"/>
      <c r="AV165" s="178">
        <v>43468</v>
      </c>
      <c r="AW165" s="239" t="s">
        <v>855</v>
      </c>
      <c r="AX165" s="239" t="s">
        <v>831</v>
      </c>
      <c r="AY165" s="127"/>
      <c r="AZ165" s="127"/>
      <c r="BA165" s="128">
        <v>70</v>
      </c>
      <c r="BB165" s="128" t="s">
        <v>489</v>
      </c>
      <c r="BC165" s="128"/>
      <c r="BD165" s="128">
        <v>1</v>
      </c>
      <c r="BE165" s="129" t="s">
        <v>541</v>
      </c>
      <c r="BF165" s="130">
        <v>1</v>
      </c>
      <c r="BG165" s="240"/>
      <c r="BH165" s="241"/>
      <c r="BI165" s="190"/>
      <c r="BJ165" s="131">
        <v>222</v>
      </c>
      <c r="BK165" s="191">
        <v>55</v>
      </c>
      <c r="BL165" s="13">
        <v>148</v>
      </c>
      <c r="BM165" s="13">
        <v>73</v>
      </c>
      <c r="BN165" s="27" t="s">
        <v>5557</v>
      </c>
      <c r="BO165" s="13" t="s">
        <v>5557</v>
      </c>
      <c r="BP165" s="222">
        <v>205</v>
      </c>
      <c r="BQ165" s="132"/>
      <c r="BR165" s="133"/>
      <c r="BS165" s="125">
        <v>1000000000</v>
      </c>
      <c r="BT165" s="134">
        <v>55</v>
      </c>
      <c r="BU165" s="135">
        <v>0.75229999999999997</v>
      </c>
      <c r="BV165" s="134">
        <v>0</v>
      </c>
      <c r="BW165" s="136">
        <v>0</v>
      </c>
      <c r="BX165" s="136">
        <v>0</v>
      </c>
      <c r="BY165" s="136">
        <v>0</v>
      </c>
      <c r="BZ165" s="134">
        <v>0</v>
      </c>
      <c r="CA165" s="134">
        <v>0</v>
      </c>
      <c r="CB165" s="134">
        <v>55</v>
      </c>
      <c r="CC165" s="135">
        <v>0.75229999999999997</v>
      </c>
      <c r="CD165" s="134"/>
      <c r="CE165" s="134"/>
      <c r="CF165" s="137">
        <v>167</v>
      </c>
      <c r="CG165" s="134">
        <v>68</v>
      </c>
      <c r="CH165" s="132"/>
      <c r="CI165" s="132"/>
      <c r="CJ165" s="229" t="s">
        <v>820</v>
      </c>
      <c r="CK165" s="233" t="s">
        <v>820</v>
      </c>
      <c r="CL165" s="138">
        <v>35</v>
      </c>
      <c r="CM165" s="138">
        <v>0</v>
      </c>
      <c r="CN165" s="135">
        <v>0</v>
      </c>
      <c r="CO165" s="135">
        <v>2.67</v>
      </c>
      <c r="CP165" s="139"/>
      <c r="CQ165" s="135">
        <v>1</v>
      </c>
      <c r="CR165" s="179">
        <v>43479</v>
      </c>
      <c r="CS165" s="180">
        <v>43479</v>
      </c>
      <c r="CT165" s="181">
        <v>43619</v>
      </c>
      <c r="CU165" s="181">
        <v>43311</v>
      </c>
      <c r="CV165" s="181">
        <v>43367</v>
      </c>
      <c r="CW165" s="181">
        <v>43367</v>
      </c>
      <c r="CX165" s="181">
        <v>43437</v>
      </c>
      <c r="CY165" s="135">
        <v>0</v>
      </c>
      <c r="CZ165" s="134">
        <v>0</v>
      </c>
      <c r="DA165" s="135">
        <v>0</v>
      </c>
      <c r="DB165" s="135">
        <v>1.9801980198019802E-2</v>
      </c>
      <c r="DC165" s="135">
        <v>0</v>
      </c>
      <c r="DD165" s="135">
        <v>0</v>
      </c>
      <c r="DE165" s="140">
        <v>0</v>
      </c>
      <c r="DF165" s="13" t="s">
        <v>820</v>
      </c>
      <c r="DG165" s="80" t="s">
        <v>706</v>
      </c>
      <c r="DH165" s="18" t="b">
        <v>0</v>
      </c>
      <c r="DI165" s="79"/>
      <c r="DJ165" s="79"/>
      <c r="DK165" s="192"/>
      <c r="DL165" s="174"/>
      <c r="DM165" s="193"/>
      <c r="DN165" s="135"/>
      <c r="DO165" s="79"/>
      <c r="DP165" s="79"/>
      <c r="DQ165" s="79"/>
      <c r="DR165" s="79"/>
      <c r="DS165" s="79"/>
      <c r="DT165" s="79"/>
      <c r="DU165" s="79"/>
      <c r="DV165" s="18"/>
      <c r="DW165" s="18"/>
      <c r="DX165" s="18"/>
      <c r="DY165" s="177"/>
      <c r="DZ165" s="177">
        <v>0</v>
      </c>
      <c r="EA165" s="177">
        <v>0</v>
      </c>
      <c r="EB165" s="177">
        <v>0</v>
      </c>
      <c r="EC165" s="177">
        <v>0</v>
      </c>
      <c r="ED165" s="177">
        <v>0</v>
      </c>
      <c r="EE165" s="177">
        <v>0</v>
      </c>
      <c r="EF165" s="177">
        <v>0</v>
      </c>
      <c r="EG165" s="177">
        <v>0</v>
      </c>
      <c r="EH165" s="177">
        <v>0</v>
      </c>
      <c r="EI165" s="177">
        <v>0</v>
      </c>
      <c r="EJ165" s="177">
        <v>0</v>
      </c>
      <c r="EK165" s="177">
        <v>0</v>
      </c>
      <c r="EL165" s="177">
        <v>0</v>
      </c>
      <c r="EM165" s="177">
        <v>0</v>
      </c>
      <c r="EN165" s="177">
        <v>0</v>
      </c>
      <c r="EO165" s="177">
        <v>0</v>
      </c>
      <c r="EP165" s="177">
        <v>150</v>
      </c>
      <c r="EQ165" s="177">
        <v>0</v>
      </c>
      <c r="ER165" s="177">
        <v>0</v>
      </c>
      <c r="ES165" s="177">
        <v>0</v>
      </c>
      <c r="ET165" s="177">
        <v>0</v>
      </c>
      <c r="EU165" s="177">
        <v>150</v>
      </c>
      <c r="EV165" s="177">
        <v>0</v>
      </c>
      <c r="EW165" s="177">
        <v>0</v>
      </c>
      <c r="EX165" s="177">
        <v>0</v>
      </c>
      <c r="EY165" s="177">
        <v>150</v>
      </c>
      <c r="EZ165" s="177">
        <v>0</v>
      </c>
      <c r="FA165" s="177">
        <v>0</v>
      </c>
      <c r="FB165" s="177">
        <v>150</v>
      </c>
      <c r="FC165" s="196"/>
      <c r="FD165" s="196"/>
      <c r="FE165" s="199">
        <v>0</v>
      </c>
      <c r="FF165" s="196"/>
      <c r="FG165" s="199">
        <v>0</v>
      </c>
      <c r="FH165" s="199">
        <v>0</v>
      </c>
      <c r="FI165" s="199">
        <v>0</v>
      </c>
      <c r="FJ165" s="199">
        <v>0</v>
      </c>
      <c r="FK165" s="199">
        <v>0</v>
      </c>
      <c r="FL165" s="199">
        <v>0</v>
      </c>
      <c r="FM165" s="199">
        <v>0</v>
      </c>
      <c r="FN165" s="199">
        <v>0</v>
      </c>
      <c r="FO165" s="199">
        <v>0</v>
      </c>
      <c r="FP165" s="199">
        <v>0</v>
      </c>
      <c r="FQ165" s="199">
        <v>0</v>
      </c>
      <c r="FR165" s="199">
        <v>0</v>
      </c>
      <c r="FS165" s="199">
        <v>0</v>
      </c>
      <c r="FT165" s="199">
        <v>0</v>
      </c>
      <c r="FU165" s="199">
        <v>0</v>
      </c>
      <c r="FV165" s="199">
        <v>0</v>
      </c>
      <c r="FW165" s="199">
        <v>0</v>
      </c>
      <c r="FX165" s="199">
        <v>0</v>
      </c>
      <c r="FY165" s="199">
        <v>0</v>
      </c>
      <c r="FZ165" s="199">
        <v>0</v>
      </c>
      <c r="GA165" s="199">
        <v>0</v>
      </c>
      <c r="GB165" s="199">
        <v>0</v>
      </c>
      <c r="GC165" s="199">
        <v>0</v>
      </c>
      <c r="GD165" s="199">
        <v>0</v>
      </c>
      <c r="GE165" s="199">
        <v>0</v>
      </c>
      <c r="GF165" s="199">
        <v>0</v>
      </c>
      <c r="GG165" s="199">
        <v>0</v>
      </c>
      <c r="GH165" s="199">
        <v>0</v>
      </c>
      <c r="GI165" s="199">
        <v>0</v>
      </c>
      <c r="GJ165" s="199">
        <v>0</v>
      </c>
      <c r="GK165" s="199">
        <v>0</v>
      </c>
      <c r="GL165" s="199">
        <v>0</v>
      </c>
      <c r="GM165" s="199">
        <v>0</v>
      </c>
      <c r="GN165" s="199">
        <v>0</v>
      </c>
      <c r="GO165" s="199">
        <v>0</v>
      </c>
      <c r="GP165" s="199">
        <v>0</v>
      </c>
      <c r="GQ165" s="199">
        <v>0</v>
      </c>
      <c r="GR165" s="199">
        <v>0</v>
      </c>
      <c r="GS165" s="199">
        <v>0</v>
      </c>
      <c r="GT165" s="199">
        <v>0</v>
      </c>
      <c r="GU165" s="199">
        <v>0</v>
      </c>
      <c r="GV165" s="199">
        <v>0</v>
      </c>
      <c r="GW165" s="199">
        <v>0</v>
      </c>
      <c r="GX165" s="199">
        <v>0</v>
      </c>
      <c r="GY165" s="199">
        <v>0</v>
      </c>
      <c r="GZ165" s="199">
        <v>0</v>
      </c>
      <c r="HA165" s="199">
        <v>0</v>
      </c>
      <c r="HB165" s="199">
        <v>0</v>
      </c>
      <c r="HC165" s="199">
        <v>0</v>
      </c>
      <c r="HD165" s="199">
        <v>0</v>
      </c>
      <c r="HE165" s="199">
        <v>1</v>
      </c>
      <c r="HF165" s="199">
        <v>0</v>
      </c>
      <c r="HG165" s="199">
        <v>0</v>
      </c>
      <c r="HH165" s="199">
        <v>0</v>
      </c>
      <c r="HI165" s="199">
        <v>0</v>
      </c>
      <c r="HJ165" s="199">
        <v>0</v>
      </c>
      <c r="HK165" s="196"/>
      <c r="HL165" s="196"/>
      <c r="HM165" s="199">
        <v>0</v>
      </c>
      <c r="HN165" s="199">
        <v>0</v>
      </c>
      <c r="HO165" s="199">
        <v>0</v>
      </c>
      <c r="HP165" s="199">
        <v>0</v>
      </c>
      <c r="HQ165" s="199">
        <v>0</v>
      </c>
      <c r="HR165" s="199">
        <v>0</v>
      </c>
      <c r="HS165" s="199">
        <v>0</v>
      </c>
      <c r="HT165" s="199">
        <v>0</v>
      </c>
      <c r="HU165" s="199">
        <v>0</v>
      </c>
      <c r="HV165" s="196"/>
      <c r="HW165" s="199">
        <v>0</v>
      </c>
      <c r="HX165" s="199">
        <v>0</v>
      </c>
      <c r="HY165" s="199">
        <v>0</v>
      </c>
      <c r="HZ165" s="199">
        <v>0</v>
      </c>
      <c r="IA165" s="199">
        <v>0</v>
      </c>
      <c r="IB165" s="250">
        <v>100</v>
      </c>
      <c r="IC165" s="250">
        <v>100</v>
      </c>
      <c r="ID165" s="250">
        <v>97</v>
      </c>
      <c r="IE165" s="250">
        <v>97</v>
      </c>
      <c r="IF165" s="250">
        <v>97</v>
      </c>
      <c r="IG165" s="250">
        <v>97</v>
      </c>
      <c r="IH165" s="250">
        <v>97</v>
      </c>
      <c r="II165" s="250">
        <v>97</v>
      </c>
      <c r="IJ165" s="250">
        <v>97</v>
      </c>
      <c r="IK165" s="250">
        <v>97</v>
      </c>
      <c r="IL165" s="250">
        <v>97</v>
      </c>
      <c r="IM165" s="250">
        <v>97</v>
      </c>
      <c r="IN165" s="250">
        <v>97</v>
      </c>
      <c r="IO165" s="250">
        <v>97</v>
      </c>
      <c r="IP165" s="250">
        <v>97</v>
      </c>
      <c r="IQ165" s="250">
        <v>95</v>
      </c>
      <c r="IR165" s="250">
        <v>95</v>
      </c>
      <c r="IS165" s="250">
        <v>93</v>
      </c>
      <c r="IT165" s="250">
        <v>93</v>
      </c>
      <c r="IU165" s="250">
        <v>93</v>
      </c>
      <c r="IV165" s="250">
        <v>93</v>
      </c>
      <c r="IW165" s="250">
        <v>93</v>
      </c>
      <c r="IX165" s="250">
        <v>93</v>
      </c>
      <c r="IY165" s="250">
        <v>93</v>
      </c>
      <c r="IZ165" s="250">
        <v>93</v>
      </c>
      <c r="JA165" s="250">
        <v>93</v>
      </c>
      <c r="JB165" s="250">
        <v>93</v>
      </c>
      <c r="JC165" s="250">
        <v>93</v>
      </c>
      <c r="JD165" s="250">
        <v>93</v>
      </c>
      <c r="JE165" s="250">
        <v>93</v>
      </c>
      <c r="JF165" s="250">
        <v>93</v>
      </c>
      <c r="JG165" s="250">
        <v>83</v>
      </c>
      <c r="JH165" s="250">
        <v>83</v>
      </c>
      <c r="JI165" s="250">
        <v>83</v>
      </c>
      <c r="JJ165" s="250"/>
      <c r="JK165" s="244">
        <v>83</v>
      </c>
      <c r="JL165" s="250">
        <v>83</v>
      </c>
      <c r="JM165" s="250">
        <v>83</v>
      </c>
      <c r="JN165" s="250">
        <v>83</v>
      </c>
      <c r="JO165" s="250">
        <v>83</v>
      </c>
      <c r="JP165" s="250">
        <v>83</v>
      </c>
      <c r="JQ165" s="196"/>
      <c r="JR165" s="250">
        <v>83</v>
      </c>
      <c r="JS165" s="250">
        <v>83</v>
      </c>
      <c r="JT165" s="250">
        <v>83</v>
      </c>
      <c r="JU165" s="250">
        <v>83</v>
      </c>
      <c r="JV165" s="250">
        <v>83</v>
      </c>
      <c r="JW165" s="250">
        <v>83</v>
      </c>
      <c r="JX165" s="250">
        <v>83</v>
      </c>
      <c r="JY165" s="250">
        <v>83</v>
      </c>
      <c r="JZ165" s="250">
        <v>83</v>
      </c>
      <c r="KA165" s="250">
        <v>83</v>
      </c>
      <c r="KB165" s="250">
        <v>83</v>
      </c>
      <c r="KC165" s="250">
        <v>83</v>
      </c>
      <c r="KD165" s="250">
        <v>83</v>
      </c>
      <c r="KE165" s="250">
        <v>83</v>
      </c>
      <c r="KF165" s="250">
        <v>83</v>
      </c>
      <c r="KG165" s="250">
        <v>83</v>
      </c>
      <c r="KH165" s="250">
        <v>83</v>
      </c>
      <c r="KI165" s="250">
        <v>83</v>
      </c>
      <c r="KJ165" s="250">
        <v>83</v>
      </c>
      <c r="KK165" s="250">
        <v>83</v>
      </c>
      <c r="KL165" s="250">
        <v>83</v>
      </c>
      <c r="KM165" s="250">
        <v>83</v>
      </c>
      <c r="KN165" s="250">
        <v>83</v>
      </c>
      <c r="KO165" s="250">
        <v>83</v>
      </c>
      <c r="KP165" s="250">
        <v>83</v>
      </c>
      <c r="KQ165" s="250">
        <v>83</v>
      </c>
      <c r="KR165" s="250">
        <v>83</v>
      </c>
      <c r="KS165" s="250">
        <v>83</v>
      </c>
      <c r="KT165" s="250">
        <v>83</v>
      </c>
      <c r="KU165" s="250">
        <v>83</v>
      </c>
      <c r="KV165" s="250">
        <v>83</v>
      </c>
      <c r="KW165" s="250">
        <v>83</v>
      </c>
      <c r="KX165" s="196"/>
      <c r="KY165" s="196"/>
      <c r="KZ165" s="196"/>
      <c r="LA165" s="196"/>
      <c r="LB165" s="250">
        <v>64</v>
      </c>
      <c r="LC165" s="250">
        <v>83</v>
      </c>
      <c r="LD165" s="250">
        <v>83</v>
      </c>
      <c r="LE165" s="250">
        <v>64</v>
      </c>
      <c r="LF165" s="199">
        <v>0</v>
      </c>
      <c r="LG165" s="250">
        <v>64</v>
      </c>
      <c r="LH165" s="196"/>
      <c r="LI165" s="196"/>
      <c r="LJ165" s="196"/>
      <c r="LK165" s="196"/>
      <c r="LL165" s="196"/>
      <c r="LM165" s="196"/>
      <c r="LN165" s="196"/>
      <c r="LO165" s="196"/>
      <c r="LP165" s="196"/>
      <c r="LQ165" s="250">
        <v>64</v>
      </c>
      <c r="LR165" s="196"/>
      <c r="LS165" s="196"/>
      <c r="LT165" s="196"/>
      <c r="LU165" s="196"/>
      <c r="LV165" s="196"/>
      <c r="LW165" s="196"/>
      <c r="LX165" s="196"/>
      <c r="LY165" s="196"/>
      <c r="LZ165" s="196"/>
      <c r="MA165" s="196"/>
      <c r="MB165" s="196"/>
      <c r="MC165" s="196"/>
      <c r="MD165" s="196"/>
      <c r="ME165" s="196"/>
      <c r="MF165" s="196"/>
      <c r="MG165" s="196"/>
      <c r="MH165" s="196"/>
      <c r="MI165" s="196"/>
      <c r="MJ165" s="196"/>
      <c r="MK165" s="196"/>
      <c r="ML165" s="196"/>
      <c r="MM165" s="196"/>
      <c r="MN165" s="250">
        <v>64</v>
      </c>
      <c r="MO165" s="245">
        <v>55</v>
      </c>
      <c r="MP165" s="196"/>
      <c r="MQ165" s="245">
        <v>55</v>
      </c>
      <c r="MR165" s="196"/>
      <c r="MS165" s="196"/>
      <c r="MT165" s="196"/>
      <c r="MU165" s="196"/>
      <c r="MV165" s="196"/>
      <c r="MW165" s="196"/>
      <c r="MX165" s="196"/>
      <c r="MY165" s="196"/>
      <c r="MZ165" s="196"/>
      <c r="NA165" s="245">
        <v>55</v>
      </c>
      <c r="NB165" s="196"/>
      <c r="NC165" s="196"/>
      <c r="ND165" s="196"/>
      <c r="NE165" s="196"/>
      <c r="NF165" s="196"/>
      <c r="NG165" s="196"/>
      <c r="NH165" s="196"/>
      <c r="NI165" s="196"/>
      <c r="NJ165" s="196"/>
      <c r="NK165" s="196"/>
      <c r="NL165" s="196"/>
      <c r="NM165" s="196"/>
      <c r="NN165" s="196"/>
      <c r="NO165" s="196"/>
      <c r="NP165" s="196"/>
      <c r="NQ165" s="196"/>
      <c r="NR165" s="196"/>
      <c r="NS165" s="196"/>
      <c r="NT165" s="196"/>
      <c r="NU165" s="196"/>
      <c r="NV165" s="196"/>
      <c r="NW165" s="196"/>
      <c r="NX165" s="196"/>
      <c r="NY165" s="196"/>
      <c r="NZ165" s="196"/>
      <c r="OA165" s="196"/>
      <c r="OB165" s="196"/>
      <c r="OC165" s="196"/>
      <c r="OD165" s="196"/>
      <c r="OE165" s="196"/>
      <c r="OF165" s="196"/>
      <c r="OG165" s="196"/>
      <c r="OH165" s="196"/>
      <c r="OI165" s="196"/>
      <c r="OJ165" s="196"/>
      <c r="OK165" s="196"/>
      <c r="OL165" s="196"/>
      <c r="OM165" s="196"/>
      <c r="ON165" s="196"/>
      <c r="OO165" s="196"/>
      <c r="OP165" s="196"/>
      <c r="OQ165" s="196"/>
      <c r="OR165" s="196"/>
      <c r="OS165" s="196"/>
      <c r="OT165" s="196"/>
      <c r="OU165" s="196"/>
      <c r="OV165" s="196"/>
      <c r="OW165" s="196"/>
      <c r="OX165" s="196"/>
      <c r="OY165" s="196"/>
      <c r="OZ165" s="196"/>
      <c r="PA165" s="196"/>
      <c r="PB165" s="196"/>
      <c r="PC165" s="196"/>
      <c r="PD165" s="196"/>
      <c r="PE165" s="196"/>
      <c r="PF165" s="196"/>
      <c r="PG165" s="196"/>
      <c r="PH165" s="196"/>
      <c r="PI165" s="196"/>
      <c r="PJ165" s="196"/>
      <c r="PK165" s="196"/>
      <c r="PL165" s="196"/>
      <c r="PM165" s="196"/>
      <c r="PN165" s="196"/>
      <c r="PO165" s="196"/>
      <c r="PP165" s="196"/>
      <c r="PQ165" s="196"/>
      <c r="PR165" s="196"/>
      <c r="PS165" s="196"/>
      <c r="PT165" s="196"/>
      <c r="PU165" s="196"/>
      <c r="PV165" s="196"/>
      <c r="PW165" s="196"/>
      <c r="PX165" s="261"/>
      <c r="PY165" s="261"/>
      <c r="PZ165" s="261"/>
      <c r="QA165" s="261"/>
      <c r="QB165" s="261"/>
      <c r="QC165" s="261"/>
      <c r="QD165" s="261"/>
      <c r="QE165" s="261"/>
      <c r="QF165" s="261"/>
      <c r="QG165" s="261"/>
      <c r="QH165" s="261"/>
      <c r="QI165" s="261"/>
      <c r="QJ165" s="261"/>
      <c r="QK165" s="261"/>
      <c r="QL165" s="261"/>
      <c r="QM165" s="261"/>
      <c r="QN165" s="261"/>
      <c r="QO165" s="261"/>
      <c r="QP165" s="261"/>
      <c r="QQ165" s="261"/>
      <c r="QR165" s="261"/>
      <c r="QS165" s="261"/>
      <c r="QT165" s="261"/>
      <c r="QU165" s="261"/>
      <c r="QV165" s="261"/>
      <c r="QW165" s="261"/>
      <c r="QX165" s="261"/>
      <c r="QY165" s="261"/>
      <c r="QZ165" s="261"/>
      <c r="RA165" s="261"/>
      <c r="RB165" s="261"/>
      <c r="RC165" s="261"/>
      <c r="RD165" s="261"/>
      <c r="RE165" s="261"/>
      <c r="RF165" s="261"/>
      <c r="RG165" s="261"/>
      <c r="RH165" s="261"/>
      <c r="RI165" s="261"/>
      <c r="RJ165" s="261"/>
      <c r="RK165" s="261"/>
      <c r="RL165" s="261"/>
      <c r="RM165" s="261"/>
      <c r="RN165" s="261"/>
      <c r="RO165" s="261"/>
      <c r="RP165" s="261"/>
      <c r="RQ165" s="261"/>
      <c r="RR165" s="261"/>
      <c r="RS165" s="261"/>
      <c r="RT165" s="261"/>
      <c r="RU165" s="261"/>
      <c r="RV165" s="261"/>
      <c r="RW165" s="261"/>
      <c r="RX165" s="261"/>
      <c r="RY165" s="261"/>
      <c r="RZ165" s="261"/>
      <c r="SA165" s="261"/>
      <c r="SB165" s="261"/>
      <c r="SC165" s="261"/>
      <c r="SD165" s="261"/>
      <c r="SE165" s="261"/>
    </row>
    <row r="166" spans="1:499" x14ac:dyDescent="0.2">
      <c r="A166" s="230" t="s">
        <v>830</v>
      </c>
      <c r="B166" s="231" t="s">
        <v>4559</v>
      </c>
      <c r="C166" s="225"/>
      <c r="D166" s="225"/>
      <c r="E166" s="225"/>
      <c r="F166" s="226" t="s">
        <v>5806</v>
      </c>
      <c r="G166" s="226" t="s">
        <v>5804</v>
      </c>
      <c r="H166" s="226" t="s">
        <v>5804</v>
      </c>
      <c r="I166" s="226" t="s">
        <v>5807</v>
      </c>
      <c r="J166" s="226"/>
      <c r="K166" s="226"/>
      <c r="L166" s="226"/>
      <c r="M166" s="226"/>
      <c r="N166" s="226" t="s">
        <v>5808</v>
      </c>
      <c r="O166" s="226" t="s">
        <v>5809</v>
      </c>
      <c r="P166" s="226"/>
      <c r="Q166" s="237">
        <v>0</v>
      </c>
      <c r="R166" s="238"/>
      <c r="S166" s="238"/>
      <c r="T166" s="238"/>
      <c r="U166" s="238"/>
      <c r="V166" s="238"/>
      <c r="W166" s="232" t="s">
        <v>5565</v>
      </c>
      <c r="X166" s="232"/>
      <c r="Y166" s="232" t="s">
        <v>5556</v>
      </c>
      <c r="Z166" s="235">
        <v>1.53</v>
      </c>
      <c r="AA166" s="235">
        <v>3.14</v>
      </c>
      <c r="AB166" s="235">
        <v>0</v>
      </c>
      <c r="AC166" s="224">
        <v>36526</v>
      </c>
      <c r="AD166" s="224">
        <v>36526</v>
      </c>
      <c r="AE166" s="125">
        <v>18</v>
      </c>
      <c r="AF166" s="125">
        <v>24</v>
      </c>
      <c r="AG166" s="125">
        <v>12</v>
      </c>
      <c r="AH166" s="236">
        <v>1</v>
      </c>
      <c r="AI166" s="236" t="s">
        <v>5297</v>
      </c>
      <c r="AJ166" s="125" t="s">
        <v>6188</v>
      </c>
      <c r="AK166" s="175" t="s">
        <v>5144</v>
      </c>
      <c r="AL166" s="125">
        <v>532</v>
      </c>
      <c r="AM166" s="27" t="s">
        <v>820</v>
      </c>
      <c r="AN166" s="126">
        <v>9.57</v>
      </c>
      <c r="AO166" s="126">
        <v>10.4</v>
      </c>
      <c r="AP166" s="126">
        <v>6.7</v>
      </c>
      <c r="AQ166" s="126">
        <v>3.9</v>
      </c>
      <c r="AR166" s="125">
        <v>0</v>
      </c>
      <c r="AS166" s="125">
        <v>0</v>
      </c>
      <c r="AT166" s="178">
        <v>43417</v>
      </c>
      <c r="AU166" s="178"/>
      <c r="AV166" s="178">
        <v>43151</v>
      </c>
      <c r="AW166" s="239" t="s">
        <v>855</v>
      </c>
      <c r="AX166" s="239" t="s">
        <v>846</v>
      </c>
      <c r="AY166" s="127"/>
      <c r="AZ166" s="127"/>
      <c r="BA166" s="128">
        <v>150</v>
      </c>
      <c r="BB166" s="128" t="s">
        <v>489</v>
      </c>
      <c r="BC166" s="128"/>
      <c r="BD166" s="128">
        <v>1</v>
      </c>
      <c r="BE166" s="129" t="s">
        <v>541</v>
      </c>
      <c r="BF166" s="130">
        <v>1</v>
      </c>
      <c r="BG166" s="240"/>
      <c r="BH166" s="241"/>
      <c r="BI166" s="190"/>
      <c r="BJ166" s="131">
        <v>400</v>
      </c>
      <c r="BK166" s="191">
        <v>414</v>
      </c>
      <c r="BL166" s="13">
        <v>266</v>
      </c>
      <c r="BM166" s="13">
        <v>132</v>
      </c>
      <c r="BN166" s="27" t="s">
        <v>5557</v>
      </c>
      <c r="BO166" s="13" t="s">
        <v>705</v>
      </c>
      <c r="BP166" s="222">
        <v>250</v>
      </c>
      <c r="BQ166" s="132"/>
      <c r="BR166" s="133"/>
      <c r="BS166" s="125">
        <v>1000000000</v>
      </c>
      <c r="BT166" s="134">
        <v>106</v>
      </c>
      <c r="BU166" s="135">
        <v>0.73499999999999999</v>
      </c>
      <c r="BV166" s="134">
        <v>150</v>
      </c>
      <c r="BW166" s="136">
        <v>0</v>
      </c>
      <c r="BX166" s="136">
        <v>150</v>
      </c>
      <c r="BY166" s="136">
        <v>0</v>
      </c>
      <c r="BZ166" s="134">
        <v>0</v>
      </c>
      <c r="CA166" s="134">
        <v>0</v>
      </c>
      <c r="CB166" s="134">
        <v>256</v>
      </c>
      <c r="CC166" s="135">
        <v>0.36</v>
      </c>
      <c r="CD166" s="134"/>
      <c r="CE166" s="134"/>
      <c r="CF166" s="137">
        <v>150</v>
      </c>
      <c r="CG166" s="134">
        <v>133</v>
      </c>
      <c r="CH166" s="132"/>
      <c r="CI166" s="132"/>
      <c r="CJ166" s="229" t="s">
        <v>820</v>
      </c>
      <c r="CK166" s="233" t="s">
        <v>820</v>
      </c>
      <c r="CL166" s="138">
        <v>42</v>
      </c>
      <c r="CM166" s="138">
        <v>0</v>
      </c>
      <c r="CN166" s="135">
        <v>0</v>
      </c>
      <c r="CO166" s="135">
        <v>1.4</v>
      </c>
      <c r="CP166" s="139"/>
      <c r="CQ166" s="135">
        <v>1</v>
      </c>
      <c r="CR166" s="179">
        <v>43333</v>
      </c>
      <c r="CS166" s="180">
        <v>43367</v>
      </c>
      <c r="CT166" s="181">
        <v>43493</v>
      </c>
      <c r="CU166" s="181">
        <v>43311</v>
      </c>
      <c r="CV166" s="181">
        <v>43395</v>
      </c>
      <c r="CW166" s="181">
        <v>43395</v>
      </c>
      <c r="CX166" s="181">
        <v>43479</v>
      </c>
      <c r="CY166" s="135">
        <v>1.5475356746758588</v>
      </c>
      <c r="CZ166" s="134">
        <v>5278</v>
      </c>
      <c r="DA166" s="135">
        <v>0.37864077669902912</v>
      </c>
      <c r="DB166" s="135">
        <v>7.7669902912621352E-2</v>
      </c>
      <c r="DC166" s="135">
        <v>8.7378640776699032E-2</v>
      </c>
      <c r="DD166" s="135">
        <v>0</v>
      </c>
      <c r="DE166" s="140">
        <v>0</v>
      </c>
      <c r="DF166" s="13" t="s">
        <v>820</v>
      </c>
      <c r="DG166" s="80" t="s">
        <v>706</v>
      </c>
      <c r="DH166" s="18" t="b">
        <v>0</v>
      </c>
      <c r="DI166" s="79"/>
      <c r="DJ166" s="79"/>
      <c r="DK166" s="192"/>
      <c r="DL166" s="174"/>
      <c r="DM166" s="193"/>
      <c r="DN166" s="135"/>
      <c r="DO166" s="79"/>
      <c r="DP166" s="79"/>
      <c r="DQ166" s="79"/>
      <c r="DR166" s="79"/>
      <c r="DS166" s="79"/>
      <c r="DT166" s="79"/>
      <c r="DU166" s="79"/>
      <c r="DV166" s="18"/>
      <c r="DW166" s="18"/>
      <c r="DX166" s="18"/>
      <c r="DY166" s="177"/>
      <c r="DZ166" s="177">
        <v>0</v>
      </c>
      <c r="EA166" s="177">
        <v>0</v>
      </c>
      <c r="EB166" s="177">
        <v>0</v>
      </c>
      <c r="EC166" s="177">
        <v>0</v>
      </c>
      <c r="ED166" s="177">
        <v>0</v>
      </c>
      <c r="EE166" s="177">
        <v>0</v>
      </c>
      <c r="EF166" s="177">
        <v>0</v>
      </c>
      <c r="EG166" s="177">
        <v>0</v>
      </c>
      <c r="EH166" s="177">
        <v>0</v>
      </c>
      <c r="EI166" s="177">
        <v>0</v>
      </c>
      <c r="EJ166" s="177">
        <v>0</v>
      </c>
      <c r="EK166" s="177">
        <v>0</v>
      </c>
      <c r="EL166" s="177">
        <v>0</v>
      </c>
      <c r="EM166" s="177">
        <v>0</v>
      </c>
      <c r="EN166" s="177">
        <v>0</v>
      </c>
      <c r="EO166" s="177">
        <v>0</v>
      </c>
      <c r="EP166" s="177">
        <v>0</v>
      </c>
      <c r="EQ166" s="177">
        <v>0</v>
      </c>
      <c r="ER166" s="177">
        <v>0</v>
      </c>
      <c r="ES166" s="177">
        <v>0</v>
      </c>
      <c r="ET166" s="177">
        <v>0</v>
      </c>
      <c r="EU166" s="177">
        <v>162</v>
      </c>
      <c r="EV166" s="177">
        <v>0</v>
      </c>
      <c r="EW166" s="177">
        <v>0</v>
      </c>
      <c r="EX166" s="177">
        <v>0</v>
      </c>
      <c r="EY166" s="177">
        <v>175</v>
      </c>
      <c r="EZ166" s="177">
        <v>0</v>
      </c>
      <c r="FA166" s="177">
        <v>0</v>
      </c>
      <c r="FB166" s="177">
        <v>231</v>
      </c>
      <c r="FC166" s="249">
        <v>217</v>
      </c>
      <c r="FD166" s="244">
        <v>127</v>
      </c>
      <c r="FE166" s="244">
        <v>126</v>
      </c>
      <c r="FF166" s="244">
        <v>126</v>
      </c>
      <c r="FG166" s="250">
        <v>88</v>
      </c>
      <c r="FH166" s="250">
        <v>88</v>
      </c>
      <c r="FI166" s="250">
        <v>88</v>
      </c>
      <c r="FJ166" s="250">
        <v>88</v>
      </c>
      <c r="FK166" s="245">
        <v>75</v>
      </c>
      <c r="FL166" s="245">
        <v>75</v>
      </c>
      <c r="FM166" s="245">
        <v>75</v>
      </c>
      <c r="FN166" s="245">
        <v>75</v>
      </c>
      <c r="FO166" s="245">
        <v>75</v>
      </c>
      <c r="FP166" s="245">
        <v>75</v>
      </c>
      <c r="FQ166" s="245">
        <v>75</v>
      </c>
      <c r="FR166" s="245">
        <v>75</v>
      </c>
      <c r="FS166" s="245">
        <v>75</v>
      </c>
      <c r="FT166" s="245">
        <v>75</v>
      </c>
      <c r="FU166" s="245">
        <v>75</v>
      </c>
      <c r="FV166" s="245">
        <v>75</v>
      </c>
      <c r="FW166" s="245">
        <v>75</v>
      </c>
      <c r="FX166" s="245">
        <v>75</v>
      </c>
      <c r="FY166" s="245">
        <v>75</v>
      </c>
      <c r="FZ166" s="245">
        <v>75</v>
      </c>
      <c r="GA166" s="245">
        <v>75</v>
      </c>
      <c r="GB166" s="245">
        <v>75</v>
      </c>
      <c r="GC166" s="245">
        <v>75</v>
      </c>
      <c r="GD166" s="245">
        <v>46</v>
      </c>
      <c r="GE166" s="245">
        <v>46</v>
      </c>
      <c r="GF166" s="245">
        <v>46</v>
      </c>
      <c r="GG166" s="245">
        <v>46</v>
      </c>
      <c r="GH166" s="245">
        <v>46</v>
      </c>
      <c r="GI166" s="245">
        <v>46</v>
      </c>
      <c r="GJ166" s="245">
        <v>46</v>
      </c>
      <c r="GK166" s="245">
        <v>46</v>
      </c>
      <c r="GL166" s="245">
        <v>46</v>
      </c>
      <c r="GM166" s="245">
        <v>46</v>
      </c>
      <c r="GN166" s="245">
        <v>44</v>
      </c>
      <c r="GO166" s="245">
        <v>42</v>
      </c>
      <c r="GP166" s="245">
        <v>42</v>
      </c>
      <c r="GQ166" s="245">
        <v>42</v>
      </c>
      <c r="GR166" s="245">
        <v>42</v>
      </c>
      <c r="GS166" s="245">
        <v>32</v>
      </c>
      <c r="GT166" s="245">
        <v>32</v>
      </c>
      <c r="GU166" s="245">
        <v>22</v>
      </c>
      <c r="GV166" s="245">
        <v>22</v>
      </c>
      <c r="GW166" s="245">
        <v>22</v>
      </c>
      <c r="GX166" s="245">
        <v>22</v>
      </c>
      <c r="GY166" s="245">
        <v>22</v>
      </c>
      <c r="GZ166" s="245">
        <v>19</v>
      </c>
      <c r="HA166" s="245">
        <v>19</v>
      </c>
      <c r="HB166" s="245">
        <v>19</v>
      </c>
      <c r="HC166" s="245">
        <v>19</v>
      </c>
      <c r="HD166" s="245">
        <v>19</v>
      </c>
      <c r="HE166" s="245">
        <v>1</v>
      </c>
      <c r="HF166" s="245">
        <v>19</v>
      </c>
      <c r="HG166" s="245">
        <v>19</v>
      </c>
      <c r="HH166" s="245">
        <v>19</v>
      </c>
      <c r="HI166" s="242">
        <v>19</v>
      </c>
      <c r="HJ166" s="242">
        <v>10</v>
      </c>
      <c r="HK166" s="198"/>
      <c r="HL166" s="198"/>
      <c r="HM166" s="242">
        <v>7</v>
      </c>
      <c r="HN166" s="242">
        <v>7</v>
      </c>
      <c r="HO166" s="242">
        <v>19</v>
      </c>
      <c r="HP166" s="242">
        <v>7</v>
      </c>
      <c r="HQ166" s="242">
        <v>7</v>
      </c>
      <c r="HR166" s="242">
        <v>7</v>
      </c>
      <c r="HS166" s="242">
        <v>7</v>
      </c>
      <c r="HT166" s="242">
        <v>7</v>
      </c>
      <c r="HU166" s="242">
        <v>7</v>
      </c>
      <c r="HV166" s="198"/>
      <c r="HW166" s="242">
        <v>7</v>
      </c>
      <c r="HX166" s="242">
        <v>7</v>
      </c>
      <c r="HY166" s="242">
        <v>7</v>
      </c>
      <c r="HZ166" s="242">
        <v>7</v>
      </c>
      <c r="IA166" s="242">
        <v>7</v>
      </c>
      <c r="IB166" s="242">
        <v>7</v>
      </c>
      <c r="IC166" s="242">
        <v>5</v>
      </c>
      <c r="ID166" s="243">
        <v>0</v>
      </c>
      <c r="IE166" s="243">
        <v>0</v>
      </c>
      <c r="IF166" s="243">
        <v>0</v>
      </c>
      <c r="IG166" s="243">
        <v>0</v>
      </c>
      <c r="IH166" s="243">
        <v>0</v>
      </c>
      <c r="II166" s="243">
        <v>0</v>
      </c>
      <c r="IJ166" s="243">
        <v>0</v>
      </c>
      <c r="IK166" s="243">
        <v>0</v>
      </c>
      <c r="IL166" s="243">
        <v>0</v>
      </c>
      <c r="IM166" s="243">
        <v>0</v>
      </c>
      <c r="IN166" s="243">
        <v>0</v>
      </c>
      <c r="IO166" s="243">
        <v>0</v>
      </c>
      <c r="IP166" s="243">
        <v>0</v>
      </c>
      <c r="IQ166" s="243">
        <v>0</v>
      </c>
      <c r="IR166" s="243">
        <v>0</v>
      </c>
      <c r="IS166" s="243">
        <v>0</v>
      </c>
      <c r="IT166" s="243">
        <v>0</v>
      </c>
      <c r="IU166" s="243">
        <v>0</v>
      </c>
      <c r="IV166" s="243">
        <v>0</v>
      </c>
      <c r="IW166" s="243">
        <v>0</v>
      </c>
      <c r="IX166" s="243">
        <v>0</v>
      </c>
      <c r="IY166" s="243">
        <v>0</v>
      </c>
      <c r="IZ166" s="198"/>
      <c r="JA166" s="243">
        <v>0</v>
      </c>
      <c r="JB166" s="243">
        <v>0</v>
      </c>
      <c r="JC166" s="243">
        <v>0</v>
      </c>
      <c r="JD166" s="243">
        <v>0</v>
      </c>
      <c r="JE166" s="243">
        <v>0</v>
      </c>
      <c r="JF166" s="243">
        <v>0</v>
      </c>
      <c r="JG166" s="243">
        <v>0</v>
      </c>
      <c r="JH166" s="243">
        <v>0</v>
      </c>
      <c r="JI166" s="243">
        <v>0</v>
      </c>
      <c r="JJ166" s="243"/>
      <c r="JK166" s="243">
        <v>0</v>
      </c>
      <c r="JL166" s="243">
        <v>0</v>
      </c>
      <c r="JM166" s="243">
        <v>0</v>
      </c>
      <c r="JN166" s="243">
        <v>0</v>
      </c>
      <c r="JO166" s="243">
        <v>0</v>
      </c>
      <c r="JP166" s="243">
        <v>0</v>
      </c>
      <c r="JQ166" s="198"/>
      <c r="JR166" s="243">
        <v>0</v>
      </c>
      <c r="JS166" s="243">
        <v>0</v>
      </c>
      <c r="JT166" s="243">
        <v>0</v>
      </c>
      <c r="JU166" s="243">
        <v>0</v>
      </c>
      <c r="JV166" s="243">
        <v>0</v>
      </c>
      <c r="JW166" s="243">
        <v>0</v>
      </c>
      <c r="JX166" s="243">
        <v>0</v>
      </c>
      <c r="JY166" s="243">
        <v>0</v>
      </c>
      <c r="JZ166" s="243">
        <v>0</v>
      </c>
      <c r="KA166" s="243">
        <v>0</v>
      </c>
      <c r="KB166" s="243">
        <v>0</v>
      </c>
      <c r="KC166" s="243">
        <v>0</v>
      </c>
      <c r="KD166" s="243">
        <v>0</v>
      </c>
      <c r="KE166" s="243">
        <v>0</v>
      </c>
      <c r="KF166" s="243">
        <v>0</v>
      </c>
      <c r="KG166" s="243">
        <v>0</v>
      </c>
      <c r="KH166" s="243">
        <v>0</v>
      </c>
      <c r="KI166" s="243">
        <v>0</v>
      </c>
      <c r="KJ166" s="243">
        <v>0</v>
      </c>
      <c r="KK166" s="243">
        <v>0</v>
      </c>
      <c r="KL166" s="243">
        <v>0</v>
      </c>
      <c r="KM166" s="243">
        <v>0</v>
      </c>
      <c r="KN166" s="243">
        <v>0</v>
      </c>
      <c r="KO166" s="244">
        <v>150</v>
      </c>
      <c r="KP166" s="244">
        <v>150</v>
      </c>
      <c r="KQ166" s="244">
        <v>150</v>
      </c>
      <c r="KR166" s="244">
        <v>150</v>
      </c>
      <c r="KS166" s="244">
        <v>150</v>
      </c>
      <c r="KT166" s="244">
        <v>150</v>
      </c>
      <c r="KU166" s="244">
        <v>149</v>
      </c>
      <c r="KV166" s="244">
        <v>149</v>
      </c>
      <c r="KW166" s="244">
        <v>149</v>
      </c>
      <c r="KX166" s="198"/>
      <c r="KY166" s="198"/>
      <c r="KZ166" s="198"/>
      <c r="LA166" s="198"/>
      <c r="LB166" s="242">
        <v>124</v>
      </c>
      <c r="LC166" s="243">
        <v>0</v>
      </c>
      <c r="LD166" s="243">
        <v>0</v>
      </c>
      <c r="LE166" s="242">
        <v>124</v>
      </c>
      <c r="LF166" s="243">
        <v>0</v>
      </c>
      <c r="LG166" s="242">
        <v>120</v>
      </c>
      <c r="LH166" s="198"/>
      <c r="LI166" s="198"/>
      <c r="LJ166" s="198"/>
      <c r="LK166" s="198"/>
      <c r="LL166" s="198"/>
      <c r="LM166" s="198"/>
      <c r="LN166" s="198"/>
      <c r="LO166" s="198"/>
      <c r="LP166" s="198"/>
      <c r="LQ166" s="242">
        <v>120</v>
      </c>
      <c r="LR166" s="198"/>
      <c r="LS166" s="198"/>
      <c r="LT166" s="198"/>
      <c r="LU166" s="198"/>
      <c r="LV166" s="198"/>
      <c r="LW166" s="198"/>
      <c r="LX166" s="198"/>
      <c r="LY166" s="198"/>
      <c r="LZ166" s="198"/>
      <c r="MA166" s="198"/>
      <c r="MB166" s="198"/>
      <c r="MC166" s="198"/>
      <c r="MD166" s="198"/>
      <c r="ME166" s="198"/>
      <c r="MF166" s="198"/>
      <c r="MG166" s="198"/>
      <c r="MH166" s="198"/>
      <c r="MI166" s="198"/>
      <c r="MJ166" s="198"/>
      <c r="MK166" s="198"/>
      <c r="ML166" s="198"/>
      <c r="MM166" s="198"/>
      <c r="MN166" s="242">
        <v>120</v>
      </c>
      <c r="MO166" s="242">
        <v>106</v>
      </c>
      <c r="MP166" s="198"/>
      <c r="MQ166" s="242">
        <v>106</v>
      </c>
      <c r="MR166" s="198"/>
      <c r="MS166" s="198"/>
      <c r="MT166" s="198"/>
      <c r="MU166" s="198"/>
      <c r="MV166" s="198"/>
      <c r="MW166" s="198"/>
      <c r="MX166" s="198"/>
      <c r="MY166" s="198"/>
      <c r="MZ166" s="198"/>
      <c r="NA166" s="242">
        <v>106</v>
      </c>
      <c r="NB166" s="198"/>
      <c r="NC166" s="198"/>
      <c r="ND166" s="198"/>
      <c r="NE166" s="198"/>
      <c r="NF166" s="198"/>
      <c r="NG166" s="198"/>
      <c r="NH166" s="198"/>
      <c r="NI166" s="198"/>
      <c r="NJ166" s="198"/>
      <c r="NK166" s="198"/>
      <c r="NL166" s="198"/>
      <c r="NM166" s="198"/>
      <c r="NN166" s="198"/>
      <c r="NO166" s="198"/>
      <c r="NP166" s="198"/>
      <c r="NQ166" s="198"/>
      <c r="NR166" s="198"/>
      <c r="NS166" s="198"/>
      <c r="NT166" s="198"/>
      <c r="NU166" s="198"/>
      <c r="NV166" s="198"/>
      <c r="NW166" s="198"/>
      <c r="NX166" s="198"/>
      <c r="NY166" s="198"/>
      <c r="NZ166" s="198"/>
      <c r="OA166" s="198"/>
      <c r="OB166" s="198"/>
      <c r="OC166" s="198"/>
      <c r="OD166" s="198"/>
      <c r="OE166" s="198"/>
      <c r="OF166" s="198"/>
      <c r="OG166" s="198"/>
      <c r="OH166" s="198"/>
      <c r="OI166" s="198"/>
      <c r="OJ166" s="198"/>
      <c r="OK166" s="198"/>
      <c r="OL166" s="198"/>
      <c r="OM166" s="198"/>
      <c r="ON166" s="198"/>
      <c r="OO166" s="198"/>
      <c r="OP166" s="198"/>
      <c r="OQ166" s="198"/>
      <c r="OR166" s="198"/>
      <c r="OS166" s="198"/>
      <c r="OT166" s="198"/>
      <c r="OU166" s="198"/>
      <c r="OV166" s="198"/>
      <c r="OW166" s="198"/>
      <c r="OX166" s="198"/>
      <c r="OY166" s="198"/>
      <c r="OZ166" s="198"/>
      <c r="PA166" s="198"/>
      <c r="PB166" s="198"/>
      <c r="PC166" s="198"/>
      <c r="PD166" s="198"/>
      <c r="PE166" s="198"/>
      <c r="PF166" s="198"/>
      <c r="PG166" s="198"/>
      <c r="PH166" s="198"/>
      <c r="PI166" s="198"/>
      <c r="PJ166" s="198"/>
      <c r="PK166" s="198"/>
      <c r="PL166" s="198"/>
      <c r="PM166" s="198"/>
      <c r="PN166" s="198"/>
      <c r="PO166" s="198"/>
      <c r="PP166" s="198"/>
      <c r="PQ166" s="198"/>
      <c r="PR166" s="198"/>
      <c r="PS166" s="198"/>
      <c r="PT166" s="198"/>
      <c r="PU166" s="198"/>
      <c r="PV166" s="198"/>
      <c r="PW166" s="198"/>
      <c r="PX166" s="261"/>
      <c r="PY166" s="261"/>
      <c r="PZ166" s="261"/>
      <c r="QA166" s="261"/>
      <c r="QB166" s="261"/>
      <c r="QC166" s="261"/>
      <c r="QD166" s="261"/>
      <c r="QE166" s="261"/>
      <c r="QF166" s="261"/>
      <c r="QG166" s="261"/>
      <c r="QH166" s="261"/>
      <c r="QI166" s="261"/>
      <c r="QJ166" s="261"/>
      <c r="QK166" s="261"/>
      <c r="QL166" s="261"/>
      <c r="QM166" s="261"/>
      <c r="QN166" s="261"/>
      <c r="QO166" s="261"/>
      <c r="QP166" s="261"/>
      <c r="QQ166" s="261"/>
      <c r="QR166" s="261"/>
      <c r="QS166" s="261"/>
      <c r="QT166" s="261"/>
      <c r="QU166" s="261"/>
      <c r="QV166" s="261"/>
      <c r="QW166" s="261"/>
      <c r="QX166" s="261"/>
      <c r="QY166" s="261"/>
      <c r="QZ166" s="261"/>
      <c r="RA166" s="261"/>
      <c r="RB166" s="261"/>
      <c r="RC166" s="261"/>
      <c r="RD166" s="261"/>
      <c r="RE166" s="261"/>
      <c r="RF166" s="261"/>
      <c r="RG166" s="261"/>
      <c r="RH166" s="261"/>
      <c r="RI166" s="261"/>
      <c r="RJ166" s="261"/>
      <c r="RK166" s="261"/>
      <c r="RL166" s="261"/>
      <c r="RM166" s="261"/>
      <c r="RN166" s="261"/>
      <c r="RO166" s="261"/>
      <c r="RP166" s="261"/>
      <c r="RQ166" s="261"/>
      <c r="RR166" s="261"/>
      <c r="RS166" s="261"/>
      <c r="RT166" s="261"/>
      <c r="RU166" s="261"/>
      <c r="RV166" s="261"/>
      <c r="RW166" s="261"/>
      <c r="RX166" s="261"/>
      <c r="RY166" s="261"/>
      <c r="RZ166" s="261"/>
      <c r="SA166" s="261"/>
      <c r="SB166" s="261"/>
      <c r="SC166" s="261"/>
      <c r="SD166" s="261"/>
      <c r="SE166" s="261"/>
    </row>
    <row r="167" spans="1:499" x14ac:dyDescent="0.2">
      <c r="A167" s="230" t="s">
        <v>830</v>
      </c>
      <c r="B167" s="231" t="s">
        <v>3883</v>
      </c>
      <c r="C167" s="225"/>
      <c r="D167" s="225"/>
      <c r="E167" s="225"/>
      <c r="F167" s="226" t="s">
        <v>5810</v>
      </c>
      <c r="G167" s="226" t="s">
        <v>5804</v>
      </c>
      <c r="H167" s="226" t="s">
        <v>5804</v>
      </c>
      <c r="I167" s="226" t="s">
        <v>5807</v>
      </c>
      <c r="J167" s="226"/>
      <c r="K167" s="226"/>
      <c r="L167" s="226"/>
      <c r="M167" s="226"/>
      <c r="N167" s="226" t="s">
        <v>5808</v>
      </c>
      <c r="O167" s="226" t="s">
        <v>5811</v>
      </c>
      <c r="P167" s="226"/>
      <c r="Q167" s="237">
        <v>0</v>
      </c>
      <c r="R167" s="238"/>
      <c r="S167" s="238"/>
      <c r="T167" s="238"/>
      <c r="U167" s="238"/>
      <c r="V167" s="238"/>
      <c r="W167" s="232" t="s">
        <v>5561</v>
      </c>
      <c r="X167" s="232"/>
      <c r="Y167" s="232" t="s">
        <v>5556</v>
      </c>
      <c r="Z167" s="235">
        <v>1.65</v>
      </c>
      <c r="AA167" s="235">
        <v>3.03</v>
      </c>
      <c r="AB167" s="235">
        <v>0</v>
      </c>
      <c r="AC167" s="224">
        <v>36526</v>
      </c>
      <c r="AD167" s="224">
        <v>36526</v>
      </c>
      <c r="AE167" s="125">
        <v>18</v>
      </c>
      <c r="AF167" s="125">
        <v>24</v>
      </c>
      <c r="AG167" s="125">
        <v>12</v>
      </c>
      <c r="AH167" s="236">
        <v>1</v>
      </c>
      <c r="AI167" s="236" t="s">
        <v>819</v>
      </c>
      <c r="AJ167" s="125" t="s">
        <v>6225</v>
      </c>
      <c r="AK167" s="175" t="s">
        <v>5145</v>
      </c>
      <c r="AL167" s="125" t="s">
        <v>820</v>
      </c>
      <c r="AM167" s="27" t="s">
        <v>820</v>
      </c>
      <c r="AN167" s="126">
        <v>6.38</v>
      </c>
      <c r="AO167" s="126">
        <v>20.7</v>
      </c>
      <c r="AP167" s="126">
        <v>7.8</v>
      </c>
      <c r="AQ167" s="126">
        <v>7.8</v>
      </c>
      <c r="AR167" s="125">
        <v>4</v>
      </c>
      <c r="AS167" s="125">
        <v>0</v>
      </c>
      <c r="AT167" s="178">
        <v>43333</v>
      </c>
      <c r="AU167" s="178"/>
      <c r="AV167" s="178">
        <v>43151</v>
      </c>
      <c r="AW167" s="239" t="s">
        <v>855</v>
      </c>
      <c r="AX167" s="239" t="s">
        <v>846</v>
      </c>
      <c r="AY167" s="127"/>
      <c r="AZ167" s="127"/>
      <c r="BA167" s="128">
        <v>200</v>
      </c>
      <c r="BB167" s="128" t="s">
        <v>489</v>
      </c>
      <c r="BC167" s="128"/>
      <c r="BD167" s="128">
        <v>1</v>
      </c>
      <c r="BE167" s="129" t="s">
        <v>541</v>
      </c>
      <c r="BF167" s="130">
        <v>1</v>
      </c>
      <c r="BG167" s="240"/>
      <c r="BH167" s="241"/>
      <c r="BI167" s="190"/>
      <c r="BJ167" s="131">
        <v>528</v>
      </c>
      <c r="BK167" s="191">
        <v>276</v>
      </c>
      <c r="BL167" s="13">
        <v>351</v>
      </c>
      <c r="BM167" s="13">
        <v>174</v>
      </c>
      <c r="BN167" s="27" t="s">
        <v>706</v>
      </c>
      <c r="BO167" s="13" t="s">
        <v>705</v>
      </c>
      <c r="BP167" s="222">
        <v>471</v>
      </c>
      <c r="BQ167" s="132"/>
      <c r="BR167" s="133"/>
      <c r="BS167" s="125">
        <v>1000000000</v>
      </c>
      <c r="BT167" s="134">
        <v>0</v>
      </c>
      <c r="BU167" s="135">
        <v>1</v>
      </c>
      <c r="BV167" s="134">
        <v>200</v>
      </c>
      <c r="BW167" s="136">
        <v>0</v>
      </c>
      <c r="BX167" s="136">
        <v>0</v>
      </c>
      <c r="BY167" s="136">
        <v>200</v>
      </c>
      <c r="BZ167" s="134">
        <v>0</v>
      </c>
      <c r="CA167" s="134">
        <v>0</v>
      </c>
      <c r="CB167" s="134">
        <v>200</v>
      </c>
      <c r="CC167" s="135">
        <v>0.62119999999999997</v>
      </c>
      <c r="CD167" s="134"/>
      <c r="CE167" s="134"/>
      <c r="CF167" s="137">
        <v>328</v>
      </c>
      <c r="CG167" s="134">
        <v>176</v>
      </c>
      <c r="CH167" s="132"/>
      <c r="CI167" s="132"/>
      <c r="CJ167" s="229" t="s">
        <v>820</v>
      </c>
      <c r="CK167" s="233" t="s">
        <v>820</v>
      </c>
      <c r="CL167" s="138">
        <v>240</v>
      </c>
      <c r="CM167" s="138">
        <v>0</v>
      </c>
      <c r="CN167" s="135">
        <v>0</v>
      </c>
      <c r="CO167" s="135">
        <v>1.1200000000000001</v>
      </c>
      <c r="CP167" s="139"/>
      <c r="CQ167" s="135">
        <v>0</v>
      </c>
      <c r="CR167" s="179">
        <v>43479</v>
      </c>
      <c r="CS167" s="180">
        <v>43479</v>
      </c>
      <c r="CT167" s="181">
        <v>43605</v>
      </c>
      <c r="CU167" s="181">
        <v>43067</v>
      </c>
      <c r="CV167" s="181">
        <v>0</v>
      </c>
      <c r="CW167" s="181">
        <v>43151</v>
      </c>
      <c r="CX167" s="181">
        <v>43235</v>
      </c>
      <c r="CY167" s="135">
        <v>1</v>
      </c>
      <c r="CZ167" s="134">
        <v>0</v>
      </c>
      <c r="DA167" s="135">
        <v>2.197802197802198E-2</v>
      </c>
      <c r="DB167" s="135">
        <v>0</v>
      </c>
      <c r="DC167" s="135">
        <v>0</v>
      </c>
      <c r="DD167" s="135">
        <v>0</v>
      </c>
      <c r="DE167" s="140">
        <v>0</v>
      </c>
      <c r="DF167" s="13" t="s">
        <v>820</v>
      </c>
      <c r="DG167" s="80" t="s">
        <v>706</v>
      </c>
      <c r="DH167" s="18" t="b">
        <v>0</v>
      </c>
      <c r="DI167" s="79"/>
      <c r="DJ167" s="79"/>
      <c r="DK167" s="192"/>
      <c r="DL167" s="174"/>
      <c r="DM167" s="193"/>
      <c r="DN167" s="135"/>
      <c r="DO167" s="79"/>
      <c r="DP167" s="79"/>
      <c r="DQ167" s="79"/>
      <c r="DR167" s="79"/>
      <c r="DS167" s="79"/>
      <c r="DT167" s="79"/>
      <c r="DU167" s="79"/>
      <c r="DV167" s="18"/>
      <c r="DW167" s="18"/>
      <c r="DX167" s="18"/>
      <c r="DY167" s="177"/>
      <c r="DZ167" s="177">
        <v>0</v>
      </c>
      <c r="EA167" s="177">
        <v>0</v>
      </c>
      <c r="EB167" s="177">
        <v>0</v>
      </c>
      <c r="EC167" s="177">
        <v>0</v>
      </c>
      <c r="ED167" s="177">
        <v>0</v>
      </c>
      <c r="EE167" s="177">
        <v>0</v>
      </c>
      <c r="EF167" s="177">
        <v>0</v>
      </c>
      <c r="EG167" s="177">
        <v>0</v>
      </c>
      <c r="EH167" s="177">
        <v>0</v>
      </c>
      <c r="EI167" s="177">
        <v>0</v>
      </c>
      <c r="EJ167" s="177">
        <v>0</v>
      </c>
      <c r="EK167" s="177">
        <v>0</v>
      </c>
      <c r="EL167" s="177">
        <v>0</v>
      </c>
      <c r="EM167" s="177">
        <v>0</v>
      </c>
      <c r="EN167" s="177">
        <v>0</v>
      </c>
      <c r="EO167" s="177">
        <v>0</v>
      </c>
      <c r="EP167" s="177">
        <v>0</v>
      </c>
      <c r="EQ167" s="177">
        <v>0</v>
      </c>
      <c r="ER167" s="177">
        <v>0</v>
      </c>
      <c r="ES167" s="177">
        <v>0</v>
      </c>
      <c r="ET167" s="177">
        <v>0</v>
      </c>
      <c r="EU167" s="177">
        <v>0</v>
      </c>
      <c r="EV167" s="177">
        <v>0</v>
      </c>
      <c r="EW167" s="177">
        <v>0</v>
      </c>
      <c r="EX167" s="177">
        <v>0</v>
      </c>
      <c r="EY167" s="177">
        <v>0</v>
      </c>
      <c r="EZ167" s="177">
        <v>0</v>
      </c>
      <c r="FA167" s="177">
        <v>0</v>
      </c>
      <c r="FB167" s="177">
        <v>0</v>
      </c>
      <c r="FC167" s="249">
        <v>166</v>
      </c>
      <c r="FD167" s="249">
        <v>126</v>
      </c>
      <c r="FE167" s="249">
        <v>126</v>
      </c>
      <c r="FF167" s="249">
        <v>126</v>
      </c>
      <c r="FG167" s="250">
        <v>90</v>
      </c>
      <c r="FH167" s="250">
        <v>90</v>
      </c>
      <c r="FI167" s="244">
        <v>90</v>
      </c>
      <c r="FJ167" s="244">
        <v>90</v>
      </c>
      <c r="FK167" s="244">
        <v>77</v>
      </c>
      <c r="FL167" s="244">
        <v>77</v>
      </c>
      <c r="FM167" s="244">
        <v>77</v>
      </c>
      <c r="FN167" s="244">
        <v>77</v>
      </c>
      <c r="FO167" s="244">
        <v>77</v>
      </c>
      <c r="FP167" s="244">
        <v>77</v>
      </c>
      <c r="FQ167" s="244">
        <v>77</v>
      </c>
      <c r="FR167" s="244">
        <v>77</v>
      </c>
      <c r="FS167" s="244">
        <v>77</v>
      </c>
      <c r="FT167" s="244">
        <v>77</v>
      </c>
      <c r="FU167" s="244">
        <v>77</v>
      </c>
      <c r="FV167" s="244">
        <v>77</v>
      </c>
      <c r="FW167" s="244">
        <v>77</v>
      </c>
      <c r="FX167" s="244">
        <v>77</v>
      </c>
      <c r="FY167" s="244">
        <v>77</v>
      </c>
      <c r="FZ167" s="244">
        <v>77</v>
      </c>
      <c r="GA167" s="244">
        <v>77</v>
      </c>
      <c r="GB167" s="244">
        <v>77</v>
      </c>
      <c r="GC167" s="244">
        <v>77</v>
      </c>
      <c r="GD167" s="244">
        <v>64</v>
      </c>
      <c r="GE167" s="244">
        <v>64</v>
      </c>
      <c r="GF167" s="244">
        <v>64</v>
      </c>
      <c r="GG167" s="244">
        <v>64</v>
      </c>
      <c r="GH167" s="244">
        <v>64</v>
      </c>
      <c r="GI167" s="244">
        <v>64</v>
      </c>
      <c r="GJ167" s="244">
        <v>64</v>
      </c>
      <c r="GK167" s="244">
        <v>64</v>
      </c>
      <c r="GL167" s="244">
        <v>60</v>
      </c>
      <c r="GM167" s="244">
        <v>60</v>
      </c>
      <c r="GN167" s="242">
        <v>58</v>
      </c>
      <c r="GO167" s="242">
        <v>56</v>
      </c>
      <c r="GP167" s="242">
        <v>56</v>
      </c>
      <c r="GQ167" s="242">
        <v>56</v>
      </c>
      <c r="GR167" s="242">
        <v>56</v>
      </c>
      <c r="GS167" s="242">
        <v>56</v>
      </c>
      <c r="GT167" s="242">
        <v>56</v>
      </c>
      <c r="GU167" s="242">
        <v>46</v>
      </c>
      <c r="GV167" s="242">
        <v>46</v>
      </c>
      <c r="GW167" s="242">
        <v>46</v>
      </c>
      <c r="GX167" s="242">
        <v>46</v>
      </c>
      <c r="GY167" s="242">
        <v>46</v>
      </c>
      <c r="GZ167" s="242">
        <v>44</v>
      </c>
      <c r="HA167" s="242">
        <v>44</v>
      </c>
      <c r="HB167" s="242">
        <v>44</v>
      </c>
      <c r="HC167" s="242">
        <v>44</v>
      </c>
      <c r="HD167" s="242">
        <v>44</v>
      </c>
      <c r="HE167" s="242">
        <v>1</v>
      </c>
      <c r="HF167" s="242">
        <v>44</v>
      </c>
      <c r="HG167" s="242">
        <v>44</v>
      </c>
      <c r="HH167" s="242">
        <v>44</v>
      </c>
      <c r="HI167" s="242">
        <v>44</v>
      </c>
      <c r="HJ167" s="242">
        <v>42</v>
      </c>
      <c r="HK167" s="196"/>
      <c r="HL167" s="196"/>
      <c r="HM167" s="242">
        <v>42</v>
      </c>
      <c r="HN167" s="242">
        <v>42</v>
      </c>
      <c r="HO167" s="242">
        <v>44</v>
      </c>
      <c r="HP167" s="242">
        <v>41</v>
      </c>
      <c r="HQ167" s="242">
        <v>41</v>
      </c>
      <c r="HR167" s="242">
        <v>41</v>
      </c>
      <c r="HS167" s="242">
        <v>41</v>
      </c>
      <c r="HT167" s="242">
        <v>41</v>
      </c>
      <c r="HU167" s="242">
        <v>41</v>
      </c>
      <c r="HV167" s="196"/>
      <c r="HW167" s="242">
        <v>41</v>
      </c>
      <c r="HX167" s="242">
        <v>41</v>
      </c>
      <c r="HY167" s="242">
        <v>41</v>
      </c>
      <c r="HZ167" s="242">
        <v>41</v>
      </c>
      <c r="IA167" s="242">
        <v>41</v>
      </c>
      <c r="IB167" s="242">
        <v>41</v>
      </c>
      <c r="IC167" s="242">
        <v>41</v>
      </c>
      <c r="ID167" s="242">
        <v>41</v>
      </c>
      <c r="IE167" s="242">
        <v>41</v>
      </c>
      <c r="IF167" s="242">
        <v>41</v>
      </c>
      <c r="IG167" s="242">
        <v>41</v>
      </c>
      <c r="IH167" s="242">
        <v>41</v>
      </c>
      <c r="II167" s="242">
        <v>41</v>
      </c>
      <c r="IJ167" s="242">
        <v>41</v>
      </c>
      <c r="IK167" s="242">
        <v>41</v>
      </c>
      <c r="IL167" s="242">
        <v>41</v>
      </c>
      <c r="IM167" s="242">
        <v>41</v>
      </c>
      <c r="IN167" s="242">
        <v>41</v>
      </c>
      <c r="IO167" s="242">
        <v>41</v>
      </c>
      <c r="IP167" s="242">
        <v>41</v>
      </c>
      <c r="IQ167" s="242">
        <v>41</v>
      </c>
      <c r="IR167" s="242">
        <v>41</v>
      </c>
      <c r="IS167" s="242">
        <v>41</v>
      </c>
      <c r="IT167" s="242">
        <v>41</v>
      </c>
      <c r="IU167" s="242">
        <v>41</v>
      </c>
      <c r="IV167" s="242">
        <v>41</v>
      </c>
      <c r="IW167" s="242">
        <v>41</v>
      </c>
      <c r="IX167" s="242">
        <v>41</v>
      </c>
      <c r="IY167" s="242">
        <v>41</v>
      </c>
      <c r="IZ167" s="196"/>
      <c r="JA167" s="242">
        <v>40</v>
      </c>
      <c r="JB167" s="242">
        <v>40</v>
      </c>
      <c r="JC167" s="242">
        <v>40</v>
      </c>
      <c r="JD167" s="245">
        <v>38</v>
      </c>
      <c r="JE167" s="245">
        <v>38</v>
      </c>
      <c r="JF167" s="245">
        <v>38</v>
      </c>
      <c r="JG167" s="245">
        <v>38</v>
      </c>
      <c r="JH167" s="245">
        <v>38</v>
      </c>
      <c r="JI167" s="245">
        <v>38</v>
      </c>
      <c r="JJ167" s="245"/>
      <c r="JK167" s="242">
        <v>38</v>
      </c>
      <c r="JL167" s="245">
        <v>38</v>
      </c>
      <c r="JM167" s="245">
        <v>33</v>
      </c>
      <c r="JN167" s="245">
        <v>33</v>
      </c>
      <c r="JO167" s="245">
        <v>33</v>
      </c>
      <c r="JP167" s="245">
        <v>33</v>
      </c>
      <c r="JQ167" s="196"/>
      <c r="JR167" s="245">
        <v>33</v>
      </c>
      <c r="JS167" s="245">
        <v>30</v>
      </c>
      <c r="JT167" s="245">
        <v>30</v>
      </c>
      <c r="JU167" s="245">
        <v>30</v>
      </c>
      <c r="JV167" s="245">
        <v>29</v>
      </c>
      <c r="JW167" s="245">
        <v>29</v>
      </c>
      <c r="JX167" s="245">
        <v>29</v>
      </c>
      <c r="JY167" s="245">
        <v>29</v>
      </c>
      <c r="JZ167" s="245">
        <v>27</v>
      </c>
      <c r="KA167" s="245">
        <v>27</v>
      </c>
      <c r="KB167" s="245">
        <v>27</v>
      </c>
      <c r="KC167" s="245">
        <v>27</v>
      </c>
      <c r="KD167" s="245">
        <v>27</v>
      </c>
      <c r="KE167" s="245">
        <v>27</v>
      </c>
      <c r="KF167" s="245">
        <v>27</v>
      </c>
      <c r="KG167" s="245">
        <v>27</v>
      </c>
      <c r="KH167" s="245">
        <v>27</v>
      </c>
      <c r="KI167" s="245">
        <v>27</v>
      </c>
      <c r="KJ167" s="245">
        <v>27</v>
      </c>
      <c r="KK167" s="245">
        <v>27</v>
      </c>
      <c r="KL167" s="245">
        <v>27</v>
      </c>
      <c r="KM167" s="245">
        <v>27</v>
      </c>
      <c r="KN167" s="245">
        <v>23</v>
      </c>
      <c r="KO167" s="245">
        <v>23</v>
      </c>
      <c r="KP167" s="245">
        <v>23</v>
      </c>
      <c r="KQ167" s="245">
        <v>23</v>
      </c>
      <c r="KR167" s="245">
        <v>23</v>
      </c>
      <c r="KS167" s="245">
        <v>23</v>
      </c>
      <c r="KT167" s="245">
        <v>23</v>
      </c>
      <c r="KU167" s="245">
        <v>23</v>
      </c>
      <c r="KV167" s="245">
        <v>23</v>
      </c>
      <c r="KW167" s="245">
        <v>23</v>
      </c>
      <c r="KX167" s="196"/>
      <c r="KY167" s="196"/>
      <c r="KZ167" s="196"/>
      <c r="LA167" s="196"/>
      <c r="LB167" s="245">
        <v>1</v>
      </c>
      <c r="LC167" s="245">
        <v>38</v>
      </c>
      <c r="LD167" s="245">
        <v>38</v>
      </c>
      <c r="LE167" s="245">
        <v>1</v>
      </c>
      <c r="LF167" s="199">
        <v>0</v>
      </c>
      <c r="LG167" s="199">
        <v>0</v>
      </c>
      <c r="LH167" s="196"/>
      <c r="LI167" s="196"/>
      <c r="LJ167" s="196"/>
      <c r="LK167" s="196"/>
      <c r="LL167" s="196"/>
      <c r="LM167" s="196"/>
      <c r="LN167" s="196"/>
      <c r="LO167" s="196"/>
      <c r="LP167" s="196"/>
      <c r="LQ167" s="199">
        <v>0</v>
      </c>
      <c r="LR167" s="196"/>
      <c r="LS167" s="196"/>
      <c r="LT167" s="196"/>
      <c r="LU167" s="196"/>
      <c r="LV167" s="196"/>
      <c r="LW167" s="196"/>
      <c r="LX167" s="196"/>
      <c r="LY167" s="196"/>
      <c r="LZ167" s="196"/>
      <c r="MA167" s="196"/>
      <c r="MB167" s="196"/>
      <c r="MC167" s="196"/>
      <c r="MD167" s="196"/>
      <c r="ME167" s="196"/>
      <c r="MF167" s="196"/>
      <c r="MG167" s="196"/>
      <c r="MH167" s="196"/>
      <c r="MI167" s="196"/>
      <c r="MJ167" s="196"/>
      <c r="MK167" s="196"/>
      <c r="ML167" s="196"/>
      <c r="MM167" s="196"/>
      <c r="MN167" s="199">
        <v>0</v>
      </c>
      <c r="MO167" s="199">
        <v>0</v>
      </c>
      <c r="MP167" s="196"/>
      <c r="MQ167" s="199">
        <v>0</v>
      </c>
      <c r="MR167" s="196"/>
      <c r="MS167" s="196"/>
      <c r="MT167" s="196"/>
      <c r="MU167" s="196"/>
      <c r="MV167" s="196"/>
      <c r="MW167" s="196"/>
      <c r="MX167" s="196"/>
      <c r="MY167" s="196"/>
      <c r="MZ167" s="196"/>
      <c r="NA167" s="199">
        <v>0</v>
      </c>
      <c r="NB167" s="196"/>
      <c r="NC167" s="196"/>
      <c r="ND167" s="196"/>
      <c r="NE167" s="196"/>
      <c r="NF167" s="196"/>
      <c r="NG167" s="196"/>
      <c r="NH167" s="196"/>
      <c r="NI167" s="196"/>
      <c r="NJ167" s="196"/>
      <c r="NK167" s="196"/>
      <c r="NL167" s="196"/>
      <c r="NM167" s="196"/>
      <c r="NN167" s="196"/>
      <c r="NO167" s="196"/>
      <c r="NP167" s="196"/>
      <c r="NQ167" s="196"/>
      <c r="NR167" s="196"/>
      <c r="NS167" s="196"/>
      <c r="NT167" s="196"/>
      <c r="NU167" s="196"/>
      <c r="NV167" s="196"/>
      <c r="NW167" s="196"/>
      <c r="NX167" s="196"/>
      <c r="NY167" s="196"/>
      <c r="NZ167" s="196"/>
      <c r="OA167" s="196"/>
      <c r="OB167" s="196"/>
      <c r="OC167" s="196"/>
      <c r="OD167" s="196"/>
      <c r="OE167" s="196"/>
      <c r="OF167" s="196"/>
      <c r="OG167" s="196"/>
      <c r="OH167" s="196"/>
      <c r="OI167" s="196"/>
      <c r="OJ167" s="196"/>
      <c r="OK167" s="196"/>
      <c r="OL167" s="196"/>
      <c r="OM167" s="196"/>
      <c r="ON167" s="196"/>
      <c r="OO167" s="196"/>
      <c r="OP167" s="196"/>
      <c r="OQ167" s="196"/>
      <c r="OR167" s="196"/>
      <c r="OS167" s="196"/>
      <c r="OT167" s="196"/>
      <c r="OU167" s="196"/>
      <c r="OV167" s="196"/>
      <c r="OW167" s="196"/>
      <c r="OX167" s="196"/>
      <c r="OY167" s="196"/>
      <c r="OZ167" s="196"/>
      <c r="PA167" s="196"/>
      <c r="PB167" s="196"/>
      <c r="PC167" s="196"/>
      <c r="PD167" s="196"/>
      <c r="PE167" s="196"/>
      <c r="PF167" s="196"/>
      <c r="PG167" s="196"/>
      <c r="PH167" s="196"/>
      <c r="PI167" s="196"/>
      <c r="PJ167" s="196"/>
      <c r="PK167" s="196"/>
      <c r="PL167" s="196"/>
      <c r="PM167" s="196"/>
      <c r="PN167" s="196"/>
      <c r="PO167" s="196"/>
      <c r="PP167" s="196"/>
      <c r="PQ167" s="196"/>
      <c r="PR167" s="196"/>
      <c r="PS167" s="196"/>
      <c r="PT167" s="196"/>
      <c r="PU167" s="196"/>
      <c r="PV167" s="196"/>
      <c r="PW167" s="196"/>
      <c r="PX167" s="261"/>
      <c r="PY167" s="261"/>
      <c r="PZ167" s="261"/>
      <c r="QA167" s="261"/>
      <c r="QB167" s="261"/>
      <c r="QC167" s="261"/>
      <c r="QD167" s="261"/>
      <c r="QE167" s="261"/>
      <c r="QF167" s="261"/>
      <c r="QG167" s="261"/>
      <c r="QH167" s="261"/>
      <c r="QI167" s="261"/>
      <c r="QJ167" s="261"/>
      <c r="QK167" s="261"/>
      <c r="QL167" s="261"/>
      <c r="QM167" s="261"/>
      <c r="QN167" s="261"/>
      <c r="QO167" s="261"/>
      <c r="QP167" s="261"/>
      <c r="QQ167" s="261"/>
      <c r="QR167" s="261"/>
      <c r="QS167" s="261"/>
      <c r="QT167" s="261"/>
      <c r="QU167" s="261"/>
      <c r="QV167" s="261"/>
      <c r="QW167" s="261"/>
      <c r="QX167" s="261"/>
      <c r="QY167" s="261"/>
      <c r="QZ167" s="261"/>
      <c r="RA167" s="261"/>
      <c r="RB167" s="261"/>
      <c r="RC167" s="261"/>
      <c r="RD167" s="261"/>
      <c r="RE167" s="261"/>
      <c r="RF167" s="261"/>
      <c r="RG167" s="261"/>
      <c r="RH167" s="261"/>
      <c r="RI167" s="261"/>
      <c r="RJ167" s="261"/>
      <c r="RK167" s="261"/>
      <c r="RL167" s="261"/>
      <c r="RM167" s="261"/>
      <c r="RN167" s="261"/>
      <c r="RO167" s="261"/>
      <c r="RP167" s="261"/>
      <c r="RQ167" s="261"/>
      <c r="RR167" s="261"/>
      <c r="RS167" s="261"/>
      <c r="RT167" s="261"/>
      <c r="RU167" s="261"/>
      <c r="RV167" s="261"/>
      <c r="RW167" s="261"/>
      <c r="RX167" s="261"/>
      <c r="RY167" s="261"/>
      <c r="RZ167" s="261"/>
      <c r="SA167" s="261"/>
      <c r="SB167" s="261"/>
      <c r="SC167" s="261"/>
      <c r="SD167" s="261"/>
      <c r="SE167" s="261"/>
    </row>
    <row r="168" spans="1:499" x14ac:dyDescent="0.2">
      <c r="A168" s="230" t="s">
        <v>830</v>
      </c>
      <c r="B168" s="231" t="s">
        <v>5468</v>
      </c>
      <c r="C168" s="225"/>
      <c r="D168" s="225"/>
      <c r="E168" s="225"/>
      <c r="F168" s="226" t="s">
        <v>5812</v>
      </c>
      <c r="G168" s="226" t="s">
        <v>5804</v>
      </c>
      <c r="H168" s="226" t="s">
        <v>5804</v>
      </c>
      <c r="I168" s="226" t="s">
        <v>5813</v>
      </c>
      <c r="J168" s="226"/>
      <c r="K168" s="226"/>
      <c r="L168" s="226"/>
      <c r="M168" s="226"/>
      <c r="N168" s="226" t="s">
        <v>5788</v>
      </c>
      <c r="O168" s="226" t="s">
        <v>5785</v>
      </c>
      <c r="P168" s="226"/>
      <c r="Q168" s="237">
        <v>0</v>
      </c>
      <c r="R168" s="238"/>
      <c r="S168" s="238"/>
      <c r="T168" s="238"/>
      <c r="U168" s="238"/>
      <c r="V168" s="238"/>
      <c r="W168" s="232" t="s">
        <v>5555</v>
      </c>
      <c r="X168" s="232"/>
      <c r="Y168" s="232" t="s">
        <v>5556</v>
      </c>
      <c r="Z168" s="235">
        <v>0</v>
      </c>
      <c r="AA168" s="235">
        <v>77.650000000000006</v>
      </c>
      <c r="AB168" s="235">
        <v>0</v>
      </c>
      <c r="AC168" s="224">
        <v>36526</v>
      </c>
      <c r="AD168" s="224">
        <v>36526</v>
      </c>
      <c r="AE168" s="125">
        <v>18</v>
      </c>
      <c r="AF168" s="125">
        <v>24</v>
      </c>
      <c r="AG168" s="125">
        <v>12</v>
      </c>
      <c r="AH168" s="236">
        <v>1</v>
      </c>
      <c r="AI168" s="236"/>
      <c r="AJ168" s="125" t="s">
        <v>6227</v>
      </c>
      <c r="AK168" s="175"/>
      <c r="AL168" s="125" t="s">
        <v>820</v>
      </c>
      <c r="AM168" s="27" t="s">
        <v>820</v>
      </c>
      <c r="AN168" s="126">
        <v>0</v>
      </c>
      <c r="AO168" s="126">
        <v>0</v>
      </c>
      <c r="AP168" s="126">
        <v>0</v>
      </c>
      <c r="AQ168" s="126">
        <v>0</v>
      </c>
      <c r="AR168" s="125">
        <v>0</v>
      </c>
      <c r="AS168" s="125">
        <v>0</v>
      </c>
      <c r="AT168" s="178">
        <v>43364</v>
      </c>
      <c r="AU168" s="178"/>
      <c r="AV168" s="178"/>
      <c r="AW168" s="239" t="s">
        <v>855</v>
      </c>
      <c r="AX168" s="239" t="s">
        <v>846</v>
      </c>
      <c r="AY168" s="127"/>
      <c r="AZ168" s="127"/>
      <c r="BA168" s="128">
        <v>1</v>
      </c>
      <c r="BB168" s="128" t="s">
        <v>489</v>
      </c>
      <c r="BC168" s="128"/>
      <c r="BD168" s="128">
        <v>1</v>
      </c>
      <c r="BE168" s="129" t="s">
        <v>541</v>
      </c>
      <c r="BF168" s="130">
        <v>1</v>
      </c>
      <c r="BG168" s="240"/>
      <c r="BH168" s="241"/>
      <c r="BI168" s="190"/>
      <c r="BJ168" s="131">
        <v>0</v>
      </c>
      <c r="BK168" s="191">
        <v>0</v>
      </c>
      <c r="BL168" s="13">
        <v>0</v>
      </c>
      <c r="BM168" s="13">
        <v>0</v>
      </c>
      <c r="BN168" s="27" t="s">
        <v>702</v>
      </c>
      <c r="BO168" s="13" t="s">
        <v>702</v>
      </c>
      <c r="BP168" s="222">
        <v>0</v>
      </c>
      <c r="BQ168" s="132"/>
      <c r="BR168" s="133"/>
      <c r="BS168" s="125">
        <v>1000000000</v>
      </c>
      <c r="BT168" s="134">
        <v>1</v>
      </c>
      <c r="BU168" s="135">
        <v>0</v>
      </c>
      <c r="BV168" s="134">
        <v>0</v>
      </c>
      <c r="BW168" s="136">
        <v>0</v>
      </c>
      <c r="BX168" s="136">
        <v>0</v>
      </c>
      <c r="BY168" s="136">
        <v>0</v>
      </c>
      <c r="BZ168" s="134">
        <v>0</v>
      </c>
      <c r="CA168" s="134">
        <v>0</v>
      </c>
      <c r="CB168" s="134">
        <v>1</v>
      </c>
      <c r="CC168" s="135">
        <v>0</v>
      </c>
      <c r="CD168" s="134"/>
      <c r="CE168" s="134"/>
      <c r="CF168" s="137">
        <v>0</v>
      </c>
      <c r="CG168" s="134">
        <v>0</v>
      </c>
      <c r="CH168" s="132"/>
      <c r="CI168" s="132"/>
      <c r="CJ168" s="229" t="s">
        <v>820</v>
      </c>
      <c r="CK168" s="233" t="s">
        <v>820</v>
      </c>
      <c r="CL168" s="138">
        <v>0</v>
      </c>
      <c r="CM168" s="138">
        <v>0</v>
      </c>
      <c r="CN168" s="135">
        <v>0</v>
      </c>
      <c r="CO168" s="135">
        <v>0</v>
      </c>
      <c r="CP168" s="139"/>
      <c r="CQ168" s="135">
        <v>0</v>
      </c>
      <c r="CR168" s="179">
        <v>43175</v>
      </c>
      <c r="CS168" s="180">
        <v>43367</v>
      </c>
      <c r="CT168" s="181">
        <v>43493</v>
      </c>
      <c r="CU168" s="181">
        <v>36526</v>
      </c>
      <c r="CV168" s="181">
        <v>36526</v>
      </c>
      <c r="CW168" s="181">
        <v>36526</v>
      </c>
      <c r="CX168" s="181">
        <v>36694</v>
      </c>
      <c r="CY168" s="135">
        <v>0.13606026860996129</v>
      </c>
      <c r="CZ168" s="134">
        <v>0</v>
      </c>
      <c r="DA168" s="135">
        <v>9.7087378640776691E-3</v>
      </c>
      <c r="DB168" s="135">
        <v>0</v>
      </c>
      <c r="DC168" s="135">
        <v>0</v>
      </c>
      <c r="DD168" s="135">
        <v>0</v>
      </c>
      <c r="DE168" s="140">
        <v>0.53398058252427183</v>
      </c>
      <c r="DF168" s="13" t="s">
        <v>820</v>
      </c>
      <c r="DG168" s="80" t="s">
        <v>820</v>
      </c>
      <c r="DH168" s="18" t="b">
        <v>0</v>
      </c>
      <c r="DI168" s="79"/>
      <c r="DJ168" s="79"/>
      <c r="DK168" s="192"/>
      <c r="DL168" s="174"/>
      <c r="DM168" s="193"/>
      <c r="DN168" s="135"/>
      <c r="DO168" s="79"/>
      <c r="DP168" s="79"/>
      <c r="DQ168" s="79"/>
      <c r="DR168" s="79"/>
      <c r="DS168" s="79"/>
      <c r="DT168" s="79"/>
      <c r="DU168" s="79"/>
      <c r="DV168" s="18"/>
      <c r="DW168" s="18"/>
      <c r="DX168" s="18"/>
      <c r="DY168" s="177"/>
      <c r="DZ168" s="177">
        <v>0</v>
      </c>
      <c r="EA168" s="177">
        <v>0</v>
      </c>
      <c r="EB168" s="177">
        <v>0</v>
      </c>
      <c r="EC168" s="177">
        <v>0</v>
      </c>
      <c r="ED168" s="177">
        <v>0</v>
      </c>
      <c r="EE168" s="177">
        <v>0</v>
      </c>
      <c r="EF168" s="177">
        <v>0</v>
      </c>
      <c r="EG168" s="177">
        <v>0</v>
      </c>
      <c r="EH168" s="177">
        <v>0</v>
      </c>
      <c r="EI168" s="177">
        <v>0</v>
      </c>
      <c r="EJ168" s="177">
        <v>0</v>
      </c>
      <c r="EK168" s="177">
        <v>0</v>
      </c>
      <c r="EL168" s="177">
        <v>0</v>
      </c>
      <c r="EM168" s="177">
        <v>0</v>
      </c>
      <c r="EN168" s="177">
        <v>0</v>
      </c>
      <c r="EO168" s="177">
        <v>0</v>
      </c>
      <c r="EP168" s="177">
        <v>0</v>
      </c>
      <c r="EQ168" s="177">
        <v>0</v>
      </c>
      <c r="ER168" s="177">
        <v>0</v>
      </c>
      <c r="ES168" s="177">
        <v>0</v>
      </c>
      <c r="ET168" s="177">
        <v>0</v>
      </c>
      <c r="EU168" s="177">
        <v>0</v>
      </c>
      <c r="EV168" s="177">
        <v>0</v>
      </c>
      <c r="EW168" s="177">
        <v>0</v>
      </c>
      <c r="EX168" s="177">
        <v>0</v>
      </c>
      <c r="EY168" s="177">
        <v>0</v>
      </c>
      <c r="EZ168" s="177">
        <v>0</v>
      </c>
      <c r="FA168" s="177">
        <v>0</v>
      </c>
      <c r="FB168" s="177">
        <v>0</v>
      </c>
      <c r="FC168" s="195">
        <v>1</v>
      </c>
      <c r="FD168" s="197">
        <v>1</v>
      </c>
      <c r="FE168" s="197">
        <v>1</v>
      </c>
      <c r="FF168" s="197">
        <v>1</v>
      </c>
      <c r="FG168" s="195">
        <v>1</v>
      </c>
      <c r="FH168" s="195">
        <v>1</v>
      </c>
      <c r="FI168" s="195">
        <v>1</v>
      </c>
      <c r="FJ168" s="195">
        <v>1</v>
      </c>
      <c r="FK168" s="195">
        <v>1</v>
      </c>
      <c r="FL168" s="195">
        <v>1</v>
      </c>
      <c r="FM168" s="195">
        <v>1</v>
      </c>
      <c r="FN168" s="195">
        <v>1</v>
      </c>
      <c r="FO168" s="195">
        <v>1</v>
      </c>
      <c r="FP168" s="195">
        <v>1</v>
      </c>
      <c r="FQ168" s="195">
        <v>1</v>
      </c>
      <c r="FR168" s="195">
        <v>1</v>
      </c>
      <c r="FS168" s="195">
        <v>1</v>
      </c>
      <c r="FT168" s="195">
        <v>1</v>
      </c>
      <c r="FU168" s="195">
        <v>1</v>
      </c>
      <c r="FV168" s="195">
        <v>1</v>
      </c>
      <c r="FW168" s="195">
        <v>1</v>
      </c>
      <c r="FX168" s="195">
        <v>1</v>
      </c>
      <c r="FY168" s="195">
        <v>1</v>
      </c>
      <c r="FZ168" s="195">
        <v>1</v>
      </c>
      <c r="GA168" s="195">
        <v>1</v>
      </c>
      <c r="GB168" s="195">
        <v>1</v>
      </c>
      <c r="GC168" s="195">
        <v>1</v>
      </c>
      <c r="GD168" s="195">
        <v>1</v>
      </c>
      <c r="GE168" s="195">
        <v>1</v>
      </c>
      <c r="GF168" s="195">
        <v>1</v>
      </c>
      <c r="GG168" s="195">
        <v>1</v>
      </c>
      <c r="GH168" s="195">
        <v>1</v>
      </c>
      <c r="GI168" s="195">
        <v>1</v>
      </c>
      <c r="GJ168" s="195">
        <v>1</v>
      </c>
      <c r="GK168" s="195">
        <v>1</v>
      </c>
      <c r="GL168" s="195">
        <v>1</v>
      </c>
      <c r="GM168" s="195">
        <v>1</v>
      </c>
      <c r="GN168" s="195">
        <v>1</v>
      </c>
      <c r="GO168" s="195">
        <v>1</v>
      </c>
      <c r="GP168" s="195">
        <v>1</v>
      </c>
      <c r="GQ168" s="195">
        <v>1</v>
      </c>
      <c r="GR168" s="195">
        <v>1</v>
      </c>
      <c r="GS168" s="195">
        <v>1</v>
      </c>
      <c r="GT168" s="195">
        <v>1</v>
      </c>
      <c r="GU168" s="195">
        <v>1</v>
      </c>
      <c r="GV168" s="195">
        <v>1</v>
      </c>
      <c r="GW168" s="195">
        <v>1</v>
      </c>
      <c r="GX168" s="195">
        <v>1</v>
      </c>
      <c r="GY168" s="195">
        <v>1</v>
      </c>
      <c r="GZ168" s="195">
        <v>1</v>
      </c>
      <c r="HA168" s="195">
        <v>1</v>
      </c>
      <c r="HB168" s="195">
        <v>1</v>
      </c>
      <c r="HC168" s="195">
        <v>1</v>
      </c>
      <c r="HD168" s="195">
        <v>1</v>
      </c>
      <c r="HE168" s="195">
        <v>1</v>
      </c>
      <c r="HF168" s="195">
        <v>1</v>
      </c>
      <c r="HG168" s="195">
        <v>1</v>
      </c>
      <c r="HH168" s="195">
        <v>1</v>
      </c>
      <c r="HI168" s="197">
        <v>1</v>
      </c>
      <c r="HJ168" s="197">
        <v>1</v>
      </c>
      <c r="HK168" s="198"/>
      <c r="HL168" s="198"/>
      <c r="HM168" s="197">
        <v>1</v>
      </c>
      <c r="HN168" s="197">
        <v>1</v>
      </c>
      <c r="HO168" s="197">
        <v>1</v>
      </c>
      <c r="HP168" s="197">
        <v>1</v>
      </c>
      <c r="HQ168" s="197">
        <v>1</v>
      </c>
      <c r="HR168" s="197">
        <v>1</v>
      </c>
      <c r="HS168" s="197">
        <v>1</v>
      </c>
      <c r="HT168" s="197">
        <v>1</v>
      </c>
      <c r="HU168" s="197">
        <v>1</v>
      </c>
      <c r="HV168" s="198"/>
      <c r="HW168" s="197">
        <v>1</v>
      </c>
      <c r="HX168" s="197">
        <v>1</v>
      </c>
      <c r="HY168" s="197">
        <v>1</v>
      </c>
      <c r="HZ168" s="197">
        <v>1</v>
      </c>
      <c r="IA168" s="197">
        <v>1</v>
      </c>
      <c r="IB168" s="197">
        <v>1</v>
      </c>
      <c r="IC168" s="197">
        <v>1</v>
      </c>
      <c r="ID168" s="197">
        <v>1</v>
      </c>
      <c r="IE168" s="197">
        <v>1</v>
      </c>
      <c r="IF168" s="197">
        <v>1</v>
      </c>
      <c r="IG168" s="197">
        <v>1</v>
      </c>
      <c r="IH168" s="197">
        <v>1</v>
      </c>
      <c r="II168" s="197">
        <v>1</v>
      </c>
      <c r="IJ168" s="197">
        <v>1</v>
      </c>
      <c r="IK168" s="197">
        <v>1</v>
      </c>
      <c r="IL168" s="197">
        <v>1</v>
      </c>
      <c r="IM168" s="197">
        <v>1</v>
      </c>
      <c r="IN168" s="197">
        <v>1</v>
      </c>
      <c r="IO168" s="197">
        <v>1</v>
      </c>
      <c r="IP168" s="197">
        <v>1</v>
      </c>
      <c r="IQ168" s="197">
        <v>1</v>
      </c>
      <c r="IR168" s="197">
        <v>1</v>
      </c>
      <c r="IS168" s="197">
        <v>1</v>
      </c>
      <c r="IT168" s="197">
        <v>1</v>
      </c>
      <c r="IU168" s="197">
        <v>1</v>
      </c>
      <c r="IV168" s="197">
        <v>1</v>
      </c>
      <c r="IW168" s="197">
        <v>1</v>
      </c>
      <c r="IX168" s="197">
        <v>1</v>
      </c>
      <c r="IY168" s="197">
        <v>1</v>
      </c>
      <c r="IZ168" s="198"/>
      <c r="JA168" s="197">
        <v>1</v>
      </c>
      <c r="JB168" s="197">
        <v>1</v>
      </c>
      <c r="JC168" s="197">
        <v>1</v>
      </c>
      <c r="JD168" s="197">
        <v>1</v>
      </c>
      <c r="JE168" s="197">
        <v>1</v>
      </c>
      <c r="JF168" s="197">
        <v>1</v>
      </c>
      <c r="JG168" s="197">
        <v>1</v>
      </c>
      <c r="JH168" s="197">
        <v>1</v>
      </c>
      <c r="JI168" s="197">
        <v>1</v>
      </c>
      <c r="JJ168" s="197"/>
      <c r="JK168" s="197">
        <v>1</v>
      </c>
      <c r="JL168" s="197">
        <v>1</v>
      </c>
      <c r="JM168" s="197">
        <v>1</v>
      </c>
      <c r="JN168" s="197">
        <v>1</v>
      </c>
      <c r="JO168" s="197">
        <v>1</v>
      </c>
      <c r="JP168" s="197">
        <v>1</v>
      </c>
      <c r="JQ168" s="198"/>
      <c r="JR168" s="197">
        <v>1</v>
      </c>
      <c r="JS168" s="197">
        <v>1</v>
      </c>
      <c r="JT168" s="197">
        <v>1</v>
      </c>
      <c r="JU168" s="197">
        <v>1</v>
      </c>
      <c r="JV168" s="197">
        <v>1</v>
      </c>
      <c r="JW168" s="197">
        <v>1</v>
      </c>
      <c r="JX168" s="197">
        <v>1</v>
      </c>
      <c r="JY168" s="197">
        <v>1</v>
      </c>
      <c r="JZ168" s="197">
        <v>1</v>
      </c>
      <c r="KA168" s="197">
        <v>1</v>
      </c>
      <c r="KB168" s="197">
        <v>1</v>
      </c>
      <c r="KC168" s="197">
        <v>1</v>
      </c>
      <c r="KD168" s="197">
        <v>1</v>
      </c>
      <c r="KE168" s="197">
        <v>1</v>
      </c>
      <c r="KF168" s="197">
        <v>1</v>
      </c>
      <c r="KG168" s="197">
        <v>1</v>
      </c>
      <c r="KH168" s="197">
        <v>1</v>
      </c>
      <c r="KI168" s="197">
        <v>1</v>
      </c>
      <c r="KJ168" s="197">
        <v>1</v>
      </c>
      <c r="KK168" s="197">
        <v>1</v>
      </c>
      <c r="KL168" s="197">
        <v>1</v>
      </c>
      <c r="KM168" s="197">
        <v>1</v>
      </c>
      <c r="KN168" s="197">
        <v>1</v>
      </c>
      <c r="KO168" s="197">
        <v>1</v>
      </c>
      <c r="KP168" s="197">
        <v>1</v>
      </c>
      <c r="KQ168" s="197">
        <v>1</v>
      </c>
      <c r="KR168" s="197">
        <v>1</v>
      </c>
      <c r="KS168" s="197">
        <v>1</v>
      </c>
      <c r="KT168" s="197">
        <v>1</v>
      </c>
      <c r="KU168" s="197">
        <v>1</v>
      </c>
      <c r="KV168" s="197">
        <v>1</v>
      </c>
      <c r="KW168" s="197">
        <v>1</v>
      </c>
      <c r="KX168" s="198"/>
      <c r="KY168" s="198"/>
      <c r="KZ168" s="198"/>
      <c r="LA168" s="198"/>
      <c r="LB168" s="197">
        <v>1</v>
      </c>
      <c r="LC168" s="197">
        <v>1</v>
      </c>
      <c r="LD168" s="197">
        <v>1</v>
      </c>
      <c r="LE168" s="197">
        <v>1</v>
      </c>
      <c r="LF168" s="197">
        <v>0</v>
      </c>
      <c r="LG168" s="197">
        <v>1</v>
      </c>
      <c r="LH168" s="198"/>
      <c r="LI168" s="198"/>
      <c r="LJ168" s="198"/>
      <c r="LK168" s="198"/>
      <c r="LL168" s="198"/>
      <c r="LM168" s="198"/>
      <c r="LN168" s="198"/>
      <c r="LO168" s="198"/>
      <c r="LP168" s="198"/>
      <c r="LQ168" s="197">
        <v>1</v>
      </c>
      <c r="LR168" s="198"/>
      <c r="LS168" s="198"/>
      <c r="LT168" s="198"/>
      <c r="LU168" s="198"/>
      <c r="LV168" s="198"/>
      <c r="LW168" s="198"/>
      <c r="LX168" s="198"/>
      <c r="LY168" s="198"/>
      <c r="LZ168" s="198"/>
      <c r="MA168" s="198"/>
      <c r="MB168" s="198"/>
      <c r="MC168" s="198"/>
      <c r="MD168" s="198"/>
      <c r="ME168" s="198"/>
      <c r="MF168" s="198"/>
      <c r="MG168" s="198"/>
      <c r="MH168" s="198"/>
      <c r="MI168" s="198"/>
      <c r="MJ168" s="198"/>
      <c r="MK168" s="198"/>
      <c r="ML168" s="198"/>
      <c r="MM168" s="198"/>
      <c r="MN168" s="197">
        <v>1</v>
      </c>
      <c r="MO168" s="197">
        <v>1</v>
      </c>
      <c r="MP168" s="198"/>
      <c r="MQ168" s="197">
        <v>1</v>
      </c>
      <c r="MR168" s="198"/>
      <c r="MS168" s="198"/>
      <c r="MT168" s="198"/>
      <c r="MU168" s="198"/>
      <c r="MV168" s="198"/>
      <c r="MW168" s="198"/>
      <c r="MX168" s="198"/>
      <c r="MY168" s="198"/>
      <c r="MZ168" s="198"/>
      <c r="NA168" s="197">
        <v>1</v>
      </c>
      <c r="NB168" s="198"/>
      <c r="NC168" s="198"/>
      <c r="ND168" s="198"/>
      <c r="NE168" s="198"/>
      <c r="NF168" s="198"/>
      <c r="NG168" s="198"/>
      <c r="NH168" s="198"/>
      <c r="NI168" s="198"/>
      <c r="NJ168" s="198"/>
      <c r="NK168" s="198"/>
      <c r="NL168" s="198"/>
      <c r="NM168" s="198"/>
      <c r="NN168" s="198"/>
      <c r="NO168" s="198"/>
      <c r="NP168" s="198"/>
      <c r="NQ168" s="198"/>
      <c r="NR168" s="198"/>
      <c r="NS168" s="198"/>
      <c r="NT168" s="198"/>
      <c r="NU168" s="198"/>
      <c r="NV168" s="198"/>
      <c r="NW168" s="198"/>
      <c r="NX168" s="198"/>
      <c r="NY168" s="198"/>
      <c r="NZ168" s="198"/>
      <c r="OA168" s="198"/>
      <c r="OB168" s="198"/>
      <c r="OC168" s="198"/>
      <c r="OD168" s="198"/>
      <c r="OE168" s="198"/>
      <c r="OF168" s="198"/>
      <c r="OG168" s="198"/>
      <c r="OH168" s="198"/>
      <c r="OI168" s="198"/>
      <c r="OJ168" s="198"/>
      <c r="OK168" s="198"/>
      <c r="OL168" s="198"/>
      <c r="OM168" s="198"/>
      <c r="ON168" s="198"/>
      <c r="OO168" s="198"/>
      <c r="OP168" s="198"/>
      <c r="OQ168" s="198"/>
      <c r="OR168" s="198"/>
      <c r="OS168" s="198"/>
      <c r="OT168" s="198"/>
      <c r="OU168" s="198"/>
      <c r="OV168" s="198"/>
      <c r="OW168" s="198"/>
      <c r="OX168" s="198"/>
      <c r="OY168" s="198"/>
      <c r="OZ168" s="198"/>
      <c r="PA168" s="198"/>
      <c r="PB168" s="198"/>
      <c r="PC168" s="198"/>
      <c r="PD168" s="198"/>
      <c r="PE168" s="198"/>
      <c r="PF168" s="198"/>
      <c r="PG168" s="198"/>
      <c r="PH168" s="198"/>
      <c r="PI168" s="198"/>
      <c r="PJ168" s="198"/>
      <c r="PK168" s="198"/>
      <c r="PL168" s="198"/>
      <c r="PM168" s="198"/>
      <c r="PN168" s="198"/>
      <c r="PO168" s="198"/>
      <c r="PP168" s="198"/>
      <c r="PQ168" s="198"/>
      <c r="PR168" s="198"/>
      <c r="PS168" s="198"/>
      <c r="PT168" s="198"/>
      <c r="PU168" s="198"/>
      <c r="PV168" s="198"/>
      <c r="PW168" s="198"/>
      <c r="PX168" s="261"/>
      <c r="PY168" s="261"/>
      <c r="PZ168" s="261"/>
      <c r="QA168" s="261"/>
      <c r="QB168" s="261"/>
      <c r="QC168" s="261"/>
      <c r="QD168" s="261"/>
      <c r="QE168" s="261"/>
      <c r="QF168" s="261"/>
      <c r="QG168" s="261"/>
      <c r="QH168" s="261"/>
      <c r="QI168" s="261"/>
      <c r="QJ168" s="261"/>
      <c r="QK168" s="261"/>
      <c r="QL168" s="261"/>
      <c r="QM168" s="261"/>
      <c r="QN168" s="261"/>
      <c r="QO168" s="261"/>
      <c r="QP168" s="261"/>
      <c r="QQ168" s="261"/>
      <c r="QR168" s="261"/>
      <c r="QS168" s="261"/>
      <c r="QT168" s="261"/>
      <c r="QU168" s="261"/>
      <c r="QV168" s="261"/>
      <c r="QW168" s="261"/>
      <c r="QX168" s="261"/>
      <c r="QY168" s="261"/>
      <c r="QZ168" s="261"/>
      <c r="RA168" s="261"/>
      <c r="RB168" s="261"/>
      <c r="RC168" s="261"/>
      <c r="RD168" s="261"/>
      <c r="RE168" s="261"/>
      <c r="RF168" s="261"/>
      <c r="RG168" s="261"/>
      <c r="RH168" s="261"/>
      <c r="RI168" s="261"/>
      <c r="RJ168" s="261"/>
      <c r="RK168" s="261"/>
      <c r="RL168" s="261"/>
      <c r="RM168" s="261"/>
      <c r="RN168" s="261"/>
      <c r="RO168" s="261"/>
      <c r="RP168" s="261"/>
      <c r="RQ168" s="261"/>
      <c r="RR168" s="261"/>
      <c r="RS168" s="261"/>
      <c r="RT168" s="261"/>
      <c r="RU168" s="261"/>
      <c r="RV168" s="261"/>
      <c r="RW168" s="261"/>
      <c r="RX168" s="261"/>
      <c r="RY168" s="261"/>
      <c r="RZ168" s="261"/>
      <c r="SA168" s="261"/>
      <c r="SB168" s="261"/>
      <c r="SC168" s="261"/>
      <c r="SD168" s="261"/>
      <c r="SE168" s="261"/>
    </row>
    <row r="169" spans="1:499" x14ac:dyDescent="0.2">
      <c r="A169" s="230" t="s">
        <v>830</v>
      </c>
      <c r="B169" s="231" t="s">
        <v>5469</v>
      </c>
      <c r="C169" s="225"/>
      <c r="D169" s="225"/>
      <c r="E169" s="225"/>
      <c r="F169" s="226" t="s">
        <v>5814</v>
      </c>
      <c r="G169" s="226" t="s">
        <v>5804</v>
      </c>
      <c r="H169" s="226" t="s">
        <v>5804</v>
      </c>
      <c r="I169" s="226" t="s">
        <v>5815</v>
      </c>
      <c r="J169" s="226"/>
      <c r="K169" s="226"/>
      <c r="L169" s="226"/>
      <c r="M169" s="226"/>
      <c r="N169" s="226" t="s">
        <v>5553</v>
      </c>
      <c r="O169" s="226" t="s">
        <v>5816</v>
      </c>
      <c r="P169" s="226"/>
      <c r="Q169" s="237">
        <v>0</v>
      </c>
      <c r="R169" s="238"/>
      <c r="S169" s="238"/>
      <c r="T169" s="238"/>
      <c r="U169" s="238"/>
      <c r="V169" s="238"/>
      <c r="W169" s="232" t="s">
        <v>5555</v>
      </c>
      <c r="X169" s="232"/>
      <c r="Y169" s="232" t="s">
        <v>5556</v>
      </c>
      <c r="Z169" s="235">
        <v>12.84</v>
      </c>
      <c r="AA169" s="235">
        <v>29.22</v>
      </c>
      <c r="AB169" s="235">
        <v>0</v>
      </c>
      <c r="AC169" s="224">
        <v>36526</v>
      </c>
      <c r="AD169" s="224">
        <v>36526</v>
      </c>
      <c r="AE169" s="125">
        <v>18</v>
      </c>
      <c r="AF169" s="125">
        <v>24</v>
      </c>
      <c r="AG169" s="125">
        <v>12</v>
      </c>
      <c r="AH169" s="236">
        <v>1</v>
      </c>
      <c r="AI169" s="236"/>
      <c r="AJ169" s="125" t="s">
        <v>6227</v>
      </c>
      <c r="AK169" s="175"/>
      <c r="AL169" s="125" t="s">
        <v>820</v>
      </c>
      <c r="AM169" s="27" t="s">
        <v>820</v>
      </c>
      <c r="AN169" s="126">
        <v>1.21</v>
      </c>
      <c r="AO169" s="126">
        <v>0</v>
      </c>
      <c r="AP169" s="126">
        <v>15.3</v>
      </c>
      <c r="AQ169" s="126">
        <v>0.2</v>
      </c>
      <c r="AR169" s="125">
        <v>0</v>
      </c>
      <c r="AS169" s="125">
        <v>0</v>
      </c>
      <c r="AT169" s="178">
        <v>43364</v>
      </c>
      <c r="AU169" s="178"/>
      <c r="AV169" s="178"/>
      <c r="AW169" s="239" t="s">
        <v>855</v>
      </c>
      <c r="AX169" s="239" t="s">
        <v>846</v>
      </c>
      <c r="AY169" s="127"/>
      <c r="AZ169" s="127"/>
      <c r="BA169" s="128">
        <v>1</v>
      </c>
      <c r="BB169" s="128" t="s">
        <v>489</v>
      </c>
      <c r="BC169" s="128"/>
      <c r="BD169" s="128">
        <v>1</v>
      </c>
      <c r="BE169" s="129" t="s">
        <v>541</v>
      </c>
      <c r="BF169" s="130">
        <v>1</v>
      </c>
      <c r="BG169" s="240"/>
      <c r="BH169" s="241"/>
      <c r="BI169" s="190"/>
      <c r="BJ169" s="131">
        <v>0</v>
      </c>
      <c r="BK169" s="191">
        <v>53</v>
      </c>
      <c r="BL169" s="13">
        <v>0</v>
      </c>
      <c r="BM169" s="13">
        <v>0</v>
      </c>
      <c r="BN169" s="27" t="s">
        <v>702</v>
      </c>
      <c r="BO169" s="13" t="s">
        <v>702</v>
      </c>
      <c r="BP169" s="222">
        <v>0</v>
      </c>
      <c r="BQ169" s="132"/>
      <c r="BR169" s="133"/>
      <c r="BS169" s="125">
        <v>1000000000</v>
      </c>
      <c r="BT169" s="134">
        <v>74</v>
      </c>
      <c r="BU169" s="135">
        <v>0</v>
      </c>
      <c r="BV169" s="134">
        <v>0</v>
      </c>
      <c r="BW169" s="136">
        <v>0</v>
      </c>
      <c r="BX169" s="136">
        <v>0</v>
      </c>
      <c r="BY169" s="136">
        <v>0</v>
      </c>
      <c r="BZ169" s="134">
        <v>0</v>
      </c>
      <c r="CA169" s="134">
        <v>0</v>
      </c>
      <c r="CB169" s="134">
        <v>74</v>
      </c>
      <c r="CC169" s="135">
        <v>0</v>
      </c>
      <c r="CD169" s="134"/>
      <c r="CE169" s="134"/>
      <c r="CF169" s="137">
        <v>0</v>
      </c>
      <c r="CG169" s="134">
        <v>0</v>
      </c>
      <c r="CH169" s="132"/>
      <c r="CI169" s="132"/>
      <c r="CJ169" s="229" t="s">
        <v>820</v>
      </c>
      <c r="CK169" s="233" t="s">
        <v>820</v>
      </c>
      <c r="CL169" s="138">
        <v>0</v>
      </c>
      <c r="CM169" s="138">
        <v>0</v>
      </c>
      <c r="CN169" s="135">
        <v>0</v>
      </c>
      <c r="CO169" s="135">
        <v>0</v>
      </c>
      <c r="CP169" s="139"/>
      <c r="CQ169" s="135">
        <v>0</v>
      </c>
      <c r="CR169" s="179">
        <v>43175</v>
      </c>
      <c r="CS169" s="180">
        <v>43367</v>
      </c>
      <c r="CT169" s="181">
        <v>43493</v>
      </c>
      <c r="CU169" s="181">
        <v>36526</v>
      </c>
      <c r="CV169" s="181">
        <v>36526</v>
      </c>
      <c r="CW169" s="181">
        <v>36526</v>
      </c>
      <c r="CX169" s="181">
        <v>36694</v>
      </c>
      <c r="CY169" s="135">
        <v>0.1383369905601074</v>
      </c>
      <c r="CZ169" s="134">
        <v>0</v>
      </c>
      <c r="DA169" s="135">
        <v>9.7087378640776691E-3</v>
      </c>
      <c r="DB169" s="135">
        <v>0</v>
      </c>
      <c r="DC169" s="135">
        <v>0</v>
      </c>
      <c r="DD169" s="135">
        <v>0</v>
      </c>
      <c r="DE169" s="140">
        <v>0.53398058252427183</v>
      </c>
      <c r="DF169" s="13" t="s">
        <v>820</v>
      </c>
      <c r="DG169" s="80" t="s">
        <v>820</v>
      </c>
      <c r="DH169" s="18" t="b">
        <v>0</v>
      </c>
      <c r="DI169" s="79"/>
      <c r="DJ169" s="79"/>
      <c r="DK169" s="192"/>
      <c r="DL169" s="174"/>
      <c r="DM169" s="193"/>
      <c r="DN169" s="135"/>
      <c r="DO169" s="79"/>
      <c r="DP169" s="79"/>
      <c r="DQ169" s="79"/>
      <c r="DR169" s="79"/>
      <c r="DS169" s="79"/>
      <c r="DT169" s="79"/>
      <c r="DU169" s="79"/>
      <c r="DV169" s="18"/>
      <c r="DW169" s="18"/>
      <c r="DX169" s="18"/>
      <c r="DY169" s="177"/>
      <c r="DZ169" s="177">
        <v>0</v>
      </c>
      <c r="EA169" s="177">
        <v>0</v>
      </c>
      <c r="EB169" s="177">
        <v>0</v>
      </c>
      <c r="EC169" s="177">
        <v>0</v>
      </c>
      <c r="ED169" s="177">
        <v>0</v>
      </c>
      <c r="EE169" s="177">
        <v>0</v>
      </c>
      <c r="EF169" s="177">
        <v>0</v>
      </c>
      <c r="EG169" s="177">
        <v>0</v>
      </c>
      <c r="EH169" s="177">
        <v>0</v>
      </c>
      <c r="EI169" s="177">
        <v>0</v>
      </c>
      <c r="EJ169" s="177">
        <v>0</v>
      </c>
      <c r="EK169" s="177">
        <v>0</v>
      </c>
      <c r="EL169" s="177">
        <v>0</v>
      </c>
      <c r="EM169" s="177">
        <v>0</v>
      </c>
      <c r="EN169" s="177">
        <v>0</v>
      </c>
      <c r="EO169" s="177">
        <v>0</v>
      </c>
      <c r="EP169" s="177">
        <v>0</v>
      </c>
      <c r="EQ169" s="177">
        <v>0</v>
      </c>
      <c r="ER169" s="177">
        <v>0</v>
      </c>
      <c r="ES169" s="177">
        <v>0</v>
      </c>
      <c r="ET169" s="177">
        <v>0</v>
      </c>
      <c r="EU169" s="177">
        <v>0</v>
      </c>
      <c r="EV169" s="177">
        <v>0</v>
      </c>
      <c r="EW169" s="177">
        <v>0</v>
      </c>
      <c r="EX169" s="177">
        <v>0</v>
      </c>
      <c r="EY169" s="177">
        <v>0</v>
      </c>
      <c r="EZ169" s="177">
        <v>0</v>
      </c>
      <c r="FA169" s="177">
        <v>0</v>
      </c>
      <c r="FB169" s="177">
        <v>0</v>
      </c>
      <c r="FC169" s="195">
        <v>109</v>
      </c>
      <c r="FD169" s="195">
        <v>97</v>
      </c>
      <c r="FE169" s="195">
        <v>97</v>
      </c>
      <c r="FF169" s="195">
        <v>97</v>
      </c>
      <c r="FG169" s="195">
        <v>91</v>
      </c>
      <c r="FH169" s="195">
        <v>91</v>
      </c>
      <c r="FI169" s="197">
        <v>91</v>
      </c>
      <c r="FJ169" s="197">
        <v>91</v>
      </c>
      <c r="FK169" s="197">
        <v>91</v>
      </c>
      <c r="FL169" s="197">
        <v>91</v>
      </c>
      <c r="FM169" s="197">
        <v>91</v>
      </c>
      <c r="FN169" s="197">
        <v>91</v>
      </c>
      <c r="FO169" s="197">
        <v>91</v>
      </c>
      <c r="FP169" s="197">
        <v>91</v>
      </c>
      <c r="FQ169" s="197">
        <v>91</v>
      </c>
      <c r="FR169" s="197">
        <v>91</v>
      </c>
      <c r="FS169" s="197">
        <v>91</v>
      </c>
      <c r="FT169" s="197">
        <v>91</v>
      </c>
      <c r="FU169" s="197">
        <v>91</v>
      </c>
      <c r="FV169" s="197">
        <v>91</v>
      </c>
      <c r="FW169" s="197">
        <v>91</v>
      </c>
      <c r="FX169" s="197">
        <v>91</v>
      </c>
      <c r="FY169" s="197">
        <v>91</v>
      </c>
      <c r="FZ169" s="197">
        <v>91</v>
      </c>
      <c r="GA169" s="197">
        <v>91</v>
      </c>
      <c r="GB169" s="197">
        <v>91</v>
      </c>
      <c r="GC169" s="197">
        <v>91</v>
      </c>
      <c r="GD169" s="197">
        <v>90</v>
      </c>
      <c r="GE169" s="197">
        <v>90</v>
      </c>
      <c r="GF169" s="197">
        <v>90</v>
      </c>
      <c r="GG169" s="197">
        <v>90</v>
      </c>
      <c r="GH169" s="197">
        <v>90</v>
      </c>
      <c r="GI169" s="197">
        <v>90</v>
      </c>
      <c r="GJ169" s="197">
        <v>90</v>
      </c>
      <c r="GK169" s="197">
        <v>90</v>
      </c>
      <c r="GL169" s="197">
        <v>90</v>
      </c>
      <c r="GM169" s="197">
        <v>90</v>
      </c>
      <c r="GN169" s="197">
        <v>90</v>
      </c>
      <c r="GO169" s="197">
        <v>86</v>
      </c>
      <c r="GP169" s="197">
        <v>86</v>
      </c>
      <c r="GQ169" s="197">
        <v>86</v>
      </c>
      <c r="GR169" s="197">
        <v>86</v>
      </c>
      <c r="GS169" s="197">
        <v>86</v>
      </c>
      <c r="GT169" s="197">
        <v>86</v>
      </c>
      <c r="GU169" s="197">
        <v>86</v>
      </c>
      <c r="GV169" s="197">
        <v>86</v>
      </c>
      <c r="GW169" s="197">
        <v>86</v>
      </c>
      <c r="GX169" s="197">
        <v>86</v>
      </c>
      <c r="GY169" s="197">
        <v>86</v>
      </c>
      <c r="GZ169" s="197">
        <v>85</v>
      </c>
      <c r="HA169" s="197">
        <v>85</v>
      </c>
      <c r="HB169" s="197">
        <v>85</v>
      </c>
      <c r="HC169" s="197">
        <v>85</v>
      </c>
      <c r="HD169" s="197">
        <v>85</v>
      </c>
      <c r="HE169" s="197">
        <v>1</v>
      </c>
      <c r="HF169" s="197">
        <v>85</v>
      </c>
      <c r="HG169" s="197">
        <v>85</v>
      </c>
      <c r="HH169" s="197">
        <v>85</v>
      </c>
      <c r="HI169" s="197">
        <v>85</v>
      </c>
      <c r="HJ169" s="197">
        <v>84</v>
      </c>
      <c r="HK169" s="196"/>
      <c r="HL169" s="196"/>
      <c r="HM169" s="197">
        <v>84</v>
      </c>
      <c r="HN169" s="197">
        <v>84</v>
      </c>
      <c r="HO169" s="197">
        <v>85</v>
      </c>
      <c r="HP169" s="197">
        <v>83</v>
      </c>
      <c r="HQ169" s="197">
        <v>83</v>
      </c>
      <c r="HR169" s="197">
        <v>83</v>
      </c>
      <c r="HS169" s="197">
        <v>83</v>
      </c>
      <c r="HT169" s="197">
        <v>83</v>
      </c>
      <c r="HU169" s="197">
        <v>83</v>
      </c>
      <c r="HV169" s="196"/>
      <c r="HW169" s="197">
        <v>83</v>
      </c>
      <c r="HX169" s="197">
        <v>83</v>
      </c>
      <c r="HY169" s="197">
        <v>83</v>
      </c>
      <c r="HZ169" s="197">
        <v>83</v>
      </c>
      <c r="IA169" s="197">
        <v>83</v>
      </c>
      <c r="IB169" s="197">
        <v>83</v>
      </c>
      <c r="IC169" s="197">
        <v>83</v>
      </c>
      <c r="ID169" s="197">
        <v>83</v>
      </c>
      <c r="IE169" s="197">
        <v>83</v>
      </c>
      <c r="IF169" s="197">
        <v>83</v>
      </c>
      <c r="IG169" s="197">
        <v>83</v>
      </c>
      <c r="IH169" s="197">
        <v>83</v>
      </c>
      <c r="II169" s="197">
        <v>82</v>
      </c>
      <c r="IJ169" s="197">
        <v>82</v>
      </c>
      <c r="IK169" s="197">
        <v>82</v>
      </c>
      <c r="IL169" s="197">
        <v>82</v>
      </c>
      <c r="IM169" s="197">
        <v>82</v>
      </c>
      <c r="IN169" s="197">
        <v>82</v>
      </c>
      <c r="IO169" s="197">
        <v>82</v>
      </c>
      <c r="IP169" s="197">
        <v>82</v>
      </c>
      <c r="IQ169" s="197">
        <v>82</v>
      </c>
      <c r="IR169" s="197">
        <v>82</v>
      </c>
      <c r="IS169" s="197">
        <v>82</v>
      </c>
      <c r="IT169" s="197">
        <v>81</v>
      </c>
      <c r="IU169" s="197">
        <v>81</v>
      </c>
      <c r="IV169" s="197">
        <v>81</v>
      </c>
      <c r="IW169" s="197">
        <v>81</v>
      </c>
      <c r="IX169" s="197">
        <v>81</v>
      </c>
      <c r="IY169" s="197">
        <v>81</v>
      </c>
      <c r="IZ169" s="196"/>
      <c r="JA169" s="197">
        <v>81</v>
      </c>
      <c r="JB169" s="197">
        <v>81</v>
      </c>
      <c r="JC169" s="197">
        <v>81</v>
      </c>
      <c r="JD169" s="195">
        <v>81</v>
      </c>
      <c r="JE169" s="195">
        <v>81</v>
      </c>
      <c r="JF169" s="195">
        <v>81</v>
      </c>
      <c r="JG169" s="195">
        <v>81</v>
      </c>
      <c r="JH169" s="195">
        <v>81</v>
      </c>
      <c r="JI169" s="195">
        <v>81</v>
      </c>
      <c r="JJ169" s="195"/>
      <c r="JK169" s="197">
        <v>81</v>
      </c>
      <c r="JL169" s="195">
        <v>81</v>
      </c>
      <c r="JM169" s="195">
        <v>81</v>
      </c>
      <c r="JN169" s="195">
        <v>81</v>
      </c>
      <c r="JO169" s="195">
        <v>81</v>
      </c>
      <c r="JP169" s="195">
        <v>81</v>
      </c>
      <c r="JQ169" s="196"/>
      <c r="JR169" s="195">
        <v>81</v>
      </c>
      <c r="JS169" s="195">
        <v>81</v>
      </c>
      <c r="JT169" s="195">
        <v>81</v>
      </c>
      <c r="JU169" s="195">
        <v>81</v>
      </c>
      <c r="JV169" s="195">
        <v>81</v>
      </c>
      <c r="JW169" s="195">
        <v>81</v>
      </c>
      <c r="JX169" s="195">
        <v>81</v>
      </c>
      <c r="JY169" s="195">
        <v>81</v>
      </c>
      <c r="JZ169" s="195">
        <v>81</v>
      </c>
      <c r="KA169" s="195">
        <v>81</v>
      </c>
      <c r="KB169" s="195">
        <v>81</v>
      </c>
      <c r="KC169" s="195">
        <v>81</v>
      </c>
      <c r="KD169" s="195">
        <v>81</v>
      </c>
      <c r="KE169" s="195">
        <v>81</v>
      </c>
      <c r="KF169" s="195">
        <v>81</v>
      </c>
      <c r="KG169" s="195">
        <v>81</v>
      </c>
      <c r="KH169" s="195">
        <v>81</v>
      </c>
      <c r="KI169" s="195">
        <v>81</v>
      </c>
      <c r="KJ169" s="195">
        <v>81</v>
      </c>
      <c r="KK169" s="195">
        <v>81</v>
      </c>
      <c r="KL169" s="195">
        <v>81</v>
      </c>
      <c r="KM169" s="195">
        <v>80</v>
      </c>
      <c r="KN169" s="195">
        <v>80</v>
      </c>
      <c r="KO169" s="195">
        <v>80</v>
      </c>
      <c r="KP169" s="195">
        <v>80</v>
      </c>
      <c r="KQ169" s="195">
        <v>80</v>
      </c>
      <c r="KR169" s="195">
        <v>80</v>
      </c>
      <c r="KS169" s="195">
        <v>80</v>
      </c>
      <c r="KT169" s="195">
        <v>80</v>
      </c>
      <c r="KU169" s="195">
        <v>80</v>
      </c>
      <c r="KV169" s="195">
        <v>79</v>
      </c>
      <c r="KW169" s="195">
        <v>79</v>
      </c>
      <c r="KX169" s="196"/>
      <c r="KY169" s="196"/>
      <c r="KZ169" s="196"/>
      <c r="LA169" s="196"/>
      <c r="LB169" s="195">
        <v>77</v>
      </c>
      <c r="LC169" s="195">
        <v>81</v>
      </c>
      <c r="LD169" s="195">
        <v>81</v>
      </c>
      <c r="LE169" s="195">
        <v>77</v>
      </c>
      <c r="LF169" s="195">
        <v>0</v>
      </c>
      <c r="LG169" s="195">
        <v>76</v>
      </c>
      <c r="LH169" s="196"/>
      <c r="LI169" s="196"/>
      <c r="LJ169" s="196"/>
      <c r="LK169" s="196"/>
      <c r="LL169" s="196"/>
      <c r="LM169" s="196"/>
      <c r="LN169" s="196"/>
      <c r="LO169" s="196"/>
      <c r="LP169" s="196"/>
      <c r="LQ169" s="195">
        <v>76</v>
      </c>
      <c r="LR169" s="196"/>
      <c r="LS169" s="196"/>
      <c r="LT169" s="196"/>
      <c r="LU169" s="196"/>
      <c r="LV169" s="196"/>
      <c r="LW169" s="196"/>
      <c r="LX169" s="196"/>
      <c r="LY169" s="196"/>
      <c r="LZ169" s="196"/>
      <c r="MA169" s="196"/>
      <c r="MB169" s="196"/>
      <c r="MC169" s="196"/>
      <c r="MD169" s="196"/>
      <c r="ME169" s="196"/>
      <c r="MF169" s="196"/>
      <c r="MG169" s="196"/>
      <c r="MH169" s="196"/>
      <c r="MI169" s="196"/>
      <c r="MJ169" s="196"/>
      <c r="MK169" s="196"/>
      <c r="ML169" s="196"/>
      <c r="MM169" s="196"/>
      <c r="MN169" s="195">
        <v>76</v>
      </c>
      <c r="MO169" s="195">
        <v>74</v>
      </c>
      <c r="MP169" s="196"/>
      <c r="MQ169" s="195">
        <v>74</v>
      </c>
      <c r="MR169" s="196"/>
      <c r="MS169" s="196"/>
      <c r="MT169" s="196"/>
      <c r="MU169" s="196"/>
      <c r="MV169" s="196"/>
      <c r="MW169" s="196"/>
      <c r="MX169" s="196"/>
      <c r="MY169" s="196"/>
      <c r="MZ169" s="196"/>
      <c r="NA169" s="195">
        <v>74</v>
      </c>
      <c r="NB169" s="196"/>
      <c r="NC169" s="196"/>
      <c r="ND169" s="196"/>
      <c r="NE169" s="196"/>
      <c r="NF169" s="196"/>
      <c r="NG169" s="196"/>
      <c r="NH169" s="196"/>
      <c r="NI169" s="196"/>
      <c r="NJ169" s="196"/>
      <c r="NK169" s="196"/>
      <c r="NL169" s="196"/>
      <c r="NM169" s="196"/>
      <c r="NN169" s="196"/>
      <c r="NO169" s="196"/>
      <c r="NP169" s="196"/>
      <c r="NQ169" s="196"/>
      <c r="NR169" s="196"/>
      <c r="NS169" s="196"/>
      <c r="NT169" s="196"/>
      <c r="NU169" s="196"/>
      <c r="NV169" s="196"/>
      <c r="NW169" s="196"/>
      <c r="NX169" s="196"/>
      <c r="NY169" s="196"/>
      <c r="NZ169" s="196"/>
      <c r="OA169" s="196"/>
      <c r="OB169" s="196"/>
      <c r="OC169" s="196"/>
      <c r="OD169" s="196"/>
      <c r="OE169" s="196"/>
      <c r="OF169" s="196"/>
      <c r="OG169" s="196"/>
      <c r="OH169" s="196"/>
      <c r="OI169" s="196"/>
      <c r="OJ169" s="196"/>
      <c r="OK169" s="196"/>
      <c r="OL169" s="196"/>
      <c r="OM169" s="196"/>
      <c r="ON169" s="196"/>
      <c r="OO169" s="196"/>
      <c r="OP169" s="196"/>
      <c r="OQ169" s="196"/>
      <c r="OR169" s="196"/>
      <c r="OS169" s="196"/>
      <c r="OT169" s="196"/>
      <c r="OU169" s="196"/>
      <c r="OV169" s="196"/>
      <c r="OW169" s="196"/>
      <c r="OX169" s="196"/>
      <c r="OY169" s="196"/>
      <c r="OZ169" s="196"/>
      <c r="PA169" s="196"/>
      <c r="PB169" s="196"/>
      <c r="PC169" s="196"/>
      <c r="PD169" s="196"/>
      <c r="PE169" s="196"/>
      <c r="PF169" s="196"/>
      <c r="PG169" s="196"/>
      <c r="PH169" s="196"/>
      <c r="PI169" s="196"/>
      <c r="PJ169" s="196"/>
      <c r="PK169" s="196"/>
      <c r="PL169" s="196"/>
      <c r="PM169" s="196"/>
      <c r="PN169" s="196"/>
      <c r="PO169" s="196"/>
      <c r="PP169" s="196"/>
      <c r="PQ169" s="196"/>
      <c r="PR169" s="196"/>
      <c r="PS169" s="196"/>
      <c r="PT169" s="196"/>
      <c r="PU169" s="196"/>
      <c r="PV169" s="196"/>
      <c r="PW169" s="196"/>
      <c r="PX169" s="261"/>
      <c r="PY169" s="261"/>
      <c r="PZ169" s="261"/>
      <c r="QA169" s="261"/>
      <c r="QB169" s="261"/>
      <c r="QC169" s="261"/>
      <c r="QD169" s="261"/>
      <c r="QE169" s="261"/>
      <c r="QF169" s="261"/>
      <c r="QG169" s="261"/>
      <c r="QH169" s="261"/>
      <c r="QI169" s="261"/>
      <c r="QJ169" s="261"/>
      <c r="QK169" s="261"/>
      <c r="QL169" s="261"/>
      <c r="QM169" s="261"/>
      <c r="QN169" s="261"/>
      <c r="QO169" s="261"/>
      <c r="QP169" s="261"/>
      <c r="QQ169" s="261"/>
      <c r="QR169" s="261"/>
      <c r="QS169" s="261"/>
      <c r="QT169" s="261"/>
      <c r="QU169" s="261"/>
      <c r="QV169" s="261"/>
      <c r="QW169" s="261"/>
      <c r="QX169" s="261"/>
      <c r="QY169" s="261"/>
      <c r="QZ169" s="261"/>
      <c r="RA169" s="261"/>
      <c r="RB169" s="261"/>
      <c r="RC169" s="261"/>
      <c r="RD169" s="261"/>
      <c r="RE169" s="261"/>
      <c r="RF169" s="261"/>
      <c r="RG169" s="261"/>
      <c r="RH169" s="261"/>
      <c r="RI169" s="261"/>
      <c r="RJ169" s="261"/>
      <c r="RK169" s="261"/>
      <c r="RL169" s="261"/>
      <c r="RM169" s="261"/>
      <c r="RN169" s="261"/>
      <c r="RO169" s="261"/>
      <c r="RP169" s="261"/>
      <c r="RQ169" s="261"/>
      <c r="RR169" s="261"/>
      <c r="RS169" s="261"/>
      <c r="RT169" s="261"/>
      <c r="RU169" s="261"/>
      <c r="RV169" s="261"/>
      <c r="RW169" s="261"/>
      <c r="RX169" s="261"/>
      <c r="RY169" s="261"/>
      <c r="RZ169" s="261"/>
      <c r="SA169" s="261"/>
      <c r="SB169" s="261"/>
      <c r="SC169" s="261"/>
      <c r="SD169" s="261"/>
      <c r="SE169" s="261"/>
    </row>
    <row r="170" spans="1:499" x14ac:dyDescent="0.2">
      <c r="A170" s="230" t="s">
        <v>830</v>
      </c>
      <c r="B170" s="231" t="s">
        <v>4761</v>
      </c>
      <c r="C170" s="225"/>
      <c r="D170" s="225"/>
      <c r="E170" s="225"/>
      <c r="F170" s="226" t="s">
        <v>5817</v>
      </c>
      <c r="G170" s="226" t="s">
        <v>5550</v>
      </c>
      <c r="H170" s="226" t="s">
        <v>5551</v>
      </c>
      <c r="I170" s="226" t="s">
        <v>5818</v>
      </c>
      <c r="J170" s="226"/>
      <c r="K170" s="226"/>
      <c r="L170" s="226"/>
      <c r="M170" s="226"/>
      <c r="N170" s="226" t="s">
        <v>5596</v>
      </c>
      <c r="O170" s="226" t="s">
        <v>5690</v>
      </c>
      <c r="P170" s="226"/>
      <c r="Q170" s="237">
        <v>0</v>
      </c>
      <c r="R170" s="238"/>
      <c r="S170" s="238"/>
      <c r="T170" s="238"/>
      <c r="U170" s="238"/>
      <c r="V170" s="238"/>
      <c r="W170" s="232"/>
      <c r="X170" s="232"/>
      <c r="Y170" s="232" t="s">
        <v>5556</v>
      </c>
      <c r="Z170" s="235">
        <v>0.73</v>
      </c>
      <c r="AA170" s="235">
        <v>1.25</v>
      </c>
      <c r="AB170" s="235">
        <v>0</v>
      </c>
      <c r="AC170" s="224">
        <v>36526</v>
      </c>
      <c r="AD170" s="224">
        <v>36526</v>
      </c>
      <c r="AE170" s="125">
        <v>18</v>
      </c>
      <c r="AF170" s="125">
        <v>24</v>
      </c>
      <c r="AG170" s="125">
        <v>12</v>
      </c>
      <c r="AH170" s="236">
        <v>1</v>
      </c>
      <c r="AI170" s="236"/>
      <c r="AJ170" s="125" t="s">
        <v>6244</v>
      </c>
      <c r="AK170" s="175" t="s">
        <v>5144</v>
      </c>
      <c r="AL170" s="125" t="s">
        <v>820</v>
      </c>
      <c r="AM170" s="27" t="s">
        <v>820</v>
      </c>
      <c r="AN170" s="126">
        <v>9.68</v>
      </c>
      <c r="AO170" s="126">
        <v>11.6</v>
      </c>
      <c r="AP170" s="126">
        <v>19.2</v>
      </c>
      <c r="AQ170" s="126">
        <v>7.7</v>
      </c>
      <c r="AR170" s="125">
        <v>1</v>
      </c>
      <c r="AS170" s="125">
        <v>0</v>
      </c>
      <c r="AT170" s="178">
        <v>43364</v>
      </c>
      <c r="AU170" s="178"/>
      <c r="AV170" s="178"/>
      <c r="AW170" s="239" t="s">
        <v>855</v>
      </c>
      <c r="AX170" s="239" t="s">
        <v>846</v>
      </c>
      <c r="AY170" s="127"/>
      <c r="AZ170" s="127"/>
      <c r="BA170" s="128">
        <v>300</v>
      </c>
      <c r="BB170" s="128" t="s">
        <v>5252</v>
      </c>
      <c r="BC170" s="128"/>
      <c r="BD170" s="128">
        <v>1</v>
      </c>
      <c r="BE170" s="129" t="s">
        <v>541</v>
      </c>
      <c r="BF170" s="130">
        <v>1</v>
      </c>
      <c r="BG170" s="240"/>
      <c r="BH170" s="241"/>
      <c r="BI170" s="190"/>
      <c r="BJ170" s="131">
        <v>450</v>
      </c>
      <c r="BK170" s="191">
        <v>419</v>
      </c>
      <c r="BL170" s="13">
        <v>299</v>
      </c>
      <c r="BM170" s="13">
        <v>149</v>
      </c>
      <c r="BN170" s="27" t="s">
        <v>5562</v>
      </c>
      <c r="BO170" s="13" t="s">
        <v>5562</v>
      </c>
      <c r="BP170" s="222">
        <v>0</v>
      </c>
      <c r="BQ170" s="132"/>
      <c r="BR170" s="133"/>
      <c r="BS170" s="125">
        <v>1000000000</v>
      </c>
      <c r="BT170" s="134">
        <v>745</v>
      </c>
      <c r="BU170" s="135">
        <v>-0.65559999999999996</v>
      </c>
      <c r="BV170" s="134">
        <v>0</v>
      </c>
      <c r="BW170" s="136">
        <v>0</v>
      </c>
      <c r="BX170" s="136">
        <v>0</v>
      </c>
      <c r="BY170" s="136">
        <v>0</v>
      </c>
      <c r="BZ170" s="134">
        <v>0</v>
      </c>
      <c r="CA170" s="134">
        <v>0</v>
      </c>
      <c r="CB170" s="134">
        <v>745</v>
      </c>
      <c r="CC170" s="135">
        <v>-0.65559999999999996</v>
      </c>
      <c r="CD170" s="134"/>
      <c r="CE170" s="134"/>
      <c r="CF170" s="137">
        <v>0</v>
      </c>
      <c r="CG170" s="134">
        <v>150</v>
      </c>
      <c r="CH170" s="132"/>
      <c r="CI170" s="132"/>
      <c r="CJ170" s="229" t="s">
        <v>820</v>
      </c>
      <c r="CK170" s="233" t="s">
        <v>820</v>
      </c>
      <c r="CL170" s="138">
        <v>0</v>
      </c>
      <c r="CM170" s="138">
        <v>215</v>
      </c>
      <c r="CN170" s="135">
        <v>0</v>
      </c>
      <c r="CO170" s="135">
        <v>0.95</v>
      </c>
      <c r="CP170" s="139"/>
      <c r="CQ170" s="135">
        <v>1</v>
      </c>
      <c r="CR170" s="179">
        <v>43264</v>
      </c>
      <c r="CS170" s="180">
        <v>43367</v>
      </c>
      <c r="CT170" s="181">
        <v>43493</v>
      </c>
      <c r="CU170" s="181">
        <v>43311</v>
      </c>
      <c r="CV170" s="181">
        <v>43395</v>
      </c>
      <c r="CW170" s="181">
        <v>43395</v>
      </c>
      <c r="CX170" s="181">
        <v>43479</v>
      </c>
      <c r="CY170" s="135">
        <v>4.2412119480024559</v>
      </c>
      <c r="CZ170" s="134">
        <v>0</v>
      </c>
      <c r="DA170" s="135">
        <v>0.5145631067961165</v>
      </c>
      <c r="DB170" s="135">
        <v>0</v>
      </c>
      <c r="DC170" s="135">
        <v>0</v>
      </c>
      <c r="DD170" s="135">
        <v>0</v>
      </c>
      <c r="DE170" s="140">
        <v>2.9126213592233011E-2</v>
      </c>
      <c r="DF170" s="13" t="s">
        <v>820</v>
      </c>
      <c r="DG170" s="80" t="s">
        <v>820</v>
      </c>
      <c r="DH170" s="18" t="b">
        <v>0</v>
      </c>
      <c r="DI170" s="79"/>
      <c r="DJ170" s="79"/>
      <c r="DK170" s="192"/>
      <c r="DL170" s="174"/>
      <c r="DM170" s="193"/>
      <c r="DN170" s="135"/>
      <c r="DO170" s="79"/>
      <c r="DP170" s="79"/>
      <c r="DQ170" s="79"/>
      <c r="DR170" s="79"/>
      <c r="DS170" s="79"/>
      <c r="DT170" s="79"/>
      <c r="DU170" s="79"/>
      <c r="DV170" s="18"/>
      <c r="DW170" s="18"/>
      <c r="DX170" s="18"/>
      <c r="DY170" s="177"/>
      <c r="DZ170" s="177">
        <v>0</v>
      </c>
      <c r="EA170" s="177">
        <v>0</v>
      </c>
      <c r="EB170" s="177">
        <v>0</v>
      </c>
      <c r="EC170" s="177">
        <v>0</v>
      </c>
      <c r="ED170" s="177">
        <v>0</v>
      </c>
      <c r="EE170" s="177">
        <v>0</v>
      </c>
      <c r="EF170" s="177">
        <v>0</v>
      </c>
      <c r="EG170" s="177">
        <v>0</v>
      </c>
      <c r="EH170" s="177">
        <v>0</v>
      </c>
      <c r="EI170" s="177">
        <v>0</v>
      </c>
      <c r="EJ170" s="177">
        <v>0</v>
      </c>
      <c r="EK170" s="177">
        <v>0</v>
      </c>
      <c r="EL170" s="177">
        <v>0</v>
      </c>
      <c r="EM170" s="177">
        <v>0</v>
      </c>
      <c r="EN170" s="177">
        <v>0</v>
      </c>
      <c r="EO170" s="177">
        <v>0</v>
      </c>
      <c r="EP170" s="177">
        <v>0</v>
      </c>
      <c r="EQ170" s="177">
        <v>0</v>
      </c>
      <c r="ER170" s="177">
        <v>0</v>
      </c>
      <c r="ES170" s="177">
        <v>0</v>
      </c>
      <c r="ET170" s="177">
        <v>0</v>
      </c>
      <c r="EU170" s="177">
        <v>0</v>
      </c>
      <c r="EV170" s="177">
        <v>0</v>
      </c>
      <c r="EW170" s="177">
        <v>0</v>
      </c>
      <c r="EX170" s="177">
        <v>0</v>
      </c>
      <c r="EY170" s="177">
        <v>450</v>
      </c>
      <c r="EZ170" s="177">
        <v>0</v>
      </c>
      <c r="FA170" s="177">
        <v>0</v>
      </c>
      <c r="FB170" s="177">
        <v>450</v>
      </c>
      <c r="FC170" s="199"/>
      <c r="FD170" s="198"/>
      <c r="FE170" s="198"/>
      <c r="FF170" s="198"/>
      <c r="FG170" s="198"/>
      <c r="FH170" s="198"/>
      <c r="FI170" s="198"/>
      <c r="FJ170" s="198"/>
      <c r="FK170" s="198"/>
      <c r="FL170" s="199">
        <v>0</v>
      </c>
      <c r="FM170" s="199">
        <v>0</v>
      </c>
      <c r="FN170" s="199">
        <v>0</v>
      </c>
      <c r="FO170" s="199">
        <v>0</v>
      </c>
      <c r="FP170" s="199">
        <v>0</v>
      </c>
      <c r="FQ170" s="199">
        <v>0</v>
      </c>
      <c r="FR170" s="199">
        <v>0</v>
      </c>
      <c r="FS170" s="199">
        <v>0</v>
      </c>
      <c r="FT170" s="199">
        <v>0</v>
      </c>
      <c r="FU170" s="199">
        <v>0</v>
      </c>
      <c r="FV170" s="199">
        <v>0</v>
      </c>
      <c r="FW170" s="199">
        <v>0</v>
      </c>
      <c r="FX170" s="199">
        <v>0</v>
      </c>
      <c r="FY170" s="199">
        <v>0</v>
      </c>
      <c r="FZ170" s="199">
        <v>0</v>
      </c>
      <c r="GA170" s="199">
        <v>0</v>
      </c>
      <c r="GB170" s="199">
        <v>0</v>
      </c>
      <c r="GC170" s="199">
        <v>0</v>
      </c>
      <c r="GD170" s="199">
        <v>0</v>
      </c>
      <c r="GE170" s="199">
        <v>0</v>
      </c>
      <c r="GF170" s="199">
        <v>0</v>
      </c>
      <c r="GG170" s="199">
        <v>0</v>
      </c>
      <c r="GH170" s="199">
        <v>0</v>
      </c>
      <c r="GI170" s="199">
        <v>0</v>
      </c>
      <c r="GJ170" s="199">
        <v>0</v>
      </c>
      <c r="GK170" s="199">
        <v>0</v>
      </c>
      <c r="GL170" s="199">
        <v>0</v>
      </c>
      <c r="GM170" s="199">
        <v>0</v>
      </c>
      <c r="GN170" s="199">
        <v>0</v>
      </c>
      <c r="GO170" s="199">
        <v>0</v>
      </c>
      <c r="GP170" s="199">
        <v>0</v>
      </c>
      <c r="GQ170" s="199">
        <v>0</v>
      </c>
      <c r="GR170" s="199">
        <v>0</v>
      </c>
      <c r="GS170" s="199">
        <v>0</v>
      </c>
      <c r="GT170" s="199">
        <v>0</v>
      </c>
      <c r="GU170" s="199">
        <v>0</v>
      </c>
      <c r="GV170" s="199">
        <v>0</v>
      </c>
      <c r="GW170" s="199">
        <v>0</v>
      </c>
      <c r="GX170" s="199">
        <v>0</v>
      </c>
      <c r="GY170" s="199">
        <v>0</v>
      </c>
      <c r="GZ170" s="199">
        <v>0</v>
      </c>
      <c r="HA170" s="199">
        <v>0</v>
      </c>
      <c r="HB170" s="199">
        <v>0</v>
      </c>
      <c r="HC170" s="199">
        <v>0</v>
      </c>
      <c r="HD170" s="199">
        <v>0</v>
      </c>
      <c r="HE170" s="199">
        <v>1</v>
      </c>
      <c r="HF170" s="199">
        <v>0</v>
      </c>
      <c r="HG170" s="199">
        <v>0</v>
      </c>
      <c r="HH170" s="199">
        <v>0</v>
      </c>
      <c r="HI170" s="243">
        <v>0</v>
      </c>
      <c r="HJ170" s="243">
        <v>0</v>
      </c>
      <c r="HK170" s="198"/>
      <c r="HL170" s="198"/>
      <c r="HM170" s="243">
        <v>0</v>
      </c>
      <c r="HN170" s="243">
        <v>0</v>
      </c>
      <c r="HO170" s="243">
        <v>0</v>
      </c>
      <c r="HP170" s="243">
        <v>0</v>
      </c>
      <c r="HQ170" s="243">
        <v>0</v>
      </c>
      <c r="HR170" s="243">
        <v>0</v>
      </c>
      <c r="HS170" s="243">
        <v>0</v>
      </c>
      <c r="HT170" s="243">
        <v>0</v>
      </c>
      <c r="HU170" s="243">
        <v>0</v>
      </c>
      <c r="HV170" s="198"/>
      <c r="HW170" s="243">
        <v>0</v>
      </c>
      <c r="HX170" s="243">
        <v>0</v>
      </c>
      <c r="HY170" s="243">
        <v>0</v>
      </c>
      <c r="HZ170" s="243">
        <v>0</v>
      </c>
      <c r="IA170" s="243">
        <v>0</v>
      </c>
      <c r="IB170" s="243">
        <v>0</v>
      </c>
      <c r="IC170" s="243">
        <v>0</v>
      </c>
      <c r="ID170" s="243">
        <v>0</v>
      </c>
      <c r="IE170" s="243">
        <v>0</v>
      </c>
      <c r="IF170" s="243">
        <v>0</v>
      </c>
      <c r="IG170" s="243">
        <v>0</v>
      </c>
      <c r="IH170" s="243">
        <v>0</v>
      </c>
      <c r="II170" s="243">
        <v>0</v>
      </c>
      <c r="IJ170" s="243">
        <v>0</v>
      </c>
      <c r="IK170" s="243">
        <v>0</v>
      </c>
      <c r="IL170" s="243">
        <v>0</v>
      </c>
      <c r="IM170" s="243">
        <v>0</v>
      </c>
      <c r="IN170" s="243">
        <v>0</v>
      </c>
      <c r="IO170" s="243">
        <v>0</v>
      </c>
      <c r="IP170" s="243">
        <v>0</v>
      </c>
      <c r="IQ170" s="243">
        <v>0</v>
      </c>
      <c r="IR170" s="243">
        <v>0</v>
      </c>
      <c r="IS170" s="243">
        <v>0</v>
      </c>
      <c r="IT170" s="243">
        <v>0</v>
      </c>
      <c r="IU170" s="243">
        <v>0</v>
      </c>
      <c r="IV170" s="243">
        <v>0</v>
      </c>
      <c r="IW170" s="243">
        <v>0</v>
      </c>
      <c r="IX170" s="243">
        <v>0</v>
      </c>
      <c r="IY170" s="243">
        <v>0</v>
      </c>
      <c r="IZ170" s="198"/>
      <c r="JA170" s="243">
        <v>0</v>
      </c>
      <c r="JB170" s="243">
        <v>0</v>
      </c>
      <c r="JC170" s="243">
        <v>0</v>
      </c>
      <c r="JD170" s="243">
        <v>0</v>
      </c>
      <c r="JE170" s="243">
        <v>0</v>
      </c>
      <c r="JF170" s="243">
        <v>0</v>
      </c>
      <c r="JG170" s="243">
        <v>0</v>
      </c>
      <c r="JH170" s="243">
        <v>0</v>
      </c>
      <c r="JI170" s="243">
        <v>0</v>
      </c>
      <c r="JJ170" s="243"/>
      <c r="JK170" s="243">
        <v>0</v>
      </c>
      <c r="JL170" s="243">
        <v>0</v>
      </c>
      <c r="JM170" s="243">
        <v>0</v>
      </c>
      <c r="JN170" s="243">
        <v>0</v>
      </c>
      <c r="JO170" s="243">
        <v>0</v>
      </c>
      <c r="JP170" s="243">
        <v>0</v>
      </c>
      <c r="JQ170" s="198"/>
      <c r="JR170" s="243">
        <v>0</v>
      </c>
      <c r="JS170" s="243">
        <v>0</v>
      </c>
      <c r="JT170" s="243">
        <v>0</v>
      </c>
      <c r="JU170" s="243">
        <v>0</v>
      </c>
      <c r="JV170" s="243">
        <v>0</v>
      </c>
      <c r="JW170" s="243">
        <v>0</v>
      </c>
      <c r="JX170" s="243">
        <v>0</v>
      </c>
      <c r="JY170" s="243">
        <v>0</v>
      </c>
      <c r="JZ170" s="243">
        <v>0</v>
      </c>
      <c r="KA170" s="243">
        <v>0</v>
      </c>
      <c r="KB170" s="243">
        <v>0</v>
      </c>
      <c r="KC170" s="243">
        <v>0</v>
      </c>
      <c r="KD170" s="243">
        <v>0</v>
      </c>
      <c r="KE170" s="243">
        <v>0</v>
      </c>
      <c r="KF170" s="243">
        <v>0</v>
      </c>
      <c r="KG170" s="243">
        <v>0</v>
      </c>
      <c r="KH170" s="243">
        <v>0</v>
      </c>
      <c r="KI170" s="243">
        <v>0</v>
      </c>
      <c r="KJ170" s="243">
        <v>0</v>
      </c>
      <c r="KK170" s="243">
        <v>0</v>
      </c>
      <c r="KL170" s="243">
        <v>0</v>
      </c>
      <c r="KM170" s="243">
        <v>0</v>
      </c>
      <c r="KN170" s="243">
        <v>0</v>
      </c>
      <c r="KO170" s="243">
        <v>0</v>
      </c>
      <c r="KP170" s="243">
        <v>0</v>
      </c>
      <c r="KQ170" s="243">
        <v>0</v>
      </c>
      <c r="KR170" s="243">
        <v>0</v>
      </c>
      <c r="KS170" s="243">
        <v>0</v>
      </c>
      <c r="KT170" s="243">
        <v>0</v>
      </c>
      <c r="KU170" s="243">
        <v>0</v>
      </c>
      <c r="KV170" s="243">
        <v>0</v>
      </c>
      <c r="KW170" s="243">
        <v>0</v>
      </c>
      <c r="KX170" s="198"/>
      <c r="KY170" s="198"/>
      <c r="KZ170" s="198"/>
      <c r="LA170" s="198"/>
      <c r="LB170" s="243">
        <v>0</v>
      </c>
      <c r="LC170" s="243">
        <v>0</v>
      </c>
      <c r="LD170" s="243">
        <v>0</v>
      </c>
      <c r="LE170" s="243">
        <v>0</v>
      </c>
      <c r="LF170" s="243">
        <v>0</v>
      </c>
      <c r="LG170" s="243">
        <v>0</v>
      </c>
      <c r="LH170" s="198"/>
      <c r="LI170" s="198"/>
      <c r="LJ170" s="198"/>
      <c r="LK170" s="198"/>
      <c r="LL170" s="198"/>
      <c r="LM170" s="198"/>
      <c r="LN170" s="198"/>
      <c r="LO170" s="198"/>
      <c r="LP170" s="198"/>
      <c r="LQ170" s="243">
        <v>0</v>
      </c>
      <c r="LR170" s="198"/>
      <c r="LS170" s="198"/>
      <c r="LT170" s="198"/>
      <c r="LU170" s="198"/>
      <c r="LV170" s="198"/>
      <c r="LW170" s="198"/>
      <c r="LX170" s="198"/>
      <c r="LY170" s="198"/>
      <c r="LZ170" s="198"/>
      <c r="MA170" s="198"/>
      <c r="MB170" s="198"/>
      <c r="MC170" s="198"/>
      <c r="MD170" s="198"/>
      <c r="ME170" s="198"/>
      <c r="MF170" s="198"/>
      <c r="MG170" s="198"/>
      <c r="MH170" s="198"/>
      <c r="MI170" s="198"/>
      <c r="MJ170" s="198"/>
      <c r="MK170" s="198"/>
      <c r="ML170" s="198"/>
      <c r="MM170" s="198"/>
      <c r="MN170" s="243">
        <v>0</v>
      </c>
      <c r="MO170" s="247">
        <v>745</v>
      </c>
      <c r="MP170" s="198"/>
      <c r="MQ170" s="247">
        <v>745</v>
      </c>
      <c r="MR170" s="198"/>
      <c r="MS170" s="198"/>
      <c r="MT170" s="198"/>
      <c r="MU170" s="198"/>
      <c r="MV170" s="198"/>
      <c r="MW170" s="198"/>
      <c r="MX170" s="198"/>
      <c r="MY170" s="198"/>
      <c r="MZ170" s="198"/>
      <c r="NA170" s="247">
        <v>745</v>
      </c>
      <c r="NB170" s="198"/>
      <c r="NC170" s="198"/>
      <c r="ND170" s="198"/>
      <c r="NE170" s="198"/>
      <c r="NF170" s="198"/>
      <c r="NG170" s="198"/>
      <c r="NH170" s="198"/>
      <c r="NI170" s="198"/>
      <c r="NJ170" s="198"/>
      <c r="NK170" s="198"/>
      <c r="NL170" s="198"/>
      <c r="NM170" s="198"/>
      <c r="NN170" s="198"/>
      <c r="NO170" s="198"/>
      <c r="NP170" s="198"/>
      <c r="NQ170" s="198"/>
      <c r="NR170" s="198"/>
      <c r="NS170" s="198"/>
      <c r="NT170" s="198"/>
      <c r="NU170" s="198"/>
      <c r="NV170" s="198"/>
      <c r="NW170" s="198"/>
      <c r="NX170" s="198"/>
      <c r="NY170" s="198"/>
      <c r="NZ170" s="198"/>
      <c r="OA170" s="198"/>
      <c r="OB170" s="198"/>
      <c r="OC170" s="198"/>
      <c r="OD170" s="198"/>
      <c r="OE170" s="198"/>
      <c r="OF170" s="198"/>
      <c r="OG170" s="198"/>
      <c r="OH170" s="198"/>
      <c r="OI170" s="198"/>
      <c r="OJ170" s="198"/>
      <c r="OK170" s="198"/>
      <c r="OL170" s="198"/>
      <c r="OM170" s="198"/>
      <c r="ON170" s="198"/>
      <c r="OO170" s="198"/>
      <c r="OP170" s="198"/>
      <c r="OQ170" s="198"/>
      <c r="OR170" s="198"/>
      <c r="OS170" s="198"/>
      <c r="OT170" s="198"/>
      <c r="OU170" s="198"/>
      <c r="OV170" s="198"/>
      <c r="OW170" s="198"/>
      <c r="OX170" s="198"/>
      <c r="OY170" s="198"/>
      <c r="OZ170" s="198"/>
      <c r="PA170" s="198"/>
      <c r="PB170" s="198"/>
      <c r="PC170" s="198"/>
      <c r="PD170" s="198"/>
      <c r="PE170" s="198"/>
      <c r="PF170" s="198"/>
      <c r="PG170" s="198"/>
      <c r="PH170" s="198"/>
      <c r="PI170" s="198"/>
      <c r="PJ170" s="198"/>
      <c r="PK170" s="198"/>
      <c r="PL170" s="198"/>
      <c r="PM170" s="198"/>
      <c r="PN170" s="198"/>
      <c r="PO170" s="198"/>
      <c r="PP170" s="198"/>
      <c r="PQ170" s="198"/>
      <c r="PR170" s="198"/>
      <c r="PS170" s="198"/>
      <c r="PT170" s="198"/>
      <c r="PU170" s="198"/>
      <c r="PV170" s="198"/>
      <c r="PW170" s="198"/>
      <c r="PX170" s="261"/>
      <c r="PY170" s="261"/>
      <c r="PZ170" s="261"/>
      <c r="QA170" s="261"/>
      <c r="QB170" s="261"/>
      <c r="QC170" s="261"/>
      <c r="QD170" s="261"/>
      <c r="QE170" s="261"/>
      <c r="QF170" s="261"/>
      <c r="QG170" s="261"/>
      <c r="QH170" s="261"/>
      <c r="QI170" s="261"/>
      <c r="QJ170" s="261"/>
      <c r="QK170" s="261"/>
      <c r="QL170" s="261"/>
      <c r="QM170" s="261"/>
      <c r="QN170" s="261"/>
      <c r="QO170" s="261"/>
      <c r="QP170" s="261"/>
      <c r="QQ170" s="261"/>
      <c r="QR170" s="261"/>
      <c r="QS170" s="261"/>
      <c r="QT170" s="261"/>
      <c r="QU170" s="261"/>
      <c r="QV170" s="261"/>
      <c r="QW170" s="261"/>
      <c r="QX170" s="261"/>
      <c r="QY170" s="261"/>
      <c r="QZ170" s="261"/>
      <c r="RA170" s="261"/>
      <c r="RB170" s="261"/>
      <c r="RC170" s="261"/>
      <c r="RD170" s="261"/>
      <c r="RE170" s="261"/>
      <c r="RF170" s="261"/>
      <c r="RG170" s="261"/>
      <c r="RH170" s="261"/>
      <c r="RI170" s="261"/>
      <c r="RJ170" s="261"/>
      <c r="RK170" s="261"/>
      <c r="RL170" s="261"/>
      <c r="RM170" s="261"/>
      <c r="RN170" s="261"/>
      <c r="RO170" s="261"/>
      <c r="RP170" s="261"/>
      <c r="RQ170" s="261"/>
      <c r="RR170" s="261"/>
      <c r="RS170" s="261"/>
      <c r="RT170" s="261"/>
      <c r="RU170" s="261"/>
      <c r="RV170" s="261"/>
      <c r="RW170" s="261"/>
      <c r="RX170" s="261"/>
      <c r="RY170" s="261"/>
      <c r="RZ170" s="261"/>
      <c r="SA170" s="261"/>
      <c r="SB170" s="261"/>
      <c r="SC170" s="261"/>
      <c r="SD170" s="261"/>
      <c r="SE170" s="261"/>
    </row>
    <row r="171" spans="1:499" x14ac:dyDescent="0.2">
      <c r="A171" s="230" t="s">
        <v>830</v>
      </c>
      <c r="B171" s="231" t="s">
        <v>2557</v>
      </c>
      <c r="C171" s="225"/>
      <c r="D171" s="225"/>
      <c r="E171" s="225"/>
      <c r="F171" s="226" t="s">
        <v>5819</v>
      </c>
      <c r="G171" s="226" t="s">
        <v>5550</v>
      </c>
      <c r="H171" s="226" t="s">
        <v>5551</v>
      </c>
      <c r="I171" s="226" t="s">
        <v>5820</v>
      </c>
      <c r="J171" s="226"/>
      <c r="K171" s="226"/>
      <c r="L171" s="226"/>
      <c r="M171" s="226"/>
      <c r="N171" s="226" t="s">
        <v>5808</v>
      </c>
      <c r="O171" s="226" t="s">
        <v>5821</v>
      </c>
      <c r="P171" s="226"/>
      <c r="Q171" s="237">
        <v>0</v>
      </c>
      <c r="R171" s="238"/>
      <c r="S171" s="238"/>
      <c r="T171" s="238"/>
      <c r="U171" s="238"/>
      <c r="V171" s="238"/>
      <c r="W171" s="232" t="s">
        <v>5555</v>
      </c>
      <c r="X171" s="232"/>
      <c r="Y171" s="232" t="s">
        <v>5556</v>
      </c>
      <c r="Z171" s="235">
        <v>9.91</v>
      </c>
      <c r="AA171" s="235">
        <v>18.489999999999998</v>
      </c>
      <c r="AB171" s="235">
        <v>0</v>
      </c>
      <c r="AC171" s="224">
        <v>36526</v>
      </c>
      <c r="AD171" s="224">
        <v>36526</v>
      </c>
      <c r="AE171" s="125">
        <v>18</v>
      </c>
      <c r="AF171" s="125">
        <v>24</v>
      </c>
      <c r="AG171" s="125">
        <v>12</v>
      </c>
      <c r="AH171" s="236">
        <v>1</v>
      </c>
      <c r="AI171" s="236" t="s">
        <v>819</v>
      </c>
      <c r="AJ171" s="125" t="s">
        <v>6225</v>
      </c>
      <c r="AK171" s="175" t="s">
        <v>5145</v>
      </c>
      <c r="AL171" s="125" t="s">
        <v>820</v>
      </c>
      <c r="AM171" s="27" t="s">
        <v>820</v>
      </c>
      <c r="AN171" s="126">
        <v>6.46</v>
      </c>
      <c r="AO171" s="126">
        <v>11.5</v>
      </c>
      <c r="AP171" s="126">
        <v>9.1999999999999993</v>
      </c>
      <c r="AQ171" s="126">
        <v>3.9</v>
      </c>
      <c r="AR171" s="125">
        <v>0</v>
      </c>
      <c r="AS171" s="125">
        <v>0</v>
      </c>
      <c r="AT171" s="178">
        <v>43448</v>
      </c>
      <c r="AU171" s="178"/>
      <c r="AV171" s="178">
        <v>43415</v>
      </c>
      <c r="AW171" s="239" t="s">
        <v>855</v>
      </c>
      <c r="AX171" s="239" t="s">
        <v>846</v>
      </c>
      <c r="AY171" s="127"/>
      <c r="AZ171" s="127"/>
      <c r="BA171" s="128">
        <v>100</v>
      </c>
      <c r="BB171" s="128" t="s">
        <v>489</v>
      </c>
      <c r="BC171" s="128"/>
      <c r="BD171" s="128">
        <v>1</v>
      </c>
      <c r="BE171" s="129" t="s">
        <v>541</v>
      </c>
      <c r="BF171" s="130">
        <v>1</v>
      </c>
      <c r="BG171" s="240"/>
      <c r="BH171" s="241"/>
      <c r="BI171" s="190"/>
      <c r="BJ171" s="131">
        <v>296</v>
      </c>
      <c r="BK171" s="191">
        <v>280</v>
      </c>
      <c r="BL171" s="13">
        <v>197</v>
      </c>
      <c r="BM171" s="13">
        <v>98</v>
      </c>
      <c r="BN171" s="27" t="s">
        <v>5557</v>
      </c>
      <c r="BO171" s="13" t="s">
        <v>5566</v>
      </c>
      <c r="BP171" s="222">
        <v>274</v>
      </c>
      <c r="BQ171" s="132"/>
      <c r="BR171" s="133"/>
      <c r="BS171" s="125">
        <v>1000000000</v>
      </c>
      <c r="BT171" s="134">
        <v>39</v>
      </c>
      <c r="BU171" s="135">
        <v>0.86819999999999997</v>
      </c>
      <c r="BV171" s="134">
        <v>200</v>
      </c>
      <c r="BW171" s="136">
        <v>0</v>
      </c>
      <c r="BX171" s="136">
        <v>100</v>
      </c>
      <c r="BY171" s="136">
        <v>100</v>
      </c>
      <c r="BZ171" s="134">
        <v>0</v>
      </c>
      <c r="CA171" s="134">
        <v>0</v>
      </c>
      <c r="CB171" s="134">
        <v>239</v>
      </c>
      <c r="CC171" s="135">
        <v>0.19259999999999999</v>
      </c>
      <c r="CD171" s="134"/>
      <c r="CE171" s="134"/>
      <c r="CF171" s="137">
        <v>100</v>
      </c>
      <c r="CG171" s="134">
        <v>99</v>
      </c>
      <c r="CH171" s="132"/>
      <c r="CI171" s="132"/>
      <c r="CJ171" s="229" t="s">
        <v>820</v>
      </c>
      <c r="CK171" s="233" t="s">
        <v>820</v>
      </c>
      <c r="CL171" s="138">
        <v>506</v>
      </c>
      <c r="CM171" s="138">
        <v>0</v>
      </c>
      <c r="CN171" s="135">
        <v>0</v>
      </c>
      <c r="CO171" s="135">
        <v>1.1499999999999999</v>
      </c>
      <c r="CP171" s="139"/>
      <c r="CQ171" s="135">
        <v>0</v>
      </c>
      <c r="CR171" s="179">
        <v>43479</v>
      </c>
      <c r="CS171" s="180">
        <v>43479</v>
      </c>
      <c r="CT171" s="181">
        <v>43605</v>
      </c>
      <c r="CU171" s="181">
        <v>43067</v>
      </c>
      <c r="CV171" s="181">
        <v>0</v>
      </c>
      <c r="CW171" s="181">
        <v>43151</v>
      </c>
      <c r="CX171" s="181">
        <v>43235</v>
      </c>
      <c r="CY171" s="135">
        <v>0</v>
      </c>
      <c r="CZ171" s="134">
        <v>0</v>
      </c>
      <c r="DA171" s="135">
        <v>0</v>
      </c>
      <c r="DB171" s="135">
        <v>2.197802197802198E-2</v>
      </c>
      <c r="DC171" s="135">
        <v>0</v>
      </c>
      <c r="DD171" s="135">
        <v>0</v>
      </c>
      <c r="DE171" s="140">
        <v>0</v>
      </c>
      <c r="DF171" s="13" t="s">
        <v>820</v>
      </c>
      <c r="DG171" s="80" t="s">
        <v>706</v>
      </c>
      <c r="DH171" s="18" t="b">
        <v>0</v>
      </c>
      <c r="DI171" s="79"/>
      <c r="DJ171" s="79"/>
      <c r="DK171" s="192"/>
      <c r="DL171" s="174"/>
      <c r="DM171" s="193"/>
      <c r="DN171" s="135"/>
      <c r="DO171" s="79"/>
      <c r="DP171" s="79"/>
      <c r="DQ171" s="79"/>
      <c r="DR171" s="79"/>
      <c r="DS171" s="79"/>
      <c r="DT171" s="79"/>
      <c r="DU171" s="79"/>
      <c r="DV171" s="18"/>
      <c r="DW171" s="18"/>
      <c r="DX171" s="18"/>
      <c r="DY171" s="177"/>
      <c r="DZ171" s="177">
        <v>0</v>
      </c>
      <c r="EA171" s="177">
        <v>0</v>
      </c>
      <c r="EB171" s="177">
        <v>0</v>
      </c>
      <c r="EC171" s="177">
        <v>0</v>
      </c>
      <c r="ED171" s="177">
        <v>0</v>
      </c>
      <c r="EE171" s="177">
        <v>0</v>
      </c>
      <c r="EF171" s="177">
        <v>0</v>
      </c>
      <c r="EG171" s="177">
        <v>0</v>
      </c>
      <c r="EH171" s="177">
        <v>0</v>
      </c>
      <c r="EI171" s="177">
        <v>0</v>
      </c>
      <c r="EJ171" s="177">
        <v>0</v>
      </c>
      <c r="EK171" s="177">
        <v>0</v>
      </c>
      <c r="EL171" s="177">
        <v>0</v>
      </c>
      <c r="EM171" s="177">
        <v>0</v>
      </c>
      <c r="EN171" s="177">
        <v>0</v>
      </c>
      <c r="EO171" s="177">
        <v>0</v>
      </c>
      <c r="EP171" s="177">
        <v>0</v>
      </c>
      <c r="EQ171" s="177">
        <v>0</v>
      </c>
      <c r="ER171" s="177">
        <v>0</v>
      </c>
      <c r="ES171" s="177">
        <v>0</v>
      </c>
      <c r="ET171" s="177">
        <v>0</v>
      </c>
      <c r="EU171" s="177">
        <v>0</v>
      </c>
      <c r="EV171" s="177">
        <v>0</v>
      </c>
      <c r="EW171" s="177">
        <v>0</v>
      </c>
      <c r="EX171" s="177">
        <v>0</v>
      </c>
      <c r="EY171" s="177">
        <v>0</v>
      </c>
      <c r="EZ171" s="177">
        <v>0</v>
      </c>
      <c r="FA171" s="177">
        <v>0</v>
      </c>
      <c r="FB171" s="177">
        <v>0</v>
      </c>
      <c r="FC171" s="245">
        <v>30</v>
      </c>
      <c r="FD171" s="199">
        <v>0</v>
      </c>
      <c r="FE171" s="250">
        <v>100</v>
      </c>
      <c r="FF171" s="250">
        <v>100</v>
      </c>
      <c r="FG171" s="250">
        <v>69</v>
      </c>
      <c r="FH171" s="250">
        <v>67</v>
      </c>
      <c r="FI171" s="244">
        <v>67</v>
      </c>
      <c r="FJ171" s="244">
        <v>67</v>
      </c>
      <c r="FK171" s="244">
        <v>52</v>
      </c>
      <c r="FL171" s="244">
        <v>52</v>
      </c>
      <c r="FM171" s="244">
        <v>52</v>
      </c>
      <c r="FN171" s="244">
        <v>52</v>
      </c>
      <c r="FO171" s="244">
        <v>52</v>
      </c>
      <c r="FP171" s="244">
        <v>52</v>
      </c>
      <c r="FQ171" s="244">
        <v>52</v>
      </c>
      <c r="FR171" s="244">
        <v>52</v>
      </c>
      <c r="FS171" s="244">
        <v>52</v>
      </c>
      <c r="FT171" s="244">
        <v>52</v>
      </c>
      <c r="FU171" s="244">
        <v>52</v>
      </c>
      <c r="FV171" s="244">
        <v>52</v>
      </c>
      <c r="FW171" s="244">
        <v>52</v>
      </c>
      <c r="FX171" s="244">
        <v>52</v>
      </c>
      <c r="FY171" s="244">
        <v>52</v>
      </c>
      <c r="FZ171" s="244">
        <v>52</v>
      </c>
      <c r="GA171" s="244">
        <v>52</v>
      </c>
      <c r="GB171" s="244">
        <v>52</v>
      </c>
      <c r="GC171" s="244">
        <v>52</v>
      </c>
      <c r="GD171" s="242">
        <v>43</v>
      </c>
      <c r="GE171" s="242">
        <v>43</v>
      </c>
      <c r="GF171" s="242">
        <v>43</v>
      </c>
      <c r="GG171" s="242">
        <v>43</v>
      </c>
      <c r="GH171" s="242">
        <v>42</v>
      </c>
      <c r="GI171" s="242">
        <v>42</v>
      </c>
      <c r="GJ171" s="242">
        <v>42</v>
      </c>
      <c r="GK171" s="242">
        <v>42</v>
      </c>
      <c r="GL171" s="242">
        <v>41</v>
      </c>
      <c r="GM171" s="242">
        <v>41</v>
      </c>
      <c r="GN171" s="242">
        <v>41</v>
      </c>
      <c r="GO171" s="242">
        <v>38</v>
      </c>
      <c r="GP171" s="242">
        <v>38</v>
      </c>
      <c r="GQ171" s="242">
        <v>38</v>
      </c>
      <c r="GR171" s="242">
        <v>38</v>
      </c>
      <c r="GS171" s="242">
        <v>38</v>
      </c>
      <c r="GT171" s="242">
        <v>37</v>
      </c>
      <c r="GU171" s="242">
        <v>37</v>
      </c>
      <c r="GV171" s="242">
        <v>37</v>
      </c>
      <c r="GW171" s="242">
        <v>37</v>
      </c>
      <c r="GX171" s="242">
        <v>37</v>
      </c>
      <c r="GY171" s="242">
        <v>37</v>
      </c>
      <c r="GZ171" s="242">
        <v>35</v>
      </c>
      <c r="HA171" s="242">
        <v>35</v>
      </c>
      <c r="HB171" s="242">
        <v>35</v>
      </c>
      <c r="HC171" s="242">
        <v>35</v>
      </c>
      <c r="HD171" s="242">
        <v>35</v>
      </c>
      <c r="HE171" s="242">
        <v>1</v>
      </c>
      <c r="HF171" s="242">
        <v>35</v>
      </c>
      <c r="HG171" s="242">
        <v>35</v>
      </c>
      <c r="HH171" s="242">
        <v>35</v>
      </c>
      <c r="HI171" s="242">
        <v>35</v>
      </c>
      <c r="HJ171" s="242">
        <v>27</v>
      </c>
      <c r="HK171" s="196"/>
      <c r="HL171" s="196"/>
      <c r="HM171" s="242">
        <v>23</v>
      </c>
      <c r="HN171" s="242">
        <v>23</v>
      </c>
      <c r="HO171" s="242">
        <v>35</v>
      </c>
      <c r="HP171" s="242">
        <v>23</v>
      </c>
      <c r="HQ171" s="242">
        <v>23</v>
      </c>
      <c r="HR171" s="242">
        <v>23</v>
      </c>
      <c r="HS171" s="242">
        <v>23</v>
      </c>
      <c r="HT171" s="242">
        <v>23</v>
      </c>
      <c r="HU171" s="242">
        <v>23</v>
      </c>
      <c r="HV171" s="196"/>
      <c r="HW171" s="242">
        <v>22</v>
      </c>
      <c r="HX171" s="242">
        <v>18</v>
      </c>
      <c r="HY171" s="242">
        <v>18</v>
      </c>
      <c r="HZ171" s="242">
        <v>18</v>
      </c>
      <c r="IA171" s="242">
        <v>18</v>
      </c>
      <c r="IB171" s="248">
        <v>118</v>
      </c>
      <c r="IC171" s="248">
        <v>118</v>
      </c>
      <c r="ID171" s="248">
        <v>118</v>
      </c>
      <c r="IE171" s="248">
        <v>118</v>
      </c>
      <c r="IF171" s="248">
        <v>117</v>
      </c>
      <c r="IG171" s="248">
        <v>117</v>
      </c>
      <c r="IH171" s="248">
        <v>117</v>
      </c>
      <c r="II171" s="248">
        <v>117</v>
      </c>
      <c r="IJ171" s="248">
        <v>117</v>
      </c>
      <c r="IK171" s="248">
        <v>117</v>
      </c>
      <c r="IL171" s="248">
        <v>116</v>
      </c>
      <c r="IM171" s="248">
        <v>116</v>
      </c>
      <c r="IN171" s="248">
        <v>116</v>
      </c>
      <c r="IO171" s="248">
        <v>116</v>
      </c>
      <c r="IP171" s="248">
        <v>116</v>
      </c>
      <c r="IQ171" s="248">
        <v>114</v>
      </c>
      <c r="IR171" s="248">
        <v>114</v>
      </c>
      <c r="IS171" s="248">
        <v>110</v>
      </c>
      <c r="IT171" s="248">
        <v>110</v>
      </c>
      <c r="IU171" s="248">
        <v>110</v>
      </c>
      <c r="IV171" s="248">
        <v>110</v>
      </c>
      <c r="IW171" s="248">
        <v>110</v>
      </c>
      <c r="IX171" s="248">
        <v>109</v>
      </c>
      <c r="IY171" s="244">
        <v>99</v>
      </c>
      <c r="IZ171" s="196"/>
      <c r="JA171" s="244">
        <v>96</v>
      </c>
      <c r="JB171" s="244">
        <v>96</v>
      </c>
      <c r="JC171" s="244">
        <v>96</v>
      </c>
      <c r="JD171" s="250">
        <v>96</v>
      </c>
      <c r="JE171" s="250">
        <v>96</v>
      </c>
      <c r="JF171" s="250">
        <v>94</v>
      </c>
      <c r="JG171" s="250">
        <v>94</v>
      </c>
      <c r="JH171" s="250">
        <v>94</v>
      </c>
      <c r="JI171" s="250">
        <v>94</v>
      </c>
      <c r="JJ171" s="250"/>
      <c r="JK171" s="244">
        <v>94</v>
      </c>
      <c r="JL171" s="250">
        <v>93</v>
      </c>
      <c r="JM171" s="250">
        <v>88</v>
      </c>
      <c r="JN171" s="250">
        <v>86</v>
      </c>
      <c r="JO171" s="250">
        <v>86</v>
      </c>
      <c r="JP171" s="250">
        <v>86</v>
      </c>
      <c r="JQ171" s="196"/>
      <c r="JR171" s="250">
        <v>83</v>
      </c>
      <c r="JS171" s="250">
        <v>83</v>
      </c>
      <c r="JT171" s="250">
        <v>83</v>
      </c>
      <c r="JU171" s="250">
        <v>83</v>
      </c>
      <c r="JV171" s="250">
        <v>83</v>
      </c>
      <c r="JW171" s="250">
        <v>83</v>
      </c>
      <c r="JX171" s="250">
        <v>83</v>
      </c>
      <c r="JY171" s="250">
        <v>83</v>
      </c>
      <c r="JZ171" s="250">
        <v>83</v>
      </c>
      <c r="KA171" s="250">
        <v>83</v>
      </c>
      <c r="KB171" s="250">
        <v>77</v>
      </c>
      <c r="KC171" s="250">
        <v>77</v>
      </c>
      <c r="KD171" s="250">
        <v>77</v>
      </c>
      <c r="KE171" s="250">
        <v>77</v>
      </c>
      <c r="KF171" s="250">
        <v>77</v>
      </c>
      <c r="KG171" s="250">
        <v>67</v>
      </c>
      <c r="KH171" s="245">
        <v>63</v>
      </c>
      <c r="KI171" s="245">
        <v>63</v>
      </c>
      <c r="KJ171" s="245">
        <v>63</v>
      </c>
      <c r="KK171" s="245">
        <v>63</v>
      </c>
      <c r="KL171" s="245">
        <v>63</v>
      </c>
      <c r="KM171" s="245">
        <v>63</v>
      </c>
      <c r="KN171" s="245">
        <v>63</v>
      </c>
      <c r="KO171" s="245">
        <v>62</v>
      </c>
      <c r="KP171" s="245">
        <v>62</v>
      </c>
      <c r="KQ171" s="245">
        <v>62</v>
      </c>
      <c r="KR171" s="245">
        <v>62</v>
      </c>
      <c r="KS171" s="245">
        <v>62</v>
      </c>
      <c r="KT171" s="245">
        <v>62</v>
      </c>
      <c r="KU171" s="245">
        <v>62</v>
      </c>
      <c r="KV171" s="245">
        <v>62</v>
      </c>
      <c r="KW171" s="245">
        <v>62</v>
      </c>
      <c r="KX171" s="196"/>
      <c r="KY171" s="196"/>
      <c r="KZ171" s="196"/>
      <c r="LA171" s="196"/>
      <c r="LB171" s="245">
        <v>53</v>
      </c>
      <c r="LC171" s="250">
        <v>94</v>
      </c>
      <c r="LD171" s="250">
        <v>94</v>
      </c>
      <c r="LE171" s="245">
        <v>51</v>
      </c>
      <c r="LF171" s="199">
        <v>0</v>
      </c>
      <c r="LG171" s="245">
        <v>51</v>
      </c>
      <c r="LH171" s="196"/>
      <c r="LI171" s="196"/>
      <c r="LJ171" s="196"/>
      <c r="LK171" s="196"/>
      <c r="LL171" s="196"/>
      <c r="LM171" s="196"/>
      <c r="LN171" s="196"/>
      <c r="LO171" s="196"/>
      <c r="LP171" s="196"/>
      <c r="LQ171" s="245">
        <v>51</v>
      </c>
      <c r="LR171" s="196"/>
      <c r="LS171" s="196"/>
      <c r="LT171" s="196"/>
      <c r="LU171" s="196"/>
      <c r="LV171" s="196"/>
      <c r="LW171" s="196"/>
      <c r="LX171" s="196"/>
      <c r="LY171" s="196"/>
      <c r="LZ171" s="196"/>
      <c r="MA171" s="196"/>
      <c r="MB171" s="196"/>
      <c r="MC171" s="196"/>
      <c r="MD171" s="196"/>
      <c r="ME171" s="196"/>
      <c r="MF171" s="196"/>
      <c r="MG171" s="196"/>
      <c r="MH171" s="196"/>
      <c r="MI171" s="196"/>
      <c r="MJ171" s="196"/>
      <c r="MK171" s="196"/>
      <c r="ML171" s="196"/>
      <c r="MM171" s="196"/>
      <c r="MN171" s="245">
        <v>51</v>
      </c>
      <c r="MO171" s="245">
        <v>39</v>
      </c>
      <c r="MP171" s="196"/>
      <c r="MQ171" s="245">
        <v>39</v>
      </c>
      <c r="MR171" s="196"/>
      <c r="MS171" s="196"/>
      <c r="MT171" s="196"/>
      <c r="MU171" s="196"/>
      <c r="MV171" s="196"/>
      <c r="MW171" s="196"/>
      <c r="MX171" s="196"/>
      <c r="MY171" s="196"/>
      <c r="MZ171" s="196"/>
      <c r="NA171" s="245">
        <v>39</v>
      </c>
      <c r="NB171" s="196"/>
      <c r="NC171" s="196"/>
      <c r="ND171" s="196"/>
      <c r="NE171" s="196"/>
      <c r="NF171" s="196"/>
      <c r="NG171" s="196"/>
      <c r="NH171" s="196"/>
      <c r="NI171" s="196"/>
      <c r="NJ171" s="196"/>
      <c r="NK171" s="196"/>
      <c r="NL171" s="196"/>
      <c r="NM171" s="196"/>
      <c r="NN171" s="196"/>
      <c r="NO171" s="196"/>
      <c r="NP171" s="196"/>
      <c r="NQ171" s="196"/>
      <c r="NR171" s="196"/>
      <c r="NS171" s="196"/>
      <c r="NT171" s="196"/>
      <c r="NU171" s="196"/>
      <c r="NV171" s="196"/>
      <c r="NW171" s="196"/>
      <c r="NX171" s="196"/>
      <c r="NY171" s="196"/>
      <c r="NZ171" s="196"/>
      <c r="OA171" s="196"/>
      <c r="OB171" s="196"/>
      <c r="OC171" s="196"/>
      <c r="OD171" s="196"/>
      <c r="OE171" s="196"/>
      <c r="OF171" s="196"/>
      <c r="OG171" s="196"/>
      <c r="OH171" s="196"/>
      <c r="OI171" s="196"/>
      <c r="OJ171" s="196"/>
      <c r="OK171" s="196"/>
      <c r="OL171" s="196"/>
      <c r="OM171" s="196"/>
      <c r="ON171" s="196"/>
      <c r="OO171" s="196"/>
      <c r="OP171" s="196"/>
      <c r="OQ171" s="196"/>
      <c r="OR171" s="196"/>
      <c r="OS171" s="196"/>
      <c r="OT171" s="196"/>
      <c r="OU171" s="196"/>
      <c r="OV171" s="196"/>
      <c r="OW171" s="196"/>
      <c r="OX171" s="196"/>
      <c r="OY171" s="196"/>
      <c r="OZ171" s="196"/>
      <c r="PA171" s="196"/>
      <c r="PB171" s="196"/>
      <c r="PC171" s="196"/>
      <c r="PD171" s="196"/>
      <c r="PE171" s="196"/>
      <c r="PF171" s="196"/>
      <c r="PG171" s="196"/>
      <c r="PH171" s="196"/>
      <c r="PI171" s="196"/>
      <c r="PJ171" s="196"/>
      <c r="PK171" s="196"/>
      <c r="PL171" s="196"/>
      <c r="PM171" s="196"/>
      <c r="PN171" s="196"/>
      <c r="PO171" s="196"/>
      <c r="PP171" s="196"/>
      <c r="PQ171" s="196"/>
      <c r="PR171" s="196"/>
      <c r="PS171" s="196"/>
      <c r="PT171" s="196"/>
      <c r="PU171" s="196"/>
      <c r="PV171" s="196"/>
      <c r="PW171" s="196"/>
      <c r="PX171" s="261"/>
      <c r="PY171" s="261"/>
      <c r="PZ171" s="261"/>
      <c r="QA171" s="261"/>
      <c r="QB171" s="261"/>
      <c r="QC171" s="261"/>
      <c r="QD171" s="261"/>
      <c r="QE171" s="261"/>
      <c r="QF171" s="261"/>
      <c r="QG171" s="261"/>
      <c r="QH171" s="261"/>
      <c r="QI171" s="261"/>
      <c r="QJ171" s="261"/>
      <c r="QK171" s="261"/>
      <c r="QL171" s="261"/>
      <c r="QM171" s="261"/>
      <c r="QN171" s="261"/>
      <c r="QO171" s="261"/>
      <c r="QP171" s="261"/>
      <c r="QQ171" s="261"/>
      <c r="QR171" s="261"/>
      <c r="QS171" s="261"/>
      <c r="QT171" s="261"/>
      <c r="QU171" s="261"/>
      <c r="QV171" s="261"/>
      <c r="QW171" s="261"/>
      <c r="QX171" s="261"/>
      <c r="QY171" s="261"/>
      <c r="QZ171" s="261"/>
      <c r="RA171" s="261"/>
      <c r="RB171" s="261"/>
      <c r="RC171" s="261"/>
      <c r="RD171" s="261"/>
      <c r="RE171" s="261"/>
      <c r="RF171" s="261"/>
      <c r="RG171" s="261"/>
      <c r="RH171" s="261"/>
      <c r="RI171" s="261"/>
      <c r="RJ171" s="261"/>
      <c r="RK171" s="261"/>
      <c r="RL171" s="261"/>
      <c r="RM171" s="261"/>
      <c r="RN171" s="261"/>
      <c r="RO171" s="261"/>
      <c r="RP171" s="261"/>
      <c r="RQ171" s="261"/>
      <c r="RR171" s="261"/>
      <c r="RS171" s="261"/>
      <c r="RT171" s="261"/>
      <c r="RU171" s="261"/>
      <c r="RV171" s="261"/>
      <c r="RW171" s="261"/>
      <c r="RX171" s="261"/>
      <c r="RY171" s="261"/>
      <c r="RZ171" s="261"/>
      <c r="SA171" s="261"/>
      <c r="SB171" s="261"/>
      <c r="SC171" s="261"/>
      <c r="SD171" s="261"/>
      <c r="SE171" s="261"/>
    </row>
    <row r="172" spans="1:499" x14ac:dyDescent="0.2">
      <c r="A172" s="230" t="s">
        <v>830</v>
      </c>
      <c r="B172" s="231" t="s">
        <v>2553</v>
      </c>
      <c r="C172" s="225"/>
      <c r="D172" s="225"/>
      <c r="E172" s="225"/>
      <c r="F172" s="226" t="s">
        <v>5822</v>
      </c>
      <c r="G172" s="226" t="s">
        <v>5550</v>
      </c>
      <c r="H172" s="226" t="s">
        <v>5551</v>
      </c>
      <c r="I172" s="226" t="s">
        <v>5823</v>
      </c>
      <c r="J172" s="226"/>
      <c r="K172" s="226"/>
      <c r="L172" s="226"/>
      <c r="M172" s="226"/>
      <c r="N172" s="226" t="s">
        <v>5553</v>
      </c>
      <c r="O172" s="226" t="s">
        <v>5707</v>
      </c>
      <c r="P172" s="226"/>
      <c r="Q172" s="237">
        <v>0</v>
      </c>
      <c r="R172" s="238"/>
      <c r="S172" s="238"/>
      <c r="T172" s="238"/>
      <c r="U172" s="238"/>
      <c r="V172" s="238"/>
      <c r="W172" s="232" t="s">
        <v>5555</v>
      </c>
      <c r="X172" s="232"/>
      <c r="Y172" s="232" t="s">
        <v>5556</v>
      </c>
      <c r="Z172" s="235">
        <v>1.31</v>
      </c>
      <c r="AA172" s="235">
        <v>2.16</v>
      </c>
      <c r="AB172" s="235">
        <v>0</v>
      </c>
      <c r="AC172" s="224">
        <v>36526</v>
      </c>
      <c r="AD172" s="224">
        <v>36526</v>
      </c>
      <c r="AE172" s="125">
        <v>18</v>
      </c>
      <c r="AF172" s="125">
        <v>24</v>
      </c>
      <c r="AG172" s="125">
        <v>12</v>
      </c>
      <c r="AH172" s="236">
        <v>1</v>
      </c>
      <c r="AI172" s="236" t="s">
        <v>819</v>
      </c>
      <c r="AJ172" s="125" t="s">
        <v>6225</v>
      </c>
      <c r="AK172" s="175" t="s">
        <v>5145</v>
      </c>
      <c r="AL172" s="125" t="s">
        <v>820</v>
      </c>
      <c r="AM172" s="27" t="s">
        <v>820</v>
      </c>
      <c r="AN172" s="126">
        <v>19.600000000000001</v>
      </c>
      <c r="AO172" s="126">
        <v>7.5</v>
      </c>
      <c r="AP172" s="126">
        <v>6</v>
      </c>
      <c r="AQ172" s="126">
        <v>3.8</v>
      </c>
      <c r="AR172" s="125">
        <v>0</v>
      </c>
      <c r="AS172" s="125">
        <v>0</v>
      </c>
      <c r="AT172" s="178">
        <v>43448</v>
      </c>
      <c r="AU172" s="178"/>
      <c r="AV172" s="178">
        <v>43070</v>
      </c>
      <c r="AW172" s="239" t="s">
        <v>855</v>
      </c>
      <c r="AX172" s="239" t="s">
        <v>846</v>
      </c>
      <c r="AY172" s="127"/>
      <c r="AZ172" s="127"/>
      <c r="BA172" s="128">
        <v>300</v>
      </c>
      <c r="BB172" s="128" t="s">
        <v>489</v>
      </c>
      <c r="BC172" s="128"/>
      <c r="BD172" s="128">
        <v>1</v>
      </c>
      <c r="BE172" s="129" t="s">
        <v>541</v>
      </c>
      <c r="BF172" s="130">
        <v>1</v>
      </c>
      <c r="BG172" s="240"/>
      <c r="BH172" s="241"/>
      <c r="BI172" s="190"/>
      <c r="BJ172" s="131">
        <v>590</v>
      </c>
      <c r="BK172" s="191">
        <v>847</v>
      </c>
      <c r="BL172" s="13">
        <v>392</v>
      </c>
      <c r="BM172" s="13">
        <v>195</v>
      </c>
      <c r="BN172" s="27" t="s">
        <v>5557</v>
      </c>
      <c r="BO172" s="13" t="s">
        <v>5566</v>
      </c>
      <c r="BP172" s="222">
        <v>546</v>
      </c>
      <c r="BQ172" s="132"/>
      <c r="BR172" s="133"/>
      <c r="BS172" s="125">
        <v>1000000000</v>
      </c>
      <c r="BT172" s="134">
        <v>174</v>
      </c>
      <c r="BU172" s="135">
        <v>0.70509999999999995</v>
      </c>
      <c r="BV172" s="134">
        <v>300</v>
      </c>
      <c r="BW172" s="136">
        <v>0</v>
      </c>
      <c r="BX172" s="136">
        <v>300</v>
      </c>
      <c r="BY172" s="136">
        <v>0</v>
      </c>
      <c r="BZ172" s="134">
        <v>0</v>
      </c>
      <c r="CA172" s="134">
        <v>0</v>
      </c>
      <c r="CB172" s="134">
        <v>474</v>
      </c>
      <c r="CC172" s="135">
        <v>0.1966</v>
      </c>
      <c r="CD172" s="134"/>
      <c r="CE172" s="134"/>
      <c r="CF172" s="137">
        <v>0</v>
      </c>
      <c r="CG172" s="134">
        <v>197</v>
      </c>
      <c r="CH172" s="132"/>
      <c r="CI172" s="132"/>
      <c r="CJ172" s="229" t="s">
        <v>820</v>
      </c>
      <c r="CK172" s="233" t="s">
        <v>820</v>
      </c>
      <c r="CL172" s="138">
        <v>18</v>
      </c>
      <c r="CM172" s="138">
        <v>0</v>
      </c>
      <c r="CN172" s="135">
        <v>0</v>
      </c>
      <c r="CO172" s="135">
        <v>0.87</v>
      </c>
      <c r="CP172" s="139"/>
      <c r="CQ172" s="135">
        <v>0</v>
      </c>
      <c r="CR172" s="179">
        <v>43479</v>
      </c>
      <c r="CS172" s="180">
        <v>43479</v>
      </c>
      <c r="CT172" s="181">
        <v>43605</v>
      </c>
      <c r="CU172" s="181">
        <v>42999</v>
      </c>
      <c r="CV172" s="181">
        <v>0</v>
      </c>
      <c r="CW172" s="181">
        <v>43083</v>
      </c>
      <c r="CX172" s="181">
        <v>43167</v>
      </c>
      <c r="CY172" s="135">
        <v>0</v>
      </c>
      <c r="CZ172" s="134">
        <v>0</v>
      </c>
      <c r="DA172" s="135">
        <v>0</v>
      </c>
      <c r="DB172" s="135">
        <v>2.197802197802198E-2</v>
      </c>
      <c r="DC172" s="135">
        <v>0</v>
      </c>
      <c r="DD172" s="135">
        <v>0</v>
      </c>
      <c r="DE172" s="140">
        <v>0</v>
      </c>
      <c r="DF172" s="13" t="s">
        <v>820</v>
      </c>
      <c r="DG172" s="80" t="s">
        <v>820</v>
      </c>
      <c r="DH172" s="18" t="b">
        <v>0</v>
      </c>
      <c r="DI172" s="79"/>
      <c r="DJ172" s="79"/>
      <c r="DK172" s="192"/>
      <c r="DL172" s="174"/>
      <c r="DM172" s="193"/>
      <c r="DN172" s="135"/>
      <c r="DO172" s="79"/>
      <c r="DP172" s="79"/>
      <c r="DQ172" s="79"/>
      <c r="DR172" s="79"/>
      <c r="DS172" s="79"/>
      <c r="DT172" s="79"/>
      <c r="DU172" s="79"/>
      <c r="DV172" s="18"/>
      <c r="DW172" s="18"/>
      <c r="DX172" s="18"/>
      <c r="DY172" s="177"/>
      <c r="DZ172" s="177">
        <v>0</v>
      </c>
      <c r="EA172" s="177">
        <v>0</v>
      </c>
      <c r="EB172" s="177">
        <v>0</v>
      </c>
      <c r="EC172" s="177">
        <v>0</v>
      </c>
      <c r="ED172" s="177">
        <v>0</v>
      </c>
      <c r="EE172" s="177">
        <v>0</v>
      </c>
      <c r="EF172" s="177">
        <v>0</v>
      </c>
      <c r="EG172" s="177">
        <v>0</v>
      </c>
      <c r="EH172" s="177">
        <v>0</v>
      </c>
      <c r="EI172" s="177">
        <v>0</v>
      </c>
      <c r="EJ172" s="177">
        <v>0</v>
      </c>
      <c r="EK172" s="177">
        <v>0</v>
      </c>
      <c r="EL172" s="177">
        <v>0</v>
      </c>
      <c r="EM172" s="177">
        <v>0</v>
      </c>
      <c r="EN172" s="177">
        <v>0</v>
      </c>
      <c r="EO172" s="177">
        <v>0</v>
      </c>
      <c r="EP172" s="177">
        <v>0</v>
      </c>
      <c r="EQ172" s="177">
        <v>0</v>
      </c>
      <c r="ER172" s="177">
        <v>0</v>
      </c>
      <c r="ES172" s="177">
        <v>0</v>
      </c>
      <c r="ET172" s="177">
        <v>0</v>
      </c>
      <c r="EU172" s="177">
        <v>0</v>
      </c>
      <c r="EV172" s="177">
        <v>0</v>
      </c>
      <c r="EW172" s="177">
        <v>0</v>
      </c>
      <c r="EX172" s="177">
        <v>0</v>
      </c>
      <c r="EY172" s="177">
        <v>0</v>
      </c>
      <c r="EZ172" s="177">
        <v>0</v>
      </c>
      <c r="FA172" s="177">
        <v>0</v>
      </c>
      <c r="FB172" s="177">
        <v>0</v>
      </c>
      <c r="FC172" s="250">
        <v>233</v>
      </c>
      <c r="FD172" s="249">
        <v>557</v>
      </c>
      <c r="FE172" s="249">
        <v>557</v>
      </c>
      <c r="FF172" s="249">
        <v>557</v>
      </c>
      <c r="FG172" s="249">
        <v>504</v>
      </c>
      <c r="FH172" s="249">
        <v>494</v>
      </c>
      <c r="FI172" s="248">
        <v>494</v>
      </c>
      <c r="FJ172" s="248">
        <v>494</v>
      </c>
      <c r="FK172" s="248">
        <v>478</v>
      </c>
      <c r="FL172" s="248">
        <v>478</v>
      </c>
      <c r="FM172" s="248">
        <v>478</v>
      </c>
      <c r="FN172" s="248">
        <v>478</v>
      </c>
      <c r="FO172" s="248">
        <v>478</v>
      </c>
      <c r="FP172" s="248">
        <v>478</v>
      </c>
      <c r="FQ172" s="248">
        <v>478</v>
      </c>
      <c r="FR172" s="248">
        <v>478</v>
      </c>
      <c r="FS172" s="248">
        <v>478</v>
      </c>
      <c r="FT172" s="248">
        <v>478</v>
      </c>
      <c r="FU172" s="248">
        <v>478</v>
      </c>
      <c r="FV172" s="248">
        <v>478</v>
      </c>
      <c r="FW172" s="248">
        <v>478</v>
      </c>
      <c r="FX172" s="248">
        <v>478</v>
      </c>
      <c r="FY172" s="248">
        <v>478</v>
      </c>
      <c r="FZ172" s="248">
        <v>478</v>
      </c>
      <c r="GA172" s="248">
        <v>478</v>
      </c>
      <c r="GB172" s="248">
        <v>478</v>
      </c>
      <c r="GC172" s="248">
        <v>478</v>
      </c>
      <c r="GD172" s="248">
        <v>459</v>
      </c>
      <c r="GE172" s="248">
        <v>459</v>
      </c>
      <c r="GF172" s="248">
        <v>459</v>
      </c>
      <c r="GG172" s="247">
        <v>459</v>
      </c>
      <c r="GH172" s="247">
        <v>459</v>
      </c>
      <c r="GI172" s="247">
        <v>459</v>
      </c>
      <c r="GJ172" s="247">
        <v>459</v>
      </c>
      <c r="GK172" s="247">
        <v>459</v>
      </c>
      <c r="GL172" s="247">
        <v>459</v>
      </c>
      <c r="GM172" s="247">
        <v>459</v>
      </c>
      <c r="GN172" s="247">
        <v>459</v>
      </c>
      <c r="GO172" s="247">
        <v>459</v>
      </c>
      <c r="GP172" s="247">
        <v>459</v>
      </c>
      <c r="GQ172" s="247">
        <v>459</v>
      </c>
      <c r="GR172" s="247">
        <v>459</v>
      </c>
      <c r="GS172" s="247">
        <v>459</v>
      </c>
      <c r="GT172" s="247">
        <v>459</v>
      </c>
      <c r="GU172" s="247">
        <v>459</v>
      </c>
      <c r="GV172" s="247">
        <v>459</v>
      </c>
      <c r="GW172" s="247">
        <v>459</v>
      </c>
      <c r="GX172" s="247">
        <v>459</v>
      </c>
      <c r="GY172" s="247">
        <v>459</v>
      </c>
      <c r="GZ172" s="247">
        <v>444</v>
      </c>
      <c r="HA172" s="247">
        <v>444</v>
      </c>
      <c r="HB172" s="247">
        <v>444</v>
      </c>
      <c r="HC172" s="247">
        <v>444</v>
      </c>
      <c r="HD172" s="247">
        <v>444</v>
      </c>
      <c r="HE172" s="247">
        <v>1</v>
      </c>
      <c r="HF172" s="247">
        <v>444</v>
      </c>
      <c r="HG172" s="247">
        <v>444</v>
      </c>
      <c r="HH172" s="247">
        <v>429</v>
      </c>
      <c r="HI172" s="247">
        <v>429</v>
      </c>
      <c r="HJ172" s="247">
        <v>419</v>
      </c>
      <c r="HK172" s="198"/>
      <c r="HL172" s="198"/>
      <c r="HM172" s="247">
        <v>419</v>
      </c>
      <c r="HN172" s="247">
        <v>419</v>
      </c>
      <c r="HO172" s="247">
        <v>444</v>
      </c>
      <c r="HP172" s="247">
        <v>418</v>
      </c>
      <c r="HQ172" s="247">
        <v>418</v>
      </c>
      <c r="HR172" s="247">
        <v>418</v>
      </c>
      <c r="HS172" s="247">
        <v>418</v>
      </c>
      <c r="HT172" s="247">
        <v>418</v>
      </c>
      <c r="HU172" s="247">
        <v>418</v>
      </c>
      <c r="HV172" s="198"/>
      <c r="HW172" s="247">
        <v>411</v>
      </c>
      <c r="HX172" s="247">
        <v>405</v>
      </c>
      <c r="HY172" s="247">
        <v>405</v>
      </c>
      <c r="HZ172" s="247">
        <v>405</v>
      </c>
      <c r="IA172" s="247">
        <v>405</v>
      </c>
      <c r="IB172" s="247">
        <v>405</v>
      </c>
      <c r="IC172" s="247">
        <v>405</v>
      </c>
      <c r="ID172" s="248">
        <v>395</v>
      </c>
      <c r="IE172" s="248">
        <v>395</v>
      </c>
      <c r="IF172" s="248">
        <v>392</v>
      </c>
      <c r="IG172" s="248">
        <v>392</v>
      </c>
      <c r="IH172" s="248">
        <v>392</v>
      </c>
      <c r="II172" s="248">
        <v>392</v>
      </c>
      <c r="IJ172" s="248">
        <v>392</v>
      </c>
      <c r="IK172" s="248">
        <v>392</v>
      </c>
      <c r="IL172" s="248">
        <v>392</v>
      </c>
      <c r="IM172" s="248">
        <v>392</v>
      </c>
      <c r="IN172" s="248">
        <v>392</v>
      </c>
      <c r="IO172" s="248">
        <v>392</v>
      </c>
      <c r="IP172" s="248">
        <v>392</v>
      </c>
      <c r="IQ172" s="248">
        <v>392</v>
      </c>
      <c r="IR172" s="248">
        <v>392</v>
      </c>
      <c r="IS172" s="248">
        <v>392</v>
      </c>
      <c r="IT172" s="248">
        <v>392</v>
      </c>
      <c r="IU172" s="248">
        <v>392</v>
      </c>
      <c r="IV172" s="248">
        <v>392</v>
      </c>
      <c r="IW172" s="248">
        <v>392</v>
      </c>
      <c r="IX172" s="248">
        <v>392</v>
      </c>
      <c r="IY172" s="248">
        <v>392</v>
      </c>
      <c r="IZ172" s="198"/>
      <c r="JA172" s="248">
        <v>382</v>
      </c>
      <c r="JB172" s="248">
        <v>382</v>
      </c>
      <c r="JC172" s="248">
        <v>382</v>
      </c>
      <c r="JD172" s="248">
        <v>372</v>
      </c>
      <c r="JE172" s="248">
        <v>372</v>
      </c>
      <c r="JF172" s="248">
        <v>372</v>
      </c>
      <c r="JG172" s="248">
        <v>322</v>
      </c>
      <c r="JH172" s="248">
        <v>322</v>
      </c>
      <c r="JI172" s="248">
        <v>322</v>
      </c>
      <c r="JJ172" s="248"/>
      <c r="JK172" s="248">
        <v>322</v>
      </c>
      <c r="JL172" s="248">
        <v>322</v>
      </c>
      <c r="JM172" s="248">
        <v>322</v>
      </c>
      <c r="JN172" s="248">
        <v>317</v>
      </c>
      <c r="JO172" s="248">
        <v>317</v>
      </c>
      <c r="JP172" s="248">
        <v>317</v>
      </c>
      <c r="JQ172" s="198"/>
      <c r="JR172" s="248">
        <v>317</v>
      </c>
      <c r="JS172" s="248">
        <v>317</v>
      </c>
      <c r="JT172" s="248">
        <v>302</v>
      </c>
      <c r="JU172" s="248">
        <v>302</v>
      </c>
      <c r="JV172" s="248">
        <v>302</v>
      </c>
      <c r="JW172" s="248">
        <v>302</v>
      </c>
      <c r="JX172" s="248">
        <v>302</v>
      </c>
      <c r="JY172" s="248">
        <v>277</v>
      </c>
      <c r="JZ172" s="248">
        <v>267</v>
      </c>
      <c r="KA172" s="248">
        <v>267</v>
      </c>
      <c r="KB172" s="248">
        <v>267</v>
      </c>
      <c r="KC172" s="248">
        <v>267</v>
      </c>
      <c r="KD172" s="248">
        <v>267</v>
      </c>
      <c r="KE172" s="248">
        <v>267</v>
      </c>
      <c r="KF172" s="248">
        <v>267</v>
      </c>
      <c r="KG172" s="248">
        <v>267</v>
      </c>
      <c r="KH172" s="248">
        <v>267</v>
      </c>
      <c r="KI172" s="248">
        <v>267</v>
      </c>
      <c r="KJ172" s="248">
        <v>267</v>
      </c>
      <c r="KK172" s="248">
        <v>267</v>
      </c>
      <c r="KL172" s="248">
        <v>267</v>
      </c>
      <c r="KM172" s="244">
        <v>261</v>
      </c>
      <c r="KN172" s="244">
        <v>261</v>
      </c>
      <c r="KO172" s="244">
        <v>261</v>
      </c>
      <c r="KP172" s="244">
        <v>261</v>
      </c>
      <c r="KQ172" s="244">
        <v>261</v>
      </c>
      <c r="KR172" s="244">
        <v>261</v>
      </c>
      <c r="KS172" s="244">
        <v>261</v>
      </c>
      <c r="KT172" s="244">
        <v>261</v>
      </c>
      <c r="KU172" s="244">
        <v>261</v>
      </c>
      <c r="KV172" s="244">
        <v>261</v>
      </c>
      <c r="KW172" s="244">
        <v>261</v>
      </c>
      <c r="KX172" s="198"/>
      <c r="KY172" s="198"/>
      <c r="KZ172" s="198"/>
      <c r="LA172" s="198"/>
      <c r="LB172" s="244">
        <v>194</v>
      </c>
      <c r="LC172" s="248">
        <v>322</v>
      </c>
      <c r="LD172" s="248">
        <v>322</v>
      </c>
      <c r="LE172" s="244">
        <v>194</v>
      </c>
      <c r="LF172" s="243">
        <v>0</v>
      </c>
      <c r="LG172" s="244">
        <v>194</v>
      </c>
      <c r="LH172" s="198"/>
      <c r="LI172" s="198"/>
      <c r="LJ172" s="198"/>
      <c r="LK172" s="198"/>
      <c r="LL172" s="198"/>
      <c r="LM172" s="198"/>
      <c r="LN172" s="198"/>
      <c r="LO172" s="198"/>
      <c r="LP172" s="198"/>
      <c r="LQ172" s="244">
        <v>194</v>
      </c>
      <c r="LR172" s="198"/>
      <c r="LS172" s="198"/>
      <c r="LT172" s="198"/>
      <c r="LU172" s="198"/>
      <c r="LV172" s="198"/>
      <c r="LW172" s="198"/>
      <c r="LX172" s="198"/>
      <c r="LY172" s="198"/>
      <c r="LZ172" s="198"/>
      <c r="MA172" s="198"/>
      <c r="MB172" s="198"/>
      <c r="MC172" s="198"/>
      <c r="MD172" s="198"/>
      <c r="ME172" s="198"/>
      <c r="MF172" s="198"/>
      <c r="MG172" s="198"/>
      <c r="MH172" s="198"/>
      <c r="MI172" s="198"/>
      <c r="MJ172" s="198"/>
      <c r="MK172" s="198"/>
      <c r="ML172" s="198"/>
      <c r="MM172" s="198"/>
      <c r="MN172" s="244">
        <v>194</v>
      </c>
      <c r="MO172" s="242">
        <v>174</v>
      </c>
      <c r="MP172" s="198"/>
      <c r="MQ172" s="242">
        <v>174</v>
      </c>
      <c r="MR172" s="198"/>
      <c r="MS172" s="198"/>
      <c r="MT172" s="198"/>
      <c r="MU172" s="198"/>
      <c r="MV172" s="198"/>
      <c r="MW172" s="198"/>
      <c r="MX172" s="198"/>
      <c r="MY172" s="198"/>
      <c r="MZ172" s="198"/>
      <c r="NA172" s="242">
        <v>174</v>
      </c>
      <c r="NB172" s="198"/>
      <c r="NC172" s="198"/>
      <c r="ND172" s="198"/>
      <c r="NE172" s="198"/>
      <c r="NF172" s="198"/>
      <c r="NG172" s="198"/>
      <c r="NH172" s="198"/>
      <c r="NI172" s="198"/>
      <c r="NJ172" s="198"/>
      <c r="NK172" s="198"/>
      <c r="NL172" s="198"/>
      <c r="NM172" s="198"/>
      <c r="NN172" s="198"/>
      <c r="NO172" s="198"/>
      <c r="NP172" s="198"/>
      <c r="NQ172" s="198"/>
      <c r="NR172" s="198"/>
      <c r="NS172" s="198"/>
      <c r="NT172" s="198"/>
      <c r="NU172" s="198"/>
      <c r="NV172" s="198"/>
      <c r="NW172" s="198"/>
      <c r="NX172" s="198"/>
      <c r="NY172" s="198"/>
      <c r="NZ172" s="198"/>
      <c r="OA172" s="198"/>
      <c r="OB172" s="198"/>
      <c r="OC172" s="198"/>
      <c r="OD172" s="198"/>
      <c r="OE172" s="198"/>
      <c r="OF172" s="198"/>
      <c r="OG172" s="198"/>
      <c r="OH172" s="198"/>
      <c r="OI172" s="198"/>
      <c r="OJ172" s="198"/>
      <c r="OK172" s="198"/>
      <c r="OL172" s="198"/>
      <c r="OM172" s="198"/>
      <c r="ON172" s="198"/>
      <c r="OO172" s="198"/>
      <c r="OP172" s="198"/>
      <c r="OQ172" s="198"/>
      <c r="OR172" s="198"/>
      <c r="OS172" s="198"/>
      <c r="OT172" s="198"/>
      <c r="OU172" s="198"/>
      <c r="OV172" s="198"/>
      <c r="OW172" s="198"/>
      <c r="OX172" s="198"/>
      <c r="OY172" s="198"/>
      <c r="OZ172" s="198"/>
      <c r="PA172" s="198"/>
      <c r="PB172" s="198"/>
      <c r="PC172" s="198"/>
      <c r="PD172" s="198"/>
      <c r="PE172" s="198"/>
      <c r="PF172" s="198"/>
      <c r="PG172" s="198"/>
      <c r="PH172" s="198"/>
      <c r="PI172" s="198"/>
      <c r="PJ172" s="198"/>
      <c r="PK172" s="198"/>
      <c r="PL172" s="198"/>
      <c r="PM172" s="198"/>
      <c r="PN172" s="198"/>
      <c r="PO172" s="198"/>
      <c r="PP172" s="198"/>
      <c r="PQ172" s="198"/>
      <c r="PR172" s="198"/>
      <c r="PS172" s="198"/>
      <c r="PT172" s="198"/>
      <c r="PU172" s="198"/>
      <c r="PV172" s="198"/>
      <c r="PW172" s="198"/>
      <c r="PX172" s="261"/>
      <c r="PY172" s="261"/>
      <c r="PZ172" s="261"/>
      <c r="QA172" s="261"/>
      <c r="QB172" s="261"/>
      <c r="QC172" s="261"/>
      <c r="QD172" s="261"/>
      <c r="QE172" s="261"/>
      <c r="QF172" s="261"/>
      <c r="QG172" s="261"/>
      <c r="QH172" s="261"/>
      <c r="QI172" s="261"/>
      <c r="QJ172" s="261"/>
      <c r="QK172" s="261"/>
      <c r="QL172" s="261"/>
      <c r="QM172" s="261"/>
      <c r="QN172" s="261"/>
      <c r="QO172" s="261"/>
      <c r="QP172" s="261"/>
      <c r="QQ172" s="261"/>
      <c r="QR172" s="261"/>
      <c r="QS172" s="261"/>
      <c r="QT172" s="261"/>
      <c r="QU172" s="261"/>
      <c r="QV172" s="261"/>
      <c r="QW172" s="261"/>
      <c r="QX172" s="261"/>
      <c r="QY172" s="261"/>
      <c r="QZ172" s="261"/>
      <c r="RA172" s="261"/>
      <c r="RB172" s="261"/>
      <c r="RC172" s="261"/>
      <c r="RD172" s="261"/>
      <c r="RE172" s="261"/>
      <c r="RF172" s="261"/>
      <c r="RG172" s="261"/>
      <c r="RH172" s="261"/>
      <c r="RI172" s="261"/>
      <c r="RJ172" s="261"/>
      <c r="RK172" s="261"/>
      <c r="RL172" s="261"/>
      <c r="RM172" s="261"/>
      <c r="RN172" s="261"/>
      <c r="RO172" s="261"/>
      <c r="RP172" s="261"/>
      <c r="RQ172" s="261"/>
      <c r="RR172" s="261"/>
      <c r="RS172" s="261"/>
      <c r="RT172" s="261"/>
      <c r="RU172" s="261"/>
      <c r="RV172" s="261"/>
      <c r="RW172" s="261"/>
      <c r="RX172" s="261"/>
      <c r="RY172" s="261"/>
      <c r="RZ172" s="261"/>
      <c r="SA172" s="261"/>
      <c r="SB172" s="261"/>
      <c r="SC172" s="261"/>
      <c r="SD172" s="261"/>
      <c r="SE172" s="261"/>
    </row>
    <row r="173" spans="1:499" x14ac:dyDescent="0.2">
      <c r="A173" s="230" t="s">
        <v>830</v>
      </c>
      <c r="B173" s="231" t="s">
        <v>3304</v>
      </c>
      <c r="C173" s="225"/>
      <c r="D173" s="225"/>
      <c r="E173" s="225"/>
      <c r="F173" s="226" t="s">
        <v>5824</v>
      </c>
      <c r="G173" s="226" t="s">
        <v>5550</v>
      </c>
      <c r="H173" s="226" t="s">
        <v>5551</v>
      </c>
      <c r="I173" s="226" t="s">
        <v>5825</v>
      </c>
      <c r="J173" s="226"/>
      <c r="K173" s="226"/>
      <c r="L173" s="226"/>
      <c r="M173" s="226"/>
      <c r="N173" s="226" t="s">
        <v>5553</v>
      </c>
      <c r="O173" s="226" t="s">
        <v>5690</v>
      </c>
      <c r="P173" s="226"/>
      <c r="Q173" s="237">
        <v>0</v>
      </c>
      <c r="R173" s="238"/>
      <c r="S173" s="238"/>
      <c r="T173" s="238"/>
      <c r="U173" s="238"/>
      <c r="V173" s="238"/>
      <c r="W173" s="232" t="s">
        <v>5555</v>
      </c>
      <c r="X173" s="232"/>
      <c r="Y173" s="232" t="s">
        <v>5556</v>
      </c>
      <c r="Z173" s="235">
        <v>0.6</v>
      </c>
      <c r="AA173" s="235">
        <v>0.89</v>
      </c>
      <c r="AB173" s="235">
        <v>0</v>
      </c>
      <c r="AC173" s="224">
        <v>36526</v>
      </c>
      <c r="AD173" s="224">
        <v>36526</v>
      </c>
      <c r="AE173" s="125">
        <v>18</v>
      </c>
      <c r="AF173" s="125">
        <v>24</v>
      </c>
      <c r="AG173" s="125">
        <v>12</v>
      </c>
      <c r="AH173" s="236">
        <v>1</v>
      </c>
      <c r="AI173" s="236" t="s">
        <v>819</v>
      </c>
      <c r="AJ173" s="125" t="s">
        <v>6225</v>
      </c>
      <c r="AK173" s="175" t="s">
        <v>5144</v>
      </c>
      <c r="AL173" s="125" t="s">
        <v>820</v>
      </c>
      <c r="AM173" s="27" t="s">
        <v>820</v>
      </c>
      <c r="AN173" s="126">
        <v>9.49</v>
      </c>
      <c r="AO173" s="126">
        <v>11.6</v>
      </c>
      <c r="AP173" s="126">
        <v>6.1</v>
      </c>
      <c r="AQ173" s="126">
        <v>2.6</v>
      </c>
      <c r="AR173" s="125">
        <v>0</v>
      </c>
      <c r="AS173" s="125">
        <v>0</v>
      </c>
      <c r="AT173" s="178">
        <v>43448</v>
      </c>
      <c r="AU173" s="178"/>
      <c r="AV173" s="178">
        <v>43070</v>
      </c>
      <c r="AW173" s="239" t="s">
        <v>855</v>
      </c>
      <c r="AX173" s="239" t="s">
        <v>846</v>
      </c>
      <c r="AY173" s="127"/>
      <c r="AZ173" s="127"/>
      <c r="BA173" s="128">
        <v>100</v>
      </c>
      <c r="BB173" s="128" t="s">
        <v>489</v>
      </c>
      <c r="BC173" s="128"/>
      <c r="BD173" s="128">
        <v>1</v>
      </c>
      <c r="BE173" s="129" t="s">
        <v>541</v>
      </c>
      <c r="BF173" s="130">
        <v>1</v>
      </c>
      <c r="BG173" s="240"/>
      <c r="BH173" s="241"/>
      <c r="BI173" s="190"/>
      <c r="BJ173" s="131">
        <v>442</v>
      </c>
      <c r="BK173" s="191">
        <v>410</v>
      </c>
      <c r="BL173" s="13">
        <v>294</v>
      </c>
      <c r="BM173" s="13">
        <v>146</v>
      </c>
      <c r="BN173" s="27" t="s">
        <v>705</v>
      </c>
      <c r="BO173" s="13" t="s">
        <v>705</v>
      </c>
      <c r="BP173" s="222">
        <v>409</v>
      </c>
      <c r="BQ173" s="132"/>
      <c r="BR173" s="133"/>
      <c r="BS173" s="125">
        <v>1000000000</v>
      </c>
      <c r="BT173" s="134">
        <v>232</v>
      </c>
      <c r="BU173" s="135">
        <v>0.47510000000000002</v>
      </c>
      <c r="BV173" s="134">
        <v>0</v>
      </c>
      <c r="BW173" s="136">
        <v>0</v>
      </c>
      <c r="BX173" s="136">
        <v>0</v>
      </c>
      <c r="BY173" s="136">
        <v>0</v>
      </c>
      <c r="BZ173" s="134">
        <v>0</v>
      </c>
      <c r="CA173" s="134">
        <v>0</v>
      </c>
      <c r="CB173" s="134">
        <v>232</v>
      </c>
      <c r="CC173" s="135">
        <v>0.47510000000000002</v>
      </c>
      <c r="CD173" s="134"/>
      <c r="CE173" s="134"/>
      <c r="CF173" s="137">
        <v>210</v>
      </c>
      <c r="CG173" s="134">
        <v>147</v>
      </c>
      <c r="CH173" s="132"/>
      <c r="CI173" s="132"/>
      <c r="CJ173" s="229" t="s">
        <v>820</v>
      </c>
      <c r="CK173" s="233" t="s">
        <v>820</v>
      </c>
      <c r="CL173" s="138">
        <v>0</v>
      </c>
      <c r="CM173" s="138">
        <v>0</v>
      </c>
      <c r="CN173" s="135">
        <v>0</v>
      </c>
      <c r="CO173" s="135">
        <v>0.64</v>
      </c>
      <c r="CP173" s="139"/>
      <c r="CQ173" s="135">
        <v>1</v>
      </c>
      <c r="CR173" s="179">
        <v>43479</v>
      </c>
      <c r="CS173" s="180">
        <v>43479</v>
      </c>
      <c r="CT173" s="181">
        <v>43605</v>
      </c>
      <c r="CU173" s="181">
        <v>43311</v>
      </c>
      <c r="CV173" s="181">
        <v>43395</v>
      </c>
      <c r="CW173" s="181">
        <v>43395</v>
      </c>
      <c r="CX173" s="181">
        <v>43479</v>
      </c>
      <c r="CY173" s="135">
        <v>0</v>
      </c>
      <c r="CZ173" s="134">
        <v>0</v>
      </c>
      <c r="DA173" s="135">
        <v>0</v>
      </c>
      <c r="DB173" s="135">
        <v>0</v>
      </c>
      <c r="DC173" s="135">
        <v>2.197802197802198E-2</v>
      </c>
      <c r="DD173" s="135">
        <v>0</v>
      </c>
      <c r="DE173" s="140">
        <v>0</v>
      </c>
      <c r="DF173" s="13" t="s">
        <v>820</v>
      </c>
      <c r="DG173" s="80" t="s">
        <v>706</v>
      </c>
      <c r="DH173" s="18" t="b">
        <v>0</v>
      </c>
      <c r="DI173" s="79"/>
      <c r="DJ173" s="79"/>
      <c r="DK173" s="192"/>
      <c r="DL173" s="174"/>
      <c r="DM173" s="193"/>
      <c r="DN173" s="135"/>
      <c r="DO173" s="79"/>
      <c r="DP173" s="79"/>
      <c r="DQ173" s="79"/>
      <c r="DR173" s="79"/>
      <c r="DS173" s="79"/>
      <c r="DT173" s="79"/>
      <c r="DU173" s="79"/>
      <c r="DV173" s="18"/>
      <c r="DW173" s="18"/>
      <c r="DX173" s="18"/>
      <c r="DY173" s="177"/>
      <c r="DZ173" s="177">
        <v>0</v>
      </c>
      <c r="EA173" s="177">
        <v>0</v>
      </c>
      <c r="EB173" s="177">
        <v>0</v>
      </c>
      <c r="EC173" s="177">
        <v>0</v>
      </c>
      <c r="ED173" s="177">
        <v>0</v>
      </c>
      <c r="EE173" s="177">
        <v>0</v>
      </c>
      <c r="EF173" s="177">
        <v>0</v>
      </c>
      <c r="EG173" s="177">
        <v>0</v>
      </c>
      <c r="EH173" s="177">
        <v>0</v>
      </c>
      <c r="EI173" s="177">
        <v>0</v>
      </c>
      <c r="EJ173" s="177">
        <v>0</v>
      </c>
      <c r="EK173" s="177">
        <v>0</v>
      </c>
      <c r="EL173" s="177">
        <v>0</v>
      </c>
      <c r="EM173" s="177">
        <v>0</v>
      </c>
      <c r="EN173" s="177">
        <v>0</v>
      </c>
      <c r="EO173" s="177">
        <v>0</v>
      </c>
      <c r="EP173" s="177">
        <v>102</v>
      </c>
      <c r="EQ173" s="177">
        <v>0</v>
      </c>
      <c r="ER173" s="177">
        <v>0</v>
      </c>
      <c r="ES173" s="177">
        <v>0</v>
      </c>
      <c r="ET173" s="177">
        <v>0</v>
      </c>
      <c r="EU173" s="177">
        <v>102</v>
      </c>
      <c r="EV173" s="177">
        <v>0</v>
      </c>
      <c r="EW173" s="177">
        <v>0</v>
      </c>
      <c r="EX173" s="177">
        <v>0</v>
      </c>
      <c r="EY173" s="177">
        <v>100</v>
      </c>
      <c r="EZ173" s="177">
        <v>0</v>
      </c>
      <c r="FA173" s="177">
        <v>0</v>
      </c>
      <c r="FB173" s="177">
        <v>107</v>
      </c>
      <c r="FC173" s="250">
        <v>305</v>
      </c>
      <c r="FD173" s="244">
        <v>186</v>
      </c>
      <c r="FE173" s="244">
        <v>186</v>
      </c>
      <c r="FF173" s="244">
        <v>186</v>
      </c>
      <c r="FG173" s="249">
        <v>348</v>
      </c>
      <c r="FH173" s="249">
        <v>348</v>
      </c>
      <c r="FI173" s="249">
        <v>348</v>
      </c>
      <c r="FJ173" s="249">
        <v>348</v>
      </c>
      <c r="FK173" s="249">
        <v>350</v>
      </c>
      <c r="FL173" s="249">
        <v>350</v>
      </c>
      <c r="FM173" s="249">
        <v>350</v>
      </c>
      <c r="FN173" s="249">
        <v>350</v>
      </c>
      <c r="FO173" s="249">
        <v>350</v>
      </c>
      <c r="FP173" s="249">
        <v>350</v>
      </c>
      <c r="FQ173" s="249">
        <v>350</v>
      </c>
      <c r="FR173" s="249">
        <v>350</v>
      </c>
      <c r="FS173" s="249">
        <v>350</v>
      </c>
      <c r="FT173" s="249">
        <v>350</v>
      </c>
      <c r="FU173" s="249">
        <v>350</v>
      </c>
      <c r="FV173" s="249">
        <v>350</v>
      </c>
      <c r="FW173" s="249">
        <v>350</v>
      </c>
      <c r="FX173" s="249">
        <v>350</v>
      </c>
      <c r="FY173" s="249">
        <v>350</v>
      </c>
      <c r="FZ173" s="249">
        <v>350</v>
      </c>
      <c r="GA173" s="249">
        <v>350</v>
      </c>
      <c r="GB173" s="249">
        <v>350</v>
      </c>
      <c r="GC173" s="249">
        <v>350</v>
      </c>
      <c r="GD173" s="249">
        <v>350</v>
      </c>
      <c r="GE173" s="249">
        <v>350</v>
      </c>
      <c r="GF173" s="249">
        <v>350</v>
      </c>
      <c r="GG173" s="249">
        <v>350</v>
      </c>
      <c r="GH173" s="249">
        <v>347</v>
      </c>
      <c r="GI173" s="249">
        <v>347</v>
      </c>
      <c r="GJ173" s="249">
        <v>347</v>
      </c>
      <c r="GK173" s="249">
        <v>347</v>
      </c>
      <c r="GL173" s="249">
        <v>343</v>
      </c>
      <c r="GM173" s="249">
        <v>343</v>
      </c>
      <c r="GN173" s="249">
        <v>343</v>
      </c>
      <c r="GO173" s="249">
        <v>343</v>
      </c>
      <c r="GP173" s="249">
        <v>343</v>
      </c>
      <c r="GQ173" s="249">
        <v>343</v>
      </c>
      <c r="GR173" s="249">
        <v>343</v>
      </c>
      <c r="GS173" s="249">
        <v>343</v>
      </c>
      <c r="GT173" s="249">
        <v>343</v>
      </c>
      <c r="GU173" s="249">
        <v>343</v>
      </c>
      <c r="GV173" s="249">
        <v>343</v>
      </c>
      <c r="GW173" s="249">
        <v>343</v>
      </c>
      <c r="GX173" s="249">
        <v>343</v>
      </c>
      <c r="GY173" s="249">
        <v>343</v>
      </c>
      <c r="GZ173" s="249">
        <v>343</v>
      </c>
      <c r="HA173" s="249">
        <v>343</v>
      </c>
      <c r="HB173" s="249">
        <v>343</v>
      </c>
      <c r="HC173" s="249">
        <v>343</v>
      </c>
      <c r="HD173" s="249">
        <v>343</v>
      </c>
      <c r="HE173" s="249">
        <v>1</v>
      </c>
      <c r="HF173" s="249">
        <v>343</v>
      </c>
      <c r="HG173" s="249">
        <v>343</v>
      </c>
      <c r="HH173" s="249">
        <v>343</v>
      </c>
      <c r="HI173" s="247">
        <v>343</v>
      </c>
      <c r="HJ173" s="247">
        <v>343</v>
      </c>
      <c r="HK173" s="196"/>
      <c r="HL173" s="196"/>
      <c r="HM173" s="247">
        <v>343</v>
      </c>
      <c r="HN173" s="247">
        <v>343</v>
      </c>
      <c r="HO173" s="247">
        <v>343</v>
      </c>
      <c r="HP173" s="247">
        <v>338</v>
      </c>
      <c r="HQ173" s="247">
        <v>338</v>
      </c>
      <c r="HR173" s="247">
        <v>338</v>
      </c>
      <c r="HS173" s="247">
        <v>338</v>
      </c>
      <c r="HT173" s="247">
        <v>338</v>
      </c>
      <c r="HU173" s="247">
        <v>338</v>
      </c>
      <c r="HV173" s="196"/>
      <c r="HW173" s="247">
        <v>338</v>
      </c>
      <c r="HX173" s="247">
        <v>338</v>
      </c>
      <c r="HY173" s="247">
        <v>338</v>
      </c>
      <c r="HZ173" s="247">
        <v>338</v>
      </c>
      <c r="IA173" s="247">
        <v>338</v>
      </c>
      <c r="IB173" s="247">
        <v>338</v>
      </c>
      <c r="IC173" s="247">
        <v>338</v>
      </c>
      <c r="ID173" s="247">
        <v>338</v>
      </c>
      <c r="IE173" s="247">
        <v>338</v>
      </c>
      <c r="IF173" s="247">
        <v>316</v>
      </c>
      <c r="IG173" s="247">
        <v>316</v>
      </c>
      <c r="IH173" s="247">
        <v>316</v>
      </c>
      <c r="II173" s="247">
        <v>316</v>
      </c>
      <c r="IJ173" s="247">
        <v>316</v>
      </c>
      <c r="IK173" s="247">
        <v>316</v>
      </c>
      <c r="IL173" s="247">
        <v>316</v>
      </c>
      <c r="IM173" s="247">
        <v>316</v>
      </c>
      <c r="IN173" s="247">
        <v>316</v>
      </c>
      <c r="IO173" s="247">
        <v>316</v>
      </c>
      <c r="IP173" s="247">
        <v>316</v>
      </c>
      <c r="IQ173" s="247">
        <v>316</v>
      </c>
      <c r="IR173" s="247">
        <v>316</v>
      </c>
      <c r="IS173" s="247">
        <v>316</v>
      </c>
      <c r="IT173" s="248">
        <v>296</v>
      </c>
      <c r="IU173" s="248">
        <v>296</v>
      </c>
      <c r="IV173" s="248">
        <v>296</v>
      </c>
      <c r="IW173" s="248">
        <v>286</v>
      </c>
      <c r="IX173" s="248">
        <v>286</v>
      </c>
      <c r="IY173" s="248">
        <v>286</v>
      </c>
      <c r="IZ173" s="196"/>
      <c r="JA173" s="248">
        <v>286</v>
      </c>
      <c r="JB173" s="248">
        <v>286</v>
      </c>
      <c r="JC173" s="248">
        <v>286</v>
      </c>
      <c r="JD173" s="249">
        <v>282</v>
      </c>
      <c r="JE173" s="249">
        <v>282</v>
      </c>
      <c r="JF173" s="249">
        <v>282</v>
      </c>
      <c r="JG173" s="249">
        <v>282</v>
      </c>
      <c r="JH173" s="249">
        <v>282</v>
      </c>
      <c r="JI173" s="249">
        <v>282</v>
      </c>
      <c r="JJ173" s="249"/>
      <c r="JK173" s="248">
        <v>282</v>
      </c>
      <c r="JL173" s="249">
        <v>282</v>
      </c>
      <c r="JM173" s="249">
        <v>282</v>
      </c>
      <c r="JN173" s="249">
        <v>282</v>
      </c>
      <c r="JO173" s="249">
        <v>282</v>
      </c>
      <c r="JP173" s="249">
        <v>282</v>
      </c>
      <c r="JQ173" s="196"/>
      <c r="JR173" s="249">
        <v>282</v>
      </c>
      <c r="JS173" s="249">
        <v>282</v>
      </c>
      <c r="JT173" s="249">
        <v>282</v>
      </c>
      <c r="JU173" s="249">
        <v>272</v>
      </c>
      <c r="JV173" s="249">
        <v>266</v>
      </c>
      <c r="JW173" s="249">
        <v>266</v>
      </c>
      <c r="JX173" s="249">
        <v>266</v>
      </c>
      <c r="JY173" s="249">
        <v>266</v>
      </c>
      <c r="JZ173" s="249">
        <v>266</v>
      </c>
      <c r="KA173" s="249">
        <v>266</v>
      </c>
      <c r="KB173" s="249">
        <v>266</v>
      </c>
      <c r="KC173" s="249">
        <v>266</v>
      </c>
      <c r="KD173" s="249">
        <v>266</v>
      </c>
      <c r="KE173" s="249">
        <v>266</v>
      </c>
      <c r="KF173" s="249">
        <v>266</v>
      </c>
      <c r="KG173" s="249">
        <v>266</v>
      </c>
      <c r="KH173" s="249">
        <v>266</v>
      </c>
      <c r="KI173" s="249">
        <v>266</v>
      </c>
      <c r="KJ173" s="249">
        <v>266</v>
      </c>
      <c r="KK173" s="249">
        <v>266</v>
      </c>
      <c r="KL173" s="249">
        <v>266</v>
      </c>
      <c r="KM173" s="249">
        <v>266</v>
      </c>
      <c r="KN173" s="249">
        <v>266</v>
      </c>
      <c r="KO173" s="249">
        <v>266</v>
      </c>
      <c r="KP173" s="249">
        <v>266</v>
      </c>
      <c r="KQ173" s="249">
        <v>266</v>
      </c>
      <c r="KR173" s="249">
        <v>266</v>
      </c>
      <c r="KS173" s="249">
        <v>266</v>
      </c>
      <c r="KT173" s="249">
        <v>266</v>
      </c>
      <c r="KU173" s="249">
        <v>266</v>
      </c>
      <c r="KV173" s="249">
        <v>266</v>
      </c>
      <c r="KW173" s="249">
        <v>266</v>
      </c>
      <c r="KX173" s="196"/>
      <c r="KY173" s="196"/>
      <c r="KZ173" s="196"/>
      <c r="LA173" s="196"/>
      <c r="LB173" s="249">
        <v>248</v>
      </c>
      <c r="LC173" s="249">
        <v>282</v>
      </c>
      <c r="LD173" s="249">
        <v>282</v>
      </c>
      <c r="LE173" s="249">
        <v>248</v>
      </c>
      <c r="LF173" s="199">
        <v>0</v>
      </c>
      <c r="LG173" s="249">
        <v>248</v>
      </c>
      <c r="LH173" s="196"/>
      <c r="LI173" s="196"/>
      <c r="LJ173" s="196"/>
      <c r="LK173" s="196"/>
      <c r="LL173" s="196"/>
      <c r="LM173" s="196"/>
      <c r="LN173" s="196"/>
      <c r="LO173" s="196"/>
      <c r="LP173" s="196"/>
      <c r="LQ173" s="249">
        <v>248</v>
      </c>
      <c r="LR173" s="196"/>
      <c r="LS173" s="196"/>
      <c r="LT173" s="196"/>
      <c r="LU173" s="196"/>
      <c r="LV173" s="196"/>
      <c r="LW173" s="196"/>
      <c r="LX173" s="196"/>
      <c r="LY173" s="196"/>
      <c r="LZ173" s="196"/>
      <c r="MA173" s="196"/>
      <c r="MB173" s="196"/>
      <c r="MC173" s="196"/>
      <c r="MD173" s="196"/>
      <c r="ME173" s="196"/>
      <c r="MF173" s="196"/>
      <c r="MG173" s="196"/>
      <c r="MH173" s="196"/>
      <c r="MI173" s="196"/>
      <c r="MJ173" s="196"/>
      <c r="MK173" s="196"/>
      <c r="ML173" s="196"/>
      <c r="MM173" s="196"/>
      <c r="MN173" s="249">
        <v>248</v>
      </c>
      <c r="MO173" s="250">
        <v>232</v>
      </c>
      <c r="MP173" s="196"/>
      <c r="MQ173" s="250">
        <v>232</v>
      </c>
      <c r="MR173" s="196"/>
      <c r="MS173" s="196"/>
      <c r="MT173" s="196"/>
      <c r="MU173" s="196"/>
      <c r="MV173" s="196"/>
      <c r="MW173" s="196"/>
      <c r="MX173" s="196"/>
      <c r="MY173" s="196"/>
      <c r="MZ173" s="196"/>
      <c r="NA173" s="250">
        <v>232</v>
      </c>
      <c r="NB173" s="196"/>
      <c r="NC173" s="196"/>
      <c r="ND173" s="196"/>
      <c r="NE173" s="196"/>
      <c r="NF173" s="196"/>
      <c r="NG173" s="196"/>
      <c r="NH173" s="196"/>
      <c r="NI173" s="196"/>
      <c r="NJ173" s="196"/>
      <c r="NK173" s="196"/>
      <c r="NL173" s="196"/>
      <c r="NM173" s="196"/>
      <c r="NN173" s="196"/>
      <c r="NO173" s="196"/>
      <c r="NP173" s="196"/>
      <c r="NQ173" s="196"/>
      <c r="NR173" s="196"/>
      <c r="NS173" s="196"/>
      <c r="NT173" s="196"/>
      <c r="NU173" s="196"/>
      <c r="NV173" s="196"/>
      <c r="NW173" s="196"/>
      <c r="NX173" s="196"/>
      <c r="NY173" s="196"/>
      <c r="NZ173" s="196"/>
      <c r="OA173" s="196"/>
      <c r="OB173" s="196"/>
      <c r="OC173" s="196"/>
      <c r="OD173" s="196"/>
      <c r="OE173" s="196"/>
      <c r="OF173" s="196"/>
      <c r="OG173" s="196"/>
      <c r="OH173" s="196"/>
      <c r="OI173" s="196"/>
      <c r="OJ173" s="196"/>
      <c r="OK173" s="196"/>
      <c r="OL173" s="196"/>
      <c r="OM173" s="196"/>
      <c r="ON173" s="196"/>
      <c r="OO173" s="196"/>
      <c r="OP173" s="196"/>
      <c r="OQ173" s="196"/>
      <c r="OR173" s="196"/>
      <c r="OS173" s="196"/>
      <c r="OT173" s="196"/>
      <c r="OU173" s="196"/>
      <c r="OV173" s="196"/>
      <c r="OW173" s="196"/>
      <c r="OX173" s="196"/>
      <c r="OY173" s="196"/>
      <c r="OZ173" s="196"/>
      <c r="PA173" s="196"/>
      <c r="PB173" s="196"/>
      <c r="PC173" s="196"/>
      <c r="PD173" s="196"/>
      <c r="PE173" s="196"/>
      <c r="PF173" s="196"/>
      <c r="PG173" s="196"/>
      <c r="PH173" s="196"/>
      <c r="PI173" s="196"/>
      <c r="PJ173" s="196"/>
      <c r="PK173" s="196"/>
      <c r="PL173" s="196"/>
      <c r="PM173" s="196"/>
      <c r="PN173" s="196"/>
      <c r="PO173" s="196"/>
      <c r="PP173" s="196"/>
      <c r="PQ173" s="196"/>
      <c r="PR173" s="196"/>
      <c r="PS173" s="196"/>
      <c r="PT173" s="196"/>
      <c r="PU173" s="196"/>
      <c r="PV173" s="196"/>
      <c r="PW173" s="196"/>
      <c r="PX173" s="261"/>
      <c r="PY173" s="261"/>
      <c r="PZ173" s="261"/>
      <c r="QA173" s="261"/>
      <c r="QB173" s="261"/>
      <c r="QC173" s="261"/>
      <c r="QD173" s="261"/>
      <c r="QE173" s="261"/>
      <c r="QF173" s="261"/>
      <c r="QG173" s="261"/>
      <c r="QH173" s="261"/>
      <c r="QI173" s="261"/>
      <c r="QJ173" s="261"/>
      <c r="QK173" s="261"/>
      <c r="QL173" s="261"/>
      <c r="QM173" s="261"/>
      <c r="QN173" s="261"/>
      <c r="QO173" s="261"/>
      <c r="QP173" s="261"/>
      <c r="QQ173" s="261"/>
      <c r="QR173" s="261"/>
      <c r="QS173" s="261"/>
      <c r="QT173" s="261"/>
      <c r="QU173" s="261"/>
      <c r="QV173" s="261"/>
      <c r="QW173" s="261"/>
      <c r="QX173" s="261"/>
      <c r="QY173" s="261"/>
      <c r="QZ173" s="261"/>
      <c r="RA173" s="261"/>
      <c r="RB173" s="261"/>
      <c r="RC173" s="261"/>
      <c r="RD173" s="261"/>
      <c r="RE173" s="261"/>
      <c r="RF173" s="261"/>
      <c r="RG173" s="261"/>
      <c r="RH173" s="261"/>
      <c r="RI173" s="261"/>
      <c r="RJ173" s="261"/>
      <c r="RK173" s="261"/>
      <c r="RL173" s="261"/>
      <c r="RM173" s="261"/>
      <c r="RN173" s="261"/>
      <c r="RO173" s="261"/>
      <c r="RP173" s="261"/>
      <c r="RQ173" s="261"/>
      <c r="RR173" s="261"/>
      <c r="RS173" s="261"/>
      <c r="RT173" s="261"/>
      <c r="RU173" s="261"/>
      <c r="RV173" s="261"/>
      <c r="RW173" s="261"/>
      <c r="RX173" s="261"/>
      <c r="RY173" s="261"/>
      <c r="RZ173" s="261"/>
      <c r="SA173" s="261"/>
      <c r="SB173" s="261"/>
      <c r="SC173" s="261"/>
      <c r="SD173" s="261"/>
      <c r="SE173" s="261"/>
    </row>
    <row r="174" spans="1:499" x14ac:dyDescent="0.2">
      <c r="A174" s="230" t="s">
        <v>830</v>
      </c>
      <c r="B174" s="231" t="s">
        <v>5010</v>
      </c>
      <c r="C174" s="225"/>
      <c r="D174" s="225"/>
      <c r="E174" s="225"/>
      <c r="F174" s="226" t="s">
        <v>5826</v>
      </c>
      <c r="G174" s="226" t="s">
        <v>5550</v>
      </c>
      <c r="H174" s="226" t="s">
        <v>5551</v>
      </c>
      <c r="I174" s="226" t="s">
        <v>5827</v>
      </c>
      <c r="J174" s="226"/>
      <c r="K174" s="226"/>
      <c r="L174" s="226"/>
      <c r="M174" s="226"/>
      <c r="N174" s="226" t="s">
        <v>5553</v>
      </c>
      <c r="O174" s="226" t="s">
        <v>5667</v>
      </c>
      <c r="P174" s="226"/>
      <c r="Q174" s="237">
        <v>0</v>
      </c>
      <c r="R174" s="238"/>
      <c r="S174" s="238"/>
      <c r="T174" s="238"/>
      <c r="U174" s="238"/>
      <c r="V174" s="238"/>
      <c r="W174" s="232" t="s">
        <v>5555</v>
      </c>
      <c r="X174" s="232"/>
      <c r="Y174" s="232" t="s">
        <v>5556</v>
      </c>
      <c r="Z174" s="235">
        <v>4.3</v>
      </c>
      <c r="AA174" s="235">
        <v>6.6</v>
      </c>
      <c r="AB174" s="235">
        <v>0</v>
      </c>
      <c r="AC174" s="224">
        <v>36526</v>
      </c>
      <c r="AD174" s="224">
        <v>36526</v>
      </c>
      <c r="AE174" s="125">
        <v>18</v>
      </c>
      <c r="AF174" s="125">
        <v>24</v>
      </c>
      <c r="AG174" s="125">
        <v>12</v>
      </c>
      <c r="AH174" s="236">
        <v>1</v>
      </c>
      <c r="AI174" s="236" t="s">
        <v>819</v>
      </c>
      <c r="AJ174" s="125" t="s">
        <v>6225</v>
      </c>
      <c r="AK174" s="175" t="s">
        <v>5144</v>
      </c>
      <c r="AL174" s="125" t="s">
        <v>820</v>
      </c>
      <c r="AM174" s="27" t="s">
        <v>820</v>
      </c>
      <c r="AN174" s="126">
        <v>12.48</v>
      </c>
      <c r="AO174" s="126">
        <v>17.7</v>
      </c>
      <c r="AP174" s="126">
        <v>17.600000000000001</v>
      </c>
      <c r="AQ174" s="126">
        <v>0</v>
      </c>
      <c r="AR174" s="125">
        <v>0</v>
      </c>
      <c r="AS174" s="125">
        <v>0</v>
      </c>
      <c r="AT174" s="178">
        <v>43333</v>
      </c>
      <c r="AU174" s="178"/>
      <c r="AV174" s="178">
        <v>43405</v>
      </c>
      <c r="AW174" s="239" t="s">
        <v>855</v>
      </c>
      <c r="AX174" s="239" t="s">
        <v>846</v>
      </c>
      <c r="AY174" s="127"/>
      <c r="AZ174" s="127"/>
      <c r="BA174" s="128">
        <v>1</v>
      </c>
      <c r="BB174" s="128" t="s">
        <v>489</v>
      </c>
      <c r="BC174" s="128"/>
      <c r="BD174" s="128">
        <v>1</v>
      </c>
      <c r="BE174" s="129" t="s">
        <v>541</v>
      </c>
      <c r="BF174" s="130">
        <v>1</v>
      </c>
      <c r="BG174" s="240"/>
      <c r="BH174" s="241"/>
      <c r="BI174" s="190"/>
      <c r="BJ174" s="131">
        <v>883</v>
      </c>
      <c r="BK174" s="191">
        <v>540</v>
      </c>
      <c r="BL174" s="13">
        <v>587</v>
      </c>
      <c r="BM174" s="13">
        <v>291</v>
      </c>
      <c r="BN174" s="27" t="s">
        <v>5557</v>
      </c>
      <c r="BO174" s="13" t="s">
        <v>5566</v>
      </c>
      <c r="BP174" s="222">
        <v>817</v>
      </c>
      <c r="BQ174" s="132"/>
      <c r="BR174" s="133"/>
      <c r="BS174" s="125">
        <v>1000000000</v>
      </c>
      <c r="BT174" s="134">
        <v>279</v>
      </c>
      <c r="BU174" s="135">
        <v>0.68400000000000005</v>
      </c>
      <c r="BV174" s="134">
        <v>600</v>
      </c>
      <c r="BW174" s="136">
        <v>0</v>
      </c>
      <c r="BX174" s="136">
        <v>300</v>
      </c>
      <c r="BY174" s="136">
        <v>300</v>
      </c>
      <c r="BZ174" s="134">
        <v>0</v>
      </c>
      <c r="CA174" s="134">
        <v>0</v>
      </c>
      <c r="CB174" s="134">
        <v>879</v>
      </c>
      <c r="CC174" s="135">
        <v>4.4999999999999997E-3</v>
      </c>
      <c r="CD174" s="134"/>
      <c r="CE174" s="134"/>
      <c r="CF174" s="137">
        <v>4</v>
      </c>
      <c r="CG174" s="134">
        <v>294</v>
      </c>
      <c r="CH174" s="132"/>
      <c r="CI174" s="132"/>
      <c r="CJ174" s="229" t="s">
        <v>820</v>
      </c>
      <c r="CK174" s="233" t="s">
        <v>820</v>
      </c>
      <c r="CL174" s="138">
        <v>28</v>
      </c>
      <c r="CM174" s="138">
        <v>0</v>
      </c>
      <c r="CN174" s="135">
        <v>0</v>
      </c>
      <c r="CO174" s="135">
        <v>0.71</v>
      </c>
      <c r="CP174" s="139"/>
      <c r="CQ174" s="135">
        <v>1</v>
      </c>
      <c r="CR174" s="179">
        <v>43479</v>
      </c>
      <c r="CS174" s="180">
        <v>43479</v>
      </c>
      <c r="CT174" s="181">
        <v>43605</v>
      </c>
      <c r="CU174" s="181">
        <v>43311</v>
      </c>
      <c r="CV174" s="181">
        <v>43395</v>
      </c>
      <c r="CW174" s="181">
        <v>43395</v>
      </c>
      <c r="CX174" s="181">
        <v>43479</v>
      </c>
      <c r="CY174" s="135">
        <v>0</v>
      </c>
      <c r="CZ174" s="134">
        <v>0</v>
      </c>
      <c r="DA174" s="135">
        <v>0</v>
      </c>
      <c r="DB174" s="135">
        <v>2.197802197802198E-2</v>
      </c>
      <c r="DC174" s="135">
        <v>0</v>
      </c>
      <c r="DD174" s="135">
        <v>0</v>
      </c>
      <c r="DE174" s="140">
        <v>0</v>
      </c>
      <c r="DF174" s="13" t="s">
        <v>820</v>
      </c>
      <c r="DG174" s="80" t="s">
        <v>706</v>
      </c>
      <c r="DH174" s="18" t="b">
        <v>0</v>
      </c>
      <c r="DI174" s="79"/>
      <c r="DJ174" s="79"/>
      <c r="DK174" s="192"/>
      <c r="DL174" s="174"/>
      <c r="DM174" s="193"/>
      <c r="DN174" s="135"/>
      <c r="DO174" s="79"/>
      <c r="DP174" s="79"/>
      <c r="DQ174" s="79"/>
      <c r="DR174" s="79"/>
      <c r="DS174" s="79"/>
      <c r="DT174" s="79"/>
      <c r="DU174" s="79"/>
      <c r="DV174" s="18"/>
      <c r="DW174" s="18"/>
      <c r="DX174" s="18"/>
      <c r="DY174" s="177"/>
      <c r="DZ174" s="177">
        <v>0</v>
      </c>
      <c r="EA174" s="177">
        <v>0</v>
      </c>
      <c r="EB174" s="177">
        <v>0</v>
      </c>
      <c r="EC174" s="177">
        <v>0</v>
      </c>
      <c r="ED174" s="177">
        <v>0</v>
      </c>
      <c r="EE174" s="177">
        <v>0</v>
      </c>
      <c r="EF174" s="177">
        <v>0</v>
      </c>
      <c r="EG174" s="177">
        <v>0</v>
      </c>
      <c r="EH174" s="177">
        <v>0</v>
      </c>
      <c r="EI174" s="177">
        <v>0</v>
      </c>
      <c r="EJ174" s="177">
        <v>0</v>
      </c>
      <c r="EK174" s="177">
        <v>0</v>
      </c>
      <c r="EL174" s="177">
        <v>0</v>
      </c>
      <c r="EM174" s="177">
        <v>0</v>
      </c>
      <c r="EN174" s="177">
        <v>0</v>
      </c>
      <c r="EO174" s="177">
        <v>0</v>
      </c>
      <c r="EP174" s="177">
        <v>0</v>
      </c>
      <c r="EQ174" s="177">
        <v>0</v>
      </c>
      <c r="ER174" s="177">
        <v>0</v>
      </c>
      <c r="ES174" s="177">
        <v>0</v>
      </c>
      <c r="ET174" s="177">
        <v>0</v>
      </c>
      <c r="EU174" s="177">
        <v>0</v>
      </c>
      <c r="EV174" s="177">
        <v>0</v>
      </c>
      <c r="EW174" s="177">
        <v>0</v>
      </c>
      <c r="EX174" s="177">
        <v>0</v>
      </c>
      <c r="EY174" s="177">
        <v>0</v>
      </c>
      <c r="EZ174" s="177">
        <v>0</v>
      </c>
      <c r="FA174" s="177">
        <v>0</v>
      </c>
      <c r="FB174" s="177">
        <v>451</v>
      </c>
      <c r="FC174" s="199"/>
      <c r="FD174" s="198"/>
      <c r="FE174" s="198"/>
      <c r="FF174" s="198"/>
      <c r="FG174" s="199">
        <v>0</v>
      </c>
      <c r="FH174" s="199">
        <v>0</v>
      </c>
      <c r="FI174" s="243">
        <v>0</v>
      </c>
      <c r="FJ174" s="243">
        <v>0</v>
      </c>
      <c r="FK174" s="243">
        <v>0</v>
      </c>
      <c r="FL174" s="243">
        <v>0</v>
      </c>
      <c r="FM174" s="243">
        <v>0</v>
      </c>
      <c r="FN174" s="243">
        <v>0</v>
      </c>
      <c r="FO174" s="243">
        <v>0</v>
      </c>
      <c r="FP174" s="243">
        <v>0</v>
      </c>
      <c r="FQ174" s="243">
        <v>0</v>
      </c>
      <c r="FR174" s="243">
        <v>0</v>
      </c>
      <c r="FS174" s="243">
        <v>0</v>
      </c>
      <c r="FT174" s="243">
        <v>0</v>
      </c>
      <c r="FU174" s="243">
        <v>0</v>
      </c>
      <c r="FV174" s="243">
        <v>0</v>
      </c>
      <c r="FW174" s="243">
        <v>0</v>
      </c>
      <c r="FX174" s="243">
        <v>0</v>
      </c>
      <c r="FY174" s="243">
        <v>0</v>
      </c>
      <c r="FZ174" s="243">
        <v>0</v>
      </c>
      <c r="GA174" s="243">
        <v>0</v>
      </c>
      <c r="GB174" s="243">
        <v>0</v>
      </c>
      <c r="GC174" s="243">
        <v>0</v>
      </c>
      <c r="GD174" s="243">
        <v>0</v>
      </c>
      <c r="GE174" s="243">
        <v>0</v>
      </c>
      <c r="GF174" s="243">
        <v>0</v>
      </c>
      <c r="GG174" s="243">
        <v>0</v>
      </c>
      <c r="GH174" s="243">
        <v>0</v>
      </c>
      <c r="GI174" s="243">
        <v>0</v>
      </c>
      <c r="GJ174" s="243">
        <v>0</v>
      </c>
      <c r="GK174" s="243">
        <v>0</v>
      </c>
      <c r="GL174" s="243">
        <v>0</v>
      </c>
      <c r="GM174" s="243">
        <v>0</v>
      </c>
      <c r="GN174" s="243">
        <v>0</v>
      </c>
      <c r="GO174" s="243">
        <v>0</v>
      </c>
      <c r="GP174" s="243">
        <v>0</v>
      </c>
      <c r="GQ174" s="243">
        <v>0</v>
      </c>
      <c r="GR174" s="243">
        <v>0</v>
      </c>
      <c r="GS174" s="243">
        <v>0</v>
      </c>
      <c r="GT174" s="243">
        <v>0</v>
      </c>
      <c r="GU174" s="243">
        <v>0</v>
      </c>
      <c r="GV174" s="243">
        <v>0</v>
      </c>
      <c r="GW174" s="243">
        <v>0</v>
      </c>
      <c r="GX174" s="243">
        <v>0</v>
      </c>
      <c r="GY174" s="243">
        <v>0</v>
      </c>
      <c r="GZ174" s="243">
        <v>0</v>
      </c>
      <c r="HA174" s="243">
        <v>0</v>
      </c>
      <c r="HB174" s="243">
        <v>0</v>
      </c>
      <c r="HC174" s="243">
        <v>0</v>
      </c>
      <c r="HD174" s="243">
        <v>0</v>
      </c>
      <c r="HE174" s="251">
        <v>1</v>
      </c>
      <c r="HF174" s="251">
        <v>-1</v>
      </c>
      <c r="HG174" s="251">
        <v>-1</v>
      </c>
      <c r="HH174" s="244">
        <v>299</v>
      </c>
      <c r="HI174" s="244">
        <v>299</v>
      </c>
      <c r="HJ174" s="244">
        <v>274</v>
      </c>
      <c r="HK174" s="198"/>
      <c r="HL174" s="198"/>
      <c r="HM174" s="244">
        <v>267</v>
      </c>
      <c r="HN174" s="244">
        <v>267</v>
      </c>
      <c r="HO174" s="251">
        <v>-1</v>
      </c>
      <c r="HP174" s="244">
        <v>251</v>
      </c>
      <c r="HQ174" s="244">
        <v>251</v>
      </c>
      <c r="HR174" s="244">
        <v>248</v>
      </c>
      <c r="HS174" s="244">
        <v>248</v>
      </c>
      <c r="HT174" s="244">
        <v>248</v>
      </c>
      <c r="HU174" s="244">
        <v>248</v>
      </c>
      <c r="HV174" s="198"/>
      <c r="HW174" s="244">
        <v>248</v>
      </c>
      <c r="HX174" s="244">
        <v>240</v>
      </c>
      <c r="HY174" s="244">
        <v>230</v>
      </c>
      <c r="HZ174" s="244">
        <v>230</v>
      </c>
      <c r="IA174" s="244">
        <v>230</v>
      </c>
      <c r="IB174" s="244">
        <v>231</v>
      </c>
      <c r="IC174" s="244">
        <v>231</v>
      </c>
      <c r="ID174" s="244">
        <v>223</v>
      </c>
      <c r="IE174" s="244">
        <v>223</v>
      </c>
      <c r="IF174" s="244">
        <v>224</v>
      </c>
      <c r="IG174" s="244">
        <v>224</v>
      </c>
      <c r="IH174" s="244">
        <v>224</v>
      </c>
      <c r="II174" s="244">
        <v>216</v>
      </c>
      <c r="IJ174" s="244">
        <v>216</v>
      </c>
      <c r="IK174" s="244">
        <v>213</v>
      </c>
      <c r="IL174" s="244">
        <v>213</v>
      </c>
      <c r="IM174" s="244">
        <v>212</v>
      </c>
      <c r="IN174" s="244">
        <v>212</v>
      </c>
      <c r="IO174" s="244">
        <v>212</v>
      </c>
      <c r="IP174" s="244">
        <v>203</v>
      </c>
      <c r="IQ174" s="244">
        <v>202</v>
      </c>
      <c r="IR174" s="244">
        <v>201</v>
      </c>
      <c r="IS174" s="244">
        <v>199</v>
      </c>
      <c r="IT174" s="244">
        <v>201</v>
      </c>
      <c r="IU174" s="244">
        <v>201</v>
      </c>
      <c r="IV174" s="244">
        <v>201</v>
      </c>
      <c r="IW174" s="244">
        <v>201</v>
      </c>
      <c r="IX174" s="244">
        <v>201</v>
      </c>
      <c r="IY174" s="244">
        <v>198</v>
      </c>
      <c r="IZ174" s="198"/>
      <c r="JA174" s="244">
        <v>196</v>
      </c>
      <c r="JB174" s="244">
        <v>196</v>
      </c>
      <c r="JC174" s="244">
        <v>196</v>
      </c>
      <c r="JD174" s="244">
        <v>191</v>
      </c>
      <c r="JE174" s="244">
        <v>191</v>
      </c>
      <c r="JF174" s="244">
        <v>191</v>
      </c>
      <c r="JG174" s="244">
        <v>191</v>
      </c>
      <c r="JH174" s="244">
        <v>186</v>
      </c>
      <c r="JI174" s="244">
        <v>186</v>
      </c>
      <c r="JJ174" s="244"/>
      <c r="JK174" s="244">
        <v>173</v>
      </c>
      <c r="JL174" s="244">
        <v>163</v>
      </c>
      <c r="JM174" s="242">
        <v>143</v>
      </c>
      <c r="JN174" s="242">
        <v>141</v>
      </c>
      <c r="JO174" s="242">
        <v>141</v>
      </c>
      <c r="JP174" s="242">
        <v>141</v>
      </c>
      <c r="JQ174" s="198"/>
      <c r="JR174" s="242">
        <v>141</v>
      </c>
      <c r="JS174" s="242">
        <v>141</v>
      </c>
      <c r="JT174" s="242">
        <v>141</v>
      </c>
      <c r="JU174" s="242">
        <v>141</v>
      </c>
      <c r="JV174" s="242">
        <v>140</v>
      </c>
      <c r="JW174" s="242">
        <v>140</v>
      </c>
      <c r="JX174" s="242">
        <v>140</v>
      </c>
      <c r="JY174" s="242">
        <v>140</v>
      </c>
      <c r="JZ174" s="242">
        <v>139</v>
      </c>
      <c r="KA174" s="242">
        <v>136</v>
      </c>
      <c r="KB174" s="242">
        <v>130</v>
      </c>
      <c r="KC174" s="242">
        <v>130</v>
      </c>
      <c r="KD174" s="242">
        <v>130</v>
      </c>
      <c r="KE174" s="242">
        <v>130</v>
      </c>
      <c r="KF174" s="242">
        <v>125</v>
      </c>
      <c r="KG174" s="242">
        <v>125</v>
      </c>
      <c r="KH174" s="242">
        <v>107</v>
      </c>
      <c r="KI174" s="242">
        <v>107</v>
      </c>
      <c r="KJ174" s="242">
        <v>107</v>
      </c>
      <c r="KK174" s="242">
        <v>107</v>
      </c>
      <c r="KL174" s="242">
        <v>107</v>
      </c>
      <c r="KM174" s="242">
        <v>103</v>
      </c>
      <c r="KN174" s="242">
        <v>103</v>
      </c>
      <c r="KO174" s="248">
        <v>391</v>
      </c>
      <c r="KP174" s="248">
        <v>391</v>
      </c>
      <c r="KQ174" s="248">
        <v>391</v>
      </c>
      <c r="KR174" s="248">
        <v>391</v>
      </c>
      <c r="KS174" s="248">
        <v>391</v>
      </c>
      <c r="KT174" s="248">
        <v>391</v>
      </c>
      <c r="KU174" s="248">
        <v>390</v>
      </c>
      <c r="KV174" s="244">
        <v>380</v>
      </c>
      <c r="KW174" s="244">
        <v>380</v>
      </c>
      <c r="KX174" s="198"/>
      <c r="KY174" s="198"/>
      <c r="KZ174" s="198"/>
      <c r="LA174" s="198"/>
      <c r="LB174" s="244">
        <v>357</v>
      </c>
      <c r="LC174" s="242">
        <v>186</v>
      </c>
      <c r="LD174" s="242">
        <v>186</v>
      </c>
      <c r="LE174" s="244">
        <v>352</v>
      </c>
      <c r="LF174" s="243">
        <v>0</v>
      </c>
      <c r="LG174" s="244">
        <v>350</v>
      </c>
      <c r="LH174" s="198"/>
      <c r="LI174" s="198"/>
      <c r="LJ174" s="198"/>
      <c r="LK174" s="198"/>
      <c r="LL174" s="198"/>
      <c r="LM174" s="198"/>
      <c r="LN174" s="198"/>
      <c r="LO174" s="198"/>
      <c r="LP174" s="198"/>
      <c r="LQ174" s="244">
        <v>350</v>
      </c>
      <c r="LR174" s="198"/>
      <c r="LS174" s="198"/>
      <c r="LT174" s="198"/>
      <c r="LU174" s="198"/>
      <c r="LV174" s="198"/>
      <c r="LW174" s="198"/>
      <c r="LX174" s="198"/>
      <c r="LY174" s="198"/>
      <c r="LZ174" s="198"/>
      <c r="MA174" s="198"/>
      <c r="MB174" s="198"/>
      <c r="MC174" s="198"/>
      <c r="MD174" s="198"/>
      <c r="ME174" s="198"/>
      <c r="MF174" s="198"/>
      <c r="MG174" s="198"/>
      <c r="MH174" s="198"/>
      <c r="MI174" s="198"/>
      <c r="MJ174" s="198"/>
      <c r="MK174" s="198"/>
      <c r="ML174" s="198"/>
      <c r="MM174" s="198"/>
      <c r="MN174" s="244">
        <v>350</v>
      </c>
      <c r="MO174" s="244">
        <v>279</v>
      </c>
      <c r="MP174" s="198"/>
      <c r="MQ174" s="244">
        <v>279</v>
      </c>
      <c r="MR174" s="198"/>
      <c r="MS174" s="198"/>
      <c r="MT174" s="198"/>
      <c r="MU174" s="198"/>
      <c r="MV174" s="198"/>
      <c r="MW174" s="198"/>
      <c r="MX174" s="198"/>
      <c r="MY174" s="198"/>
      <c r="MZ174" s="198"/>
      <c r="NA174" s="242">
        <v>279</v>
      </c>
      <c r="NB174" s="198"/>
      <c r="NC174" s="198"/>
      <c r="ND174" s="198"/>
      <c r="NE174" s="198"/>
      <c r="NF174" s="198"/>
      <c r="NG174" s="198"/>
      <c r="NH174" s="198"/>
      <c r="NI174" s="198"/>
      <c r="NJ174" s="198"/>
      <c r="NK174" s="198"/>
      <c r="NL174" s="198"/>
      <c r="NM174" s="198"/>
      <c r="NN174" s="198"/>
      <c r="NO174" s="198"/>
      <c r="NP174" s="198"/>
      <c r="NQ174" s="198"/>
      <c r="NR174" s="198"/>
      <c r="NS174" s="198"/>
      <c r="NT174" s="198"/>
      <c r="NU174" s="198"/>
      <c r="NV174" s="198"/>
      <c r="NW174" s="198"/>
      <c r="NX174" s="198"/>
      <c r="NY174" s="198"/>
      <c r="NZ174" s="198"/>
      <c r="OA174" s="198"/>
      <c r="OB174" s="198"/>
      <c r="OC174" s="198"/>
      <c r="OD174" s="198"/>
      <c r="OE174" s="198"/>
      <c r="OF174" s="198"/>
      <c r="OG174" s="198"/>
      <c r="OH174" s="198"/>
      <c r="OI174" s="198"/>
      <c r="OJ174" s="198"/>
      <c r="OK174" s="198"/>
      <c r="OL174" s="198"/>
      <c r="OM174" s="198"/>
      <c r="ON174" s="198"/>
      <c r="OO174" s="198"/>
      <c r="OP174" s="198"/>
      <c r="OQ174" s="198"/>
      <c r="OR174" s="198"/>
      <c r="OS174" s="198"/>
      <c r="OT174" s="198"/>
      <c r="OU174" s="198"/>
      <c r="OV174" s="198"/>
      <c r="OW174" s="198"/>
      <c r="OX174" s="198"/>
      <c r="OY174" s="198"/>
      <c r="OZ174" s="198"/>
      <c r="PA174" s="198"/>
      <c r="PB174" s="198"/>
      <c r="PC174" s="198"/>
      <c r="PD174" s="198"/>
      <c r="PE174" s="198"/>
      <c r="PF174" s="198"/>
      <c r="PG174" s="198"/>
      <c r="PH174" s="198"/>
      <c r="PI174" s="198"/>
      <c r="PJ174" s="198"/>
      <c r="PK174" s="198"/>
      <c r="PL174" s="198"/>
      <c r="PM174" s="198"/>
      <c r="PN174" s="198"/>
      <c r="PO174" s="198"/>
      <c r="PP174" s="198"/>
      <c r="PQ174" s="198"/>
      <c r="PR174" s="198"/>
      <c r="PS174" s="198"/>
      <c r="PT174" s="198"/>
      <c r="PU174" s="198"/>
      <c r="PV174" s="198"/>
      <c r="PW174" s="198"/>
      <c r="PX174" s="261"/>
      <c r="PY174" s="261"/>
      <c r="PZ174" s="261"/>
      <c r="QA174" s="261"/>
      <c r="QB174" s="261"/>
      <c r="QC174" s="261"/>
      <c r="QD174" s="261"/>
      <c r="QE174" s="261"/>
      <c r="QF174" s="261"/>
      <c r="QG174" s="261"/>
      <c r="QH174" s="261"/>
      <c r="QI174" s="261"/>
      <c r="QJ174" s="261"/>
      <c r="QK174" s="261"/>
      <c r="QL174" s="261"/>
      <c r="QM174" s="261"/>
      <c r="QN174" s="261"/>
      <c r="QO174" s="261"/>
      <c r="QP174" s="261"/>
      <c r="QQ174" s="261"/>
      <c r="QR174" s="261"/>
      <c r="QS174" s="261"/>
      <c r="QT174" s="261"/>
      <c r="QU174" s="261"/>
      <c r="QV174" s="261"/>
      <c r="QW174" s="261"/>
      <c r="QX174" s="261"/>
      <c r="QY174" s="261"/>
      <c r="QZ174" s="261"/>
      <c r="RA174" s="261"/>
      <c r="RB174" s="261"/>
      <c r="RC174" s="261"/>
      <c r="RD174" s="261"/>
      <c r="RE174" s="261"/>
      <c r="RF174" s="261"/>
      <c r="RG174" s="261"/>
      <c r="RH174" s="261"/>
      <c r="RI174" s="261"/>
      <c r="RJ174" s="261"/>
      <c r="RK174" s="261"/>
      <c r="RL174" s="261"/>
      <c r="RM174" s="261"/>
      <c r="RN174" s="261"/>
      <c r="RO174" s="261"/>
      <c r="RP174" s="261"/>
      <c r="RQ174" s="261"/>
      <c r="RR174" s="261"/>
      <c r="RS174" s="261"/>
      <c r="RT174" s="261"/>
      <c r="RU174" s="261"/>
      <c r="RV174" s="261"/>
      <c r="RW174" s="261"/>
      <c r="RX174" s="261"/>
      <c r="RY174" s="261"/>
      <c r="RZ174" s="261"/>
      <c r="SA174" s="261"/>
      <c r="SB174" s="261"/>
      <c r="SC174" s="261"/>
      <c r="SD174" s="261"/>
      <c r="SE174" s="261"/>
    </row>
    <row r="175" spans="1:499" x14ac:dyDescent="0.2">
      <c r="A175" s="230" t="s">
        <v>830</v>
      </c>
      <c r="B175" s="231" t="s">
        <v>2531</v>
      </c>
      <c r="C175" s="225"/>
      <c r="D175" s="225"/>
      <c r="E175" s="225"/>
      <c r="F175" s="226" t="s">
        <v>5828</v>
      </c>
      <c r="G175" s="226" t="s">
        <v>5550</v>
      </c>
      <c r="H175" s="226" t="s">
        <v>5551</v>
      </c>
      <c r="I175" s="226" t="s">
        <v>5827</v>
      </c>
      <c r="J175" s="226"/>
      <c r="K175" s="226"/>
      <c r="L175" s="226"/>
      <c r="M175" s="226"/>
      <c r="N175" s="226" t="s">
        <v>5553</v>
      </c>
      <c r="O175" s="226" t="s">
        <v>5649</v>
      </c>
      <c r="P175" s="226"/>
      <c r="Q175" s="237">
        <v>0</v>
      </c>
      <c r="R175" s="238"/>
      <c r="S175" s="238"/>
      <c r="T175" s="238"/>
      <c r="U175" s="238"/>
      <c r="V175" s="238"/>
      <c r="W175" s="232" t="s">
        <v>5570</v>
      </c>
      <c r="X175" s="232"/>
      <c r="Y175" s="232" t="s">
        <v>5556</v>
      </c>
      <c r="Z175" s="235">
        <v>5.62</v>
      </c>
      <c r="AA175" s="235">
        <v>9.15</v>
      </c>
      <c r="AB175" s="235">
        <v>0</v>
      </c>
      <c r="AC175" s="224">
        <v>36526</v>
      </c>
      <c r="AD175" s="224">
        <v>36526</v>
      </c>
      <c r="AE175" s="125">
        <v>18</v>
      </c>
      <c r="AF175" s="125">
        <v>24</v>
      </c>
      <c r="AG175" s="125">
        <v>12</v>
      </c>
      <c r="AH175" s="236">
        <v>1</v>
      </c>
      <c r="AI175" s="236"/>
      <c r="AJ175" s="125" t="s">
        <v>6225</v>
      </c>
      <c r="AK175" s="175" t="s">
        <v>5145</v>
      </c>
      <c r="AL175" s="125" t="s">
        <v>820</v>
      </c>
      <c r="AM175" s="27" t="s">
        <v>5060</v>
      </c>
      <c r="AN175" s="126">
        <v>9.14</v>
      </c>
      <c r="AO175" s="126">
        <v>4.8</v>
      </c>
      <c r="AP175" s="126">
        <v>7.5</v>
      </c>
      <c r="AQ175" s="126">
        <v>4.0999999999999996</v>
      </c>
      <c r="AR175" s="125">
        <v>0</v>
      </c>
      <c r="AS175" s="125">
        <v>0</v>
      </c>
      <c r="AT175" s="178">
        <v>43333</v>
      </c>
      <c r="AU175" s="178">
        <v>42779</v>
      </c>
      <c r="AV175" s="178">
        <v>43153</v>
      </c>
      <c r="AW175" s="239" t="s">
        <v>855</v>
      </c>
      <c r="AX175" s="239" t="s">
        <v>846</v>
      </c>
      <c r="AY175" s="127"/>
      <c r="AZ175" s="127"/>
      <c r="BA175" s="128">
        <v>150</v>
      </c>
      <c r="BB175" s="128" t="s">
        <v>489</v>
      </c>
      <c r="BC175" s="128"/>
      <c r="BD175" s="128">
        <v>1</v>
      </c>
      <c r="BE175" s="129" t="s">
        <v>541</v>
      </c>
      <c r="BF175" s="130">
        <v>1</v>
      </c>
      <c r="BG175" s="240"/>
      <c r="BH175" s="241"/>
      <c r="BI175" s="190"/>
      <c r="BJ175" s="131">
        <v>177</v>
      </c>
      <c r="BK175" s="191">
        <v>395</v>
      </c>
      <c r="BL175" s="13">
        <v>118</v>
      </c>
      <c r="BM175" s="13">
        <v>58</v>
      </c>
      <c r="BN175" s="27" t="s">
        <v>5562</v>
      </c>
      <c r="BO175" s="13" t="s">
        <v>5562</v>
      </c>
      <c r="BP175" s="222">
        <v>197</v>
      </c>
      <c r="BQ175" s="132"/>
      <c r="BR175" s="133"/>
      <c r="BS175" s="125">
        <v>1000000000</v>
      </c>
      <c r="BT175" s="134">
        <v>273</v>
      </c>
      <c r="BU175" s="135">
        <v>-0.54239999999999999</v>
      </c>
      <c r="BV175" s="134">
        <v>0</v>
      </c>
      <c r="BW175" s="136">
        <v>0</v>
      </c>
      <c r="BX175" s="136">
        <v>0</v>
      </c>
      <c r="BY175" s="136">
        <v>0</v>
      </c>
      <c r="BZ175" s="134">
        <v>0</v>
      </c>
      <c r="CA175" s="134">
        <v>0</v>
      </c>
      <c r="CB175" s="134">
        <v>273</v>
      </c>
      <c r="CC175" s="135">
        <v>-0.54239999999999999</v>
      </c>
      <c r="CD175" s="134"/>
      <c r="CE175" s="134"/>
      <c r="CF175" s="137">
        <v>0</v>
      </c>
      <c r="CG175" s="134">
        <v>59</v>
      </c>
      <c r="CH175" s="132"/>
      <c r="CI175" s="132"/>
      <c r="CJ175" s="229" t="s">
        <v>820</v>
      </c>
      <c r="CK175" s="233" t="s">
        <v>820</v>
      </c>
      <c r="CL175" s="138">
        <v>0</v>
      </c>
      <c r="CM175" s="138">
        <v>540</v>
      </c>
      <c r="CN175" s="135">
        <v>0</v>
      </c>
      <c r="CO175" s="135">
        <v>0.84</v>
      </c>
      <c r="CP175" s="139"/>
      <c r="CQ175" s="135">
        <v>0</v>
      </c>
      <c r="CR175" s="179">
        <v>43479</v>
      </c>
      <c r="CS175" s="180">
        <v>43479</v>
      </c>
      <c r="CT175" s="181">
        <v>43605</v>
      </c>
      <c r="CU175" s="181">
        <v>42796</v>
      </c>
      <c r="CV175" s="181">
        <v>0</v>
      </c>
      <c r="CW175" s="181">
        <v>42880</v>
      </c>
      <c r="CX175" s="181">
        <v>42964</v>
      </c>
      <c r="CY175" s="135">
        <v>0</v>
      </c>
      <c r="CZ175" s="134">
        <v>0</v>
      </c>
      <c r="DA175" s="135">
        <v>0</v>
      </c>
      <c r="DB175" s="135">
        <v>0</v>
      </c>
      <c r="DC175" s="135">
        <v>0</v>
      </c>
      <c r="DD175" s="135">
        <v>0</v>
      </c>
      <c r="DE175" s="140">
        <v>2.197802197802198E-2</v>
      </c>
      <c r="DF175" s="13" t="s">
        <v>820</v>
      </c>
      <c r="DG175" s="80" t="s">
        <v>820</v>
      </c>
      <c r="DH175" s="18" t="b">
        <v>0</v>
      </c>
      <c r="DI175" s="79"/>
      <c r="DJ175" s="79"/>
      <c r="DK175" s="192"/>
      <c r="DL175" s="174"/>
      <c r="DM175" s="193"/>
      <c r="DN175" s="135"/>
      <c r="DO175" s="79"/>
      <c r="DP175" s="79"/>
      <c r="DQ175" s="79"/>
      <c r="DR175" s="79"/>
      <c r="DS175" s="79"/>
      <c r="DT175" s="79"/>
      <c r="DU175" s="79"/>
      <c r="DV175" s="18"/>
      <c r="DW175" s="18"/>
      <c r="DX175" s="18"/>
      <c r="DY175" s="177"/>
      <c r="DZ175" s="177">
        <v>0</v>
      </c>
      <c r="EA175" s="177">
        <v>0</v>
      </c>
      <c r="EB175" s="177">
        <v>0</v>
      </c>
      <c r="EC175" s="177">
        <v>0</v>
      </c>
      <c r="ED175" s="177">
        <v>0</v>
      </c>
      <c r="EE175" s="177">
        <v>0</v>
      </c>
      <c r="EF175" s="177">
        <v>0</v>
      </c>
      <c r="EG175" s="177">
        <v>0</v>
      </c>
      <c r="EH175" s="177">
        <v>0</v>
      </c>
      <c r="EI175" s="177">
        <v>0</v>
      </c>
      <c r="EJ175" s="177">
        <v>0</v>
      </c>
      <c r="EK175" s="177">
        <v>0</v>
      </c>
      <c r="EL175" s="177">
        <v>0</v>
      </c>
      <c r="EM175" s="177">
        <v>0</v>
      </c>
      <c r="EN175" s="177">
        <v>0</v>
      </c>
      <c r="EO175" s="177">
        <v>0</v>
      </c>
      <c r="EP175" s="177">
        <v>0</v>
      </c>
      <c r="EQ175" s="177">
        <v>0</v>
      </c>
      <c r="ER175" s="177">
        <v>0</v>
      </c>
      <c r="ES175" s="177">
        <v>0</v>
      </c>
      <c r="ET175" s="177">
        <v>0</v>
      </c>
      <c r="EU175" s="177">
        <v>0</v>
      </c>
      <c r="EV175" s="177">
        <v>0</v>
      </c>
      <c r="EW175" s="177">
        <v>0</v>
      </c>
      <c r="EX175" s="177">
        <v>0</v>
      </c>
      <c r="EY175" s="177">
        <v>0</v>
      </c>
      <c r="EZ175" s="177">
        <v>0</v>
      </c>
      <c r="FA175" s="177">
        <v>0</v>
      </c>
      <c r="FB175" s="177">
        <v>0</v>
      </c>
      <c r="FC175" s="246">
        <v>240</v>
      </c>
      <c r="FD175" s="250">
        <v>175</v>
      </c>
      <c r="FE175" s="250">
        <v>175</v>
      </c>
      <c r="FF175" s="250">
        <v>175</v>
      </c>
      <c r="FG175" s="250">
        <v>123</v>
      </c>
      <c r="FH175" s="250">
        <v>123</v>
      </c>
      <c r="FI175" s="244">
        <v>123</v>
      </c>
      <c r="FJ175" s="244">
        <v>123</v>
      </c>
      <c r="FK175" s="247">
        <v>415</v>
      </c>
      <c r="FL175" s="247">
        <v>415</v>
      </c>
      <c r="FM175" s="247">
        <v>415</v>
      </c>
      <c r="FN175" s="247">
        <v>415</v>
      </c>
      <c r="FO175" s="247">
        <v>415</v>
      </c>
      <c r="FP175" s="247">
        <v>415</v>
      </c>
      <c r="FQ175" s="247">
        <v>415</v>
      </c>
      <c r="FR175" s="247">
        <v>415</v>
      </c>
      <c r="FS175" s="247">
        <v>415</v>
      </c>
      <c r="FT175" s="247">
        <v>415</v>
      </c>
      <c r="FU175" s="247">
        <v>415</v>
      </c>
      <c r="FV175" s="247">
        <v>415</v>
      </c>
      <c r="FW175" s="247">
        <v>415</v>
      </c>
      <c r="FX175" s="247">
        <v>415</v>
      </c>
      <c r="FY175" s="247">
        <v>415</v>
      </c>
      <c r="FZ175" s="247">
        <v>415</v>
      </c>
      <c r="GA175" s="247">
        <v>415</v>
      </c>
      <c r="GB175" s="247">
        <v>415</v>
      </c>
      <c r="GC175" s="247">
        <v>415</v>
      </c>
      <c r="GD175" s="247">
        <v>397</v>
      </c>
      <c r="GE175" s="247">
        <v>397</v>
      </c>
      <c r="GF175" s="247">
        <v>397</v>
      </c>
      <c r="GG175" s="247">
        <v>394</v>
      </c>
      <c r="GH175" s="247">
        <v>394</v>
      </c>
      <c r="GI175" s="247">
        <v>394</v>
      </c>
      <c r="GJ175" s="247">
        <v>394</v>
      </c>
      <c r="GK175" s="247">
        <v>394</v>
      </c>
      <c r="GL175" s="247">
        <v>394</v>
      </c>
      <c r="GM175" s="247">
        <v>394</v>
      </c>
      <c r="GN175" s="247">
        <v>388</v>
      </c>
      <c r="GO175" s="247">
        <v>388</v>
      </c>
      <c r="GP175" s="247">
        <v>388</v>
      </c>
      <c r="GQ175" s="247">
        <v>388</v>
      </c>
      <c r="GR175" s="247">
        <v>383</v>
      </c>
      <c r="GS175" s="247">
        <v>383</v>
      </c>
      <c r="GT175" s="247">
        <v>380</v>
      </c>
      <c r="GU175" s="247">
        <v>380</v>
      </c>
      <c r="GV175" s="247">
        <v>380</v>
      </c>
      <c r="GW175" s="247">
        <v>380</v>
      </c>
      <c r="GX175" s="247">
        <v>380</v>
      </c>
      <c r="GY175" s="247">
        <v>380</v>
      </c>
      <c r="GZ175" s="247">
        <v>380</v>
      </c>
      <c r="HA175" s="247">
        <v>380</v>
      </c>
      <c r="HB175" s="247">
        <v>380</v>
      </c>
      <c r="HC175" s="247">
        <v>380</v>
      </c>
      <c r="HD175" s="247">
        <v>380</v>
      </c>
      <c r="HE175" s="247">
        <v>1</v>
      </c>
      <c r="HF175" s="247">
        <v>370</v>
      </c>
      <c r="HG175" s="247">
        <v>370</v>
      </c>
      <c r="HH175" s="247">
        <v>370</v>
      </c>
      <c r="HI175" s="247">
        <v>370</v>
      </c>
      <c r="HJ175" s="247">
        <v>370</v>
      </c>
      <c r="HK175" s="196"/>
      <c r="HL175" s="196"/>
      <c r="HM175" s="247">
        <v>369</v>
      </c>
      <c r="HN175" s="247">
        <v>369</v>
      </c>
      <c r="HO175" s="247">
        <v>370</v>
      </c>
      <c r="HP175" s="247">
        <v>364</v>
      </c>
      <c r="HQ175" s="247">
        <v>364</v>
      </c>
      <c r="HR175" s="247">
        <v>364</v>
      </c>
      <c r="HS175" s="247">
        <v>364</v>
      </c>
      <c r="HT175" s="247">
        <v>364</v>
      </c>
      <c r="HU175" s="247">
        <v>364</v>
      </c>
      <c r="HV175" s="196"/>
      <c r="HW175" s="247">
        <v>361</v>
      </c>
      <c r="HX175" s="247">
        <v>361</v>
      </c>
      <c r="HY175" s="247">
        <v>361</v>
      </c>
      <c r="HZ175" s="247">
        <v>361</v>
      </c>
      <c r="IA175" s="247">
        <v>361</v>
      </c>
      <c r="IB175" s="247">
        <v>361</v>
      </c>
      <c r="IC175" s="247">
        <v>361</v>
      </c>
      <c r="ID175" s="247">
        <v>361</v>
      </c>
      <c r="IE175" s="247">
        <v>361</v>
      </c>
      <c r="IF175" s="247">
        <v>361</v>
      </c>
      <c r="IG175" s="247">
        <v>361</v>
      </c>
      <c r="IH175" s="247">
        <v>361</v>
      </c>
      <c r="II175" s="247">
        <v>351</v>
      </c>
      <c r="IJ175" s="247">
        <v>351</v>
      </c>
      <c r="IK175" s="247">
        <v>351</v>
      </c>
      <c r="IL175" s="247">
        <v>351</v>
      </c>
      <c r="IM175" s="247">
        <v>351</v>
      </c>
      <c r="IN175" s="247">
        <v>351</v>
      </c>
      <c r="IO175" s="247">
        <v>351</v>
      </c>
      <c r="IP175" s="247">
        <v>351</v>
      </c>
      <c r="IQ175" s="247">
        <v>351</v>
      </c>
      <c r="IR175" s="247">
        <v>347</v>
      </c>
      <c r="IS175" s="247">
        <v>346</v>
      </c>
      <c r="IT175" s="247">
        <v>345</v>
      </c>
      <c r="IU175" s="247">
        <v>345</v>
      </c>
      <c r="IV175" s="247">
        <v>345</v>
      </c>
      <c r="IW175" s="247">
        <v>345</v>
      </c>
      <c r="IX175" s="247">
        <v>345</v>
      </c>
      <c r="IY175" s="247">
        <v>345</v>
      </c>
      <c r="IZ175" s="196"/>
      <c r="JA175" s="247">
        <v>345</v>
      </c>
      <c r="JB175" s="247">
        <v>345</v>
      </c>
      <c r="JC175" s="247">
        <v>345</v>
      </c>
      <c r="JD175" s="246">
        <v>335</v>
      </c>
      <c r="JE175" s="246">
        <v>335</v>
      </c>
      <c r="JF175" s="246">
        <v>335</v>
      </c>
      <c r="JG175" s="246">
        <v>330</v>
      </c>
      <c r="JH175" s="246">
        <v>330</v>
      </c>
      <c r="JI175" s="246">
        <v>330</v>
      </c>
      <c r="JJ175" s="246"/>
      <c r="JK175" s="247">
        <v>330</v>
      </c>
      <c r="JL175" s="246">
        <v>330</v>
      </c>
      <c r="JM175" s="246">
        <v>330</v>
      </c>
      <c r="JN175" s="246">
        <v>330</v>
      </c>
      <c r="JO175" s="246">
        <v>330</v>
      </c>
      <c r="JP175" s="246">
        <v>330</v>
      </c>
      <c r="JQ175" s="196"/>
      <c r="JR175" s="246">
        <v>330</v>
      </c>
      <c r="JS175" s="246">
        <v>330</v>
      </c>
      <c r="JT175" s="246">
        <v>323</v>
      </c>
      <c r="JU175" s="246">
        <v>320</v>
      </c>
      <c r="JV175" s="246">
        <v>320</v>
      </c>
      <c r="JW175" s="246">
        <v>320</v>
      </c>
      <c r="JX175" s="246">
        <v>320</v>
      </c>
      <c r="JY175" s="246">
        <v>317</v>
      </c>
      <c r="JZ175" s="246">
        <v>317</v>
      </c>
      <c r="KA175" s="246">
        <v>317</v>
      </c>
      <c r="KB175" s="246">
        <v>317</v>
      </c>
      <c r="KC175" s="246">
        <v>317</v>
      </c>
      <c r="KD175" s="246">
        <v>317</v>
      </c>
      <c r="KE175" s="246">
        <v>317</v>
      </c>
      <c r="KF175" s="246">
        <v>317</v>
      </c>
      <c r="KG175" s="246">
        <v>317</v>
      </c>
      <c r="KH175" s="246">
        <v>313</v>
      </c>
      <c r="KI175" s="246">
        <v>313</v>
      </c>
      <c r="KJ175" s="246">
        <v>313</v>
      </c>
      <c r="KK175" s="246">
        <v>313</v>
      </c>
      <c r="KL175" s="246">
        <v>313</v>
      </c>
      <c r="KM175" s="246">
        <v>313</v>
      </c>
      <c r="KN175" s="246">
        <v>313</v>
      </c>
      <c r="KO175" s="246">
        <v>313</v>
      </c>
      <c r="KP175" s="246">
        <v>313</v>
      </c>
      <c r="KQ175" s="246">
        <v>313</v>
      </c>
      <c r="KR175" s="246">
        <v>313</v>
      </c>
      <c r="KS175" s="246">
        <v>313</v>
      </c>
      <c r="KT175" s="246">
        <v>313</v>
      </c>
      <c r="KU175" s="246">
        <v>311</v>
      </c>
      <c r="KV175" s="246">
        <v>310</v>
      </c>
      <c r="KW175" s="246">
        <v>310</v>
      </c>
      <c r="KX175" s="196"/>
      <c r="KY175" s="196"/>
      <c r="KZ175" s="196"/>
      <c r="LA175" s="196"/>
      <c r="LB175" s="249">
        <v>295</v>
      </c>
      <c r="LC175" s="246">
        <v>330</v>
      </c>
      <c r="LD175" s="246">
        <v>330</v>
      </c>
      <c r="LE175" s="249">
        <v>293</v>
      </c>
      <c r="LF175" s="199">
        <v>0</v>
      </c>
      <c r="LG175" s="249">
        <v>293</v>
      </c>
      <c r="LH175" s="196"/>
      <c r="LI175" s="196"/>
      <c r="LJ175" s="196"/>
      <c r="LK175" s="196"/>
      <c r="LL175" s="196"/>
      <c r="LM175" s="196"/>
      <c r="LN175" s="196"/>
      <c r="LO175" s="196"/>
      <c r="LP175" s="196"/>
      <c r="LQ175" s="249">
        <v>293</v>
      </c>
      <c r="LR175" s="196"/>
      <c r="LS175" s="196"/>
      <c r="LT175" s="196"/>
      <c r="LU175" s="196"/>
      <c r="LV175" s="196"/>
      <c r="LW175" s="196"/>
      <c r="LX175" s="196"/>
      <c r="LY175" s="196"/>
      <c r="LZ175" s="196"/>
      <c r="MA175" s="196"/>
      <c r="MB175" s="196"/>
      <c r="MC175" s="196"/>
      <c r="MD175" s="196"/>
      <c r="ME175" s="196"/>
      <c r="MF175" s="196"/>
      <c r="MG175" s="196"/>
      <c r="MH175" s="196"/>
      <c r="MI175" s="196"/>
      <c r="MJ175" s="196"/>
      <c r="MK175" s="196"/>
      <c r="ML175" s="196"/>
      <c r="MM175" s="196"/>
      <c r="MN175" s="246">
        <v>293</v>
      </c>
      <c r="MO175" s="246">
        <v>273</v>
      </c>
      <c r="MP175" s="196"/>
      <c r="MQ175" s="246">
        <v>273</v>
      </c>
      <c r="MR175" s="196"/>
      <c r="MS175" s="196"/>
      <c r="MT175" s="196"/>
      <c r="MU175" s="196"/>
      <c r="MV175" s="196"/>
      <c r="MW175" s="196"/>
      <c r="MX175" s="196"/>
      <c r="MY175" s="196"/>
      <c r="MZ175" s="196"/>
      <c r="NA175" s="246">
        <v>273</v>
      </c>
      <c r="NB175" s="196"/>
      <c r="NC175" s="196"/>
      <c r="ND175" s="196"/>
      <c r="NE175" s="196"/>
      <c r="NF175" s="196"/>
      <c r="NG175" s="196"/>
      <c r="NH175" s="196"/>
      <c r="NI175" s="196"/>
      <c r="NJ175" s="196"/>
      <c r="NK175" s="196"/>
      <c r="NL175" s="196"/>
      <c r="NM175" s="196"/>
      <c r="NN175" s="196"/>
      <c r="NO175" s="196"/>
      <c r="NP175" s="196"/>
      <c r="NQ175" s="196"/>
      <c r="NR175" s="196"/>
      <c r="NS175" s="196"/>
      <c r="NT175" s="196"/>
      <c r="NU175" s="196"/>
      <c r="NV175" s="196"/>
      <c r="NW175" s="196"/>
      <c r="NX175" s="196"/>
      <c r="NY175" s="196"/>
      <c r="NZ175" s="196"/>
      <c r="OA175" s="196"/>
      <c r="OB175" s="196"/>
      <c r="OC175" s="196"/>
      <c r="OD175" s="196"/>
      <c r="OE175" s="196"/>
      <c r="OF175" s="196"/>
      <c r="OG175" s="196"/>
      <c r="OH175" s="196"/>
      <c r="OI175" s="196"/>
      <c r="OJ175" s="196"/>
      <c r="OK175" s="196"/>
      <c r="OL175" s="196"/>
      <c r="OM175" s="196"/>
      <c r="ON175" s="196"/>
      <c r="OO175" s="196"/>
      <c r="OP175" s="196"/>
      <c r="OQ175" s="196"/>
      <c r="OR175" s="196"/>
      <c r="OS175" s="196"/>
      <c r="OT175" s="196"/>
      <c r="OU175" s="196"/>
      <c r="OV175" s="196"/>
      <c r="OW175" s="196"/>
      <c r="OX175" s="196"/>
      <c r="OY175" s="196"/>
      <c r="OZ175" s="196"/>
      <c r="PA175" s="196"/>
      <c r="PB175" s="196"/>
      <c r="PC175" s="196"/>
      <c r="PD175" s="196"/>
      <c r="PE175" s="196"/>
      <c r="PF175" s="196"/>
      <c r="PG175" s="196"/>
      <c r="PH175" s="196"/>
      <c r="PI175" s="196"/>
      <c r="PJ175" s="196"/>
      <c r="PK175" s="196"/>
      <c r="PL175" s="196"/>
      <c r="PM175" s="196"/>
      <c r="PN175" s="196"/>
      <c r="PO175" s="196"/>
      <c r="PP175" s="196"/>
      <c r="PQ175" s="196"/>
      <c r="PR175" s="196"/>
      <c r="PS175" s="196"/>
      <c r="PT175" s="196"/>
      <c r="PU175" s="196"/>
      <c r="PV175" s="196"/>
      <c r="PW175" s="196"/>
      <c r="PX175" s="261"/>
      <c r="PY175" s="261"/>
      <c r="PZ175" s="261"/>
      <c r="QA175" s="261"/>
      <c r="QB175" s="261"/>
      <c r="QC175" s="261"/>
      <c r="QD175" s="261"/>
      <c r="QE175" s="261"/>
      <c r="QF175" s="261"/>
      <c r="QG175" s="261"/>
      <c r="QH175" s="261"/>
      <c r="QI175" s="261"/>
      <c r="QJ175" s="261"/>
      <c r="QK175" s="261"/>
      <c r="QL175" s="261"/>
      <c r="QM175" s="261"/>
      <c r="QN175" s="261"/>
      <c r="QO175" s="261"/>
      <c r="QP175" s="261"/>
      <c r="QQ175" s="261"/>
      <c r="QR175" s="261"/>
      <c r="QS175" s="261"/>
      <c r="QT175" s="261"/>
      <c r="QU175" s="261"/>
      <c r="QV175" s="261"/>
      <c r="QW175" s="261"/>
      <c r="QX175" s="261"/>
      <c r="QY175" s="261"/>
      <c r="QZ175" s="261"/>
      <c r="RA175" s="261"/>
      <c r="RB175" s="261"/>
      <c r="RC175" s="261"/>
      <c r="RD175" s="261"/>
      <c r="RE175" s="261"/>
      <c r="RF175" s="261"/>
      <c r="RG175" s="261"/>
      <c r="RH175" s="261"/>
      <c r="RI175" s="261"/>
      <c r="RJ175" s="261"/>
      <c r="RK175" s="261"/>
      <c r="RL175" s="261"/>
      <c r="RM175" s="261"/>
      <c r="RN175" s="261"/>
      <c r="RO175" s="261"/>
      <c r="RP175" s="261"/>
      <c r="RQ175" s="261"/>
      <c r="RR175" s="261"/>
      <c r="RS175" s="261"/>
      <c r="RT175" s="261"/>
      <c r="RU175" s="261"/>
      <c r="RV175" s="261"/>
      <c r="RW175" s="261"/>
      <c r="RX175" s="261"/>
      <c r="RY175" s="261"/>
      <c r="RZ175" s="261"/>
      <c r="SA175" s="261"/>
      <c r="SB175" s="261"/>
      <c r="SC175" s="261"/>
      <c r="SD175" s="261"/>
      <c r="SE175" s="261"/>
    </row>
    <row r="176" spans="1:499" x14ac:dyDescent="0.2">
      <c r="A176" s="230" t="s">
        <v>830</v>
      </c>
      <c r="B176" s="231" t="s">
        <v>3620</v>
      </c>
      <c r="C176" s="225"/>
      <c r="D176" s="225"/>
      <c r="E176" s="225"/>
      <c r="F176" s="226" t="s">
        <v>5829</v>
      </c>
      <c r="G176" s="226" t="s">
        <v>5550</v>
      </c>
      <c r="H176" s="226" t="s">
        <v>5551</v>
      </c>
      <c r="I176" s="226" t="s">
        <v>5827</v>
      </c>
      <c r="J176" s="226"/>
      <c r="K176" s="226"/>
      <c r="L176" s="226"/>
      <c r="M176" s="226"/>
      <c r="N176" s="226" t="s">
        <v>5553</v>
      </c>
      <c r="O176" s="226" t="s">
        <v>5651</v>
      </c>
      <c r="P176" s="226"/>
      <c r="Q176" s="237">
        <v>0</v>
      </c>
      <c r="R176" s="238"/>
      <c r="S176" s="238"/>
      <c r="T176" s="238"/>
      <c r="U176" s="238"/>
      <c r="V176" s="238"/>
      <c r="W176" s="232" t="s">
        <v>5561</v>
      </c>
      <c r="X176" s="232"/>
      <c r="Y176" s="232" t="s">
        <v>5556</v>
      </c>
      <c r="Z176" s="235">
        <v>3.61</v>
      </c>
      <c r="AA176" s="235">
        <v>6.07</v>
      </c>
      <c r="AB176" s="235">
        <v>0</v>
      </c>
      <c r="AC176" s="224">
        <v>36526</v>
      </c>
      <c r="AD176" s="224">
        <v>36526</v>
      </c>
      <c r="AE176" s="125">
        <v>18</v>
      </c>
      <c r="AF176" s="125">
        <v>24</v>
      </c>
      <c r="AG176" s="125">
        <v>12</v>
      </c>
      <c r="AH176" s="236">
        <v>1</v>
      </c>
      <c r="AI176" s="236" t="s">
        <v>819</v>
      </c>
      <c r="AJ176" s="125" t="s">
        <v>6225</v>
      </c>
      <c r="AK176" s="175" t="s">
        <v>5144</v>
      </c>
      <c r="AL176" s="125" t="s">
        <v>820</v>
      </c>
      <c r="AM176" s="27" t="s">
        <v>820</v>
      </c>
      <c r="AN176" s="126">
        <v>17.309999999999999</v>
      </c>
      <c r="AO176" s="126">
        <v>18.600000000000001</v>
      </c>
      <c r="AP176" s="126">
        <v>9.4</v>
      </c>
      <c r="AQ176" s="126">
        <v>2.9</v>
      </c>
      <c r="AR176" s="125">
        <v>0</v>
      </c>
      <c r="AS176" s="125">
        <v>0</v>
      </c>
      <c r="AT176" s="178">
        <v>43333</v>
      </c>
      <c r="AU176" s="178"/>
      <c r="AV176" s="178">
        <v>43070</v>
      </c>
      <c r="AW176" s="239" t="s">
        <v>855</v>
      </c>
      <c r="AX176" s="239" t="s">
        <v>846</v>
      </c>
      <c r="AY176" s="127"/>
      <c r="AZ176" s="127"/>
      <c r="BA176" s="128">
        <v>200</v>
      </c>
      <c r="BB176" s="128" t="s">
        <v>489</v>
      </c>
      <c r="BC176" s="128"/>
      <c r="BD176" s="128">
        <v>1</v>
      </c>
      <c r="BE176" s="129" t="s">
        <v>541</v>
      </c>
      <c r="BF176" s="130">
        <v>1</v>
      </c>
      <c r="BG176" s="240"/>
      <c r="BH176" s="241"/>
      <c r="BI176" s="190"/>
      <c r="BJ176" s="131">
        <v>1288</v>
      </c>
      <c r="BK176" s="191">
        <v>748</v>
      </c>
      <c r="BL176" s="13">
        <v>857</v>
      </c>
      <c r="BM176" s="13">
        <v>425</v>
      </c>
      <c r="BN176" s="27" t="s">
        <v>5557</v>
      </c>
      <c r="BO176" s="13" t="s">
        <v>705</v>
      </c>
      <c r="BP176" s="222">
        <v>1150</v>
      </c>
      <c r="BQ176" s="132"/>
      <c r="BR176" s="133"/>
      <c r="BS176" s="125">
        <v>1000000000</v>
      </c>
      <c r="BT176" s="134">
        <v>252</v>
      </c>
      <c r="BU176" s="135">
        <v>0.80430000000000001</v>
      </c>
      <c r="BV176" s="134">
        <v>400</v>
      </c>
      <c r="BW176" s="136">
        <v>0</v>
      </c>
      <c r="BX176" s="136">
        <v>300</v>
      </c>
      <c r="BY176" s="136">
        <v>100</v>
      </c>
      <c r="BZ176" s="134">
        <v>0</v>
      </c>
      <c r="CA176" s="134">
        <v>0</v>
      </c>
      <c r="CB176" s="134">
        <v>652</v>
      </c>
      <c r="CC176" s="135">
        <v>0.49380000000000002</v>
      </c>
      <c r="CD176" s="134"/>
      <c r="CE176" s="134"/>
      <c r="CF176" s="137">
        <v>636</v>
      </c>
      <c r="CG176" s="134">
        <v>429</v>
      </c>
      <c r="CH176" s="132"/>
      <c r="CI176" s="132"/>
      <c r="CJ176" s="229" t="s">
        <v>820</v>
      </c>
      <c r="CK176" s="233" t="s">
        <v>820</v>
      </c>
      <c r="CL176" s="138">
        <v>426</v>
      </c>
      <c r="CM176" s="138">
        <v>0</v>
      </c>
      <c r="CN176" s="135">
        <v>0</v>
      </c>
      <c r="CO176" s="135">
        <v>0.91</v>
      </c>
      <c r="CP176" s="139"/>
      <c r="CQ176" s="135">
        <v>1</v>
      </c>
      <c r="CR176" s="179">
        <v>43479</v>
      </c>
      <c r="CS176" s="180">
        <v>43479</v>
      </c>
      <c r="CT176" s="181">
        <v>43605</v>
      </c>
      <c r="CU176" s="181">
        <v>43216</v>
      </c>
      <c r="CV176" s="181">
        <v>43300</v>
      </c>
      <c r="CW176" s="181">
        <v>43300</v>
      </c>
      <c r="CX176" s="181">
        <v>43384</v>
      </c>
      <c r="CY176" s="135">
        <v>0</v>
      </c>
      <c r="CZ176" s="134">
        <v>0</v>
      </c>
      <c r="DA176" s="135">
        <v>0</v>
      </c>
      <c r="DB176" s="135">
        <v>2.197802197802198E-2</v>
      </c>
      <c r="DC176" s="135">
        <v>0</v>
      </c>
      <c r="DD176" s="135">
        <v>0</v>
      </c>
      <c r="DE176" s="140">
        <v>0</v>
      </c>
      <c r="DF176" s="13" t="s">
        <v>820</v>
      </c>
      <c r="DG176" s="80" t="s">
        <v>706</v>
      </c>
      <c r="DH176" s="18" t="b">
        <v>0</v>
      </c>
      <c r="DI176" s="79"/>
      <c r="DJ176" s="79"/>
      <c r="DK176" s="192"/>
      <c r="DL176" s="174"/>
      <c r="DM176" s="193"/>
      <c r="DN176" s="135"/>
      <c r="DO176" s="79"/>
      <c r="DP176" s="79"/>
      <c r="DQ176" s="79"/>
      <c r="DR176" s="79"/>
      <c r="DS176" s="79"/>
      <c r="DT176" s="79"/>
      <c r="DU176" s="79"/>
      <c r="DV176" s="18"/>
      <c r="DW176" s="18"/>
      <c r="DX176" s="18"/>
      <c r="DY176" s="177"/>
      <c r="DZ176" s="177">
        <v>0</v>
      </c>
      <c r="EA176" s="177">
        <v>0</v>
      </c>
      <c r="EB176" s="177">
        <v>0</v>
      </c>
      <c r="EC176" s="177">
        <v>0</v>
      </c>
      <c r="ED176" s="177">
        <v>0</v>
      </c>
      <c r="EE176" s="177">
        <v>0</v>
      </c>
      <c r="EF176" s="177">
        <v>0</v>
      </c>
      <c r="EG176" s="177">
        <v>0</v>
      </c>
      <c r="EH176" s="177">
        <v>0</v>
      </c>
      <c r="EI176" s="177">
        <v>0</v>
      </c>
      <c r="EJ176" s="177">
        <v>0</v>
      </c>
      <c r="EK176" s="177">
        <v>0</v>
      </c>
      <c r="EL176" s="177">
        <v>0</v>
      </c>
      <c r="EM176" s="177">
        <v>0</v>
      </c>
      <c r="EN176" s="177">
        <v>0</v>
      </c>
      <c r="EO176" s="177">
        <v>0</v>
      </c>
      <c r="EP176" s="177">
        <v>250</v>
      </c>
      <c r="EQ176" s="177">
        <v>0</v>
      </c>
      <c r="ER176" s="177">
        <v>0</v>
      </c>
      <c r="ES176" s="177">
        <v>0</v>
      </c>
      <c r="ET176" s="177">
        <v>0</v>
      </c>
      <c r="EU176" s="177">
        <v>0</v>
      </c>
      <c r="EV176" s="177">
        <v>0</v>
      </c>
      <c r="EW176" s="177">
        <v>0</v>
      </c>
      <c r="EX176" s="177">
        <v>0</v>
      </c>
      <c r="EY176" s="177">
        <v>0</v>
      </c>
      <c r="EZ176" s="177">
        <v>0</v>
      </c>
      <c r="FA176" s="177">
        <v>0</v>
      </c>
      <c r="FB176" s="177">
        <v>0</v>
      </c>
      <c r="FC176" s="250">
        <v>192</v>
      </c>
      <c r="FD176" s="242">
        <v>41</v>
      </c>
      <c r="FE176" s="242">
        <v>37</v>
      </c>
      <c r="FF176" s="242">
        <v>37</v>
      </c>
      <c r="FG176" s="250">
        <v>237</v>
      </c>
      <c r="FH176" s="250">
        <v>237</v>
      </c>
      <c r="FI176" s="250">
        <v>237</v>
      </c>
      <c r="FJ176" s="250">
        <v>237</v>
      </c>
      <c r="FK176" s="250">
        <v>210</v>
      </c>
      <c r="FL176" s="250">
        <v>210</v>
      </c>
      <c r="FM176" s="250">
        <v>210</v>
      </c>
      <c r="FN176" s="250">
        <v>210</v>
      </c>
      <c r="FO176" s="250">
        <v>210</v>
      </c>
      <c r="FP176" s="250">
        <v>210</v>
      </c>
      <c r="FQ176" s="250">
        <v>210</v>
      </c>
      <c r="FR176" s="250">
        <v>210</v>
      </c>
      <c r="FS176" s="250">
        <v>210</v>
      </c>
      <c r="FT176" s="250">
        <v>210</v>
      </c>
      <c r="FU176" s="250">
        <v>210</v>
      </c>
      <c r="FV176" s="250">
        <v>210</v>
      </c>
      <c r="FW176" s="250">
        <v>210</v>
      </c>
      <c r="FX176" s="250">
        <v>210</v>
      </c>
      <c r="FY176" s="250">
        <v>210</v>
      </c>
      <c r="FZ176" s="250">
        <v>210</v>
      </c>
      <c r="GA176" s="250">
        <v>210</v>
      </c>
      <c r="GB176" s="250">
        <v>210</v>
      </c>
      <c r="GC176" s="250">
        <v>210</v>
      </c>
      <c r="GD176" s="245">
        <v>166</v>
      </c>
      <c r="GE176" s="245">
        <v>166</v>
      </c>
      <c r="GF176" s="245">
        <v>166</v>
      </c>
      <c r="GG176" s="245">
        <v>166</v>
      </c>
      <c r="GH176" s="245">
        <v>166</v>
      </c>
      <c r="GI176" s="245">
        <v>166</v>
      </c>
      <c r="GJ176" s="245">
        <v>166</v>
      </c>
      <c r="GK176" s="245">
        <v>166</v>
      </c>
      <c r="GL176" s="245">
        <v>166</v>
      </c>
      <c r="GM176" s="245">
        <v>156</v>
      </c>
      <c r="GN176" s="245">
        <v>150</v>
      </c>
      <c r="GO176" s="245">
        <v>150</v>
      </c>
      <c r="GP176" s="245">
        <v>150</v>
      </c>
      <c r="GQ176" s="245">
        <v>150</v>
      </c>
      <c r="GR176" s="245">
        <v>150</v>
      </c>
      <c r="GS176" s="245">
        <v>150</v>
      </c>
      <c r="GT176" s="245">
        <v>150</v>
      </c>
      <c r="GU176" s="245">
        <v>143</v>
      </c>
      <c r="GV176" s="245">
        <v>143</v>
      </c>
      <c r="GW176" s="245">
        <v>143</v>
      </c>
      <c r="GX176" s="245">
        <v>143</v>
      </c>
      <c r="GY176" s="245">
        <v>143</v>
      </c>
      <c r="GZ176" s="245">
        <v>143</v>
      </c>
      <c r="HA176" s="245">
        <v>143</v>
      </c>
      <c r="HB176" s="245">
        <v>143</v>
      </c>
      <c r="HC176" s="245">
        <v>143</v>
      </c>
      <c r="HD176" s="245">
        <v>143</v>
      </c>
      <c r="HE176" s="245">
        <v>1</v>
      </c>
      <c r="HF176" s="245">
        <v>142</v>
      </c>
      <c r="HG176" s="245">
        <v>142</v>
      </c>
      <c r="HH176" s="245">
        <v>141</v>
      </c>
      <c r="HI176" s="245">
        <v>141</v>
      </c>
      <c r="HJ176" s="245">
        <v>141</v>
      </c>
      <c r="HK176" s="198"/>
      <c r="HL176" s="198"/>
      <c r="HM176" s="245">
        <v>139</v>
      </c>
      <c r="HN176" s="245">
        <v>137</v>
      </c>
      <c r="HO176" s="245">
        <v>142</v>
      </c>
      <c r="HP176" s="245">
        <v>137</v>
      </c>
      <c r="HQ176" s="245">
        <v>137</v>
      </c>
      <c r="HR176" s="245">
        <v>128</v>
      </c>
      <c r="HS176" s="245">
        <v>128</v>
      </c>
      <c r="HT176" s="245">
        <v>128</v>
      </c>
      <c r="HU176" s="245">
        <v>128</v>
      </c>
      <c r="HV176" s="198"/>
      <c r="HW176" s="245">
        <v>128</v>
      </c>
      <c r="HX176" s="245">
        <v>126</v>
      </c>
      <c r="HY176" s="245">
        <v>123</v>
      </c>
      <c r="HZ176" s="245">
        <v>123</v>
      </c>
      <c r="IA176" s="245">
        <v>123</v>
      </c>
      <c r="IB176" s="245">
        <v>121</v>
      </c>
      <c r="IC176" s="245">
        <v>121</v>
      </c>
      <c r="ID176" s="245">
        <v>119</v>
      </c>
      <c r="IE176" s="245">
        <v>119</v>
      </c>
      <c r="IF176" s="245">
        <v>119</v>
      </c>
      <c r="IG176" s="245">
        <v>119</v>
      </c>
      <c r="IH176" s="245">
        <v>119</v>
      </c>
      <c r="II176" s="245">
        <v>119</v>
      </c>
      <c r="IJ176" s="245">
        <v>117</v>
      </c>
      <c r="IK176" s="245">
        <v>117</v>
      </c>
      <c r="IL176" s="245">
        <v>117</v>
      </c>
      <c r="IM176" s="245">
        <v>117</v>
      </c>
      <c r="IN176" s="245">
        <v>117</v>
      </c>
      <c r="IO176" s="245">
        <v>117</v>
      </c>
      <c r="IP176" s="245">
        <v>117</v>
      </c>
      <c r="IQ176" s="245">
        <v>114</v>
      </c>
      <c r="IR176" s="245">
        <v>112</v>
      </c>
      <c r="IS176" s="245">
        <v>112</v>
      </c>
      <c r="IT176" s="245">
        <v>112</v>
      </c>
      <c r="IU176" s="245">
        <v>112</v>
      </c>
      <c r="IV176" s="245">
        <v>112</v>
      </c>
      <c r="IW176" s="245">
        <v>112</v>
      </c>
      <c r="IX176" s="245">
        <v>111</v>
      </c>
      <c r="IY176" s="245">
        <v>109</v>
      </c>
      <c r="IZ176" s="198"/>
      <c r="JA176" s="250">
        <v>358</v>
      </c>
      <c r="JB176" s="250">
        <v>358</v>
      </c>
      <c r="JC176" s="250">
        <v>358</v>
      </c>
      <c r="JD176" s="244">
        <v>354</v>
      </c>
      <c r="JE176" s="244">
        <v>354</v>
      </c>
      <c r="JF176" s="244">
        <v>354</v>
      </c>
      <c r="JG176" s="244">
        <v>350</v>
      </c>
      <c r="JH176" s="244">
        <v>350</v>
      </c>
      <c r="JI176" s="244">
        <v>350</v>
      </c>
      <c r="JJ176" s="244"/>
      <c r="JK176" s="244">
        <v>350</v>
      </c>
      <c r="JL176" s="244">
        <v>330</v>
      </c>
      <c r="JM176" s="244">
        <v>325</v>
      </c>
      <c r="JN176" s="244">
        <v>320</v>
      </c>
      <c r="JO176" s="244">
        <v>318</v>
      </c>
      <c r="JP176" s="244">
        <v>318</v>
      </c>
      <c r="JQ176" s="198"/>
      <c r="JR176" s="244">
        <v>311</v>
      </c>
      <c r="JS176" s="244">
        <v>311</v>
      </c>
      <c r="JT176" s="244">
        <v>311</v>
      </c>
      <c r="JU176" s="244">
        <v>311</v>
      </c>
      <c r="JV176" s="244">
        <v>308</v>
      </c>
      <c r="JW176" s="244">
        <v>308</v>
      </c>
      <c r="JX176" s="244">
        <v>308</v>
      </c>
      <c r="JY176" s="244">
        <v>308</v>
      </c>
      <c r="JZ176" s="244">
        <v>308</v>
      </c>
      <c r="KA176" s="244">
        <v>308</v>
      </c>
      <c r="KB176" s="244">
        <v>305</v>
      </c>
      <c r="KC176" s="244">
        <v>305</v>
      </c>
      <c r="KD176" s="244">
        <v>305</v>
      </c>
      <c r="KE176" s="244">
        <v>305</v>
      </c>
      <c r="KF176" s="244">
        <v>305</v>
      </c>
      <c r="KG176" s="244">
        <v>303</v>
      </c>
      <c r="KH176" s="244">
        <v>299</v>
      </c>
      <c r="KI176" s="244">
        <v>289</v>
      </c>
      <c r="KJ176" s="244">
        <v>289</v>
      </c>
      <c r="KK176" s="244">
        <v>289</v>
      </c>
      <c r="KL176" s="244">
        <v>289</v>
      </c>
      <c r="KM176" s="244">
        <v>287</v>
      </c>
      <c r="KN176" s="244">
        <v>287</v>
      </c>
      <c r="KO176" s="244">
        <v>287</v>
      </c>
      <c r="KP176" s="244">
        <v>287</v>
      </c>
      <c r="KQ176" s="244">
        <v>287</v>
      </c>
      <c r="KR176" s="244">
        <v>287</v>
      </c>
      <c r="KS176" s="244">
        <v>287</v>
      </c>
      <c r="KT176" s="244">
        <v>282</v>
      </c>
      <c r="KU176" s="244">
        <v>281</v>
      </c>
      <c r="KV176" s="244">
        <v>279</v>
      </c>
      <c r="KW176" s="244">
        <v>279</v>
      </c>
      <c r="KX176" s="198"/>
      <c r="KY176" s="198"/>
      <c r="KZ176" s="198"/>
      <c r="LA176" s="198"/>
      <c r="LB176" s="244">
        <v>279</v>
      </c>
      <c r="LC176" s="244">
        <v>350</v>
      </c>
      <c r="LD176" s="244">
        <v>350</v>
      </c>
      <c r="LE176" s="244">
        <v>278</v>
      </c>
      <c r="LF176" s="243">
        <v>0</v>
      </c>
      <c r="LG176" s="244">
        <v>278</v>
      </c>
      <c r="LH176" s="198"/>
      <c r="LI176" s="198"/>
      <c r="LJ176" s="198"/>
      <c r="LK176" s="198"/>
      <c r="LL176" s="198"/>
      <c r="LM176" s="198"/>
      <c r="LN176" s="198"/>
      <c r="LO176" s="198"/>
      <c r="LP176" s="198"/>
      <c r="LQ176" s="244">
        <v>278</v>
      </c>
      <c r="LR176" s="198"/>
      <c r="LS176" s="198"/>
      <c r="LT176" s="198"/>
      <c r="LU176" s="198"/>
      <c r="LV176" s="198"/>
      <c r="LW176" s="198"/>
      <c r="LX176" s="198"/>
      <c r="LY176" s="198"/>
      <c r="LZ176" s="198"/>
      <c r="MA176" s="198"/>
      <c r="MB176" s="198"/>
      <c r="MC176" s="198"/>
      <c r="MD176" s="198"/>
      <c r="ME176" s="198"/>
      <c r="MF176" s="198"/>
      <c r="MG176" s="198"/>
      <c r="MH176" s="198"/>
      <c r="MI176" s="198"/>
      <c r="MJ176" s="198"/>
      <c r="MK176" s="198"/>
      <c r="ML176" s="198"/>
      <c r="MM176" s="198"/>
      <c r="MN176" s="242">
        <v>278</v>
      </c>
      <c r="MO176" s="242">
        <v>252</v>
      </c>
      <c r="MP176" s="198"/>
      <c r="MQ176" s="242">
        <v>252</v>
      </c>
      <c r="MR176" s="198"/>
      <c r="MS176" s="198"/>
      <c r="MT176" s="198"/>
      <c r="MU176" s="198"/>
      <c r="MV176" s="198"/>
      <c r="MW176" s="198"/>
      <c r="MX176" s="198"/>
      <c r="MY176" s="198"/>
      <c r="MZ176" s="198"/>
      <c r="NA176" s="242">
        <v>252</v>
      </c>
      <c r="NB176" s="198"/>
      <c r="NC176" s="198"/>
      <c r="ND176" s="198"/>
      <c r="NE176" s="198"/>
      <c r="NF176" s="198"/>
      <c r="NG176" s="198"/>
      <c r="NH176" s="198"/>
      <c r="NI176" s="198"/>
      <c r="NJ176" s="198"/>
      <c r="NK176" s="198"/>
      <c r="NL176" s="198"/>
      <c r="NM176" s="198"/>
      <c r="NN176" s="198"/>
      <c r="NO176" s="198"/>
      <c r="NP176" s="198"/>
      <c r="NQ176" s="198"/>
      <c r="NR176" s="198"/>
      <c r="NS176" s="198"/>
      <c r="NT176" s="198"/>
      <c r="NU176" s="198"/>
      <c r="NV176" s="198"/>
      <c r="NW176" s="198"/>
      <c r="NX176" s="198"/>
      <c r="NY176" s="198"/>
      <c r="NZ176" s="198"/>
      <c r="OA176" s="198"/>
      <c r="OB176" s="198"/>
      <c r="OC176" s="198"/>
      <c r="OD176" s="198"/>
      <c r="OE176" s="198"/>
      <c r="OF176" s="198"/>
      <c r="OG176" s="198"/>
      <c r="OH176" s="198"/>
      <c r="OI176" s="198"/>
      <c r="OJ176" s="198"/>
      <c r="OK176" s="198"/>
      <c r="OL176" s="198"/>
      <c r="OM176" s="198"/>
      <c r="ON176" s="198"/>
      <c r="OO176" s="198"/>
      <c r="OP176" s="198"/>
      <c r="OQ176" s="198"/>
      <c r="OR176" s="198"/>
      <c r="OS176" s="198"/>
      <c r="OT176" s="198"/>
      <c r="OU176" s="198"/>
      <c r="OV176" s="198"/>
      <c r="OW176" s="198"/>
      <c r="OX176" s="198"/>
      <c r="OY176" s="198"/>
      <c r="OZ176" s="198"/>
      <c r="PA176" s="198"/>
      <c r="PB176" s="198"/>
      <c r="PC176" s="198"/>
      <c r="PD176" s="198"/>
      <c r="PE176" s="198"/>
      <c r="PF176" s="198"/>
      <c r="PG176" s="198"/>
      <c r="PH176" s="198"/>
      <c r="PI176" s="198"/>
      <c r="PJ176" s="198"/>
      <c r="PK176" s="198"/>
      <c r="PL176" s="198"/>
      <c r="PM176" s="198"/>
      <c r="PN176" s="198"/>
      <c r="PO176" s="198"/>
      <c r="PP176" s="198"/>
      <c r="PQ176" s="198"/>
      <c r="PR176" s="198"/>
      <c r="PS176" s="198"/>
      <c r="PT176" s="198"/>
      <c r="PU176" s="198"/>
      <c r="PV176" s="198"/>
      <c r="PW176" s="198"/>
      <c r="PX176" s="261"/>
      <c r="PY176" s="261"/>
      <c r="PZ176" s="261"/>
      <c r="QA176" s="261"/>
      <c r="QB176" s="261"/>
      <c r="QC176" s="261"/>
      <c r="QD176" s="261"/>
      <c r="QE176" s="261"/>
      <c r="QF176" s="261"/>
      <c r="QG176" s="261"/>
      <c r="QH176" s="261"/>
      <c r="QI176" s="261"/>
      <c r="QJ176" s="261"/>
      <c r="QK176" s="261"/>
      <c r="QL176" s="261"/>
      <c r="QM176" s="261"/>
      <c r="QN176" s="261"/>
      <c r="QO176" s="261"/>
      <c r="QP176" s="261"/>
      <c r="QQ176" s="261"/>
      <c r="QR176" s="261"/>
      <c r="QS176" s="261"/>
      <c r="QT176" s="261"/>
      <c r="QU176" s="261"/>
      <c r="QV176" s="261"/>
      <c r="QW176" s="261"/>
      <c r="QX176" s="261"/>
      <c r="QY176" s="261"/>
      <c r="QZ176" s="261"/>
      <c r="RA176" s="261"/>
      <c r="RB176" s="261"/>
      <c r="RC176" s="261"/>
      <c r="RD176" s="261"/>
      <c r="RE176" s="261"/>
      <c r="RF176" s="261"/>
      <c r="RG176" s="261"/>
      <c r="RH176" s="261"/>
      <c r="RI176" s="261"/>
      <c r="RJ176" s="261"/>
      <c r="RK176" s="261"/>
      <c r="RL176" s="261"/>
      <c r="RM176" s="261"/>
      <c r="RN176" s="261"/>
      <c r="RO176" s="261"/>
      <c r="RP176" s="261"/>
      <c r="RQ176" s="261"/>
      <c r="RR176" s="261"/>
      <c r="RS176" s="261"/>
      <c r="RT176" s="261"/>
      <c r="RU176" s="261"/>
      <c r="RV176" s="261"/>
      <c r="RW176" s="261"/>
      <c r="RX176" s="261"/>
      <c r="RY176" s="261"/>
      <c r="RZ176" s="261"/>
      <c r="SA176" s="261"/>
      <c r="SB176" s="261"/>
      <c r="SC176" s="261"/>
      <c r="SD176" s="261"/>
      <c r="SE176" s="261"/>
    </row>
    <row r="177" spans="1:499" x14ac:dyDescent="0.2">
      <c r="A177" s="230" t="s">
        <v>830</v>
      </c>
      <c r="B177" s="231" t="s">
        <v>5470</v>
      </c>
      <c r="C177" s="225"/>
      <c r="D177" s="225"/>
      <c r="E177" s="225"/>
      <c r="F177" s="226" t="s">
        <v>5830</v>
      </c>
      <c r="G177" s="226" t="s">
        <v>5550</v>
      </c>
      <c r="H177" s="226" t="s">
        <v>5551</v>
      </c>
      <c r="I177" s="226" t="s">
        <v>5827</v>
      </c>
      <c r="J177" s="226"/>
      <c r="K177" s="226"/>
      <c r="L177" s="226"/>
      <c r="M177" s="226"/>
      <c r="N177" s="226" t="s">
        <v>5553</v>
      </c>
      <c r="O177" s="226" t="s">
        <v>5641</v>
      </c>
      <c r="P177" s="226"/>
      <c r="Q177" s="237">
        <v>0</v>
      </c>
      <c r="R177" s="238"/>
      <c r="S177" s="238"/>
      <c r="T177" s="238"/>
      <c r="U177" s="238"/>
      <c r="V177" s="238"/>
      <c r="W177" s="232" t="s">
        <v>5555</v>
      </c>
      <c r="X177" s="232"/>
      <c r="Y177" s="232" t="s">
        <v>5556</v>
      </c>
      <c r="Z177" s="235">
        <v>3.81</v>
      </c>
      <c r="AA177" s="235">
        <v>6.9</v>
      </c>
      <c r="AB177" s="235">
        <v>0</v>
      </c>
      <c r="AC177" s="224">
        <v>36526</v>
      </c>
      <c r="AD177" s="224">
        <v>36526</v>
      </c>
      <c r="AE177" s="125">
        <v>18</v>
      </c>
      <c r="AF177" s="125">
        <v>24</v>
      </c>
      <c r="AG177" s="125">
        <v>12</v>
      </c>
      <c r="AH177" s="236">
        <v>1</v>
      </c>
      <c r="AI177" s="236" t="s">
        <v>819</v>
      </c>
      <c r="AJ177" s="125" t="s">
        <v>6225</v>
      </c>
      <c r="AK177" s="175" t="s">
        <v>5144</v>
      </c>
      <c r="AL177" s="125" t="s">
        <v>820</v>
      </c>
      <c r="AM177" s="27" t="s">
        <v>5060</v>
      </c>
      <c r="AN177" s="126">
        <v>3.66</v>
      </c>
      <c r="AO177" s="126">
        <v>30.2</v>
      </c>
      <c r="AP177" s="126">
        <v>26.4</v>
      </c>
      <c r="AQ177" s="126">
        <v>20.5</v>
      </c>
      <c r="AR177" s="125">
        <v>0</v>
      </c>
      <c r="AS177" s="125">
        <v>0</v>
      </c>
      <c r="AT177" s="178">
        <v>43364</v>
      </c>
      <c r="AU177" s="178"/>
      <c r="AV177" s="178">
        <v>43333</v>
      </c>
      <c r="AW177" s="239" t="s">
        <v>855</v>
      </c>
      <c r="AX177" s="239" t="s">
        <v>846</v>
      </c>
      <c r="AY177" s="127"/>
      <c r="AZ177" s="127"/>
      <c r="BA177" s="128">
        <v>300</v>
      </c>
      <c r="BB177" s="128" t="s">
        <v>489</v>
      </c>
      <c r="BC177" s="128"/>
      <c r="BD177" s="128">
        <v>1</v>
      </c>
      <c r="BE177" s="129" t="s">
        <v>541</v>
      </c>
      <c r="BF177" s="130">
        <v>1</v>
      </c>
      <c r="BG177" s="240"/>
      <c r="BH177" s="241"/>
      <c r="BI177" s="190"/>
      <c r="BJ177" s="131">
        <v>442</v>
      </c>
      <c r="BK177" s="191">
        <v>159</v>
      </c>
      <c r="BL177" s="13">
        <v>294</v>
      </c>
      <c r="BM177" s="13">
        <v>146</v>
      </c>
      <c r="BN177" s="27" t="s">
        <v>5566</v>
      </c>
      <c r="BO177" s="13" t="s">
        <v>5566</v>
      </c>
      <c r="BP177" s="222">
        <v>409</v>
      </c>
      <c r="BQ177" s="132"/>
      <c r="BR177" s="133"/>
      <c r="BS177" s="125">
        <v>1000000000</v>
      </c>
      <c r="BT177" s="134">
        <v>387</v>
      </c>
      <c r="BU177" s="135">
        <v>0.1244</v>
      </c>
      <c r="BV177" s="134">
        <v>0</v>
      </c>
      <c r="BW177" s="136">
        <v>0</v>
      </c>
      <c r="BX177" s="136">
        <v>0</v>
      </c>
      <c r="BY177" s="136">
        <v>0</v>
      </c>
      <c r="BZ177" s="134">
        <v>0</v>
      </c>
      <c r="CA177" s="134">
        <v>0</v>
      </c>
      <c r="CB177" s="134">
        <v>387</v>
      </c>
      <c r="CC177" s="135">
        <v>0.1244</v>
      </c>
      <c r="CD177" s="134"/>
      <c r="CE177" s="134"/>
      <c r="CF177" s="137">
        <v>0</v>
      </c>
      <c r="CG177" s="134">
        <v>147</v>
      </c>
      <c r="CH177" s="132"/>
      <c r="CI177" s="132"/>
      <c r="CJ177" s="229" t="s">
        <v>820</v>
      </c>
      <c r="CK177" s="233" t="s">
        <v>820</v>
      </c>
      <c r="CL177" s="138">
        <v>0</v>
      </c>
      <c r="CM177" s="138">
        <v>0</v>
      </c>
      <c r="CN177" s="135">
        <v>0</v>
      </c>
      <c r="CO177" s="135">
        <v>1.08</v>
      </c>
      <c r="CP177" s="139"/>
      <c r="CQ177" s="135">
        <v>0</v>
      </c>
      <c r="CR177" s="179">
        <v>43479</v>
      </c>
      <c r="CS177" s="180">
        <v>43479</v>
      </c>
      <c r="CT177" s="181">
        <v>43605</v>
      </c>
      <c r="CU177" s="181">
        <v>36526</v>
      </c>
      <c r="CV177" s="181">
        <v>36526</v>
      </c>
      <c r="CW177" s="181">
        <v>36526</v>
      </c>
      <c r="CX177" s="181">
        <v>36694</v>
      </c>
      <c r="CY177" s="135">
        <v>0</v>
      </c>
      <c r="CZ177" s="134">
        <v>0</v>
      </c>
      <c r="DA177" s="135">
        <v>0</v>
      </c>
      <c r="DB177" s="135">
        <v>0</v>
      </c>
      <c r="DC177" s="135">
        <v>0</v>
      </c>
      <c r="DD177" s="135">
        <v>2.197802197802198E-2</v>
      </c>
      <c r="DE177" s="140">
        <v>0</v>
      </c>
      <c r="DF177" s="13" t="s">
        <v>820</v>
      </c>
      <c r="DG177" s="80" t="s">
        <v>820</v>
      </c>
      <c r="DH177" s="18" t="b">
        <v>0</v>
      </c>
      <c r="DI177" s="79"/>
      <c r="DJ177" s="79"/>
      <c r="DK177" s="192"/>
      <c r="DL177" s="174"/>
      <c r="DM177" s="193"/>
      <c r="DN177" s="135"/>
      <c r="DO177" s="79"/>
      <c r="DP177" s="79"/>
      <c r="DQ177" s="79"/>
      <c r="DR177" s="79"/>
      <c r="DS177" s="79"/>
      <c r="DT177" s="79"/>
      <c r="DU177" s="79"/>
      <c r="DV177" s="18"/>
      <c r="DW177" s="18"/>
      <c r="DX177" s="18"/>
      <c r="DY177" s="177"/>
      <c r="DZ177" s="177">
        <v>0</v>
      </c>
      <c r="EA177" s="177">
        <v>0</v>
      </c>
      <c r="EB177" s="177">
        <v>0</v>
      </c>
      <c r="EC177" s="177">
        <v>0</v>
      </c>
      <c r="ED177" s="177">
        <v>0</v>
      </c>
      <c r="EE177" s="177">
        <v>0</v>
      </c>
      <c r="EF177" s="177">
        <v>0</v>
      </c>
      <c r="EG177" s="177">
        <v>0</v>
      </c>
      <c r="EH177" s="177">
        <v>0</v>
      </c>
      <c r="EI177" s="177">
        <v>0</v>
      </c>
      <c r="EJ177" s="177">
        <v>0</v>
      </c>
      <c r="EK177" s="177">
        <v>0</v>
      </c>
      <c r="EL177" s="177">
        <v>0</v>
      </c>
      <c r="EM177" s="177">
        <v>0</v>
      </c>
      <c r="EN177" s="177">
        <v>0</v>
      </c>
      <c r="EO177" s="177">
        <v>0</v>
      </c>
      <c r="EP177" s="177">
        <v>0</v>
      </c>
      <c r="EQ177" s="177">
        <v>0</v>
      </c>
      <c r="ER177" s="177">
        <v>0</v>
      </c>
      <c r="ES177" s="177">
        <v>0</v>
      </c>
      <c r="ET177" s="177">
        <v>0</v>
      </c>
      <c r="EU177" s="177">
        <v>0</v>
      </c>
      <c r="EV177" s="177">
        <v>0</v>
      </c>
      <c r="EW177" s="177">
        <v>0</v>
      </c>
      <c r="EX177" s="177">
        <v>0</v>
      </c>
      <c r="EY177" s="177">
        <v>0</v>
      </c>
      <c r="EZ177" s="177">
        <v>0</v>
      </c>
      <c r="FA177" s="177">
        <v>0</v>
      </c>
      <c r="FB177" s="177">
        <v>0</v>
      </c>
      <c r="FC177" s="249">
        <v>237</v>
      </c>
      <c r="FD177" s="246">
        <v>464</v>
      </c>
      <c r="FE177" s="246">
        <v>464</v>
      </c>
      <c r="FF177" s="246">
        <v>464</v>
      </c>
      <c r="FG177" s="246">
        <v>454</v>
      </c>
      <c r="FH177" s="246">
        <v>454</v>
      </c>
      <c r="FI177" s="247">
        <v>454</v>
      </c>
      <c r="FJ177" s="247">
        <v>454</v>
      </c>
      <c r="FK177" s="247">
        <v>454</v>
      </c>
      <c r="FL177" s="247">
        <v>454</v>
      </c>
      <c r="FM177" s="247">
        <v>454</v>
      </c>
      <c r="FN177" s="247">
        <v>454</v>
      </c>
      <c r="FO177" s="247">
        <v>454</v>
      </c>
      <c r="FP177" s="247">
        <v>454</v>
      </c>
      <c r="FQ177" s="247">
        <v>454</v>
      </c>
      <c r="FR177" s="247">
        <v>454</v>
      </c>
      <c r="FS177" s="247">
        <v>454</v>
      </c>
      <c r="FT177" s="247">
        <v>454</v>
      </c>
      <c r="FU177" s="247">
        <v>454</v>
      </c>
      <c r="FV177" s="247">
        <v>454</v>
      </c>
      <c r="FW177" s="247">
        <v>454</v>
      </c>
      <c r="FX177" s="247">
        <v>454</v>
      </c>
      <c r="FY177" s="247">
        <v>454</v>
      </c>
      <c r="FZ177" s="247">
        <v>454</v>
      </c>
      <c r="GA177" s="247">
        <v>454</v>
      </c>
      <c r="GB177" s="247">
        <v>454</v>
      </c>
      <c r="GC177" s="247">
        <v>454</v>
      </c>
      <c r="GD177" s="247">
        <v>448</v>
      </c>
      <c r="GE177" s="247">
        <v>448</v>
      </c>
      <c r="GF177" s="247">
        <v>447</v>
      </c>
      <c r="GG177" s="247">
        <v>448</v>
      </c>
      <c r="GH177" s="247">
        <v>448</v>
      </c>
      <c r="GI177" s="247">
        <v>448</v>
      </c>
      <c r="GJ177" s="247">
        <v>448</v>
      </c>
      <c r="GK177" s="247">
        <v>448</v>
      </c>
      <c r="GL177" s="247">
        <v>448</v>
      </c>
      <c r="GM177" s="247">
        <v>448</v>
      </c>
      <c r="GN177" s="247">
        <v>448</v>
      </c>
      <c r="GO177" s="247">
        <v>448</v>
      </c>
      <c r="GP177" s="247">
        <v>448</v>
      </c>
      <c r="GQ177" s="247">
        <v>448</v>
      </c>
      <c r="GR177" s="247">
        <v>448</v>
      </c>
      <c r="GS177" s="247">
        <v>448</v>
      </c>
      <c r="GT177" s="247">
        <v>448</v>
      </c>
      <c r="GU177" s="247">
        <v>448</v>
      </c>
      <c r="GV177" s="247">
        <v>448</v>
      </c>
      <c r="GW177" s="247">
        <v>448</v>
      </c>
      <c r="GX177" s="247">
        <v>448</v>
      </c>
      <c r="GY177" s="247">
        <v>448</v>
      </c>
      <c r="GZ177" s="247">
        <v>448</v>
      </c>
      <c r="HA177" s="247">
        <v>448</v>
      </c>
      <c r="HB177" s="247">
        <v>448</v>
      </c>
      <c r="HC177" s="247">
        <v>448</v>
      </c>
      <c r="HD177" s="247">
        <v>448</v>
      </c>
      <c r="HE177" s="247">
        <v>1</v>
      </c>
      <c r="HF177" s="247">
        <v>448</v>
      </c>
      <c r="HG177" s="247">
        <v>448</v>
      </c>
      <c r="HH177" s="247">
        <v>448</v>
      </c>
      <c r="HI177" s="247">
        <v>448</v>
      </c>
      <c r="HJ177" s="247">
        <v>448</v>
      </c>
      <c r="HK177" s="196"/>
      <c r="HL177" s="196"/>
      <c r="HM177" s="247">
        <v>448</v>
      </c>
      <c r="HN177" s="247">
        <v>448</v>
      </c>
      <c r="HO177" s="247">
        <v>448</v>
      </c>
      <c r="HP177" s="247">
        <v>448</v>
      </c>
      <c r="HQ177" s="247">
        <v>448</v>
      </c>
      <c r="HR177" s="247">
        <v>448</v>
      </c>
      <c r="HS177" s="247">
        <v>448</v>
      </c>
      <c r="HT177" s="247">
        <v>448</v>
      </c>
      <c r="HU177" s="247">
        <v>448</v>
      </c>
      <c r="HV177" s="196"/>
      <c r="HW177" s="247">
        <v>448</v>
      </c>
      <c r="HX177" s="247">
        <v>448</v>
      </c>
      <c r="HY177" s="247">
        <v>448</v>
      </c>
      <c r="HZ177" s="247">
        <v>448</v>
      </c>
      <c r="IA177" s="247">
        <v>448</v>
      </c>
      <c r="IB177" s="247">
        <v>448</v>
      </c>
      <c r="IC177" s="247">
        <v>448</v>
      </c>
      <c r="ID177" s="247">
        <v>448</v>
      </c>
      <c r="IE177" s="247">
        <v>448</v>
      </c>
      <c r="IF177" s="247">
        <v>448</v>
      </c>
      <c r="IG177" s="247">
        <v>448</v>
      </c>
      <c r="IH177" s="247">
        <v>448</v>
      </c>
      <c r="II177" s="247">
        <v>448</v>
      </c>
      <c r="IJ177" s="247">
        <v>448</v>
      </c>
      <c r="IK177" s="247">
        <v>448</v>
      </c>
      <c r="IL177" s="247">
        <v>448</v>
      </c>
      <c r="IM177" s="247">
        <v>448</v>
      </c>
      <c r="IN177" s="247">
        <v>448</v>
      </c>
      <c r="IO177" s="247">
        <v>448</v>
      </c>
      <c r="IP177" s="247">
        <v>445</v>
      </c>
      <c r="IQ177" s="247">
        <v>445</v>
      </c>
      <c r="IR177" s="247">
        <v>441</v>
      </c>
      <c r="IS177" s="247">
        <v>441</v>
      </c>
      <c r="IT177" s="247">
        <v>438</v>
      </c>
      <c r="IU177" s="247">
        <v>438</v>
      </c>
      <c r="IV177" s="247">
        <v>438</v>
      </c>
      <c r="IW177" s="247">
        <v>438</v>
      </c>
      <c r="IX177" s="247">
        <v>438</v>
      </c>
      <c r="IY177" s="247">
        <v>438</v>
      </c>
      <c r="IZ177" s="196"/>
      <c r="JA177" s="247">
        <v>438</v>
      </c>
      <c r="JB177" s="247">
        <v>438</v>
      </c>
      <c r="JC177" s="247">
        <v>438</v>
      </c>
      <c r="JD177" s="246">
        <v>438</v>
      </c>
      <c r="JE177" s="246">
        <v>438</v>
      </c>
      <c r="JF177" s="246">
        <v>436</v>
      </c>
      <c r="JG177" s="246">
        <v>436</v>
      </c>
      <c r="JH177" s="246">
        <v>436</v>
      </c>
      <c r="JI177" s="246">
        <v>436</v>
      </c>
      <c r="JJ177" s="246"/>
      <c r="JK177" s="247">
        <v>436</v>
      </c>
      <c r="JL177" s="246">
        <v>436</v>
      </c>
      <c r="JM177" s="246">
        <v>436</v>
      </c>
      <c r="JN177" s="246">
        <v>436</v>
      </c>
      <c r="JO177" s="246">
        <v>436</v>
      </c>
      <c r="JP177" s="246">
        <v>436</v>
      </c>
      <c r="JQ177" s="196"/>
      <c r="JR177" s="246">
        <v>436</v>
      </c>
      <c r="JS177" s="246">
        <v>436</v>
      </c>
      <c r="JT177" s="246">
        <v>436</v>
      </c>
      <c r="JU177" s="246">
        <v>436</v>
      </c>
      <c r="JV177" s="246">
        <v>436</v>
      </c>
      <c r="JW177" s="246">
        <v>436</v>
      </c>
      <c r="JX177" s="246">
        <v>436</v>
      </c>
      <c r="JY177" s="246">
        <v>436</v>
      </c>
      <c r="JZ177" s="246">
        <v>436</v>
      </c>
      <c r="KA177" s="246">
        <v>435</v>
      </c>
      <c r="KB177" s="246">
        <v>435</v>
      </c>
      <c r="KC177" s="246">
        <v>435</v>
      </c>
      <c r="KD177" s="246">
        <v>435</v>
      </c>
      <c r="KE177" s="246">
        <v>435</v>
      </c>
      <c r="KF177" s="246">
        <v>435</v>
      </c>
      <c r="KG177" s="246">
        <v>432</v>
      </c>
      <c r="KH177" s="246">
        <v>432</v>
      </c>
      <c r="KI177" s="246">
        <v>432</v>
      </c>
      <c r="KJ177" s="246">
        <v>432</v>
      </c>
      <c r="KK177" s="246">
        <v>432</v>
      </c>
      <c r="KL177" s="246">
        <v>432</v>
      </c>
      <c r="KM177" s="246">
        <v>430</v>
      </c>
      <c r="KN177" s="246">
        <v>425</v>
      </c>
      <c r="KO177" s="246">
        <v>425</v>
      </c>
      <c r="KP177" s="246">
        <v>425</v>
      </c>
      <c r="KQ177" s="246">
        <v>425</v>
      </c>
      <c r="KR177" s="246">
        <v>425</v>
      </c>
      <c r="KS177" s="246">
        <v>425</v>
      </c>
      <c r="KT177" s="246">
        <v>425</v>
      </c>
      <c r="KU177" s="246">
        <v>425</v>
      </c>
      <c r="KV177" s="246">
        <v>425</v>
      </c>
      <c r="KW177" s="246">
        <v>425</v>
      </c>
      <c r="KX177" s="196"/>
      <c r="KY177" s="196"/>
      <c r="KZ177" s="196"/>
      <c r="LA177" s="196"/>
      <c r="LB177" s="246">
        <v>414</v>
      </c>
      <c r="LC177" s="246">
        <v>436</v>
      </c>
      <c r="LD177" s="246">
        <v>436</v>
      </c>
      <c r="LE177" s="246">
        <v>414</v>
      </c>
      <c r="LF177" s="199">
        <v>0</v>
      </c>
      <c r="LG177" s="246">
        <v>414</v>
      </c>
      <c r="LH177" s="196"/>
      <c r="LI177" s="196"/>
      <c r="LJ177" s="196"/>
      <c r="LK177" s="196"/>
      <c r="LL177" s="196"/>
      <c r="LM177" s="196"/>
      <c r="LN177" s="196"/>
      <c r="LO177" s="196"/>
      <c r="LP177" s="196"/>
      <c r="LQ177" s="246">
        <v>414</v>
      </c>
      <c r="LR177" s="196"/>
      <c r="LS177" s="196"/>
      <c r="LT177" s="196"/>
      <c r="LU177" s="196"/>
      <c r="LV177" s="196"/>
      <c r="LW177" s="196"/>
      <c r="LX177" s="196"/>
      <c r="LY177" s="196"/>
      <c r="LZ177" s="196"/>
      <c r="MA177" s="196"/>
      <c r="MB177" s="196"/>
      <c r="MC177" s="196"/>
      <c r="MD177" s="196"/>
      <c r="ME177" s="196"/>
      <c r="MF177" s="196"/>
      <c r="MG177" s="196"/>
      <c r="MH177" s="196"/>
      <c r="MI177" s="196"/>
      <c r="MJ177" s="196"/>
      <c r="MK177" s="196"/>
      <c r="ML177" s="196"/>
      <c r="MM177" s="196"/>
      <c r="MN177" s="246">
        <v>414</v>
      </c>
      <c r="MO177" s="249">
        <v>387</v>
      </c>
      <c r="MP177" s="196"/>
      <c r="MQ177" s="249">
        <v>387</v>
      </c>
      <c r="MR177" s="196"/>
      <c r="MS177" s="196"/>
      <c r="MT177" s="196"/>
      <c r="MU177" s="196"/>
      <c r="MV177" s="196"/>
      <c r="MW177" s="196"/>
      <c r="MX177" s="196"/>
      <c r="MY177" s="196"/>
      <c r="MZ177" s="196"/>
      <c r="NA177" s="249">
        <v>387</v>
      </c>
      <c r="NB177" s="196"/>
      <c r="NC177" s="196"/>
      <c r="ND177" s="196"/>
      <c r="NE177" s="196"/>
      <c r="NF177" s="196"/>
      <c r="NG177" s="196"/>
      <c r="NH177" s="196"/>
      <c r="NI177" s="196"/>
      <c r="NJ177" s="196"/>
      <c r="NK177" s="196"/>
      <c r="NL177" s="196"/>
      <c r="NM177" s="196"/>
      <c r="NN177" s="196"/>
      <c r="NO177" s="196"/>
      <c r="NP177" s="196"/>
      <c r="NQ177" s="196"/>
      <c r="NR177" s="196"/>
      <c r="NS177" s="196"/>
      <c r="NT177" s="196"/>
      <c r="NU177" s="196"/>
      <c r="NV177" s="196"/>
      <c r="NW177" s="196"/>
      <c r="NX177" s="196"/>
      <c r="NY177" s="196"/>
      <c r="NZ177" s="196"/>
      <c r="OA177" s="196"/>
      <c r="OB177" s="196"/>
      <c r="OC177" s="196"/>
      <c r="OD177" s="196"/>
      <c r="OE177" s="196"/>
      <c r="OF177" s="196"/>
      <c r="OG177" s="196"/>
      <c r="OH177" s="196"/>
      <c r="OI177" s="196"/>
      <c r="OJ177" s="196"/>
      <c r="OK177" s="196"/>
      <c r="OL177" s="196"/>
      <c r="OM177" s="196"/>
      <c r="ON177" s="196"/>
      <c r="OO177" s="196"/>
      <c r="OP177" s="196"/>
      <c r="OQ177" s="196"/>
      <c r="OR177" s="196"/>
      <c r="OS177" s="196"/>
      <c r="OT177" s="196"/>
      <c r="OU177" s="196"/>
      <c r="OV177" s="196"/>
      <c r="OW177" s="196"/>
      <c r="OX177" s="196"/>
      <c r="OY177" s="196"/>
      <c r="OZ177" s="196"/>
      <c r="PA177" s="196"/>
      <c r="PB177" s="196"/>
      <c r="PC177" s="196"/>
      <c r="PD177" s="196"/>
      <c r="PE177" s="196"/>
      <c r="PF177" s="196"/>
      <c r="PG177" s="196"/>
      <c r="PH177" s="196"/>
      <c r="PI177" s="196"/>
      <c r="PJ177" s="196"/>
      <c r="PK177" s="196"/>
      <c r="PL177" s="196"/>
      <c r="PM177" s="196"/>
      <c r="PN177" s="196"/>
      <c r="PO177" s="196"/>
      <c r="PP177" s="196"/>
      <c r="PQ177" s="196"/>
      <c r="PR177" s="196"/>
      <c r="PS177" s="196"/>
      <c r="PT177" s="196"/>
      <c r="PU177" s="196"/>
      <c r="PV177" s="196"/>
      <c r="PW177" s="196"/>
      <c r="PX177" s="261"/>
      <c r="PY177" s="261"/>
      <c r="PZ177" s="261"/>
      <c r="QA177" s="261"/>
      <c r="QB177" s="261"/>
      <c r="QC177" s="261"/>
      <c r="QD177" s="261"/>
      <c r="QE177" s="261"/>
      <c r="QF177" s="261"/>
      <c r="QG177" s="261"/>
      <c r="QH177" s="261"/>
      <c r="QI177" s="261"/>
      <c r="QJ177" s="261"/>
      <c r="QK177" s="261"/>
      <c r="QL177" s="261"/>
      <c r="QM177" s="261"/>
      <c r="QN177" s="261"/>
      <c r="QO177" s="261"/>
      <c r="QP177" s="261"/>
      <c r="QQ177" s="261"/>
      <c r="QR177" s="261"/>
      <c r="QS177" s="261"/>
      <c r="QT177" s="261"/>
      <c r="QU177" s="261"/>
      <c r="QV177" s="261"/>
      <c r="QW177" s="261"/>
      <c r="QX177" s="261"/>
      <c r="QY177" s="261"/>
      <c r="QZ177" s="261"/>
      <c r="RA177" s="261"/>
      <c r="RB177" s="261"/>
      <c r="RC177" s="261"/>
      <c r="RD177" s="261"/>
      <c r="RE177" s="261"/>
      <c r="RF177" s="261"/>
      <c r="RG177" s="261"/>
      <c r="RH177" s="261"/>
      <c r="RI177" s="261"/>
      <c r="RJ177" s="261"/>
      <c r="RK177" s="261"/>
      <c r="RL177" s="261"/>
      <c r="RM177" s="261"/>
      <c r="RN177" s="261"/>
      <c r="RO177" s="261"/>
      <c r="RP177" s="261"/>
      <c r="RQ177" s="261"/>
      <c r="RR177" s="261"/>
      <c r="RS177" s="261"/>
      <c r="RT177" s="261"/>
      <c r="RU177" s="261"/>
      <c r="RV177" s="261"/>
      <c r="RW177" s="261"/>
      <c r="RX177" s="261"/>
      <c r="RY177" s="261"/>
      <c r="RZ177" s="261"/>
      <c r="SA177" s="261"/>
      <c r="SB177" s="261"/>
      <c r="SC177" s="261"/>
      <c r="SD177" s="261"/>
      <c r="SE177" s="261"/>
    </row>
    <row r="178" spans="1:499" x14ac:dyDescent="0.2">
      <c r="A178" s="230" t="s">
        <v>830</v>
      </c>
      <c r="B178" s="231" t="s">
        <v>3855</v>
      </c>
      <c r="C178" s="225"/>
      <c r="D178" s="225"/>
      <c r="E178" s="225"/>
      <c r="F178" s="226" t="s">
        <v>5831</v>
      </c>
      <c r="G178" s="226" t="s">
        <v>5550</v>
      </c>
      <c r="H178" s="226" t="s">
        <v>5551</v>
      </c>
      <c r="I178" s="226" t="s">
        <v>5827</v>
      </c>
      <c r="J178" s="226"/>
      <c r="K178" s="226"/>
      <c r="L178" s="226"/>
      <c r="M178" s="226"/>
      <c r="N178" s="226" t="s">
        <v>5553</v>
      </c>
      <c r="O178" s="226" t="s">
        <v>5832</v>
      </c>
      <c r="P178" s="226"/>
      <c r="Q178" s="237">
        <v>0</v>
      </c>
      <c r="R178" s="238"/>
      <c r="S178" s="238"/>
      <c r="T178" s="238"/>
      <c r="U178" s="238"/>
      <c r="V178" s="238"/>
      <c r="W178" s="232" t="s">
        <v>5555</v>
      </c>
      <c r="X178" s="232"/>
      <c r="Y178" s="232" t="s">
        <v>5556</v>
      </c>
      <c r="Z178" s="235">
        <v>2.3199999999999998</v>
      </c>
      <c r="AA178" s="235">
        <v>3.79</v>
      </c>
      <c r="AB178" s="235">
        <v>0</v>
      </c>
      <c r="AC178" s="224">
        <v>36526</v>
      </c>
      <c r="AD178" s="224">
        <v>36526</v>
      </c>
      <c r="AE178" s="125">
        <v>18</v>
      </c>
      <c r="AF178" s="125">
        <v>24</v>
      </c>
      <c r="AG178" s="125">
        <v>12</v>
      </c>
      <c r="AH178" s="236">
        <v>1</v>
      </c>
      <c r="AI178" s="236" t="s">
        <v>819</v>
      </c>
      <c r="AJ178" s="125" t="s">
        <v>6225</v>
      </c>
      <c r="AK178" s="175" t="s">
        <v>5144</v>
      </c>
      <c r="AL178" s="125" t="s">
        <v>820</v>
      </c>
      <c r="AM178" s="27" t="s">
        <v>820</v>
      </c>
      <c r="AN178" s="126">
        <v>3.89</v>
      </c>
      <c r="AO178" s="126">
        <v>19</v>
      </c>
      <c r="AP178" s="126">
        <v>11.4</v>
      </c>
      <c r="AQ178" s="126">
        <v>0.1</v>
      </c>
      <c r="AR178" s="125">
        <v>0</v>
      </c>
      <c r="AS178" s="125">
        <v>0</v>
      </c>
      <c r="AT178" s="178">
        <v>43333</v>
      </c>
      <c r="AU178" s="178"/>
      <c r="AV178" s="178">
        <v>43333</v>
      </c>
      <c r="AW178" s="239" t="s">
        <v>855</v>
      </c>
      <c r="AX178" s="239" t="s">
        <v>846</v>
      </c>
      <c r="AY178" s="127"/>
      <c r="AZ178" s="127"/>
      <c r="BA178" s="128">
        <v>1</v>
      </c>
      <c r="BB178" s="128" t="s">
        <v>489</v>
      </c>
      <c r="BC178" s="128"/>
      <c r="BD178" s="128">
        <v>1</v>
      </c>
      <c r="BE178" s="129" t="s">
        <v>541</v>
      </c>
      <c r="BF178" s="130">
        <v>1</v>
      </c>
      <c r="BG178" s="240"/>
      <c r="BH178" s="241"/>
      <c r="BI178" s="190"/>
      <c r="BJ178" s="131">
        <v>296</v>
      </c>
      <c r="BK178" s="191">
        <v>169</v>
      </c>
      <c r="BL178" s="13">
        <v>197</v>
      </c>
      <c r="BM178" s="13">
        <v>98</v>
      </c>
      <c r="BN178" s="27" t="s">
        <v>705</v>
      </c>
      <c r="BO178" s="13" t="s">
        <v>705</v>
      </c>
      <c r="BP178" s="222">
        <v>274</v>
      </c>
      <c r="BQ178" s="132"/>
      <c r="BR178" s="133"/>
      <c r="BS178" s="125">
        <v>1000000000</v>
      </c>
      <c r="BT178" s="134">
        <v>177</v>
      </c>
      <c r="BU178" s="135">
        <v>0.40200000000000002</v>
      </c>
      <c r="BV178" s="134">
        <v>0</v>
      </c>
      <c r="BW178" s="136">
        <v>0</v>
      </c>
      <c r="BX178" s="136">
        <v>0</v>
      </c>
      <c r="BY178" s="136">
        <v>0</v>
      </c>
      <c r="BZ178" s="134">
        <v>0</v>
      </c>
      <c r="CA178" s="134">
        <v>0</v>
      </c>
      <c r="CB178" s="134">
        <v>177</v>
      </c>
      <c r="CC178" s="135">
        <v>0.40200000000000002</v>
      </c>
      <c r="CD178" s="134"/>
      <c r="CE178" s="134"/>
      <c r="CF178" s="137">
        <v>119</v>
      </c>
      <c r="CG178" s="134">
        <v>99</v>
      </c>
      <c r="CH178" s="132"/>
      <c r="CI178" s="132"/>
      <c r="CJ178" s="229" t="s">
        <v>820</v>
      </c>
      <c r="CK178" s="233" t="s">
        <v>820</v>
      </c>
      <c r="CL178" s="138">
        <v>0</v>
      </c>
      <c r="CM178" s="138">
        <v>0</v>
      </c>
      <c r="CN178" s="135">
        <v>0</v>
      </c>
      <c r="CO178" s="135">
        <v>0.84</v>
      </c>
      <c r="CP178" s="139"/>
      <c r="CQ178" s="135">
        <v>1</v>
      </c>
      <c r="CR178" s="179">
        <v>43479</v>
      </c>
      <c r="CS178" s="180">
        <v>43479</v>
      </c>
      <c r="CT178" s="181">
        <v>43605</v>
      </c>
      <c r="CU178" s="181">
        <v>43311</v>
      </c>
      <c r="CV178" s="181">
        <v>43395</v>
      </c>
      <c r="CW178" s="181">
        <v>43395</v>
      </c>
      <c r="CX178" s="181">
        <v>43479</v>
      </c>
      <c r="CY178" s="135">
        <v>0</v>
      </c>
      <c r="CZ178" s="134">
        <v>0</v>
      </c>
      <c r="DA178" s="135">
        <v>0</v>
      </c>
      <c r="DB178" s="135">
        <v>0</v>
      </c>
      <c r="DC178" s="135">
        <v>2.197802197802198E-2</v>
      </c>
      <c r="DD178" s="135">
        <v>0</v>
      </c>
      <c r="DE178" s="140">
        <v>0</v>
      </c>
      <c r="DF178" s="13" t="s">
        <v>820</v>
      </c>
      <c r="DG178" s="80" t="s">
        <v>706</v>
      </c>
      <c r="DH178" s="18" t="b">
        <v>0</v>
      </c>
      <c r="DI178" s="79"/>
      <c r="DJ178" s="79"/>
      <c r="DK178" s="192"/>
      <c r="DL178" s="174"/>
      <c r="DM178" s="193"/>
      <c r="DN178" s="135"/>
      <c r="DO178" s="79"/>
      <c r="DP178" s="79"/>
      <c r="DQ178" s="79"/>
      <c r="DR178" s="79"/>
      <c r="DS178" s="79"/>
      <c r="DT178" s="79"/>
      <c r="DU178" s="79"/>
      <c r="DV178" s="18"/>
      <c r="DW178" s="18"/>
      <c r="DX178" s="18"/>
      <c r="DY178" s="177"/>
      <c r="DZ178" s="177">
        <v>0</v>
      </c>
      <c r="EA178" s="177">
        <v>0</v>
      </c>
      <c r="EB178" s="177">
        <v>0</v>
      </c>
      <c r="EC178" s="177">
        <v>0</v>
      </c>
      <c r="ED178" s="177">
        <v>0</v>
      </c>
      <c r="EE178" s="177">
        <v>0</v>
      </c>
      <c r="EF178" s="177">
        <v>0</v>
      </c>
      <c r="EG178" s="177">
        <v>0</v>
      </c>
      <c r="EH178" s="177">
        <v>0</v>
      </c>
      <c r="EI178" s="177">
        <v>0</v>
      </c>
      <c r="EJ178" s="177">
        <v>0</v>
      </c>
      <c r="EK178" s="177">
        <v>0</v>
      </c>
      <c r="EL178" s="177">
        <v>0</v>
      </c>
      <c r="EM178" s="177">
        <v>0</v>
      </c>
      <c r="EN178" s="177">
        <v>0</v>
      </c>
      <c r="EO178" s="177">
        <v>0</v>
      </c>
      <c r="EP178" s="177">
        <v>68</v>
      </c>
      <c r="EQ178" s="177">
        <v>0</v>
      </c>
      <c r="ER178" s="177">
        <v>0</v>
      </c>
      <c r="ES178" s="177">
        <v>0</v>
      </c>
      <c r="ET178" s="177">
        <v>0</v>
      </c>
      <c r="EU178" s="177">
        <v>72</v>
      </c>
      <c r="EV178" s="177">
        <v>0</v>
      </c>
      <c r="EW178" s="177">
        <v>0</v>
      </c>
      <c r="EX178" s="177">
        <v>0</v>
      </c>
      <c r="EY178" s="177">
        <v>80</v>
      </c>
      <c r="EZ178" s="177">
        <v>0</v>
      </c>
      <c r="FA178" s="177">
        <v>0</v>
      </c>
      <c r="FB178" s="177">
        <v>100</v>
      </c>
      <c r="FC178" s="249">
        <v>294</v>
      </c>
      <c r="FD178" s="248">
        <v>239</v>
      </c>
      <c r="FE178" s="248">
        <v>239</v>
      </c>
      <c r="FF178" s="248">
        <v>239</v>
      </c>
      <c r="FG178" s="249">
        <v>228</v>
      </c>
      <c r="FH178" s="249">
        <v>228</v>
      </c>
      <c r="FI178" s="248">
        <v>228</v>
      </c>
      <c r="FJ178" s="248">
        <v>228</v>
      </c>
      <c r="FK178" s="248">
        <v>220</v>
      </c>
      <c r="FL178" s="248">
        <v>220</v>
      </c>
      <c r="FM178" s="248">
        <v>220</v>
      </c>
      <c r="FN178" s="248">
        <v>220</v>
      </c>
      <c r="FO178" s="248">
        <v>220</v>
      </c>
      <c r="FP178" s="248">
        <v>220</v>
      </c>
      <c r="FQ178" s="248">
        <v>220</v>
      </c>
      <c r="FR178" s="248">
        <v>220</v>
      </c>
      <c r="FS178" s="248">
        <v>220</v>
      </c>
      <c r="FT178" s="248">
        <v>220</v>
      </c>
      <c r="FU178" s="248">
        <v>220</v>
      </c>
      <c r="FV178" s="248">
        <v>220</v>
      </c>
      <c r="FW178" s="248">
        <v>220</v>
      </c>
      <c r="FX178" s="248">
        <v>220</v>
      </c>
      <c r="FY178" s="248">
        <v>220</v>
      </c>
      <c r="FZ178" s="248">
        <v>220</v>
      </c>
      <c r="GA178" s="248">
        <v>220</v>
      </c>
      <c r="GB178" s="248">
        <v>220</v>
      </c>
      <c r="GC178" s="248">
        <v>220</v>
      </c>
      <c r="GD178" s="248">
        <v>203</v>
      </c>
      <c r="GE178" s="248">
        <v>203</v>
      </c>
      <c r="GF178" s="248">
        <v>203</v>
      </c>
      <c r="GG178" s="248">
        <v>203</v>
      </c>
      <c r="GH178" s="248">
        <v>203</v>
      </c>
      <c r="GI178" s="248">
        <v>203</v>
      </c>
      <c r="GJ178" s="248">
        <v>203</v>
      </c>
      <c r="GK178" s="248">
        <v>203</v>
      </c>
      <c r="GL178" s="248">
        <v>203</v>
      </c>
      <c r="GM178" s="248">
        <v>203</v>
      </c>
      <c r="GN178" s="248">
        <v>203</v>
      </c>
      <c r="GO178" s="248">
        <v>203</v>
      </c>
      <c r="GP178" s="248">
        <v>203</v>
      </c>
      <c r="GQ178" s="248">
        <v>203</v>
      </c>
      <c r="GR178" s="248">
        <v>203</v>
      </c>
      <c r="GS178" s="248">
        <v>203</v>
      </c>
      <c r="GT178" s="248">
        <v>203</v>
      </c>
      <c r="GU178" s="244">
        <v>200</v>
      </c>
      <c r="GV178" s="244">
        <v>200</v>
      </c>
      <c r="GW178" s="244">
        <v>200</v>
      </c>
      <c r="GX178" s="244">
        <v>200</v>
      </c>
      <c r="GY178" s="244">
        <v>200</v>
      </c>
      <c r="GZ178" s="244">
        <v>200</v>
      </c>
      <c r="HA178" s="244">
        <v>200</v>
      </c>
      <c r="HB178" s="244">
        <v>200</v>
      </c>
      <c r="HC178" s="244">
        <v>200</v>
      </c>
      <c r="HD178" s="244">
        <v>200</v>
      </c>
      <c r="HE178" s="244">
        <v>1</v>
      </c>
      <c r="HF178" s="244">
        <v>200</v>
      </c>
      <c r="HG178" s="244">
        <v>200</v>
      </c>
      <c r="HH178" s="244">
        <v>200</v>
      </c>
      <c r="HI178" s="244">
        <v>200</v>
      </c>
      <c r="HJ178" s="244">
        <v>200</v>
      </c>
      <c r="HK178" s="198"/>
      <c r="HL178" s="198"/>
      <c r="HM178" s="244">
        <v>196</v>
      </c>
      <c r="HN178" s="244">
        <v>191</v>
      </c>
      <c r="HO178" s="244">
        <v>200</v>
      </c>
      <c r="HP178" s="244">
        <v>191</v>
      </c>
      <c r="HQ178" s="244">
        <v>191</v>
      </c>
      <c r="HR178" s="244">
        <v>191</v>
      </c>
      <c r="HS178" s="244">
        <v>191</v>
      </c>
      <c r="HT178" s="244">
        <v>191</v>
      </c>
      <c r="HU178" s="248">
        <v>191</v>
      </c>
      <c r="HV178" s="198"/>
      <c r="HW178" s="248">
        <v>191</v>
      </c>
      <c r="HX178" s="248">
        <v>191</v>
      </c>
      <c r="HY178" s="248">
        <v>191</v>
      </c>
      <c r="HZ178" s="248">
        <v>191</v>
      </c>
      <c r="IA178" s="248">
        <v>191</v>
      </c>
      <c r="IB178" s="248">
        <v>191</v>
      </c>
      <c r="IC178" s="248">
        <v>191</v>
      </c>
      <c r="ID178" s="248">
        <v>191</v>
      </c>
      <c r="IE178" s="248">
        <v>191</v>
      </c>
      <c r="IF178" s="248">
        <v>191</v>
      </c>
      <c r="IG178" s="248">
        <v>191</v>
      </c>
      <c r="IH178" s="248">
        <v>191</v>
      </c>
      <c r="II178" s="248">
        <v>191</v>
      </c>
      <c r="IJ178" s="248">
        <v>191</v>
      </c>
      <c r="IK178" s="248">
        <v>191</v>
      </c>
      <c r="IL178" s="248">
        <v>191</v>
      </c>
      <c r="IM178" s="248">
        <v>191</v>
      </c>
      <c r="IN178" s="248">
        <v>191</v>
      </c>
      <c r="IO178" s="248">
        <v>191</v>
      </c>
      <c r="IP178" s="248">
        <v>191</v>
      </c>
      <c r="IQ178" s="248">
        <v>191</v>
      </c>
      <c r="IR178" s="248">
        <v>191</v>
      </c>
      <c r="IS178" s="248">
        <v>191</v>
      </c>
      <c r="IT178" s="248">
        <v>191</v>
      </c>
      <c r="IU178" s="248">
        <v>191</v>
      </c>
      <c r="IV178" s="248">
        <v>191</v>
      </c>
      <c r="IW178" s="248">
        <v>191</v>
      </c>
      <c r="IX178" s="248">
        <v>191</v>
      </c>
      <c r="IY178" s="248">
        <v>191</v>
      </c>
      <c r="IZ178" s="198"/>
      <c r="JA178" s="248">
        <v>191</v>
      </c>
      <c r="JB178" s="248">
        <v>191</v>
      </c>
      <c r="JC178" s="248">
        <v>191</v>
      </c>
      <c r="JD178" s="248">
        <v>191</v>
      </c>
      <c r="JE178" s="248">
        <v>191</v>
      </c>
      <c r="JF178" s="248">
        <v>191</v>
      </c>
      <c r="JG178" s="248">
        <v>191</v>
      </c>
      <c r="JH178" s="248">
        <v>191</v>
      </c>
      <c r="JI178" s="248">
        <v>191</v>
      </c>
      <c r="JJ178" s="248"/>
      <c r="JK178" s="248">
        <v>191</v>
      </c>
      <c r="JL178" s="248">
        <v>191</v>
      </c>
      <c r="JM178" s="248">
        <v>191</v>
      </c>
      <c r="JN178" s="248">
        <v>191</v>
      </c>
      <c r="JO178" s="248">
        <v>191</v>
      </c>
      <c r="JP178" s="248">
        <v>191</v>
      </c>
      <c r="JQ178" s="198"/>
      <c r="JR178" s="248">
        <v>191</v>
      </c>
      <c r="JS178" s="248">
        <v>191</v>
      </c>
      <c r="JT178" s="248">
        <v>191</v>
      </c>
      <c r="JU178" s="248">
        <v>191</v>
      </c>
      <c r="JV178" s="248">
        <v>191</v>
      </c>
      <c r="JW178" s="248">
        <v>191</v>
      </c>
      <c r="JX178" s="248">
        <v>191</v>
      </c>
      <c r="JY178" s="248">
        <v>191</v>
      </c>
      <c r="JZ178" s="248">
        <v>191</v>
      </c>
      <c r="KA178" s="248">
        <v>191</v>
      </c>
      <c r="KB178" s="248">
        <v>189</v>
      </c>
      <c r="KC178" s="248">
        <v>189</v>
      </c>
      <c r="KD178" s="248">
        <v>189</v>
      </c>
      <c r="KE178" s="248">
        <v>189</v>
      </c>
      <c r="KF178" s="248">
        <v>189</v>
      </c>
      <c r="KG178" s="248">
        <v>189</v>
      </c>
      <c r="KH178" s="248">
        <v>189</v>
      </c>
      <c r="KI178" s="248">
        <v>189</v>
      </c>
      <c r="KJ178" s="248">
        <v>189</v>
      </c>
      <c r="KK178" s="248">
        <v>189</v>
      </c>
      <c r="KL178" s="248">
        <v>189</v>
      </c>
      <c r="KM178" s="248">
        <v>189</v>
      </c>
      <c r="KN178" s="248">
        <v>189</v>
      </c>
      <c r="KO178" s="248">
        <v>189</v>
      </c>
      <c r="KP178" s="248">
        <v>189</v>
      </c>
      <c r="KQ178" s="248">
        <v>189</v>
      </c>
      <c r="KR178" s="248">
        <v>189</v>
      </c>
      <c r="KS178" s="248">
        <v>189</v>
      </c>
      <c r="KT178" s="248">
        <v>183</v>
      </c>
      <c r="KU178" s="248">
        <v>183</v>
      </c>
      <c r="KV178" s="248">
        <v>183</v>
      </c>
      <c r="KW178" s="248">
        <v>183</v>
      </c>
      <c r="KX178" s="198"/>
      <c r="KY178" s="198"/>
      <c r="KZ178" s="198"/>
      <c r="LA178" s="198"/>
      <c r="LB178" s="248">
        <v>179</v>
      </c>
      <c r="LC178" s="248">
        <v>191</v>
      </c>
      <c r="LD178" s="248">
        <v>191</v>
      </c>
      <c r="LE178" s="248">
        <v>179</v>
      </c>
      <c r="LF178" s="243">
        <v>0</v>
      </c>
      <c r="LG178" s="248">
        <v>179</v>
      </c>
      <c r="LH178" s="198"/>
      <c r="LI178" s="198"/>
      <c r="LJ178" s="198"/>
      <c r="LK178" s="198"/>
      <c r="LL178" s="198"/>
      <c r="LM178" s="198"/>
      <c r="LN178" s="198"/>
      <c r="LO178" s="198"/>
      <c r="LP178" s="198"/>
      <c r="LQ178" s="248">
        <v>179</v>
      </c>
      <c r="LR178" s="198"/>
      <c r="LS178" s="198"/>
      <c r="LT178" s="198"/>
      <c r="LU178" s="198"/>
      <c r="LV178" s="198"/>
      <c r="LW178" s="198"/>
      <c r="LX178" s="198"/>
      <c r="LY178" s="198"/>
      <c r="LZ178" s="198"/>
      <c r="MA178" s="198"/>
      <c r="MB178" s="198"/>
      <c r="MC178" s="198"/>
      <c r="MD178" s="198"/>
      <c r="ME178" s="198"/>
      <c r="MF178" s="198"/>
      <c r="MG178" s="198"/>
      <c r="MH178" s="198"/>
      <c r="MI178" s="198"/>
      <c r="MJ178" s="198"/>
      <c r="MK178" s="198"/>
      <c r="ML178" s="198"/>
      <c r="MM178" s="198"/>
      <c r="MN178" s="248">
        <v>179</v>
      </c>
      <c r="MO178" s="244">
        <v>177</v>
      </c>
      <c r="MP178" s="198"/>
      <c r="MQ178" s="244">
        <v>177</v>
      </c>
      <c r="MR178" s="198"/>
      <c r="MS178" s="198"/>
      <c r="MT178" s="198"/>
      <c r="MU178" s="198"/>
      <c r="MV178" s="198"/>
      <c r="MW178" s="198"/>
      <c r="MX178" s="198"/>
      <c r="MY178" s="198"/>
      <c r="MZ178" s="198"/>
      <c r="NA178" s="244">
        <v>177</v>
      </c>
      <c r="NB178" s="198"/>
      <c r="NC178" s="198"/>
      <c r="ND178" s="198"/>
      <c r="NE178" s="198"/>
      <c r="NF178" s="198"/>
      <c r="NG178" s="198"/>
      <c r="NH178" s="198"/>
      <c r="NI178" s="198"/>
      <c r="NJ178" s="198"/>
      <c r="NK178" s="198"/>
      <c r="NL178" s="198"/>
      <c r="NM178" s="198"/>
      <c r="NN178" s="198"/>
      <c r="NO178" s="198"/>
      <c r="NP178" s="198"/>
      <c r="NQ178" s="198"/>
      <c r="NR178" s="198"/>
      <c r="NS178" s="198"/>
      <c r="NT178" s="198"/>
      <c r="NU178" s="198"/>
      <c r="NV178" s="198"/>
      <c r="NW178" s="198"/>
      <c r="NX178" s="198"/>
      <c r="NY178" s="198"/>
      <c r="NZ178" s="198"/>
      <c r="OA178" s="198"/>
      <c r="OB178" s="198"/>
      <c r="OC178" s="198"/>
      <c r="OD178" s="198"/>
      <c r="OE178" s="198"/>
      <c r="OF178" s="198"/>
      <c r="OG178" s="198"/>
      <c r="OH178" s="198"/>
      <c r="OI178" s="198"/>
      <c r="OJ178" s="198"/>
      <c r="OK178" s="198"/>
      <c r="OL178" s="198"/>
      <c r="OM178" s="198"/>
      <c r="ON178" s="198"/>
      <c r="OO178" s="198"/>
      <c r="OP178" s="198"/>
      <c r="OQ178" s="198"/>
      <c r="OR178" s="198"/>
      <c r="OS178" s="198"/>
      <c r="OT178" s="198"/>
      <c r="OU178" s="198"/>
      <c r="OV178" s="198"/>
      <c r="OW178" s="198"/>
      <c r="OX178" s="198"/>
      <c r="OY178" s="198"/>
      <c r="OZ178" s="198"/>
      <c r="PA178" s="198"/>
      <c r="PB178" s="198"/>
      <c r="PC178" s="198"/>
      <c r="PD178" s="198"/>
      <c r="PE178" s="198"/>
      <c r="PF178" s="198"/>
      <c r="PG178" s="198"/>
      <c r="PH178" s="198"/>
      <c r="PI178" s="198"/>
      <c r="PJ178" s="198"/>
      <c r="PK178" s="198"/>
      <c r="PL178" s="198"/>
      <c r="PM178" s="198"/>
      <c r="PN178" s="198"/>
      <c r="PO178" s="198"/>
      <c r="PP178" s="198"/>
      <c r="PQ178" s="198"/>
      <c r="PR178" s="198"/>
      <c r="PS178" s="198"/>
      <c r="PT178" s="198"/>
      <c r="PU178" s="198"/>
      <c r="PV178" s="198"/>
      <c r="PW178" s="198"/>
      <c r="PX178" s="261"/>
      <c r="PY178" s="261"/>
      <c r="PZ178" s="261"/>
      <c r="QA178" s="261"/>
      <c r="QB178" s="261"/>
      <c r="QC178" s="261"/>
      <c r="QD178" s="261"/>
      <c r="QE178" s="261"/>
      <c r="QF178" s="261"/>
      <c r="QG178" s="261"/>
      <c r="QH178" s="261"/>
      <c r="QI178" s="261"/>
      <c r="QJ178" s="261"/>
      <c r="QK178" s="261"/>
      <c r="QL178" s="261"/>
      <c r="QM178" s="261"/>
      <c r="QN178" s="261"/>
      <c r="QO178" s="261"/>
      <c r="QP178" s="261"/>
      <c r="QQ178" s="261"/>
      <c r="QR178" s="261"/>
      <c r="QS178" s="261"/>
      <c r="QT178" s="261"/>
      <c r="QU178" s="261"/>
      <c r="QV178" s="261"/>
      <c r="QW178" s="261"/>
      <c r="QX178" s="261"/>
      <c r="QY178" s="261"/>
      <c r="QZ178" s="261"/>
      <c r="RA178" s="261"/>
      <c r="RB178" s="261"/>
      <c r="RC178" s="261"/>
      <c r="RD178" s="261"/>
      <c r="RE178" s="261"/>
      <c r="RF178" s="261"/>
      <c r="RG178" s="261"/>
      <c r="RH178" s="261"/>
      <c r="RI178" s="261"/>
      <c r="RJ178" s="261"/>
      <c r="RK178" s="261"/>
      <c r="RL178" s="261"/>
      <c r="RM178" s="261"/>
      <c r="RN178" s="261"/>
      <c r="RO178" s="261"/>
      <c r="RP178" s="261"/>
      <c r="RQ178" s="261"/>
      <c r="RR178" s="261"/>
      <c r="RS178" s="261"/>
      <c r="RT178" s="261"/>
      <c r="RU178" s="261"/>
      <c r="RV178" s="261"/>
      <c r="RW178" s="261"/>
      <c r="RX178" s="261"/>
      <c r="RY178" s="261"/>
      <c r="RZ178" s="261"/>
      <c r="SA178" s="261"/>
      <c r="SB178" s="261"/>
      <c r="SC178" s="261"/>
      <c r="SD178" s="261"/>
      <c r="SE178" s="261"/>
    </row>
    <row r="179" spans="1:499" x14ac:dyDescent="0.2">
      <c r="A179" s="230" t="s">
        <v>830</v>
      </c>
      <c r="B179" s="231" t="s">
        <v>3853</v>
      </c>
      <c r="C179" s="225"/>
      <c r="D179" s="225"/>
      <c r="E179" s="225"/>
      <c r="F179" s="226" t="s">
        <v>5833</v>
      </c>
      <c r="G179" s="226" t="s">
        <v>5550</v>
      </c>
      <c r="H179" s="226" t="s">
        <v>5551</v>
      </c>
      <c r="I179" s="226" t="s">
        <v>5827</v>
      </c>
      <c r="J179" s="226"/>
      <c r="K179" s="226"/>
      <c r="L179" s="226"/>
      <c r="M179" s="226"/>
      <c r="N179" s="226" t="s">
        <v>5553</v>
      </c>
      <c r="O179" s="226" t="s">
        <v>5834</v>
      </c>
      <c r="P179" s="226"/>
      <c r="Q179" s="237">
        <v>0</v>
      </c>
      <c r="R179" s="238"/>
      <c r="S179" s="238"/>
      <c r="T179" s="238"/>
      <c r="U179" s="238"/>
      <c r="V179" s="238"/>
      <c r="W179" s="232" t="s">
        <v>5561</v>
      </c>
      <c r="X179" s="232"/>
      <c r="Y179" s="232" t="s">
        <v>5556</v>
      </c>
      <c r="Z179" s="235">
        <v>2.76</v>
      </c>
      <c r="AA179" s="235">
        <v>4.51</v>
      </c>
      <c r="AB179" s="235">
        <v>0</v>
      </c>
      <c r="AC179" s="224">
        <v>36526</v>
      </c>
      <c r="AD179" s="224">
        <v>36526</v>
      </c>
      <c r="AE179" s="125">
        <v>18</v>
      </c>
      <c r="AF179" s="125">
        <v>24</v>
      </c>
      <c r="AG179" s="125">
        <v>12</v>
      </c>
      <c r="AH179" s="236">
        <v>1</v>
      </c>
      <c r="AI179" s="236" t="s">
        <v>819</v>
      </c>
      <c r="AJ179" s="125" t="s">
        <v>6225</v>
      </c>
      <c r="AK179" s="175" t="s">
        <v>5144</v>
      </c>
      <c r="AL179" s="125" t="s">
        <v>820</v>
      </c>
      <c r="AM179" s="27" t="s">
        <v>820</v>
      </c>
      <c r="AN179" s="126">
        <v>32.979999999999997</v>
      </c>
      <c r="AO179" s="126">
        <v>17.8</v>
      </c>
      <c r="AP179" s="126">
        <v>7.1</v>
      </c>
      <c r="AQ179" s="126">
        <v>2.2999999999999998</v>
      </c>
      <c r="AR179" s="125">
        <v>0</v>
      </c>
      <c r="AS179" s="125">
        <v>0</v>
      </c>
      <c r="AT179" s="178">
        <v>43333</v>
      </c>
      <c r="AU179" s="178"/>
      <c r="AV179" s="178">
        <v>43186</v>
      </c>
      <c r="AW179" s="239" t="s">
        <v>855</v>
      </c>
      <c r="AX179" s="239" t="s">
        <v>846</v>
      </c>
      <c r="AY179" s="127"/>
      <c r="AZ179" s="127"/>
      <c r="BA179" s="128">
        <v>300</v>
      </c>
      <c r="BB179" s="128" t="s">
        <v>489</v>
      </c>
      <c r="BC179" s="128"/>
      <c r="BD179" s="128">
        <v>1</v>
      </c>
      <c r="BE179" s="129" t="s">
        <v>541</v>
      </c>
      <c r="BF179" s="130">
        <v>1</v>
      </c>
      <c r="BG179" s="240"/>
      <c r="BH179" s="241"/>
      <c r="BI179" s="190"/>
      <c r="BJ179" s="131">
        <v>2342</v>
      </c>
      <c r="BK179" s="191">
        <v>1425</v>
      </c>
      <c r="BL179" s="13">
        <v>1557</v>
      </c>
      <c r="BM179" s="13">
        <v>773</v>
      </c>
      <c r="BN179" s="27" t="s">
        <v>5557</v>
      </c>
      <c r="BO179" s="13" t="s">
        <v>705</v>
      </c>
      <c r="BP179" s="222">
        <v>2091</v>
      </c>
      <c r="BQ179" s="132"/>
      <c r="BR179" s="133"/>
      <c r="BS179" s="125">
        <v>1000000000</v>
      </c>
      <c r="BT179" s="134">
        <v>536</v>
      </c>
      <c r="BU179" s="135">
        <v>0.77110000000000001</v>
      </c>
      <c r="BV179" s="134">
        <v>400</v>
      </c>
      <c r="BW179" s="136">
        <v>0</v>
      </c>
      <c r="BX179" s="136">
        <v>0</v>
      </c>
      <c r="BY179" s="136">
        <v>400</v>
      </c>
      <c r="BZ179" s="134">
        <v>0</v>
      </c>
      <c r="CA179" s="134">
        <v>0</v>
      </c>
      <c r="CB179" s="134">
        <v>936</v>
      </c>
      <c r="CC179" s="135">
        <v>0.60029999999999994</v>
      </c>
      <c r="CD179" s="134"/>
      <c r="CE179" s="134"/>
      <c r="CF179" s="137">
        <v>1406</v>
      </c>
      <c r="CG179" s="134">
        <v>781</v>
      </c>
      <c r="CH179" s="132"/>
      <c r="CI179" s="132"/>
      <c r="CJ179" s="229" t="s">
        <v>820</v>
      </c>
      <c r="CK179" s="233" t="s">
        <v>820</v>
      </c>
      <c r="CL179" s="138">
        <v>415</v>
      </c>
      <c r="CM179" s="138">
        <v>0</v>
      </c>
      <c r="CN179" s="135">
        <v>0</v>
      </c>
      <c r="CO179" s="135">
        <v>0.85</v>
      </c>
      <c r="CP179" s="139"/>
      <c r="CQ179" s="135">
        <v>1</v>
      </c>
      <c r="CR179" s="179">
        <v>43479</v>
      </c>
      <c r="CS179" s="180">
        <v>43479</v>
      </c>
      <c r="CT179" s="181">
        <v>43605</v>
      </c>
      <c r="CU179" s="181">
        <v>43311</v>
      </c>
      <c r="CV179" s="181">
        <v>43395</v>
      </c>
      <c r="CW179" s="181">
        <v>43395</v>
      </c>
      <c r="CX179" s="181">
        <v>43479</v>
      </c>
      <c r="CY179" s="135">
        <v>0</v>
      </c>
      <c r="CZ179" s="134">
        <v>0</v>
      </c>
      <c r="DA179" s="135">
        <v>0</v>
      </c>
      <c r="DB179" s="135">
        <v>2.197802197802198E-2</v>
      </c>
      <c r="DC179" s="135">
        <v>0</v>
      </c>
      <c r="DD179" s="135">
        <v>0</v>
      </c>
      <c r="DE179" s="140">
        <v>0</v>
      </c>
      <c r="DF179" s="13" t="s">
        <v>820</v>
      </c>
      <c r="DG179" s="80" t="s">
        <v>706</v>
      </c>
      <c r="DH179" s="18" t="b">
        <v>0</v>
      </c>
      <c r="DI179" s="79"/>
      <c r="DJ179" s="79"/>
      <c r="DK179" s="192"/>
      <c r="DL179" s="174"/>
      <c r="DM179" s="193"/>
      <c r="DN179" s="135"/>
      <c r="DO179" s="79"/>
      <c r="DP179" s="79"/>
      <c r="DQ179" s="79"/>
      <c r="DR179" s="79"/>
      <c r="DS179" s="79"/>
      <c r="DT179" s="79"/>
      <c r="DU179" s="79"/>
      <c r="DV179" s="18"/>
      <c r="DW179" s="18"/>
      <c r="DX179" s="18"/>
      <c r="DY179" s="177"/>
      <c r="DZ179" s="177">
        <v>0</v>
      </c>
      <c r="EA179" s="177">
        <v>0</v>
      </c>
      <c r="EB179" s="177">
        <v>0</v>
      </c>
      <c r="EC179" s="177">
        <v>0</v>
      </c>
      <c r="ED179" s="177">
        <v>0</v>
      </c>
      <c r="EE179" s="177">
        <v>0</v>
      </c>
      <c r="EF179" s="177">
        <v>0</v>
      </c>
      <c r="EG179" s="177">
        <v>0</v>
      </c>
      <c r="EH179" s="177">
        <v>0</v>
      </c>
      <c r="EI179" s="177">
        <v>0</v>
      </c>
      <c r="EJ179" s="177">
        <v>0</v>
      </c>
      <c r="EK179" s="177">
        <v>0</v>
      </c>
      <c r="EL179" s="177">
        <v>0</v>
      </c>
      <c r="EM179" s="177">
        <v>0</v>
      </c>
      <c r="EN179" s="177">
        <v>0</v>
      </c>
      <c r="EO179" s="177">
        <v>0</v>
      </c>
      <c r="EP179" s="177">
        <v>438</v>
      </c>
      <c r="EQ179" s="177">
        <v>0</v>
      </c>
      <c r="ER179" s="177">
        <v>0</v>
      </c>
      <c r="ES179" s="177">
        <v>0</v>
      </c>
      <c r="ET179" s="177">
        <v>0</v>
      </c>
      <c r="EU179" s="177">
        <v>483</v>
      </c>
      <c r="EV179" s="177">
        <v>0</v>
      </c>
      <c r="EW179" s="177">
        <v>0</v>
      </c>
      <c r="EX179" s="177">
        <v>0</v>
      </c>
      <c r="EY179" s="177">
        <v>552</v>
      </c>
      <c r="EZ179" s="177">
        <v>0</v>
      </c>
      <c r="FA179" s="177">
        <v>0</v>
      </c>
      <c r="FB179" s="177">
        <v>711</v>
      </c>
      <c r="FC179" s="250">
        <v>444</v>
      </c>
      <c r="FD179" s="250">
        <v>455</v>
      </c>
      <c r="FE179" s="250">
        <v>455</v>
      </c>
      <c r="FF179" s="244">
        <v>455</v>
      </c>
      <c r="FG179" s="250">
        <v>530</v>
      </c>
      <c r="FH179" s="250">
        <v>517</v>
      </c>
      <c r="FI179" s="250">
        <v>517</v>
      </c>
      <c r="FJ179" s="250">
        <v>517</v>
      </c>
      <c r="FK179" s="250">
        <v>448</v>
      </c>
      <c r="FL179" s="250">
        <v>448</v>
      </c>
      <c r="FM179" s="250">
        <v>448</v>
      </c>
      <c r="FN179" s="250">
        <v>448</v>
      </c>
      <c r="FO179" s="250">
        <v>448</v>
      </c>
      <c r="FP179" s="250">
        <v>448</v>
      </c>
      <c r="FQ179" s="250">
        <v>448</v>
      </c>
      <c r="FR179" s="250">
        <v>448</v>
      </c>
      <c r="FS179" s="250">
        <v>448</v>
      </c>
      <c r="FT179" s="250">
        <v>448</v>
      </c>
      <c r="FU179" s="250">
        <v>448</v>
      </c>
      <c r="FV179" s="250">
        <v>448</v>
      </c>
      <c r="FW179" s="250">
        <v>448</v>
      </c>
      <c r="FX179" s="250">
        <v>448</v>
      </c>
      <c r="FY179" s="250">
        <v>448</v>
      </c>
      <c r="FZ179" s="250">
        <v>448</v>
      </c>
      <c r="GA179" s="250">
        <v>448</v>
      </c>
      <c r="GB179" s="250">
        <v>448</v>
      </c>
      <c r="GC179" s="250">
        <v>448</v>
      </c>
      <c r="GD179" s="250">
        <v>331</v>
      </c>
      <c r="GE179" s="250">
        <v>331</v>
      </c>
      <c r="GF179" s="250">
        <v>331</v>
      </c>
      <c r="GG179" s="245">
        <v>328</v>
      </c>
      <c r="GH179" s="245">
        <v>323</v>
      </c>
      <c r="GI179" s="245">
        <v>323</v>
      </c>
      <c r="GJ179" s="245">
        <v>323</v>
      </c>
      <c r="GK179" s="245">
        <v>323</v>
      </c>
      <c r="GL179" s="245">
        <v>323</v>
      </c>
      <c r="GM179" s="245">
        <v>320</v>
      </c>
      <c r="GN179" s="245">
        <v>320</v>
      </c>
      <c r="GO179" s="245">
        <v>320</v>
      </c>
      <c r="GP179" s="245">
        <v>320</v>
      </c>
      <c r="GQ179" s="245">
        <v>320</v>
      </c>
      <c r="GR179" s="245">
        <v>317</v>
      </c>
      <c r="GS179" s="245">
        <v>317</v>
      </c>
      <c r="GT179" s="245">
        <v>317</v>
      </c>
      <c r="GU179" s="245">
        <v>306</v>
      </c>
      <c r="GV179" s="245">
        <v>306</v>
      </c>
      <c r="GW179" s="245">
        <v>306</v>
      </c>
      <c r="GX179" s="245">
        <v>306</v>
      </c>
      <c r="GY179" s="245">
        <v>302</v>
      </c>
      <c r="GZ179" s="245">
        <v>302</v>
      </c>
      <c r="HA179" s="245">
        <v>302</v>
      </c>
      <c r="HB179" s="245">
        <v>299</v>
      </c>
      <c r="HC179" s="245">
        <v>299</v>
      </c>
      <c r="HD179" s="245">
        <v>299</v>
      </c>
      <c r="HE179" s="245">
        <v>1</v>
      </c>
      <c r="HF179" s="245">
        <v>289</v>
      </c>
      <c r="HG179" s="245">
        <v>289</v>
      </c>
      <c r="HH179" s="245">
        <v>289</v>
      </c>
      <c r="HI179" s="242">
        <v>289</v>
      </c>
      <c r="HJ179" s="242">
        <v>277</v>
      </c>
      <c r="HK179" s="196"/>
      <c r="HL179" s="196"/>
      <c r="HM179" s="242">
        <v>268</v>
      </c>
      <c r="HN179" s="242">
        <v>264</v>
      </c>
      <c r="HO179" s="242">
        <v>289</v>
      </c>
      <c r="HP179" s="242">
        <v>247</v>
      </c>
      <c r="HQ179" s="242">
        <v>247</v>
      </c>
      <c r="HR179" s="242">
        <v>243</v>
      </c>
      <c r="HS179" s="242">
        <v>243</v>
      </c>
      <c r="HT179" s="242">
        <v>243</v>
      </c>
      <c r="HU179" s="242">
        <v>238</v>
      </c>
      <c r="HV179" s="196"/>
      <c r="HW179" s="242">
        <v>235</v>
      </c>
      <c r="HX179" s="242">
        <v>224</v>
      </c>
      <c r="HY179" s="242">
        <v>224</v>
      </c>
      <c r="HZ179" s="242">
        <v>224</v>
      </c>
      <c r="IA179" s="242">
        <v>224</v>
      </c>
      <c r="IB179" s="242">
        <v>222</v>
      </c>
      <c r="IC179" s="242">
        <v>216</v>
      </c>
      <c r="ID179" s="242">
        <v>216</v>
      </c>
      <c r="IE179" s="242">
        <v>216</v>
      </c>
      <c r="IF179" s="242">
        <v>216</v>
      </c>
      <c r="IG179" s="242">
        <v>216</v>
      </c>
      <c r="IH179" s="242">
        <v>216</v>
      </c>
      <c r="II179" s="242">
        <v>215</v>
      </c>
      <c r="IJ179" s="242">
        <v>205</v>
      </c>
      <c r="IK179" s="242">
        <v>199</v>
      </c>
      <c r="IL179" s="242">
        <v>197</v>
      </c>
      <c r="IM179" s="242">
        <v>195</v>
      </c>
      <c r="IN179" s="242">
        <v>195</v>
      </c>
      <c r="IO179" s="242">
        <v>195</v>
      </c>
      <c r="IP179" s="242">
        <v>193</v>
      </c>
      <c r="IQ179" s="242">
        <v>170</v>
      </c>
      <c r="IR179" s="242">
        <v>165</v>
      </c>
      <c r="IS179" s="242">
        <v>165</v>
      </c>
      <c r="IT179" s="242">
        <v>161</v>
      </c>
      <c r="IU179" s="242">
        <v>161</v>
      </c>
      <c r="IV179" s="242">
        <v>161</v>
      </c>
      <c r="IW179" s="242">
        <v>159</v>
      </c>
      <c r="IX179" s="242">
        <v>151</v>
      </c>
      <c r="IY179" s="242">
        <v>151</v>
      </c>
      <c r="IZ179" s="196"/>
      <c r="JA179" s="242">
        <v>140</v>
      </c>
      <c r="JB179" s="242">
        <v>140</v>
      </c>
      <c r="JC179" s="242">
        <v>140</v>
      </c>
      <c r="JD179" s="245">
        <v>132</v>
      </c>
      <c r="JE179" s="245">
        <v>132</v>
      </c>
      <c r="JF179" s="245">
        <v>132</v>
      </c>
      <c r="JG179" s="245">
        <v>132</v>
      </c>
      <c r="JH179" s="245">
        <v>130</v>
      </c>
      <c r="JI179" s="245">
        <v>130</v>
      </c>
      <c r="JJ179" s="245"/>
      <c r="JK179" s="242">
        <v>117</v>
      </c>
      <c r="JL179" s="245">
        <v>115</v>
      </c>
      <c r="JM179" s="245">
        <v>110</v>
      </c>
      <c r="JN179" s="245">
        <v>107</v>
      </c>
      <c r="JO179" s="245">
        <v>107</v>
      </c>
      <c r="JP179" s="245">
        <v>107</v>
      </c>
      <c r="JQ179" s="196"/>
      <c r="JR179" s="245">
        <v>100</v>
      </c>
      <c r="JS179" s="245">
        <v>100</v>
      </c>
      <c r="JT179" s="245">
        <v>100</v>
      </c>
      <c r="JU179" s="245">
        <v>94</v>
      </c>
      <c r="JV179" s="245">
        <v>94</v>
      </c>
      <c r="JW179" s="245">
        <v>94</v>
      </c>
      <c r="JX179" s="245">
        <v>94</v>
      </c>
      <c r="JY179" s="245">
        <v>94</v>
      </c>
      <c r="JZ179" s="245">
        <v>94</v>
      </c>
      <c r="KA179" s="245">
        <v>79</v>
      </c>
      <c r="KB179" s="245">
        <v>73</v>
      </c>
      <c r="KC179" s="245">
        <v>73</v>
      </c>
      <c r="KD179" s="245">
        <v>73</v>
      </c>
      <c r="KE179" s="245">
        <v>73</v>
      </c>
      <c r="KF179" s="245">
        <v>73</v>
      </c>
      <c r="KG179" s="245">
        <v>73</v>
      </c>
      <c r="KH179" s="245">
        <v>373</v>
      </c>
      <c r="KI179" s="245">
        <v>373</v>
      </c>
      <c r="KJ179" s="245">
        <v>373</v>
      </c>
      <c r="KK179" s="245">
        <v>373</v>
      </c>
      <c r="KL179" s="245">
        <v>373</v>
      </c>
      <c r="KM179" s="245">
        <v>369</v>
      </c>
      <c r="KN179" s="245">
        <v>369</v>
      </c>
      <c r="KO179" s="245">
        <v>364</v>
      </c>
      <c r="KP179" s="245">
        <v>364</v>
      </c>
      <c r="KQ179" s="245">
        <v>364</v>
      </c>
      <c r="KR179" s="245">
        <v>364</v>
      </c>
      <c r="KS179" s="245">
        <v>364</v>
      </c>
      <c r="KT179" s="245">
        <v>364</v>
      </c>
      <c r="KU179" s="245">
        <v>357</v>
      </c>
      <c r="KV179" s="245">
        <v>356</v>
      </c>
      <c r="KW179" s="245">
        <v>356</v>
      </c>
      <c r="KX179" s="196"/>
      <c r="KY179" s="196"/>
      <c r="KZ179" s="196"/>
      <c r="LA179" s="196"/>
      <c r="LB179" s="245">
        <v>336</v>
      </c>
      <c r="LC179" s="245">
        <v>130</v>
      </c>
      <c r="LD179" s="245">
        <v>130</v>
      </c>
      <c r="LE179" s="245">
        <v>335</v>
      </c>
      <c r="LF179" s="199">
        <v>0</v>
      </c>
      <c r="LG179" s="245">
        <v>325</v>
      </c>
      <c r="LH179" s="196"/>
      <c r="LI179" s="196"/>
      <c r="LJ179" s="196"/>
      <c r="LK179" s="196"/>
      <c r="LL179" s="196"/>
      <c r="LM179" s="196"/>
      <c r="LN179" s="196"/>
      <c r="LO179" s="196"/>
      <c r="LP179" s="196"/>
      <c r="LQ179" s="245">
        <v>325</v>
      </c>
      <c r="LR179" s="196"/>
      <c r="LS179" s="196"/>
      <c r="LT179" s="196"/>
      <c r="LU179" s="196"/>
      <c r="LV179" s="196"/>
      <c r="LW179" s="196"/>
      <c r="LX179" s="196"/>
      <c r="LY179" s="196"/>
      <c r="LZ179" s="196"/>
      <c r="MA179" s="196"/>
      <c r="MB179" s="196"/>
      <c r="MC179" s="196"/>
      <c r="MD179" s="196"/>
      <c r="ME179" s="196"/>
      <c r="MF179" s="196"/>
      <c r="MG179" s="196"/>
      <c r="MH179" s="196"/>
      <c r="MI179" s="196"/>
      <c r="MJ179" s="196"/>
      <c r="MK179" s="196"/>
      <c r="ML179" s="196"/>
      <c r="MM179" s="196"/>
      <c r="MN179" s="245">
        <v>325</v>
      </c>
      <c r="MO179" s="245">
        <v>536</v>
      </c>
      <c r="MP179" s="196"/>
      <c r="MQ179" s="245">
        <v>536</v>
      </c>
      <c r="MR179" s="196"/>
      <c r="MS179" s="196"/>
      <c r="MT179" s="196"/>
      <c r="MU179" s="196"/>
      <c r="MV179" s="196"/>
      <c r="MW179" s="196"/>
      <c r="MX179" s="196"/>
      <c r="MY179" s="196"/>
      <c r="MZ179" s="196"/>
      <c r="NA179" s="245">
        <v>536</v>
      </c>
      <c r="NB179" s="196"/>
      <c r="NC179" s="196"/>
      <c r="ND179" s="196"/>
      <c r="NE179" s="196"/>
      <c r="NF179" s="196"/>
      <c r="NG179" s="196"/>
      <c r="NH179" s="196"/>
      <c r="NI179" s="196"/>
      <c r="NJ179" s="196"/>
      <c r="NK179" s="196"/>
      <c r="NL179" s="196"/>
      <c r="NM179" s="196"/>
      <c r="NN179" s="196"/>
      <c r="NO179" s="196"/>
      <c r="NP179" s="196"/>
      <c r="NQ179" s="196"/>
      <c r="NR179" s="196"/>
      <c r="NS179" s="196"/>
      <c r="NT179" s="196"/>
      <c r="NU179" s="196"/>
      <c r="NV179" s="196"/>
      <c r="NW179" s="196"/>
      <c r="NX179" s="196"/>
      <c r="NY179" s="196"/>
      <c r="NZ179" s="196"/>
      <c r="OA179" s="196"/>
      <c r="OB179" s="196"/>
      <c r="OC179" s="196"/>
      <c r="OD179" s="196"/>
      <c r="OE179" s="196"/>
      <c r="OF179" s="196"/>
      <c r="OG179" s="196"/>
      <c r="OH179" s="196"/>
      <c r="OI179" s="196"/>
      <c r="OJ179" s="196"/>
      <c r="OK179" s="196"/>
      <c r="OL179" s="196"/>
      <c r="OM179" s="196"/>
      <c r="ON179" s="196"/>
      <c r="OO179" s="196"/>
      <c r="OP179" s="196"/>
      <c r="OQ179" s="196"/>
      <c r="OR179" s="196"/>
      <c r="OS179" s="196"/>
      <c r="OT179" s="196"/>
      <c r="OU179" s="196"/>
      <c r="OV179" s="196"/>
      <c r="OW179" s="196"/>
      <c r="OX179" s="196"/>
      <c r="OY179" s="196"/>
      <c r="OZ179" s="196"/>
      <c r="PA179" s="196"/>
      <c r="PB179" s="196"/>
      <c r="PC179" s="196"/>
      <c r="PD179" s="196"/>
      <c r="PE179" s="196"/>
      <c r="PF179" s="196"/>
      <c r="PG179" s="196"/>
      <c r="PH179" s="196"/>
      <c r="PI179" s="196"/>
      <c r="PJ179" s="196"/>
      <c r="PK179" s="196"/>
      <c r="PL179" s="196"/>
      <c r="PM179" s="196"/>
      <c r="PN179" s="196"/>
      <c r="PO179" s="196"/>
      <c r="PP179" s="196"/>
      <c r="PQ179" s="196"/>
      <c r="PR179" s="196"/>
      <c r="PS179" s="196"/>
      <c r="PT179" s="196"/>
      <c r="PU179" s="196"/>
      <c r="PV179" s="196"/>
      <c r="PW179" s="196"/>
      <c r="PX179" s="261"/>
      <c r="PY179" s="261"/>
      <c r="PZ179" s="261"/>
      <c r="QA179" s="261"/>
      <c r="QB179" s="261"/>
      <c r="QC179" s="261"/>
      <c r="QD179" s="261"/>
      <c r="QE179" s="261"/>
      <c r="QF179" s="261"/>
      <c r="QG179" s="261"/>
      <c r="QH179" s="261"/>
      <c r="QI179" s="261"/>
      <c r="QJ179" s="261"/>
      <c r="QK179" s="261"/>
      <c r="QL179" s="261"/>
      <c r="QM179" s="261"/>
      <c r="QN179" s="261"/>
      <c r="QO179" s="261"/>
      <c r="QP179" s="261"/>
      <c r="QQ179" s="261"/>
      <c r="QR179" s="261"/>
      <c r="QS179" s="261"/>
      <c r="QT179" s="261"/>
      <c r="QU179" s="261"/>
      <c r="QV179" s="261"/>
      <c r="QW179" s="261"/>
      <c r="QX179" s="261"/>
      <c r="QY179" s="261"/>
      <c r="QZ179" s="261"/>
      <c r="RA179" s="261"/>
      <c r="RB179" s="261"/>
      <c r="RC179" s="261"/>
      <c r="RD179" s="261"/>
      <c r="RE179" s="261"/>
      <c r="RF179" s="261"/>
      <c r="RG179" s="261"/>
      <c r="RH179" s="261"/>
      <c r="RI179" s="261"/>
      <c r="RJ179" s="261"/>
      <c r="RK179" s="261"/>
      <c r="RL179" s="261"/>
      <c r="RM179" s="261"/>
      <c r="RN179" s="261"/>
      <c r="RO179" s="261"/>
      <c r="RP179" s="261"/>
      <c r="RQ179" s="261"/>
      <c r="RR179" s="261"/>
      <c r="RS179" s="261"/>
      <c r="RT179" s="261"/>
      <c r="RU179" s="261"/>
      <c r="RV179" s="261"/>
      <c r="RW179" s="261"/>
      <c r="RX179" s="261"/>
      <c r="RY179" s="261"/>
      <c r="RZ179" s="261"/>
      <c r="SA179" s="261"/>
      <c r="SB179" s="261"/>
      <c r="SC179" s="261"/>
      <c r="SD179" s="261"/>
      <c r="SE179" s="261"/>
    </row>
    <row r="180" spans="1:499" x14ac:dyDescent="0.2">
      <c r="A180" s="230" t="s">
        <v>830</v>
      </c>
      <c r="B180" s="231" t="s">
        <v>2798</v>
      </c>
      <c r="C180" s="225"/>
      <c r="D180" s="225"/>
      <c r="E180" s="225"/>
      <c r="F180" s="226" t="s">
        <v>5835</v>
      </c>
      <c r="G180" s="226" t="s">
        <v>5550</v>
      </c>
      <c r="H180" s="226" t="s">
        <v>5551</v>
      </c>
      <c r="I180" s="226" t="s">
        <v>5827</v>
      </c>
      <c r="J180" s="226"/>
      <c r="K180" s="226"/>
      <c r="L180" s="226"/>
      <c r="M180" s="226"/>
      <c r="N180" s="226" t="s">
        <v>5553</v>
      </c>
      <c r="O180" s="226" t="s">
        <v>5639</v>
      </c>
      <c r="P180" s="226"/>
      <c r="Q180" s="237">
        <v>0</v>
      </c>
      <c r="R180" s="238"/>
      <c r="S180" s="238"/>
      <c r="T180" s="238"/>
      <c r="U180" s="238"/>
      <c r="V180" s="238"/>
      <c r="W180" s="232" t="s">
        <v>5578</v>
      </c>
      <c r="X180" s="232"/>
      <c r="Y180" s="232" t="s">
        <v>5556</v>
      </c>
      <c r="Z180" s="235">
        <v>3.48</v>
      </c>
      <c r="AA180" s="235">
        <v>5.58</v>
      </c>
      <c r="AB180" s="235">
        <v>0</v>
      </c>
      <c r="AC180" s="224">
        <v>36526</v>
      </c>
      <c r="AD180" s="224">
        <v>36526</v>
      </c>
      <c r="AE180" s="125">
        <v>18</v>
      </c>
      <c r="AF180" s="125">
        <v>24</v>
      </c>
      <c r="AG180" s="125">
        <v>12</v>
      </c>
      <c r="AH180" s="236">
        <v>1</v>
      </c>
      <c r="AI180" s="236" t="s">
        <v>5297</v>
      </c>
      <c r="AJ180" s="125" t="s">
        <v>6227</v>
      </c>
      <c r="AK180" s="175" t="s">
        <v>5144</v>
      </c>
      <c r="AL180" s="125">
        <v>333</v>
      </c>
      <c r="AM180" s="27" t="s">
        <v>820</v>
      </c>
      <c r="AN180" s="126">
        <v>6.65</v>
      </c>
      <c r="AO180" s="126">
        <v>9.4</v>
      </c>
      <c r="AP180" s="126">
        <v>3.8</v>
      </c>
      <c r="AQ180" s="126">
        <v>3.8</v>
      </c>
      <c r="AR180" s="125">
        <v>0</v>
      </c>
      <c r="AS180" s="125">
        <v>0</v>
      </c>
      <c r="AT180" s="178">
        <v>43333</v>
      </c>
      <c r="AU180" s="178"/>
      <c r="AV180" s="178">
        <v>43442</v>
      </c>
      <c r="AW180" s="239" t="s">
        <v>855</v>
      </c>
      <c r="AX180" s="239" t="s">
        <v>846</v>
      </c>
      <c r="AY180" s="127"/>
      <c r="AZ180" s="127"/>
      <c r="BA180" s="128">
        <v>100</v>
      </c>
      <c r="BB180" s="128" t="s">
        <v>489</v>
      </c>
      <c r="BC180" s="128"/>
      <c r="BD180" s="128">
        <v>1</v>
      </c>
      <c r="BE180" s="129" t="s">
        <v>541</v>
      </c>
      <c r="BF180" s="130">
        <v>1</v>
      </c>
      <c r="BG180" s="240"/>
      <c r="BH180" s="241"/>
      <c r="BI180" s="190"/>
      <c r="BJ180" s="131">
        <v>250</v>
      </c>
      <c r="BK180" s="191">
        <v>288</v>
      </c>
      <c r="BL180" s="13">
        <v>166</v>
      </c>
      <c r="BM180" s="13">
        <v>83</v>
      </c>
      <c r="BN180" s="27" t="s">
        <v>705</v>
      </c>
      <c r="BO180" s="13" t="s">
        <v>705</v>
      </c>
      <c r="BP180" s="222">
        <v>250</v>
      </c>
      <c r="BQ180" s="132"/>
      <c r="BR180" s="133"/>
      <c r="BS180" s="125">
        <v>1000000000</v>
      </c>
      <c r="BT180" s="134">
        <v>101</v>
      </c>
      <c r="BU180" s="135">
        <v>0.59599999999999997</v>
      </c>
      <c r="BV180" s="134">
        <v>0</v>
      </c>
      <c r="BW180" s="136">
        <v>0</v>
      </c>
      <c r="BX180" s="136">
        <v>0</v>
      </c>
      <c r="BY180" s="136">
        <v>0</v>
      </c>
      <c r="BZ180" s="134">
        <v>0</v>
      </c>
      <c r="CA180" s="134">
        <v>0</v>
      </c>
      <c r="CB180" s="134">
        <v>101</v>
      </c>
      <c r="CC180" s="135">
        <v>0.59599999999999997</v>
      </c>
      <c r="CD180" s="134"/>
      <c r="CE180" s="134"/>
      <c r="CF180" s="137">
        <v>149</v>
      </c>
      <c r="CG180" s="134">
        <v>83</v>
      </c>
      <c r="CH180" s="132"/>
      <c r="CI180" s="132"/>
      <c r="CJ180" s="229" t="s">
        <v>820</v>
      </c>
      <c r="CK180" s="233" t="s">
        <v>820</v>
      </c>
      <c r="CL180" s="138">
        <v>0</v>
      </c>
      <c r="CM180" s="138">
        <v>0</v>
      </c>
      <c r="CN180" s="135">
        <v>0</v>
      </c>
      <c r="CO180" s="135">
        <v>0.8</v>
      </c>
      <c r="CP180" s="139"/>
      <c r="CQ180" s="135">
        <v>1</v>
      </c>
      <c r="CR180" s="179">
        <v>43175</v>
      </c>
      <c r="CS180" s="180">
        <v>43367</v>
      </c>
      <c r="CT180" s="181">
        <v>43493</v>
      </c>
      <c r="CU180" s="181">
        <v>43311</v>
      </c>
      <c r="CV180" s="181">
        <v>43395</v>
      </c>
      <c r="CW180" s="181">
        <v>43395</v>
      </c>
      <c r="CX180" s="181">
        <v>43479</v>
      </c>
      <c r="CY180" s="135">
        <v>0.26006862463454095</v>
      </c>
      <c r="CZ180" s="134">
        <v>1344</v>
      </c>
      <c r="DA180" s="135">
        <v>9.7087378640776691E-3</v>
      </c>
      <c r="DB180" s="135">
        <v>0.50485436893203883</v>
      </c>
      <c r="DC180" s="135">
        <v>2.9126213592233011E-2</v>
      </c>
      <c r="DD180" s="135">
        <v>0</v>
      </c>
      <c r="DE180" s="140">
        <v>0</v>
      </c>
      <c r="DF180" s="13" t="s">
        <v>820</v>
      </c>
      <c r="DG180" s="80" t="s">
        <v>706</v>
      </c>
      <c r="DH180" s="18" t="b">
        <v>0</v>
      </c>
      <c r="DI180" s="79"/>
      <c r="DJ180" s="79"/>
      <c r="DK180" s="192"/>
      <c r="DL180" s="174"/>
      <c r="DM180" s="193"/>
      <c r="DN180" s="135"/>
      <c r="DO180" s="79"/>
      <c r="DP180" s="79"/>
      <c r="DQ180" s="79"/>
      <c r="DR180" s="79"/>
      <c r="DS180" s="79"/>
      <c r="DT180" s="79"/>
      <c r="DU180" s="79"/>
      <c r="DV180" s="18"/>
      <c r="DW180" s="18"/>
      <c r="DX180" s="18"/>
      <c r="DY180" s="177"/>
      <c r="DZ180" s="177">
        <v>0</v>
      </c>
      <c r="EA180" s="177">
        <v>0</v>
      </c>
      <c r="EB180" s="177">
        <v>0</v>
      </c>
      <c r="EC180" s="177">
        <v>0</v>
      </c>
      <c r="ED180" s="177">
        <v>0</v>
      </c>
      <c r="EE180" s="177">
        <v>0</v>
      </c>
      <c r="EF180" s="177">
        <v>0</v>
      </c>
      <c r="EG180" s="177">
        <v>0</v>
      </c>
      <c r="EH180" s="177">
        <v>0</v>
      </c>
      <c r="EI180" s="177">
        <v>0</v>
      </c>
      <c r="EJ180" s="177">
        <v>0</v>
      </c>
      <c r="EK180" s="177">
        <v>0</v>
      </c>
      <c r="EL180" s="177">
        <v>0</v>
      </c>
      <c r="EM180" s="177">
        <v>0</v>
      </c>
      <c r="EN180" s="177">
        <v>0</v>
      </c>
      <c r="EO180" s="177">
        <v>0</v>
      </c>
      <c r="EP180" s="177">
        <v>110</v>
      </c>
      <c r="EQ180" s="177">
        <v>0</v>
      </c>
      <c r="ER180" s="177">
        <v>0</v>
      </c>
      <c r="ES180" s="177">
        <v>0</v>
      </c>
      <c r="ET180" s="177">
        <v>0</v>
      </c>
      <c r="EU180" s="177">
        <v>116</v>
      </c>
      <c r="EV180" s="177">
        <v>0</v>
      </c>
      <c r="EW180" s="177">
        <v>0</v>
      </c>
      <c r="EX180" s="177">
        <v>0</v>
      </c>
      <c r="EY180" s="177">
        <v>122</v>
      </c>
      <c r="EZ180" s="177">
        <v>0</v>
      </c>
      <c r="FA180" s="177">
        <v>0</v>
      </c>
      <c r="FB180" s="177">
        <v>161</v>
      </c>
      <c r="FC180" s="250">
        <v>103</v>
      </c>
      <c r="FD180" s="250">
        <v>156</v>
      </c>
      <c r="FE180" s="250">
        <v>156</v>
      </c>
      <c r="FF180" s="250">
        <v>156</v>
      </c>
      <c r="FG180" s="250">
        <v>134</v>
      </c>
      <c r="FH180" s="250">
        <v>134</v>
      </c>
      <c r="FI180" s="244">
        <v>134</v>
      </c>
      <c r="FJ180" s="244">
        <v>134</v>
      </c>
      <c r="FK180" s="244">
        <v>128</v>
      </c>
      <c r="FL180" s="244">
        <v>128</v>
      </c>
      <c r="FM180" s="244">
        <v>128</v>
      </c>
      <c r="FN180" s="244">
        <v>128</v>
      </c>
      <c r="FO180" s="244">
        <v>128</v>
      </c>
      <c r="FP180" s="244">
        <v>128</v>
      </c>
      <c r="FQ180" s="244">
        <v>128</v>
      </c>
      <c r="FR180" s="244">
        <v>128</v>
      </c>
      <c r="FS180" s="244">
        <v>128</v>
      </c>
      <c r="FT180" s="244">
        <v>128</v>
      </c>
      <c r="FU180" s="244">
        <v>128</v>
      </c>
      <c r="FV180" s="244">
        <v>128</v>
      </c>
      <c r="FW180" s="244">
        <v>128</v>
      </c>
      <c r="FX180" s="244">
        <v>128</v>
      </c>
      <c r="FY180" s="244">
        <v>128</v>
      </c>
      <c r="FZ180" s="244">
        <v>128</v>
      </c>
      <c r="GA180" s="244">
        <v>128</v>
      </c>
      <c r="GB180" s="244">
        <v>128</v>
      </c>
      <c r="GC180" s="244">
        <v>128</v>
      </c>
      <c r="GD180" s="244">
        <v>117</v>
      </c>
      <c r="GE180" s="244">
        <v>117</v>
      </c>
      <c r="GF180" s="244">
        <v>117</v>
      </c>
      <c r="GG180" s="244">
        <v>117</v>
      </c>
      <c r="GH180" s="244">
        <v>109</v>
      </c>
      <c r="GI180" s="244">
        <v>109</v>
      </c>
      <c r="GJ180" s="244">
        <v>109</v>
      </c>
      <c r="GK180" s="244">
        <v>114</v>
      </c>
      <c r="GL180" s="244">
        <v>114</v>
      </c>
      <c r="GM180" s="244">
        <v>114</v>
      </c>
      <c r="GN180" s="244">
        <v>114</v>
      </c>
      <c r="GO180" s="244">
        <v>114</v>
      </c>
      <c r="GP180" s="244">
        <v>114</v>
      </c>
      <c r="GQ180" s="244">
        <v>114</v>
      </c>
      <c r="GR180" s="244">
        <v>114</v>
      </c>
      <c r="GS180" s="244">
        <v>112</v>
      </c>
      <c r="GT180" s="244">
        <v>108</v>
      </c>
      <c r="GU180" s="244">
        <v>108</v>
      </c>
      <c r="GV180" s="244">
        <v>108</v>
      </c>
      <c r="GW180" s="244">
        <v>108</v>
      </c>
      <c r="GX180" s="244">
        <v>108</v>
      </c>
      <c r="GY180" s="244">
        <v>108</v>
      </c>
      <c r="GZ180" s="244">
        <v>108</v>
      </c>
      <c r="HA180" s="244">
        <v>106</v>
      </c>
      <c r="HB180" s="244">
        <v>106</v>
      </c>
      <c r="HC180" s="244">
        <v>106</v>
      </c>
      <c r="HD180" s="244">
        <v>106</v>
      </c>
      <c r="HE180" s="244">
        <v>1</v>
      </c>
      <c r="HF180" s="244">
        <v>89</v>
      </c>
      <c r="HG180" s="244">
        <v>89</v>
      </c>
      <c r="HH180" s="244">
        <v>89</v>
      </c>
      <c r="HI180" s="244">
        <v>89</v>
      </c>
      <c r="HJ180" s="244">
        <v>89</v>
      </c>
      <c r="HK180" s="198"/>
      <c r="HL180" s="198"/>
      <c r="HM180" s="242">
        <v>79</v>
      </c>
      <c r="HN180" s="242">
        <v>79</v>
      </c>
      <c r="HO180" s="244">
        <v>89</v>
      </c>
      <c r="HP180" s="242">
        <v>79</v>
      </c>
      <c r="HQ180" s="242">
        <v>79</v>
      </c>
      <c r="HR180" s="242">
        <v>79</v>
      </c>
      <c r="HS180" s="242">
        <v>79</v>
      </c>
      <c r="HT180" s="242">
        <v>79</v>
      </c>
      <c r="HU180" s="242">
        <v>79</v>
      </c>
      <c r="HV180" s="198"/>
      <c r="HW180" s="242">
        <v>79</v>
      </c>
      <c r="HX180" s="242">
        <v>79</v>
      </c>
      <c r="HY180" s="242">
        <v>79</v>
      </c>
      <c r="HZ180" s="242">
        <v>79</v>
      </c>
      <c r="IA180" s="242">
        <v>79</v>
      </c>
      <c r="IB180" s="242">
        <v>79</v>
      </c>
      <c r="IC180" s="242">
        <v>79</v>
      </c>
      <c r="ID180" s="242">
        <v>79</v>
      </c>
      <c r="IE180" s="242">
        <v>73</v>
      </c>
      <c r="IF180" s="242">
        <v>73</v>
      </c>
      <c r="IG180" s="242">
        <v>73</v>
      </c>
      <c r="IH180" s="242">
        <v>73</v>
      </c>
      <c r="II180" s="242">
        <v>72</v>
      </c>
      <c r="IJ180" s="242">
        <v>72</v>
      </c>
      <c r="IK180" s="242">
        <v>72</v>
      </c>
      <c r="IL180" s="242">
        <v>72</v>
      </c>
      <c r="IM180" s="242">
        <v>72</v>
      </c>
      <c r="IN180" s="242">
        <v>72</v>
      </c>
      <c r="IO180" s="242">
        <v>72</v>
      </c>
      <c r="IP180" s="242">
        <v>72</v>
      </c>
      <c r="IQ180" s="242">
        <v>72</v>
      </c>
      <c r="IR180" s="242">
        <v>70</v>
      </c>
      <c r="IS180" s="242">
        <v>66</v>
      </c>
      <c r="IT180" s="242">
        <v>64</v>
      </c>
      <c r="IU180" s="242">
        <v>64</v>
      </c>
      <c r="IV180" s="242">
        <v>64</v>
      </c>
      <c r="IW180" s="242">
        <v>64</v>
      </c>
      <c r="IX180" s="242">
        <v>64</v>
      </c>
      <c r="IY180" s="242">
        <v>64</v>
      </c>
      <c r="IZ180" s="198"/>
      <c r="JA180" s="242">
        <v>64</v>
      </c>
      <c r="JB180" s="242">
        <v>64</v>
      </c>
      <c r="JC180" s="242">
        <v>64</v>
      </c>
      <c r="JD180" s="242">
        <v>64</v>
      </c>
      <c r="JE180" s="242">
        <v>64</v>
      </c>
      <c r="JF180" s="242">
        <v>64</v>
      </c>
      <c r="JG180" s="242">
        <v>64</v>
      </c>
      <c r="JH180" s="242">
        <v>64</v>
      </c>
      <c r="JI180" s="242">
        <v>64</v>
      </c>
      <c r="JJ180" s="242"/>
      <c r="JK180" s="242">
        <v>64</v>
      </c>
      <c r="JL180" s="242">
        <v>64</v>
      </c>
      <c r="JM180" s="242">
        <v>64</v>
      </c>
      <c r="JN180" s="242">
        <v>64</v>
      </c>
      <c r="JO180" s="242">
        <v>64</v>
      </c>
      <c r="JP180" s="242">
        <v>64</v>
      </c>
      <c r="JQ180" s="198"/>
      <c r="JR180" s="242">
        <v>64</v>
      </c>
      <c r="JS180" s="242">
        <v>64</v>
      </c>
      <c r="JT180" s="242">
        <v>64</v>
      </c>
      <c r="JU180" s="242">
        <v>64</v>
      </c>
      <c r="JV180" s="242">
        <v>64</v>
      </c>
      <c r="JW180" s="242">
        <v>64</v>
      </c>
      <c r="JX180" s="242">
        <v>64</v>
      </c>
      <c r="JY180" s="242">
        <v>63</v>
      </c>
      <c r="JZ180" s="242">
        <v>63</v>
      </c>
      <c r="KA180" s="242">
        <v>63</v>
      </c>
      <c r="KB180" s="242">
        <v>63</v>
      </c>
      <c r="KC180" s="242">
        <v>63</v>
      </c>
      <c r="KD180" s="242">
        <v>63</v>
      </c>
      <c r="KE180" s="242">
        <v>63</v>
      </c>
      <c r="KF180" s="242">
        <v>63</v>
      </c>
      <c r="KG180" s="242">
        <v>63</v>
      </c>
      <c r="KH180" s="242">
        <v>63</v>
      </c>
      <c r="KI180" s="242">
        <v>63</v>
      </c>
      <c r="KJ180" s="242">
        <v>63</v>
      </c>
      <c r="KK180" s="242">
        <v>63</v>
      </c>
      <c r="KL180" s="242">
        <v>63</v>
      </c>
      <c r="KM180" s="242">
        <v>63</v>
      </c>
      <c r="KN180" s="242">
        <v>63</v>
      </c>
      <c r="KO180" s="242">
        <v>55</v>
      </c>
      <c r="KP180" s="242">
        <v>55</v>
      </c>
      <c r="KQ180" s="242">
        <v>55</v>
      </c>
      <c r="KR180" s="242">
        <v>55</v>
      </c>
      <c r="KS180" s="242">
        <v>55</v>
      </c>
      <c r="KT180" s="242">
        <v>50</v>
      </c>
      <c r="KU180" s="242">
        <v>50</v>
      </c>
      <c r="KV180" s="242">
        <v>50</v>
      </c>
      <c r="KW180" s="242">
        <v>50</v>
      </c>
      <c r="KX180" s="198"/>
      <c r="KY180" s="198"/>
      <c r="KZ180" s="198"/>
      <c r="LA180" s="198"/>
      <c r="LB180" s="242">
        <v>36</v>
      </c>
      <c r="LC180" s="242">
        <v>64</v>
      </c>
      <c r="LD180" s="242">
        <v>64</v>
      </c>
      <c r="LE180" s="242">
        <v>32</v>
      </c>
      <c r="LF180" s="243">
        <v>0</v>
      </c>
      <c r="LG180" s="242">
        <v>32</v>
      </c>
      <c r="LH180" s="198"/>
      <c r="LI180" s="198"/>
      <c r="LJ180" s="198"/>
      <c r="LK180" s="198"/>
      <c r="LL180" s="198"/>
      <c r="LM180" s="198"/>
      <c r="LN180" s="198"/>
      <c r="LO180" s="198"/>
      <c r="LP180" s="198"/>
      <c r="LQ180" s="242">
        <v>32</v>
      </c>
      <c r="LR180" s="198"/>
      <c r="LS180" s="198"/>
      <c r="LT180" s="198"/>
      <c r="LU180" s="198"/>
      <c r="LV180" s="198"/>
      <c r="LW180" s="198"/>
      <c r="LX180" s="198"/>
      <c r="LY180" s="198"/>
      <c r="LZ180" s="198"/>
      <c r="MA180" s="198"/>
      <c r="MB180" s="198"/>
      <c r="MC180" s="198"/>
      <c r="MD180" s="198"/>
      <c r="ME180" s="198"/>
      <c r="MF180" s="198"/>
      <c r="MG180" s="198"/>
      <c r="MH180" s="198"/>
      <c r="MI180" s="198"/>
      <c r="MJ180" s="198"/>
      <c r="MK180" s="198"/>
      <c r="ML180" s="198"/>
      <c r="MM180" s="198"/>
      <c r="MN180" s="242">
        <v>32</v>
      </c>
      <c r="MO180" s="244">
        <v>101</v>
      </c>
      <c r="MP180" s="198"/>
      <c r="MQ180" s="244">
        <v>101</v>
      </c>
      <c r="MR180" s="198"/>
      <c r="MS180" s="198"/>
      <c r="MT180" s="198"/>
      <c r="MU180" s="198"/>
      <c r="MV180" s="198"/>
      <c r="MW180" s="198"/>
      <c r="MX180" s="198"/>
      <c r="MY180" s="198"/>
      <c r="MZ180" s="198"/>
      <c r="NA180" s="244">
        <v>101</v>
      </c>
      <c r="NB180" s="198"/>
      <c r="NC180" s="198"/>
      <c r="ND180" s="198"/>
      <c r="NE180" s="198"/>
      <c r="NF180" s="198"/>
      <c r="NG180" s="198"/>
      <c r="NH180" s="198"/>
      <c r="NI180" s="198"/>
      <c r="NJ180" s="198"/>
      <c r="NK180" s="198"/>
      <c r="NL180" s="198"/>
      <c r="NM180" s="198"/>
      <c r="NN180" s="198"/>
      <c r="NO180" s="198"/>
      <c r="NP180" s="198"/>
      <c r="NQ180" s="198"/>
      <c r="NR180" s="198"/>
      <c r="NS180" s="198"/>
      <c r="NT180" s="198"/>
      <c r="NU180" s="198"/>
      <c r="NV180" s="198"/>
      <c r="NW180" s="198"/>
      <c r="NX180" s="198"/>
      <c r="NY180" s="198"/>
      <c r="NZ180" s="198"/>
      <c r="OA180" s="198"/>
      <c r="OB180" s="198"/>
      <c r="OC180" s="198"/>
      <c r="OD180" s="198"/>
      <c r="OE180" s="198"/>
      <c r="OF180" s="198"/>
      <c r="OG180" s="198"/>
      <c r="OH180" s="198"/>
      <c r="OI180" s="198"/>
      <c r="OJ180" s="198"/>
      <c r="OK180" s="198"/>
      <c r="OL180" s="198"/>
      <c r="OM180" s="198"/>
      <c r="ON180" s="198"/>
      <c r="OO180" s="198"/>
      <c r="OP180" s="198"/>
      <c r="OQ180" s="198"/>
      <c r="OR180" s="198"/>
      <c r="OS180" s="198"/>
      <c r="OT180" s="198"/>
      <c r="OU180" s="198"/>
      <c r="OV180" s="198"/>
      <c r="OW180" s="198"/>
      <c r="OX180" s="198"/>
      <c r="OY180" s="198"/>
      <c r="OZ180" s="198"/>
      <c r="PA180" s="198"/>
      <c r="PB180" s="198"/>
      <c r="PC180" s="198"/>
      <c r="PD180" s="198"/>
      <c r="PE180" s="198"/>
      <c r="PF180" s="198"/>
      <c r="PG180" s="198"/>
      <c r="PH180" s="198"/>
      <c r="PI180" s="198"/>
      <c r="PJ180" s="198"/>
      <c r="PK180" s="198"/>
      <c r="PL180" s="198"/>
      <c r="PM180" s="198"/>
      <c r="PN180" s="198"/>
      <c r="PO180" s="198"/>
      <c r="PP180" s="198"/>
      <c r="PQ180" s="198"/>
      <c r="PR180" s="198"/>
      <c r="PS180" s="198"/>
      <c r="PT180" s="198"/>
      <c r="PU180" s="198"/>
      <c r="PV180" s="198"/>
      <c r="PW180" s="198"/>
      <c r="PX180" s="261"/>
      <c r="PY180" s="261"/>
      <c r="PZ180" s="261"/>
      <c r="QA180" s="261"/>
      <c r="QB180" s="261"/>
      <c r="QC180" s="261"/>
      <c r="QD180" s="261"/>
      <c r="QE180" s="261"/>
      <c r="QF180" s="261"/>
      <c r="QG180" s="261"/>
      <c r="QH180" s="261"/>
      <c r="QI180" s="261"/>
      <c r="QJ180" s="261"/>
      <c r="QK180" s="261"/>
      <c r="QL180" s="261"/>
      <c r="QM180" s="261"/>
      <c r="QN180" s="261"/>
      <c r="QO180" s="261"/>
      <c r="QP180" s="261"/>
      <c r="QQ180" s="261"/>
      <c r="QR180" s="261"/>
      <c r="QS180" s="261"/>
      <c r="QT180" s="261"/>
      <c r="QU180" s="261"/>
      <c r="QV180" s="261"/>
      <c r="QW180" s="261"/>
      <c r="QX180" s="261"/>
      <c r="QY180" s="261"/>
      <c r="QZ180" s="261"/>
      <c r="RA180" s="261"/>
      <c r="RB180" s="261"/>
      <c r="RC180" s="261"/>
      <c r="RD180" s="261"/>
      <c r="RE180" s="261"/>
      <c r="RF180" s="261"/>
      <c r="RG180" s="261"/>
      <c r="RH180" s="261"/>
      <c r="RI180" s="261"/>
      <c r="RJ180" s="261"/>
      <c r="RK180" s="261"/>
      <c r="RL180" s="261"/>
      <c r="RM180" s="261"/>
      <c r="RN180" s="261"/>
      <c r="RO180" s="261"/>
      <c r="RP180" s="261"/>
      <c r="RQ180" s="261"/>
      <c r="RR180" s="261"/>
      <c r="RS180" s="261"/>
      <c r="RT180" s="261"/>
      <c r="RU180" s="261"/>
      <c r="RV180" s="261"/>
      <c r="RW180" s="261"/>
      <c r="RX180" s="261"/>
      <c r="RY180" s="261"/>
      <c r="RZ180" s="261"/>
      <c r="SA180" s="261"/>
      <c r="SB180" s="261"/>
      <c r="SC180" s="261"/>
      <c r="SD180" s="261"/>
      <c r="SE180" s="261"/>
    </row>
    <row r="181" spans="1:499" x14ac:dyDescent="0.2">
      <c r="A181" s="230" t="s">
        <v>830</v>
      </c>
      <c r="B181" s="231" t="s">
        <v>2206</v>
      </c>
      <c r="C181" s="225"/>
      <c r="D181" s="225"/>
      <c r="E181" s="225"/>
      <c r="F181" s="226" t="s">
        <v>5836</v>
      </c>
      <c r="G181" s="226" t="s">
        <v>5550</v>
      </c>
      <c r="H181" s="226" t="s">
        <v>5551</v>
      </c>
      <c r="I181" s="226" t="s">
        <v>5827</v>
      </c>
      <c r="J181" s="226"/>
      <c r="K181" s="226"/>
      <c r="L181" s="226"/>
      <c r="M181" s="226"/>
      <c r="N181" s="226" t="s">
        <v>5553</v>
      </c>
      <c r="O181" s="226" t="s">
        <v>5837</v>
      </c>
      <c r="P181" s="226"/>
      <c r="Q181" s="237">
        <v>0</v>
      </c>
      <c r="R181" s="238"/>
      <c r="S181" s="238"/>
      <c r="T181" s="238"/>
      <c r="U181" s="238"/>
      <c r="V181" s="238"/>
      <c r="W181" s="232" t="s">
        <v>5570</v>
      </c>
      <c r="X181" s="232"/>
      <c r="Y181" s="232" t="s">
        <v>5556</v>
      </c>
      <c r="Z181" s="235">
        <v>1.1499999999999999</v>
      </c>
      <c r="AA181" s="235">
        <v>1.94</v>
      </c>
      <c r="AB181" s="235">
        <v>0</v>
      </c>
      <c r="AC181" s="224">
        <v>36526</v>
      </c>
      <c r="AD181" s="224">
        <v>36526</v>
      </c>
      <c r="AE181" s="125">
        <v>18</v>
      </c>
      <c r="AF181" s="125">
        <v>24</v>
      </c>
      <c r="AG181" s="125">
        <v>12</v>
      </c>
      <c r="AH181" s="236">
        <v>1</v>
      </c>
      <c r="AI181" s="236" t="s">
        <v>819</v>
      </c>
      <c r="AJ181" s="125" t="s">
        <v>6225</v>
      </c>
      <c r="AK181" s="175" t="s">
        <v>5144</v>
      </c>
      <c r="AL181" s="125" t="s">
        <v>820</v>
      </c>
      <c r="AM181" s="27" t="s">
        <v>5060</v>
      </c>
      <c r="AN181" s="126">
        <v>79.22</v>
      </c>
      <c r="AO181" s="126">
        <v>5</v>
      </c>
      <c r="AP181" s="126">
        <v>6.2</v>
      </c>
      <c r="AQ181" s="126">
        <v>0.9</v>
      </c>
      <c r="AR181" s="125">
        <v>0</v>
      </c>
      <c r="AS181" s="125">
        <v>0</v>
      </c>
      <c r="AT181" s="178">
        <v>43333</v>
      </c>
      <c r="AU181" s="178"/>
      <c r="AV181" s="178">
        <v>43186</v>
      </c>
      <c r="AW181" s="239" t="s">
        <v>855</v>
      </c>
      <c r="AX181" s="239" t="s">
        <v>846</v>
      </c>
      <c r="AY181" s="127"/>
      <c r="AZ181" s="127"/>
      <c r="BA181" s="128">
        <v>300</v>
      </c>
      <c r="BB181" s="128" t="s">
        <v>489</v>
      </c>
      <c r="BC181" s="128"/>
      <c r="BD181" s="128">
        <v>1</v>
      </c>
      <c r="BE181" s="129" t="s">
        <v>541</v>
      </c>
      <c r="BF181" s="130">
        <v>1</v>
      </c>
      <c r="BG181" s="240"/>
      <c r="BH181" s="241"/>
      <c r="BI181" s="190"/>
      <c r="BJ181" s="131">
        <v>1571</v>
      </c>
      <c r="BK181" s="191">
        <v>3423</v>
      </c>
      <c r="BL181" s="13">
        <v>1045</v>
      </c>
      <c r="BM181" s="13">
        <v>518</v>
      </c>
      <c r="BN181" s="27" t="s">
        <v>705</v>
      </c>
      <c r="BO181" s="13" t="s">
        <v>5562</v>
      </c>
      <c r="BP181" s="222">
        <v>1746</v>
      </c>
      <c r="BQ181" s="132"/>
      <c r="BR181" s="133"/>
      <c r="BS181" s="125">
        <v>1000000000</v>
      </c>
      <c r="BT181" s="134">
        <v>951</v>
      </c>
      <c r="BU181" s="135">
        <v>0.3947</v>
      </c>
      <c r="BV181" s="134">
        <v>1000</v>
      </c>
      <c r="BW181" s="136">
        <v>0</v>
      </c>
      <c r="BX181" s="136">
        <v>200</v>
      </c>
      <c r="BY181" s="136">
        <v>800</v>
      </c>
      <c r="BZ181" s="134">
        <v>0</v>
      </c>
      <c r="CA181" s="134">
        <v>0</v>
      </c>
      <c r="CB181" s="134">
        <v>1951</v>
      </c>
      <c r="CC181" s="135">
        <v>-0.2419</v>
      </c>
      <c r="CD181" s="134"/>
      <c r="CE181" s="134"/>
      <c r="CF181" s="137">
        <v>0</v>
      </c>
      <c r="CG181" s="134">
        <v>524</v>
      </c>
      <c r="CH181" s="132"/>
      <c r="CI181" s="132"/>
      <c r="CJ181" s="229" t="s">
        <v>820</v>
      </c>
      <c r="CK181" s="233" t="s">
        <v>820</v>
      </c>
      <c r="CL181" s="138">
        <v>0</v>
      </c>
      <c r="CM181" s="138">
        <v>0</v>
      </c>
      <c r="CN181" s="135">
        <v>0</v>
      </c>
      <c r="CO181" s="135">
        <v>0.92</v>
      </c>
      <c r="CP181" s="139"/>
      <c r="CQ181" s="135">
        <v>1</v>
      </c>
      <c r="CR181" s="179">
        <v>43479</v>
      </c>
      <c r="CS181" s="180">
        <v>43479</v>
      </c>
      <c r="CT181" s="181">
        <v>43605</v>
      </c>
      <c r="CU181" s="181">
        <v>43311</v>
      </c>
      <c r="CV181" s="181">
        <v>43395</v>
      </c>
      <c r="CW181" s="181">
        <v>43395</v>
      </c>
      <c r="CX181" s="181">
        <v>43479</v>
      </c>
      <c r="CY181" s="135">
        <v>0</v>
      </c>
      <c r="CZ181" s="134">
        <v>0</v>
      </c>
      <c r="DA181" s="135">
        <v>0</v>
      </c>
      <c r="DB181" s="135">
        <v>0</v>
      </c>
      <c r="DC181" s="135">
        <v>2.197802197802198E-2</v>
      </c>
      <c r="DD181" s="135">
        <v>0</v>
      </c>
      <c r="DE181" s="140">
        <v>0</v>
      </c>
      <c r="DF181" s="13" t="s">
        <v>820</v>
      </c>
      <c r="DG181" s="80" t="s">
        <v>820</v>
      </c>
      <c r="DH181" s="18" t="b">
        <v>0</v>
      </c>
      <c r="DI181" s="79"/>
      <c r="DJ181" s="79"/>
      <c r="DK181" s="192"/>
      <c r="DL181" s="174"/>
      <c r="DM181" s="193"/>
      <c r="DN181" s="135"/>
      <c r="DO181" s="79"/>
      <c r="DP181" s="79"/>
      <c r="DQ181" s="79"/>
      <c r="DR181" s="79"/>
      <c r="DS181" s="79"/>
      <c r="DT181" s="79"/>
      <c r="DU181" s="79"/>
      <c r="DV181" s="18"/>
      <c r="DW181" s="18"/>
      <c r="DX181" s="18"/>
      <c r="DY181" s="177"/>
      <c r="DZ181" s="177">
        <v>0</v>
      </c>
      <c r="EA181" s="177">
        <v>0</v>
      </c>
      <c r="EB181" s="177">
        <v>0</v>
      </c>
      <c r="EC181" s="177">
        <v>0</v>
      </c>
      <c r="ED181" s="177">
        <v>0</v>
      </c>
      <c r="EE181" s="177">
        <v>0</v>
      </c>
      <c r="EF181" s="177">
        <v>0</v>
      </c>
      <c r="EG181" s="177">
        <v>0</v>
      </c>
      <c r="EH181" s="177">
        <v>0</v>
      </c>
      <c r="EI181" s="177">
        <v>0</v>
      </c>
      <c r="EJ181" s="177">
        <v>0</v>
      </c>
      <c r="EK181" s="177">
        <v>0</v>
      </c>
      <c r="EL181" s="177">
        <v>0</v>
      </c>
      <c r="EM181" s="177">
        <v>0</v>
      </c>
      <c r="EN181" s="177">
        <v>0</v>
      </c>
      <c r="EO181" s="177">
        <v>0</v>
      </c>
      <c r="EP181" s="177">
        <v>0</v>
      </c>
      <c r="EQ181" s="177">
        <v>0</v>
      </c>
      <c r="ER181" s="177">
        <v>0</v>
      </c>
      <c r="ES181" s="177">
        <v>0</v>
      </c>
      <c r="ET181" s="177">
        <v>0</v>
      </c>
      <c r="EU181" s="177">
        <v>380</v>
      </c>
      <c r="EV181" s="177">
        <v>0</v>
      </c>
      <c r="EW181" s="177">
        <v>0</v>
      </c>
      <c r="EX181" s="177">
        <v>0</v>
      </c>
      <c r="EY181" s="177">
        <v>440</v>
      </c>
      <c r="EZ181" s="177">
        <v>0</v>
      </c>
      <c r="FA181" s="177">
        <v>0</v>
      </c>
      <c r="FB181" s="177">
        <v>1269</v>
      </c>
      <c r="FC181" s="250">
        <v>882</v>
      </c>
      <c r="FD181" s="244">
        <v>704</v>
      </c>
      <c r="FE181" s="244">
        <v>699</v>
      </c>
      <c r="FF181" s="244">
        <v>699</v>
      </c>
      <c r="FG181" s="250">
        <v>670</v>
      </c>
      <c r="FH181" s="245">
        <v>620</v>
      </c>
      <c r="FI181" s="245">
        <v>620</v>
      </c>
      <c r="FJ181" s="245">
        <v>620</v>
      </c>
      <c r="FK181" s="245">
        <v>560</v>
      </c>
      <c r="FL181" s="245">
        <v>560</v>
      </c>
      <c r="FM181" s="245">
        <v>560</v>
      </c>
      <c r="FN181" s="245">
        <v>560</v>
      </c>
      <c r="FO181" s="245">
        <v>560</v>
      </c>
      <c r="FP181" s="245">
        <v>560</v>
      </c>
      <c r="FQ181" s="245">
        <v>560</v>
      </c>
      <c r="FR181" s="245">
        <v>560</v>
      </c>
      <c r="FS181" s="245">
        <v>560</v>
      </c>
      <c r="FT181" s="245">
        <v>560</v>
      </c>
      <c r="FU181" s="245">
        <v>560</v>
      </c>
      <c r="FV181" s="245">
        <v>560</v>
      </c>
      <c r="FW181" s="245">
        <v>560</v>
      </c>
      <c r="FX181" s="245">
        <v>560</v>
      </c>
      <c r="FY181" s="245">
        <v>560</v>
      </c>
      <c r="FZ181" s="245">
        <v>560</v>
      </c>
      <c r="GA181" s="245">
        <v>560</v>
      </c>
      <c r="GB181" s="245">
        <v>560</v>
      </c>
      <c r="GC181" s="245">
        <v>560</v>
      </c>
      <c r="GD181" s="245">
        <v>381</v>
      </c>
      <c r="GE181" s="245">
        <v>381</v>
      </c>
      <c r="GF181" s="245">
        <v>371</v>
      </c>
      <c r="GG181" s="245">
        <v>371</v>
      </c>
      <c r="GH181" s="245">
        <v>346</v>
      </c>
      <c r="GI181" s="245">
        <v>346</v>
      </c>
      <c r="GJ181" s="245">
        <v>346</v>
      </c>
      <c r="GK181" s="245">
        <v>346</v>
      </c>
      <c r="GL181" s="245">
        <v>339</v>
      </c>
      <c r="GM181" s="245">
        <v>339</v>
      </c>
      <c r="GN181" s="245">
        <v>332</v>
      </c>
      <c r="GO181" s="245">
        <v>332</v>
      </c>
      <c r="GP181" s="245">
        <v>332</v>
      </c>
      <c r="GQ181" s="245">
        <v>332</v>
      </c>
      <c r="GR181" s="245">
        <v>317</v>
      </c>
      <c r="GS181" s="245">
        <v>292</v>
      </c>
      <c r="GT181" s="245">
        <v>282</v>
      </c>
      <c r="GU181" s="245">
        <v>268</v>
      </c>
      <c r="GV181" s="245">
        <v>263</v>
      </c>
      <c r="GW181" s="245">
        <v>263</v>
      </c>
      <c r="GX181" s="245">
        <v>263</v>
      </c>
      <c r="GY181" s="245">
        <v>263</v>
      </c>
      <c r="GZ181" s="245">
        <v>245</v>
      </c>
      <c r="HA181" s="245">
        <v>236</v>
      </c>
      <c r="HB181" s="245">
        <v>234</v>
      </c>
      <c r="HC181" s="245">
        <v>231</v>
      </c>
      <c r="HD181" s="245">
        <v>231</v>
      </c>
      <c r="HE181" s="245">
        <v>1</v>
      </c>
      <c r="HF181" s="245">
        <v>231</v>
      </c>
      <c r="HG181" s="245">
        <v>231</v>
      </c>
      <c r="HH181" s="250">
        <v>731</v>
      </c>
      <c r="HI181" s="244">
        <v>731</v>
      </c>
      <c r="HJ181" s="244">
        <v>728</v>
      </c>
      <c r="HK181" s="196"/>
      <c r="HL181" s="196"/>
      <c r="HM181" s="244">
        <v>700</v>
      </c>
      <c r="HN181" s="244">
        <v>689</v>
      </c>
      <c r="HO181" s="242">
        <v>231</v>
      </c>
      <c r="HP181" s="244">
        <v>680</v>
      </c>
      <c r="HQ181" s="244">
        <v>680</v>
      </c>
      <c r="HR181" s="242">
        <v>609</v>
      </c>
      <c r="HS181" s="242">
        <v>609</v>
      </c>
      <c r="HT181" s="242">
        <v>609</v>
      </c>
      <c r="HU181" s="242">
        <v>609</v>
      </c>
      <c r="HV181" s="196"/>
      <c r="HW181" s="242">
        <v>599</v>
      </c>
      <c r="HX181" s="242">
        <v>585</v>
      </c>
      <c r="HY181" s="242">
        <v>585</v>
      </c>
      <c r="HZ181" s="242">
        <v>585</v>
      </c>
      <c r="IA181" s="242">
        <v>585</v>
      </c>
      <c r="IB181" s="244">
        <v>1085</v>
      </c>
      <c r="IC181" s="244">
        <v>1085</v>
      </c>
      <c r="ID181" s="244">
        <v>1071</v>
      </c>
      <c r="IE181" s="244">
        <v>1071</v>
      </c>
      <c r="IF181" s="244">
        <v>1071</v>
      </c>
      <c r="IG181" s="244">
        <v>1071</v>
      </c>
      <c r="IH181" s="244">
        <v>1071</v>
      </c>
      <c r="II181" s="244">
        <v>1021</v>
      </c>
      <c r="IJ181" s="244">
        <v>1016</v>
      </c>
      <c r="IK181" s="244">
        <v>1006</v>
      </c>
      <c r="IL181" s="244">
        <v>1006</v>
      </c>
      <c r="IM181" s="244">
        <v>996</v>
      </c>
      <c r="IN181" s="244">
        <v>996</v>
      </c>
      <c r="IO181" s="244">
        <v>996</v>
      </c>
      <c r="IP181" s="244">
        <v>996</v>
      </c>
      <c r="IQ181" s="244">
        <v>984</v>
      </c>
      <c r="IR181" s="244">
        <v>974</v>
      </c>
      <c r="IS181" s="244">
        <v>969</v>
      </c>
      <c r="IT181" s="244">
        <v>959</v>
      </c>
      <c r="IU181" s="244">
        <v>959</v>
      </c>
      <c r="IV181" s="244">
        <v>959</v>
      </c>
      <c r="IW181" s="244">
        <v>957</v>
      </c>
      <c r="IX181" s="244">
        <v>937</v>
      </c>
      <c r="IY181" s="244">
        <v>922</v>
      </c>
      <c r="IZ181" s="196"/>
      <c r="JA181" s="244">
        <v>896</v>
      </c>
      <c r="JB181" s="244">
        <v>896</v>
      </c>
      <c r="JC181" s="244">
        <v>896</v>
      </c>
      <c r="JD181" s="250">
        <v>856</v>
      </c>
      <c r="JE181" s="250">
        <v>856</v>
      </c>
      <c r="JF181" s="250">
        <v>832</v>
      </c>
      <c r="JG181" s="250">
        <v>832</v>
      </c>
      <c r="JH181" s="250">
        <v>826</v>
      </c>
      <c r="JI181" s="250">
        <v>826</v>
      </c>
      <c r="JJ181" s="250"/>
      <c r="JK181" s="242">
        <v>826</v>
      </c>
      <c r="JL181" s="245">
        <v>823</v>
      </c>
      <c r="JM181" s="245">
        <v>823</v>
      </c>
      <c r="JN181" s="245">
        <v>823</v>
      </c>
      <c r="JO181" s="245">
        <v>823</v>
      </c>
      <c r="JP181" s="245">
        <v>823</v>
      </c>
      <c r="JQ181" s="196"/>
      <c r="JR181" s="245">
        <v>812</v>
      </c>
      <c r="JS181" s="245">
        <v>812</v>
      </c>
      <c r="JT181" s="245">
        <v>791</v>
      </c>
      <c r="JU181" s="245">
        <v>781</v>
      </c>
      <c r="JV181" s="245">
        <v>781</v>
      </c>
      <c r="JW181" s="245">
        <v>781</v>
      </c>
      <c r="JX181" s="245">
        <v>781</v>
      </c>
      <c r="JY181" s="245">
        <v>781</v>
      </c>
      <c r="JZ181" s="245">
        <v>781</v>
      </c>
      <c r="KA181" s="245">
        <v>776</v>
      </c>
      <c r="KB181" s="245">
        <v>762</v>
      </c>
      <c r="KC181" s="245">
        <v>760</v>
      </c>
      <c r="KD181" s="245">
        <v>760</v>
      </c>
      <c r="KE181" s="245">
        <v>760</v>
      </c>
      <c r="KF181" s="245">
        <v>760</v>
      </c>
      <c r="KG181" s="245">
        <v>755</v>
      </c>
      <c r="KH181" s="250">
        <v>1055</v>
      </c>
      <c r="KI181" s="250">
        <v>1035</v>
      </c>
      <c r="KJ181" s="250">
        <v>1035</v>
      </c>
      <c r="KK181" s="250">
        <v>1035</v>
      </c>
      <c r="KL181" s="250">
        <v>1035</v>
      </c>
      <c r="KM181" s="250">
        <v>1007</v>
      </c>
      <c r="KN181" s="250">
        <v>997</v>
      </c>
      <c r="KO181" s="250">
        <v>1287</v>
      </c>
      <c r="KP181" s="250">
        <v>1287</v>
      </c>
      <c r="KQ181" s="250">
        <v>1287</v>
      </c>
      <c r="KR181" s="250">
        <v>1287</v>
      </c>
      <c r="KS181" s="250">
        <v>1287</v>
      </c>
      <c r="KT181" s="250">
        <v>1276</v>
      </c>
      <c r="KU181" s="250">
        <v>1271</v>
      </c>
      <c r="KV181" s="250">
        <v>1261</v>
      </c>
      <c r="KW181" s="250">
        <v>1261</v>
      </c>
      <c r="KX181" s="196"/>
      <c r="KY181" s="196"/>
      <c r="KZ181" s="196"/>
      <c r="LA181" s="196"/>
      <c r="LB181" s="250">
        <v>1203</v>
      </c>
      <c r="LC181" s="245">
        <v>826</v>
      </c>
      <c r="LD181" s="245">
        <v>826</v>
      </c>
      <c r="LE181" s="250">
        <v>1178</v>
      </c>
      <c r="LF181" s="199">
        <v>0</v>
      </c>
      <c r="LG181" s="250">
        <v>1178</v>
      </c>
      <c r="LH181" s="196"/>
      <c r="LI181" s="196"/>
      <c r="LJ181" s="196"/>
      <c r="LK181" s="196"/>
      <c r="LL181" s="196"/>
      <c r="LM181" s="196"/>
      <c r="LN181" s="196"/>
      <c r="LO181" s="196"/>
      <c r="LP181" s="196"/>
      <c r="LQ181" s="250">
        <v>1178</v>
      </c>
      <c r="LR181" s="196"/>
      <c r="LS181" s="196"/>
      <c r="LT181" s="196"/>
      <c r="LU181" s="196"/>
      <c r="LV181" s="196"/>
      <c r="LW181" s="196"/>
      <c r="LX181" s="196"/>
      <c r="LY181" s="196"/>
      <c r="LZ181" s="196"/>
      <c r="MA181" s="196"/>
      <c r="MB181" s="196"/>
      <c r="MC181" s="196"/>
      <c r="MD181" s="196"/>
      <c r="ME181" s="196"/>
      <c r="MF181" s="196"/>
      <c r="MG181" s="196"/>
      <c r="MH181" s="196"/>
      <c r="MI181" s="196"/>
      <c r="MJ181" s="196"/>
      <c r="MK181" s="196"/>
      <c r="ML181" s="196"/>
      <c r="MM181" s="196"/>
      <c r="MN181" s="250">
        <v>1178</v>
      </c>
      <c r="MO181" s="250">
        <v>951</v>
      </c>
      <c r="MP181" s="196"/>
      <c r="MQ181" s="250">
        <v>951</v>
      </c>
      <c r="MR181" s="196"/>
      <c r="MS181" s="196"/>
      <c r="MT181" s="196"/>
      <c r="MU181" s="196"/>
      <c r="MV181" s="196"/>
      <c r="MW181" s="196"/>
      <c r="MX181" s="196"/>
      <c r="MY181" s="196"/>
      <c r="MZ181" s="196"/>
      <c r="NA181" s="250">
        <v>951</v>
      </c>
      <c r="NB181" s="196"/>
      <c r="NC181" s="196"/>
      <c r="ND181" s="196"/>
      <c r="NE181" s="196"/>
      <c r="NF181" s="196"/>
      <c r="NG181" s="196"/>
      <c r="NH181" s="196"/>
      <c r="NI181" s="196"/>
      <c r="NJ181" s="196"/>
      <c r="NK181" s="196"/>
      <c r="NL181" s="196"/>
      <c r="NM181" s="196"/>
      <c r="NN181" s="196"/>
      <c r="NO181" s="196"/>
      <c r="NP181" s="196"/>
      <c r="NQ181" s="196"/>
      <c r="NR181" s="196"/>
      <c r="NS181" s="196"/>
      <c r="NT181" s="196"/>
      <c r="NU181" s="196"/>
      <c r="NV181" s="196"/>
      <c r="NW181" s="196"/>
      <c r="NX181" s="196"/>
      <c r="NY181" s="196"/>
      <c r="NZ181" s="196"/>
      <c r="OA181" s="196"/>
      <c r="OB181" s="196"/>
      <c r="OC181" s="196"/>
      <c r="OD181" s="196"/>
      <c r="OE181" s="196"/>
      <c r="OF181" s="196"/>
      <c r="OG181" s="196"/>
      <c r="OH181" s="196"/>
      <c r="OI181" s="196"/>
      <c r="OJ181" s="196"/>
      <c r="OK181" s="196"/>
      <c r="OL181" s="196"/>
      <c r="OM181" s="196"/>
      <c r="ON181" s="196"/>
      <c r="OO181" s="196"/>
      <c r="OP181" s="196"/>
      <c r="OQ181" s="196"/>
      <c r="OR181" s="196"/>
      <c r="OS181" s="196"/>
      <c r="OT181" s="196"/>
      <c r="OU181" s="196"/>
      <c r="OV181" s="196"/>
      <c r="OW181" s="196"/>
      <c r="OX181" s="196"/>
      <c r="OY181" s="196"/>
      <c r="OZ181" s="196"/>
      <c r="PA181" s="196"/>
      <c r="PB181" s="196"/>
      <c r="PC181" s="196"/>
      <c r="PD181" s="196"/>
      <c r="PE181" s="196"/>
      <c r="PF181" s="196"/>
      <c r="PG181" s="196"/>
      <c r="PH181" s="196"/>
      <c r="PI181" s="196"/>
      <c r="PJ181" s="196"/>
      <c r="PK181" s="196"/>
      <c r="PL181" s="196"/>
      <c r="PM181" s="196"/>
      <c r="PN181" s="196"/>
      <c r="PO181" s="196"/>
      <c r="PP181" s="196"/>
      <c r="PQ181" s="196"/>
      <c r="PR181" s="196"/>
      <c r="PS181" s="196"/>
      <c r="PT181" s="196"/>
      <c r="PU181" s="196"/>
      <c r="PV181" s="196"/>
      <c r="PW181" s="196"/>
      <c r="PX181" s="261"/>
      <c r="PY181" s="261"/>
      <c r="PZ181" s="261"/>
      <c r="QA181" s="261"/>
      <c r="QB181" s="261"/>
      <c r="QC181" s="261"/>
      <c r="QD181" s="261"/>
      <c r="QE181" s="261"/>
      <c r="QF181" s="261"/>
      <c r="QG181" s="261"/>
      <c r="QH181" s="261"/>
      <c r="QI181" s="261"/>
      <c r="QJ181" s="261"/>
      <c r="QK181" s="261"/>
      <c r="QL181" s="261"/>
      <c r="QM181" s="261"/>
      <c r="QN181" s="261"/>
      <c r="QO181" s="261"/>
      <c r="QP181" s="261"/>
      <c r="QQ181" s="261"/>
      <c r="QR181" s="261"/>
      <c r="QS181" s="261"/>
      <c r="QT181" s="261"/>
      <c r="QU181" s="261"/>
      <c r="QV181" s="261"/>
      <c r="QW181" s="261"/>
      <c r="QX181" s="261"/>
      <c r="QY181" s="261"/>
      <c r="QZ181" s="261"/>
      <c r="RA181" s="261"/>
      <c r="RB181" s="261"/>
      <c r="RC181" s="261"/>
      <c r="RD181" s="261"/>
      <c r="RE181" s="261"/>
      <c r="RF181" s="261"/>
      <c r="RG181" s="261"/>
      <c r="RH181" s="261"/>
      <c r="RI181" s="261"/>
      <c r="RJ181" s="261"/>
      <c r="RK181" s="261"/>
      <c r="RL181" s="261"/>
      <c r="RM181" s="261"/>
      <c r="RN181" s="261"/>
      <c r="RO181" s="261"/>
      <c r="RP181" s="261"/>
      <c r="RQ181" s="261"/>
      <c r="RR181" s="261"/>
      <c r="RS181" s="261"/>
      <c r="RT181" s="261"/>
      <c r="RU181" s="261"/>
      <c r="RV181" s="261"/>
      <c r="RW181" s="261"/>
      <c r="RX181" s="261"/>
      <c r="RY181" s="261"/>
      <c r="RZ181" s="261"/>
      <c r="SA181" s="261"/>
      <c r="SB181" s="261"/>
      <c r="SC181" s="261"/>
      <c r="SD181" s="261"/>
      <c r="SE181" s="261"/>
    </row>
    <row r="182" spans="1:499" x14ac:dyDescent="0.2">
      <c r="A182" s="230" t="s">
        <v>830</v>
      </c>
      <c r="B182" s="231" t="s">
        <v>2529</v>
      </c>
      <c r="C182" s="225"/>
      <c r="D182" s="225"/>
      <c r="E182" s="225"/>
      <c r="F182" s="226" t="s">
        <v>5838</v>
      </c>
      <c r="G182" s="226" t="s">
        <v>5550</v>
      </c>
      <c r="H182" s="226" t="s">
        <v>5551</v>
      </c>
      <c r="I182" s="226" t="s">
        <v>5827</v>
      </c>
      <c r="J182" s="226"/>
      <c r="K182" s="226"/>
      <c r="L182" s="226"/>
      <c r="M182" s="226"/>
      <c r="N182" s="226" t="s">
        <v>5553</v>
      </c>
      <c r="O182" s="226" t="s">
        <v>5636</v>
      </c>
      <c r="P182" s="226"/>
      <c r="Q182" s="237">
        <v>0</v>
      </c>
      <c r="R182" s="238"/>
      <c r="S182" s="238"/>
      <c r="T182" s="238"/>
      <c r="U182" s="238"/>
      <c r="V182" s="238"/>
      <c r="W182" s="232" t="s">
        <v>5578</v>
      </c>
      <c r="X182" s="232"/>
      <c r="Y182" s="232" t="s">
        <v>5556</v>
      </c>
      <c r="Z182" s="235">
        <v>3.3</v>
      </c>
      <c r="AA182" s="235">
        <v>4.8499999999999996</v>
      </c>
      <c r="AB182" s="235">
        <v>0</v>
      </c>
      <c r="AC182" s="224">
        <v>36526</v>
      </c>
      <c r="AD182" s="224">
        <v>36526</v>
      </c>
      <c r="AE182" s="125">
        <v>18</v>
      </c>
      <c r="AF182" s="125">
        <v>24</v>
      </c>
      <c r="AG182" s="125">
        <v>12</v>
      </c>
      <c r="AH182" s="236">
        <v>1</v>
      </c>
      <c r="AI182" s="236" t="s">
        <v>819</v>
      </c>
      <c r="AJ182" s="125" t="s">
        <v>6227</v>
      </c>
      <c r="AK182" s="175" t="s">
        <v>5145</v>
      </c>
      <c r="AL182" s="125" t="s">
        <v>820</v>
      </c>
      <c r="AM182" s="27" t="s">
        <v>820</v>
      </c>
      <c r="AN182" s="126">
        <v>10.23</v>
      </c>
      <c r="AO182" s="126">
        <v>8.1</v>
      </c>
      <c r="AP182" s="126">
        <v>10.1</v>
      </c>
      <c r="AQ182" s="126">
        <v>4.9000000000000004</v>
      </c>
      <c r="AR182" s="125">
        <v>0</v>
      </c>
      <c r="AS182" s="125">
        <v>0</v>
      </c>
      <c r="AT182" s="178">
        <v>43333</v>
      </c>
      <c r="AU182" s="178"/>
      <c r="AV182" s="178">
        <v>43405</v>
      </c>
      <c r="AW182" s="239" t="s">
        <v>855</v>
      </c>
      <c r="AX182" s="239" t="s">
        <v>846</v>
      </c>
      <c r="AY182" s="127"/>
      <c r="AZ182" s="127"/>
      <c r="BA182" s="128">
        <v>200</v>
      </c>
      <c r="BB182" s="128" t="s">
        <v>489</v>
      </c>
      <c r="BC182" s="128"/>
      <c r="BD182" s="128">
        <v>1</v>
      </c>
      <c r="BE182" s="129" t="s">
        <v>541</v>
      </c>
      <c r="BF182" s="130">
        <v>1</v>
      </c>
      <c r="BG182" s="240"/>
      <c r="BH182" s="241"/>
      <c r="BI182" s="190"/>
      <c r="BJ182" s="131">
        <v>330</v>
      </c>
      <c r="BK182" s="191">
        <v>442</v>
      </c>
      <c r="BL182" s="13">
        <v>219</v>
      </c>
      <c r="BM182" s="13">
        <v>109</v>
      </c>
      <c r="BN182" s="27" t="s">
        <v>5557</v>
      </c>
      <c r="BO182" s="13" t="s">
        <v>5562</v>
      </c>
      <c r="BP182" s="222">
        <v>250</v>
      </c>
      <c r="BQ182" s="132"/>
      <c r="BR182" s="133"/>
      <c r="BS182" s="125">
        <v>1000000000</v>
      </c>
      <c r="BT182" s="134">
        <v>15</v>
      </c>
      <c r="BU182" s="135">
        <v>0.95450000000000002</v>
      </c>
      <c r="BV182" s="134">
        <v>400</v>
      </c>
      <c r="BW182" s="136">
        <v>0</v>
      </c>
      <c r="BX182" s="136">
        <v>200</v>
      </c>
      <c r="BY182" s="136">
        <v>200</v>
      </c>
      <c r="BZ182" s="134">
        <v>0</v>
      </c>
      <c r="CA182" s="134">
        <v>0</v>
      </c>
      <c r="CB182" s="134">
        <v>415</v>
      </c>
      <c r="CC182" s="135">
        <v>-0.2576</v>
      </c>
      <c r="CD182" s="134"/>
      <c r="CE182" s="134"/>
      <c r="CF182" s="137">
        <v>0</v>
      </c>
      <c r="CG182" s="134">
        <v>110</v>
      </c>
      <c r="CH182" s="132"/>
      <c r="CI182" s="132"/>
      <c r="CJ182" s="229" t="s">
        <v>820</v>
      </c>
      <c r="CK182" s="233" t="s">
        <v>820</v>
      </c>
      <c r="CL182" s="138">
        <v>146</v>
      </c>
      <c r="CM182" s="138">
        <v>0</v>
      </c>
      <c r="CN182" s="135">
        <v>0</v>
      </c>
      <c r="CO182" s="135">
        <v>0.63</v>
      </c>
      <c r="CP182" s="139"/>
      <c r="CQ182" s="135">
        <v>0</v>
      </c>
      <c r="CR182" s="179">
        <v>43175</v>
      </c>
      <c r="CS182" s="180">
        <v>43367</v>
      </c>
      <c r="CT182" s="181">
        <v>43493</v>
      </c>
      <c r="CU182" s="181">
        <v>43067</v>
      </c>
      <c r="CV182" s="181">
        <v>0</v>
      </c>
      <c r="CW182" s="181">
        <v>43151</v>
      </c>
      <c r="CX182" s="181">
        <v>43235</v>
      </c>
      <c r="CY182" s="135">
        <v>0.34536252679494067</v>
      </c>
      <c r="CZ182" s="134">
        <v>0</v>
      </c>
      <c r="DA182" s="135">
        <v>9.7087378640776691E-3</v>
      </c>
      <c r="DB182" s="135">
        <v>0.52427184466019416</v>
      </c>
      <c r="DC182" s="135">
        <v>9.7087378640776691E-3</v>
      </c>
      <c r="DD182" s="135">
        <v>0</v>
      </c>
      <c r="DE182" s="140">
        <v>0</v>
      </c>
      <c r="DF182" s="13" t="s">
        <v>820</v>
      </c>
      <c r="DG182" s="80" t="s">
        <v>820</v>
      </c>
      <c r="DH182" s="18" t="b">
        <v>0</v>
      </c>
      <c r="DI182" s="79"/>
      <c r="DJ182" s="79"/>
      <c r="DK182" s="192"/>
      <c r="DL182" s="174"/>
      <c r="DM182" s="193"/>
      <c r="DN182" s="135"/>
      <c r="DO182" s="79"/>
      <c r="DP182" s="79"/>
      <c r="DQ182" s="79"/>
      <c r="DR182" s="79"/>
      <c r="DS182" s="79"/>
      <c r="DT182" s="79"/>
      <c r="DU182" s="79"/>
      <c r="DV182" s="18"/>
      <c r="DW182" s="18"/>
      <c r="DX182" s="18"/>
      <c r="DY182" s="177"/>
      <c r="DZ182" s="177">
        <v>0</v>
      </c>
      <c r="EA182" s="177">
        <v>0</v>
      </c>
      <c r="EB182" s="177">
        <v>0</v>
      </c>
      <c r="EC182" s="177">
        <v>0</v>
      </c>
      <c r="ED182" s="177">
        <v>0</v>
      </c>
      <c r="EE182" s="177">
        <v>0</v>
      </c>
      <c r="EF182" s="177">
        <v>0</v>
      </c>
      <c r="EG182" s="177">
        <v>0</v>
      </c>
      <c r="EH182" s="177">
        <v>0</v>
      </c>
      <c r="EI182" s="177">
        <v>0</v>
      </c>
      <c r="EJ182" s="177">
        <v>0</v>
      </c>
      <c r="EK182" s="177">
        <v>0</v>
      </c>
      <c r="EL182" s="177">
        <v>0</v>
      </c>
      <c r="EM182" s="177">
        <v>0</v>
      </c>
      <c r="EN182" s="177">
        <v>0</v>
      </c>
      <c r="EO182" s="177">
        <v>0</v>
      </c>
      <c r="EP182" s="177">
        <v>0</v>
      </c>
      <c r="EQ182" s="177">
        <v>0</v>
      </c>
      <c r="ER182" s="177">
        <v>0</v>
      </c>
      <c r="ES182" s="177">
        <v>0</v>
      </c>
      <c r="ET182" s="177">
        <v>0</v>
      </c>
      <c r="EU182" s="177">
        <v>0</v>
      </c>
      <c r="EV182" s="177">
        <v>0</v>
      </c>
      <c r="EW182" s="177">
        <v>0</v>
      </c>
      <c r="EX182" s="177">
        <v>0</v>
      </c>
      <c r="EY182" s="177">
        <v>0</v>
      </c>
      <c r="EZ182" s="177">
        <v>0</v>
      </c>
      <c r="FA182" s="177">
        <v>0</v>
      </c>
      <c r="FB182" s="177">
        <v>0</v>
      </c>
      <c r="FC182" s="250">
        <v>153</v>
      </c>
      <c r="FD182" s="245">
        <v>79</v>
      </c>
      <c r="FE182" s="245">
        <v>79</v>
      </c>
      <c r="FF182" s="245">
        <v>79</v>
      </c>
      <c r="FG182" s="245">
        <v>18</v>
      </c>
      <c r="FH182" s="245">
        <v>18</v>
      </c>
      <c r="FI182" s="242">
        <v>18</v>
      </c>
      <c r="FJ182" s="242">
        <v>18</v>
      </c>
      <c r="FK182" s="242">
        <v>13</v>
      </c>
      <c r="FL182" s="242">
        <v>13</v>
      </c>
      <c r="FM182" s="242">
        <v>13</v>
      </c>
      <c r="FN182" s="242">
        <v>13</v>
      </c>
      <c r="FO182" s="242">
        <v>13</v>
      </c>
      <c r="FP182" s="242">
        <v>13</v>
      </c>
      <c r="FQ182" s="242">
        <v>13</v>
      </c>
      <c r="FR182" s="242">
        <v>13</v>
      </c>
      <c r="FS182" s="242">
        <v>13</v>
      </c>
      <c r="FT182" s="242">
        <v>13</v>
      </c>
      <c r="FU182" s="242">
        <v>13</v>
      </c>
      <c r="FV182" s="242">
        <v>13</v>
      </c>
      <c r="FW182" s="242">
        <v>13</v>
      </c>
      <c r="FX182" s="242">
        <v>13</v>
      </c>
      <c r="FY182" s="242">
        <v>13</v>
      </c>
      <c r="FZ182" s="242">
        <v>13</v>
      </c>
      <c r="GA182" s="242">
        <v>13</v>
      </c>
      <c r="GB182" s="242">
        <v>13</v>
      </c>
      <c r="GC182" s="242">
        <v>13</v>
      </c>
      <c r="GD182" s="243">
        <v>0</v>
      </c>
      <c r="GE182" s="243">
        <v>0</v>
      </c>
      <c r="GF182" s="243">
        <v>0</v>
      </c>
      <c r="GG182" s="243">
        <v>0</v>
      </c>
      <c r="GH182" s="243">
        <v>0</v>
      </c>
      <c r="GI182" s="243">
        <v>0</v>
      </c>
      <c r="GJ182" s="243">
        <v>0</v>
      </c>
      <c r="GK182" s="243">
        <v>0</v>
      </c>
      <c r="GL182" s="243">
        <v>0</v>
      </c>
      <c r="GM182" s="243">
        <v>0</v>
      </c>
      <c r="GN182" s="243">
        <v>0</v>
      </c>
      <c r="GO182" s="243">
        <v>0</v>
      </c>
      <c r="GP182" s="243">
        <v>0</v>
      </c>
      <c r="GQ182" s="243">
        <v>0</v>
      </c>
      <c r="GR182" s="243">
        <v>0</v>
      </c>
      <c r="GS182" s="243">
        <v>0</v>
      </c>
      <c r="GT182" s="243">
        <v>0</v>
      </c>
      <c r="GU182" s="243">
        <v>0</v>
      </c>
      <c r="GV182" s="243">
        <v>0</v>
      </c>
      <c r="GW182" s="243">
        <v>0</v>
      </c>
      <c r="GX182" s="243">
        <v>0</v>
      </c>
      <c r="GY182" s="243">
        <v>0</v>
      </c>
      <c r="GZ182" s="243">
        <v>0</v>
      </c>
      <c r="HA182" s="243">
        <v>0</v>
      </c>
      <c r="HB182" s="243">
        <v>0</v>
      </c>
      <c r="HC182" s="243">
        <v>0</v>
      </c>
      <c r="HD182" s="243">
        <v>0</v>
      </c>
      <c r="HE182" s="243">
        <v>1</v>
      </c>
      <c r="HF182" s="243">
        <v>0</v>
      </c>
      <c r="HG182" s="243">
        <v>0</v>
      </c>
      <c r="HH182" s="243">
        <v>0</v>
      </c>
      <c r="HI182" s="243">
        <v>0</v>
      </c>
      <c r="HJ182" s="243">
        <v>0</v>
      </c>
      <c r="HK182" s="198"/>
      <c r="HL182" s="198"/>
      <c r="HM182" s="243">
        <v>0</v>
      </c>
      <c r="HN182" s="243">
        <v>0</v>
      </c>
      <c r="HO182" s="243">
        <v>0</v>
      </c>
      <c r="HP182" s="243">
        <v>0</v>
      </c>
      <c r="HQ182" s="243">
        <v>0</v>
      </c>
      <c r="HR182" s="243">
        <v>0</v>
      </c>
      <c r="HS182" s="243">
        <v>0</v>
      </c>
      <c r="HT182" s="243">
        <v>0</v>
      </c>
      <c r="HU182" s="243">
        <v>0</v>
      </c>
      <c r="HV182" s="198"/>
      <c r="HW182" s="243">
        <v>0</v>
      </c>
      <c r="HX182" s="243">
        <v>0</v>
      </c>
      <c r="HY182" s="243">
        <v>0</v>
      </c>
      <c r="HZ182" s="243">
        <v>0</v>
      </c>
      <c r="IA182" s="243">
        <v>0</v>
      </c>
      <c r="IB182" s="243">
        <v>0</v>
      </c>
      <c r="IC182" s="243">
        <v>0</v>
      </c>
      <c r="ID182" s="243">
        <v>0</v>
      </c>
      <c r="IE182" s="243">
        <v>0</v>
      </c>
      <c r="IF182" s="243">
        <v>0</v>
      </c>
      <c r="IG182" s="243">
        <v>0</v>
      </c>
      <c r="IH182" s="243">
        <v>0</v>
      </c>
      <c r="II182" s="243">
        <v>0</v>
      </c>
      <c r="IJ182" s="243">
        <v>0</v>
      </c>
      <c r="IK182" s="243">
        <v>0</v>
      </c>
      <c r="IL182" s="244">
        <v>146</v>
      </c>
      <c r="IM182" s="244">
        <v>140</v>
      </c>
      <c r="IN182" s="244">
        <v>140</v>
      </c>
      <c r="IO182" s="244">
        <v>140</v>
      </c>
      <c r="IP182" s="244">
        <v>140</v>
      </c>
      <c r="IQ182" s="244">
        <v>139</v>
      </c>
      <c r="IR182" s="244">
        <v>132</v>
      </c>
      <c r="IS182" s="244">
        <v>132</v>
      </c>
      <c r="IT182" s="244">
        <v>132</v>
      </c>
      <c r="IU182" s="244">
        <v>132</v>
      </c>
      <c r="IV182" s="244">
        <v>132</v>
      </c>
      <c r="IW182" s="244">
        <v>132</v>
      </c>
      <c r="IX182" s="244">
        <v>117</v>
      </c>
      <c r="IY182" s="244">
        <v>117</v>
      </c>
      <c r="IZ182" s="198"/>
      <c r="JA182" s="244">
        <v>116</v>
      </c>
      <c r="JB182" s="244">
        <v>116</v>
      </c>
      <c r="JC182" s="244">
        <v>116</v>
      </c>
      <c r="JD182" s="244">
        <v>105</v>
      </c>
      <c r="JE182" s="244">
        <v>105</v>
      </c>
      <c r="JF182" s="244">
        <v>105</v>
      </c>
      <c r="JG182" s="244">
        <v>105</v>
      </c>
      <c r="JH182" s="244">
        <v>105</v>
      </c>
      <c r="JI182" s="244">
        <v>105</v>
      </c>
      <c r="JJ182" s="244"/>
      <c r="JK182" s="244">
        <v>99</v>
      </c>
      <c r="JL182" s="244">
        <v>99</v>
      </c>
      <c r="JM182" s="244">
        <v>89</v>
      </c>
      <c r="JN182" s="242">
        <v>83</v>
      </c>
      <c r="JO182" s="242">
        <v>83</v>
      </c>
      <c r="JP182" s="242">
        <v>83</v>
      </c>
      <c r="JQ182" s="198"/>
      <c r="JR182" s="242">
        <v>83</v>
      </c>
      <c r="JS182" s="242">
        <v>83</v>
      </c>
      <c r="JT182" s="242">
        <v>83</v>
      </c>
      <c r="JU182" s="242">
        <v>83</v>
      </c>
      <c r="JV182" s="242">
        <v>81</v>
      </c>
      <c r="JW182" s="242">
        <v>81</v>
      </c>
      <c r="JX182" s="242">
        <v>81</v>
      </c>
      <c r="JY182" s="242">
        <v>81</v>
      </c>
      <c r="JZ182" s="242">
        <v>81</v>
      </c>
      <c r="KA182" s="242">
        <v>79</v>
      </c>
      <c r="KB182" s="242">
        <v>74</v>
      </c>
      <c r="KC182" s="242">
        <v>74</v>
      </c>
      <c r="KD182" s="242">
        <v>74</v>
      </c>
      <c r="KE182" s="242">
        <v>74</v>
      </c>
      <c r="KF182" s="242">
        <v>74</v>
      </c>
      <c r="KG182" s="242">
        <v>72</v>
      </c>
      <c r="KH182" s="242">
        <v>72</v>
      </c>
      <c r="KI182" s="242">
        <v>72</v>
      </c>
      <c r="KJ182" s="242">
        <v>72</v>
      </c>
      <c r="KK182" s="242">
        <v>72</v>
      </c>
      <c r="KL182" s="242">
        <v>72</v>
      </c>
      <c r="KM182" s="242">
        <v>72</v>
      </c>
      <c r="KN182" s="242">
        <v>67</v>
      </c>
      <c r="KO182" s="242">
        <v>66</v>
      </c>
      <c r="KP182" s="242">
        <v>66</v>
      </c>
      <c r="KQ182" s="242">
        <v>66</v>
      </c>
      <c r="KR182" s="242">
        <v>66</v>
      </c>
      <c r="KS182" s="242">
        <v>66</v>
      </c>
      <c r="KT182" s="242">
        <v>60</v>
      </c>
      <c r="KU182" s="242">
        <v>60</v>
      </c>
      <c r="KV182" s="242">
        <v>60</v>
      </c>
      <c r="KW182" s="242">
        <v>60</v>
      </c>
      <c r="KX182" s="198"/>
      <c r="KY182" s="198"/>
      <c r="KZ182" s="198"/>
      <c r="LA182" s="198"/>
      <c r="LB182" s="242">
        <v>44</v>
      </c>
      <c r="LC182" s="242">
        <v>105</v>
      </c>
      <c r="LD182" s="242">
        <v>105</v>
      </c>
      <c r="LE182" s="242">
        <v>39</v>
      </c>
      <c r="LF182" s="243">
        <v>0</v>
      </c>
      <c r="LG182" s="242">
        <v>39</v>
      </c>
      <c r="LH182" s="198"/>
      <c r="LI182" s="198"/>
      <c r="LJ182" s="198"/>
      <c r="LK182" s="198"/>
      <c r="LL182" s="198"/>
      <c r="LM182" s="198"/>
      <c r="LN182" s="198"/>
      <c r="LO182" s="198"/>
      <c r="LP182" s="198"/>
      <c r="LQ182" s="242">
        <v>39</v>
      </c>
      <c r="LR182" s="198"/>
      <c r="LS182" s="198"/>
      <c r="LT182" s="198"/>
      <c r="LU182" s="198"/>
      <c r="LV182" s="198"/>
      <c r="LW182" s="198"/>
      <c r="LX182" s="198"/>
      <c r="LY182" s="198"/>
      <c r="LZ182" s="198"/>
      <c r="MA182" s="198"/>
      <c r="MB182" s="198"/>
      <c r="MC182" s="198"/>
      <c r="MD182" s="198"/>
      <c r="ME182" s="198"/>
      <c r="MF182" s="198"/>
      <c r="MG182" s="198"/>
      <c r="MH182" s="198"/>
      <c r="MI182" s="198"/>
      <c r="MJ182" s="198"/>
      <c r="MK182" s="198"/>
      <c r="ML182" s="198"/>
      <c r="MM182" s="198"/>
      <c r="MN182" s="242">
        <v>39</v>
      </c>
      <c r="MO182" s="242">
        <v>15</v>
      </c>
      <c r="MP182" s="198"/>
      <c r="MQ182" s="242">
        <v>15</v>
      </c>
      <c r="MR182" s="198"/>
      <c r="MS182" s="198"/>
      <c r="MT182" s="198"/>
      <c r="MU182" s="198"/>
      <c r="MV182" s="198"/>
      <c r="MW182" s="198"/>
      <c r="MX182" s="198"/>
      <c r="MY182" s="198"/>
      <c r="MZ182" s="198"/>
      <c r="NA182" s="242">
        <v>15</v>
      </c>
      <c r="NB182" s="198"/>
      <c r="NC182" s="198"/>
      <c r="ND182" s="198"/>
      <c r="NE182" s="198"/>
      <c r="NF182" s="198"/>
      <c r="NG182" s="198"/>
      <c r="NH182" s="198"/>
      <c r="NI182" s="198"/>
      <c r="NJ182" s="198"/>
      <c r="NK182" s="198"/>
      <c r="NL182" s="198"/>
      <c r="NM182" s="198"/>
      <c r="NN182" s="198"/>
      <c r="NO182" s="198"/>
      <c r="NP182" s="198"/>
      <c r="NQ182" s="198"/>
      <c r="NR182" s="198"/>
      <c r="NS182" s="198"/>
      <c r="NT182" s="198"/>
      <c r="NU182" s="198"/>
      <c r="NV182" s="198"/>
      <c r="NW182" s="198"/>
      <c r="NX182" s="198"/>
      <c r="NY182" s="198"/>
      <c r="NZ182" s="198"/>
      <c r="OA182" s="198"/>
      <c r="OB182" s="198"/>
      <c r="OC182" s="198"/>
      <c r="OD182" s="198"/>
      <c r="OE182" s="198"/>
      <c r="OF182" s="198"/>
      <c r="OG182" s="198"/>
      <c r="OH182" s="198"/>
      <c r="OI182" s="198"/>
      <c r="OJ182" s="198"/>
      <c r="OK182" s="198"/>
      <c r="OL182" s="198"/>
      <c r="OM182" s="198"/>
      <c r="ON182" s="198"/>
      <c r="OO182" s="198"/>
      <c r="OP182" s="198"/>
      <c r="OQ182" s="198"/>
      <c r="OR182" s="198"/>
      <c r="OS182" s="198"/>
      <c r="OT182" s="198"/>
      <c r="OU182" s="198"/>
      <c r="OV182" s="198"/>
      <c r="OW182" s="198"/>
      <c r="OX182" s="198"/>
      <c r="OY182" s="198"/>
      <c r="OZ182" s="198"/>
      <c r="PA182" s="198"/>
      <c r="PB182" s="198"/>
      <c r="PC182" s="198"/>
      <c r="PD182" s="198"/>
      <c r="PE182" s="198"/>
      <c r="PF182" s="198"/>
      <c r="PG182" s="198"/>
      <c r="PH182" s="198"/>
      <c r="PI182" s="198"/>
      <c r="PJ182" s="198"/>
      <c r="PK182" s="198"/>
      <c r="PL182" s="198"/>
      <c r="PM182" s="198"/>
      <c r="PN182" s="198"/>
      <c r="PO182" s="198"/>
      <c r="PP182" s="198"/>
      <c r="PQ182" s="198"/>
      <c r="PR182" s="198"/>
      <c r="PS182" s="198"/>
      <c r="PT182" s="198"/>
      <c r="PU182" s="198"/>
      <c r="PV182" s="198"/>
      <c r="PW182" s="198"/>
      <c r="PX182" s="261"/>
      <c r="PY182" s="261"/>
      <c r="PZ182" s="261"/>
      <c r="QA182" s="261"/>
      <c r="QB182" s="261"/>
      <c r="QC182" s="261"/>
      <c r="QD182" s="261"/>
      <c r="QE182" s="261"/>
      <c r="QF182" s="261"/>
      <c r="QG182" s="261"/>
      <c r="QH182" s="261"/>
      <c r="QI182" s="261"/>
      <c r="QJ182" s="261"/>
      <c r="QK182" s="261"/>
      <c r="QL182" s="261"/>
      <c r="QM182" s="261"/>
      <c r="QN182" s="261"/>
      <c r="QO182" s="261"/>
      <c r="QP182" s="261"/>
      <c r="QQ182" s="261"/>
      <c r="QR182" s="261"/>
      <c r="QS182" s="261"/>
      <c r="QT182" s="261"/>
      <c r="QU182" s="261"/>
      <c r="QV182" s="261"/>
      <c r="QW182" s="261"/>
      <c r="QX182" s="261"/>
      <c r="QY182" s="261"/>
      <c r="QZ182" s="261"/>
      <c r="RA182" s="261"/>
      <c r="RB182" s="261"/>
      <c r="RC182" s="261"/>
      <c r="RD182" s="261"/>
      <c r="RE182" s="261"/>
      <c r="RF182" s="261"/>
      <c r="RG182" s="261"/>
      <c r="RH182" s="261"/>
      <c r="RI182" s="261"/>
      <c r="RJ182" s="261"/>
      <c r="RK182" s="261"/>
      <c r="RL182" s="261"/>
      <c r="RM182" s="261"/>
      <c r="RN182" s="261"/>
      <c r="RO182" s="261"/>
      <c r="RP182" s="261"/>
      <c r="RQ182" s="261"/>
      <c r="RR182" s="261"/>
      <c r="RS182" s="261"/>
      <c r="RT182" s="261"/>
      <c r="RU182" s="261"/>
      <c r="RV182" s="261"/>
      <c r="RW182" s="261"/>
      <c r="RX182" s="261"/>
      <c r="RY182" s="261"/>
      <c r="RZ182" s="261"/>
      <c r="SA182" s="261"/>
      <c r="SB182" s="261"/>
      <c r="SC182" s="261"/>
      <c r="SD182" s="261"/>
      <c r="SE182" s="261"/>
    </row>
    <row r="183" spans="1:499" x14ac:dyDescent="0.2">
      <c r="A183" s="230" t="s">
        <v>830</v>
      </c>
      <c r="B183" s="231" t="s">
        <v>2204</v>
      </c>
      <c r="C183" s="225"/>
      <c r="D183" s="225"/>
      <c r="E183" s="225"/>
      <c r="F183" s="226" t="s">
        <v>5839</v>
      </c>
      <c r="G183" s="226" t="s">
        <v>5550</v>
      </c>
      <c r="H183" s="226" t="s">
        <v>5551</v>
      </c>
      <c r="I183" s="226" t="s">
        <v>5827</v>
      </c>
      <c r="J183" s="226"/>
      <c r="K183" s="226"/>
      <c r="L183" s="226"/>
      <c r="M183" s="226"/>
      <c r="N183" s="226" t="s">
        <v>5553</v>
      </c>
      <c r="O183" s="226" t="s">
        <v>5667</v>
      </c>
      <c r="P183" s="226"/>
      <c r="Q183" s="237">
        <v>0</v>
      </c>
      <c r="R183" s="238"/>
      <c r="S183" s="238"/>
      <c r="T183" s="238"/>
      <c r="U183" s="238"/>
      <c r="V183" s="238"/>
      <c r="W183" s="232" t="s">
        <v>5561</v>
      </c>
      <c r="X183" s="232"/>
      <c r="Y183" s="232" t="s">
        <v>5556</v>
      </c>
      <c r="Z183" s="235">
        <v>2</v>
      </c>
      <c r="AA183" s="235">
        <v>3.8</v>
      </c>
      <c r="AB183" s="235">
        <v>0</v>
      </c>
      <c r="AC183" s="224">
        <v>36526</v>
      </c>
      <c r="AD183" s="224">
        <v>36526</v>
      </c>
      <c r="AE183" s="125">
        <v>18</v>
      </c>
      <c r="AF183" s="125">
        <v>24</v>
      </c>
      <c r="AG183" s="125">
        <v>12</v>
      </c>
      <c r="AH183" s="236">
        <v>1</v>
      </c>
      <c r="AI183" s="236" t="s">
        <v>819</v>
      </c>
      <c r="AJ183" s="125" t="s">
        <v>6225</v>
      </c>
      <c r="AK183" s="175" t="s">
        <v>5144</v>
      </c>
      <c r="AL183" s="125" t="s">
        <v>820</v>
      </c>
      <c r="AM183" s="27" t="s">
        <v>820</v>
      </c>
      <c r="AN183" s="126">
        <v>75.56</v>
      </c>
      <c r="AO183" s="126">
        <v>18.7</v>
      </c>
      <c r="AP183" s="126">
        <v>6.2</v>
      </c>
      <c r="AQ183" s="126">
        <v>1.7</v>
      </c>
      <c r="AR183" s="125">
        <v>0</v>
      </c>
      <c r="AS183" s="125">
        <v>0</v>
      </c>
      <c r="AT183" s="178">
        <v>43333</v>
      </c>
      <c r="AU183" s="178"/>
      <c r="AV183" s="178">
        <v>43405</v>
      </c>
      <c r="AW183" s="239" t="s">
        <v>855</v>
      </c>
      <c r="AX183" s="239" t="s">
        <v>846</v>
      </c>
      <c r="AY183" s="127"/>
      <c r="AZ183" s="127"/>
      <c r="BA183" s="128">
        <v>500</v>
      </c>
      <c r="BB183" s="128" t="s">
        <v>489</v>
      </c>
      <c r="BC183" s="128"/>
      <c r="BD183" s="128">
        <v>1</v>
      </c>
      <c r="BE183" s="129" t="s">
        <v>541</v>
      </c>
      <c r="BF183" s="130">
        <v>1</v>
      </c>
      <c r="BG183" s="240"/>
      <c r="BH183" s="241"/>
      <c r="BI183" s="190"/>
      <c r="BJ183" s="131">
        <v>5639</v>
      </c>
      <c r="BK183" s="191">
        <v>3265</v>
      </c>
      <c r="BL183" s="13">
        <v>3750</v>
      </c>
      <c r="BM183" s="13">
        <v>1861</v>
      </c>
      <c r="BN183" s="27" t="s">
        <v>5557</v>
      </c>
      <c r="BO183" s="13" t="s">
        <v>705</v>
      </c>
      <c r="BP183" s="222">
        <v>5034</v>
      </c>
      <c r="BQ183" s="132"/>
      <c r="BR183" s="133"/>
      <c r="BS183" s="125">
        <v>1000000000</v>
      </c>
      <c r="BT183" s="134">
        <v>283</v>
      </c>
      <c r="BU183" s="135">
        <v>0.94979999999999998</v>
      </c>
      <c r="BV183" s="134">
        <v>1600</v>
      </c>
      <c r="BW183" s="136">
        <v>0</v>
      </c>
      <c r="BX183" s="136">
        <v>0</v>
      </c>
      <c r="BY183" s="136">
        <v>1600</v>
      </c>
      <c r="BZ183" s="134">
        <v>0</v>
      </c>
      <c r="CA183" s="134">
        <v>0</v>
      </c>
      <c r="CB183" s="134">
        <v>1883</v>
      </c>
      <c r="CC183" s="135">
        <v>0.66610000000000003</v>
      </c>
      <c r="CD183" s="134"/>
      <c r="CE183" s="134"/>
      <c r="CF183" s="137">
        <v>3756</v>
      </c>
      <c r="CG183" s="134">
        <v>1880</v>
      </c>
      <c r="CH183" s="132"/>
      <c r="CI183" s="132"/>
      <c r="CJ183" s="229" t="s">
        <v>820</v>
      </c>
      <c r="CK183" s="233" t="s">
        <v>820</v>
      </c>
      <c r="CL183" s="138">
        <v>2840</v>
      </c>
      <c r="CM183" s="138">
        <v>0</v>
      </c>
      <c r="CN183" s="135">
        <v>0</v>
      </c>
      <c r="CO183" s="135">
        <v>1.2</v>
      </c>
      <c r="CP183" s="139"/>
      <c r="CQ183" s="135">
        <v>1</v>
      </c>
      <c r="CR183" s="179">
        <v>43479</v>
      </c>
      <c r="CS183" s="180">
        <v>43479</v>
      </c>
      <c r="CT183" s="181">
        <v>43605</v>
      </c>
      <c r="CU183" s="181">
        <v>43311</v>
      </c>
      <c r="CV183" s="181">
        <v>43395</v>
      </c>
      <c r="CW183" s="181">
        <v>43395</v>
      </c>
      <c r="CX183" s="181">
        <v>43479</v>
      </c>
      <c r="CY183" s="135">
        <v>0</v>
      </c>
      <c r="CZ183" s="134">
        <v>0</v>
      </c>
      <c r="DA183" s="135">
        <v>0</v>
      </c>
      <c r="DB183" s="135">
        <v>2.197802197802198E-2</v>
      </c>
      <c r="DC183" s="135">
        <v>0</v>
      </c>
      <c r="DD183" s="135">
        <v>0</v>
      </c>
      <c r="DE183" s="140">
        <v>0</v>
      </c>
      <c r="DF183" s="13" t="s">
        <v>820</v>
      </c>
      <c r="DG183" s="80" t="s">
        <v>706</v>
      </c>
      <c r="DH183" s="18" t="b">
        <v>0</v>
      </c>
      <c r="DI183" s="79"/>
      <c r="DJ183" s="79"/>
      <c r="DK183" s="192"/>
      <c r="DL183" s="174"/>
      <c r="DM183" s="193"/>
      <c r="DN183" s="135"/>
      <c r="DO183" s="79"/>
      <c r="DP183" s="79"/>
      <c r="DQ183" s="79"/>
      <c r="DR183" s="79"/>
      <c r="DS183" s="79"/>
      <c r="DT183" s="79"/>
      <c r="DU183" s="79"/>
      <c r="DV183" s="18"/>
      <c r="DW183" s="18"/>
      <c r="DX183" s="18"/>
      <c r="DY183" s="177"/>
      <c r="DZ183" s="177">
        <v>0</v>
      </c>
      <c r="EA183" s="177">
        <v>0</v>
      </c>
      <c r="EB183" s="177">
        <v>0</v>
      </c>
      <c r="EC183" s="177">
        <v>0</v>
      </c>
      <c r="ED183" s="177">
        <v>0</v>
      </c>
      <c r="EE183" s="177">
        <v>0</v>
      </c>
      <c r="EF183" s="177">
        <v>0</v>
      </c>
      <c r="EG183" s="177">
        <v>0</v>
      </c>
      <c r="EH183" s="177">
        <v>0</v>
      </c>
      <c r="EI183" s="177">
        <v>0</v>
      </c>
      <c r="EJ183" s="177">
        <v>0</v>
      </c>
      <c r="EK183" s="177">
        <v>0</v>
      </c>
      <c r="EL183" s="177">
        <v>0</v>
      </c>
      <c r="EM183" s="177">
        <v>0</v>
      </c>
      <c r="EN183" s="177">
        <v>0</v>
      </c>
      <c r="EO183" s="177">
        <v>0</v>
      </c>
      <c r="EP183" s="177">
        <v>1202</v>
      </c>
      <c r="EQ183" s="177">
        <v>0</v>
      </c>
      <c r="ER183" s="177">
        <v>0</v>
      </c>
      <c r="ES183" s="177">
        <v>0</v>
      </c>
      <c r="ET183" s="177">
        <v>0</v>
      </c>
      <c r="EU183" s="177">
        <v>1282</v>
      </c>
      <c r="EV183" s="177">
        <v>0</v>
      </c>
      <c r="EW183" s="177">
        <v>0</v>
      </c>
      <c r="EX183" s="177">
        <v>0</v>
      </c>
      <c r="EY183" s="177">
        <v>1408</v>
      </c>
      <c r="EZ183" s="177">
        <v>0</v>
      </c>
      <c r="FA183" s="177">
        <v>0</v>
      </c>
      <c r="FB183" s="177">
        <v>1643</v>
      </c>
      <c r="FC183" s="245">
        <v>387</v>
      </c>
      <c r="FD183" s="244">
        <v>1319</v>
      </c>
      <c r="FE183" s="244">
        <v>1319</v>
      </c>
      <c r="FF183" s="244">
        <v>1319</v>
      </c>
      <c r="FG183" s="250">
        <v>1137</v>
      </c>
      <c r="FH183" s="250">
        <v>1118</v>
      </c>
      <c r="FI183" s="250">
        <v>1118</v>
      </c>
      <c r="FJ183" s="250">
        <v>1118</v>
      </c>
      <c r="FK183" s="250">
        <v>992</v>
      </c>
      <c r="FL183" s="250">
        <v>992</v>
      </c>
      <c r="FM183" s="250">
        <v>992</v>
      </c>
      <c r="FN183" s="250">
        <v>992</v>
      </c>
      <c r="FO183" s="250">
        <v>992</v>
      </c>
      <c r="FP183" s="250">
        <v>992</v>
      </c>
      <c r="FQ183" s="250">
        <v>992</v>
      </c>
      <c r="FR183" s="250">
        <v>992</v>
      </c>
      <c r="FS183" s="250">
        <v>992</v>
      </c>
      <c r="FT183" s="250">
        <v>992</v>
      </c>
      <c r="FU183" s="250">
        <v>992</v>
      </c>
      <c r="FV183" s="250">
        <v>992</v>
      </c>
      <c r="FW183" s="250">
        <v>992</v>
      </c>
      <c r="FX183" s="250">
        <v>992</v>
      </c>
      <c r="FY183" s="250">
        <v>992</v>
      </c>
      <c r="FZ183" s="250">
        <v>992</v>
      </c>
      <c r="GA183" s="250">
        <v>992</v>
      </c>
      <c r="GB183" s="250">
        <v>992</v>
      </c>
      <c r="GC183" s="250">
        <v>992</v>
      </c>
      <c r="GD183" s="250">
        <v>884</v>
      </c>
      <c r="GE183" s="250">
        <v>884</v>
      </c>
      <c r="GF183" s="250">
        <v>869</v>
      </c>
      <c r="GG183" s="250">
        <v>840</v>
      </c>
      <c r="GH183" s="250">
        <v>828</v>
      </c>
      <c r="GI183" s="250">
        <v>828</v>
      </c>
      <c r="GJ183" s="250">
        <v>828</v>
      </c>
      <c r="GK183" s="250">
        <v>838</v>
      </c>
      <c r="GL183" s="250">
        <v>830</v>
      </c>
      <c r="GM183" s="250">
        <v>830</v>
      </c>
      <c r="GN183" s="250">
        <v>830</v>
      </c>
      <c r="GO183" s="250">
        <v>830</v>
      </c>
      <c r="GP183" s="250">
        <v>830</v>
      </c>
      <c r="GQ183" s="250">
        <v>830</v>
      </c>
      <c r="GR183" s="250">
        <v>827</v>
      </c>
      <c r="GS183" s="250">
        <v>821</v>
      </c>
      <c r="GT183" s="250">
        <v>805</v>
      </c>
      <c r="GU183" s="250">
        <v>805</v>
      </c>
      <c r="GV183" s="250">
        <v>805</v>
      </c>
      <c r="GW183" s="250">
        <v>805</v>
      </c>
      <c r="GX183" s="250">
        <v>805</v>
      </c>
      <c r="GY183" s="250">
        <v>800</v>
      </c>
      <c r="GZ183" s="245">
        <v>778</v>
      </c>
      <c r="HA183" s="245">
        <v>772</v>
      </c>
      <c r="HB183" s="245">
        <v>764</v>
      </c>
      <c r="HC183" s="245">
        <v>761</v>
      </c>
      <c r="HD183" s="245">
        <v>761</v>
      </c>
      <c r="HE183" s="245">
        <v>1</v>
      </c>
      <c r="HF183" s="245">
        <v>757</v>
      </c>
      <c r="HG183" s="245">
        <v>757</v>
      </c>
      <c r="HH183" s="245">
        <v>737</v>
      </c>
      <c r="HI183" s="242">
        <v>737</v>
      </c>
      <c r="HJ183" s="242">
        <v>710</v>
      </c>
      <c r="HK183" s="196"/>
      <c r="HL183" s="196"/>
      <c r="HM183" s="242">
        <v>659</v>
      </c>
      <c r="HN183" s="242">
        <v>654</v>
      </c>
      <c r="HO183" s="242">
        <v>757</v>
      </c>
      <c r="HP183" s="242">
        <v>632</v>
      </c>
      <c r="HQ183" s="242">
        <v>632</v>
      </c>
      <c r="HR183" s="242">
        <v>626</v>
      </c>
      <c r="HS183" s="242">
        <v>626</v>
      </c>
      <c r="HT183" s="242">
        <v>626</v>
      </c>
      <c r="HU183" s="242">
        <v>616</v>
      </c>
      <c r="HV183" s="196"/>
      <c r="HW183" s="242">
        <v>592</v>
      </c>
      <c r="HX183" s="242">
        <v>569</v>
      </c>
      <c r="HY183" s="242">
        <v>534</v>
      </c>
      <c r="HZ183" s="242">
        <v>534</v>
      </c>
      <c r="IA183" s="242">
        <v>534</v>
      </c>
      <c r="IB183" s="242">
        <v>531</v>
      </c>
      <c r="IC183" s="242">
        <v>531</v>
      </c>
      <c r="ID183" s="242">
        <v>506</v>
      </c>
      <c r="IE183" s="242">
        <v>503</v>
      </c>
      <c r="IF183" s="242">
        <v>503</v>
      </c>
      <c r="IG183" s="242">
        <v>503</v>
      </c>
      <c r="IH183" s="242">
        <v>503</v>
      </c>
      <c r="II183" s="242">
        <v>503</v>
      </c>
      <c r="IJ183" s="242">
        <v>501</v>
      </c>
      <c r="IK183" s="242">
        <v>493</v>
      </c>
      <c r="IL183" s="242">
        <v>490</v>
      </c>
      <c r="IM183" s="242">
        <v>467</v>
      </c>
      <c r="IN183" s="242">
        <v>467</v>
      </c>
      <c r="IO183" s="242">
        <v>467</v>
      </c>
      <c r="IP183" s="242">
        <v>467</v>
      </c>
      <c r="IQ183" s="242">
        <v>454</v>
      </c>
      <c r="IR183" s="242">
        <v>454</v>
      </c>
      <c r="IS183" s="242">
        <v>448</v>
      </c>
      <c r="IT183" s="242">
        <v>446</v>
      </c>
      <c r="IU183" s="242">
        <v>446</v>
      </c>
      <c r="IV183" s="242">
        <v>446</v>
      </c>
      <c r="IW183" s="242">
        <v>446</v>
      </c>
      <c r="IX183" s="242">
        <v>424</v>
      </c>
      <c r="IY183" s="242">
        <v>420</v>
      </c>
      <c r="IZ183" s="196"/>
      <c r="JA183" s="242">
        <v>415</v>
      </c>
      <c r="JB183" s="242">
        <v>415</v>
      </c>
      <c r="JC183" s="242">
        <v>415</v>
      </c>
      <c r="JD183" s="245">
        <v>397</v>
      </c>
      <c r="JE183" s="245">
        <v>397</v>
      </c>
      <c r="JF183" s="245">
        <v>373</v>
      </c>
      <c r="JG183" s="245">
        <v>369</v>
      </c>
      <c r="JH183" s="245">
        <v>364</v>
      </c>
      <c r="JI183" s="245">
        <v>364</v>
      </c>
      <c r="JJ183" s="245"/>
      <c r="JK183" s="242">
        <v>364</v>
      </c>
      <c r="JL183" s="245">
        <v>325</v>
      </c>
      <c r="JM183" s="245">
        <v>292</v>
      </c>
      <c r="JN183" s="245">
        <v>268</v>
      </c>
      <c r="JO183" s="245">
        <v>268</v>
      </c>
      <c r="JP183" s="245">
        <v>268</v>
      </c>
      <c r="JQ183" s="196"/>
      <c r="JR183" s="245">
        <v>268</v>
      </c>
      <c r="JS183" s="245">
        <v>268</v>
      </c>
      <c r="JT183" s="245">
        <v>273</v>
      </c>
      <c r="JU183" s="245">
        <v>270</v>
      </c>
      <c r="JV183" s="245">
        <v>268</v>
      </c>
      <c r="JW183" s="245">
        <v>268</v>
      </c>
      <c r="JX183" s="245">
        <v>268</v>
      </c>
      <c r="JY183" s="245">
        <v>256</v>
      </c>
      <c r="JZ183" s="245">
        <v>256</v>
      </c>
      <c r="KA183" s="245">
        <v>256</v>
      </c>
      <c r="KB183" s="245">
        <v>254</v>
      </c>
      <c r="KC183" s="245">
        <v>248</v>
      </c>
      <c r="KD183" s="245">
        <v>248</v>
      </c>
      <c r="KE183" s="245">
        <v>248</v>
      </c>
      <c r="KF183" s="245">
        <v>248</v>
      </c>
      <c r="KG183" s="245">
        <v>248</v>
      </c>
      <c r="KH183" s="245">
        <v>243</v>
      </c>
      <c r="KI183" s="245">
        <v>243</v>
      </c>
      <c r="KJ183" s="245">
        <v>213</v>
      </c>
      <c r="KK183" s="245">
        <v>213</v>
      </c>
      <c r="KL183" s="245">
        <v>213</v>
      </c>
      <c r="KM183" s="245">
        <v>199</v>
      </c>
      <c r="KN183" s="245">
        <v>184</v>
      </c>
      <c r="KO183" s="245">
        <v>677</v>
      </c>
      <c r="KP183" s="245">
        <v>677</v>
      </c>
      <c r="KQ183" s="245">
        <v>677</v>
      </c>
      <c r="KR183" s="245">
        <v>677</v>
      </c>
      <c r="KS183" s="245">
        <v>677</v>
      </c>
      <c r="KT183" s="245">
        <v>662</v>
      </c>
      <c r="KU183" s="245">
        <v>656</v>
      </c>
      <c r="KV183" s="245">
        <v>652</v>
      </c>
      <c r="KW183" s="245">
        <v>652</v>
      </c>
      <c r="KX183" s="196"/>
      <c r="KY183" s="196"/>
      <c r="KZ183" s="196"/>
      <c r="LA183" s="196"/>
      <c r="LB183" s="245">
        <v>591</v>
      </c>
      <c r="LC183" s="245">
        <v>364</v>
      </c>
      <c r="LD183" s="245">
        <v>364</v>
      </c>
      <c r="LE183" s="245">
        <v>549</v>
      </c>
      <c r="LF183" s="199">
        <v>0</v>
      </c>
      <c r="LG183" s="245">
        <v>528</v>
      </c>
      <c r="LH183" s="196"/>
      <c r="LI183" s="196"/>
      <c r="LJ183" s="196"/>
      <c r="LK183" s="196"/>
      <c r="LL183" s="196"/>
      <c r="LM183" s="196"/>
      <c r="LN183" s="196"/>
      <c r="LO183" s="196"/>
      <c r="LP183" s="196"/>
      <c r="LQ183" s="245">
        <v>528</v>
      </c>
      <c r="LR183" s="196"/>
      <c r="LS183" s="196"/>
      <c r="LT183" s="196"/>
      <c r="LU183" s="196"/>
      <c r="LV183" s="196"/>
      <c r="LW183" s="196"/>
      <c r="LX183" s="196"/>
      <c r="LY183" s="196"/>
      <c r="LZ183" s="196"/>
      <c r="MA183" s="196"/>
      <c r="MB183" s="196"/>
      <c r="MC183" s="196"/>
      <c r="MD183" s="196"/>
      <c r="ME183" s="196"/>
      <c r="MF183" s="196"/>
      <c r="MG183" s="196"/>
      <c r="MH183" s="196"/>
      <c r="MI183" s="196"/>
      <c r="MJ183" s="196"/>
      <c r="MK183" s="196"/>
      <c r="ML183" s="196"/>
      <c r="MM183" s="196"/>
      <c r="MN183" s="245">
        <v>528</v>
      </c>
      <c r="MO183" s="245">
        <v>283</v>
      </c>
      <c r="MP183" s="196"/>
      <c r="MQ183" s="245">
        <v>283</v>
      </c>
      <c r="MR183" s="196"/>
      <c r="MS183" s="196"/>
      <c r="MT183" s="196"/>
      <c r="MU183" s="196"/>
      <c r="MV183" s="196"/>
      <c r="MW183" s="196"/>
      <c r="MX183" s="196"/>
      <c r="MY183" s="196"/>
      <c r="MZ183" s="196"/>
      <c r="NA183" s="245">
        <v>283</v>
      </c>
      <c r="NB183" s="196"/>
      <c r="NC183" s="196"/>
      <c r="ND183" s="196"/>
      <c r="NE183" s="196"/>
      <c r="NF183" s="196"/>
      <c r="NG183" s="196"/>
      <c r="NH183" s="196"/>
      <c r="NI183" s="196"/>
      <c r="NJ183" s="196"/>
      <c r="NK183" s="196"/>
      <c r="NL183" s="196"/>
      <c r="NM183" s="196"/>
      <c r="NN183" s="196"/>
      <c r="NO183" s="196"/>
      <c r="NP183" s="196"/>
      <c r="NQ183" s="196"/>
      <c r="NR183" s="196"/>
      <c r="NS183" s="196"/>
      <c r="NT183" s="196"/>
      <c r="NU183" s="196"/>
      <c r="NV183" s="196"/>
      <c r="NW183" s="196"/>
      <c r="NX183" s="196"/>
      <c r="NY183" s="196"/>
      <c r="NZ183" s="196"/>
      <c r="OA183" s="196"/>
      <c r="OB183" s="196"/>
      <c r="OC183" s="196"/>
      <c r="OD183" s="196"/>
      <c r="OE183" s="196"/>
      <c r="OF183" s="196"/>
      <c r="OG183" s="196"/>
      <c r="OH183" s="196"/>
      <c r="OI183" s="196"/>
      <c r="OJ183" s="196"/>
      <c r="OK183" s="196"/>
      <c r="OL183" s="196"/>
      <c r="OM183" s="196"/>
      <c r="ON183" s="196"/>
      <c r="OO183" s="196"/>
      <c r="OP183" s="196"/>
      <c r="OQ183" s="196"/>
      <c r="OR183" s="196"/>
      <c r="OS183" s="196"/>
      <c r="OT183" s="196"/>
      <c r="OU183" s="196"/>
      <c r="OV183" s="196"/>
      <c r="OW183" s="196"/>
      <c r="OX183" s="196"/>
      <c r="OY183" s="196"/>
      <c r="OZ183" s="196"/>
      <c r="PA183" s="196"/>
      <c r="PB183" s="196"/>
      <c r="PC183" s="196"/>
      <c r="PD183" s="196"/>
      <c r="PE183" s="196"/>
      <c r="PF183" s="196"/>
      <c r="PG183" s="196"/>
      <c r="PH183" s="196"/>
      <c r="PI183" s="196"/>
      <c r="PJ183" s="196"/>
      <c r="PK183" s="196"/>
      <c r="PL183" s="196"/>
      <c r="PM183" s="196"/>
      <c r="PN183" s="196"/>
      <c r="PO183" s="196"/>
      <c r="PP183" s="196"/>
      <c r="PQ183" s="196"/>
      <c r="PR183" s="196"/>
      <c r="PS183" s="196"/>
      <c r="PT183" s="196"/>
      <c r="PU183" s="196"/>
      <c r="PV183" s="196"/>
      <c r="PW183" s="196"/>
      <c r="PX183" s="261"/>
      <c r="PY183" s="261"/>
      <c r="PZ183" s="261"/>
      <c r="QA183" s="261"/>
      <c r="QB183" s="261"/>
      <c r="QC183" s="261"/>
      <c r="QD183" s="261"/>
      <c r="QE183" s="261"/>
      <c r="QF183" s="261"/>
      <c r="QG183" s="261"/>
      <c r="QH183" s="261"/>
      <c r="QI183" s="261"/>
      <c r="QJ183" s="261"/>
      <c r="QK183" s="261"/>
      <c r="QL183" s="261"/>
      <c r="QM183" s="261"/>
      <c r="QN183" s="261"/>
      <c r="QO183" s="261"/>
      <c r="QP183" s="261"/>
      <c r="QQ183" s="261"/>
      <c r="QR183" s="261"/>
      <c r="QS183" s="261"/>
      <c r="QT183" s="261"/>
      <c r="QU183" s="261"/>
      <c r="QV183" s="261"/>
      <c r="QW183" s="261"/>
      <c r="QX183" s="261"/>
      <c r="QY183" s="261"/>
      <c r="QZ183" s="261"/>
      <c r="RA183" s="261"/>
      <c r="RB183" s="261"/>
      <c r="RC183" s="261"/>
      <c r="RD183" s="261"/>
      <c r="RE183" s="261"/>
      <c r="RF183" s="261"/>
      <c r="RG183" s="261"/>
      <c r="RH183" s="261"/>
      <c r="RI183" s="261"/>
      <c r="RJ183" s="261"/>
      <c r="RK183" s="261"/>
      <c r="RL183" s="261"/>
      <c r="RM183" s="261"/>
      <c r="RN183" s="261"/>
      <c r="RO183" s="261"/>
      <c r="RP183" s="261"/>
      <c r="RQ183" s="261"/>
      <c r="RR183" s="261"/>
      <c r="RS183" s="261"/>
      <c r="RT183" s="261"/>
      <c r="RU183" s="261"/>
      <c r="RV183" s="261"/>
      <c r="RW183" s="261"/>
      <c r="RX183" s="261"/>
      <c r="RY183" s="261"/>
      <c r="RZ183" s="261"/>
      <c r="SA183" s="261"/>
      <c r="SB183" s="261"/>
      <c r="SC183" s="261"/>
      <c r="SD183" s="261"/>
      <c r="SE183" s="261"/>
    </row>
    <row r="184" spans="1:499" x14ac:dyDescent="0.2">
      <c r="A184" s="230" t="s">
        <v>830</v>
      </c>
      <c r="B184" s="231" t="s">
        <v>3035</v>
      </c>
      <c r="C184" s="225"/>
      <c r="D184" s="225"/>
      <c r="E184" s="225"/>
      <c r="F184" s="226" t="s">
        <v>5840</v>
      </c>
      <c r="G184" s="226" t="s">
        <v>5550</v>
      </c>
      <c r="H184" s="226" t="s">
        <v>5551</v>
      </c>
      <c r="I184" s="226" t="s">
        <v>5827</v>
      </c>
      <c r="J184" s="226"/>
      <c r="K184" s="226"/>
      <c r="L184" s="226"/>
      <c r="M184" s="226"/>
      <c r="N184" s="226" t="s">
        <v>5553</v>
      </c>
      <c r="O184" s="226" t="s">
        <v>5713</v>
      </c>
      <c r="P184" s="226"/>
      <c r="Q184" s="237">
        <v>0</v>
      </c>
      <c r="R184" s="238"/>
      <c r="S184" s="238"/>
      <c r="T184" s="238"/>
      <c r="U184" s="238"/>
      <c r="V184" s="238"/>
      <c r="W184" s="232" t="s">
        <v>5555</v>
      </c>
      <c r="X184" s="232"/>
      <c r="Y184" s="232" t="s">
        <v>5556</v>
      </c>
      <c r="Z184" s="235">
        <v>3.41</v>
      </c>
      <c r="AA184" s="235">
        <v>5.05</v>
      </c>
      <c r="AB184" s="235">
        <v>0</v>
      </c>
      <c r="AC184" s="224">
        <v>36526</v>
      </c>
      <c r="AD184" s="224">
        <v>36526</v>
      </c>
      <c r="AE184" s="125">
        <v>18</v>
      </c>
      <c r="AF184" s="125">
        <v>24</v>
      </c>
      <c r="AG184" s="125">
        <v>12</v>
      </c>
      <c r="AH184" s="236">
        <v>1</v>
      </c>
      <c r="AI184" s="236" t="s">
        <v>819</v>
      </c>
      <c r="AJ184" s="125" t="s">
        <v>6225</v>
      </c>
      <c r="AK184" s="175" t="s">
        <v>5144</v>
      </c>
      <c r="AL184" s="125" t="s">
        <v>820</v>
      </c>
      <c r="AM184" s="27" t="s">
        <v>820</v>
      </c>
      <c r="AN184" s="126">
        <v>4.67</v>
      </c>
      <c r="AO184" s="126">
        <v>11.9</v>
      </c>
      <c r="AP184" s="126">
        <v>3.4</v>
      </c>
      <c r="AQ184" s="126">
        <v>5.4</v>
      </c>
      <c r="AR184" s="125">
        <v>0</v>
      </c>
      <c r="AS184" s="125">
        <v>0</v>
      </c>
      <c r="AT184" s="178">
        <v>43448</v>
      </c>
      <c r="AU184" s="178"/>
      <c r="AV184" s="178">
        <v>43442</v>
      </c>
      <c r="AW184" s="239" t="s">
        <v>855</v>
      </c>
      <c r="AX184" s="239" t="s">
        <v>846</v>
      </c>
      <c r="AY184" s="127"/>
      <c r="AZ184" s="127"/>
      <c r="BA184" s="128">
        <v>100</v>
      </c>
      <c r="BB184" s="128" t="s">
        <v>489</v>
      </c>
      <c r="BC184" s="128"/>
      <c r="BD184" s="128">
        <v>1</v>
      </c>
      <c r="BE184" s="129" t="s">
        <v>541</v>
      </c>
      <c r="BF184" s="130">
        <v>1</v>
      </c>
      <c r="BG184" s="240"/>
      <c r="BH184" s="241"/>
      <c r="BI184" s="190"/>
      <c r="BJ184" s="131">
        <v>222</v>
      </c>
      <c r="BK184" s="191">
        <v>202</v>
      </c>
      <c r="BL184" s="13">
        <v>148</v>
      </c>
      <c r="BM184" s="13">
        <v>73</v>
      </c>
      <c r="BN184" s="27" t="s">
        <v>5557</v>
      </c>
      <c r="BO184" s="13" t="s">
        <v>5557</v>
      </c>
      <c r="BP184" s="222">
        <v>205</v>
      </c>
      <c r="BQ184" s="132"/>
      <c r="BR184" s="133"/>
      <c r="BS184" s="125">
        <v>1000000000</v>
      </c>
      <c r="BT184" s="134">
        <v>63</v>
      </c>
      <c r="BU184" s="135">
        <v>0.71619999999999995</v>
      </c>
      <c r="BV184" s="134">
        <v>0</v>
      </c>
      <c r="BW184" s="136">
        <v>0</v>
      </c>
      <c r="BX184" s="136">
        <v>0</v>
      </c>
      <c r="BY184" s="136">
        <v>0</v>
      </c>
      <c r="BZ184" s="134">
        <v>0</v>
      </c>
      <c r="CA184" s="134">
        <v>0</v>
      </c>
      <c r="CB184" s="134">
        <v>63</v>
      </c>
      <c r="CC184" s="135">
        <v>0.71619999999999995</v>
      </c>
      <c r="CD184" s="134"/>
      <c r="CE184" s="134"/>
      <c r="CF184" s="137">
        <v>159</v>
      </c>
      <c r="CG184" s="134">
        <v>74</v>
      </c>
      <c r="CH184" s="132"/>
      <c r="CI184" s="132"/>
      <c r="CJ184" s="229" t="s">
        <v>820</v>
      </c>
      <c r="CK184" s="233" t="s">
        <v>820</v>
      </c>
      <c r="CL184" s="138">
        <v>16</v>
      </c>
      <c r="CM184" s="138">
        <v>0</v>
      </c>
      <c r="CN184" s="135">
        <v>0</v>
      </c>
      <c r="CO184" s="135">
        <v>0.64</v>
      </c>
      <c r="CP184" s="139"/>
      <c r="CQ184" s="135">
        <v>1</v>
      </c>
      <c r="CR184" s="179">
        <v>43479</v>
      </c>
      <c r="CS184" s="180">
        <v>43479</v>
      </c>
      <c r="CT184" s="181">
        <v>43605</v>
      </c>
      <c r="CU184" s="181">
        <v>43250</v>
      </c>
      <c r="CV184" s="181">
        <v>43334</v>
      </c>
      <c r="CW184" s="181">
        <v>43334</v>
      </c>
      <c r="CX184" s="181">
        <v>43418</v>
      </c>
      <c r="CY184" s="135">
        <v>0</v>
      </c>
      <c r="CZ184" s="134">
        <v>0</v>
      </c>
      <c r="DA184" s="135">
        <v>0</v>
      </c>
      <c r="DB184" s="135">
        <v>2.197802197802198E-2</v>
      </c>
      <c r="DC184" s="135">
        <v>0</v>
      </c>
      <c r="DD184" s="135">
        <v>0</v>
      </c>
      <c r="DE184" s="140">
        <v>0</v>
      </c>
      <c r="DF184" s="13" t="s">
        <v>820</v>
      </c>
      <c r="DG184" s="80" t="s">
        <v>706</v>
      </c>
      <c r="DH184" s="18" t="b">
        <v>0</v>
      </c>
      <c r="DI184" s="79"/>
      <c r="DJ184" s="79"/>
      <c r="DK184" s="192"/>
      <c r="DL184" s="174"/>
      <c r="DM184" s="193"/>
      <c r="DN184" s="135"/>
      <c r="DO184" s="79"/>
      <c r="DP184" s="79"/>
      <c r="DQ184" s="79"/>
      <c r="DR184" s="79"/>
      <c r="DS184" s="79"/>
      <c r="DT184" s="79"/>
      <c r="DU184" s="79"/>
      <c r="DV184" s="18"/>
      <c r="DW184" s="18"/>
      <c r="DX184" s="18"/>
      <c r="DY184" s="177"/>
      <c r="DZ184" s="177">
        <v>0</v>
      </c>
      <c r="EA184" s="177">
        <v>0</v>
      </c>
      <c r="EB184" s="177">
        <v>0</v>
      </c>
      <c r="EC184" s="177">
        <v>0</v>
      </c>
      <c r="ED184" s="177">
        <v>0</v>
      </c>
      <c r="EE184" s="177">
        <v>0</v>
      </c>
      <c r="EF184" s="177">
        <v>0</v>
      </c>
      <c r="EG184" s="177">
        <v>0</v>
      </c>
      <c r="EH184" s="177">
        <v>0</v>
      </c>
      <c r="EI184" s="177">
        <v>0</v>
      </c>
      <c r="EJ184" s="177">
        <v>0</v>
      </c>
      <c r="EK184" s="177">
        <v>0</v>
      </c>
      <c r="EL184" s="177">
        <v>0</v>
      </c>
      <c r="EM184" s="177">
        <v>0</v>
      </c>
      <c r="EN184" s="177">
        <v>0</v>
      </c>
      <c r="EO184" s="177">
        <v>0</v>
      </c>
      <c r="EP184" s="177">
        <v>0</v>
      </c>
      <c r="EQ184" s="177">
        <v>0</v>
      </c>
      <c r="ER184" s="177">
        <v>0</v>
      </c>
      <c r="ES184" s="177">
        <v>0</v>
      </c>
      <c r="ET184" s="177">
        <v>0</v>
      </c>
      <c r="EU184" s="177">
        <v>54</v>
      </c>
      <c r="EV184" s="177">
        <v>0</v>
      </c>
      <c r="EW184" s="177">
        <v>0</v>
      </c>
      <c r="EX184" s="177">
        <v>0</v>
      </c>
      <c r="EY184" s="177">
        <v>0</v>
      </c>
      <c r="EZ184" s="177">
        <v>0</v>
      </c>
      <c r="FA184" s="177">
        <v>0</v>
      </c>
      <c r="FB184" s="177">
        <v>0</v>
      </c>
      <c r="FC184" s="245">
        <v>44</v>
      </c>
      <c r="FD184" s="249">
        <v>114</v>
      </c>
      <c r="FE184" s="249">
        <v>114</v>
      </c>
      <c r="FF184" s="249">
        <v>114</v>
      </c>
      <c r="FG184" s="250">
        <v>100</v>
      </c>
      <c r="FH184" s="250">
        <v>96</v>
      </c>
      <c r="FI184" s="244">
        <v>96</v>
      </c>
      <c r="FJ184" s="244">
        <v>96</v>
      </c>
      <c r="FK184" s="244">
        <v>91</v>
      </c>
      <c r="FL184" s="244">
        <v>91</v>
      </c>
      <c r="FM184" s="244">
        <v>91</v>
      </c>
      <c r="FN184" s="244">
        <v>91</v>
      </c>
      <c r="FO184" s="244">
        <v>91</v>
      </c>
      <c r="FP184" s="244">
        <v>91</v>
      </c>
      <c r="FQ184" s="244">
        <v>91</v>
      </c>
      <c r="FR184" s="244">
        <v>91</v>
      </c>
      <c r="FS184" s="244">
        <v>91</v>
      </c>
      <c r="FT184" s="244">
        <v>91</v>
      </c>
      <c r="FU184" s="244">
        <v>91</v>
      </c>
      <c r="FV184" s="244">
        <v>91</v>
      </c>
      <c r="FW184" s="244">
        <v>91</v>
      </c>
      <c r="FX184" s="244">
        <v>91</v>
      </c>
      <c r="FY184" s="244">
        <v>91</v>
      </c>
      <c r="FZ184" s="244">
        <v>91</v>
      </c>
      <c r="GA184" s="244">
        <v>91</v>
      </c>
      <c r="GB184" s="244">
        <v>91</v>
      </c>
      <c r="GC184" s="244">
        <v>91</v>
      </c>
      <c r="GD184" s="244">
        <v>87</v>
      </c>
      <c r="GE184" s="244">
        <v>87</v>
      </c>
      <c r="GF184" s="244">
        <v>87</v>
      </c>
      <c r="GG184" s="244">
        <v>87</v>
      </c>
      <c r="GH184" s="244">
        <v>87</v>
      </c>
      <c r="GI184" s="244">
        <v>87</v>
      </c>
      <c r="GJ184" s="244">
        <v>87</v>
      </c>
      <c r="GK184" s="244">
        <v>87</v>
      </c>
      <c r="GL184" s="244">
        <v>81</v>
      </c>
      <c r="GM184" s="244">
        <v>81</v>
      </c>
      <c r="GN184" s="244">
        <v>71</v>
      </c>
      <c r="GO184" s="244">
        <v>71</v>
      </c>
      <c r="GP184" s="244">
        <v>71</v>
      </c>
      <c r="GQ184" s="244">
        <v>71</v>
      </c>
      <c r="GR184" s="244">
        <v>69</v>
      </c>
      <c r="GS184" s="244">
        <v>69</v>
      </c>
      <c r="GT184" s="244">
        <v>69</v>
      </c>
      <c r="GU184" s="244">
        <v>69</v>
      </c>
      <c r="GV184" s="244">
        <v>69</v>
      </c>
      <c r="GW184" s="244">
        <v>69</v>
      </c>
      <c r="GX184" s="244">
        <v>69</v>
      </c>
      <c r="GY184" s="244">
        <v>69</v>
      </c>
      <c r="GZ184" s="244">
        <v>69</v>
      </c>
      <c r="HA184" s="244">
        <v>69</v>
      </c>
      <c r="HB184" s="244">
        <v>69</v>
      </c>
      <c r="HC184" s="244">
        <v>66</v>
      </c>
      <c r="HD184" s="244">
        <v>66</v>
      </c>
      <c r="HE184" s="244">
        <v>1</v>
      </c>
      <c r="HF184" s="244">
        <v>64</v>
      </c>
      <c r="HG184" s="244">
        <v>64</v>
      </c>
      <c r="HH184" s="244">
        <v>64</v>
      </c>
      <c r="HI184" s="244">
        <v>64</v>
      </c>
      <c r="HJ184" s="244">
        <v>64</v>
      </c>
      <c r="HK184" s="198"/>
      <c r="HL184" s="198"/>
      <c r="HM184" s="244">
        <v>64</v>
      </c>
      <c r="HN184" s="244">
        <v>61</v>
      </c>
      <c r="HO184" s="244">
        <v>64</v>
      </c>
      <c r="HP184" s="244">
        <v>59</v>
      </c>
      <c r="HQ184" s="244">
        <v>59</v>
      </c>
      <c r="HR184" s="244">
        <v>59</v>
      </c>
      <c r="HS184" s="244">
        <v>59</v>
      </c>
      <c r="HT184" s="244">
        <v>59</v>
      </c>
      <c r="HU184" s="244">
        <v>59</v>
      </c>
      <c r="HV184" s="198"/>
      <c r="HW184" s="244">
        <v>59</v>
      </c>
      <c r="HX184" s="244">
        <v>59</v>
      </c>
      <c r="HY184" s="244">
        <v>59</v>
      </c>
      <c r="HZ184" s="244">
        <v>59</v>
      </c>
      <c r="IA184" s="244">
        <v>59</v>
      </c>
      <c r="IB184" s="244">
        <v>59</v>
      </c>
      <c r="IC184" s="244">
        <v>59</v>
      </c>
      <c r="ID184" s="244">
        <v>59</v>
      </c>
      <c r="IE184" s="244">
        <v>59</v>
      </c>
      <c r="IF184" s="244">
        <v>59</v>
      </c>
      <c r="IG184" s="244">
        <v>59</v>
      </c>
      <c r="IH184" s="244">
        <v>59</v>
      </c>
      <c r="II184" s="244">
        <v>59</v>
      </c>
      <c r="IJ184" s="244">
        <v>59</v>
      </c>
      <c r="IK184" s="244">
        <v>59</v>
      </c>
      <c r="IL184" s="244">
        <v>57</v>
      </c>
      <c r="IM184" s="244">
        <v>57</v>
      </c>
      <c r="IN184" s="244">
        <v>57</v>
      </c>
      <c r="IO184" s="244">
        <v>57</v>
      </c>
      <c r="IP184" s="244">
        <v>57</v>
      </c>
      <c r="IQ184" s="244">
        <v>57</v>
      </c>
      <c r="IR184" s="244">
        <v>57</v>
      </c>
      <c r="IS184" s="244">
        <v>54</v>
      </c>
      <c r="IT184" s="244">
        <v>54</v>
      </c>
      <c r="IU184" s="244">
        <v>54</v>
      </c>
      <c r="IV184" s="244">
        <v>54</v>
      </c>
      <c r="IW184" s="244">
        <v>54</v>
      </c>
      <c r="IX184" s="244">
        <v>54</v>
      </c>
      <c r="IY184" s="244">
        <v>54</v>
      </c>
      <c r="IZ184" s="198"/>
      <c r="JA184" s="244">
        <v>54</v>
      </c>
      <c r="JB184" s="244">
        <v>54</v>
      </c>
      <c r="JC184" s="244">
        <v>54</v>
      </c>
      <c r="JD184" s="244">
        <v>53</v>
      </c>
      <c r="JE184" s="244">
        <v>53</v>
      </c>
      <c r="JF184" s="242">
        <v>50</v>
      </c>
      <c r="JG184" s="242">
        <v>50</v>
      </c>
      <c r="JH184" s="242">
        <v>50</v>
      </c>
      <c r="JI184" s="242">
        <v>50</v>
      </c>
      <c r="JJ184" s="242"/>
      <c r="JK184" s="242">
        <v>50</v>
      </c>
      <c r="JL184" s="242">
        <v>50</v>
      </c>
      <c r="JM184" s="242">
        <v>50</v>
      </c>
      <c r="JN184" s="242">
        <v>50</v>
      </c>
      <c r="JO184" s="242">
        <v>44</v>
      </c>
      <c r="JP184" s="242">
        <v>44</v>
      </c>
      <c r="JQ184" s="198"/>
      <c r="JR184" s="242">
        <v>44</v>
      </c>
      <c r="JS184" s="242">
        <v>44</v>
      </c>
      <c r="JT184" s="242">
        <v>44</v>
      </c>
      <c r="JU184" s="242">
        <v>44</v>
      </c>
      <c r="JV184" s="242">
        <v>44</v>
      </c>
      <c r="JW184" s="242">
        <v>44</v>
      </c>
      <c r="JX184" s="242">
        <v>44</v>
      </c>
      <c r="JY184" s="242">
        <v>44</v>
      </c>
      <c r="JZ184" s="242">
        <v>44</v>
      </c>
      <c r="KA184" s="242">
        <v>42</v>
      </c>
      <c r="KB184" s="242">
        <v>40</v>
      </c>
      <c r="KC184" s="242">
        <v>40</v>
      </c>
      <c r="KD184" s="242">
        <v>40</v>
      </c>
      <c r="KE184" s="242">
        <v>40</v>
      </c>
      <c r="KF184" s="242">
        <v>40</v>
      </c>
      <c r="KG184" s="242">
        <v>40</v>
      </c>
      <c r="KH184" s="242">
        <v>40</v>
      </c>
      <c r="KI184" s="242">
        <v>40</v>
      </c>
      <c r="KJ184" s="242">
        <v>40</v>
      </c>
      <c r="KK184" s="242">
        <v>40</v>
      </c>
      <c r="KL184" s="242">
        <v>40</v>
      </c>
      <c r="KM184" s="242">
        <v>40</v>
      </c>
      <c r="KN184" s="242">
        <v>37</v>
      </c>
      <c r="KO184" s="244">
        <v>87</v>
      </c>
      <c r="KP184" s="244">
        <v>87</v>
      </c>
      <c r="KQ184" s="244">
        <v>87</v>
      </c>
      <c r="KR184" s="244">
        <v>87</v>
      </c>
      <c r="KS184" s="244">
        <v>87</v>
      </c>
      <c r="KT184" s="244">
        <v>82</v>
      </c>
      <c r="KU184" s="244">
        <v>80</v>
      </c>
      <c r="KV184" s="244">
        <v>80</v>
      </c>
      <c r="KW184" s="244">
        <v>80</v>
      </c>
      <c r="KX184" s="198"/>
      <c r="KY184" s="198"/>
      <c r="KZ184" s="198"/>
      <c r="LA184" s="198"/>
      <c r="LB184" s="244">
        <v>71</v>
      </c>
      <c r="LC184" s="242">
        <v>50</v>
      </c>
      <c r="LD184" s="242">
        <v>50</v>
      </c>
      <c r="LE184" s="244">
        <v>71</v>
      </c>
      <c r="LF184" s="243">
        <v>0</v>
      </c>
      <c r="LG184" s="244">
        <v>71</v>
      </c>
      <c r="LH184" s="198"/>
      <c r="LI184" s="198"/>
      <c r="LJ184" s="198"/>
      <c r="LK184" s="198"/>
      <c r="LL184" s="198"/>
      <c r="LM184" s="198"/>
      <c r="LN184" s="198"/>
      <c r="LO184" s="198"/>
      <c r="LP184" s="198"/>
      <c r="LQ184" s="244">
        <v>71</v>
      </c>
      <c r="LR184" s="198"/>
      <c r="LS184" s="198"/>
      <c r="LT184" s="198"/>
      <c r="LU184" s="198"/>
      <c r="LV184" s="198"/>
      <c r="LW184" s="198"/>
      <c r="LX184" s="198"/>
      <c r="LY184" s="198"/>
      <c r="LZ184" s="198"/>
      <c r="MA184" s="198"/>
      <c r="MB184" s="198"/>
      <c r="MC184" s="198"/>
      <c r="MD184" s="198"/>
      <c r="ME184" s="198"/>
      <c r="MF184" s="198"/>
      <c r="MG184" s="198"/>
      <c r="MH184" s="198"/>
      <c r="MI184" s="198"/>
      <c r="MJ184" s="198"/>
      <c r="MK184" s="198"/>
      <c r="ML184" s="198"/>
      <c r="MM184" s="198"/>
      <c r="MN184" s="244">
        <v>71</v>
      </c>
      <c r="MO184" s="242">
        <v>63</v>
      </c>
      <c r="MP184" s="198"/>
      <c r="MQ184" s="242">
        <v>63</v>
      </c>
      <c r="MR184" s="198"/>
      <c r="MS184" s="198"/>
      <c r="MT184" s="198"/>
      <c r="MU184" s="198"/>
      <c r="MV184" s="198"/>
      <c r="MW184" s="198"/>
      <c r="MX184" s="198"/>
      <c r="MY184" s="198"/>
      <c r="MZ184" s="198"/>
      <c r="NA184" s="242">
        <v>63</v>
      </c>
      <c r="NB184" s="198"/>
      <c r="NC184" s="198"/>
      <c r="ND184" s="198"/>
      <c r="NE184" s="198"/>
      <c r="NF184" s="198"/>
      <c r="NG184" s="198"/>
      <c r="NH184" s="198"/>
      <c r="NI184" s="198"/>
      <c r="NJ184" s="198"/>
      <c r="NK184" s="198"/>
      <c r="NL184" s="198"/>
      <c r="NM184" s="198"/>
      <c r="NN184" s="198"/>
      <c r="NO184" s="198"/>
      <c r="NP184" s="198"/>
      <c r="NQ184" s="198"/>
      <c r="NR184" s="198"/>
      <c r="NS184" s="198"/>
      <c r="NT184" s="198"/>
      <c r="NU184" s="198"/>
      <c r="NV184" s="198"/>
      <c r="NW184" s="198"/>
      <c r="NX184" s="198"/>
      <c r="NY184" s="198"/>
      <c r="NZ184" s="198"/>
      <c r="OA184" s="198"/>
      <c r="OB184" s="198"/>
      <c r="OC184" s="198"/>
      <c r="OD184" s="198"/>
      <c r="OE184" s="198"/>
      <c r="OF184" s="198"/>
      <c r="OG184" s="198"/>
      <c r="OH184" s="198"/>
      <c r="OI184" s="198"/>
      <c r="OJ184" s="198"/>
      <c r="OK184" s="198"/>
      <c r="OL184" s="198"/>
      <c r="OM184" s="198"/>
      <c r="ON184" s="198"/>
      <c r="OO184" s="198"/>
      <c r="OP184" s="198"/>
      <c r="OQ184" s="198"/>
      <c r="OR184" s="198"/>
      <c r="OS184" s="198"/>
      <c r="OT184" s="198"/>
      <c r="OU184" s="198"/>
      <c r="OV184" s="198"/>
      <c r="OW184" s="198"/>
      <c r="OX184" s="198"/>
      <c r="OY184" s="198"/>
      <c r="OZ184" s="198"/>
      <c r="PA184" s="198"/>
      <c r="PB184" s="198"/>
      <c r="PC184" s="198"/>
      <c r="PD184" s="198"/>
      <c r="PE184" s="198"/>
      <c r="PF184" s="198"/>
      <c r="PG184" s="198"/>
      <c r="PH184" s="198"/>
      <c r="PI184" s="198"/>
      <c r="PJ184" s="198"/>
      <c r="PK184" s="198"/>
      <c r="PL184" s="198"/>
      <c r="PM184" s="198"/>
      <c r="PN184" s="198"/>
      <c r="PO184" s="198"/>
      <c r="PP184" s="198"/>
      <c r="PQ184" s="198"/>
      <c r="PR184" s="198"/>
      <c r="PS184" s="198"/>
      <c r="PT184" s="198"/>
      <c r="PU184" s="198"/>
      <c r="PV184" s="198"/>
      <c r="PW184" s="198"/>
      <c r="PX184" s="261"/>
      <c r="PY184" s="261"/>
      <c r="PZ184" s="261"/>
      <c r="QA184" s="261"/>
      <c r="QB184" s="261"/>
      <c r="QC184" s="261"/>
      <c r="QD184" s="261"/>
      <c r="QE184" s="261"/>
      <c r="QF184" s="261"/>
      <c r="QG184" s="261"/>
      <c r="QH184" s="261"/>
      <c r="QI184" s="261"/>
      <c r="QJ184" s="261"/>
      <c r="QK184" s="261"/>
      <c r="QL184" s="261"/>
      <c r="QM184" s="261"/>
      <c r="QN184" s="261"/>
      <c r="QO184" s="261"/>
      <c r="QP184" s="261"/>
      <c r="QQ184" s="261"/>
      <c r="QR184" s="261"/>
      <c r="QS184" s="261"/>
      <c r="QT184" s="261"/>
      <c r="QU184" s="261"/>
      <c r="QV184" s="261"/>
      <c r="QW184" s="261"/>
      <c r="QX184" s="261"/>
      <c r="QY184" s="261"/>
      <c r="QZ184" s="261"/>
      <c r="RA184" s="261"/>
      <c r="RB184" s="261"/>
      <c r="RC184" s="261"/>
      <c r="RD184" s="261"/>
      <c r="RE184" s="261"/>
      <c r="RF184" s="261"/>
      <c r="RG184" s="261"/>
      <c r="RH184" s="261"/>
      <c r="RI184" s="261"/>
      <c r="RJ184" s="261"/>
      <c r="RK184" s="261"/>
      <c r="RL184" s="261"/>
      <c r="RM184" s="261"/>
      <c r="RN184" s="261"/>
      <c r="RO184" s="261"/>
      <c r="RP184" s="261"/>
      <c r="RQ184" s="261"/>
      <c r="RR184" s="261"/>
      <c r="RS184" s="261"/>
      <c r="RT184" s="261"/>
      <c r="RU184" s="261"/>
      <c r="RV184" s="261"/>
      <c r="RW184" s="261"/>
      <c r="RX184" s="261"/>
      <c r="RY184" s="261"/>
      <c r="RZ184" s="261"/>
      <c r="SA184" s="261"/>
      <c r="SB184" s="261"/>
      <c r="SC184" s="261"/>
      <c r="SD184" s="261"/>
      <c r="SE184" s="261"/>
    </row>
    <row r="185" spans="1:499" x14ac:dyDescent="0.2">
      <c r="A185" s="230" t="s">
        <v>830</v>
      </c>
      <c r="B185" s="231" t="s">
        <v>2202</v>
      </c>
      <c r="C185" s="225"/>
      <c r="D185" s="225"/>
      <c r="E185" s="225"/>
      <c r="F185" s="226" t="s">
        <v>5841</v>
      </c>
      <c r="G185" s="226" t="s">
        <v>5550</v>
      </c>
      <c r="H185" s="226" t="s">
        <v>5551</v>
      </c>
      <c r="I185" s="226" t="s">
        <v>5827</v>
      </c>
      <c r="J185" s="226"/>
      <c r="K185" s="226"/>
      <c r="L185" s="226"/>
      <c r="M185" s="226"/>
      <c r="N185" s="226" t="s">
        <v>5553</v>
      </c>
      <c r="O185" s="226" t="s">
        <v>5842</v>
      </c>
      <c r="P185" s="226"/>
      <c r="Q185" s="237">
        <v>0</v>
      </c>
      <c r="R185" s="238"/>
      <c r="S185" s="238"/>
      <c r="T185" s="238"/>
      <c r="U185" s="238"/>
      <c r="V185" s="238"/>
      <c r="W185" s="232" t="s">
        <v>5555</v>
      </c>
      <c r="X185" s="232"/>
      <c r="Y185" s="232" t="s">
        <v>5556</v>
      </c>
      <c r="Z185" s="235">
        <v>2.69</v>
      </c>
      <c r="AA185" s="235">
        <v>4.6500000000000004</v>
      </c>
      <c r="AB185" s="235">
        <v>0</v>
      </c>
      <c r="AC185" s="224">
        <v>36526</v>
      </c>
      <c r="AD185" s="224">
        <v>36526</v>
      </c>
      <c r="AE185" s="125">
        <v>18</v>
      </c>
      <c r="AF185" s="125">
        <v>24</v>
      </c>
      <c r="AG185" s="125">
        <v>12</v>
      </c>
      <c r="AH185" s="236">
        <v>1</v>
      </c>
      <c r="AI185" s="236" t="s">
        <v>819</v>
      </c>
      <c r="AJ185" s="125" t="s">
        <v>6225</v>
      </c>
      <c r="AK185" s="175" t="s">
        <v>5145</v>
      </c>
      <c r="AL185" s="125" t="s">
        <v>820</v>
      </c>
      <c r="AM185" s="27" t="s">
        <v>820</v>
      </c>
      <c r="AN185" s="126">
        <v>6.88</v>
      </c>
      <c r="AO185" s="126">
        <v>12.1</v>
      </c>
      <c r="AP185" s="126">
        <v>6.5</v>
      </c>
      <c r="AQ185" s="126">
        <v>7.3</v>
      </c>
      <c r="AR185" s="125">
        <v>3</v>
      </c>
      <c r="AS185" s="125">
        <v>0</v>
      </c>
      <c r="AT185" s="178">
        <v>43333</v>
      </c>
      <c r="AU185" s="178"/>
      <c r="AV185" s="178">
        <v>43442</v>
      </c>
      <c r="AW185" s="239" t="s">
        <v>855</v>
      </c>
      <c r="AX185" s="239" t="s">
        <v>846</v>
      </c>
      <c r="AY185" s="127"/>
      <c r="AZ185" s="127"/>
      <c r="BA185" s="128">
        <v>200</v>
      </c>
      <c r="BB185" s="128" t="s">
        <v>489</v>
      </c>
      <c r="BC185" s="128"/>
      <c r="BD185" s="128">
        <v>1</v>
      </c>
      <c r="BE185" s="129" t="s">
        <v>541</v>
      </c>
      <c r="BF185" s="130">
        <v>1</v>
      </c>
      <c r="BG185" s="240"/>
      <c r="BH185" s="241"/>
      <c r="BI185" s="190"/>
      <c r="BJ185" s="131">
        <v>333</v>
      </c>
      <c r="BK185" s="191">
        <v>298</v>
      </c>
      <c r="BL185" s="13">
        <v>221</v>
      </c>
      <c r="BM185" s="13">
        <v>110</v>
      </c>
      <c r="BN185" s="27" t="s">
        <v>706</v>
      </c>
      <c r="BO185" s="13" t="s">
        <v>705</v>
      </c>
      <c r="BP185" s="222">
        <v>308</v>
      </c>
      <c r="BQ185" s="132"/>
      <c r="BR185" s="133"/>
      <c r="BS185" s="125">
        <v>1000000000</v>
      </c>
      <c r="BT185" s="134">
        <v>0</v>
      </c>
      <c r="BU185" s="135">
        <v>1</v>
      </c>
      <c r="BV185" s="134">
        <v>180</v>
      </c>
      <c r="BW185" s="136">
        <v>0</v>
      </c>
      <c r="BX185" s="136">
        <v>100</v>
      </c>
      <c r="BY185" s="136">
        <v>80</v>
      </c>
      <c r="BZ185" s="134">
        <v>0</v>
      </c>
      <c r="CA185" s="134">
        <v>0</v>
      </c>
      <c r="CB185" s="134">
        <v>180</v>
      </c>
      <c r="CC185" s="135">
        <v>0.45950000000000002</v>
      </c>
      <c r="CD185" s="134"/>
      <c r="CE185" s="134"/>
      <c r="CF185" s="137">
        <v>200</v>
      </c>
      <c r="CG185" s="134">
        <v>111</v>
      </c>
      <c r="CH185" s="132"/>
      <c r="CI185" s="132"/>
      <c r="CJ185" s="229" t="s">
        <v>820</v>
      </c>
      <c r="CK185" s="233" t="s">
        <v>820</v>
      </c>
      <c r="CL185" s="138">
        <v>216</v>
      </c>
      <c r="CM185" s="138">
        <v>0</v>
      </c>
      <c r="CN185" s="135">
        <v>0</v>
      </c>
      <c r="CO185" s="135">
        <v>0.97</v>
      </c>
      <c r="CP185" s="139"/>
      <c r="CQ185" s="135">
        <v>0</v>
      </c>
      <c r="CR185" s="179">
        <v>43479</v>
      </c>
      <c r="CS185" s="180">
        <v>43479</v>
      </c>
      <c r="CT185" s="181">
        <v>43605</v>
      </c>
      <c r="CU185" s="181">
        <v>43067</v>
      </c>
      <c r="CV185" s="181">
        <v>0</v>
      </c>
      <c r="CW185" s="181">
        <v>43151</v>
      </c>
      <c r="CX185" s="181">
        <v>43235</v>
      </c>
      <c r="CY185" s="135">
        <v>1</v>
      </c>
      <c r="CZ185" s="134">
        <v>0</v>
      </c>
      <c r="DA185" s="135">
        <v>2.197802197802198E-2</v>
      </c>
      <c r="DB185" s="135">
        <v>0</v>
      </c>
      <c r="DC185" s="135">
        <v>0</v>
      </c>
      <c r="DD185" s="135">
        <v>0</v>
      </c>
      <c r="DE185" s="140">
        <v>0</v>
      </c>
      <c r="DF185" s="13" t="s">
        <v>820</v>
      </c>
      <c r="DG185" s="80" t="s">
        <v>706</v>
      </c>
      <c r="DH185" s="18" t="b">
        <v>0</v>
      </c>
      <c r="DI185" s="79"/>
      <c r="DJ185" s="79"/>
      <c r="DK185" s="192"/>
      <c r="DL185" s="174"/>
      <c r="DM185" s="193"/>
      <c r="DN185" s="135"/>
      <c r="DO185" s="79"/>
      <c r="DP185" s="79"/>
      <c r="DQ185" s="79"/>
      <c r="DR185" s="79"/>
      <c r="DS185" s="79"/>
      <c r="DT185" s="79"/>
      <c r="DU185" s="79"/>
      <c r="DV185" s="18"/>
      <c r="DW185" s="18"/>
      <c r="DX185" s="18"/>
      <c r="DY185" s="177"/>
      <c r="DZ185" s="177">
        <v>0</v>
      </c>
      <c r="EA185" s="177">
        <v>0</v>
      </c>
      <c r="EB185" s="177">
        <v>0</v>
      </c>
      <c r="EC185" s="177">
        <v>0</v>
      </c>
      <c r="ED185" s="177">
        <v>0</v>
      </c>
      <c r="EE185" s="177">
        <v>0</v>
      </c>
      <c r="EF185" s="177">
        <v>0</v>
      </c>
      <c r="EG185" s="177">
        <v>0</v>
      </c>
      <c r="EH185" s="177">
        <v>0</v>
      </c>
      <c r="EI185" s="177">
        <v>0</v>
      </c>
      <c r="EJ185" s="177">
        <v>0</v>
      </c>
      <c r="EK185" s="177">
        <v>0</v>
      </c>
      <c r="EL185" s="177">
        <v>0</v>
      </c>
      <c r="EM185" s="177">
        <v>0</v>
      </c>
      <c r="EN185" s="177">
        <v>0</v>
      </c>
      <c r="EO185" s="177">
        <v>0</v>
      </c>
      <c r="EP185" s="177">
        <v>0</v>
      </c>
      <c r="EQ185" s="177">
        <v>0</v>
      </c>
      <c r="ER185" s="177">
        <v>0</v>
      </c>
      <c r="ES185" s="177">
        <v>0</v>
      </c>
      <c r="ET185" s="177">
        <v>0</v>
      </c>
      <c r="EU185" s="177">
        <v>0</v>
      </c>
      <c r="EV185" s="177">
        <v>0</v>
      </c>
      <c r="EW185" s="177">
        <v>0</v>
      </c>
      <c r="EX185" s="177">
        <v>0</v>
      </c>
      <c r="EY185" s="177">
        <v>0</v>
      </c>
      <c r="EZ185" s="177">
        <v>0</v>
      </c>
      <c r="FA185" s="177">
        <v>0</v>
      </c>
      <c r="FB185" s="177">
        <v>0</v>
      </c>
      <c r="FC185" s="250">
        <v>85</v>
      </c>
      <c r="FD185" s="244">
        <v>134</v>
      </c>
      <c r="FE185" s="244">
        <v>134</v>
      </c>
      <c r="FF185" s="244">
        <v>134</v>
      </c>
      <c r="FG185" s="250">
        <v>102</v>
      </c>
      <c r="FH185" s="250">
        <v>102</v>
      </c>
      <c r="FI185" s="250">
        <v>102</v>
      </c>
      <c r="FJ185" s="250">
        <v>102</v>
      </c>
      <c r="FK185" s="250">
        <v>92</v>
      </c>
      <c r="FL185" s="250">
        <v>92</v>
      </c>
      <c r="FM185" s="250">
        <v>92</v>
      </c>
      <c r="FN185" s="250">
        <v>92</v>
      </c>
      <c r="FO185" s="250">
        <v>92</v>
      </c>
      <c r="FP185" s="250">
        <v>92</v>
      </c>
      <c r="FQ185" s="250">
        <v>92</v>
      </c>
      <c r="FR185" s="250">
        <v>92</v>
      </c>
      <c r="FS185" s="250">
        <v>92</v>
      </c>
      <c r="FT185" s="250">
        <v>92</v>
      </c>
      <c r="FU185" s="250">
        <v>92</v>
      </c>
      <c r="FV185" s="250">
        <v>92</v>
      </c>
      <c r="FW185" s="250">
        <v>92</v>
      </c>
      <c r="FX185" s="250">
        <v>92</v>
      </c>
      <c r="FY185" s="250">
        <v>92</v>
      </c>
      <c r="FZ185" s="250">
        <v>92</v>
      </c>
      <c r="GA185" s="250">
        <v>92</v>
      </c>
      <c r="GB185" s="250">
        <v>92</v>
      </c>
      <c r="GC185" s="250">
        <v>92</v>
      </c>
      <c r="GD185" s="250">
        <v>82</v>
      </c>
      <c r="GE185" s="250">
        <v>82</v>
      </c>
      <c r="GF185" s="250">
        <v>83</v>
      </c>
      <c r="GG185" s="250">
        <v>82</v>
      </c>
      <c r="GH185" s="250">
        <v>80</v>
      </c>
      <c r="GI185" s="250">
        <v>80</v>
      </c>
      <c r="GJ185" s="250">
        <v>80</v>
      </c>
      <c r="GK185" s="250">
        <v>82</v>
      </c>
      <c r="GL185" s="250">
        <v>82</v>
      </c>
      <c r="GM185" s="250">
        <v>82</v>
      </c>
      <c r="GN185" s="250">
        <v>80</v>
      </c>
      <c r="GO185" s="250">
        <v>80</v>
      </c>
      <c r="GP185" s="250">
        <v>80</v>
      </c>
      <c r="GQ185" s="250">
        <v>80</v>
      </c>
      <c r="GR185" s="250">
        <v>80</v>
      </c>
      <c r="GS185" s="250">
        <v>80</v>
      </c>
      <c r="GT185" s="250">
        <v>79</v>
      </c>
      <c r="GU185" s="250">
        <v>79</v>
      </c>
      <c r="GV185" s="250">
        <v>79</v>
      </c>
      <c r="GW185" s="250">
        <v>79</v>
      </c>
      <c r="GX185" s="250">
        <v>79</v>
      </c>
      <c r="GY185" s="250">
        <v>79</v>
      </c>
      <c r="GZ185" s="250">
        <v>79</v>
      </c>
      <c r="HA185" s="250">
        <v>79</v>
      </c>
      <c r="HB185" s="250">
        <v>79</v>
      </c>
      <c r="HC185" s="250">
        <v>79</v>
      </c>
      <c r="HD185" s="250">
        <v>79</v>
      </c>
      <c r="HE185" s="250">
        <v>1</v>
      </c>
      <c r="HF185" s="250">
        <v>79</v>
      </c>
      <c r="HG185" s="250">
        <v>79</v>
      </c>
      <c r="HH185" s="250">
        <v>79</v>
      </c>
      <c r="HI185" s="244">
        <v>79</v>
      </c>
      <c r="HJ185" s="244">
        <v>75</v>
      </c>
      <c r="HK185" s="196"/>
      <c r="HL185" s="196"/>
      <c r="HM185" s="242">
        <v>73</v>
      </c>
      <c r="HN185" s="242">
        <v>73</v>
      </c>
      <c r="HO185" s="244">
        <v>79</v>
      </c>
      <c r="HP185" s="242">
        <v>71</v>
      </c>
      <c r="HQ185" s="242">
        <v>71</v>
      </c>
      <c r="HR185" s="242">
        <v>69</v>
      </c>
      <c r="HS185" s="242">
        <v>69</v>
      </c>
      <c r="HT185" s="242">
        <v>69</v>
      </c>
      <c r="HU185" s="242">
        <v>69</v>
      </c>
      <c r="HV185" s="196"/>
      <c r="HW185" s="242">
        <v>69</v>
      </c>
      <c r="HX185" s="242">
        <v>69</v>
      </c>
      <c r="HY185" s="242">
        <v>69</v>
      </c>
      <c r="HZ185" s="242">
        <v>69</v>
      </c>
      <c r="IA185" s="242">
        <v>69</v>
      </c>
      <c r="IB185" s="242">
        <v>69</v>
      </c>
      <c r="IC185" s="242">
        <v>69</v>
      </c>
      <c r="ID185" s="242">
        <v>69</v>
      </c>
      <c r="IE185" s="242">
        <v>69</v>
      </c>
      <c r="IF185" s="242">
        <v>69</v>
      </c>
      <c r="IG185" s="242">
        <v>69</v>
      </c>
      <c r="IH185" s="242">
        <v>69</v>
      </c>
      <c r="II185" s="242">
        <v>68</v>
      </c>
      <c r="IJ185" s="242">
        <v>68</v>
      </c>
      <c r="IK185" s="242">
        <v>68</v>
      </c>
      <c r="IL185" s="242">
        <v>68</v>
      </c>
      <c r="IM185" s="242">
        <v>68</v>
      </c>
      <c r="IN185" s="242">
        <v>68</v>
      </c>
      <c r="IO185" s="242">
        <v>68</v>
      </c>
      <c r="IP185" s="242">
        <v>68</v>
      </c>
      <c r="IQ185" s="242">
        <v>67</v>
      </c>
      <c r="IR185" s="242">
        <v>65</v>
      </c>
      <c r="IS185" s="242">
        <v>64</v>
      </c>
      <c r="IT185" s="242">
        <v>56</v>
      </c>
      <c r="IU185" s="242">
        <v>56</v>
      </c>
      <c r="IV185" s="242">
        <v>56</v>
      </c>
      <c r="IW185" s="242">
        <v>56</v>
      </c>
      <c r="IX185" s="242">
        <v>56</v>
      </c>
      <c r="IY185" s="242">
        <v>56</v>
      </c>
      <c r="IZ185" s="196"/>
      <c r="JA185" s="242">
        <v>56</v>
      </c>
      <c r="JB185" s="242">
        <v>56</v>
      </c>
      <c r="JC185" s="242">
        <v>56</v>
      </c>
      <c r="JD185" s="245">
        <v>50</v>
      </c>
      <c r="JE185" s="245">
        <v>50</v>
      </c>
      <c r="JF185" s="245">
        <v>50</v>
      </c>
      <c r="JG185" s="245">
        <v>50</v>
      </c>
      <c r="JH185" s="245">
        <v>49</v>
      </c>
      <c r="JI185" s="245">
        <v>49</v>
      </c>
      <c r="JJ185" s="245"/>
      <c r="JK185" s="242">
        <v>49</v>
      </c>
      <c r="JL185" s="245">
        <v>49</v>
      </c>
      <c r="JM185" s="245">
        <v>49</v>
      </c>
      <c r="JN185" s="245">
        <v>49</v>
      </c>
      <c r="JO185" s="245">
        <v>49</v>
      </c>
      <c r="JP185" s="245">
        <v>49</v>
      </c>
      <c r="JQ185" s="196"/>
      <c r="JR185" s="245">
        <v>49</v>
      </c>
      <c r="JS185" s="245">
        <v>49</v>
      </c>
      <c r="JT185" s="245">
        <v>49</v>
      </c>
      <c r="JU185" s="245">
        <v>49</v>
      </c>
      <c r="JV185" s="245">
        <v>49</v>
      </c>
      <c r="JW185" s="245">
        <v>49</v>
      </c>
      <c r="JX185" s="245">
        <v>49</v>
      </c>
      <c r="JY185" s="245">
        <v>44</v>
      </c>
      <c r="JZ185" s="245">
        <v>42</v>
      </c>
      <c r="KA185" s="245">
        <v>42</v>
      </c>
      <c r="KB185" s="245">
        <v>41</v>
      </c>
      <c r="KC185" s="245">
        <v>41</v>
      </c>
      <c r="KD185" s="245">
        <v>41</v>
      </c>
      <c r="KE185" s="245">
        <v>41</v>
      </c>
      <c r="KF185" s="245">
        <v>41</v>
      </c>
      <c r="KG185" s="245">
        <v>41</v>
      </c>
      <c r="KH185" s="245">
        <v>36</v>
      </c>
      <c r="KI185" s="245">
        <v>36</v>
      </c>
      <c r="KJ185" s="245">
        <v>36</v>
      </c>
      <c r="KK185" s="245">
        <v>36</v>
      </c>
      <c r="KL185" s="245">
        <v>36</v>
      </c>
      <c r="KM185" s="245">
        <v>36</v>
      </c>
      <c r="KN185" s="245">
        <v>36</v>
      </c>
      <c r="KO185" s="245">
        <v>36</v>
      </c>
      <c r="KP185" s="245">
        <v>36</v>
      </c>
      <c r="KQ185" s="245">
        <v>36</v>
      </c>
      <c r="KR185" s="245">
        <v>36</v>
      </c>
      <c r="KS185" s="245">
        <v>36</v>
      </c>
      <c r="KT185" s="245">
        <v>36</v>
      </c>
      <c r="KU185" s="245">
        <v>30</v>
      </c>
      <c r="KV185" s="245">
        <v>30</v>
      </c>
      <c r="KW185" s="245">
        <v>30</v>
      </c>
      <c r="KX185" s="196"/>
      <c r="KY185" s="196"/>
      <c r="KZ185" s="196"/>
      <c r="LA185" s="196"/>
      <c r="LB185" s="245">
        <v>13</v>
      </c>
      <c r="LC185" s="245">
        <v>49</v>
      </c>
      <c r="LD185" s="245">
        <v>49</v>
      </c>
      <c r="LE185" s="245">
        <v>13</v>
      </c>
      <c r="LF185" s="199">
        <v>0</v>
      </c>
      <c r="LG185" s="245">
        <v>13</v>
      </c>
      <c r="LH185" s="196"/>
      <c r="LI185" s="196"/>
      <c r="LJ185" s="196"/>
      <c r="LK185" s="196"/>
      <c r="LL185" s="196"/>
      <c r="LM185" s="196"/>
      <c r="LN185" s="196"/>
      <c r="LO185" s="196"/>
      <c r="LP185" s="196"/>
      <c r="LQ185" s="245">
        <v>13</v>
      </c>
      <c r="LR185" s="196"/>
      <c r="LS185" s="196"/>
      <c r="LT185" s="196"/>
      <c r="LU185" s="196"/>
      <c r="LV185" s="196"/>
      <c r="LW185" s="196"/>
      <c r="LX185" s="196"/>
      <c r="LY185" s="196"/>
      <c r="LZ185" s="196"/>
      <c r="MA185" s="196"/>
      <c r="MB185" s="196"/>
      <c r="MC185" s="196"/>
      <c r="MD185" s="196"/>
      <c r="ME185" s="196"/>
      <c r="MF185" s="196"/>
      <c r="MG185" s="196"/>
      <c r="MH185" s="196"/>
      <c r="MI185" s="196"/>
      <c r="MJ185" s="196"/>
      <c r="MK185" s="196"/>
      <c r="ML185" s="196"/>
      <c r="MM185" s="196"/>
      <c r="MN185" s="245">
        <v>13</v>
      </c>
      <c r="MO185" s="199">
        <v>0</v>
      </c>
      <c r="MP185" s="196"/>
      <c r="MQ185" s="199">
        <v>0</v>
      </c>
      <c r="MR185" s="196"/>
      <c r="MS185" s="196"/>
      <c r="MT185" s="196"/>
      <c r="MU185" s="196"/>
      <c r="MV185" s="196"/>
      <c r="MW185" s="196"/>
      <c r="MX185" s="196"/>
      <c r="MY185" s="196"/>
      <c r="MZ185" s="196"/>
      <c r="NA185" s="199">
        <v>0</v>
      </c>
      <c r="NB185" s="196"/>
      <c r="NC185" s="196"/>
      <c r="ND185" s="196"/>
      <c r="NE185" s="196"/>
      <c r="NF185" s="196"/>
      <c r="NG185" s="196"/>
      <c r="NH185" s="196"/>
      <c r="NI185" s="196"/>
      <c r="NJ185" s="196"/>
      <c r="NK185" s="196"/>
      <c r="NL185" s="196"/>
      <c r="NM185" s="196"/>
      <c r="NN185" s="196"/>
      <c r="NO185" s="196"/>
      <c r="NP185" s="196"/>
      <c r="NQ185" s="196"/>
      <c r="NR185" s="196"/>
      <c r="NS185" s="196"/>
      <c r="NT185" s="196"/>
      <c r="NU185" s="196"/>
      <c r="NV185" s="196"/>
      <c r="NW185" s="196"/>
      <c r="NX185" s="196"/>
      <c r="NY185" s="196"/>
      <c r="NZ185" s="196"/>
      <c r="OA185" s="196"/>
      <c r="OB185" s="196"/>
      <c r="OC185" s="196"/>
      <c r="OD185" s="196"/>
      <c r="OE185" s="196"/>
      <c r="OF185" s="196"/>
      <c r="OG185" s="196"/>
      <c r="OH185" s="196"/>
      <c r="OI185" s="196"/>
      <c r="OJ185" s="196"/>
      <c r="OK185" s="196"/>
      <c r="OL185" s="196"/>
      <c r="OM185" s="196"/>
      <c r="ON185" s="196"/>
      <c r="OO185" s="196"/>
      <c r="OP185" s="196"/>
      <c r="OQ185" s="196"/>
      <c r="OR185" s="196"/>
      <c r="OS185" s="196"/>
      <c r="OT185" s="196"/>
      <c r="OU185" s="196"/>
      <c r="OV185" s="196"/>
      <c r="OW185" s="196"/>
      <c r="OX185" s="196"/>
      <c r="OY185" s="196"/>
      <c r="OZ185" s="196"/>
      <c r="PA185" s="196"/>
      <c r="PB185" s="196"/>
      <c r="PC185" s="196"/>
      <c r="PD185" s="196"/>
      <c r="PE185" s="196"/>
      <c r="PF185" s="196"/>
      <c r="PG185" s="196"/>
      <c r="PH185" s="196"/>
      <c r="PI185" s="196"/>
      <c r="PJ185" s="196"/>
      <c r="PK185" s="196"/>
      <c r="PL185" s="196"/>
      <c r="PM185" s="196"/>
      <c r="PN185" s="196"/>
      <c r="PO185" s="196"/>
      <c r="PP185" s="196"/>
      <c r="PQ185" s="196"/>
      <c r="PR185" s="196"/>
      <c r="PS185" s="196"/>
      <c r="PT185" s="196"/>
      <c r="PU185" s="196"/>
      <c r="PV185" s="196"/>
      <c r="PW185" s="196"/>
      <c r="PX185" s="261"/>
      <c r="PY185" s="261"/>
      <c r="PZ185" s="261"/>
      <c r="QA185" s="261"/>
      <c r="QB185" s="261"/>
      <c r="QC185" s="261"/>
      <c r="QD185" s="261"/>
      <c r="QE185" s="261"/>
      <c r="QF185" s="261"/>
      <c r="QG185" s="261"/>
      <c r="QH185" s="261"/>
      <c r="QI185" s="261"/>
      <c r="QJ185" s="261"/>
      <c r="QK185" s="261"/>
      <c r="QL185" s="261"/>
      <c r="QM185" s="261"/>
      <c r="QN185" s="261"/>
      <c r="QO185" s="261"/>
      <c r="QP185" s="261"/>
      <c r="QQ185" s="261"/>
      <c r="QR185" s="261"/>
      <c r="QS185" s="261"/>
      <c r="QT185" s="261"/>
      <c r="QU185" s="261"/>
      <c r="QV185" s="261"/>
      <c r="QW185" s="261"/>
      <c r="QX185" s="261"/>
      <c r="QY185" s="261"/>
      <c r="QZ185" s="261"/>
      <c r="RA185" s="261"/>
      <c r="RB185" s="261"/>
      <c r="RC185" s="261"/>
      <c r="RD185" s="261"/>
      <c r="RE185" s="261"/>
      <c r="RF185" s="261"/>
      <c r="RG185" s="261"/>
      <c r="RH185" s="261"/>
      <c r="RI185" s="261"/>
      <c r="RJ185" s="261"/>
      <c r="RK185" s="261"/>
      <c r="RL185" s="261"/>
      <c r="RM185" s="261"/>
      <c r="RN185" s="261"/>
      <c r="RO185" s="261"/>
      <c r="RP185" s="261"/>
      <c r="RQ185" s="261"/>
      <c r="RR185" s="261"/>
      <c r="RS185" s="261"/>
      <c r="RT185" s="261"/>
      <c r="RU185" s="261"/>
      <c r="RV185" s="261"/>
      <c r="RW185" s="261"/>
      <c r="RX185" s="261"/>
      <c r="RY185" s="261"/>
      <c r="RZ185" s="261"/>
      <c r="SA185" s="261"/>
      <c r="SB185" s="261"/>
      <c r="SC185" s="261"/>
      <c r="SD185" s="261"/>
      <c r="SE185" s="261"/>
    </row>
    <row r="186" spans="1:499" x14ac:dyDescent="0.2">
      <c r="A186" s="230" t="s">
        <v>830</v>
      </c>
      <c r="B186" s="231" t="s">
        <v>3033</v>
      </c>
      <c r="C186" s="225"/>
      <c r="D186" s="225"/>
      <c r="E186" s="225"/>
      <c r="F186" s="226" t="s">
        <v>5843</v>
      </c>
      <c r="G186" s="226" t="s">
        <v>5550</v>
      </c>
      <c r="H186" s="226" t="s">
        <v>5551</v>
      </c>
      <c r="I186" s="226" t="s">
        <v>5827</v>
      </c>
      <c r="J186" s="226"/>
      <c r="K186" s="226"/>
      <c r="L186" s="226"/>
      <c r="M186" s="226"/>
      <c r="N186" s="226" t="s">
        <v>5553</v>
      </c>
      <c r="O186" s="226" t="s">
        <v>5690</v>
      </c>
      <c r="P186" s="226"/>
      <c r="Q186" s="237">
        <v>0</v>
      </c>
      <c r="R186" s="238"/>
      <c r="S186" s="238"/>
      <c r="T186" s="238"/>
      <c r="U186" s="238"/>
      <c r="V186" s="238"/>
      <c r="W186" s="232" t="s">
        <v>5561</v>
      </c>
      <c r="X186" s="232"/>
      <c r="Y186" s="232" t="s">
        <v>5556</v>
      </c>
      <c r="Z186" s="235">
        <v>1.97</v>
      </c>
      <c r="AA186" s="235">
        <v>3.52</v>
      </c>
      <c r="AB186" s="235">
        <v>0</v>
      </c>
      <c r="AC186" s="224">
        <v>36526</v>
      </c>
      <c r="AD186" s="224">
        <v>36526</v>
      </c>
      <c r="AE186" s="125">
        <v>18</v>
      </c>
      <c r="AF186" s="125">
        <v>24</v>
      </c>
      <c r="AG186" s="125">
        <v>12</v>
      </c>
      <c r="AH186" s="236">
        <v>1</v>
      </c>
      <c r="AI186" s="236" t="s">
        <v>819</v>
      </c>
      <c r="AJ186" s="125" t="s">
        <v>6225</v>
      </c>
      <c r="AK186" s="175" t="s">
        <v>5144</v>
      </c>
      <c r="AL186" s="125" t="s">
        <v>820</v>
      </c>
      <c r="AM186" s="27" t="s">
        <v>820</v>
      </c>
      <c r="AN186" s="126">
        <v>36.56</v>
      </c>
      <c r="AO186" s="126">
        <v>15.7</v>
      </c>
      <c r="AP186" s="126">
        <v>5.0999999999999996</v>
      </c>
      <c r="AQ186" s="126">
        <v>3.4</v>
      </c>
      <c r="AR186" s="125">
        <v>0</v>
      </c>
      <c r="AS186" s="125">
        <v>0</v>
      </c>
      <c r="AT186" s="178">
        <v>43333</v>
      </c>
      <c r="AU186" s="178"/>
      <c r="AV186" s="178">
        <v>43496</v>
      </c>
      <c r="AW186" s="239" t="s">
        <v>855</v>
      </c>
      <c r="AX186" s="239" t="s">
        <v>846</v>
      </c>
      <c r="AY186" s="127"/>
      <c r="AZ186" s="127"/>
      <c r="BA186" s="128">
        <v>500</v>
      </c>
      <c r="BB186" s="128" t="s">
        <v>489</v>
      </c>
      <c r="BC186" s="128"/>
      <c r="BD186" s="128">
        <v>1</v>
      </c>
      <c r="BE186" s="129" t="s">
        <v>541</v>
      </c>
      <c r="BF186" s="130">
        <v>1</v>
      </c>
      <c r="BG186" s="240"/>
      <c r="BH186" s="241"/>
      <c r="BI186" s="190"/>
      <c r="BJ186" s="131">
        <v>2290</v>
      </c>
      <c r="BK186" s="191">
        <v>1580</v>
      </c>
      <c r="BL186" s="13">
        <v>1523</v>
      </c>
      <c r="BM186" s="13">
        <v>756</v>
      </c>
      <c r="BN186" s="27" t="s">
        <v>5557</v>
      </c>
      <c r="BO186" s="13" t="s">
        <v>5557</v>
      </c>
      <c r="BP186" s="222">
        <v>2044</v>
      </c>
      <c r="BQ186" s="132"/>
      <c r="BR186" s="133"/>
      <c r="BS186" s="125">
        <v>1000000000</v>
      </c>
      <c r="BT186" s="134">
        <v>739</v>
      </c>
      <c r="BU186" s="135">
        <v>0.67730000000000001</v>
      </c>
      <c r="BV186" s="134">
        <v>0</v>
      </c>
      <c r="BW186" s="136">
        <v>0</v>
      </c>
      <c r="BX186" s="136">
        <v>0</v>
      </c>
      <c r="BY186" s="136">
        <v>0</v>
      </c>
      <c r="BZ186" s="134">
        <v>0</v>
      </c>
      <c r="CA186" s="134">
        <v>0</v>
      </c>
      <c r="CB186" s="134">
        <v>739</v>
      </c>
      <c r="CC186" s="135">
        <v>0.67730000000000001</v>
      </c>
      <c r="CD186" s="134"/>
      <c r="CE186" s="134"/>
      <c r="CF186" s="137">
        <v>1551</v>
      </c>
      <c r="CG186" s="134">
        <v>763</v>
      </c>
      <c r="CH186" s="132"/>
      <c r="CI186" s="132"/>
      <c r="CJ186" s="229" t="s">
        <v>820</v>
      </c>
      <c r="CK186" s="233" t="s">
        <v>820</v>
      </c>
      <c r="CL186" s="138">
        <v>26</v>
      </c>
      <c r="CM186" s="138">
        <v>0</v>
      </c>
      <c r="CN186" s="135">
        <v>0</v>
      </c>
      <c r="CO186" s="135">
        <v>1.05</v>
      </c>
      <c r="CP186" s="139"/>
      <c r="CQ186" s="135">
        <v>1</v>
      </c>
      <c r="CR186" s="179">
        <v>43479</v>
      </c>
      <c r="CS186" s="180">
        <v>43479</v>
      </c>
      <c r="CT186" s="181">
        <v>43605</v>
      </c>
      <c r="CU186" s="181">
        <v>43311</v>
      </c>
      <c r="CV186" s="181">
        <v>43395</v>
      </c>
      <c r="CW186" s="181">
        <v>43395</v>
      </c>
      <c r="CX186" s="181">
        <v>43479</v>
      </c>
      <c r="CY186" s="135">
        <v>0</v>
      </c>
      <c r="CZ186" s="134">
        <v>0</v>
      </c>
      <c r="DA186" s="135">
        <v>0</v>
      </c>
      <c r="DB186" s="135">
        <v>2.197802197802198E-2</v>
      </c>
      <c r="DC186" s="135">
        <v>0</v>
      </c>
      <c r="DD186" s="135">
        <v>0</v>
      </c>
      <c r="DE186" s="140">
        <v>0</v>
      </c>
      <c r="DF186" s="13" t="s">
        <v>820</v>
      </c>
      <c r="DG186" s="80" t="s">
        <v>706</v>
      </c>
      <c r="DH186" s="18" t="b">
        <v>0</v>
      </c>
      <c r="DI186" s="79"/>
      <c r="DJ186" s="79"/>
      <c r="DK186" s="192"/>
      <c r="DL186" s="174"/>
      <c r="DM186" s="193"/>
      <c r="DN186" s="135"/>
      <c r="DO186" s="79"/>
      <c r="DP186" s="79"/>
      <c r="DQ186" s="79"/>
      <c r="DR186" s="79"/>
      <c r="DS186" s="79"/>
      <c r="DT186" s="79"/>
      <c r="DU186" s="79"/>
      <c r="DV186" s="18"/>
      <c r="DW186" s="18"/>
      <c r="DX186" s="18"/>
      <c r="DY186" s="177"/>
      <c r="DZ186" s="177">
        <v>0</v>
      </c>
      <c r="EA186" s="177">
        <v>0</v>
      </c>
      <c r="EB186" s="177">
        <v>0</v>
      </c>
      <c r="EC186" s="177">
        <v>0</v>
      </c>
      <c r="ED186" s="177">
        <v>0</v>
      </c>
      <c r="EE186" s="177">
        <v>0</v>
      </c>
      <c r="EF186" s="177">
        <v>0</v>
      </c>
      <c r="EG186" s="177">
        <v>0</v>
      </c>
      <c r="EH186" s="177">
        <v>0</v>
      </c>
      <c r="EI186" s="177">
        <v>0</v>
      </c>
      <c r="EJ186" s="177">
        <v>0</v>
      </c>
      <c r="EK186" s="177">
        <v>0</v>
      </c>
      <c r="EL186" s="177">
        <v>0</v>
      </c>
      <c r="EM186" s="177">
        <v>0</v>
      </c>
      <c r="EN186" s="177">
        <v>0</v>
      </c>
      <c r="EO186" s="177">
        <v>0</v>
      </c>
      <c r="EP186" s="177">
        <v>0</v>
      </c>
      <c r="EQ186" s="177">
        <v>0</v>
      </c>
      <c r="ER186" s="177">
        <v>0</v>
      </c>
      <c r="ES186" s="177">
        <v>0</v>
      </c>
      <c r="ET186" s="177">
        <v>0</v>
      </c>
      <c r="EU186" s="177">
        <v>0</v>
      </c>
      <c r="EV186" s="177">
        <v>0</v>
      </c>
      <c r="EW186" s="177">
        <v>0</v>
      </c>
      <c r="EX186" s="177">
        <v>0</v>
      </c>
      <c r="EY186" s="177">
        <v>0</v>
      </c>
      <c r="EZ186" s="177">
        <v>0</v>
      </c>
      <c r="FA186" s="177">
        <v>0</v>
      </c>
      <c r="FB186" s="177">
        <v>649</v>
      </c>
      <c r="FC186" s="250">
        <v>555</v>
      </c>
      <c r="FD186" s="245">
        <v>416</v>
      </c>
      <c r="FE186" s="245">
        <v>416</v>
      </c>
      <c r="FF186" s="245">
        <v>416</v>
      </c>
      <c r="FG186" s="250">
        <v>552</v>
      </c>
      <c r="FH186" s="250">
        <v>547</v>
      </c>
      <c r="FI186" s="244">
        <v>547</v>
      </c>
      <c r="FJ186" s="244">
        <v>547</v>
      </c>
      <c r="FK186" s="244">
        <v>507</v>
      </c>
      <c r="FL186" s="244">
        <v>507</v>
      </c>
      <c r="FM186" s="244">
        <v>507</v>
      </c>
      <c r="FN186" s="244">
        <v>507</v>
      </c>
      <c r="FO186" s="244">
        <v>507</v>
      </c>
      <c r="FP186" s="244">
        <v>507</v>
      </c>
      <c r="FQ186" s="244">
        <v>507</v>
      </c>
      <c r="FR186" s="244">
        <v>507</v>
      </c>
      <c r="FS186" s="244">
        <v>507</v>
      </c>
      <c r="FT186" s="244">
        <v>507</v>
      </c>
      <c r="FU186" s="244">
        <v>507</v>
      </c>
      <c r="FV186" s="244">
        <v>507</v>
      </c>
      <c r="FW186" s="244">
        <v>507</v>
      </c>
      <c r="FX186" s="244">
        <v>507</v>
      </c>
      <c r="FY186" s="244">
        <v>507</v>
      </c>
      <c r="FZ186" s="244">
        <v>507</v>
      </c>
      <c r="GA186" s="244">
        <v>507</v>
      </c>
      <c r="GB186" s="244">
        <v>507</v>
      </c>
      <c r="GC186" s="244">
        <v>507</v>
      </c>
      <c r="GD186" s="242">
        <v>398</v>
      </c>
      <c r="GE186" s="242">
        <v>398</v>
      </c>
      <c r="GF186" s="242">
        <v>398</v>
      </c>
      <c r="GG186" s="242">
        <v>398</v>
      </c>
      <c r="GH186" s="242">
        <v>398</v>
      </c>
      <c r="GI186" s="242">
        <v>398</v>
      </c>
      <c r="GJ186" s="242">
        <v>398</v>
      </c>
      <c r="GK186" s="242">
        <v>398</v>
      </c>
      <c r="GL186" s="242">
        <v>398</v>
      </c>
      <c r="GM186" s="242">
        <v>398</v>
      </c>
      <c r="GN186" s="242">
        <v>391</v>
      </c>
      <c r="GO186" s="242">
        <v>391</v>
      </c>
      <c r="GP186" s="242">
        <v>391</v>
      </c>
      <c r="GQ186" s="242">
        <v>391</v>
      </c>
      <c r="GR186" s="242">
        <v>391</v>
      </c>
      <c r="GS186" s="242">
        <v>391</v>
      </c>
      <c r="GT186" s="242">
        <v>391</v>
      </c>
      <c r="GU186" s="242">
        <v>371</v>
      </c>
      <c r="GV186" s="242">
        <v>365</v>
      </c>
      <c r="GW186" s="242">
        <v>365</v>
      </c>
      <c r="GX186" s="242">
        <v>365</v>
      </c>
      <c r="GY186" s="242">
        <v>365</v>
      </c>
      <c r="GZ186" s="242">
        <v>362</v>
      </c>
      <c r="HA186" s="242">
        <v>362</v>
      </c>
      <c r="HB186" s="242">
        <v>356</v>
      </c>
      <c r="HC186" s="242">
        <v>356</v>
      </c>
      <c r="HD186" s="242">
        <v>356</v>
      </c>
      <c r="HE186" s="242">
        <v>1</v>
      </c>
      <c r="HF186" s="242">
        <v>351</v>
      </c>
      <c r="HG186" s="242">
        <v>351</v>
      </c>
      <c r="HH186" s="244">
        <v>801</v>
      </c>
      <c r="HI186" s="244">
        <v>801</v>
      </c>
      <c r="HJ186" s="244">
        <v>791</v>
      </c>
      <c r="HK186" s="198"/>
      <c r="HL186" s="198"/>
      <c r="HM186" s="244">
        <v>751</v>
      </c>
      <c r="HN186" s="244">
        <v>751</v>
      </c>
      <c r="HO186" s="242">
        <v>351</v>
      </c>
      <c r="HP186" s="244">
        <v>746</v>
      </c>
      <c r="HQ186" s="244">
        <v>746</v>
      </c>
      <c r="HR186" s="244">
        <v>746</v>
      </c>
      <c r="HS186" s="244">
        <v>746</v>
      </c>
      <c r="HT186" s="244">
        <v>746</v>
      </c>
      <c r="HU186" s="244">
        <v>746</v>
      </c>
      <c r="HV186" s="198"/>
      <c r="HW186" s="244">
        <v>736</v>
      </c>
      <c r="HX186" s="244">
        <v>728</v>
      </c>
      <c r="HY186" s="244">
        <v>722</v>
      </c>
      <c r="HZ186" s="244">
        <v>722</v>
      </c>
      <c r="IA186" s="244">
        <v>722</v>
      </c>
      <c r="IB186" s="248">
        <v>1022</v>
      </c>
      <c r="IC186" s="248">
        <v>1020</v>
      </c>
      <c r="ID186" s="248">
        <v>1010</v>
      </c>
      <c r="IE186" s="248">
        <v>1010</v>
      </c>
      <c r="IF186" s="248">
        <v>1004</v>
      </c>
      <c r="IG186" s="248">
        <v>1004</v>
      </c>
      <c r="IH186" s="248">
        <v>1004</v>
      </c>
      <c r="II186" s="248">
        <v>994</v>
      </c>
      <c r="IJ186" s="248">
        <v>979</v>
      </c>
      <c r="IK186" s="248">
        <v>979</v>
      </c>
      <c r="IL186" s="248">
        <v>977</v>
      </c>
      <c r="IM186" s="248">
        <v>968</v>
      </c>
      <c r="IN186" s="248">
        <v>968</v>
      </c>
      <c r="IO186" s="248">
        <v>968</v>
      </c>
      <c r="IP186" s="248">
        <v>966</v>
      </c>
      <c r="IQ186" s="248">
        <v>962</v>
      </c>
      <c r="IR186" s="248">
        <v>950</v>
      </c>
      <c r="IS186" s="248">
        <v>947</v>
      </c>
      <c r="IT186" s="248">
        <v>947</v>
      </c>
      <c r="IU186" s="248">
        <v>947</v>
      </c>
      <c r="IV186" s="248">
        <v>947</v>
      </c>
      <c r="IW186" s="248">
        <v>946</v>
      </c>
      <c r="IX186" s="248">
        <v>940</v>
      </c>
      <c r="IY186" s="248">
        <v>940</v>
      </c>
      <c r="IZ186" s="198"/>
      <c r="JA186" s="248">
        <v>930</v>
      </c>
      <c r="JB186" s="248">
        <v>930</v>
      </c>
      <c r="JC186" s="248">
        <v>930</v>
      </c>
      <c r="JD186" s="248">
        <v>929</v>
      </c>
      <c r="JE186" s="248">
        <v>929</v>
      </c>
      <c r="JF186" s="248">
        <v>895</v>
      </c>
      <c r="JG186" s="248">
        <v>895</v>
      </c>
      <c r="JH186" s="248">
        <v>895</v>
      </c>
      <c r="JI186" s="248">
        <v>895</v>
      </c>
      <c r="JJ186" s="248"/>
      <c r="JK186" s="248">
        <v>895</v>
      </c>
      <c r="JL186" s="248">
        <v>895</v>
      </c>
      <c r="JM186" s="248">
        <v>895</v>
      </c>
      <c r="JN186" s="248">
        <v>893</v>
      </c>
      <c r="JO186" s="248">
        <v>893</v>
      </c>
      <c r="JP186" s="248">
        <v>893</v>
      </c>
      <c r="JQ186" s="198"/>
      <c r="JR186" s="248">
        <v>891</v>
      </c>
      <c r="JS186" s="248">
        <v>891</v>
      </c>
      <c r="JT186" s="248">
        <v>891</v>
      </c>
      <c r="JU186" s="248">
        <v>891</v>
      </c>
      <c r="JV186" s="248">
        <v>882</v>
      </c>
      <c r="JW186" s="248">
        <v>882</v>
      </c>
      <c r="JX186" s="248">
        <v>882</v>
      </c>
      <c r="JY186" s="248">
        <v>882</v>
      </c>
      <c r="JZ186" s="248">
        <v>882</v>
      </c>
      <c r="KA186" s="248">
        <v>882</v>
      </c>
      <c r="KB186" s="248">
        <v>878</v>
      </c>
      <c r="KC186" s="248">
        <v>878</v>
      </c>
      <c r="KD186" s="248">
        <v>878</v>
      </c>
      <c r="KE186" s="248">
        <v>878</v>
      </c>
      <c r="KF186" s="248">
        <v>878</v>
      </c>
      <c r="KG186" s="244">
        <v>858</v>
      </c>
      <c r="KH186" s="244">
        <v>858</v>
      </c>
      <c r="KI186" s="244">
        <v>848</v>
      </c>
      <c r="KJ186" s="244">
        <v>848</v>
      </c>
      <c r="KK186" s="244">
        <v>848</v>
      </c>
      <c r="KL186" s="244">
        <v>848</v>
      </c>
      <c r="KM186" s="244">
        <v>838</v>
      </c>
      <c r="KN186" s="244">
        <v>838</v>
      </c>
      <c r="KO186" s="244">
        <v>833</v>
      </c>
      <c r="KP186" s="244">
        <v>833</v>
      </c>
      <c r="KQ186" s="244">
        <v>833</v>
      </c>
      <c r="KR186" s="244">
        <v>833</v>
      </c>
      <c r="KS186" s="244">
        <v>833</v>
      </c>
      <c r="KT186" s="244">
        <v>825</v>
      </c>
      <c r="KU186" s="244">
        <v>824</v>
      </c>
      <c r="KV186" s="244">
        <v>824</v>
      </c>
      <c r="KW186" s="244">
        <v>824</v>
      </c>
      <c r="KX186" s="198"/>
      <c r="KY186" s="198"/>
      <c r="KZ186" s="198"/>
      <c r="LA186" s="198"/>
      <c r="LB186" s="244">
        <v>795</v>
      </c>
      <c r="LC186" s="248">
        <v>895</v>
      </c>
      <c r="LD186" s="248">
        <v>895</v>
      </c>
      <c r="LE186" s="244">
        <v>795</v>
      </c>
      <c r="LF186" s="243">
        <v>0</v>
      </c>
      <c r="LG186" s="244">
        <v>795</v>
      </c>
      <c r="LH186" s="198"/>
      <c r="LI186" s="198"/>
      <c r="LJ186" s="198"/>
      <c r="LK186" s="198"/>
      <c r="LL186" s="198"/>
      <c r="LM186" s="198"/>
      <c r="LN186" s="198"/>
      <c r="LO186" s="198"/>
      <c r="LP186" s="198"/>
      <c r="LQ186" s="244">
        <v>795</v>
      </c>
      <c r="LR186" s="198"/>
      <c r="LS186" s="198"/>
      <c r="LT186" s="198"/>
      <c r="LU186" s="198"/>
      <c r="LV186" s="198"/>
      <c r="LW186" s="198"/>
      <c r="LX186" s="198"/>
      <c r="LY186" s="198"/>
      <c r="LZ186" s="198"/>
      <c r="MA186" s="198"/>
      <c r="MB186" s="198"/>
      <c r="MC186" s="198"/>
      <c r="MD186" s="198"/>
      <c r="ME186" s="198"/>
      <c r="MF186" s="198"/>
      <c r="MG186" s="198"/>
      <c r="MH186" s="198"/>
      <c r="MI186" s="198"/>
      <c r="MJ186" s="198"/>
      <c r="MK186" s="198"/>
      <c r="ML186" s="198"/>
      <c r="MM186" s="198"/>
      <c r="MN186" s="244">
        <v>795</v>
      </c>
      <c r="MO186" s="244">
        <v>739</v>
      </c>
      <c r="MP186" s="198"/>
      <c r="MQ186" s="244">
        <v>739</v>
      </c>
      <c r="MR186" s="198"/>
      <c r="MS186" s="198"/>
      <c r="MT186" s="198"/>
      <c r="MU186" s="198"/>
      <c r="MV186" s="198"/>
      <c r="MW186" s="198"/>
      <c r="MX186" s="198"/>
      <c r="MY186" s="198"/>
      <c r="MZ186" s="198"/>
      <c r="NA186" s="242">
        <v>739</v>
      </c>
      <c r="NB186" s="198"/>
      <c r="NC186" s="198"/>
      <c r="ND186" s="198"/>
      <c r="NE186" s="198"/>
      <c r="NF186" s="198"/>
      <c r="NG186" s="198"/>
      <c r="NH186" s="198"/>
      <c r="NI186" s="198"/>
      <c r="NJ186" s="198"/>
      <c r="NK186" s="198"/>
      <c r="NL186" s="198"/>
      <c r="NM186" s="198"/>
      <c r="NN186" s="198"/>
      <c r="NO186" s="198"/>
      <c r="NP186" s="198"/>
      <c r="NQ186" s="198"/>
      <c r="NR186" s="198"/>
      <c r="NS186" s="198"/>
      <c r="NT186" s="198"/>
      <c r="NU186" s="198"/>
      <c r="NV186" s="198"/>
      <c r="NW186" s="198"/>
      <c r="NX186" s="198"/>
      <c r="NY186" s="198"/>
      <c r="NZ186" s="198"/>
      <c r="OA186" s="198"/>
      <c r="OB186" s="198"/>
      <c r="OC186" s="198"/>
      <c r="OD186" s="198"/>
      <c r="OE186" s="198"/>
      <c r="OF186" s="198"/>
      <c r="OG186" s="198"/>
      <c r="OH186" s="198"/>
      <c r="OI186" s="198"/>
      <c r="OJ186" s="198"/>
      <c r="OK186" s="198"/>
      <c r="OL186" s="198"/>
      <c r="OM186" s="198"/>
      <c r="ON186" s="198"/>
      <c r="OO186" s="198"/>
      <c r="OP186" s="198"/>
      <c r="OQ186" s="198"/>
      <c r="OR186" s="198"/>
      <c r="OS186" s="198"/>
      <c r="OT186" s="198"/>
      <c r="OU186" s="198"/>
      <c r="OV186" s="198"/>
      <c r="OW186" s="198"/>
      <c r="OX186" s="198"/>
      <c r="OY186" s="198"/>
      <c r="OZ186" s="198"/>
      <c r="PA186" s="198"/>
      <c r="PB186" s="198"/>
      <c r="PC186" s="198"/>
      <c r="PD186" s="198"/>
      <c r="PE186" s="198"/>
      <c r="PF186" s="198"/>
      <c r="PG186" s="198"/>
      <c r="PH186" s="198"/>
      <c r="PI186" s="198"/>
      <c r="PJ186" s="198"/>
      <c r="PK186" s="198"/>
      <c r="PL186" s="198"/>
      <c r="PM186" s="198"/>
      <c r="PN186" s="198"/>
      <c r="PO186" s="198"/>
      <c r="PP186" s="198"/>
      <c r="PQ186" s="198"/>
      <c r="PR186" s="198"/>
      <c r="PS186" s="198"/>
      <c r="PT186" s="198"/>
      <c r="PU186" s="198"/>
      <c r="PV186" s="198"/>
      <c r="PW186" s="198"/>
      <c r="PX186" s="261"/>
      <c r="PY186" s="261"/>
      <c r="PZ186" s="261"/>
      <c r="QA186" s="261"/>
      <c r="QB186" s="261"/>
      <c r="QC186" s="261"/>
      <c r="QD186" s="261"/>
      <c r="QE186" s="261"/>
      <c r="QF186" s="261"/>
      <c r="QG186" s="261"/>
      <c r="QH186" s="261"/>
      <c r="QI186" s="261"/>
      <c r="QJ186" s="261"/>
      <c r="QK186" s="261"/>
      <c r="QL186" s="261"/>
      <c r="QM186" s="261"/>
      <c r="QN186" s="261"/>
      <c r="QO186" s="261"/>
      <c r="QP186" s="261"/>
      <c r="QQ186" s="261"/>
      <c r="QR186" s="261"/>
      <c r="QS186" s="261"/>
      <c r="QT186" s="261"/>
      <c r="QU186" s="261"/>
      <c r="QV186" s="261"/>
      <c r="QW186" s="261"/>
      <c r="QX186" s="261"/>
      <c r="QY186" s="261"/>
      <c r="QZ186" s="261"/>
      <c r="RA186" s="261"/>
      <c r="RB186" s="261"/>
      <c r="RC186" s="261"/>
      <c r="RD186" s="261"/>
      <c r="RE186" s="261"/>
      <c r="RF186" s="261"/>
      <c r="RG186" s="261"/>
      <c r="RH186" s="261"/>
      <c r="RI186" s="261"/>
      <c r="RJ186" s="261"/>
      <c r="RK186" s="261"/>
      <c r="RL186" s="261"/>
      <c r="RM186" s="261"/>
      <c r="RN186" s="261"/>
      <c r="RO186" s="261"/>
      <c r="RP186" s="261"/>
      <c r="RQ186" s="261"/>
      <c r="RR186" s="261"/>
      <c r="RS186" s="261"/>
      <c r="RT186" s="261"/>
      <c r="RU186" s="261"/>
      <c r="RV186" s="261"/>
      <c r="RW186" s="261"/>
      <c r="RX186" s="261"/>
      <c r="RY186" s="261"/>
      <c r="RZ186" s="261"/>
      <c r="SA186" s="261"/>
      <c r="SB186" s="261"/>
      <c r="SC186" s="261"/>
      <c r="SD186" s="261"/>
      <c r="SE186" s="261"/>
    </row>
    <row r="187" spans="1:499" x14ac:dyDescent="0.2">
      <c r="A187" s="230" t="s">
        <v>830</v>
      </c>
      <c r="B187" s="231" t="s">
        <v>2200</v>
      </c>
      <c r="C187" s="225"/>
      <c r="D187" s="225"/>
      <c r="E187" s="225"/>
      <c r="F187" s="226" t="s">
        <v>5844</v>
      </c>
      <c r="G187" s="226" t="s">
        <v>5550</v>
      </c>
      <c r="H187" s="226" t="s">
        <v>5551</v>
      </c>
      <c r="I187" s="226" t="s">
        <v>5827</v>
      </c>
      <c r="J187" s="226"/>
      <c r="K187" s="226"/>
      <c r="L187" s="226"/>
      <c r="M187" s="226"/>
      <c r="N187" s="226" t="s">
        <v>5553</v>
      </c>
      <c r="O187" s="226" t="s">
        <v>5845</v>
      </c>
      <c r="P187" s="226"/>
      <c r="Q187" s="237">
        <v>0</v>
      </c>
      <c r="R187" s="238"/>
      <c r="S187" s="238"/>
      <c r="T187" s="238"/>
      <c r="U187" s="238"/>
      <c r="V187" s="238"/>
      <c r="W187" s="232" t="s">
        <v>5565</v>
      </c>
      <c r="X187" s="232"/>
      <c r="Y187" s="232" t="s">
        <v>5556</v>
      </c>
      <c r="Z187" s="235">
        <v>3.9</v>
      </c>
      <c r="AA187" s="235">
        <v>6.25</v>
      </c>
      <c r="AB187" s="235">
        <v>0</v>
      </c>
      <c r="AC187" s="224">
        <v>36526</v>
      </c>
      <c r="AD187" s="224">
        <v>36526</v>
      </c>
      <c r="AE187" s="125">
        <v>18</v>
      </c>
      <c r="AF187" s="125">
        <v>24</v>
      </c>
      <c r="AG187" s="125">
        <v>12</v>
      </c>
      <c r="AH187" s="236">
        <v>1</v>
      </c>
      <c r="AI187" s="236" t="s">
        <v>5297</v>
      </c>
      <c r="AJ187" s="125" t="s">
        <v>6227</v>
      </c>
      <c r="AK187" s="175" t="s">
        <v>5144</v>
      </c>
      <c r="AL187" s="125">
        <v>333</v>
      </c>
      <c r="AM187" s="27" t="s">
        <v>820</v>
      </c>
      <c r="AN187" s="126">
        <v>3.81</v>
      </c>
      <c r="AO187" s="126">
        <v>16.399999999999999</v>
      </c>
      <c r="AP187" s="126">
        <v>4.5</v>
      </c>
      <c r="AQ187" s="126">
        <v>3.3</v>
      </c>
      <c r="AR187" s="125">
        <v>0</v>
      </c>
      <c r="AS187" s="125">
        <v>0</v>
      </c>
      <c r="AT187" s="178">
        <v>43333</v>
      </c>
      <c r="AU187" s="178"/>
      <c r="AV187" s="178">
        <v>43442</v>
      </c>
      <c r="AW187" s="239" t="s">
        <v>855</v>
      </c>
      <c r="AX187" s="239" t="s">
        <v>846</v>
      </c>
      <c r="AY187" s="127"/>
      <c r="AZ187" s="127"/>
      <c r="BA187" s="128">
        <v>50</v>
      </c>
      <c r="BB187" s="128" t="s">
        <v>489</v>
      </c>
      <c r="BC187" s="128"/>
      <c r="BD187" s="128">
        <v>1</v>
      </c>
      <c r="BE187" s="129" t="s">
        <v>541</v>
      </c>
      <c r="BF187" s="130">
        <v>1</v>
      </c>
      <c r="BG187" s="240"/>
      <c r="BH187" s="241"/>
      <c r="BI187" s="190"/>
      <c r="BJ187" s="131">
        <v>250</v>
      </c>
      <c r="BK187" s="191">
        <v>165</v>
      </c>
      <c r="BL187" s="13">
        <v>166</v>
      </c>
      <c r="BM187" s="13">
        <v>83</v>
      </c>
      <c r="BN187" s="27" t="s">
        <v>5557</v>
      </c>
      <c r="BO187" s="13" t="s">
        <v>5557</v>
      </c>
      <c r="BP187" s="222">
        <v>250</v>
      </c>
      <c r="BQ187" s="132"/>
      <c r="BR187" s="133"/>
      <c r="BS187" s="125">
        <v>1000000000</v>
      </c>
      <c r="BT187" s="134">
        <v>69</v>
      </c>
      <c r="BU187" s="135">
        <v>0.72399999999999998</v>
      </c>
      <c r="BV187" s="134">
        <v>0</v>
      </c>
      <c r="BW187" s="136">
        <v>0</v>
      </c>
      <c r="BX187" s="136">
        <v>0</v>
      </c>
      <c r="BY187" s="136">
        <v>0</v>
      </c>
      <c r="BZ187" s="134">
        <v>0</v>
      </c>
      <c r="CA187" s="134">
        <v>0</v>
      </c>
      <c r="CB187" s="134">
        <v>69</v>
      </c>
      <c r="CC187" s="135">
        <v>0.72399999999999998</v>
      </c>
      <c r="CD187" s="134"/>
      <c r="CE187" s="134"/>
      <c r="CF187" s="137">
        <v>181</v>
      </c>
      <c r="CG187" s="134">
        <v>83</v>
      </c>
      <c r="CH187" s="132"/>
      <c r="CI187" s="132"/>
      <c r="CJ187" s="229" t="s">
        <v>820</v>
      </c>
      <c r="CK187" s="233" t="s">
        <v>820</v>
      </c>
      <c r="CL187" s="138">
        <v>33</v>
      </c>
      <c r="CM187" s="138">
        <v>0</v>
      </c>
      <c r="CN187" s="135">
        <v>0</v>
      </c>
      <c r="CO187" s="135">
        <v>0.8</v>
      </c>
      <c r="CP187" s="139"/>
      <c r="CQ187" s="135">
        <v>1</v>
      </c>
      <c r="CR187" s="179">
        <v>43175</v>
      </c>
      <c r="CS187" s="180">
        <v>43367</v>
      </c>
      <c r="CT187" s="181">
        <v>43493</v>
      </c>
      <c r="CU187" s="181">
        <v>43311</v>
      </c>
      <c r="CV187" s="181">
        <v>43395</v>
      </c>
      <c r="CW187" s="181">
        <v>43395</v>
      </c>
      <c r="CX187" s="181">
        <v>43479</v>
      </c>
      <c r="CY187" s="135">
        <v>0.15614358080565452</v>
      </c>
      <c r="CZ187" s="134">
        <v>540</v>
      </c>
      <c r="DA187" s="135">
        <v>9.7087378640776691E-3</v>
      </c>
      <c r="DB187" s="135">
        <v>0.4854368932038835</v>
      </c>
      <c r="DC187" s="135">
        <v>4.8543689320388349E-2</v>
      </c>
      <c r="DD187" s="135">
        <v>0</v>
      </c>
      <c r="DE187" s="140">
        <v>0</v>
      </c>
      <c r="DF187" s="13" t="s">
        <v>820</v>
      </c>
      <c r="DG187" s="80" t="s">
        <v>706</v>
      </c>
      <c r="DH187" s="18" t="b">
        <v>0</v>
      </c>
      <c r="DI187" s="79"/>
      <c r="DJ187" s="79"/>
      <c r="DK187" s="192"/>
      <c r="DL187" s="174"/>
      <c r="DM187" s="193"/>
      <c r="DN187" s="135"/>
      <c r="DO187" s="79"/>
      <c r="DP187" s="79"/>
      <c r="DQ187" s="79"/>
      <c r="DR187" s="79"/>
      <c r="DS187" s="79"/>
      <c r="DT187" s="79"/>
      <c r="DU187" s="79"/>
      <c r="DV187" s="18"/>
      <c r="DW187" s="18"/>
      <c r="DX187" s="18"/>
      <c r="DY187" s="177"/>
      <c r="DZ187" s="177">
        <v>0</v>
      </c>
      <c r="EA187" s="177">
        <v>0</v>
      </c>
      <c r="EB187" s="177">
        <v>0</v>
      </c>
      <c r="EC187" s="177">
        <v>0</v>
      </c>
      <c r="ED187" s="177">
        <v>0</v>
      </c>
      <c r="EE187" s="177">
        <v>0</v>
      </c>
      <c r="EF187" s="177">
        <v>0</v>
      </c>
      <c r="EG187" s="177">
        <v>0</v>
      </c>
      <c r="EH187" s="177">
        <v>0</v>
      </c>
      <c r="EI187" s="177">
        <v>0</v>
      </c>
      <c r="EJ187" s="177">
        <v>0</v>
      </c>
      <c r="EK187" s="177">
        <v>0</v>
      </c>
      <c r="EL187" s="177">
        <v>0</v>
      </c>
      <c r="EM187" s="177">
        <v>0</v>
      </c>
      <c r="EN187" s="177">
        <v>0</v>
      </c>
      <c r="EO187" s="177">
        <v>0</v>
      </c>
      <c r="EP187" s="177">
        <v>102</v>
      </c>
      <c r="EQ187" s="177">
        <v>0</v>
      </c>
      <c r="ER187" s="177">
        <v>0</v>
      </c>
      <c r="ES187" s="177">
        <v>0</v>
      </c>
      <c r="ET187" s="177">
        <v>0</v>
      </c>
      <c r="EU187" s="177">
        <v>107</v>
      </c>
      <c r="EV187" s="177">
        <v>0</v>
      </c>
      <c r="EW187" s="177">
        <v>0</v>
      </c>
      <c r="EX187" s="177">
        <v>0</v>
      </c>
      <c r="EY187" s="177">
        <v>112</v>
      </c>
      <c r="EZ187" s="177">
        <v>0</v>
      </c>
      <c r="FA187" s="177">
        <v>0</v>
      </c>
      <c r="FB187" s="177">
        <v>129</v>
      </c>
      <c r="FC187" s="245">
        <v>67</v>
      </c>
      <c r="FD187" s="244">
        <v>152</v>
      </c>
      <c r="FE187" s="244">
        <v>152</v>
      </c>
      <c r="FF187" s="244">
        <v>152</v>
      </c>
      <c r="FG187" s="250">
        <v>144</v>
      </c>
      <c r="FH187" s="250">
        <v>143</v>
      </c>
      <c r="FI187" s="250">
        <v>143</v>
      </c>
      <c r="FJ187" s="250">
        <v>143</v>
      </c>
      <c r="FK187" s="250">
        <v>138</v>
      </c>
      <c r="FL187" s="250">
        <v>138</v>
      </c>
      <c r="FM187" s="250">
        <v>138</v>
      </c>
      <c r="FN187" s="250">
        <v>138</v>
      </c>
      <c r="FO187" s="250">
        <v>138</v>
      </c>
      <c r="FP187" s="250">
        <v>138</v>
      </c>
      <c r="FQ187" s="250">
        <v>138</v>
      </c>
      <c r="FR187" s="250">
        <v>138</v>
      </c>
      <c r="FS187" s="250">
        <v>138</v>
      </c>
      <c r="FT187" s="250">
        <v>138</v>
      </c>
      <c r="FU187" s="250">
        <v>138</v>
      </c>
      <c r="FV187" s="250">
        <v>138</v>
      </c>
      <c r="FW187" s="250">
        <v>138</v>
      </c>
      <c r="FX187" s="250">
        <v>138</v>
      </c>
      <c r="FY187" s="250">
        <v>138</v>
      </c>
      <c r="FZ187" s="250">
        <v>138</v>
      </c>
      <c r="GA187" s="250">
        <v>138</v>
      </c>
      <c r="GB187" s="250">
        <v>138</v>
      </c>
      <c r="GC187" s="250">
        <v>138</v>
      </c>
      <c r="GD187" s="250">
        <v>124</v>
      </c>
      <c r="GE187" s="250">
        <v>124</v>
      </c>
      <c r="GF187" s="250">
        <v>124</v>
      </c>
      <c r="GG187" s="250">
        <v>124</v>
      </c>
      <c r="GH187" s="250">
        <v>124</v>
      </c>
      <c r="GI187" s="250">
        <v>124</v>
      </c>
      <c r="GJ187" s="250">
        <v>124</v>
      </c>
      <c r="GK187" s="250">
        <v>124</v>
      </c>
      <c r="GL187" s="250">
        <v>124</v>
      </c>
      <c r="GM187" s="250">
        <v>124</v>
      </c>
      <c r="GN187" s="250">
        <v>122</v>
      </c>
      <c r="GO187" s="250">
        <v>122</v>
      </c>
      <c r="GP187" s="250">
        <v>122</v>
      </c>
      <c r="GQ187" s="250">
        <v>122</v>
      </c>
      <c r="GR187" s="250">
        <v>122</v>
      </c>
      <c r="GS187" s="250">
        <v>122</v>
      </c>
      <c r="GT187" s="250">
        <v>122</v>
      </c>
      <c r="GU187" s="250">
        <v>122</v>
      </c>
      <c r="GV187" s="250">
        <v>122</v>
      </c>
      <c r="GW187" s="250">
        <v>122</v>
      </c>
      <c r="GX187" s="250">
        <v>122</v>
      </c>
      <c r="GY187" s="250">
        <v>122</v>
      </c>
      <c r="GZ187" s="250">
        <v>122</v>
      </c>
      <c r="HA187" s="250">
        <v>122</v>
      </c>
      <c r="HB187" s="250">
        <v>122</v>
      </c>
      <c r="HC187" s="250">
        <v>122</v>
      </c>
      <c r="HD187" s="250">
        <v>122</v>
      </c>
      <c r="HE187" s="250">
        <v>1</v>
      </c>
      <c r="HF187" s="250">
        <v>121</v>
      </c>
      <c r="HG187" s="250">
        <v>121</v>
      </c>
      <c r="HH187" s="250">
        <v>121</v>
      </c>
      <c r="HI187" s="244">
        <v>121</v>
      </c>
      <c r="HJ187" s="244">
        <v>118</v>
      </c>
      <c r="HK187" s="196"/>
      <c r="HL187" s="196"/>
      <c r="HM187" s="244">
        <v>117</v>
      </c>
      <c r="HN187" s="244">
        <v>117</v>
      </c>
      <c r="HO187" s="244">
        <v>121</v>
      </c>
      <c r="HP187" s="244">
        <v>107</v>
      </c>
      <c r="HQ187" s="244">
        <v>107</v>
      </c>
      <c r="HR187" s="244">
        <v>107</v>
      </c>
      <c r="HS187" s="244">
        <v>107</v>
      </c>
      <c r="HT187" s="244">
        <v>107</v>
      </c>
      <c r="HU187" s="244">
        <v>107</v>
      </c>
      <c r="HV187" s="196"/>
      <c r="HW187" s="244">
        <v>105</v>
      </c>
      <c r="HX187" s="244">
        <v>105</v>
      </c>
      <c r="HY187" s="244">
        <v>105</v>
      </c>
      <c r="HZ187" s="244">
        <v>105</v>
      </c>
      <c r="IA187" s="244">
        <v>105</v>
      </c>
      <c r="IB187" s="244">
        <v>105</v>
      </c>
      <c r="IC187" s="244">
        <v>105</v>
      </c>
      <c r="ID187" s="244">
        <v>105</v>
      </c>
      <c r="IE187" s="244">
        <v>105</v>
      </c>
      <c r="IF187" s="244">
        <v>105</v>
      </c>
      <c r="IG187" s="244">
        <v>105</v>
      </c>
      <c r="IH187" s="244">
        <v>105</v>
      </c>
      <c r="II187" s="244">
        <v>105</v>
      </c>
      <c r="IJ187" s="244">
        <v>105</v>
      </c>
      <c r="IK187" s="244">
        <v>105</v>
      </c>
      <c r="IL187" s="244">
        <v>103</v>
      </c>
      <c r="IM187" s="244">
        <v>103</v>
      </c>
      <c r="IN187" s="244">
        <v>103</v>
      </c>
      <c r="IO187" s="244">
        <v>103</v>
      </c>
      <c r="IP187" s="244">
        <v>103</v>
      </c>
      <c r="IQ187" s="244">
        <v>98</v>
      </c>
      <c r="IR187" s="244">
        <v>98</v>
      </c>
      <c r="IS187" s="244">
        <v>98</v>
      </c>
      <c r="IT187" s="244">
        <v>98</v>
      </c>
      <c r="IU187" s="244">
        <v>98</v>
      </c>
      <c r="IV187" s="244">
        <v>98</v>
      </c>
      <c r="IW187" s="244">
        <v>97</v>
      </c>
      <c r="IX187" s="244">
        <v>97</v>
      </c>
      <c r="IY187" s="244">
        <v>97</v>
      </c>
      <c r="IZ187" s="196"/>
      <c r="JA187" s="244">
        <v>97</v>
      </c>
      <c r="JB187" s="244">
        <v>97</v>
      </c>
      <c r="JC187" s="244">
        <v>97</v>
      </c>
      <c r="JD187" s="250">
        <v>88</v>
      </c>
      <c r="JE187" s="250">
        <v>88</v>
      </c>
      <c r="JF187" s="250">
        <v>88</v>
      </c>
      <c r="JG187" s="250">
        <v>88</v>
      </c>
      <c r="JH187" s="245">
        <v>82</v>
      </c>
      <c r="JI187" s="245">
        <v>82</v>
      </c>
      <c r="JJ187" s="245"/>
      <c r="JK187" s="242">
        <v>80</v>
      </c>
      <c r="JL187" s="245">
        <v>80</v>
      </c>
      <c r="JM187" s="245">
        <v>76</v>
      </c>
      <c r="JN187" s="245">
        <v>76</v>
      </c>
      <c r="JO187" s="245">
        <v>74</v>
      </c>
      <c r="JP187" s="245">
        <v>74</v>
      </c>
      <c r="JQ187" s="196"/>
      <c r="JR187" s="245">
        <v>74</v>
      </c>
      <c r="JS187" s="245">
        <v>74</v>
      </c>
      <c r="JT187" s="245">
        <v>74</v>
      </c>
      <c r="JU187" s="245">
        <v>74</v>
      </c>
      <c r="JV187" s="245">
        <v>74</v>
      </c>
      <c r="JW187" s="245">
        <v>74</v>
      </c>
      <c r="JX187" s="245">
        <v>74</v>
      </c>
      <c r="JY187" s="245">
        <v>74</v>
      </c>
      <c r="JZ187" s="245">
        <v>74</v>
      </c>
      <c r="KA187" s="245">
        <v>74</v>
      </c>
      <c r="KB187" s="245">
        <v>74</v>
      </c>
      <c r="KC187" s="245">
        <v>74</v>
      </c>
      <c r="KD187" s="245">
        <v>74</v>
      </c>
      <c r="KE187" s="245">
        <v>74</v>
      </c>
      <c r="KF187" s="245">
        <v>74</v>
      </c>
      <c r="KG187" s="245">
        <v>74</v>
      </c>
      <c r="KH187" s="245">
        <v>74</v>
      </c>
      <c r="KI187" s="245">
        <v>74</v>
      </c>
      <c r="KJ187" s="245">
        <v>73</v>
      </c>
      <c r="KK187" s="245">
        <v>73</v>
      </c>
      <c r="KL187" s="245">
        <v>73</v>
      </c>
      <c r="KM187" s="245">
        <v>73</v>
      </c>
      <c r="KN187" s="245">
        <v>73</v>
      </c>
      <c r="KO187" s="245">
        <v>73</v>
      </c>
      <c r="KP187" s="245">
        <v>73</v>
      </c>
      <c r="KQ187" s="245">
        <v>73</v>
      </c>
      <c r="KR187" s="245">
        <v>73</v>
      </c>
      <c r="KS187" s="245">
        <v>73</v>
      </c>
      <c r="KT187" s="245">
        <v>73</v>
      </c>
      <c r="KU187" s="245">
        <v>73</v>
      </c>
      <c r="KV187" s="245">
        <v>72</v>
      </c>
      <c r="KW187" s="245">
        <v>72</v>
      </c>
      <c r="KX187" s="196"/>
      <c r="KY187" s="196"/>
      <c r="KZ187" s="196"/>
      <c r="LA187" s="196"/>
      <c r="LB187" s="245">
        <v>70</v>
      </c>
      <c r="LC187" s="245">
        <v>82</v>
      </c>
      <c r="LD187" s="245">
        <v>82</v>
      </c>
      <c r="LE187" s="245">
        <v>69</v>
      </c>
      <c r="LF187" s="199">
        <v>0</v>
      </c>
      <c r="LG187" s="245">
        <v>69</v>
      </c>
      <c r="LH187" s="196"/>
      <c r="LI187" s="196"/>
      <c r="LJ187" s="196"/>
      <c r="LK187" s="196"/>
      <c r="LL187" s="196"/>
      <c r="LM187" s="196"/>
      <c r="LN187" s="196"/>
      <c r="LO187" s="196"/>
      <c r="LP187" s="196"/>
      <c r="LQ187" s="245">
        <v>69</v>
      </c>
      <c r="LR187" s="196"/>
      <c r="LS187" s="196"/>
      <c r="LT187" s="196"/>
      <c r="LU187" s="196"/>
      <c r="LV187" s="196"/>
      <c r="LW187" s="196"/>
      <c r="LX187" s="196"/>
      <c r="LY187" s="196"/>
      <c r="LZ187" s="196"/>
      <c r="MA187" s="196"/>
      <c r="MB187" s="196"/>
      <c r="MC187" s="196"/>
      <c r="MD187" s="196"/>
      <c r="ME187" s="196"/>
      <c r="MF187" s="196"/>
      <c r="MG187" s="196"/>
      <c r="MH187" s="196"/>
      <c r="MI187" s="196"/>
      <c r="MJ187" s="196"/>
      <c r="MK187" s="196"/>
      <c r="ML187" s="196"/>
      <c r="MM187" s="196"/>
      <c r="MN187" s="245">
        <v>69</v>
      </c>
      <c r="MO187" s="245">
        <v>69</v>
      </c>
      <c r="MP187" s="196"/>
      <c r="MQ187" s="245">
        <v>69</v>
      </c>
      <c r="MR187" s="196"/>
      <c r="MS187" s="196"/>
      <c r="MT187" s="196"/>
      <c r="MU187" s="196"/>
      <c r="MV187" s="196"/>
      <c r="MW187" s="196"/>
      <c r="MX187" s="196"/>
      <c r="MY187" s="196"/>
      <c r="MZ187" s="196"/>
      <c r="NA187" s="245">
        <v>69</v>
      </c>
      <c r="NB187" s="196"/>
      <c r="NC187" s="196"/>
      <c r="ND187" s="196"/>
      <c r="NE187" s="196"/>
      <c r="NF187" s="196"/>
      <c r="NG187" s="196"/>
      <c r="NH187" s="196"/>
      <c r="NI187" s="196"/>
      <c r="NJ187" s="196"/>
      <c r="NK187" s="196"/>
      <c r="NL187" s="196"/>
      <c r="NM187" s="196"/>
      <c r="NN187" s="196"/>
      <c r="NO187" s="196"/>
      <c r="NP187" s="196"/>
      <c r="NQ187" s="196"/>
      <c r="NR187" s="196"/>
      <c r="NS187" s="196"/>
      <c r="NT187" s="196"/>
      <c r="NU187" s="196"/>
      <c r="NV187" s="196"/>
      <c r="NW187" s="196"/>
      <c r="NX187" s="196"/>
      <c r="NY187" s="196"/>
      <c r="NZ187" s="196"/>
      <c r="OA187" s="196"/>
      <c r="OB187" s="196"/>
      <c r="OC187" s="196"/>
      <c r="OD187" s="196"/>
      <c r="OE187" s="196"/>
      <c r="OF187" s="196"/>
      <c r="OG187" s="196"/>
      <c r="OH187" s="196"/>
      <c r="OI187" s="196"/>
      <c r="OJ187" s="196"/>
      <c r="OK187" s="196"/>
      <c r="OL187" s="196"/>
      <c r="OM187" s="196"/>
      <c r="ON187" s="196"/>
      <c r="OO187" s="196"/>
      <c r="OP187" s="196"/>
      <c r="OQ187" s="196"/>
      <c r="OR187" s="196"/>
      <c r="OS187" s="196"/>
      <c r="OT187" s="196"/>
      <c r="OU187" s="196"/>
      <c r="OV187" s="196"/>
      <c r="OW187" s="196"/>
      <c r="OX187" s="196"/>
      <c r="OY187" s="196"/>
      <c r="OZ187" s="196"/>
      <c r="PA187" s="196"/>
      <c r="PB187" s="196"/>
      <c r="PC187" s="196"/>
      <c r="PD187" s="196"/>
      <c r="PE187" s="196"/>
      <c r="PF187" s="196"/>
      <c r="PG187" s="196"/>
      <c r="PH187" s="196"/>
      <c r="PI187" s="196"/>
      <c r="PJ187" s="196"/>
      <c r="PK187" s="196"/>
      <c r="PL187" s="196"/>
      <c r="PM187" s="196"/>
      <c r="PN187" s="196"/>
      <c r="PO187" s="196"/>
      <c r="PP187" s="196"/>
      <c r="PQ187" s="196"/>
      <c r="PR187" s="196"/>
      <c r="PS187" s="196"/>
      <c r="PT187" s="196"/>
      <c r="PU187" s="196"/>
      <c r="PV187" s="196"/>
      <c r="PW187" s="196"/>
      <c r="PX187" s="261"/>
      <c r="PY187" s="261"/>
      <c r="PZ187" s="261"/>
      <c r="QA187" s="261"/>
      <c r="QB187" s="261"/>
      <c r="QC187" s="261"/>
      <c r="QD187" s="261"/>
      <c r="QE187" s="261"/>
      <c r="QF187" s="261"/>
      <c r="QG187" s="261"/>
      <c r="QH187" s="261"/>
      <c r="QI187" s="261"/>
      <c r="QJ187" s="261"/>
      <c r="QK187" s="261"/>
      <c r="QL187" s="261"/>
      <c r="QM187" s="261"/>
      <c r="QN187" s="261"/>
      <c r="QO187" s="261"/>
      <c r="QP187" s="261"/>
      <c r="QQ187" s="261"/>
      <c r="QR187" s="261"/>
      <c r="QS187" s="261"/>
      <c r="QT187" s="261"/>
      <c r="QU187" s="261"/>
      <c r="QV187" s="261"/>
      <c r="QW187" s="261"/>
      <c r="QX187" s="261"/>
      <c r="QY187" s="261"/>
      <c r="QZ187" s="261"/>
      <c r="RA187" s="261"/>
      <c r="RB187" s="261"/>
      <c r="RC187" s="261"/>
      <c r="RD187" s="261"/>
      <c r="RE187" s="261"/>
      <c r="RF187" s="261"/>
      <c r="RG187" s="261"/>
      <c r="RH187" s="261"/>
      <c r="RI187" s="261"/>
      <c r="RJ187" s="261"/>
      <c r="RK187" s="261"/>
      <c r="RL187" s="261"/>
      <c r="RM187" s="261"/>
      <c r="RN187" s="261"/>
      <c r="RO187" s="261"/>
      <c r="RP187" s="261"/>
      <c r="RQ187" s="261"/>
      <c r="RR187" s="261"/>
      <c r="RS187" s="261"/>
      <c r="RT187" s="261"/>
      <c r="RU187" s="261"/>
      <c r="RV187" s="261"/>
      <c r="RW187" s="261"/>
      <c r="RX187" s="261"/>
      <c r="RY187" s="261"/>
      <c r="RZ187" s="261"/>
      <c r="SA187" s="261"/>
      <c r="SB187" s="261"/>
      <c r="SC187" s="261"/>
      <c r="SD187" s="261"/>
      <c r="SE187" s="261"/>
    </row>
    <row r="188" spans="1:499" x14ac:dyDescent="0.2">
      <c r="A188" s="230" t="s">
        <v>830</v>
      </c>
      <c r="B188" s="231" t="s">
        <v>2796</v>
      </c>
      <c r="C188" s="225"/>
      <c r="D188" s="225"/>
      <c r="E188" s="225"/>
      <c r="F188" s="226" t="s">
        <v>5846</v>
      </c>
      <c r="G188" s="226" t="s">
        <v>5550</v>
      </c>
      <c r="H188" s="226" t="s">
        <v>5551</v>
      </c>
      <c r="I188" s="226" t="s">
        <v>5827</v>
      </c>
      <c r="J188" s="226"/>
      <c r="K188" s="226"/>
      <c r="L188" s="226"/>
      <c r="M188" s="226"/>
      <c r="N188" s="226" t="s">
        <v>5553</v>
      </c>
      <c r="O188" s="226" t="s">
        <v>5686</v>
      </c>
      <c r="P188" s="226"/>
      <c r="Q188" s="237">
        <v>0</v>
      </c>
      <c r="R188" s="238"/>
      <c r="S188" s="238"/>
      <c r="T188" s="238"/>
      <c r="U188" s="238"/>
      <c r="V188" s="238"/>
      <c r="W188" s="232" t="s">
        <v>5565</v>
      </c>
      <c r="X188" s="232"/>
      <c r="Y188" s="232" t="s">
        <v>5556</v>
      </c>
      <c r="Z188" s="235">
        <v>1.94</v>
      </c>
      <c r="AA188" s="235">
        <v>2.99</v>
      </c>
      <c r="AB188" s="235">
        <v>0</v>
      </c>
      <c r="AC188" s="224">
        <v>36526</v>
      </c>
      <c r="AD188" s="224">
        <v>36526</v>
      </c>
      <c r="AE188" s="125">
        <v>18</v>
      </c>
      <c r="AF188" s="125">
        <v>24</v>
      </c>
      <c r="AG188" s="125">
        <v>12</v>
      </c>
      <c r="AH188" s="236">
        <v>1</v>
      </c>
      <c r="AI188" s="236" t="s">
        <v>819</v>
      </c>
      <c r="AJ188" s="125" t="s">
        <v>6227</v>
      </c>
      <c r="AK188" s="175" t="s">
        <v>5145</v>
      </c>
      <c r="AL188" s="125" t="s">
        <v>820</v>
      </c>
      <c r="AM188" s="27" t="s">
        <v>820</v>
      </c>
      <c r="AN188" s="126">
        <v>15.05</v>
      </c>
      <c r="AO188" s="126">
        <v>8.3000000000000007</v>
      </c>
      <c r="AP188" s="126">
        <v>7</v>
      </c>
      <c r="AQ188" s="126">
        <v>5</v>
      </c>
      <c r="AR188" s="125">
        <v>0</v>
      </c>
      <c r="AS188" s="125">
        <v>0</v>
      </c>
      <c r="AT188" s="178">
        <v>43448</v>
      </c>
      <c r="AU188" s="178"/>
      <c r="AV188" s="178">
        <v>43443</v>
      </c>
      <c r="AW188" s="239" t="s">
        <v>855</v>
      </c>
      <c r="AX188" s="239" t="s">
        <v>846</v>
      </c>
      <c r="AY188" s="127"/>
      <c r="AZ188" s="127"/>
      <c r="BA188" s="128">
        <v>300</v>
      </c>
      <c r="BB188" s="128" t="s">
        <v>489</v>
      </c>
      <c r="BC188" s="128"/>
      <c r="BD188" s="128">
        <v>1</v>
      </c>
      <c r="BE188" s="129" t="s">
        <v>541</v>
      </c>
      <c r="BF188" s="130">
        <v>1</v>
      </c>
      <c r="BG188" s="240"/>
      <c r="BH188" s="241"/>
      <c r="BI188" s="190"/>
      <c r="BJ188" s="131">
        <v>500</v>
      </c>
      <c r="BK188" s="191">
        <v>651</v>
      </c>
      <c r="BL188" s="13">
        <v>333</v>
      </c>
      <c r="BM188" s="13">
        <v>165</v>
      </c>
      <c r="BN188" s="27" t="s">
        <v>5557</v>
      </c>
      <c r="BO188" s="13" t="s">
        <v>5566</v>
      </c>
      <c r="BP188" s="222">
        <v>750</v>
      </c>
      <c r="BQ188" s="132"/>
      <c r="BR188" s="133"/>
      <c r="BS188" s="125">
        <v>1000000000</v>
      </c>
      <c r="BT188" s="134">
        <v>133</v>
      </c>
      <c r="BU188" s="135">
        <v>0.73399999999999999</v>
      </c>
      <c r="BV188" s="134">
        <v>290</v>
      </c>
      <c r="BW188" s="136">
        <v>0</v>
      </c>
      <c r="BX188" s="136">
        <v>0</v>
      </c>
      <c r="BY188" s="136">
        <v>290</v>
      </c>
      <c r="BZ188" s="134">
        <v>0</v>
      </c>
      <c r="CA188" s="134">
        <v>0</v>
      </c>
      <c r="CB188" s="134">
        <v>423</v>
      </c>
      <c r="CC188" s="135">
        <v>0.154</v>
      </c>
      <c r="CD188" s="134"/>
      <c r="CE188" s="134"/>
      <c r="CF188" s="137">
        <v>0</v>
      </c>
      <c r="CG188" s="134">
        <v>167</v>
      </c>
      <c r="CH188" s="132"/>
      <c r="CI188" s="132"/>
      <c r="CJ188" s="229" t="s">
        <v>820</v>
      </c>
      <c r="CK188" s="233" t="s">
        <v>820</v>
      </c>
      <c r="CL188" s="138">
        <v>34</v>
      </c>
      <c r="CM188" s="138">
        <v>0</v>
      </c>
      <c r="CN188" s="135">
        <v>0</v>
      </c>
      <c r="CO188" s="135">
        <v>0.72</v>
      </c>
      <c r="CP188" s="139"/>
      <c r="CQ188" s="135">
        <v>0</v>
      </c>
      <c r="CR188" s="179">
        <v>43175</v>
      </c>
      <c r="CS188" s="180">
        <v>43367</v>
      </c>
      <c r="CT188" s="181">
        <v>43493</v>
      </c>
      <c r="CU188" s="181">
        <v>43067</v>
      </c>
      <c r="CV188" s="181">
        <v>0</v>
      </c>
      <c r="CW188" s="181">
        <v>43151</v>
      </c>
      <c r="CX188" s="181">
        <v>43235</v>
      </c>
      <c r="CY188" s="135">
        <v>0.18566195957612883</v>
      </c>
      <c r="CZ188" s="134">
        <v>0</v>
      </c>
      <c r="DA188" s="135">
        <v>9.7087378640776691E-3</v>
      </c>
      <c r="DB188" s="135">
        <v>2.9126213592233011E-2</v>
      </c>
      <c r="DC188" s="135">
        <v>0.50485436893203883</v>
      </c>
      <c r="DD188" s="135">
        <v>0</v>
      </c>
      <c r="DE188" s="140">
        <v>0</v>
      </c>
      <c r="DF188" s="13" t="s">
        <v>820</v>
      </c>
      <c r="DG188" s="80" t="s">
        <v>820</v>
      </c>
      <c r="DH188" s="18" t="b">
        <v>0</v>
      </c>
      <c r="DI188" s="79"/>
      <c r="DJ188" s="79"/>
      <c r="DK188" s="192"/>
      <c r="DL188" s="174"/>
      <c r="DM188" s="193"/>
      <c r="DN188" s="135"/>
      <c r="DO188" s="79"/>
      <c r="DP188" s="79"/>
      <c r="DQ188" s="79"/>
      <c r="DR188" s="79"/>
      <c r="DS188" s="79"/>
      <c r="DT188" s="79"/>
      <c r="DU188" s="79"/>
      <c r="DV188" s="18"/>
      <c r="DW188" s="18"/>
      <c r="DX188" s="18"/>
      <c r="DY188" s="177"/>
      <c r="DZ188" s="177">
        <v>0</v>
      </c>
      <c r="EA188" s="177">
        <v>0</v>
      </c>
      <c r="EB188" s="177">
        <v>0</v>
      </c>
      <c r="EC188" s="177">
        <v>0</v>
      </c>
      <c r="ED188" s="177">
        <v>0</v>
      </c>
      <c r="EE188" s="177">
        <v>0</v>
      </c>
      <c r="EF188" s="177">
        <v>0</v>
      </c>
      <c r="EG188" s="177">
        <v>0</v>
      </c>
      <c r="EH188" s="177">
        <v>0</v>
      </c>
      <c r="EI188" s="177">
        <v>0</v>
      </c>
      <c r="EJ188" s="177">
        <v>0</v>
      </c>
      <c r="EK188" s="177">
        <v>0</v>
      </c>
      <c r="EL188" s="177">
        <v>0</v>
      </c>
      <c r="EM188" s="177">
        <v>0</v>
      </c>
      <c r="EN188" s="177">
        <v>0</v>
      </c>
      <c r="EO188" s="177">
        <v>0</v>
      </c>
      <c r="EP188" s="177">
        <v>0</v>
      </c>
      <c r="EQ188" s="177">
        <v>0</v>
      </c>
      <c r="ER188" s="177">
        <v>0</v>
      </c>
      <c r="ES188" s="177">
        <v>0</v>
      </c>
      <c r="ET188" s="177">
        <v>0</v>
      </c>
      <c r="EU188" s="177">
        <v>0</v>
      </c>
      <c r="EV188" s="177">
        <v>0</v>
      </c>
      <c r="EW188" s="177">
        <v>0</v>
      </c>
      <c r="EX188" s="177">
        <v>0</v>
      </c>
      <c r="EY188" s="177">
        <v>0</v>
      </c>
      <c r="EZ188" s="177">
        <v>0</v>
      </c>
      <c r="FA188" s="177">
        <v>0</v>
      </c>
      <c r="FB188" s="177">
        <v>0</v>
      </c>
      <c r="FC188" s="245">
        <v>235</v>
      </c>
      <c r="FD188" s="245">
        <v>175</v>
      </c>
      <c r="FE188" s="250">
        <v>175</v>
      </c>
      <c r="FF188" s="250">
        <v>175</v>
      </c>
      <c r="FG188" s="249">
        <v>419</v>
      </c>
      <c r="FH188" s="249">
        <v>400</v>
      </c>
      <c r="FI188" s="248">
        <v>400</v>
      </c>
      <c r="FJ188" s="248">
        <v>400</v>
      </c>
      <c r="FK188" s="248">
        <v>354</v>
      </c>
      <c r="FL188" s="248">
        <v>354</v>
      </c>
      <c r="FM188" s="248">
        <v>354</v>
      </c>
      <c r="FN188" s="248">
        <v>354</v>
      </c>
      <c r="FO188" s="248">
        <v>354</v>
      </c>
      <c r="FP188" s="248">
        <v>354</v>
      </c>
      <c r="FQ188" s="248">
        <v>354</v>
      </c>
      <c r="FR188" s="248">
        <v>354</v>
      </c>
      <c r="FS188" s="248">
        <v>354</v>
      </c>
      <c r="FT188" s="248">
        <v>354</v>
      </c>
      <c r="FU188" s="248">
        <v>354</v>
      </c>
      <c r="FV188" s="248">
        <v>354</v>
      </c>
      <c r="FW188" s="248">
        <v>354</v>
      </c>
      <c r="FX188" s="248">
        <v>354</v>
      </c>
      <c r="FY188" s="248">
        <v>354</v>
      </c>
      <c r="FZ188" s="248">
        <v>354</v>
      </c>
      <c r="GA188" s="248">
        <v>354</v>
      </c>
      <c r="GB188" s="248">
        <v>354</v>
      </c>
      <c r="GC188" s="248">
        <v>354</v>
      </c>
      <c r="GD188" s="244">
        <v>316</v>
      </c>
      <c r="GE188" s="244">
        <v>316</v>
      </c>
      <c r="GF188" s="244">
        <v>316</v>
      </c>
      <c r="GG188" s="244">
        <v>316</v>
      </c>
      <c r="GH188" s="244">
        <v>316</v>
      </c>
      <c r="GI188" s="244">
        <v>316</v>
      </c>
      <c r="GJ188" s="244">
        <v>316</v>
      </c>
      <c r="GK188" s="244">
        <v>316</v>
      </c>
      <c r="GL188" s="244">
        <v>316</v>
      </c>
      <c r="GM188" s="244">
        <v>316</v>
      </c>
      <c r="GN188" s="244">
        <v>304</v>
      </c>
      <c r="GO188" s="244">
        <v>304</v>
      </c>
      <c r="GP188" s="244">
        <v>304</v>
      </c>
      <c r="GQ188" s="244">
        <v>304</v>
      </c>
      <c r="GR188" s="244">
        <v>304</v>
      </c>
      <c r="GS188" s="244">
        <v>304</v>
      </c>
      <c r="GT188" s="244">
        <v>294</v>
      </c>
      <c r="GU188" s="244">
        <v>283</v>
      </c>
      <c r="GV188" s="244">
        <v>283</v>
      </c>
      <c r="GW188" s="244">
        <v>283</v>
      </c>
      <c r="GX188" s="244">
        <v>283</v>
      </c>
      <c r="GY188" s="244">
        <v>283</v>
      </c>
      <c r="GZ188" s="244">
        <v>283</v>
      </c>
      <c r="HA188" s="244">
        <v>283</v>
      </c>
      <c r="HB188" s="244">
        <v>283</v>
      </c>
      <c r="HC188" s="244">
        <v>283</v>
      </c>
      <c r="HD188" s="244">
        <v>283</v>
      </c>
      <c r="HE188" s="244">
        <v>1</v>
      </c>
      <c r="HF188" s="244">
        <v>283</v>
      </c>
      <c r="HG188" s="244">
        <v>283</v>
      </c>
      <c r="HH188" s="244">
        <v>283</v>
      </c>
      <c r="HI188" s="244">
        <v>283</v>
      </c>
      <c r="HJ188" s="244">
        <v>283</v>
      </c>
      <c r="HK188" s="198"/>
      <c r="HL188" s="198"/>
      <c r="HM188" s="244">
        <v>276</v>
      </c>
      <c r="HN188" s="244">
        <v>271</v>
      </c>
      <c r="HO188" s="244">
        <v>283</v>
      </c>
      <c r="HP188" s="244">
        <v>271</v>
      </c>
      <c r="HQ188" s="244">
        <v>271</v>
      </c>
      <c r="HR188" s="244">
        <v>267</v>
      </c>
      <c r="HS188" s="244">
        <v>267</v>
      </c>
      <c r="HT188" s="244">
        <v>267</v>
      </c>
      <c r="HU188" s="244">
        <v>267</v>
      </c>
      <c r="HV188" s="198"/>
      <c r="HW188" s="244">
        <v>267</v>
      </c>
      <c r="HX188" s="244">
        <v>265</v>
      </c>
      <c r="HY188" s="244">
        <v>262</v>
      </c>
      <c r="HZ188" s="244">
        <v>262</v>
      </c>
      <c r="IA188" s="244">
        <v>262</v>
      </c>
      <c r="IB188" s="244">
        <v>256</v>
      </c>
      <c r="IC188" s="244">
        <v>253</v>
      </c>
      <c r="ID188" s="244">
        <v>253</v>
      </c>
      <c r="IE188" s="244">
        <v>253</v>
      </c>
      <c r="IF188" s="244">
        <v>256</v>
      </c>
      <c r="IG188" s="244">
        <v>256</v>
      </c>
      <c r="IH188" s="244">
        <v>256</v>
      </c>
      <c r="II188" s="244">
        <v>256</v>
      </c>
      <c r="IJ188" s="244">
        <v>256</v>
      </c>
      <c r="IK188" s="244">
        <v>252</v>
      </c>
      <c r="IL188" s="244">
        <v>252</v>
      </c>
      <c r="IM188" s="244">
        <v>252</v>
      </c>
      <c r="IN188" s="244">
        <v>252</v>
      </c>
      <c r="IO188" s="244">
        <v>252</v>
      </c>
      <c r="IP188" s="244">
        <v>252</v>
      </c>
      <c r="IQ188" s="244">
        <v>249</v>
      </c>
      <c r="IR188" s="244">
        <v>237</v>
      </c>
      <c r="IS188" s="244">
        <v>237</v>
      </c>
      <c r="IT188" s="244">
        <v>237</v>
      </c>
      <c r="IU188" s="244">
        <v>237</v>
      </c>
      <c r="IV188" s="244">
        <v>237</v>
      </c>
      <c r="IW188" s="244">
        <v>237</v>
      </c>
      <c r="IX188" s="244">
        <v>235</v>
      </c>
      <c r="IY188" s="244">
        <v>229</v>
      </c>
      <c r="IZ188" s="198"/>
      <c r="JA188" s="244">
        <v>229</v>
      </c>
      <c r="JB188" s="244">
        <v>229</v>
      </c>
      <c r="JC188" s="244">
        <v>229</v>
      </c>
      <c r="JD188" s="244">
        <v>226</v>
      </c>
      <c r="JE188" s="244">
        <v>226</v>
      </c>
      <c r="JF188" s="244">
        <v>226</v>
      </c>
      <c r="JG188" s="244">
        <v>222</v>
      </c>
      <c r="JH188" s="244">
        <v>222</v>
      </c>
      <c r="JI188" s="244">
        <v>222</v>
      </c>
      <c r="JJ188" s="244"/>
      <c r="JK188" s="244">
        <v>222</v>
      </c>
      <c r="JL188" s="244">
        <v>222</v>
      </c>
      <c r="JM188" s="244">
        <v>222</v>
      </c>
      <c r="JN188" s="244">
        <v>222</v>
      </c>
      <c r="JO188" s="244">
        <v>212</v>
      </c>
      <c r="JP188" s="244">
        <v>212</v>
      </c>
      <c r="JQ188" s="198"/>
      <c r="JR188" s="244">
        <v>210</v>
      </c>
      <c r="JS188" s="244">
        <v>210</v>
      </c>
      <c r="JT188" s="244">
        <v>210</v>
      </c>
      <c r="JU188" s="244">
        <v>210</v>
      </c>
      <c r="JV188" s="244">
        <v>209</v>
      </c>
      <c r="JW188" s="244">
        <v>209</v>
      </c>
      <c r="JX188" s="244">
        <v>209</v>
      </c>
      <c r="JY188" s="244">
        <v>204</v>
      </c>
      <c r="JZ188" s="244">
        <v>204</v>
      </c>
      <c r="KA188" s="244">
        <v>204</v>
      </c>
      <c r="KB188" s="244">
        <v>201</v>
      </c>
      <c r="KC188" s="244">
        <v>201</v>
      </c>
      <c r="KD188" s="244">
        <v>201</v>
      </c>
      <c r="KE188" s="244">
        <v>201</v>
      </c>
      <c r="KF188" s="244">
        <v>185</v>
      </c>
      <c r="KG188" s="244">
        <v>185</v>
      </c>
      <c r="KH188" s="244">
        <v>185</v>
      </c>
      <c r="KI188" s="244">
        <v>185</v>
      </c>
      <c r="KJ188" s="244">
        <v>185</v>
      </c>
      <c r="KK188" s="244">
        <v>185</v>
      </c>
      <c r="KL188" s="244">
        <v>185</v>
      </c>
      <c r="KM188" s="244">
        <v>185</v>
      </c>
      <c r="KN188" s="244">
        <v>185</v>
      </c>
      <c r="KO188" s="244">
        <v>180</v>
      </c>
      <c r="KP188" s="244">
        <v>180</v>
      </c>
      <c r="KQ188" s="244">
        <v>180</v>
      </c>
      <c r="KR188" s="244">
        <v>180</v>
      </c>
      <c r="KS188" s="244">
        <v>180</v>
      </c>
      <c r="KT188" s="244">
        <v>180</v>
      </c>
      <c r="KU188" s="244">
        <v>178</v>
      </c>
      <c r="KV188" s="244">
        <v>175</v>
      </c>
      <c r="KW188" s="244">
        <v>175</v>
      </c>
      <c r="KX188" s="198"/>
      <c r="KY188" s="198"/>
      <c r="KZ188" s="198"/>
      <c r="LA188" s="198"/>
      <c r="LB188" s="244">
        <v>166</v>
      </c>
      <c r="LC188" s="244">
        <v>222</v>
      </c>
      <c r="LD188" s="244">
        <v>222</v>
      </c>
      <c r="LE188" s="244">
        <v>166</v>
      </c>
      <c r="LF188" s="243">
        <v>0</v>
      </c>
      <c r="LG188" s="244">
        <v>166</v>
      </c>
      <c r="LH188" s="198"/>
      <c r="LI188" s="198"/>
      <c r="LJ188" s="198"/>
      <c r="LK188" s="198"/>
      <c r="LL188" s="198"/>
      <c r="LM188" s="198"/>
      <c r="LN188" s="198"/>
      <c r="LO188" s="198"/>
      <c r="LP188" s="198"/>
      <c r="LQ188" s="244">
        <v>166</v>
      </c>
      <c r="LR188" s="198"/>
      <c r="LS188" s="198"/>
      <c r="LT188" s="198"/>
      <c r="LU188" s="198"/>
      <c r="LV188" s="198"/>
      <c r="LW188" s="198"/>
      <c r="LX188" s="198"/>
      <c r="LY188" s="198"/>
      <c r="LZ188" s="198"/>
      <c r="MA188" s="198"/>
      <c r="MB188" s="198"/>
      <c r="MC188" s="198"/>
      <c r="MD188" s="198"/>
      <c r="ME188" s="198"/>
      <c r="MF188" s="198"/>
      <c r="MG188" s="198"/>
      <c r="MH188" s="198"/>
      <c r="MI188" s="198"/>
      <c r="MJ188" s="198"/>
      <c r="MK188" s="198"/>
      <c r="ML188" s="198"/>
      <c r="MM188" s="198"/>
      <c r="MN188" s="244">
        <v>166</v>
      </c>
      <c r="MO188" s="242">
        <v>133</v>
      </c>
      <c r="MP188" s="198"/>
      <c r="MQ188" s="242">
        <v>133</v>
      </c>
      <c r="MR188" s="198"/>
      <c r="MS188" s="198"/>
      <c r="MT188" s="198"/>
      <c r="MU188" s="198"/>
      <c r="MV188" s="198"/>
      <c r="MW188" s="198"/>
      <c r="MX188" s="198"/>
      <c r="MY188" s="198"/>
      <c r="MZ188" s="198"/>
      <c r="NA188" s="242">
        <v>133</v>
      </c>
      <c r="NB188" s="198"/>
      <c r="NC188" s="198"/>
      <c r="ND188" s="198"/>
      <c r="NE188" s="198"/>
      <c r="NF188" s="198"/>
      <c r="NG188" s="198"/>
      <c r="NH188" s="198"/>
      <c r="NI188" s="198"/>
      <c r="NJ188" s="198"/>
      <c r="NK188" s="198"/>
      <c r="NL188" s="198"/>
      <c r="NM188" s="198"/>
      <c r="NN188" s="198"/>
      <c r="NO188" s="198"/>
      <c r="NP188" s="198"/>
      <c r="NQ188" s="198"/>
      <c r="NR188" s="198"/>
      <c r="NS188" s="198"/>
      <c r="NT188" s="198"/>
      <c r="NU188" s="198"/>
      <c r="NV188" s="198"/>
      <c r="NW188" s="198"/>
      <c r="NX188" s="198"/>
      <c r="NY188" s="198"/>
      <c r="NZ188" s="198"/>
      <c r="OA188" s="198"/>
      <c r="OB188" s="198"/>
      <c r="OC188" s="198"/>
      <c r="OD188" s="198"/>
      <c r="OE188" s="198"/>
      <c r="OF188" s="198"/>
      <c r="OG188" s="198"/>
      <c r="OH188" s="198"/>
      <c r="OI188" s="198"/>
      <c r="OJ188" s="198"/>
      <c r="OK188" s="198"/>
      <c r="OL188" s="198"/>
      <c r="OM188" s="198"/>
      <c r="ON188" s="198"/>
      <c r="OO188" s="198"/>
      <c r="OP188" s="198"/>
      <c r="OQ188" s="198"/>
      <c r="OR188" s="198"/>
      <c r="OS188" s="198"/>
      <c r="OT188" s="198"/>
      <c r="OU188" s="198"/>
      <c r="OV188" s="198"/>
      <c r="OW188" s="198"/>
      <c r="OX188" s="198"/>
      <c r="OY188" s="198"/>
      <c r="OZ188" s="198"/>
      <c r="PA188" s="198"/>
      <c r="PB188" s="198"/>
      <c r="PC188" s="198"/>
      <c r="PD188" s="198"/>
      <c r="PE188" s="198"/>
      <c r="PF188" s="198"/>
      <c r="PG188" s="198"/>
      <c r="PH188" s="198"/>
      <c r="PI188" s="198"/>
      <c r="PJ188" s="198"/>
      <c r="PK188" s="198"/>
      <c r="PL188" s="198"/>
      <c r="PM188" s="198"/>
      <c r="PN188" s="198"/>
      <c r="PO188" s="198"/>
      <c r="PP188" s="198"/>
      <c r="PQ188" s="198"/>
      <c r="PR188" s="198"/>
      <c r="PS188" s="198"/>
      <c r="PT188" s="198"/>
      <c r="PU188" s="198"/>
      <c r="PV188" s="198"/>
      <c r="PW188" s="198"/>
      <c r="PX188" s="261"/>
      <c r="PY188" s="261"/>
      <c r="PZ188" s="261"/>
      <c r="QA188" s="261"/>
      <c r="QB188" s="261"/>
      <c r="QC188" s="261"/>
      <c r="QD188" s="261"/>
      <c r="QE188" s="261"/>
      <c r="QF188" s="261"/>
      <c r="QG188" s="261"/>
      <c r="QH188" s="261"/>
      <c r="QI188" s="261"/>
      <c r="QJ188" s="261"/>
      <c r="QK188" s="261"/>
      <c r="QL188" s="261"/>
      <c r="QM188" s="261"/>
      <c r="QN188" s="261"/>
      <c r="QO188" s="261"/>
      <c r="QP188" s="261"/>
      <c r="QQ188" s="261"/>
      <c r="QR188" s="261"/>
      <c r="QS188" s="261"/>
      <c r="QT188" s="261"/>
      <c r="QU188" s="261"/>
      <c r="QV188" s="261"/>
      <c r="QW188" s="261"/>
      <c r="QX188" s="261"/>
      <c r="QY188" s="261"/>
      <c r="QZ188" s="261"/>
      <c r="RA188" s="261"/>
      <c r="RB188" s="261"/>
      <c r="RC188" s="261"/>
      <c r="RD188" s="261"/>
      <c r="RE188" s="261"/>
      <c r="RF188" s="261"/>
      <c r="RG188" s="261"/>
      <c r="RH188" s="261"/>
      <c r="RI188" s="261"/>
      <c r="RJ188" s="261"/>
      <c r="RK188" s="261"/>
      <c r="RL188" s="261"/>
      <c r="RM188" s="261"/>
      <c r="RN188" s="261"/>
      <c r="RO188" s="261"/>
      <c r="RP188" s="261"/>
      <c r="RQ188" s="261"/>
      <c r="RR188" s="261"/>
      <c r="RS188" s="261"/>
      <c r="RT188" s="261"/>
      <c r="RU188" s="261"/>
      <c r="RV188" s="261"/>
      <c r="RW188" s="261"/>
      <c r="RX188" s="261"/>
      <c r="RY188" s="261"/>
      <c r="RZ188" s="261"/>
      <c r="SA188" s="261"/>
      <c r="SB188" s="261"/>
      <c r="SC188" s="261"/>
      <c r="SD188" s="261"/>
      <c r="SE188" s="261"/>
    </row>
    <row r="189" spans="1:499" x14ac:dyDescent="0.2">
      <c r="A189" s="230" t="s">
        <v>830</v>
      </c>
      <c r="B189" s="231" t="s">
        <v>3302</v>
      </c>
      <c r="C189" s="225"/>
      <c r="D189" s="225"/>
      <c r="E189" s="225"/>
      <c r="F189" s="226" t="s">
        <v>5847</v>
      </c>
      <c r="G189" s="226" t="s">
        <v>5550</v>
      </c>
      <c r="H189" s="226" t="s">
        <v>5551</v>
      </c>
      <c r="I189" s="226" t="s">
        <v>5827</v>
      </c>
      <c r="J189" s="226"/>
      <c r="K189" s="226"/>
      <c r="L189" s="226"/>
      <c r="M189" s="226"/>
      <c r="N189" s="226" t="s">
        <v>5553</v>
      </c>
      <c r="O189" s="226" t="s">
        <v>5848</v>
      </c>
      <c r="P189" s="226"/>
      <c r="Q189" s="237">
        <v>0</v>
      </c>
      <c r="R189" s="238"/>
      <c r="S189" s="238"/>
      <c r="T189" s="238"/>
      <c r="U189" s="238"/>
      <c r="V189" s="238"/>
      <c r="W189" s="232" t="s">
        <v>5570</v>
      </c>
      <c r="X189" s="232"/>
      <c r="Y189" s="232" t="s">
        <v>5556</v>
      </c>
      <c r="Z189" s="235">
        <v>3.51</v>
      </c>
      <c r="AA189" s="235">
        <v>5.14</v>
      </c>
      <c r="AB189" s="235">
        <v>0</v>
      </c>
      <c r="AC189" s="224">
        <v>36526</v>
      </c>
      <c r="AD189" s="224">
        <v>36526</v>
      </c>
      <c r="AE189" s="125">
        <v>18</v>
      </c>
      <c r="AF189" s="125">
        <v>24</v>
      </c>
      <c r="AG189" s="125">
        <v>12</v>
      </c>
      <c r="AH189" s="236">
        <v>1</v>
      </c>
      <c r="AI189" s="236" t="s">
        <v>819</v>
      </c>
      <c r="AJ189" s="125" t="s">
        <v>6225</v>
      </c>
      <c r="AK189" s="175" t="s">
        <v>5145</v>
      </c>
      <c r="AL189" s="125" t="s">
        <v>820</v>
      </c>
      <c r="AM189" s="27" t="s">
        <v>5060</v>
      </c>
      <c r="AN189" s="126">
        <v>15.91</v>
      </c>
      <c r="AO189" s="126">
        <v>4.7</v>
      </c>
      <c r="AP189" s="126">
        <v>6.5</v>
      </c>
      <c r="AQ189" s="126">
        <v>4.7</v>
      </c>
      <c r="AR189" s="125">
        <v>0</v>
      </c>
      <c r="AS189" s="125">
        <v>0</v>
      </c>
      <c r="AT189" s="178">
        <v>43448</v>
      </c>
      <c r="AU189" s="178"/>
      <c r="AV189" s="178">
        <v>43443</v>
      </c>
      <c r="AW189" s="239" t="s">
        <v>855</v>
      </c>
      <c r="AX189" s="239" t="s">
        <v>846</v>
      </c>
      <c r="AY189" s="127"/>
      <c r="AZ189" s="127"/>
      <c r="BA189" s="128">
        <v>300</v>
      </c>
      <c r="BB189" s="128" t="s">
        <v>489</v>
      </c>
      <c r="BC189" s="128"/>
      <c r="BD189" s="128">
        <v>1</v>
      </c>
      <c r="BE189" s="129" t="s">
        <v>541</v>
      </c>
      <c r="BF189" s="130">
        <v>1</v>
      </c>
      <c r="BG189" s="240"/>
      <c r="BH189" s="241"/>
      <c r="BI189" s="190"/>
      <c r="BJ189" s="131">
        <v>296</v>
      </c>
      <c r="BK189" s="191">
        <v>688</v>
      </c>
      <c r="BL189" s="13">
        <v>197</v>
      </c>
      <c r="BM189" s="13">
        <v>98</v>
      </c>
      <c r="BN189" s="27" t="s">
        <v>705</v>
      </c>
      <c r="BO189" s="13" t="s">
        <v>5562</v>
      </c>
      <c r="BP189" s="222">
        <v>329</v>
      </c>
      <c r="BQ189" s="132"/>
      <c r="BR189" s="133"/>
      <c r="BS189" s="125">
        <v>1000000000</v>
      </c>
      <c r="BT189" s="134">
        <v>114</v>
      </c>
      <c r="BU189" s="135">
        <v>0.6149</v>
      </c>
      <c r="BV189" s="134">
        <v>300</v>
      </c>
      <c r="BW189" s="136">
        <v>0</v>
      </c>
      <c r="BX189" s="136">
        <v>0</v>
      </c>
      <c r="BY189" s="136">
        <v>300</v>
      </c>
      <c r="BZ189" s="134">
        <v>0</v>
      </c>
      <c r="CA189" s="134">
        <v>0</v>
      </c>
      <c r="CB189" s="134">
        <v>414</v>
      </c>
      <c r="CC189" s="135">
        <v>-0.39860000000000001</v>
      </c>
      <c r="CD189" s="134"/>
      <c r="CE189" s="134"/>
      <c r="CF189" s="137">
        <v>0</v>
      </c>
      <c r="CG189" s="134">
        <v>99</v>
      </c>
      <c r="CH189" s="132"/>
      <c r="CI189" s="132"/>
      <c r="CJ189" s="229" t="s">
        <v>820</v>
      </c>
      <c r="CK189" s="233" t="s">
        <v>820</v>
      </c>
      <c r="CL189" s="138">
        <v>0</v>
      </c>
      <c r="CM189" s="138">
        <v>0</v>
      </c>
      <c r="CN189" s="135">
        <v>0</v>
      </c>
      <c r="CO189" s="135">
        <v>0.62</v>
      </c>
      <c r="CP189" s="139"/>
      <c r="CQ189" s="135">
        <v>0</v>
      </c>
      <c r="CR189" s="179">
        <v>43479</v>
      </c>
      <c r="CS189" s="180">
        <v>43479</v>
      </c>
      <c r="CT189" s="181">
        <v>43605</v>
      </c>
      <c r="CU189" s="181">
        <v>42912</v>
      </c>
      <c r="CV189" s="181">
        <v>0</v>
      </c>
      <c r="CW189" s="181">
        <v>42996</v>
      </c>
      <c r="CX189" s="181">
        <v>43080</v>
      </c>
      <c r="CY189" s="135">
        <v>0</v>
      </c>
      <c r="CZ189" s="134">
        <v>0</v>
      </c>
      <c r="DA189" s="135">
        <v>0</v>
      </c>
      <c r="DB189" s="135">
        <v>0</v>
      </c>
      <c r="DC189" s="135">
        <v>2.197802197802198E-2</v>
      </c>
      <c r="DD189" s="135">
        <v>0</v>
      </c>
      <c r="DE189" s="140">
        <v>0</v>
      </c>
      <c r="DF189" s="13" t="s">
        <v>820</v>
      </c>
      <c r="DG189" s="80" t="s">
        <v>820</v>
      </c>
      <c r="DH189" s="18" t="b">
        <v>0</v>
      </c>
      <c r="DI189" s="79"/>
      <c r="DJ189" s="79"/>
      <c r="DK189" s="192"/>
      <c r="DL189" s="174"/>
      <c r="DM189" s="193"/>
      <c r="DN189" s="135"/>
      <c r="DO189" s="79"/>
      <c r="DP189" s="79"/>
      <c r="DQ189" s="79"/>
      <c r="DR189" s="79"/>
      <c r="DS189" s="79"/>
      <c r="DT189" s="79"/>
      <c r="DU189" s="79"/>
      <c r="DV189" s="18"/>
      <c r="DW189" s="18"/>
      <c r="DX189" s="18"/>
      <c r="DY189" s="177"/>
      <c r="DZ189" s="177">
        <v>0</v>
      </c>
      <c r="EA189" s="177">
        <v>0</v>
      </c>
      <c r="EB189" s="177">
        <v>0</v>
      </c>
      <c r="EC189" s="177">
        <v>0</v>
      </c>
      <c r="ED189" s="177">
        <v>0</v>
      </c>
      <c r="EE189" s="177">
        <v>0</v>
      </c>
      <c r="EF189" s="177">
        <v>0</v>
      </c>
      <c r="EG189" s="177">
        <v>0</v>
      </c>
      <c r="EH189" s="177">
        <v>0</v>
      </c>
      <c r="EI189" s="177">
        <v>0</v>
      </c>
      <c r="EJ189" s="177">
        <v>0</v>
      </c>
      <c r="EK189" s="177">
        <v>0</v>
      </c>
      <c r="EL189" s="177">
        <v>0</v>
      </c>
      <c r="EM189" s="177">
        <v>0</v>
      </c>
      <c r="EN189" s="177">
        <v>0</v>
      </c>
      <c r="EO189" s="177">
        <v>0</v>
      </c>
      <c r="EP189" s="177">
        <v>0</v>
      </c>
      <c r="EQ189" s="177">
        <v>0</v>
      </c>
      <c r="ER189" s="177">
        <v>0</v>
      </c>
      <c r="ES189" s="177">
        <v>0</v>
      </c>
      <c r="ET189" s="177">
        <v>0</v>
      </c>
      <c r="EU189" s="177">
        <v>0</v>
      </c>
      <c r="EV189" s="177">
        <v>0</v>
      </c>
      <c r="EW189" s="177">
        <v>0</v>
      </c>
      <c r="EX189" s="177">
        <v>0</v>
      </c>
      <c r="EY189" s="177">
        <v>0</v>
      </c>
      <c r="EZ189" s="177">
        <v>0</v>
      </c>
      <c r="FA189" s="177">
        <v>0</v>
      </c>
      <c r="FB189" s="177">
        <v>0</v>
      </c>
      <c r="FC189" s="246">
        <v>536</v>
      </c>
      <c r="FD189" s="248">
        <v>406</v>
      </c>
      <c r="FE189" s="248">
        <v>406</v>
      </c>
      <c r="FF189" s="248">
        <v>406</v>
      </c>
      <c r="FG189" s="249">
        <v>369</v>
      </c>
      <c r="FH189" s="249">
        <v>365</v>
      </c>
      <c r="FI189" s="249">
        <v>365</v>
      </c>
      <c r="FJ189" s="249">
        <v>365</v>
      </c>
      <c r="FK189" s="249">
        <v>340</v>
      </c>
      <c r="FL189" s="249">
        <v>340</v>
      </c>
      <c r="FM189" s="249">
        <v>340</v>
      </c>
      <c r="FN189" s="249">
        <v>340</v>
      </c>
      <c r="FO189" s="249">
        <v>340</v>
      </c>
      <c r="FP189" s="249">
        <v>340</v>
      </c>
      <c r="FQ189" s="249">
        <v>340</v>
      </c>
      <c r="FR189" s="249">
        <v>340</v>
      </c>
      <c r="FS189" s="249">
        <v>340</v>
      </c>
      <c r="FT189" s="249">
        <v>340</v>
      </c>
      <c r="FU189" s="249">
        <v>340</v>
      </c>
      <c r="FV189" s="249">
        <v>340</v>
      </c>
      <c r="FW189" s="249">
        <v>340</v>
      </c>
      <c r="FX189" s="249">
        <v>340</v>
      </c>
      <c r="FY189" s="249">
        <v>340</v>
      </c>
      <c r="FZ189" s="249">
        <v>340</v>
      </c>
      <c r="GA189" s="249">
        <v>340</v>
      </c>
      <c r="GB189" s="249">
        <v>340</v>
      </c>
      <c r="GC189" s="249">
        <v>340</v>
      </c>
      <c r="GD189" s="250">
        <v>321</v>
      </c>
      <c r="GE189" s="250">
        <v>321</v>
      </c>
      <c r="GF189" s="250">
        <v>321</v>
      </c>
      <c r="GG189" s="250">
        <v>310</v>
      </c>
      <c r="GH189" s="250">
        <v>310</v>
      </c>
      <c r="GI189" s="250">
        <v>310</v>
      </c>
      <c r="GJ189" s="250">
        <v>310</v>
      </c>
      <c r="GK189" s="250">
        <v>309</v>
      </c>
      <c r="GL189" s="250">
        <v>309</v>
      </c>
      <c r="GM189" s="250">
        <v>309</v>
      </c>
      <c r="GN189" s="250">
        <v>309</v>
      </c>
      <c r="GO189" s="250">
        <v>309</v>
      </c>
      <c r="GP189" s="250">
        <v>309</v>
      </c>
      <c r="GQ189" s="250">
        <v>309</v>
      </c>
      <c r="GR189" s="250">
        <v>303</v>
      </c>
      <c r="GS189" s="250">
        <v>303</v>
      </c>
      <c r="GT189" s="250">
        <v>303</v>
      </c>
      <c r="GU189" s="250">
        <v>297</v>
      </c>
      <c r="GV189" s="250">
        <v>297</v>
      </c>
      <c r="GW189" s="250">
        <v>297</v>
      </c>
      <c r="GX189" s="250">
        <v>297</v>
      </c>
      <c r="GY189" s="250">
        <v>297</v>
      </c>
      <c r="GZ189" s="250">
        <v>297</v>
      </c>
      <c r="HA189" s="250">
        <v>297</v>
      </c>
      <c r="HB189" s="250">
        <v>297</v>
      </c>
      <c r="HC189" s="250">
        <v>297</v>
      </c>
      <c r="HD189" s="250">
        <v>297</v>
      </c>
      <c r="HE189" s="250">
        <v>1</v>
      </c>
      <c r="HF189" s="250">
        <v>292</v>
      </c>
      <c r="HG189" s="250">
        <v>292</v>
      </c>
      <c r="HH189" s="250">
        <v>292</v>
      </c>
      <c r="HI189" s="244">
        <v>292</v>
      </c>
      <c r="HJ189" s="244">
        <v>287</v>
      </c>
      <c r="HK189" s="196"/>
      <c r="HL189" s="196"/>
      <c r="HM189" s="244">
        <v>269</v>
      </c>
      <c r="HN189" s="244">
        <v>269</v>
      </c>
      <c r="HO189" s="244">
        <v>292</v>
      </c>
      <c r="HP189" s="244">
        <v>252</v>
      </c>
      <c r="HQ189" s="244">
        <v>252</v>
      </c>
      <c r="HR189" s="244">
        <v>252</v>
      </c>
      <c r="HS189" s="244">
        <v>252</v>
      </c>
      <c r="HT189" s="244">
        <v>252</v>
      </c>
      <c r="HU189" s="244">
        <v>252</v>
      </c>
      <c r="HV189" s="196"/>
      <c r="HW189" s="244">
        <v>246</v>
      </c>
      <c r="HX189" s="244">
        <v>239</v>
      </c>
      <c r="HY189" s="244">
        <v>239</v>
      </c>
      <c r="HZ189" s="244">
        <v>239</v>
      </c>
      <c r="IA189" s="244">
        <v>239</v>
      </c>
      <c r="IB189" s="244">
        <v>239</v>
      </c>
      <c r="IC189" s="244">
        <v>237</v>
      </c>
      <c r="ID189" s="244">
        <v>237</v>
      </c>
      <c r="IE189" s="244">
        <v>237</v>
      </c>
      <c r="IF189" s="244">
        <v>237</v>
      </c>
      <c r="IG189" s="244">
        <v>237</v>
      </c>
      <c r="IH189" s="244">
        <v>237</v>
      </c>
      <c r="II189" s="244">
        <v>237</v>
      </c>
      <c r="IJ189" s="244">
        <v>237</v>
      </c>
      <c r="IK189" s="244">
        <v>224</v>
      </c>
      <c r="IL189" s="244">
        <v>219</v>
      </c>
      <c r="IM189" s="244">
        <v>214</v>
      </c>
      <c r="IN189" s="244">
        <v>214</v>
      </c>
      <c r="IO189" s="244">
        <v>214</v>
      </c>
      <c r="IP189" s="244">
        <v>214</v>
      </c>
      <c r="IQ189" s="244">
        <v>214</v>
      </c>
      <c r="IR189" s="244">
        <v>214</v>
      </c>
      <c r="IS189" s="244">
        <v>214</v>
      </c>
      <c r="IT189" s="244">
        <v>214</v>
      </c>
      <c r="IU189" s="244">
        <v>214</v>
      </c>
      <c r="IV189" s="244">
        <v>214</v>
      </c>
      <c r="IW189" s="244">
        <v>214</v>
      </c>
      <c r="IX189" s="244">
        <v>207</v>
      </c>
      <c r="IY189" s="244">
        <v>207</v>
      </c>
      <c r="IZ189" s="196"/>
      <c r="JA189" s="244">
        <v>207</v>
      </c>
      <c r="JB189" s="244">
        <v>207</v>
      </c>
      <c r="JC189" s="244">
        <v>207</v>
      </c>
      <c r="JD189" s="250">
        <v>200</v>
      </c>
      <c r="JE189" s="250">
        <v>200</v>
      </c>
      <c r="JF189" s="250">
        <v>200</v>
      </c>
      <c r="JG189" s="250">
        <v>200</v>
      </c>
      <c r="JH189" s="250">
        <v>197</v>
      </c>
      <c r="JI189" s="250">
        <v>197</v>
      </c>
      <c r="JJ189" s="250"/>
      <c r="JK189" s="244">
        <v>194</v>
      </c>
      <c r="JL189" s="250">
        <v>189</v>
      </c>
      <c r="JM189" s="250">
        <v>189</v>
      </c>
      <c r="JN189" s="250">
        <v>186</v>
      </c>
      <c r="JO189" s="250">
        <v>186</v>
      </c>
      <c r="JP189" s="250">
        <v>186</v>
      </c>
      <c r="JQ189" s="196"/>
      <c r="JR189" s="250">
        <v>186</v>
      </c>
      <c r="JS189" s="250">
        <v>186</v>
      </c>
      <c r="JT189" s="250">
        <v>181</v>
      </c>
      <c r="JU189" s="250">
        <v>181</v>
      </c>
      <c r="JV189" s="250">
        <v>179</v>
      </c>
      <c r="JW189" s="250">
        <v>179</v>
      </c>
      <c r="JX189" s="250">
        <v>179</v>
      </c>
      <c r="JY189" s="250">
        <v>179</v>
      </c>
      <c r="JZ189" s="250">
        <v>179</v>
      </c>
      <c r="KA189" s="250">
        <v>179</v>
      </c>
      <c r="KB189" s="250">
        <v>179</v>
      </c>
      <c r="KC189" s="250">
        <v>179</v>
      </c>
      <c r="KD189" s="250">
        <v>179</v>
      </c>
      <c r="KE189" s="250">
        <v>179</v>
      </c>
      <c r="KF189" s="250">
        <v>179</v>
      </c>
      <c r="KG189" s="250">
        <v>179</v>
      </c>
      <c r="KH189" s="250">
        <v>177</v>
      </c>
      <c r="KI189" s="250">
        <v>177</v>
      </c>
      <c r="KJ189" s="250">
        <v>177</v>
      </c>
      <c r="KK189" s="250">
        <v>177</v>
      </c>
      <c r="KL189" s="250">
        <v>177</v>
      </c>
      <c r="KM189" s="250">
        <v>177</v>
      </c>
      <c r="KN189" s="250">
        <v>177</v>
      </c>
      <c r="KO189" s="250">
        <v>172</v>
      </c>
      <c r="KP189" s="250">
        <v>172</v>
      </c>
      <c r="KQ189" s="250">
        <v>172</v>
      </c>
      <c r="KR189" s="250">
        <v>172</v>
      </c>
      <c r="KS189" s="250">
        <v>172</v>
      </c>
      <c r="KT189" s="250">
        <v>172</v>
      </c>
      <c r="KU189" s="250">
        <v>169</v>
      </c>
      <c r="KV189" s="250">
        <v>169</v>
      </c>
      <c r="KW189" s="250">
        <v>169</v>
      </c>
      <c r="KX189" s="196"/>
      <c r="KY189" s="196"/>
      <c r="KZ189" s="196"/>
      <c r="LA189" s="196"/>
      <c r="LB189" s="245">
        <v>151</v>
      </c>
      <c r="LC189" s="250">
        <v>197</v>
      </c>
      <c r="LD189" s="250">
        <v>197</v>
      </c>
      <c r="LE189" s="245">
        <v>148</v>
      </c>
      <c r="LF189" s="199">
        <v>0</v>
      </c>
      <c r="LG189" s="245">
        <v>148</v>
      </c>
      <c r="LH189" s="196"/>
      <c r="LI189" s="196"/>
      <c r="LJ189" s="196"/>
      <c r="LK189" s="196"/>
      <c r="LL189" s="196"/>
      <c r="LM189" s="196"/>
      <c r="LN189" s="196"/>
      <c r="LO189" s="196"/>
      <c r="LP189" s="196"/>
      <c r="LQ189" s="245">
        <v>148</v>
      </c>
      <c r="LR189" s="196"/>
      <c r="LS189" s="196"/>
      <c r="LT189" s="196"/>
      <c r="LU189" s="196"/>
      <c r="LV189" s="196"/>
      <c r="LW189" s="196"/>
      <c r="LX189" s="196"/>
      <c r="LY189" s="196"/>
      <c r="LZ189" s="196"/>
      <c r="MA189" s="196"/>
      <c r="MB189" s="196"/>
      <c r="MC189" s="196"/>
      <c r="MD189" s="196"/>
      <c r="ME189" s="196"/>
      <c r="MF189" s="196"/>
      <c r="MG189" s="196"/>
      <c r="MH189" s="196"/>
      <c r="MI189" s="196"/>
      <c r="MJ189" s="196"/>
      <c r="MK189" s="196"/>
      <c r="ML189" s="196"/>
      <c r="MM189" s="196"/>
      <c r="MN189" s="250">
        <v>148</v>
      </c>
      <c r="MO189" s="250">
        <v>114</v>
      </c>
      <c r="MP189" s="196"/>
      <c r="MQ189" s="250">
        <v>114</v>
      </c>
      <c r="MR189" s="196"/>
      <c r="MS189" s="196"/>
      <c r="MT189" s="196"/>
      <c r="MU189" s="196"/>
      <c r="MV189" s="196"/>
      <c r="MW189" s="196"/>
      <c r="MX189" s="196"/>
      <c r="MY189" s="196"/>
      <c r="MZ189" s="196"/>
      <c r="NA189" s="250">
        <v>114</v>
      </c>
      <c r="NB189" s="196"/>
      <c r="NC189" s="196"/>
      <c r="ND189" s="196"/>
      <c r="NE189" s="196"/>
      <c r="NF189" s="196"/>
      <c r="NG189" s="196"/>
      <c r="NH189" s="196"/>
      <c r="NI189" s="196"/>
      <c r="NJ189" s="196"/>
      <c r="NK189" s="196"/>
      <c r="NL189" s="196"/>
      <c r="NM189" s="196"/>
      <c r="NN189" s="196"/>
      <c r="NO189" s="196"/>
      <c r="NP189" s="196"/>
      <c r="NQ189" s="196"/>
      <c r="NR189" s="196"/>
      <c r="NS189" s="196"/>
      <c r="NT189" s="196"/>
      <c r="NU189" s="196"/>
      <c r="NV189" s="196"/>
      <c r="NW189" s="196"/>
      <c r="NX189" s="196"/>
      <c r="NY189" s="196"/>
      <c r="NZ189" s="196"/>
      <c r="OA189" s="196"/>
      <c r="OB189" s="196"/>
      <c r="OC189" s="196"/>
      <c r="OD189" s="196"/>
      <c r="OE189" s="196"/>
      <c r="OF189" s="196"/>
      <c r="OG189" s="196"/>
      <c r="OH189" s="196"/>
      <c r="OI189" s="196"/>
      <c r="OJ189" s="196"/>
      <c r="OK189" s="196"/>
      <c r="OL189" s="196"/>
      <c r="OM189" s="196"/>
      <c r="ON189" s="196"/>
      <c r="OO189" s="196"/>
      <c r="OP189" s="196"/>
      <c r="OQ189" s="196"/>
      <c r="OR189" s="196"/>
      <c r="OS189" s="196"/>
      <c r="OT189" s="196"/>
      <c r="OU189" s="196"/>
      <c r="OV189" s="196"/>
      <c r="OW189" s="196"/>
      <c r="OX189" s="196"/>
      <c r="OY189" s="196"/>
      <c r="OZ189" s="196"/>
      <c r="PA189" s="196"/>
      <c r="PB189" s="196"/>
      <c r="PC189" s="196"/>
      <c r="PD189" s="196"/>
      <c r="PE189" s="196"/>
      <c r="PF189" s="196"/>
      <c r="PG189" s="196"/>
      <c r="PH189" s="196"/>
      <c r="PI189" s="196"/>
      <c r="PJ189" s="196"/>
      <c r="PK189" s="196"/>
      <c r="PL189" s="196"/>
      <c r="PM189" s="196"/>
      <c r="PN189" s="196"/>
      <c r="PO189" s="196"/>
      <c r="PP189" s="196"/>
      <c r="PQ189" s="196"/>
      <c r="PR189" s="196"/>
      <c r="PS189" s="196"/>
      <c r="PT189" s="196"/>
      <c r="PU189" s="196"/>
      <c r="PV189" s="196"/>
      <c r="PW189" s="196"/>
      <c r="PX189" s="261"/>
      <c r="PY189" s="261"/>
      <c r="PZ189" s="261"/>
      <c r="QA189" s="261"/>
      <c r="QB189" s="261"/>
      <c r="QC189" s="261"/>
      <c r="QD189" s="261"/>
      <c r="QE189" s="261"/>
      <c r="QF189" s="261"/>
      <c r="QG189" s="261"/>
      <c r="QH189" s="261"/>
      <c r="QI189" s="261"/>
      <c r="QJ189" s="261"/>
      <c r="QK189" s="261"/>
      <c r="QL189" s="261"/>
      <c r="QM189" s="261"/>
      <c r="QN189" s="261"/>
      <c r="QO189" s="261"/>
      <c r="QP189" s="261"/>
      <c r="QQ189" s="261"/>
      <c r="QR189" s="261"/>
      <c r="QS189" s="261"/>
      <c r="QT189" s="261"/>
      <c r="QU189" s="261"/>
      <c r="QV189" s="261"/>
      <c r="QW189" s="261"/>
      <c r="QX189" s="261"/>
      <c r="QY189" s="261"/>
      <c r="QZ189" s="261"/>
      <c r="RA189" s="261"/>
      <c r="RB189" s="261"/>
      <c r="RC189" s="261"/>
      <c r="RD189" s="261"/>
      <c r="RE189" s="261"/>
      <c r="RF189" s="261"/>
      <c r="RG189" s="261"/>
      <c r="RH189" s="261"/>
      <c r="RI189" s="261"/>
      <c r="RJ189" s="261"/>
      <c r="RK189" s="261"/>
      <c r="RL189" s="261"/>
      <c r="RM189" s="261"/>
      <c r="RN189" s="261"/>
      <c r="RO189" s="261"/>
      <c r="RP189" s="261"/>
      <c r="RQ189" s="261"/>
      <c r="RR189" s="261"/>
      <c r="RS189" s="261"/>
      <c r="RT189" s="261"/>
      <c r="RU189" s="261"/>
      <c r="RV189" s="261"/>
      <c r="RW189" s="261"/>
      <c r="RX189" s="261"/>
      <c r="RY189" s="261"/>
      <c r="RZ189" s="261"/>
      <c r="SA189" s="261"/>
      <c r="SB189" s="261"/>
      <c r="SC189" s="261"/>
      <c r="SD189" s="261"/>
      <c r="SE189" s="261"/>
    </row>
    <row r="190" spans="1:499" x14ac:dyDescent="0.2">
      <c r="A190" s="230" t="s">
        <v>830</v>
      </c>
      <c r="B190" s="231" t="s">
        <v>2198</v>
      </c>
      <c r="C190" s="225"/>
      <c r="D190" s="225"/>
      <c r="E190" s="225"/>
      <c r="F190" s="226" t="s">
        <v>5849</v>
      </c>
      <c r="G190" s="226" t="s">
        <v>5550</v>
      </c>
      <c r="H190" s="226" t="s">
        <v>5551</v>
      </c>
      <c r="I190" s="226" t="s">
        <v>5827</v>
      </c>
      <c r="J190" s="226"/>
      <c r="K190" s="226"/>
      <c r="L190" s="226"/>
      <c r="M190" s="226"/>
      <c r="N190" s="226" t="s">
        <v>5553</v>
      </c>
      <c r="O190" s="226" t="s">
        <v>5850</v>
      </c>
      <c r="P190" s="226"/>
      <c r="Q190" s="237">
        <v>0</v>
      </c>
      <c r="R190" s="238"/>
      <c r="S190" s="238"/>
      <c r="T190" s="238"/>
      <c r="U190" s="238"/>
      <c r="V190" s="238"/>
      <c r="W190" s="232" t="s">
        <v>5561</v>
      </c>
      <c r="X190" s="232"/>
      <c r="Y190" s="232" t="s">
        <v>5556</v>
      </c>
      <c r="Z190" s="235">
        <v>2.17</v>
      </c>
      <c r="AA190" s="235">
        <v>4.12</v>
      </c>
      <c r="AB190" s="235">
        <v>0</v>
      </c>
      <c r="AC190" s="224">
        <v>36526</v>
      </c>
      <c r="AD190" s="224">
        <v>36526</v>
      </c>
      <c r="AE190" s="125">
        <v>18</v>
      </c>
      <c r="AF190" s="125">
        <v>24</v>
      </c>
      <c r="AG190" s="125">
        <v>12</v>
      </c>
      <c r="AH190" s="236">
        <v>1</v>
      </c>
      <c r="AI190" s="236" t="s">
        <v>819</v>
      </c>
      <c r="AJ190" s="125" t="s">
        <v>6225</v>
      </c>
      <c r="AK190" s="175" t="s">
        <v>5144</v>
      </c>
      <c r="AL190" s="125" t="s">
        <v>820</v>
      </c>
      <c r="AM190" s="27" t="s">
        <v>820</v>
      </c>
      <c r="AN190" s="126">
        <v>39.78</v>
      </c>
      <c r="AO190" s="126">
        <v>16.100000000000001</v>
      </c>
      <c r="AP190" s="126">
        <v>6.3</v>
      </c>
      <c r="AQ190" s="126">
        <v>3.1</v>
      </c>
      <c r="AR190" s="125">
        <v>0</v>
      </c>
      <c r="AS190" s="125">
        <v>0</v>
      </c>
      <c r="AT190" s="178">
        <v>43333</v>
      </c>
      <c r="AU190" s="178"/>
      <c r="AV190" s="178">
        <v>43070</v>
      </c>
      <c r="AW190" s="239" t="s">
        <v>855</v>
      </c>
      <c r="AX190" s="239" t="s">
        <v>846</v>
      </c>
      <c r="AY190" s="127"/>
      <c r="AZ190" s="127"/>
      <c r="BA190" s="128">
        <v>500</v>
      </c>
      <c r="BB190" s="128" t="s">
        <v>489</v>
      </c>
      <c r="BC190" s="128"/>
      <c r="BD190" s="128">
        <v>1</v>
      </c>
      <c r="BE190" s="129" t="s">
        <v>541</v>
      </c>
      <c r="BF190" s="130">
        <v>1</v>
      </c>
      <c r="BG190" s="240"/>
      <c r="BH190" s="241"/>
      <c r="BI190" s="190"/>
      <c r="BJ190" s="131">
        <v>2554</v>
      </c>
      <c r="BK190" s="191">
        <v>1719</v>
      </c>
      <c r="BL190" s="13">
        <v>1698</v>
      </c>
      <c r="BM190" s="13">
        <v>843</v>
      </c>
      <c r="BN190" s="27" t="s">
        <v>5557</v>
      </c>
      <c r="BO190" s="13" t="s">
        <v>705</v>
      </c>
      <c r="BP190" s="222">
        <v>2280</v>
      </c>
      <c r="BQ190" s="132"/>
      <c r="BR190" s="133"/>
      <c r="BS190" s="125">
        <v>1000000000</v>
      </c>
      <c r="BT190" s="134">
        <v>307</v>
      </c>
      <c r="BU190" s="135">
        <v>0.87980000000000003</v>
      </c>
      <c r="BV190" s="134">
        <v>700</v>
      </c>
      <c r="BW190" s="136">
        <v>0</v>
      </c>
      <c r="BX190" s="136">
        <v>200</v>
      </c>
      <c r="BY190" s="136">
        <v>500</v>
      </c>
      <c r="BZ190" s="134">
        <v>0</v>
      </c>
      <c r="CA190" s="134">
        <v>0</v>
      </c>
      <c r="CB190" s="134">
        <v>1007</v>
      </c>
      <c r="CC190" s="135">
        <v>0.60570000000000002</v>
      </c>
      <c r="CD190" s="134"/>
      <c r="CE190" s="134"/>
      <c r="CF190" s="137">
        <v>1547</v>
      </c>
      <c r="CG190" s="134">
        <v>851</v>
      </c>
      <c r="CH190" s="132"/>
      <c r="CI190" s="132"/>
      <c r="CJ190" s="229" t="s">
        <v>820</v>
      </c>
      <c r="CK190" s="233" t="s">
        <v>820</v>
      </c>
      <c r="CL190" s="138">
        <v>1045</v>
      </c>
      <c r="CM190" s="138">
        <v>0</v>
      </c>
      <c r="CN190" s="135">
        <v>0</v>
      </c>
      <c r="CO190" s="135">
        <v>1.2</v>
      </c>
      <c r="CP190" s="139"/>
      <c r="CQ190" s="135">
        <v>1</v>
      </c>
      <c r="CR190" s="179">
        <v>43479</v>
      </c>
      <c r="CS190" s="180">
        <v>43479</v>
      </c>
      <c r="CT190" s="181">
        <v>43605</v>
      </c>
      <c r="CU190" s="181">
        <v>43311</v>
      </c>
      <c r="CV190" s="181">
        <v>43395</v>
      </c>
      <c r="CW190" s="181">
        <v>43395</v>
      </c>
      <c r="CX190" s="181">
        <v>43479</v>
      </c>
      <c r="CY190" s="135">
        <v>0</v>
      </c>
      <c r="CZ190" s="134">
        <v>0</v>
      </c>
      <c r="DA190" s="135">
        <v>0</v>
      </c>
      <c r="DB190" s="135">
        <v>2.197802197802198E-2</v>
      </c>
      <c r="DC190" s="135">
        <v>0</v>
      </c>
      <c r="DD190" s="135">
        <v>0</v>
      </c>
      <c r="DE190" s="140">
        <v>0</v>
      </c>
      <c r="DF190" s="13" t="s">
        <v>820</v>
      </c>
      <c r="DG190" s="80" t="s">
        <v>706</v>
      </c>
      <c r="DH190" s="18" t="b">
        <v>0</v>
      </c>
      <c r="DI190" s="79"/>
      <c r="DJ190" s="79"/>
      <c r="DK190" s="192"/>
      <c r="DL190" s="174"/>
      <c r="DM190" s="193"/>
      <c r="DN190" s="135"/>
      <c r="DO190" s="79"/>
      <c r="DP190" s="79"/>
      <c r="DQ190" s="79"/>
      <c r="DR190" s="79"/>
      <c r="DS190" s="79"/>
      <c r="DT190" s="79"/>
      <c r="DU190" s="79"/>
      <c r="DV190" s="18"/>
      <c r="DW190" s="18"/>
      <c r="DX190" s="18"/>
      <c r="DY190" s="177"/>
      <c r="DZ190" s="177">
        <v>0</v>
      </c>
      <c r="EA190" s="177">
        <v>0</v>
      </c>
      <c r="EB190" s="177">
        <v>0</v>
      </c>
      <c r="EC190" s="177">
        <v>0</v>
      </c>
      <c r="ED190" s="177">
        <v>0</v>
      </c>
      <c r="EE190" s="177">
        <v>0</v>
      </c>
      <c r="EF190" s="177">
        <v>0</v>
      </c>
      <c r="EG190" s="177">
        <v>0</v>
      </c>
      <c r="EH190" s="177">
        <v>0</v>
      </c>
      <c r="EI190" s="177">
        <v>0</v>
      </c>
      <c r="EJ190" s="177">
        <v>0</v>
      </c>
      <c r="EK190" s="177">
        <v>0</v>
      </c>
      <c r="EL190" s="177">
        <v>0</v>
      </c>
      <c r="EM190" s="177">
        <v>0</v>
      </c>
      <c r="EN190" s="177">
        <v>0</v>
      </c>
      <c r="EO190" s="177">
        <v>0</v>
      </c>
      <c r="EP190" s="177">
        <v>0</v>
      </c>
      <c r="EQ190" s="177">
        <v>0</v>
      </c>
      <c r="ER190" s="177">
        <v>0</v>
      </c>
      <c r="ES190" s="177">
        <v>0</v>
      </c>
      <c r="ET190" s="177">
        <v>0</v>
      </c>
      <c r="EU190" s="177">
        <v>0</v>
      </c>
      <c r="EV190" s="177">
        <v>0</v>
      </c>
      <c r="EW190" s="177">
        <v>0</v>
      </c>
      <c r="EX190" s="177">
        <v>0</v>
      </c>
      <c r="EY190" s="177">
        <v>0</v>
      </c>
      <c r="EZ190" s="177">
        <v>0</v>
      </c>
      <c r="FA190" s="177">
        <v>0</v>
      </c>
      <c r="FB190" s="177">
        <v>910</v>
      </c>
      <c r="FC190" s="250">
        <v>521</v>
      </c>
      <c r="FD190" s="250">
        <v>369</v>
      </c>
      <c r="FE190" s="250">
        <v>369</v>
      </c>
      <c r="FF190" s="250">
        <v>369</v>
      </c>
      <c r="FG190" s="250">
        <v>463</v>
      </c>
      <c r="FH190" s="250">
        <v>435</v>
      </c>
      <c r="FI190" s="244">
        <v>435</v>
      </c>
      <c r="FJ190" s="244">
        <v>435</v>
      </c>
      <c r="FK190" s="244">
        <v>382</v>
      </c>
      <c r="FL190" s="244">
        <v>382</v>
      </c>
      <c r="FM190" s="244">
        <v>382</v>
      </c>
      <c r="FN190" s="244">
        <v>382</v>
      </c>
      <c r="FO190" s="244">
        <v>382</v>
      </c>
      <c r="FP190" s="244">
        <v>382</v>
      </c>
      <c r="FQ190" s="244">
        <v>382</v>
      </c>
      <c r="FR190" s="244">
        <v>382</v>
      </c>
      <c r="FS190" s="244">
        <v>382</v>
      </c>
      <c r="FT190" s="244">
        <v>382</v>
      </c>
      <c r="FU190" s="244">
        <v>382</v>
      </c>
      <c r="FV190" s="244">
        <v>382</v>
      </c>
      <c r="FW190" s="244">
        <v>382</v>
      </c>
      <c r="FX190" s="244">
        <v>382</v>
      </c>
      <c r="FY190" s="244">
        <v>382</v>
      </c>
      <c r="FZ190" s="244">
        <v>382</v>
      </c>
      <c r="GA190" s="244">
        <v>382</v>
      </c>
      <c r="GB190" s="244">
        <v>382</v>
      </c>
      <c r="GC190" s="244">
        <v>382</v>
      </c>
      <c r="GD190" s="242">
        <v>262</v>
      </c>
      <c r="GE190" s="242">
        <v>262</v>
      </c>
      <c r="GF190" s="242">
        <v>258</v>
      </c>
      <c r="GG190" s="242">
        <v>252</v>
      </c>
      <c r="GH190" s="242">
        <v>235</v>
      </c>
      <c r="GI190" s="242">
        <v>235</v>
      </c>
      <c r="GJ190" s="242">
        <v>235</v>
      </c>
      <c r="GK190" s="242">
        <v>235</v>
      </c>
      <c r="GL190" s="242">
        <v>229</v>
      </c>
      <c r="GM190" s="242">
        <v>229</v>
      </c>
      <c r="GN190" s="242">
        <v>229</v>
      </c>
      <c r="GO190" s="242">
        <v>208</v>
      </c>
      <c r="GP190" s="242">
        <v>208</v>
      </c>
      <c r="GQ190" s="242">
        <v>208</v>
      </c>
      <c r="GR190" s="242">
        <v>208</v>
      </c>
      <c r="GS190" s="242">
        <v>207</v>
      </c>
      <c r="GT190" s="242">
        <v>198</v>
      </c>
      <c r="GU190" s="242">
        <v>198</v>
      </c>
      <c r="GV190" s="242">
        <v>198</v>
      </c>
      <c r="GW190" s="242">
        <v>198</v>
      </c>
      <c r="GX190" s="242">
        <v>198</v>
      </c>
      <c r="GY190" s="242">
        <v>198</v>
      </c>
      <c r="GZ190" s="242">
        <v>193</v>
      </c>
      <c r="HA190" s="242">
        <v>193</v>
      </c>
      <c r="HB190" s="242">
        <v>193</v>
      </c>
      <c r="HC190" s="242">
        <v>193</v>
      </c>
      <c r="HD190" s="242">
        <v>193</v>
      </c>
      <c r="HE190" s="242">
        <v>1</v>
      </c>
      <c r="HF190" s="242">
        <v>190</v>
      </c>
      <c r="HG190" s="242">
        <v>190</v>
      </c>
      <c r="HH190" s="244">
        <v>410</v>
      </c>
      <c r="HI190" s="244">
        <v>410</v>
      </c>
      <c r="HJ190" s="244">
        <v>372</v>
      </c>
      <c r="HK190" s="198"/>
      <c r="HL190" s="198"/>
      <c r="HM190" s="242">
        <v>361</v>
      </c>
      <c r="HN190" s="242">
        <v>361</v>
      </c>
      <c r="HO190" s="242">
        <v>190</v>
      </c>
      <c r="HP190" s="242">
        <v>351</v>
      </c>
      <c r="HQ190" s="242">
        <v>351</v>
      </c>
      <c r="HR190" s="242">
        <v>317</v>
      </c>
      <c r="HS190" s="242">
        <v>317</v>
      </c>
      <c r="HT190" s="242">
        <v>317</v>
      </c>
      <c r="HU190" s="242">
        <v>287</v>
      </c>
      <c r="HV190" s="198"/>
      <c r="HW190" s="242">
        <v>287</v>
      </c>
      <c r="HX190" s="242">
        <v>287</v>
      </c>
      <c r="HY190" s="242">
        <v>282</v>
      </c>
      <c r="HZ190" s="242">
        <v>282</v>
      </c>
      <c r="IA190" s="242">
        <v>282</v>
      </c>
      <c r="IB190" s="242">
        <v>282</v>
      </c>
      <c r="IC190" s="242">
        <v>282</v>
      </c>
      <c r="ID190" s="242">
        <v>282</v>
      </c>
      <c r="IE190" s="242">
        <v>282</v>
      </c>
      <c r="IF190" s="242">
        <v>273</v>
      </c>
      <c r="IG190" s="242">
        <v>273</v>
      </c>
      <c r="IH190" s="242">
        <v>273</v>
      </c>
      <c r="II190" s="242">
        <v>273</v>
      </c>
      <c r="IJ190" s="242">
        <v>273</v>
      </c>
      <c r="IK190" s="242">
        <v>271</v>
      </c>
      <c r="IL190" s="242">
        <v>271</v>
      </c>
      <c r="IM190" s="242">
        <v>271</v>
      </c>
      <c r="IN190" s="242">
        <v>271</v>
      </c>
      <c r="IO190" s="242">
        <v>271</v>
      </c>
      <c r="IP190" s="242">
        <v>271</v>
      </c>
      <c r="IQ190" s="242">
        <v>266</v>
      </c>
      <c r="IR190" s="242">
        <v>258</v>
      </c>
      <c r="IS190" s="242">
        <v>258</v>
      </c>
      <c r="IT190" s="242">
        <v>258</v>
      </c>
      <c r="IU190" s="242">
        <v>258</v>
      </c>
      <c r="IV190" s="242">
        <v>258</v>
      </c>
      <c r="IW190" s="242">
        <v>258</v>
      </c>
      <c r="IX190" s="242">
        <v>258</v>
      </c>
      <c r="IY190" s="242">
        <v>258</v>
      </c>
      <c r="IZ190" s="198"/>
      <c r="JA190" s="242">
        <v>255</v>
      </c>
      <c r="JB190" s="242">
        <v>255</v>
      </c>
      <c r="JC190" s="242">
        <v>255</v>
      </c>
      <c r="JD190" s="242">
        <v>240</v>
      </c>
      <c r="JE190" s="242">
        <v>240</v>
      </c>
      <c r="JF190" s="242">
        <v>235</v>
      </c>
      <c r="JG190" s="242">
        <v>235</v>
      </c>
      <c r="JH190" s="242">
        <v>235</v>
      </c>
      <c r="JI190" s="242">
        <v>235</v>
      </c>
      <c r="JJ190" s="242"/>
      <c r="JK190" s="242">
        <v>235</v>
      </c>
      <c r="JL190" s="242">
        <v>235</v>
      </c>
      <c r="JM190" s="242">
        <v>235</v>
      </c>
      <c r="JN190" s="242">
        <v>235</v>
      </c>
      <c r="JO190" s="242">
        <v>235</v>
      </c>
      <c r="JP190" s="242">
        <v>235</v>
      </c>
      <c r="JQ190" s="198"/>
      <c r="JR190" s="242">
        <v>233</v>
      </c>
      <c r="JS190" s="242">
        <v>233</v>
      </c>
      <c r="JT190" s="242">
        <v>218</v>
      </c>
      <c r="JU190" s="242">
        <v>218</v>
      </c>
      <c r="JV190" s="242">
        <v>210</v>
      </c>
      <c r="JW190" s="242">
        <v>210</v>
      </c>
      <c r="JX190" s="242">
        <v>210</v>
      </c>
      <c r="JY190" s="242">
        <v>207</v>
      </c>
      <c r="JZ190" s="242">
        <v>207</v>
      </c>
      <c r="KA190" s="242">
        <v>192</v>
      </c>
      <c r="KB190" s="242">
        <v>192</v>
      </c>
      <c r="KC190" s="242">
        <v>192</v>
      </c>
      <c r="KD190" s="242">
        <v>192</v>
      </c>
      <c r="KE190" s="242">
        <v>192</v>
      </c>
      <c r="KF190" s="242">
        <v>192</v>
      </c>
      <c r="KG190" s="242">
        <v>187</v>
      </c>
      <c r="KH190" s="242">
        <v>187</v>
      </c>
      <c r="KI190" s="242">
        <v>187</v>
      </c>
      <c r="KJ190" s="242">
        <v>187</v>
      </c>
      <c r="KK190" s="242">
        <v>187</v>
      </c>
      <c r="KL190" s="242">
        <v>187</v>
      </c>
      <c r="KM190" s="242">
        <v>178</v>
      </c>
      <c r="KN190" s="242">
        <v>178</v>
      </c>
      <c r="KO190" s="242">
        <v>178</v>
      </c>
      <c r="KP190" s="242">
        <v>178</v>
      </c>
      <c r="KQ190" s="242">
        <v>178</v>
      </c>
      <c r="KR190" s="242">
        <v>178</v>
      </c>
      <c r="KS190" s="242">
        <v>178</v>
      </c>
      <c r="KT190" s="242">
        <v>144</v>
      </c>
      <c r="KU190" s="242">
        <v>144</v>
      </c>
      <c r="KV190" s="242">
        <v>144</v>
      </c>
      <c r="KW190" s="242">
        <v>144</v>
      </c>
      <c r="KX190" s="198"/>
      <c r="KY190" s="198"/>
      <c r="KZ190" s="198"/>
      <c r="LA190" s="198"/>
      <c r="LB190" s="242">
        <v>112</v>
      </c>
      <c r="LC190" s="242">
        <v>235</v>
      </c>
      <c r="LD190" s="242">
        <v>235</v>
      </c>
      <c r="LE190" s="242">
        <v>99</v>
      </c>
      <c r="LF190" s="243">
        <v>0</v>
      </c>
      <c r="LG190" s="242">
        <v>99</v>
      </c>
      <c r="LH190" s="198"/>
      <c r="LI190" s="198"/>
      <c r="LJ190" s="198"/>
      <c r="LK190" s="198"/>
      <c r="LL190" s="198"/>
      <c r="LM190" s="198"/>
      <c r="LN190" s="198"/>
      <c r="LO190" s="198"/>
      <c r="LP190" s="198"/>
      <c r="LQ190" s="242">
        <v>99</v>
      </c>
      <c r="LR190" s="198"/>
      <c r="LS190" s="198"/>
      <c r="LT190" s="198"/>
      <c r="LU190" s="198"/>
      <c r="LV190" s="198"/>
      <c r="LW190" s="198"/>
      <c r="LX190" s="198"/>
      <c r="LY190" s="198"/>
      <c r="LZ190" s="198"/>
      <c r="MA190" s="198"/>
      <c r="MB190" s="198"/>
      <c r="MC190" s="198"/>
      <c r="MD190" s="198"/>
      <c r="ME190" s="198"/>
      <c r="MF190" s="198"/>
      <c r="MG190" s="198"/>
      <c r="MH190" s="198"/>
      <c r="MI190" s="198"/>
      <c r="MJ190" s="198"/>
      <c r="MK190" s="198"/>
      <c r="ML190" s="198"/>
      <c r="MM190" s="198"/>
      <c r="MN190" s="242">
        <v>99</v>
      </c>
      <c r="MO190" s="242">
        <v>307</v>
      </c>
      <c r="MP190" s="198"/>
      <c r="MQ190" s="242">
        <v>307</v>
      </c>
      <c r="MR190" s="198"/>
      <c r="MS190" s="198"/>
      <c r="MT190" s="198"/>
      <c r="MU190" s="198"/>
      <c r="MV190" s="198"/>
      <c r="MW190" s="198"/>
      <c r="MX190" s="198"/>
      <c r="MY190" s="198"/>
      <c r="MZ190" s="198"/>
      <c r="NA190" s="242">
        <v>307</v>
      </c>
      <c r="NB190" s="198"/>
      <c r="NC190" s="198"/>
      <c r="ND190" s="198"/>
      <c r="NE190" s="198"/>
      <c r="NF190" s="198"/>
      <c r="NG190" s="198"/>
      <c r="NH190" s="198"/>
      <c r="NI190" s="198"/>
      <c r="NJ190" s="198"/>
      <c r="NK190" s="198"/>
      <c r="NL190" s="198"/>
      <c r="NM190" s="198"/>
      <c r="NN190" s="198"/>
      <c r="NO190" s="198"/>
      <c r="NP190" s="198"/>
      <c r="NQ190" s="198"/>
      <c r="NR190" s="198"/>
      <c r="NS190" s="198"/>
      <c r="NT190" s="198"/>
      <c r="NU190" s="198"/>
      <c r="NV190" s="198"/>
      <c r="NW190" s="198"/>
      <c r="NX190" s="198"/>
      <c r="NY190" s="198"/>
      <c r="NZ190" s="198"/>
      <c r="OA190" s="198"/>
      <c r="OB190" s="198"/>
      <c r="OC190" s="198"/>
      <c r="OD190" s="198"/>
      <c r="OE190" s="198"/>
      <c r="OF190" s="198"/>
      <c r="OG190" s="198"/>
      <c r="OH190" s="198"/>
      <c r="OI190" s="198"/>
      <c r="OJ190" s="198"/>
      <c r="OK190" s="198"/>
      <c r="OL190" s="198"/>
      <c r="OM190" s="198"/>
      <c r="ON190" s="198"/>
      <c r="OO190" s="198"/>
      <c r="OP190" s="198"/>
      <c r="OQ190" s="198"/>
      <c r="OR190" s="198"/>
      <c r="OS190" s="198"/>
      <c r="OT190" s="198"/>
      <c r="OU190" s="198"/>
      <c r="OV190" s="198"/>
      <c r="OW190" s="198"/>
      <c r="OX190" s="198"/>
      <c r="OY190" s="198"/>
      <c r="OZ190" s="198"/>
      <c r="PA190" s="198"/>
      <c r="PB190" s="198"/>
      <c r="PC190" s="198"/>
      <c r="PD190" s="198"/>
      <c r="PE190" s="198"/>
      <c r="PF190" s="198"/>
      <c r="PG190" s="198"/>
      <c r="PH190" s="198"/>
      <c r="PI190" s="198"/>
      <c r="PJ190" s="198"/>
      <c r="PK190" s="198"/>
      <c r="PL190" s="198"/>
      <c r="PM190" s="198"/>
      <c r="PN190" s="198"/>
      <c r="PO190" s="198"/>
      <c r="PP190" s="198"/>
      <c r="PQ190" s="198"/>
      <c r="PR190" s="198"/>
      <c r="PS190" s="198"/>
      <c r="PT190" s="198"/>
      <c r="PU190" s="198"/>
      <c r="PV190" s="198"/>
      <c r="PW190" s="198"/>
      <c r="PX190" s="261"/>
      <c r="PY190" s="261"/>
      <c r="PZ190" s="261"/>
      <c r="QA190" s="261"/>
      <c r="QB190" s="261"/>
      <c r="QC190" s="261"/>
      <c r="QD190" s="261"/>
      <c r="QE190" s="261"/>
      <c r="QF190" s="261"/>
      <c r="QG190" s="261"/>
      <c r="QH190" s="261"/>
      <c r="QI190" s="261"/>
      <c r="QJ190" s="261"/>
      <c r="QK190" s="261"/>
      <c r="QL190" s="261"/>
      <c r="QM190" s="261"/>
      <c r="QN190" s="261"/>
      <c r="QO190" s="261"/>
      <c r="QP190" s="261"/>
      <c r="QQ190" s="261"/>
      <c r="QR190" s="261"/>
      <c r="QS190" s="261"/>
      <c r="QT190" s="261"/>
      <c r="QU190" s="261"/>
      <c r="QV190" s="261"/>
      <c r="QW190" s="261"/>
      <c r="QX190" s="261"/>
      <c r="QY190" s="261"/>
      <c r="QZ190" s="261"/>
      <c r="RA190" s="261"/>
      <c r="RB190" s="261"/>
      <c r="RC190" s="261"/>
      <c r="RD190" s="261"/>
      <c r="RE190" s="261"/>
      <c r="RF190" s="261"/>
      <c r="RG190" s="261"/>
      <c r="RH190" s="261"/>
      <c r="RI190" s="261"/>
      <c r="RJ190" s="261"/>
      <c r="RK190" s="261"/>
      <c r="RL190" s="261"/>
      <c r="RM190" s="261"/>
      <c r="RN190" s="261"/>
      <c r="RO190" s="261"/>
      <c r="RP190" s="261"/>
      <c r="RQ190" s="261"/>
      <c r="RR190" s="261"/>
      <c r="RS190" s="261"/>
      <c r="RT190" s="261"/>
      <c r="RU190" s="261"/>
      <c r="RV190" s="261"/>
      <c r="RW190" s="261"/>
      <c r="RX190" s="261"/>
      <c r="RY190" s="261"/>
      <c r="RZ190" s="261"/>
      <c r="SA190" s="261"/>
      <c r="SB190" s="261"/>
      <c r="SC190" s="261"/>
      <c r="SD190" s="261"/>
      <c r="SE190" s="261"/>
    </row>
    <row r="191" spans="1:499" x14ac:dyDescent="0.2">
      <c r="A191" s="230" t="s">
        <v>830</v>
      </c>
      <c r="B191" s="231" t="s">
        <v>2196</v>
      </c>
      <c r="C191" s="225"/>
      <c r="D191" s="225"/>
      <c r="E191" s="225"/>
      <c r="F191" s="226" t="s">
        <v>5851</v>
      </c>
      <c r="G191" s="226" t="s">
        <v>5550</v>
      </c>
      <c r="H191" s="226" t="s">
        <v>5551</v>
      </c>
      <c r="I191" s="226" t="s">
        <v>5827</v>
      </c>
      <c r="J191" s="226"/>
      <c r="K191" s="226"/>
      <c r="L191" s="226"/>
      <c r="M191" s="226"/>
      <c r="N191" s="226" t="s">
        <v>5553</v>
      </c>
      <c r="O191" s="226" t="s">
        <v>5852</v>
      </c>
      <c r="P191" s="226"/>
      <c r="Q191" s="237">
        <v>0</v>
      </c>
      <c r="R191" s="238"/>
      <c r="S191" s="238"/>
      <c r="T191" s="238"/>
      <c r="U191" s="238"/>
      <c r="V191" s="238"/>
      <c r="W191" s="232" t="s">
        <v>5578</v>
      </c>
      <c r="X191" s="232"/>
      <c r="Y191" s="232" t="s">
        <v>5556</v>
      </c>
      <c r="Z191" s="235">
        <v>2.42</v>
      </c>
      <c r="AA191" s="235">
        <v>4.2699999999999996</v>
      </c>
      <c r="AB191" s="235">
        <v>0</v>
      </c>
      <c r="AC191" s="224">
        <v>36526</v>
      </c>
      <c r="AD191" s="224">
        <v>36526</v>
      </c>
      <c r="AE191" s="125">
        <v>18</v>
      </c>
      <c r="AF191" s="125">
        <v>24</v>
      </c>
      <c r="AG191" s="125">
        <v>12</v>
      </c>
      <c r="AH191" s="236">
        <v>1</v>
      </c>
      <c r="AI191" s="236" t="s">
        <v>819</v>
      </c>
      <c r="AJ191" s="125" t="s">
        <v>6227</v>
      </c>
      <c r="AK191" s="175" t="s">
        <v>5145</v>
      </c>
      <c r="AL191" s="125" t="s">
        <v>820</v>
      </c>
      <c r="AM191" s="27" t="s">
        <v>820</v>
      </c>
      <c r="AN191" s="126">
        <v>9.8800000000000008</v>
      </c>
      <c r="AO191" s="126">
        <v>8.9</v>
      </c>
      <c r="AP191" s="126">
        <v>7.5</v>
      </c>
      <c r="AQ191" s="126">
        <v>2.5</v>
      </c>
      <c r="AR191" s="125">
        <v>0</v>
      </c>
      <c r="AS191" s="125">
        <v>0</v>
      </c>
      <c r="AT191" s="178">
        <v>43333</v>
      </c>
      <c r="AU191" s="178"/>
      <c r="AV191" s="178">
        <v>43405</v>
      </c>
      <c r="AW191" s="239" t="s">
        <v>855</v>
      </c>
      <c r="AX191" s="239" t="s">
        <v>846</v>
      </c>
      <c r="AY191" s="127"/>
      <c r="AZ191" s="127"/>
      <c r="BA191" s="128">
        <v>100</v>
      </c>
      <c r="BB191" s="128" t="s">
        <v>489</v>
      </c>
      <c r="BC191" s="128"/>
      <c r="BD191" s="128">
        <v>1</v>
      </c>
      <c r="BE191" s="129" t="s">
        <v>541</v>
      </c>
      <c r="BF191" s="130">
        <v>1</v>
      </c>
      <c r="BG191" s="240"/>
      <c r="BH191" s="241"/>
      <c r="BI191" s="190"/>
      <c r="BJ191" s="131">
        <v>350</v>
      </c>
      <c r="BK191" s="191">
        <v>427</v>
      </c>
      <c r="BL191" s="13">
        <v>233</v>
      </c>
      <c r="BM191" s="13">
        <v>116</v>
      </c>
      <c r="BN191" s="27" t="s">
        <v>5557</v>
      </c>
      <c r="BO191" s="13" t="s">
        <v>5566</v>
      </c>
      <c r="BP191" s="222">
        <v>263</v>
      </c>
      <c r="BQ191" s="132"/>
      <c r="BR191" s="133"/>
      <c r="BS191" s="125">
        <v>1000000000</v>
      </c>
      <c r="BT191" s="134">
        <v>96</v>
      </c>
      <c r="BU191" s="135">
        <v>0.72570000000000001</v>
      </c>
      <c r="BV191" s="134">
        <v>200</v>
      </c>
      <c r="BW191" s="136">
        <v>0</v>
      </c>
      <c r="BX191" s="136">
        <v>200</v>
      </c>
      <c r="BY191" s="136">
        <v>0</v>
      </c>
      <c r="BZ191" s="134">
        <v>0</v>
      </c>
      <c r="CA191" s="134">
        <v>0</v>
      </c>
      <c r="CB191" s="134">
        <v>296</v>
      </c>
      <c r="CC191" s="135">
        <v>0.15429999999999999</v>
      </c>
      <c r="CD191" s="134"/>
      <c r="CE191" s="134"/>
      <c r="CF191" s="137">
        <v>100</v>
      </c>
      <c r="CG191" s="134">
        <v>117</v>
      </c>
      <c r="CH191" s="132"/>
      <c r="CI191" s="132"/>
      <c r="CJ191" s="229" t="s">
        <v>820</v>
      </c>
      <c r="CK191" s="233" t="s">
        <v>820</v>
      </c>
      <c r="CL191" s="138">
        <v>37</v>
      </c>
      <c r="CM191" s="138">
        <v>0</v>
      </c>
      <c r="CN191" s="135">
        <v>0</v>
      </c>
      <c r="CO191" s="135">
        <v>1.02</v>
      </c>
      <c r="CP191" s="139"/>
      <c r="CQ191" s="135">
        <v>0</v>
      </c>
      <c r="CR191" s="179">
        <v>43175</v>
      </c>
      <c r="CS191" s="180">
        <v>43367</v>
      </c>
      <c r="CT191" s="181">
        <v>43493</v>
      </c>
      <c r="CU191" s="181">
        <v>43067</v>
      </c>
      <c r="CV191" s="181">
        <v>0</v>
      </c>
      <c r="CW191" s="181">
        <v>43151</v>
      </c>
      <c r="CX191" s="181">
        <v>43235</v>
      </c>
      <c r="CY191" s="135">
        <v>0.21739915471059321</v>
      </c>
      <c r="CZ191" s="134">
        <v>0</v>
      </c>
      <c r="DA191" s="135">
        <v>9.7087378640776691E-3</v>
      </c>
      <c r="DB191" s="135">
        <v>2.9126213592233011E-2</v>
      </c>
      <c r="DC191" s="135">
        <v>0.50485436893203883</v>
      </c>
      <c r="DD191" s="135">
        <v>0</v>
      </c>
      <c r="DE191" s="140">
        <v>0</v>
      </c>
      <c r="DF191" s="13" t="s">
        <v>820</v>
      </c>
      <c r="DG191" s="80" t="s">
        <v>706</v>
      </c>
      <c r="DH191" s="18" t="b">
        <v>0</v>
      </c>
      <c r="DI191" s="79"/>
      <c r="DJ191" s="79"/>
      <c r="DK191" s="192"/>
      <c r="DL191" s="174"/>
      <c r="DM191" s="193"/>
      <c r="DN191" s="135"/>
      <c r="DO191" s="79"/>
      <c r="DP191" s="79"/>
      <c r="DQ191" s="79"/>
      <c r="DR191" s="79"/>
      <c r="DS191" s="79"/>
      <c r="DT191" s="79"/>
      <c r="DU191" s="79"/>
      <c r="DV191" s="18"/>
      <c r="DW191" s="18"/>
      <c r="DX191" s="18"/>
      <c r="DY191" s="177"/>
      <c r="DZ191" s="177">
        <v>0</v>
      </c>
      <c r="EA191" s="177">
        <v>0</v>
      </c>
      <c r="EB191" s="177">
        <v>0</v>
      </c>
      <c r="EC191" s="177">
        <v>0</v>
      </c>
      <c r="ED191" s="177">
        <v>0</v>
      </c>
      <c r="EE191" s="177">
        <v>0</v>
      </c>
      <c r="EF191" s="177">
        <v>0</v>
      </c>
      <c r="EG191" s="177">
        <v>0</v>
      </c>
      <c r="EH191" s="177">
        <v>0</v>
      </c>
      <c r="EI191" s="177">
        <v>0</v>
      </c>
      <c r="EJ191" s="177">
        <v>0</v>
      </c>
      <c r="EK191" s="177">
        <v>0</v>
      </c>
      <c r="EL191" s="177">
        <v>0</v>
      </c>
      <c r="EM191" s="177">
        <v>0</v>
      </c>
      <c r="EN191" s="177">
        <v>0</v>
      </c>
      <c r="EO191" s="177">
        <v>0</v>
      </c>
      <c r="EP191" s="177">
        <v>0</v>
      </c>
      <c r="EQ191" s="177">
        <v>0</v>
      </c>
      <c r="ER191" s="177">
        <v>0</v>
      </c>
      <c r="ES191" s="177">
        <v>0</v>
      </c>
      <c r="ET191" s="177">
        <v>0</v>
      </c>
      <c r="EU191" s="177">
        <v>0</v>
      </c>
      <c r="EV191" s="177">
        <v>0</v>
      </c>
      <c r="EW191" s="177">
        <v>0</v>
      </c>
      <c r="EX191" s="177">
        <v>0</v>
      </c>
      <c r="EY191" s="177">
        <v>0</v>
      </c>
      <c r="EZ191" s="177">
        <v>0</v>
      </c>
      <c r="FA191" s="177">
        <v>0</v>
      </c>
      <c r="FB191" s="177">
        <v>0</v>
      </c>
      <c r="FC191" s="250">
        <v>157</v>
      </c>
      <c r="FD191" s="244">
        <v>104</v>
      </c>
      <c r="FE191" s="244">
        <v>104</v>
      </c>
      <c r="FF191" s="244">
        <v>104</v>
      </c>
      <c r="FG191" s="245">
        <v>54</v>
      </c>
      <c r="FH191" s="245">
        <v>54</v>
      </c>
      <c r="FI191" s="245">
        <v>54</v>
      </c>
      <c r="FJ191" s="245">
        <v>54</v>
      </c>
      <c r="FK191" s="245">
        <v>49</v>
      </c>
      <c r="FL191" s="245">
        <v>49</v>
      </c>
      <c r="FM191" s="245">
        <v>49</v>
      </c>
      <c r="FN191" s="245">
        <v>49</v>
      </c>
      <c r="FO191" s="245">
        <v>49</v>
      </c>
      <c r="FP191" s="245">
        <v>49</v>
      </c>
      <c r="FQ191" s="245">
        <v>49</v>
      </c>
      <c r="FR191" s="245">
        <v>49</v>
      </c>
      <c r="FS191" s="245">
        <v>49</v>
      </c>
      <c r="FT191" s="245">
        <v>49</v>
      </c>
      <c r="FU191" s="245">
        <v>49</v>
      </c>
      <c r="FV191" s="245">
        <v>49</v>
      </c>
      <c r="FW191" s="245">
        <v>49</v>
      </c>
      <c r="FX191" s="245">
        <v>49</v>
      </c>
      <c r="FY191" s="245">
        <v>49</v>
      </c>
      <c r="FZ191" s="245">
        <v>49</v>
      </c>
      <c r="GA191" s="245">
        <v>49</v>
      </c>
      <c r="GB191" s="245">
        <v>49</v>
      </c>
      <c r="GC191" s="245">
        <v>49</v>
      </c>
      <c r="GD191" s="249">
        <v>234</v>
      </c>
      <c r="GE191" s="249">
        <v>234</v>
      </c>
      <c r="GF191" s="249">
        <v>230</v>
      </c>
      <c r="GG191" s="249">
        <v>230</v>
      </c>
      <c r="GH191" s="249">
        <v>226</v>
      </c>
      <c r="GI191" s="249">
        <v>226</v>
      </c>
      <c r="GJ191" s="249">
        <v>226</v>
      </c>
      <c r="GK191" s="249">
        <v>230</v>
      </c>
      <c r="GL191" s="249">
        <v>230</v>
      </c>
      <c r="GM191" s="249">
        <v>230</v>
      </c>
      <c r="GN191" s="249">
        <v>228</v>
      </c>
      <c r="GO191" s="249">
        <v>228</v>
      </c>
      <c r="GP191" s="249">
        <v>228</v>
      </c>
      <c r="GQ191" s="249">
        <v>228</v>
      </c>
      <c r="GR191" s="249">
        <v>228</v>
      </c>
      <c r="GS191" s="249">
        <v>228</v>
      </c>
      <c r="GT191" s="249">
        <v>226</v>
      </c>
      <c r="GU191" s="249">
        <v>226</v>
      </c>
      <c r="GV191" s="249">
        <v>226</v>
      </c>
      <c r="GW191" s="249">
        <v>226</v>
      </c>
      <c r="GX191" s="249">
        <v>226</v>
      </c>
      <c r="GY191" s="249">
        <v>223</v>
      </c>
      <c r="GZ191" s="249">
        <v>223</v>
      </c>
      <c r="HA191" s="249">
        <v>221</v>
      </c>
      <c r="HB191" s="249">
        <v>221</v>
      </c>
      <c r="HC191" s="249">
        <v>221</v>
      </c>
      <c r="HD191" s="249">
        <v>221</v>
      </c>
      <c r="HE191" s="249">
        <v>1</v>
      </c>
      <c r="HF191" s="249">
        <v>221</v>
      </c>
      <c r="HG191" s="249">
        <v>221</v>
      </c>
      <c r="HH191" s="249">
        <v>221</v>
      </c>
      <c r="HI191" s="248">
        <v>221</v>
      </c>
      <c r="HJ191" s="248">
        <v>221</v>
      </c>
      <c r="HK191" s="196"/>
      <c r="HL191" s="196"/>
      <c r="HM191" s="248">
        <v>221</v>
      </c>
      <c r="HN191" s="248">
        <v>221</v>
      </c>
      <c r="HO191" s="248">
        <v>221</v>
      </c>
      <c r="HP191" s="248">
        <v>221</v>
      </c>
      <c r="HQ191" s="248">
        <v>221</v>
      </c>
      <c r="HR191" s="248">
        <v>221</v>
      </c>
      <c r="HS191" s="248">
        <v>221</v>
      </c>
      <c r="HT191" s="248">
        <v>221</v>
      </c>
      <c r="HU191" s="248">
        <v>217</v>
      </c>
      <c r="HV191" s="196"/>
      <c r="HW191" s="248">
        <v>208</v>
      </c>
      <c r="HX191" s="248">
        <v>206</v>
      </c>
      <c r="HY191" s="248">
        <v>206</v>
      </c>
      <c r="HZ191" s="248">
        <v>206</v>
      </c>
      <c r="IA191" s="248">
        <v>206</v>
      </c>
      <c r="IB191" s="248">
        <v>206</v>
      </c>
      <c r="IC191" s="248">
        <v>206</v>
      </c>
      <c r="ID191" s="248">
        <v>206</v>
      </c>
      <c r="IE191" s="248">
        <v>206</v>
      </c>
      <c r="IF191" s="248">
        <v>206</v>
      </c>
      <c r="IG191" s="248">
        <v>206</v>
      </c>
      <c r="IH191" s="248">
        <v>206</v>
      </c>
      <c r="II191" s="248">
        <v>205</v>
      </c>
      <c r="IJ191" s="248">
        <v>205</v>
      </c>
      <c r="IK191" s="248">
        <v>203</v>
      </c>
      <c r="IL191" s="248">
        <v>203</v>
      </c>
      <c r="IM191" s="248">
        <v>203</v>
      </c>
      <c r="IN191" s="248">
        <v>203</v>
      </c>
      <c r="IO191" s="248">
        <v>203</v>
      </c>
      <c r="IP191" s="248">
        <v>203</v>
      </c>
      <c r="IQ191" s="248">
        <v>201</v>
      </c>
      <c r="IR191" s="248">
        <v>201</v>
      </c>
      <c r="IS191" s="248">
        <v>201</v>
      </c>
      <c r="IT191" s="248">
        <v>200</v>
      </c>
      <c r="IU191" s="248">
        <v>200</v>
      </c>
      <c r="IV191" s="248">
        <v>200</v>
      </c>
      <c r="IW191" s="248">
        <v>200</v>
      </c>
      <c r="IX191" s="248">
        <v>195</v>
      </c>
      <c r="IY191" s="248">
        <v>195</v>
      </c>
      <c r="IZ191" s="196"/>
      <c r="JA191" s="248">
        <v>194</v>
      </c>
      <c r="JB191" s="248">
        <v>194</v>
      </c>
      <c r="JC191" s="248">
        <v>194</v>
      </c>
      <c r="JD191" s="249">
        <v>191</v>
      </c>
      <c r="JE191" s="249">
        <v>191</v>
      </c>
      <c r="JF191" s="249">
        <v>191</v>
      </c>
      <c r="JG191" s="249">
        <v>191</v>
      </c>
      <c r="JH191" s="249">
        <v>191</v>
      </c>
      <c r="JI191" s="249">
        <v>191</v>
      </c>
      <c r="JJ191" s="249"/>
      <c r="JK191" s="244">
        <v>191</v>
      </c>
      <c r="JL191" s="250">
        <v>191</v>
      </c>
      <c r="JM191" s="250">
        <v>191</v>
      </c>
      <c r="JN191" s="250">
        <v>159</v>
      </c>
      <c r="JO191" s="250">
        <v>159</v>
      </c>
      <c r="JP191" s="250">
        <v>159</v>
      </c>
      <c r="JQ191" s="196"/>
      <c r="JR191" s="250">
        <v>159</v>
      </c>
      <c r="JS191" s="250">
        <v>159</v>
      </c>
      <c r="JT191" s="250">
        <v>159</v>
      </c>
      <c r="JU191" s="250">
        <v>149</v>
      </c>
      <c r="JV191" s="250">
        <v>149</v>
      </c>
      <c r="JW191" s="250">
        <v>149</v>
      </c>
      <c r="JX191" s="250">
        <v>149</v>
      </c>
      <c r="JY191" s="250">
        <v>149</v>
      </c>
      <c r="JZ191" s="250">
        <v>147</v>
      </c>
      <c r="KA191" s="250">
        <v>147</v>
      </c>
      <c r="KB191" s="250">
        <v>144</v>
      </c>
      <c r="KC191" s="250">
        <v>144</v>
      </c>
      <c r="KD191" s="250">
        <v>144</v>
      </c>
      <c r="KE191" s="250">
        <v>144</v>
      </c>
      <c r="KF191" s="250">
        <v>144</v>
      </c>
      <c r="KG191" s="250">
        <v>144</v>
      </c>
      <c r="KH191" s="250">
        <v>144</v>
      </c>
      <c r="KI191" s="250">
        <v>144</v>
      </c>
      <c r="KJ191" s="250">
        <v>144</v>
      </c>
      <c r="KK191" s="250">
        <v>144</v>
      </c>
      <c r="KL191" s="250">
        <v>144</v>
      </c>
      <c r="KM191" s="250">
        <v>144</v>
      </c>
      <c r="KN191" s="250">
        <v>144</v>
      </c>
      <c r="KO191" s="250">
        <v>144</v>
      </c>
      <c r="KP191" s="250">
        <v>144</v>
      </c>
      <c r="KQ191" s="250">
        <v>144</v>
      </c>
      <c r="KR191" s="250">
        <v>144</v>
      </c>
      <c r="KS191" s="250">
        <v>144</v>
      </c>
      <c r="KT191" s="250">
        <v>142</v>
      </c>
      <c r="KU191" s="250">
        <v>142</v>
      </c>
      <c r="KV191" s="250">
        <v>142</v>
      </c>
      <c r="KW191" s="250">
        <v>142</v>
      </c>
      <c r="KX191" s="196"/>
      <c r="KY191" s="196"/>
      <c r="KZ191" s="196"/>
      <c r="LA191" s="196"/>
      <c r="LB191" s="250">
        <v>123</v>
      </c>
      <c r="LC191" s="250">
        <v>191</v>
      </c>
      <c r="LD191" s="250">
        <v>191</v>
      </c>
      <c r="LE191" s="250">
        <v>119</v>
      </c>
      <c r="LF191" s="199">
        <v>0</v>
      </c>
      <c r="LG191" s="250">
        <v>119</v>
      </c>
      <c r="LH191" s="196"/>
      <c r="LI191" s="196"/>
      <c r="LJ191" s="196"/>
      <c r="LK191" s="196"/>
      <c r="LL191" s="196"/>
      <c r="LM191" s="196"/>
      <c r="LN191" s="196"/>
      <c r="LO191" s="196"/>
      <c r="LP191" s="196"/>
      <c r="LQ191" s="250">
        <v>119</v>
      </c>
      <c r="LR191" s="196"/>
      <c r="LS191" s="196"/>
      <c r="LT191" s="196"/>
      <c r="LU191" s="196"/>
      <c r="LV191" s="196"/>
      <c r="LW191" s="196"/>
      <c r="LX191" s="196"/>
      <c r="LY191" s="196"/>
      <c r="LZ191" s="196"/>
      <c r="MA191" s="196"/>
      <c r="MB191" s="196"/>
      <c r="MC191" s="196"/>
      <c r="MD191" s="196"/>
      <c r="ME191" s="196"/>
      <c r="MF191" s="196"/>
      <c r="MG191" s="196"/>
      <c r="MH191" s="196"/>
      <c r="MI191" s="196"/>
      <c r="MJ191" s="196"/>
      <c r="MK191" s="196"/>
      <c r="ML191" s="196"/>
      <c r="MM191" s="196"/>
      <c r="MN191" s="250">
        <v>119</v>
      </c>
      <c r="MO191" s="245">
        <v>96</v>
      </c>
      <c r="MP191" s="196"/>
      <c r="MQ191" s="245">
        <v>96</v>
      </c>
      <c r="MR191" s="196"/>
      <c r="MS191" s="196"/>
      <c r="MT191" s="196"/>
      <c r="MU191" s="196"/>
      <c r="MV191" s="196"/>
      <c r="MW191" s="196"/>
      <c r="MX191" s="196"/>
      <c r="MY191" s="196"/>
      <c r="MZ191" s="196"/>
      <c r="NA191" s="245">
        <v>96</v>
      </c>
      <c r="NB191" s="196"/>
      <c r="NC191" s="196"/>
      <c r="ND191" s="196"/>
      <c r="NE191" s="196"/>
      <c r="NF191" s="196"/>
      <c r="NG191" s="196"/>
      <c r="NH191" s="196"/>
      <c r="NI191" s="196"/>
      <c r="NJ191" s="196"/>
      <c r="NK191" s="196"/>
      <c r="NL191" s="196"/>
      <c r="NM191" s="196"/>
      <c r="NN191" s="196"/>
      <c r="NO191" s="196"/>
      <c r="NP191" s="196"/>
      <c r="NQ191" s="196"/>
      <c r="NR191" s="196"/>
      <c r="NS191" s="196"/>
      <c r="NT191" s="196"/>
      <c r="NU191" s="196"/>
      <c r="NV191" s="196"/>
      <c r="NW191" s="196"/>
      <c r="NX191" s="196"/>
      <c r="NY191" s="196"/>
      <c r="NZ191" s="196"/>
      <c r="OA191" s="196"/>
      <c r="OB191" s="196"/>
      <c r="OC191" s="196"/>
      <c r="OD191" s="196"/>
      <c r="OE191" s="196"/>
      <c r="OF191" s="196"/>
      <c r="OG191" s="196"/>
      <c r="OH191" s="196"/>
      <c r="OI191" s="196"/>
      <c r="OJ191" s="196"/>
      <c r="OK191" s="196"/>
      <c r="OL191" s="196"/>
      <c r="OM191" s="196"/>
      <c r="ON191" s="196"/>
      <c r="OO191" s="196"/>
      <c r="OP191" s="196"/>
      <c r="OQ191" s="196"/>
      <c r="OR191" s="196"/>
      <c r="OS191" s="196"/>
      <c r="OT191" s="196"/>
      <c r="OU191" s="196"/>
      <c r="OV191" s="196"/>
      <c r="OW191" s="196"/>
      <c r="OX191" s="196"/>
      <c r="OY191" s="196"/>
      <c r="OZ191" s="196"/>
      <c r="PA191" s="196"/>
      <c r="PB191" s="196"/>
      <c r="PC191" s="196"/>
      <c r="PD191" s="196"/>
      <c r="PE191" s="196"/>
      <c r="PF191" s="196"/>
      <c r="PG191" s="196"/>
      <c r="PH191" s="196"/>
      <c r="PI191" s="196"/>
      <c r="PJ191" s="196"/>
      <c r="PK191" s="196"/>
      <c r="PL191" s="196"/>
      <c r="PM191" s="196"/>
      <c r="PN191" s="196"/>
      <c r="PO191" s="196"/>
      <c r="PP191" s="196"/>
      <c r="PQ191" s="196"/>
      <c r="PR191" s="196"/>
      <c r="PS191" s="196"/>
      <c r="PT191" s="196"/>
      <c r="PU191" s="196"/>
      <c r="PV191" s="196"/>
      <c r="PW191" s="196"/>
      <c r="PX191" s="261"/>
      <c r="PY191" s="261"/>
      <c r="PZ191" s="261"/>
      <c r="QA191" s="261"/>
      <c r="QB191" s="261"/>
      <c r="QC191" s="261"/>
      <c r="QD191" s="261"/>
      <c r="QE191" s="261"/>
      <c r="QF191" s="261"/>
      <c r="QG191" s="261"/>
      <c r="QH191" s="261"/>
      <c r="QI191" s="261"/>
      <c r="QJ191" s="261"/>
      <c r="QK191" s="261"/>
      <c r="QL191" s="261"/>
      <c r="QM191" s="261"/>
      <c r="QN191" s="261"/>
      <c r="QO191" s="261"/>
      <c r="QP191" s="261"/>
      <c r="QQ191" s="261"/>
      <c r="QR191" s="261"/>
      <c r="QS191" s="261"/>
      <c r="QT191" s="261"/>
      <c r="QU191" s="261"/>
      <c r="QV191" s="261"/>
      <c r="QW191" s="261"/>
      <c r="QX191" s="261"/>
      <c r="QY191" s="261"/>
      <c r="QZ191" s="261"/>
      <c r="RA191" s="261"/>
      <c r="RB191" s="261"/>
      <c r="RC191" s="261"/>
      <c r="RD191" s="261"/>
      <c r="RE191" s="261"/>
      <c r="RF191" s="261"/>
      <c r="RG191" s="261"/>
      <c r="RH191" s="261"/>
      <c r="RI191" s="261"/>
      <c r="RJ191" s="261"/>
      <c r="RK191" s="261"/>
      <c r="RL191" s="261"/>
      <c r="RM191" s="261"/>
      <c r="RN191" s="261"/>
      <c r="RO191" s="261"/>
      <c r="RP191" s="261"/>
      <c r="RQ191" s="261"/>
      <c r="RR191" s="261"/>
      <c r="RS191" s="261"/>
      <c r="RT191" s="261"/>
      <c r="RU191" s="261"/>
      <c r="RV191" s="261"/>
      <c r="RW191" s="261"/>
      <c r="RX191" s="261"/>
      <c r="RY191" s="261"/>
      <c r="RZ191" s="261"/>
      <c r="SA191" s="261"/>
      <c r="SB191" s="261"/>
      <c r="SC191" s="261"/>
      <c r="SD191" s="261"/>
      <c r="SE191" s="261"/>
    </row>
    <row r="192" spans="1:499" x14ac:dyDescent="0.2">
      <c r="A192" s="230" t="s">
        <v>830</v>
      </c>
      <c r="B192" s="231" t="s">
        <v>5471</v>
      </c>
      <c r="C192" s="225"/>
      <c r="D192" s="225"/>
      <c r="E192" s="225"/>
      <c r="F192" s="226" t="s">
        <v>5853</v>
      </c>
      <c r="G192" s="226" t="s">
        <v>5550</v>
      </c>
      <c r="H192" s="226" t="s">
        <v>5551</v>
      </c>
      <c r="I192" s="226" t="s">
        <v>5854</v>
      </c>
      <c r="J192" s="226"/>
      <c r="K192" s="226"/>
      <c r="L192" s="226"/>
      <c r="M192" s="226"/>
      <c r="N192" s="226" t="s">
        <v>5553</v>
      </c>
      <c r="O192" s="226" t="s">
        <v>5667</v>
      </c>
      <c r="P192" s="226"/>
      <c r="Q192" s="237">
        <v>0</v>
      </c>
      <c r="R192" s="238"/>
      <c r="S192" s="238"/>
      <c r="T192" s="238"/>
      <c r="U192" s="238"/>
      <c r="V192" s="238"/>
      <c r="W192" s="232"/>
      <c r="X192" s="232"/>
      <c r="Y192" s="232" t="s">
        <v>5556</v>
      </c>
      <c r="Z192" s="235">
        <v>0.67</v>
      </c>
      <c r="AA192" s="235">
        <v>1.19</v>
      </c>
      <c r="AB192" s="235">
        <v>0</v>
      </c>
      <c r="AC192" s="224">
        <v>36526</v>
      </c>
      <c r="AD192" s="224">
        <v>36526</v>
      </c>
      <c r="AE192" s="125">
        <v>18</v>
      </c>
      <c r="AF192" s="125">
        <v>24</v>
      </c>
      <c r="AG192" s="125">
        <v>12</v>
      </c>
      <c r="AH192" s="236">
        <v>1</v>
      </c>
      <c r="AI192" s="236" t="s">
        <v>5297</v>
      </c>
      <c r="AJ192" s="125" t="s">
        <v>6245</v>
      </c>
      <c r="AK192" s="175" t="s">
        <v>5144</v>
      </c>
      <c r="AL192" s="125" t="s">
        <v>820</v>
      </c>
      <c r="AM192" s="27" t="s">
        <v>820</v>
      </c>
      <c r="AN192" s="126">
        <v>15.56</v>
      </c>
      <c r="AO192" s="126">
        <v>8.8000000000000007</v>
      </c>
      <c r="AP192" s="126">
        <v>14.4</v>
      </c>
      <c r="AQ192" s="126">
        <v>1.1000000000000001</v>
      </c>
      <c r="AR192" s="125">
        <v>0</v>
      </c>
      <c r="AS192" s="125">
        <v>0</v>
      </c>
      <c r="AT192" s="178">
        <v>43333</v>
      </c>
      <c r="AU192" s="178"/>
      <c r="AV192" s="178"/>
      <c r="AW192" s="239" t="s">
        <v>855</v>
      </c>
      <c r="AX192" s="239" t="s">
        <v>846</v>
      </c>
      <c r="AY192" s="127"/>
      <c r="AZ192" s="127"/>
      <c r="BA192" s="128">
        <v>70</v>
      </c>
      <c r="BB192" s="128" t="s">
        <v>489</v>
      </c>
      <c r="BC192" s="128"/>
      <c r="BD192" s="128">
        <v>1</v>
      </c>
      <c r="BE192" s="129" t="s">
        <v>541</v>
      </c>
      <c r="BF192" s="130">
        <v>1</v>
      </c>
      <c r="BG192" s="240"/>
      <c r="BH192" s="241"/>
      <c r="BI192" s="190"/>
      <c r="BJ192" s="131">
        <v>550</v>
      </c>
      <c r="BK192" s="191">
        <v>673</v>
      </c>
      <c r="BL192" s="13">
        <v>366</v>
      </c>
      <c r="BM192" s="13">
        <v>182</v>
      </c>
      <c r="BN192" s="27" t="s">
        <v>705</v>
      </c>
      <c r="BO192" s="13" t="s">
        <v>5562</v>
      </c>
      <c r="BP192" s="222">
        <v>0</v>
      </c>
      <c r="BQ192" s="132"/>
      <c r="BR192" s="133"/>
      <c r="BS192" s="125">
        <v>1000000000</v>
      </c>
      <c r="BT192" s="134">
        <v>199</v>
      </c>
      <c r="BU192" s="135">
        <v>0.63819999999999999</v>
      </c>
      <c r="BV192" s="134">
        <v>700</v>
      </c>
      <c r="BW192" s="136">
        <v>0</v>
      </c>
      <c r="BX192" s="136">
        <v>700</v>
      </c>
      <c r="BY192" s="136">
        <v>0</v>
      </c>
      <c r="BZ192" s="134">
        <v>0</v>
      </c>
      <c r="CA192" s="134">
        <v>0</v>
      </c>
      <c r="CB192" s="134">
        <v>899</v>
      </c>
      <c r="CC192" s="135">
        <v>-0.63449999999999995</v>
      </c>
      <c r="CD192" s="134"/>
      <c r="CE192" s="134"/>
      <c r="CF192" s="137">
        <v>0</v>
      </c>
      <c r="CG192" s="134">
        <v>183</v>
      </c>
      <c r="CH192" s="132"/>
      <c r="CI192" s="132"/>
      <c r="CJ192" s="229" t="s">
        <v>820</v>
      </c>
      <c r="CK192" s="233" t="s">
        <v>820</v>
      </c>
      <c r="CL192" s="138">
        <v>0</v>
      </c>
      <c r="CM192" s="138">
        <v>0</v>
      </c>
      <c r="CN192" s="135">
        <v>0</v>
      </c>
      <c r="CO192" s="135">
        <v>1.03</v>
      </c>
      <c r="CP192" s="139"/>
      <c r="CQ192" s="135">
        <v>0</v>
      </c>
      <c r="CR192" s="179">
        <v>43249</v>
      </c>
      <c r="CS192" s="180">
        <v>43367</v>
      </c>
      <c r="CT192" s="181">
        <v>43493</v>
      </c>
      <c r="CU192" s="181">
        <v>36526</v>
      </c>
      <c r="CV192" s="181">
        <v>36526</v>
      </c>
      <c r="CW192" s="181">
        <v>36526</v>
      </c>
      <c r="CX192" s="181">
        <v>36694</v>
      </c>
      <c r="CY192" s="135">
        <v>0.25628678505935359</v>
      </c>
      <c r="CZ192" s="134">
        <v>182</v>
      </c>
      <c r="DA192" s="135">
        <v>9.7087378640776691E-3</v>
      </c>
      <c r="DB192" s="135">
        <v>0</v>
      </c>
      <c r="DC192" s="135">
        <v>7.7669902912621352E-2</v>
      </c>
      <c r="DD192" s="135">
        <v>0.41747572815533979</v>
      </c>
      <c r="DE192" s="140">
        <v>3.8834951456310676E-2</v>
      </c>
      <c r="DF192" s="13" t="s">
        <v>820</v>
      </c>
      <c r="DG192" s="80" t="s">
        <v>820</v>
      </c>
      <c r="DH192" s="18" t="b">
        <v>0</v>
      </c>
      <c r="DI192" s="79"/>
      <c r="DJ192" s="79"/>
      <c r="DK192" s="192"/>
      <c r="DL192" s="174"/>
      <c r="DM192" s="193"/>
      <c r="DN192" s="135"/>
      <c r="DO192" s="79"/>
      <c r="DP192" s="79"/>
      <c r="DQ192" s="79"/>
      <c r="DR192" s="79"/>
      <c r="DS192" s="79"/>
      <c r="DT192" s="79"/>
      <c r="DU192" s="79"/>
      <c r="DV192" s="18"/>
      <c r="DW192" s="18"/>
      <c r="DX192" s="18"/>
      <c r="DY192" s="177"/>
      <c r="DZ192" s="177">
        <v>0</v>
      </c>
      <c r="EA192" s="177">
        <v>0</v>
      </c>
      <c r="EB192" s="177">
        <v>0</v>
      </c>
      <c r="EC192" s="177">
        <v>0</v>
      </c>
      <c r="ED192" s="177">
        <v>0</v>
      </c>
      <c r="EE192" s="177">
        <v>0</v>
      </c>
      <c r="EF192" s="177">
        <v>0</v>
      </c>
      <c r="EG192" s="177">
        <v>0</v>
      </c>
      <c r="EH192" s="177">
        <v>0</v>
      </c>
      <c r="EI192" s="177">
        <v>0</v>
      </c>
      <c r="EJ192" s="177">
        <v>0</v>
      </c>
      <c r="EK192" s="177">
        <v>0</v>
      </c>
      <c r="EL192" s="177">
        <v>0</v>
      </c>
      <c r="EM192" s="177">
        <v>0</v>
      </c>
      <c r="EN192" s="177">
        <v>0</v>
      </c>
      <c r="EO192" s="177">
        <v>0</v>
      </c>
      <c r="EP192" s="177">
        <v>0</v>
      </c>
      <c r="EQ192" s="177">
        <v>0</v>
      </c>
      <c r="ER192" s="177">
        <v>0</v>
      </c>
      <c r="ES192" s="177">
        <v>0</v>
      </c>
      <c r="ET192" s="177">
        <v>0</v>
      </c>
      <c r="EU192" s="177">
        <v>0</v>
      </c>
      <c r="EV192" s="177">
        <v>0</v>
      </c>
      <c r="EW192" s="177">
        <v>0</v>
      </c>
      <c r="EX192" s="177">
        <v>0</v>
      </c>
      <c r="EY192" s="177">
        <v>0</v>
      </c>
      <c r="EZ192" s="177">
        <v>0</v>
      </c>
      <c r="FA192" s="177">
        <v>0</v>
      </c>
      <c r="FB192" s="177">
        <v>0</v>
      </c>
      <c r="FC192" s="199"/>
      <c r="FD192" s="198"/>
      <c r="FE192" s="198"/>
      <c r="FF192" s="198"/>
      <c r="FG192" s="197">
        <v>0</v>
      </c>
      <c r="FH192" s="197">
        <v>0</v>
      </c>
      <c r="FI192" s="197">
        <v>0</v>
      </c>
      <c r="FJ192" s="197">
        <v>0</v>
      </c>
      <c r="FK192" s="243">
        <v>0</v>
      </c>
      <c r="FL192" s="243">
        <v>0</v>
      </c>
      <c r="FM192" s="243">
        <v>0</v>
      </c>
      <c r="FN192" s="243">
        <v>0</v>
      </c>
      <c r="FO192" s="243">
        <v>0</v>
      </c>
      <c r="FP192" s="243">
        <v>0</v>
      </c>
      <c r="FQ192" s="243">
        <v>0</v>
      </c>
      <c r="FR192" s="243">
        <v>0</v>
      </c>
      <c r="FS192" s="243">
        <v>0</v>
      </c>
      <c r="FT192" s="243">
        <v>0</v>
      </c>
      <c r="FU192" s="243">
        <v>0</v>
      </c>
      <c r="FV192" s="243">
        <v>0</v>
      </c>
      <c r="FW192" s="243">
        <v>0</v>
      </c>
      <c r="FX192" s="243">
        <v>0</v>
      </c>
      <c r="FY192" s="243">
        <v>0</v>
      </c>
      <c r="FZ192" s="243">
        <v>0</v>
      </c>
      <c r="GA192" s="243">
        <v>0</v>
      </c>
      <c r="GB192" s="243">
        <v>0</v>
      </c>
      <c r="GC192" s="243">
        <v>0</v>
      </c>
      <c r="GD192" s="243">
        <v>0</v>
      </c>
      <c r="GE192" s="243">
        <v>0</v>
      </c>
      <c r="GF192" s="243">
        <v>0</v>
      </c>
      <c r="GG192" s="243">
        <v>0</v>
      </c>
      <c r="GH192" s="243">
        <v>0</v>
      </c>
      <c r="GI192" s="243">
        <v>0</v>
      </c>
      <c r="GJ192" s="243">
        <v>0</v>
      </c>
      <c r="GK192" s="243">
        <v>0</v>
      </c>
      <c r="GL192" s="243">
        <v>0</v>
      </c>
      <c r="GM192" s="243">
        <v>0</v>
      </c>
      <c r="GN192" s="243">
        <v>0</v>
      </c>
      <c r="GO192" s="243">
        <v>0</v>
      </c>
      <c r="GP192" s="243">
        <v>0</v>
      </c>
      <c r="GQ192" s="243">
        <v>0</v>
      </c>
      <c r="GR192" s="243">
        <v>0</v>
      </c>
      <c r="GS192" s="243">
        <v>0</v>
      </c>
      <c r="GT192" s="243">
        <v>0</v>
      </c>
      <c r="GU192" s="243">
        <v>0</v>
      </c>
      <c r="GV192" s="243">
        <v>0</v>
      </c>
      <c r="GW192" s="243">
        <v>0</v>
      </c>
      <c r="GX192" s="243">
        <v>0</v>
      </c>
      <c r="GY192" s="243">
        <v>0</v>
      </c>
      <c r="GZ192" s="243">
        <v>0</v>
      </c>
      <c r="HA192" s="243">
        <v>0</v>
      </c>
      <c r="HB192" s="243">
        <v>0</v>
      </c>
      <c r="HC192" s="243">
        <v>0</v>
      </c>
      <c r="HD192" s="243">
        <v>0</v>
      </c>
      <c r="HE192" s="243">
        <v>1</v>
      </c>
      <c r="HF192" s="243">
        <v>0</v>
      </c>
      <c r="HG192" s="243">
        <v>0</v>
      </c>
      <c r="HH192" s="243">
        <v>0</v>
      </c>
      <c r="HI192" s="243">
        <v>0</v>
      </c>
      <c r="HJ192" s="243">
        <v>0</v>
      </c>
      <c r="HK192" s="198"/>
      <c r="HL192" s="198"/>
      <c r="HM192" s="243">
        <v>0</v>
      </c>
      <c r="HN192" s="243">
        <v>0</v>
      </c>
      <c r="HO192" s="243">
        <v>0</v>
      </c>
      <c r="HP192" s="243">
        <v>0</v>
      </c>
      <c r="HQ192" s="243">
        <v>0</v>
      </c>
      <c r="HR192" s="243">
        <v>0</v>
      </c>
      <c r="HS192" s="243">
        <v>0</v>
      </c>
      <c r="HT192" s="243">
        <v>0</v>
      </c>
      <c r="HU192" s="243">
        <v>0</v>
      </c>
      <c r="HV192" s="198"/>
      <c r="HW192" s="243">
        <v>0</v>
      </c>
      <c r="HX192" s="243">
        <v>0</v>
      </c>
      <c r="HY192" s="243">
        <v>0</v>
      </c>
      <c r="HZ192" s="243">
        <v>0</v>
      </c>
      <c r="IA192" s="243">
        <v>0</v>
      </c>
      <c r="IB192" s="243">
        <v>0</v>
      </c>
      <c r="IC192" s="243">
        <v>0</v>
      </c>
      <c r="ID192" s="243">
        <v>0</v>
      </c>
      <c r="IE192" s="243">
        <v>0</v>
      </c>
      <c r="IF192" s="243">
        <v>0</v>
      </c>
      <c r="IG192" s="243">
        <v>0</v>
      </c>
      <c r="IH192" s="199">
        <v>0</v>
      </c>
      <c r="II192" s="199">
        <v>0</v>
      </c>
      <c r="IJ192" s="199">
        <v>0</v>
      </c>
      <c r="IK192" s="199">
        <v>0</v>
      </c>
      <c r="IL192" s="199">
        <v>0</v>
      </c>
      <c r="IM192" s="199">
        <v>0</v>
      </c>
      <c r="IN192" s="199">
        <v>0</v>
      </c>
      <c r="IO192" s="199">
        <v>0</v>
      </c>
      <c r="IP192" s="199">
        <v>0</v>
      </c>
      <c r="IQ192" s="199">
        <v>0</v>
      </c>
      <c r="IR192" s="199">
        <v>0</v>
      </c>
      <c r="IS192" s="199">
        <v>0</v>
      </c>
      <c r="IT192" s="199">
        <v>0</v>
      </c>
      <c r="IU192" s="199">
        <v>0</v>
      </c>
      <c r="IV192" s="199">
        <v>0</v>
      </c>
      <c r="IW192" s="199">
        <v>0</v>
      </c>
      <c r="IX192" s="199">
        <v>0</v>
      </c>
      <c r="IY192" s="199">
        <v>0</v>
      </c>
      <c r="IZ192" s="198"/>
      <c r="JA192" s="246">
        <v>590</v>
      </c>
      <c r="JB192" s="246">
        <v>590</v>
      </c>
      <c r="JC192" s="246">
        <v>590</v>
      </c>
      <c r="JD192" s="247">
        <v>589</v>
      </c>
      <c r="JE192" s="247">
        <v>589</v>
      </c>
      <c r="JF192" s="247">
        <v>589</v>
      </c>
      <c r="JG192" s="247">
        <v>529</v>
      </c>
      <c r="JH192" s="247">
        <v>529</v>
      </c>
      <c r="JI192" s="247">
        <v>529</v>
      </c>
      <c r="JJ192" s="247"/>
      <c r="JK192" s="247">
        <v>530</v>
      </c>
      <c r="JL192" s="247">
        <v>525</v>
      </c>
      <c r="JM192" s="247">
        <v>510</v>
      </c>
      <c r="JN192" s="247">
        <v>498</v>
      </c>
      <c r="JO192" s="247">
        <v>498</v>
      </c>
      <c r="JP192" s="247">
        <v>498</v>
      </c>
      <c r="JQ192" s="198"/>
      <c r="JR192" s="247">
        <v>493</v>
      </c>
      <c r="JS192" s="247">
        <v>494</v>
      </c>
      <c r="JT192" s="247">
        <v>489</v>
      </c>
      <c r="JU192" s="247">
        <v>481</v>
      </c>
      <c r="JV192" s="247">
        <v>471</v>
      </c>
      <c r="JW192" s="247">
        <v>471</v>
      </c>
      <c r="JX192" s="247">
        <v>471</v>
      </c>
      <c r="JY192" s="247">
        <v>422</v>
      </c>
      <c r="JZ192" s="247">
        <v>422</v>
      </c>
      <c r="KA192" s="247">
        <v>422</v>
      </c>
      <c r="KB192" s="247">
        <v>422</v>
      </c>
      <c r="KC192" s="247">
        <v>422</v>
      </c>
      <c r="KD192" s="247">
        <v>422</v>
      </c>
      <c r="KE192" s="247">
        <v>422</v>
      </c>
      <c r="KF192" s="247">
        <v>422</v>
      </c>
      <c r="KG192" s="247">
        <v>402</v>
      </c>
      <c r="KH192" s="247">
        <v>396</v>
      </c>
      <c r="KI192" s="247">
        <v>396</v>
      </c>
      <c r="KJ192" s="247">
        <v>396</v>
      </c>
      <c r="KK192" s="247">
        <v>396</v>
      </c>
      <c r="KL192" s="247">
        <v>396</v>
      </c>
      <c r="KM192" s="247">
        <v>396</v>
      </c>
      <c r="KN192" s="247">
        <v>393</v>
      </c>
      <c r="KO192" s="247">
        <v>383</v>
      </c>
      <c r="KP192" s="247">
        <v>383</v>
      </c>
      <c r="KQ192" s="247">
        <v>383</v>
      </c>
      <c r="KR192" s="247">
        <v>383</v>
      </c>
      <c r="KS192" s="247">
        <v>383</v>
      </c>
      <c r="KT192" s="247">
        <v>384</v>
      </c>
      <c r="KU192" s="247">
        <v>380</v>
      </c>
      <c r="KV192" s="247">
        <v>367</v>
      </c>
      <c r="KW192" s="247">
        <v>367</v>
      </c>
      <c r="KX192" s="198"/>
      <c r="KY192" s="198"/>
      <c r="KZ192" s="198"/>
      <c r="LA192" s="198"/>
      <c r="LB192" s="244">
        <v>332</v>
      </c>
      <c r="LC192" s="248">
        <v>529</v>
      </c>
      <c r="LD192" s="248">
        <v>529</v>
      </c>
      <c r="LE192" s="244">
        <v>327</v>
      </c>
      <c r="LF192" s="243">
        <v>0</v>
      </c>
      <c r="LG192" s="244">
        <v>317</v>
      </c>
      <c r="LH192" s="198"/>
      <c r="LI192" s="198"/>
      <c r="LJ192" s="198"/>
      <c r="LK192" s="198"/>
      <c r="LL192" s="198"/>
      <c r="LM192" s="198"/>
      <c r="LN192" s="198"/>
      <c r="LO192" s="198"/>
      <c r="LP192" s="198"/>
      <c r="LQ192" s="244">
        <v>317</v>
      </c>
      <c r="LR192" s="198"/>
      <c r="LS192" s="198"/>
      <c r="LT192" s="198"/>
      <c r="LU192" s="198"/>
      <c r="LV192" s="198"/>
      <c r="LW192" s="198"/>
      <c r="LX192" s="198"/>
      <c r="LY192" s="198"/>
      <c r="LZ192" s="198"/>
      <c r="MA192" s="198"/>
      <c r="MB192" s="198"/>
      <c r="MC192" s="198"/>
      <c r="MD192" s="198"/>
      <c r="ME192" s="198"/>
      <c r="MF192" s="198"/>
      <c r="MG192" s="198"/>
      <c r="MH192" s="198"/>
      <c r="MI192" s="198"/>
      <c r="MJ192" s="198"/>
      <c r="MK192" s="198"/>
      <c r="ML192" s="198"/>
      <c r="MM192" s="198"/>
      <c r="MN192" s="244">
        <v>317</v>
      </c>
      <c r="MO192" s="244">
        <v>199</v>
      </c>
      <c r="MP192" s="198"/>
      <c r="MQ192" s="244">
        <v>199</v>
      </c>
      <c r="MR192" s="198"/>
      <c r="MS192" s="198"/>
      <c r="MT192" s="198"/>
      <c r="MU192" s="198"/>
      <c r="MV192" s="198"/>
      <c r="MW192" s="198"/>
      <c r="MX192" s="198"/>
      <c r="MY192" s="198"/>
      <c r="MZ192" s="198"/>
      <c r="NA192" s="244">
        <v>199</v>
      </c>
      <c r="NB192" s="198"/>
      <c r="NC192" s="198"/>
      <c r="ND192" s="198"/>
      <c r="NE192" s="198"/>
      <c r="NF192" s="198"/>
      <c r="NG192" s="198"/>
      <c r="NH192" s="198"/>
      <c r="NI192" s="198"/>
      <c r="NJ192" s="198"/>
      <c r="NK192" s="198"/>
      <c r="NL192" s="198"/>
      <c r="NM192" s="198"/>
      <c r="NN192" s="198"/>
      <c r="NO192" s="198"/>
      <c r="NP192" s="198"/>
      <c r="NQ192" s="198"/>
      <c r="NR192" s="198"/>
      <c r="NS192" s="198"/>
      <c r="NT192" s="198"/>
      <c r="NU192" s="198"/>
      <c r="NV192" s="198"/>
      <c r="NW192" s="198"/>
      <c r="NX192" s="198"/>
      <c r="NY192" s="198"/>
      <c r="NZ192" s="198"/>
      <c r="OA192" s="198"/>
      <c r="OB192" s="198"/>
      <c r="OC192" s="198"/>
      <c r="OD192" s="198"/>
      <c r="OE192" s="198"/>
      <c r="OF192" s="198"/>
      <c r="OG192" s="198"/>
      <c r="OH192" s="198"/>
      <c r="OI192" s="198"/>
      <c r="OJ192" s="198"/>
      <c r="OK192" s="198"/>
      <c r="OL192" s="198"/>
      <c r="OM192" s="198"/>
      <c r="ON192" s="198"/>
      <c r="OO192" s="198"/>
      <c r="OP192" s="198"/>
      <c r="OQ192" s="198"/>
      <c r="OR192" s="198"/>
      <c r="OS192" s="198"/>
      <c r="OT192" s="198"/>
      <c r="OU192" s="198"/>
      <c r="OV192" s="198"/>
      <c r="OW192" s="198"/>
      <c r="OX192" s="198"/>
      <c r="OY192" s="198"/>
      <c r="OZ192" s="198"/>
      <c r="PA192" s="198"/>
      <c r="PB192" s="198"/>
      <c r="PC192" s="198"/>
      <c r="PD192" s="198"/>
      <c r="PE192" s="198"/>
      <c r="PF192" s="198"/>
      <c r="PG192" s="198"/>
      <c r="PH192" s="198"/>
      <c r="PI192" s="198"/>
      <c r="PJ192" s="198"/>
      <c r="PK192" s="198"/>
      <c r="PL192" s="198"/>
      <c r="PM192" s="198"/>
      <c r="PN192" s="198"/>
      <c r="PO192" s="198"/>
      <c r="PP192" s="198"/>
      <c r="PQ192" s="198"/>
      <c r="PR192" s="198"/>
      <c r="PS192" s="198"/>
      <c r="PT192" s="198"/>
      <c r="PU192" s="198"/>
      <c r="PV192" s="198"/>
      <c r="PW192" s="198"/>
      <c r="PX192" s="261"/>
      <c r="PY192" s="261"/>
      <c r="PZ192" s="261"/>
      <c r="QA192" s="261"/>
      <c r="QB192" s="261"/>
      <c r="QC192" s="261"/>
      <c r="QD192" s="261"/>
      <c r="QE192" s="261"/>
      <c r="QF192" s="261"/>
      <c r="QG192" s="261"/>
      <c r="QH192" s="261"/>
      <c r="QI192" s="261"/>
      <c r="QJ192" s="261"/>
      <c r="QK192" s="261"/>
      <c r="QL192" s="261"/>
      <c r="QM192" s="261"/>
      <c r="QN192" s="261"/>
      <c r="QO192" s="261"/>
      <c r="QP192" s="261"/>
      <c r="QQ192" s="261"/>
      <c r="QR192" s="261"/>
      <c r="QS192" s="261"/>
      <c r="QT192" s="261"/>
      <c r="QU192" s="261"/>
      <c r="QV192" s="261"/>
      <c r="QW192" s="261"/>
      <c r="QX192" s="261"/>
      <c r="QY192" s="261"/>
      <c r="QZ192" s="261"/>
      <c r="RA192" s="261"/>
      <c r="RB192" s="261"/>
      <c r="RC192" s="261"/>
      <c r="RD192" s="261"/>
      <c r="RE192" s="261"/>
      <c r="RF192" s="261"/>
      <c r="RG192" s="261"/>
      <c r="RH192" s="261"/>
      <c r="RI192" s="261"/>
      <c r="RJ192" s="261"/>
      <c r="RK192" s="261"/>
      <c r="RL192" s="261"/>
      <c r="RM192" s="261"/>
      <c r="RN192" s="261"/>
      <c r="RO192" s="261"/>
      <c r="RP192" s="261"/>
      <c r="RQ192" s="261"/>
      <c r="RR192" s="261"/>
      <c r="RS192" s="261"/>
      <c r="RT192" s="261"/>
      <c r="RU192" s="261"/>
      <c r="RV192" s="261"/>
      <c r="RW192" s="261"/>
      <c r="RX192" s="261"/>
      <c r="RY192" s="261"/>
      <c r="RZ192" s="261"/>
      <c r="SA192" s="261"/>
      <c r="SB192" s="261"/>
      <c r="SC192" s="261"/>
      <c r="SD192" s="261"/>
      <c r="SE192" s="261"/>
    </row>
    <row r="193" spans="1:499" x14ac:dyDescent="0.2">
      <c r="A193" s="230" t="s">
        <v>830</v>
      </c>
      <c r="B193" s="231" t="s">
        <v>2194</v>
      </c>
      <c r="C193" s="225"/>
      <c r="D193" s="225"/>
      <c r="E193" s="225"/>
      <c r="F193" s="226" t="s">
        <v>5855</v>
      </c>
      <c r="G193" s="226" t="s">
        <v>5550</v>
      </c>
      <c r="H193" s="226" t="s">
        <v>5551</v>
      </c>
      <c r="I193" s="226" t="s">
        <v>5854</v>
      </c>
      <c r="J193" s="226"/>
      <c r="K193" s="226"/>
      <c r="L193" s="226"/>
      <c r="M193" s="226"/>
      <c r="N193" s="226" t="s">
        <v>5553</v>
      </c>
      <c r="O193" s="226" t="s">
        <v>5686</v>
      </c>
      <c r="P193" s="226"/>
      <c r="Q193" s="237">
        <v>0</v>
      </c>
      <c r="R193" s="238"/>
      <c r="S193" s="238"/>
      <c r="T193" s="238"/>
      <c r="U193" s="238"/>
      <c r="V193" s="238"/>
      <c r="W193" s="232" t="s">
        <v>5555</v>
      </c>
      <c r="X193" s="232"/>
      <c r="Y193" s="232" t="s">
        <v>5556</v>
      </c>
      <c r="Z193" s="235">
        <v>0.83</v>
      </c>
      <c r="AA193" s="235">
        <v>1.85</v>
      </c>
      <c r="AB193" s="235">
        <v>0</v>
      </c>
      <c r="AC193" s="224">
        <v>36526</v>
      </c>
      <c r="AD193" s="224">
        <v>36526</v>
      </c>
      <c r="AE193" s="125">
        <v>18</v>
      </c>
      <c r="AF193" s="125">
        <v>24</v>
      </c>
      <c r="AG193" s="125">
        <v>12</v>
      </c>
      <c r="AH193" s="236">
        <v>1</v>
      </c>
      <c r="AI193" s="236" t="s">
        <v>819</v>
      </c>
      <c r="AJ193" s="125" t="s">
        <v>6225</v>
      </c>
      <c r="AK193" s="175" t="s">
        <v>5144</v>
      </c>
      <c r="AL193" s="125" t="s">
        <v>820</v>
      </c>
      <c r="AM193" s="27" t="s">
        <v>820</v>
      </c>
      <c r="AN193" s="126">
        <v>20.420000000000002</v>
      </c>
      <c r="AO193" s="126">
        <v>18</v>
      </c>
      <c r="AP193" s="126">
        <v>6.1</v>
      </c>
      <c r="AQ193" s="126">
        <v>2.4</v>
      </c>
      <c r="AR193" s="125">
        <v>1</v>
      </c>
      <c r="AS193" s="125">
        <v>0</v>
      </c>
      <c r="AT193" s="178">
        <v>43333</v>
      </c>
      <c r="AU193" s="178"/>
      <c r="AV193" s="178">
        <v>43405</v>
      </c>
      <c r="AW193" s="239" t="s">
        <v>855</v>
      </c>
      <c r="AX193" s="239" t="s">
        <v>846</v>
      </c>
      <c r="AY193" s="127"/>
      <c r="AZ193" s="127"/>
      <c r="BA193" s="128">
        <v>200</v>
      </c>
      <c r="BB193" s="128" t="s">
        <v>489</v>
      </c>
      <c r="BC193" s="128"/>
      <c r="BD193" s="128">
        <v>1</v>
      </c>
      <c r="BE193" s="129" t="s">
        <v>541</v>
      </c>
      <c r="BF193" s="130">
        <v>1</v>
      </c>
      <c r="BG193" s="240"/>
      <c r="BH193" s="241"/>
      <c r="BI193" s="190"/>
      <c r="BJ193" s="131">
        <v>1471</v>
      </c>
      <c r="BK193" s="191">
        <v>883</v>
      </c>
      <c r="BL193" s="13">
        <v>978</v>
      </c>
      <c r="BM193" s="13">
        <v>485</v>
      </c>
      <c r="BN193" s="27" t="s">
        <v>5557</v>
      </c>
      <c r="BO193" s="13" t="s">
        <v>705</v>
      </c>
      <c r="BP193" s="222">
        <v>1362</v>
      </c>
      <c r="BQ193" s="132"/>
      <c r="BR193" s="133"/>
      <c r="BS193" s="125">
        <v>1000000000</v>
      </c>
      <c r="BT193" s="134">
        <v>297</v>
      </c>
      <c r="BU193" s="135">
        <v>0.79810000000000003</v>
      </c>
      <c r="BV193" s="134">
        <v>200</v>
      </c>
      <c r="BW193" s="136">
        <v>0</v>
      </c>
      <c r="BX193" s="136">
        <v>200</v>
      </c>
      <c r="BY193" s="136">
        <v>0</v>
      </c>
      <c r="BZ193" s="134">
        <v>0</v>
      </c>
      <c r="CA193" s="134">
        <v>0</v>
      </c>
      <c r="CB193" s="134">
        <v>497</v>
      </c>
      <c r="CC193" s="135">
        <v>0.66210000000000002</v>
      </c>
      <c r="CD193" s="134"/>
      <c r="CE193" s="134"/>
      <c r="CF193" s="137">
        <v>974</v>
      </c>
      <c r="CG193" s="134">
        <v>490</v>
      </c>
      <c r="CH193" s="132"/>
      <c r="CI193" s="132"/>
      <c r="CJ193" s="229" t="s">
        <v>820</v>
      </c>
      <c r="CK193" s="233" t="s">
        <v>820</v>
      </c>
      <c r="CL193" s="138">
        <v>192</v>
      </c>
      <c r="CM193" s="138">
        <v>0</v>
      </c>
      <c r="CN193" s="135">
        <v>0</v>
      </c>
      <c r="CO193" s="135">
        <v>1.64</v>
      </c>
      <c r="CP193" s="139"/>
      <c r="CQ193" s="135">
        <v>1</v>
      </c>
      <c r="CR193" s="179">
        <v>43479</v>
      </c>
      <c r="CS193" s="180">
        <v>43479</v>
      </c>
      <c r="CT193" s="181">
        <v>43605</v>
      </c>
      <c r="CU193" s="181">
        <v>43311</v>
      </c>
      <c r="CV193" s="181">
        <v>43395</v>
      </c>
      <c r="CW193" s="181">
        <v>43395</v>
      </c>
      <c r="CX193" s="181">
        <v>43479</v>
      </c>
      <c r="CY193" s="135">
        <v>0</v>
      </c>
      <c r="CZ193" s="134">
        <v>0</v>
      </c>
      <c r="DA193" s="135">
        <v>0</v>
      </c>
      <c r="DB193" s="135">
        <v>2.197802197802198E-2</v>
      </c>
      <c r="DC193" s="135">
        <v>0</v>
      </c>
      <c r="DD193" s="135">
        <v>0</v>
      </c>
      <c r="DE193" s="140">
        <v>0</v>
      </c>
      <c r="DF193" s="13" t="s">
        <v>820</v>
      </c>
      <c r="DG193" s="80" t="s">
        <v>706</v>
      </c>
      <c r="DH193" s="18" t="b">
        <v>0</v>
      </c>
      <c r="DI193" s="79"/>
      <c r="DJ193" s="79"/>
      <c r="DK193" s="192"/>
      <c r="DL193" s="174"/>
      <c r="DM193" s="193"/>
      <c r="DN193" s="135"/>
      <c r="DO193" s="79"/>
      <c r="DP193" s="79"/>
      <c r="DQ193" s="79"/>
      <c r="DR193" s="79"/>
      <c r="DS193" s="79"/>
      <c r="DT193" s="79"/>
      <c r="DU193" s="79"/>
      <c r="DV193" s="18"/>
      <c r="DW193" s="18"/>
      <c r="DX193" s="18"/>
      <c r="DY193" s="177"/>
      <c r="DZ193" s="177">
        <v>0</v>
      </c>
      <c r="EA193" s="177">
        <v>0</v>
      </c>
      <c r="EB193" s="177">
        <v>0</v>
      </c>
      <c r="EC193" s="177">
        <v>0</v>
      </c>
      <c r="ED193" s="177">
        <v>0</v>
      </c>
      <c r="EE193" s="177">
        <v>0</v>
      </c>
      <c r="EF193" s="177">
        <v>0</v>
      </c>
      <c r="EG193" s="177">
        <v>0</v>
      </c>
      <c r="EH193" s="177">
        <v>0</v>
      </c>
      <c r="EI193" s="177">
        <v>0</v>
      </c>
      <c r="EJ193" s="177">
        <v>0</v>
      </c>
      <c r="EK193" s="177">
        <v>0</v>
      </c>
      <c r="EL193" s="177">
        <v>0</v>
      </c>
      <c r="EM193" s="177">
        <v>0</v>
      </c>
      <c r="EN193" s="177">
        <v>0</v>
      </c>
      <c r="EO193" s="177">
        <v>0</v>
      </c>
      <c r="EP193" s="177">
        <v>460</v>
      </c>
      <c r="EQ193" s="177">
        <v>0</v>
      </c>
      <c r="ER193" s="177">
        <v>0</v>
      </c>
      <c r="ES193" s="177">
        <v>0</v>
      </c>
      <c r="ET193" s="177">
        <v>0</v>
      </c>
      <c r="EU193" s="177">
        <v>509</v>
      </c>
      <c r="EV193" s="177">
        <v>0</v>
      </c>
      <c r="EW193" s="177">
        <v>0</v>
      </c>
      <c r="EX193" s="177">
        <v>0</v>
      </c>
      <c r="EY193" s="177">
        <v>551</v>
      </c>
      <c r="EZ193" s="177">
        <v>0</v>
      </c>
      <c r="FA193" s="177">
        <v>0</v>
      </c>
      <c r="FB193" s="177">
        <v>614</v>
      </c>
      <c r="FC193" s="250">
        <v>469</v>
      </c>
      <c r="FD193" s="250">
        <v>335</v>
      </c>
      <c r="FE193" s="250">
        <v>335</v>
      </c>
      <c r="FF193" s="250">
        <v>335</v>
      </c>
      <c r="FG193" s="245">
        <v>246</v>
      </c>
      <c r="FH193" s="245">
        <v>241</v>
      </c>
      <c r="FI193" s="242">
        <v>241</v>
      </c>
      <c r="FJ193" s="242">
        <v>241</v>
      </c>
      <c r="FK193" s="242">
        <v>199</v>
      </c>
      <c r="FL193" s="242">
        <v>199</v>
      </c>
      <c r="FM193" s="242">
        <v>199</v>
      </c>
      <c r="FN193" s="242">
        <v>199</v>
      </c>
      <c r="FO193" s="242">
        <v>199</v>
      </c>
      <c r="FP193" s="242">
        <v>199</v>
      </c>
      <c r="FQ193" s="242">
        <v>199</v>
      </c>
      <c r="FR193" s="242">
        <v>199</v>
      </c>
      <c r="FS193" s="242">
        <v>199</v>
      </c>
      <c r="FT193" s="242">
        <v>199</v>
      </c>
      <c r="FU193" s="242">
        <v>199</v>
      </c>
      <c r="FV193" s="242">
        <v>199</v>
      </c>
      <c r="FW193" s="242">
        <v>199</v>
      </c>
      <c r="FX193" s="242">
        <v>199</v>
      </c>
      <c r="FY193" s="242">
        <v>199</v>
      </c>
      <c r="FZ193" s="242">
        <v>199</v>
      </c>
      <c r="GA193" s="242">
        <v>199</v>
      </c>
      <c r="GB193" s="242">
        <v>199</v>
      </c>
      <c r="GC193" s="242">
        <v>199</v>
      </c>
      <c r="GD193" s="242">
        <v>158</v>
      </c>
      <c r="GE193" s="242">
        <v>158</v>
      </c>
      <c r="GF193" s="242">
        <v>158</v>
      </c>
      <c r="GG193" s="242">
        <v>158</v>
      </c>
      <c r="GH193" s="242">
        <v>153</v>
      </c>
      <c r="GI193" s="242">
        <v>153</v>
      </c>
      <c r="GJ193" s="242">
        <v>153</v>
      </c>
      <c r="GK193" s="242">
        <v>153</v>
      </c>
      <c r="GL193" s="242">
        <v>153</v>
      </c>
      <c r="GM193" s="242">
        <v>153</v>
      </c>
      <c r="GN193" s="242">
        <v>145</v>
      </c>
      <c r="GO193" s="242">
        <v>145</v>
      </c>
      <c r="GP193" s="242">
        <v>145</v>
      </c>
      <c r="GQ193" s="242">
        <v>145</v>
      </c>
      <c r="GR193" s="242">
        <v>145</v>
      </c>
      <c r="GS193" s="242">
        <v>145</v>
      </c>
      <c r="GT193" s="242">
        <v>144</v>
      </c>
      <c r="GU193" s="242">
        <v>144</v>
      </c>
      <c r="GV193" s="242">
        <v>144</v>
      </c>
      <c r="GW193" s="242">
        <v>144</v>
      </c>
      <c r="GX193" s="242">
        <v>144</v>
      </c>
      <c r="GY193" s="242">
        <v>139</v>
      </c>
      <c r="GZ193" s="242">
        <v>139</v>
      </c>
      <c r="HA193" s="242">
        <v>136</v>
      </c>
      <c r="HB193" s="242">
        <v>136</v>
      </c>
      <c r="HC193" s="242">
        <v>136</v>
      </c>
      <c r="HD193" s="242">
        <v>136</v>
      </c>
      <c r="HE193" s="242">
        <v>1</v>
      </c>
      <c r="HF193" s="242">
        <v>136</v>
      </c>
      <c r="HG193" s="242">
        <v>136</v>
      </c>
      <c r="HH193" s="242">
        <v>136</v>
      </c>
      <c r="HI193" s="242">
        <v>136</v>
      </c>
      <c r="HJ193" s="242">
        <v>131</v>
      </c>
      <c r="HK193" s="196"/>
      <c r="HL193" s="196"/>
      <c r="HM193" s="242">
        <v>126</v>
      </c>
      <c r="HN193" s="242">
        <v>126</v>
      </c>
      <c r="HO193" s="242">
        <v>136</v>
      </c>
      <c r="HP193" s="242">
        <v>122</v>
      </c>
      <c r="HQ193" s="242">
        <v>122</v>
      </c>
      <c r="HR193" s="242">
        <v>118</v>
      </c>
      <c r="HS193" s="242">
        <v>118</v>
      </c>
      <c r="HT193" s="242">
        <v>118</v>
      </c>
      <c r="HU193" s="242">
        <v>118</v>
      </c>
      <c r="HV193" s="196"/>
      <c r="HW193" s="242">
        <v>118</v>
      </c>
      <c r="HX193" s="242">
        <v>118</v>
      </c>
      <c r="HY193" s="242">
        <v>118</v>
      </c>
      <c r="HZ193" s="242">
        <v>118</v>
      </c>
      <c r="IA193" s="242">
        <v>118</v>
      </c>
      <c r="IB193" s="242">
        <v>118</v>
      </c>
      <c r="IC193" s="242">
        <v>116</v>
      </c>
      <c r="ID193" s="242">
        <v>112</v>
      </c>
      <c r="IE193" s="242">
        <v>112</v>
      </c>
      <c r="IF193" s="242">
        <v>112</v>
      </c>
      <c r="IG193" s="242">
        <v>112</v>
      </c>
      <c r="IH193" s="242">
        <v>112</v>
      </c>
      <c r="II193" s="242">
        <v>112</v>
      </c>
      <c r="IJ193" s="242">
        <v>111</v>
      </c>
      <c r="IK193" s="242">
        <v>111</v>
      </c>
      <c r="IL193" s="242">
        <v>111</v>
      </c>
      <c r="IM193" s="242">
        <v>111</v>
      </c>
      <c r="IN193" s="242">
        <v>111</v>
      </c>
      <c r="IO193" s="242">
        <v>111</v>
      </c>
      <c r="IP193" s="242">
        <v>111</v>
      </c>
      <c r="IQ193" s="242">
        <v>111</v>
      </c>
      <c r="IR193" s="242">
        <v>101</v>
      </c>
      <c r="IS193" s="242">
        <v>101</v>
      </c>
      <c r="IT193" s="242">
        <v>101</v>
      </c>
      <c r="IU193" s="242">
        <v>101</v>
      </c>
      <c r="IV193" s="242">
        <v>101</v>
      </c>
      <c r="IW193" s="242">
        <v>86</v>
      </c>
      <c r="IX193" s="242">
        <v>86</v>
      </c>
      <c r="IY193" s="242">
        <v>86</v>
      </c>
      <c r="IZ193" s="196"/>
      <c r="JA193" s="242">
        <v>86</v>
      </c>
      <c r="JB193" s="242">
        <v>86</v>
      </c>
      <c r="JC193" s="242">
        <v>86</v>
      </c>
      <c r="JD193" s="245">
        <v>76</v>
      </c>
      <c r="JE193" s="245">
        <v>76</v>
      </c>
      <c r="JF193" s="245">
        <v>76</v>
      </c>
      <c r="JG193" s="245">
        <v>76</v>
      </c>
      <c r="JH193" s="245">
        <v>76</v>
      </c>
      <c r="JI193" s="245">
        <v>76</v>
      </c>
      <c r="JJ193" s="245"/>
      <c r="JK193" s="242">
        <v>66</v>
      </c>
      <c r="JL193" s="245">
        <v>61</v>
      </c>
      <c r="JM193" s="245">
        <v>46</v>
      </c>
      <c r="JN193" s="245">
        <v>46</v>
      </c>
      <c r="JO193" s="245">
        <v>46</v>
      </c>
      <c r="JP193" s="245">
        <v>46</v>
      </c>
      <c r="JQ193" s="196"/>
      <c r="JR193" s="245">
        <v>46</v>
      </c>
      <c r="JS193" s="245">
        <v>46</v>
      </c>
      <c r="JT193" s="245">
        <v>44</v>
      </c>
      <c r="JU193" s="245">
        <v>41</v>
      </c>
      <c r="JV193" s="245">
        <v>37</v>
      </c>
      <c r="JW193" s="245">
        <v>37</v>
      </c>
      <c r="JX193" s="245">
        <v>37</v>
      </c>
      <c r="JY193" s="245">
        <v>27</v>
      </c>
      <c r="JZ193" s="245">
        <v>21</v>
      </c>
      <c r="KA193" s="245">
        <v>16</v>
      </c>
      <c r="KB193" s="245">
        <v>14</v>
      </c>
      <c r="KC193" s="245">
        <v>14</v>
      </c>
      <c r="KD193" s="245">
        <v>14</v>
      </c>
      <c r="KE193" s="245">
        <v>14</v>
      </c>
      <c r="KF193" s="245">
        <v>14</v>
      </c>
      <c r="KG193" s="245">
        <v>2</v>
      </c>
      <c r="KH193" s="199">
        <v>0</v>
      </c>
      <c r="KI193" s="199">
        <v>0</v>
      </c>
      <c r="KJ193" s="199">
        <v>0</v>
      </c>
      <c r="KK193" s="199">
        <v>0</v>
      </c>
      <c r="KL193" s="199">
        <v>0</v>
      </c>
      <c r="KM193" s="199">
        <v>0</v>
      </c>
      <c r="KN193" s="199">
        <v>0</v>
      </c>
      <c r="KO193" s="199">
        <v>0</v>
      </c>
      <c r="KP193" s="199">
        <v>0</v>
      </c>
      <c r="KQ193" s="199">
        <v>0</v>
      </c>
      <c r="KR193" s="199">
        <v>0</v>
      </c>
      <c r="KS193" s="199">
        <v>0</v>
      </c>
      <c r="KT193" s="199">
        <v>0</v>
      </c>
      <c r="KU193" s="199">
        <v>0</v>
      </c>
      <c r="KV193" s="199">
        <v>0</v>
      </c>
      <c r="KW193" s="199">
        <v>0</v>
      </c>
      <c r="KX193" s="196"/>
      <c r="KY193" s="196"/>
      <c r="KZ193" s="196"/>
      <c r="LA193" s="196"/>
      <c r="LB193" s="199">
        <v>0</v>
      </c>
      <c r="LC193" s="245">
        <v>76</v>
      </c>
      <c r="LD193" s="245">
        <v>76</v>
      </c>
      <c r="LE193" s="199">
        <v>0</v>
      </c>
      <c r="LF193" s="199">
        <v>0</v>
      </c>
      <c r="LG193" s="199">
        <v>0</v>
      </c>
      <c r="LH193" s="196"/>
      <c r="LI193" s="196"/>
      <c r="LJ193" s="196"/>
      <c r="LK193" s="196"/>
      <c r="LL193" s="196"/>
      <c r="LM193" s="196"/>
      <c r="LN193" s="196"/>
      <c r="LO193" s="196"/>
      <c r="LP193" s="196"/>
      <c r="LQ193" s="199">
        <v>0</v>
      </c>
      <c r="LR193" s="196"/>
      <c r="LS193" s="196"/>
      <c r="LT193" s="196"/>
      <c r="LU193" s="196"/>
      <c r="LV193" s="196"/>
      <c r="LW193" s="196"/>
      <c r="LX193" s="196"/>
      <c r="LY193" s="196"/>
      <c r="LZ193" s="196"/>
      <c r="MA193" s="196"/>
      <c r="MB193" s="196"/>
      <c r="MC193" s="196"/>
      <c r="MD193" s="196"/>
      <c r="ME193" s="196"/>
      <c r="MF193" s="196"/>
      <c r="MG193" s="196"/>
      <c r="MH193" s="196"/>
      <c r="MI193" s="196"/>
      <c r="MJ193" s="196"/>
      <c r="MK193" s="196"/>
      <c r="ML193" s="196"/>
      <c r="MM193" s="196"/>
      <c r="MN193" s="199">
        <v>0</v>
      </c>
      <c r="MO193" s="245">
        <v>297</v>
      </c>
      <c r="MP193" s="196"/>
      <c r="MQ193" s="245">
        <v>297</v>
      </c>
      <c r="MR193" s="196"/>
      <c r="MS193" s="196"/>
      <c r="MT193" s="196"/>
      <c r="MU193" s="196"/>
      <c r="MV193" s="196"/>
      <c r="MW193" s="196"/>
      <c r="MX193" s="196"/>
      <c r="MY193" s="196"/>
      <c r="MZ193" s="196"/>
      <c r="NA193" s="245">
        <v>297</v>
      </c>
      <c r="NB193" s="196"/>
      <c r="NC193" s="196"/>
      <c r="ND193" s="196"/>
      <c r="NE193" s="196"/>
      <c r="NF193" s="196"/>
      <c r="NG193" s="196"/>
      <c r="NH193" s="196"/>
      <c r="NI193" s="196"/>
      <c r="NJ193" s="196"/>
      <c r="NK193" s="196"/>
      <c r="NL193" s="196"/>
      <c r="NM193" s="196"/>
      <c r="NN193" s="196"/>
      <c r="NO193" s="196"/>
      <c r="NP193" s="196"/>
      <c r="NQ193" s="196"/>
      <c r="NR193" s="196"/>
      <c r="NS193" s="196"/>
      <c r="NT193" s="196"/>
      <c r="NU193" s="196"/>
      <c r="NV193" s="196"/>
      <c r="NW193" s="196"/>
      <c r="NX193" s="196"/>
      <c r="NY193" s="196"/>
      <c r="NZ193" s="196"/>
      <c r="OA193" s="196"/>
      <c r="OB193" s="196"/>
      <c r="OC193" s="196"/>
      <c r="OD193" s="196"/>
      <c r="OE193" s="196"/>
      <c r="OF193" s="196"/>
      <c r="OG193" s="196"/>
      <c r="OH193" s="196"/>
      <c r="OI193" s="196"/>
      <c r="OJ193" s="196"/>
      <c r="OK193" s="196"/>
      <c r="OL193" s="196"/>
      <c r="OM193" s="196"/>
      <c r="ON193" s="196"/>
      <c r="OO193" s="196"/>
      <c r="OP193" s="196"/>
      <c r="OQ193" s="196"/>
      <c r="OR193" s="196"/>
      <c r="OS193" s="196"/>
      <c r="OT193" s="196"/>
      <c r="OU193" s="196"/>
      <c r="OV193" s="196"/>
      <c r="OW193" s="196"/>
      <c r="OX193" s="196"/>
      <c r="OY193" s="196"/>
      <c r="OZ193" s="196"/>
      <c r="PA193" s="196"/>
      <c r="PB193" s="196"/>
      <c r="PC193" s="196"/>
      <c r="PD193" s="196"/>
      <c r="PE193" s="196"/>
      <c r="PF193" s="196"/>
      <c r="PG193" s="196"/>
      <c r="PH193" s="196"/>
      <c r="PI193" s="196"/>
      <c r="PJ193" s="196"/>
      <c r="PK193" s="196"/>
      <c r="PL193" s="196"/>
      <c r="PM193" s="196"/>
      <c r="PN193" s="196"/>
      <c r="PO193" s="196"/>
      <c r="PP193" s="196"/>
      <c r="PQ193" s="196"/>
      <c r="PR193" s="196"/>
      <c r="PS193" s="196"/>
      <c r="PT193" s="196"/>
      <c r="PU193" s="196"/>
      <c r="PV193" s="196"/>
      <c r="PW193" s="196"/>
      <c r="PX193" s="261"/>
      <c r="PY193" s="261"/>
      <c r="PZ193" s="261"/>
      <c r="QA193" s="261"/>
      <c r="QB193" s="261"/>
      <c r="QC193" s="261"/>
      <c r="QD193" s="261"/>
      <c r="QE193" s="261"/>
      <c r="QF193" s="261"/>
      <c r="QG193" s="261"/>
      <c r="QH193" s="261"/>
      <c r="QI193" s="261"/>
      <c r="QJ193" s="261"/>
      <c r="QK193" s="261"/>
      <c r="QL193" s="261"/>
      <c r="QM193" s="261"/>
      <c r="QN193" s="261"/>
      <c r="QO193" s="261"/>
      <c r="QP193" s="261"/>
      <c r="QQ193" s="261"/>
      <c r="QR193" s="261"/>
      <c r="QS193" s="261"/>
      <c r="QT193" s="261"/>
      <c r="QU193" s="261"/>
      <c r="QV193" s="261"/>
      <c r="QW193" s="261"/>
      <c r="QX193" s="261"/>
      <c r="QY193" s="261"/>
      <c r="QZ193" s="261"/>
      <c r="RA193" s="261"/>
      <c r="RB193" s="261"/>
      <c r="RC193" s="261"/>
      <c r="RD193" s="261"/>
      <c r="RE193" s="261"/>
      <c r="RF193" s="261"/>
      <c r="RG193" s="261"/>
      <c r="RH193" s="261"/>
      <c r="RI193" s="261"/>
      <c r="RJ193" s="261"/>
      <c r="RK193" s="261"/>
      <c r="RL193" s="261"/>
      <c r="RM193" s="261"/>
      <c r="RN193" s="261"/>
      <c r="RO193" s="261"/>
      <c r="RP193" s="261"/>
      <c r="RQ193" s="261"/>
      <c r="RR193" s="261"/>
      <c r="RS193" s="261"/>
      <c r="RT193" s="261"/>
      <c r="RU193" s="261"/>
      <c r="RV193" s="261"/>
      <c r="RW193" s="261"/>
      <c r="RX193" s="261"/>
      <c r="RY193" s="261"/>
      <c r="RZ193" s="261"/>
      <c r="SA193" s="261"/>
      <c r="SB193" s="261"/>
      <c r="SC193" s="261"/>
      <c r="SD193" s="261"/>
      <c r="SE193" s="261"/>
    </row>
    <row r="194" spans="1:499" x14ac:dyDescent="0.2">
      <c r="A194" s="230" t="s">
        <v>830</v>
      </c>
      <c r="B194" s="231" t="s">
        <v>3618</v>
      </c>
      <c r="C194" s="225"/>
      <c r="D194" s="225"/>
      <c r="E194" s="225"/>
      <c r="F194" s="226" t="s">
        <v>5856</v>
      </c>
      <c r="G194" s="226" t="s">
        <v>5550</v>
      </c>
      <c r="H194" s="226" t="s">
        <v>5551</v>
      </c>
      <c r="I194" s="226" t="s">
        <v>5854</v>
      </c>
      <c r="J194" s="226"/>
      <c r="K194" s="226"/>
      <c r="L194" s="226"/>
      <c r="M194" s="226"/>
      <c r="N194" s="226" t="s">
        <v>5553</v>
      </c>
      <c r="O194" s="226" t="s">
        <v>5857</v>
      </c>
      <c r="P194" s="226"/>
      <c r="Q194" s="237">
        <v>0</v>
      </c>
      <c r="R194" s="238"/>
      <c r="S194" s="238"/>
      <c r="T194" s="238"/>
      <c r="U194" s="238"/>
      <c r="V194" s="238"/>
      <c r="W194" s="232" t="s">
        <v>5555</v>
      </c>
      <c r="X194" s="232"/>
      <c r="Y194" s="232" t="s">
        <v>5556</v>
      </c>
      <c r="Z194" s="235">
        <v>1.17</v>
      </c>
      <c r="AA194" s="235">
        <v>1.95</v>
      </c>
      <c r="AB194" s="235">
        <v>0</v>
      </c>
      <c r="AC194" s="224">
        <v>36526</v>
      </c>
      <c r="AD194" s="224">
        <v>36526</v>
      </c>
      <c r="AE194" s="125">
        <v>18</v>
      </c>
      <c r="AF194" s="125">
        <v>24</v>
      </c>
      <c r="AG194" s="125">
        <v>12</v>
      </c>
      <c r="AH194" s="236">
        <v>1</v>
      </c>
      <c r="AI194" s="236" t="s">
        <v>819</v>
      </c>
      <c r="AJ194" s="125" t="s">
        <v>6225</v>
      </c>
      <c r="AK194" s="175" t="s">
        <v>5145</v>
      </c>
      <c r="AL194" s="125" t="s">
        <v>820</v>
      </c>
      <c r="AM194" s="27" t="s">
        <v>820</v>
      </c>
      <c r="AN194" s="126">
        <v>44.22</v>
      </c>
      <c r="AO194" s="126">
        <v>8.3000000000000007</v>
      </c>
      <c r="AP194" s="126">
        <v>6</v>
      </c>
      <c r="AQ194" s="126">
        <v>2.8</v>
      </c>
      <c r="AR194" s="125">
        <v>0</v>
      </c>
      <c r="AS194" s="125">
        <v>0</v>
      </c>
      <c r="AT194" s="178">
        <v>43448</v>
      </c>
      <c r="AU194" s="178"/>
      <c r="AV194" s="178">
        <v>43140</v>
      </c>
      <c r="AW194" s="239" t="s">
        <v>855</v>
      </c>
      <c r="AX194" s="239" t="s">
        <v>846</v>
      </c>
      <c r="AY194" s="127"/>
      <c r="AZ194" s="127"/>
      <c r="BA194" s="128">
        <v>500</v>
      </c>
      <c r="BB194" s="128" t="s">
        <v>489</v>
      </c>
      <c r="BC194" s="128"/>
      <c r="BD194" s="128">
        <v>1</v>
      </c>
      <c r="BE194" s="129" t="s">
        <v>541</v>
      </c>
      <c r="BF194" s="130">
        <v>1</v>
      </c>
      <c r="BG194" s="240"/>
      <c r="BH194" s="241"/>
      <c r="BI194" s="190"/>
      <c r="BJ194" s="131">
        <v>1471</v>
      </c>
      <c r="BK194" s="191">
        <v>1911</v>
      </c>
      <c r="BL194" s="13">
        <v>978</v>
      </c>
      <c r="BM194" s="13">
        <v>485</v>
      </c>
      <c r="BN194" s="27" t="s">
        <v>705</v>
      </c>
      <c r="BO194" s="13" t="s">
        <v>5566</v>
      </c>
      <c r="BP194" s="222">
        <v>1362</v>
      </c>
      <c r="BQ194" s="132"/>
      <c r="BR194" s="133"/>
      <c r="BS194" s="125">
        <v>1000000000</v>
      </c>
      <c r="BT194" s="134">
        <v>562</v>
      </c>
      <c r="BU194" s="135">
        <v>0.6179</v>
      </c>
      <c r="BV194" s="134">
        <v>500</v>
      </c>
      <c r="BW194" s="136">
        <v>0</v>
      </c>
      <c r="BX194" s="136">
        <v>500</v>
      </c>
      <c r="BY194" s="136">
        <v>0</v>
      </c>
      <c r="BZ194" s="134">
        <v>0</v>
      </c>
      <c r="CA194" s="134">
        <v>0</v>
      </c>
      <c r="CB194" s="134">
        <v>1062</v>
      </c>
      <c r="CC194" s="135">
        <v>0.27800000000000002</v>
      </c>
      <c r="CD194" s="134"/>
      <c r="CE194" s="134"/>
      <c r="CF194" s="137">
        <v>500</v>
      </c>
      <c r="CG194" s="134">
        <v>490</v>
      </c>
      <c r="CH194" s="132"/>
      <c r="CI194" s="132"/>
      <c r="CJ194" s="229" t="s">
        <v>820</v>
      </c>
      <c r="CK194" s="233" t="s">
        <v>820</v>
      </c>
      <c r="CL194" s="138">
        <v>0</v>
      </c>
      <c r="CM194" s="138">
        <v>0</v>
      </c>
      <c r="CN194" s="135">
        <v>0</v>
      </c>
      <c r="CO194" s="135">
        <v>0.89</v>
      </c>
      <c r="CP194" s="139"/>
      <c r="CQ194" s="135">
        <v>0</v>
      </c>
      <c r="CR194" s="179">
        <v>43479</v>
      </c>
      <c r="CS194" s="180">
        <v>43479</v>
      </c>
      <c r="CT194" s="181">
        <v>43605</v>
      </c>
      <c r="CU194" s="181">
        <v>43067</v>
      </c>
      <c r="CV194" s="181">
        <v>0</v>
      </c>
      <c r="CW194" s="181">
        <v>43151</v>
      </c>
      <c r="CX194" s="181">
        <v>43235</v>
      </c>
      <c r="CY194" s="135">
        <v>0</v>
      </c>
      <c r="CZ194" s="134">
        <v>0</v>
      </c>
      <c r="DA194" s="135">
        <v>0</v>
      </c>
      <c r="DB194" s="135">
        <v>0</v>
      </c>
      <c r="DC194" s="135">
        <v>2.197802197802198E-2</v>
      </c>
      <c r="DD194" s="135">
        <v>0</v>
      </c>
      <c r="DE194" s="140">
        <v>0</v>
      </c>
      <c r="DF194" s="13" t="s">
        <v>820</v>
      </c>
      <c r="DG194" s="80" t="s">
        <v>706</v>
      </c>
      <c r="DH194" s="18" t="b">
        <v>0</v>
      </c>
      <c r="DI194" s="79"/>
      <c r="DJ194" s="79"/>
      <c r="DK194" s="192"/>
      <c r="DL194" s="174"/>
      <c r="DM194" s="193"/>
      <c r="DN194" s="135"/>
      <c r="DO194" s="79"/>
      <c r="DP194" s="79"/>
      <c r="DQ194" s="79"/>
      <c r="DR194" s="79"/>
      <c r="DS194" s="79"/>
      <c r="DT194" s="79"/>
      <c r="DU194" s="79"/>
      <c r="DV194" s="18"/>
      <c r="DW194" s="18"/>
      <c r="DX194" s="18"/>
      <c r="DY194" s="177"/>
      <c r="DZ194" s="177">
        <v>0</v>
      </c>
      <c r="EA194" s="177">
        <v>0</v>
      </c>
      <c r="EB194" s="177">
        <v>0</v>
      </c>
      <c r="EC194" s="177">
        <v>0</v>
      </c>
      <c r="ED194" s="177">
        <v>0</v>
      </c>
      <c r="EE194" s="177">
        <v>0</v>
      </c>
      <c r="EF194" s="177">
        <v>0</v>
      </c>
      <c r="EG194" s="177">
        <v>0</v>
      </c>
      <c r="EH194" s="177">
        <v>0</v>
      </c>
      <c r="EI194" s="177">
        <v>0</v>
      </c>
      <c r="EJ194" s="177">
        <v>0</v>
      </c>
      <c r="EK194" s="177">
        <v>0</v>
      </c>
      <c r="EL194" s="177">
        <v>0</v>
      </c>
      <c r="EM194" s="177">
        <v>0</v>
      </c>
      <c r="EN194" s="177">
        <v>0</v>
      </c>
      <c r="EO194" s="177">
        <v>0</v>
      </c>
      <c r="EP194" s="177">
        <v>0</v>
      </c>
      <c r="EQ194" s="177">
        <v>0</v>
      </c>
      <c r="ER194" s="177">
        <v>0</v>
      </c>
      <c r="ES194" s="177">
        <v>0</v>
      </c>
      <c r="ET194" s="177">
        <v>0</v>
      </c>
      <c r="EU194" s="177">
        <v>0</v>
      </c>
      <c r="EV194" s="177">
        <v>0</v>
      </c>
      <c r="EW194" s="177">
        <v>0</v>
      </c>
      <c r="EX194" s="177">
        <v>0</v>
      </c>
      <c r="EY194" s="177">
        <v>0</v>
      </c>
      <c r="EZ194" s="177">
        <v>0</v>
      </c>
      <c r="FA194" s="177">
        <v>0</v>
      </c>
      <c r="FB194" s="177">
        <v>0</v>
      </c>
      <c r="FC194" s="199">
        <v>0</v>
      </c>
      <c r="FD194" s="245">
        <v>465</v>
      </c>
      <c r="FE194" s="250">
        <v>465</v>
      </c>
      <c r="FF194" s="244">
        <v>465</v>
      </c>
      <c r="FG194" s="245">
        <v>315</v>
      </c>
      <c r="FH194" s="245">
        <v>315</v>
      </c>
      <c r="FI194" s="245">
        <v>315</v>
      </c>
      <c r="FJ194" s="245">
        <v>315</v>
      </c>
      <c r="FK194" s="245">
        <v>257</v>
      </c>
      <c r="FL194" s="245">
        <v>257</v>
      </c>
      <c r="FM194" s="245">
        <v>257</v>
      </c>
      <c r="FN194" s="245">
        <v>257</v>
      </c>
      <c r="FO194" s="245">
        <v>257</v>
      </c>
      <c r="FP194" s="245">
        <v>257</v>
      </c>
      <c r="FQ194" s="245">
        <v>257</v>
      </c>
      <c r="FR194" s="245">
        <v>257</v>
      </c>
      <c r="FS194" s="245">
        <v>257</v>
      </c>
      <c r="FT194" s="245">
        <v>257</v>
      </c>
      <c r="FU194" s="245">
        <v>257</v>
      </c>
      <c r="FV194" s="245">
        <v>257</v>
      </c>
      <c r="FW194" s="245">
        <v>257</v>
      </c>
      <c r="FX194" s="245">
        <v>257</v>
      </c>
      <c r="FY194" s="245">
        <v>257</v>
      </c>
      <c r="FZ194" s="245">
        <v>257</v>
      </c>
      <c r="GA194" s="245">
        <v>257</v>
      </c>
      <c r="GB194" s="245">
        <v>257</v>
      </c>
      <c r="GC194" s="245">
        <v>257</v>
      </c>
      <c r="GD194" s="245">
        <v>189</v>
      </c>
      <c r="GE194" s="245">
        <v>189</v>
      </c>
      <c r="GF194" s="245">
        <v>189</v>
      </c>
      <c r="GG194" s="245">
        <v>189</v>
      </c>
      <c r="GH194" s="245">
        <v>169</v>
      </c>
      <c r="GI194" s="245">
        <v>169</v>
      </c>
      <c r="GJ194" s="245">
        <v>169</v>
      </c>
      <c r="GK194" s="245">
        <v>169</v>
      </c>
      <c r="GL194" s="245">
        <v>162</v>
      </c>
      <c r="GM194" s="245">
        <v>162</v>
      </c>
      <c r="GN194" s="245">
        <v>160</v>
      </c>
      <c r="GO194" s="245">
        <v>159</v>
      </c>
      <c r="GP194" s="245">
        <v>159</v>
      </c>
      <c r="GQ194" s="245">
        <v>159</v>
      </c>
      <c r="GR194" s="245">
        <v>159</v>
      </c>
      <c r="GS194" s="245">
        <v>159</v>
      </c>
      <c r="GT194" s="245">
        <v>159</v>
      </c>
      <c r="GU194" s="245">
        <v>139</v>
      </c>
      <c r="GV194" s="245">
        <v>139</v>
      </c>
      <c r="GW194" s="245">
        <v>139</v>
      </c>
      <c r="GX194" s="245">
        <v>139</v>
      </c>
      <c r="GY194" s="245">
        <v>139</v>
      </c>
      <c r="GZ194" s="245">
        <v>139</v>
      </c>
      <c r="HA194" s="245">
        <v>119</v>
      </c>
      <c r="HB194" s="245">
        <v>119</v>
      </c>
      <c r="HC194" s="245">
        <v>119</v>
      </c>
      <c r="HD194" s="245">
        <v>119</v>
      </c>
      <c r="HE194" s="245">
        <v>1</v>
      </c>
      <c r="HF194" s="245">
        <v>119</v>
      </c>
      <c r="HG194" s="245">
        <v>119</v>
      </c>
      <c r="HH194" s="245">
        <v>113</v>
      </c>
      <c r="HI194" s="245">
        <v>113</v>
      </c>
      <c r="HJ194" s="245">
        <v>93</v>
      </c>
      <c r="HK194" s="198"/>
      <c r="HL194" s="198"/>
      <c r="HM194" s="245">
        <v>78</v>
      </c>
      <c r="HN194" s="245">
        <v>78</v>
      </c>
      <c r="HO194" s="245">
        <v>119</v>
      </c>
      <c r="HP194" s="245">
        <v>78</v>
      </c>
      <c r="HQ194" s="245">
        <v>78</v>
      </c>
      <c r="HR194" s="245">
        <v>74</v>
      </c>
      <c r="HS194" s="245">
        <v>74</v>
      </c>
      <c r="HT194" s="245">
        <v>74</v>
      </c>
      <c r="HU194" s="245">
        <v>74</v>
      </c>
      <c r="HV194" s="198"/>
      <c r="HW194" s="245">
        <v>74</v>
      </c>
      <c r="HX194" s="245">
        <v>44</v>
      </c>
      <c r="HY194" s="245">
        <v>44</v>
      </c>
      <c r="HZ194" s="245">
        <v>44</v>
      </c>
      <c r="IA194" s="245">
        <v>44</v>
      </c>
      <c r="IB194" s="245">
        <v>39</v>
      </c>
      <c r="IC194" s="245">
        <v>39</v>
      </c>
      <c r="ID194" s="245">
        <v>34</v>
      </c>
      <c r="IE194" s="245">
        <v>32</v>
      </c>
      <c r="IF194" s="245">
        <v>32</v>
      </c>
      <c r="IG194" s="245">
        <v>32</v>
      </c>
      <c r="IH194" s="245">
        <v>32</v>
      </c>
      <c r="II194" s="245">
        <v>22</v>
      </c>
      <c r="IJ194" s="245">
        <v>20</v>
      </c>
      <c r="IK194" s="245">
        <v>16</v>
      </c>
      <c r="IL194" s="245">
        <v>16</v>
      </c>
      <c r="IM194" s="245">
        <v>11</v>
      </c>
      <c r="IN194" s="245">
        <v>11</v>
      </c>
      <c r="IO194" s="245">
        <v>11</v>
      </c>
      <c r="IP194" s="245">
        <v>11</v>
      </c>
      <c r="IQ194" s="245">
        <v>11</v>
      </c>
      <c r="IR194" s="245">
        <v>11</v>
      </c>
      <c r="IS194" s="245">
        <v>11</v>
      </c>
      <c r="IT194" s="245">
        <v>11</v>
      </c>
      <c r="IU194" s="245">
        <v>11</v>
      </c>
      <c r="IV194" s="245">
        <v>11</v>
      </c>
      <c r="IW194" s="245">
        <v>6</v>
      </c>
      <c r="IX194" s="199">
        <v>0</v>
      </c>
      <c r="IY194" s="199">
        <v>0</v>
      </c>
      <c r="IZ194" s="198"/>
      <c r="JA194" s="249">
        <v>999</v>
      </c>
      <c r="JB194" s="249">
        <v>999</v>
      </c>
      <c r="JC194" s="249">
        <v>999</v>
      </c>
      <c r="JD194" s="248">
        <v>989</v>
      </c>
      <c r="JE194" s="248">
        <v>989</v>
      </c>
      <c r="JF194" s="248">
        <v>989</v>
      </c>
      <c r="JG194" s="248">
        <v>970</v>
      </c>
      <c r="JH194" s="248">
        <v>970</v>
      </c>
      <c r="JI194" s="248">
        <v>970</v>
      </c>
      <c r="JJ194" s="248"/>
      <c r="JK194" s="248">
        <v>970</v>
      </c>
      <c r="JL194" s="248">
        <v>965</v>
      </c>
      <c r="JM194" s="248">
        <v>965</v>
      </c>
      <c r="JN194" s="248">
        <v>960</v>
      </c>
      <c r="JO194" s="248">
        <v>960</v>
      </c>
      <c r="JP194" s="248">
        <v>960</v>
      </c>
      <c r="JQ194" s="198"/>
      <c r="JR194" s="248">
        <v>938</v>
      </c>
      <c r="JS194" s="248">
        <v>938</v>
      </c>
      <c r="JT194" s="248">
        <v>928</v>
      </c>
      <c r="JU194" s="248">
        <v>928</v>
      </c>
      <c r="JV194" s="248">
        <v>911</v>
      </c>
      <c r="JW194" s="248">
        <v>911</v>
      </c>
      <c r="JX194" s="248">
        <v>911</v>
      </c>
      <c r="JY194" s="248">
        <v>901</v>
      </c>
      <c r="JZ194" s="248">
        <v>901</v>
      </c>
      <c r="KA194" s="248">
        <v>898</v>
      </c>
      <c r="KB194" s="248">
        <v>898</v>
      </c>
      <c r="KC194" s="248">
        <v>866</v>
      </c>
      <c r="KD194" s="248">
        <v>866</v>
      </c>
      <c r="KE194" s="248">
        <v>866</v>
      </c>
      <c r="KF194" s="248">
        <v>866</v>
      </c>
      <c r="KG194" s="248">
        <v>866</v>
      </c>
      <c r="KH194" s="248">
        <v>860</v>
      </c>
      <c r="KI194" s="248">
        <v>860</v>
      </c>
      <c r="KJ194" s="248">
        <v>860</v>
      </c>
      <c r="KK194" s="248">
        <v>860</v>
      </c>
      <c r="KL194" s="248">
        <v>860</v>
      </c>
      <c r="KM194" s="248">
        <v>840</v>
      </c>
      <c r="KN194" s="248">
        <v>840</v>
      </c>
      <c r="KO194" s="248">
        <v>837</v>
      </c>
      <c r="KP194" s="248">
        <v>837</v>
      </c>
      <c r="KQ194" s="248">
        <v>837</v>
      </c>
      <c r="KR194" s="248">
        <v>837</v>
      </c>
      <c r="KS194" s="248">
        <v>837</v>
      </c>
      <c r="KT194" s="248">
        <v>824</v>
      </c>
      <c r="KU194" s="248">
        <v>823</v>
      </c>
      <c r="KV194" s="248">
        <v>781</v>
      </c>
      <c r="KW194" s="248">
        <v>781</v>
      </c>
      <c r="KX194" s="198"/>
      <c r="KY194" s="198"/>
      <c r="KZ194" s="198"/>
      <c r="LA194" s="198"/>
      <c r="LB194" s="248">
        <v>750</v>
      </c>
      <c r="LC194" s="248">
        <v>970</v>
      </c>
      <c r="LD194" s="248">
        <v>970</v>
      </c>
      <c r="LE194" s="248">
        <v>734</v>
      </c>
      <c r="LF194" s="243">
        <v>0</v>
      </c>
      <c r="LG194" s="248">
        <v>734</v>
      </c>
      <c r="LH194" s="198"/>
      <c r="LI194" s="198"/>
      <c r="LJ194" s="198"/>
      <c r="LK194" s="198"/>
      <c r="LL194" s="198"/>
      <c r="LM194" s="198"/>
      <c r="LN194" s="198"/>
      <c r="LO194" s="198"/>
      <c r="LP194" s="198"/>
      <c r="LQ194" s="248">
        <v>734</v>
      </c>
      <c r="LR194" s="198"/>
      <c r="LS194" s="198"/>
      <c r="LT194" s="198"/>
      <c r="LU194" s="198"/>
      <c r="LV194" s="198"/>
      <c r="LW194" s="198"/>
      <c r="LX194" s="198"/>
      <c r="LY194" s="198"/>
      <c r="LZ194" s="198"/>
      <c r="MA194" s="198"/>
      <c r="MB194" s="198"/>
      <c r="MC194" s="198"/>
      <c r="MD194" s="198"/>
      <c r="ME194" s="198"/>
      <c r="MF194" s="198"/>
      <c r="MG194" s="198"/>
      <c r="MH194" s="198"/>
      <c r="MI194" s="198"/>
      <c r="MJ194" s="198"/>
      <c r="MK194" s="198"/>
      <c r="ML194" s="198"/>
      <c r="MM194" s="198"/>
      <c r="MN194" s="244">
        <v>734</v>
      </c>
      <c r="MO194" s="244">
        <v>562</v>
      </c>
      <c r="MP194" s="198"/>
      <c r="MQ194" s="244">
        <v>562</v>
      </c>
      <c r="MR194" s="198"/>
      <c r="MS194" s="198"/>
      <c r="MT194" s="198"/>
      <c r="MU194" s="198"/>
      <c r="MV194" s="198"/>
      <c r="MW194" s="198"/>
      <c r="MX194" s="198"/>
      <c r="MY194" s="198"/>
      <c r="MZ194" s="198"/>
      <c r="NA194" s="244">
        <v>562</v>
      </c>
      <c r="NB194" s="198"/>
      <c r="NC194" s="198"/>
      <c r="ND194" s="198"/>
      <c r="NE194" s="198"/>
      <c r="NF194" s="198"/>
      <c r="NG194" s="198"/>
      <c r="NH194" s="198"/>
      <c r="NI194" s="198"/>
      <c r="NJ194" s="198"/>
      <c r="NK194" s="198"/>
      <c r="NL194" s="198"/>
      <c r="NM194" s="198"/>
      <c r="NN194" s="198"/>
      <c r="NO194" s="198"/>
      <c r="NP194" s="198"/>
      <c r="NQ194" s="198"/>
      <c r="NR194" s="198"/>
      <c r="NS194" s="198"/>
      <c r="NT194" s="198"/>
      <c r="NU194" s="198"/>
      <c r="NV194" s="198"/>
      <c r="NW194" s="198"/>
      <c r="NX194" s="198"/>
      <c r="NY194" s="198"/>
      <c r="NZ194" s="198"/>
      <c r="OA194" s="198"/>
      <c r="OB194" s="198"/>
      <c r="OC194" s="198"/>
      <c r="OD194" s="198"/>
      <c r="OE194" s="198"/>
      <c r="OF194" s="198"/>
      <c r="OG194" s="198"/>
      <c r="OH194" s="198"/>
      <c r="OI194" s="198"/>
      <c r="OJ194" s="198"/>
      <c r="OK194" s="198"/>
      <c r="OL194" s="198"/>
      <c r="OM194" s="198"/>
      <c r="ON194" s="198"/>
      <c r="OO194" s="198"/>
      <c r="OP194" s="198"/>
      <c r="OQ194" s="198"/>
      <c r="OR194" s="198"/>
      <c r="OS194" s="198"/>
      <c r="OT194" s="198"/>
      <c r="OU194" s="198"/>
      <c r="OV194" s="198"/>
      <c r="OW194" s="198"/>
      <c r="OX194" s="198"/>
      <c r="OY194" s="198"/>
      <c r="OZ194" s="198"/>
      <c r="PA194" s="198"/>
      <c r="PB194" s="198"/>
      <c r="PC194" s="198"/>
      <c r="PD194" s="198"/>
      <c r="PE194" s="198"/>
      <c r="PF194" s="198"/>
      <c r="PG194" s="198"/>
      <c r="PH194" s="198"/>
      <c r="PI194" s="198"/>
      <c r="PJ194" s="198"/>
      <c r="PK194" s="198"/>
      <c r="PL194" s="198"/>
      <c r="PM194" s="198"/>
      <c r="PN194" s="198"/>
      <c r="PO194" s="198"/>
      <c r="PP194" s="198"/>
      <c r="PQ194" s="198"/>
      <c r="PR194" s="198"/>
      <c r="PS194" s="198"/>
      <c r="PT194" s="198"/>
      <c r="PU194" s="198"/>
      <c r="PV194" s="198"/>
      <c r="PW194" s="198"/>
      <c r="PX194" s="261"/>
      <c r="PY194" s="261"/>
      <c r="PZ194" s="261"/>
      <c r="QA194" s="261"/>
      <c r="QB194" s="261"/>
      <c r="QC194" s="261"/>
      <c r="QD194" s="261"/>
      <c r="QE194" s="261"/>
      <c r="QF194" s="261"/>
      <c r="QG194" s="261"/>
      <c r="QH194" s="261"/>
      <c r="QI194" s="261"/>
      <c r="QJ194" s="261"/>
      <c r="QK194" s="261"/>
      <c r="QL194" s="261"/>
      <c r="QM194" s="261"/>
      <c r="QN194" s="261"/>
      <c r="QO194" s="261"/>
      <c r="QP194" s="261"/>
      <c r="QQ194" s="261"/>
      <c r="QR194" s="261"/>
      <c r="QS194" s="261"/>
      <c r="QT194" s="261"/>
      <c r="QU194" s="261"/>
      <c r="QV194" s="261"/>
      <c r="QW194" s="261"/>
      <c r="QX194" s="261"/>
      <c r="QY194" s="261"/>
      <c r="QZ194" s="261"/>
      <c r="RA194" s="261"/>
      <c r="RB194" s="261"/>
      <c r="RC194" s="261"/>
      <c r="RD194" s="261"/>
      <c r="RE194" s="261"/>
      <c r="RF194" s="261"/>
      <c r="RG194" s="261"/>
      <c r="RH194" s="261"/>
      <c r="RI194" s="261"/>
      <c r="RJ194" s="261"/>
      <c r="RK194" s="261"/>
      <c r="RL194" s="261"/>
      <c r="RM194" s="261"/>
      <c r="RN194" s="261"/>
      <c r="RO194" s="261"/>
      <c r="RP194" s="261"/>
      <c r="RQ194" s="261"/>
      <c r="RR194" s="261"/>
      <c r="RS194" s="261"/>
      <c r="RT194" s="261"/>
      <c r="RU194" s="261"/>
      <c r="RV194" s="261"/>
      <c r="RW194" s="261"/>
      <c r="RX194" s="261"/>
      <c r="RY194" s="261"/>
      <c r="RZ194" s="261"/>
      <c r="SA194" s="261"/>
      <c r="SB194" s="261"/>
      <c r="SC194" s="261"/>
      <c r="SD194" s="261"/>
      <c r="SE194" s="261"/>
    </row>
    <row r="195" spans="1:499" x14ac:dyDescent="0.2">
      <c r="A195" s="230" t="s">
        <v>830</v>
      </c>
      <c r="B195" s="231" t="s">
        <v>5472</v>
      </c>
      <c r="C195" s="225"/>
      <c r="D195" s="225"/>
      <c r="E195" s="225"/>
      <c r="F195" s="226" t="s">
        <v>5856</v>
      </c>
      <c r="G195" s="226" t="s">
        <v>5550</v>
      </c>
      <c r="H195" s="226" t="s">
        <v>5551</v>
      </c>
      <c r="I195" s="226" t="s">
        <v>5854</v>
      </c>
      <c r="J195" s="226"/>
      <c r="K195" s="226"/>
      <c r="L195" s="226"/>
      <c r="M195" s="226"/>
      <c r="N195" s="226" t="s">
        <v>5553</v>
      </c>
      <c r="O195" s="226" t="s">
        <v>5857</v>
      </c>
      <c r="P195" s="226"/>
      <c r="Q195" s="237">
        <v>0</v>
      </c>
      <c r="R195" s="238"/>
      <c r="S195" s="238"/>
      <c r="T195" s="238"/>
      <c r="U195" s="238"/>
      <c r="V195" s="238"/>
      <c r="W195" s="232" t="s">
        <v>5555</v>
      </c>
      <c r="X195" s="232"/>
      <c r="Y195" s="232" t="s">
        <v>5556</v>
      </c>
      <c r="Z195" s="235">
        <v>1.28</v>
      </c>
      <c r="AA195" s="235">
        <v>1.96</v>
      </c>
      <c r="AB195" s="235">
        <v>0</v>
      </c>
      <c r="AC195" s="224">
        <v>36526</v>
      </c>
      <c r="AD195" s="224">
        <v>36526</v>
      </c>
      <c r="AE195" s="125">
        <v>18</v>
      </c>
      <c r="AF195" s="125">
        <v>24</v>
      </c>
      <c r="AG195" s="125">
        <v>12</v>
      </c>
      <c r="AH195" s="236">
        <v>1</v>
      </c>
      <c r="AI195" s="236"/>
      <c r="AJ195" s="125" t="s">
        <v>6246</v>
      </c>
      <c r="AK195" s="175"/>
      <c r="AL195" s="125" t="s">
        <v>820</v>
      </c>
      <c r="AM195" s="27" t="s">
        <v>820</v>
      </c>
      <c r="AN195" s="126">
        <v>0.04</v>
      </c>
      <c r="AO195" s="126">
        <v>0</v>
      </c>
      <c r="AP195" s="126">
        <v>0</v>
      </c>
      <c r="AQ195" s="126">
        <v>6.3</v>
      </c>
      <c r="AR195" s="125">
        <v>0</v>
      </c>
      <c r="AS195" s="125">
        <v>0</v>
      </c>
      <c r="AT195" s="178"/>
      <c r="AU195" s="178"/>
      <c r="AV195" s="178"/>
      <c r="AW195" s="239" t="s">
        <v>855</v>
      </c>
      <c r="AX195" s="239" t="s">
        <v>846</v>
      </c>
      <c r="AY195" s="127"/>
      <c r="AZ195" s="127"/>
      <c r="BA195" s="128">
        <v>1</v>
      </c>
      <c r="BB195" s="128" t="s">
        <v>5252</v>
      </c>
      <c r="BC195" s="128"/>
      <c r="BD195" s="128">
        <v>1</v>
      </c>
      <c r="BE195" s="129" t="s">
        <v>541</v>
      </c>
      <c r="BF195" s="130">
        <v>1</v>
      </c>
      <c r="BG195" s="240"/>
      <c r="BH195" s="241"/>
      <c r="BI195" s="190"/>
      <c r="BJ195" s="131">
        <v>0</v>
      </c>
      <c r="BK195" s="191">
        <v>2</v>
      </c>
      <c r="BL195" s="13">
        <v>0</v>
      </c>
      <c r="BM195" s="13">
        <v>0</v>
      </c>
      <c r="BN195" s="27" t="s">
        <v>702</v>
      </c>
      <c r="BO195" s="13" t="s">
        <v>702</v>
      </c>
      <c r="BP195" s="222">
        <v>310</v>
      </c>
      <c r="BQ195" s="132"/>
      <c r="BR195" s="133"/>
      <c r="BS195" s="125">
        <v>1000000000</v>
      </c>
      <c r="BT195" s="134">
        <v>0</v>
      </c>
      <c r="BU195" s="135">
        <v>0</v>
      </c>
      <c r="BV195" s="134">
        <v>0</v>
      </c>
      <c r="BW195" s="136">
        <v>0</v>
      </c>
      <c r="BX195" s="136">
        <v>0</v>
      </c>
      <c r="BY195" s="136">
        <v>0</v>
      </c>
      <c r="BZ195" s="134">
        <v>0</v>
      </c>
      <c r="CA195" s="134">
        <v>0</v>
      </c>
      <c r="CB195" s="134">
        <v>0</v>
      </c>
      <c r="CC195" s="135">
        <v>0</v>
      </c>
      <c r="CD195" s="134"/>
      <c r="CE195" s="134"/>
      <c r="CF195" s="137">
        <v>0</v>
      </c>
      <c r="CG195" s="134">
        <v>0</v>
      </c>
      <c r="CH195" s="132"/>
      <c r="CI195" s="132"/>
      <c r="CJ195" s="229" t="s">
        <v>820</v>
      </c>
      <c r="CK195" s="233" t="s">
        <v>820</v>
      </c>
      <c r="CL195" s="138">
        <v>0</v>
      </c>
      <c r="CM195" s="138">
        <v>0</v>
      </c>
      <c r="CN195" s="135">
        <v>0</v>
      </c>
      <c r="CO195" s="135">
        <v>0</v>
      </c>
      <c r="CP195" s="139"/>
      <c r="CQ195" s="135">
        <v>0</v>
      </c>
      <c r="CR195" s="179">
        <v>42495</v>
      </c>
      <c r="CS195" s="180">
        <v>43367</v>
      </c>
      <c r="CT195" s="181">
        <v>43493</v>
      </c>
      <c r="CU195" s="181">
        <v>36526</v>
      </c>
      <c r="CV195" s="181">
        <v>36526</v>
      </c>
      <c r="CW195" s="181">
        <v>36526</v>
      </c>
      <c r="CX195" s="181">
        <v>36694</v>
      </c>
      <c r="CY195" s="135">
        <v>1</v>
      </c>
      <c r="CZ195" s="134">
        <v>0</v>
      </c>
      <c r="DA195" s="135">
        <v>0.5436893203883495</v>
      </c>
      <c r="DB195" s="135">
        <v>0</v>
      </c>
      <c r="DC195" s="135">
        <v>0</v>
      </c>
      <c r="DD195" s="135">
        <v>0</v>
      </c>
      <c r="DE195" s="140">
        <v>0</v>
      </c>
      <c r="DF195" s="13" t="s">
        <v>820</v>
      </c>
      <c r="DG195" s="80" t="s">
        <v>820</v>
      </c>
      <c r="DH195" s="18" t="b">
        <v>0</v>
      </c>
      <c r="DI195" s="79"/>
      <c r="DJ195" s="79"/>
      <c r="DK195" s="192"/>
      <c r="DL195" s="174"/>
      <c r="DM195" s="193"/>
      <c r="DN195" s="135"/>
      <c r="DO195" s="79"/>
      <c r="DP195" s="79"/>
      <c r="DQ195" s="79"/>
      <c r="DR195" s="79"/>
      <c r="DS195" s="79"/>
      <c r="DT195" s="79"/>
      <c r="DU195" s="79"/>
      <c r="DV195" s="18"/>
      <c r="DW195" s="18"/>
      <c r="DX195" s="18"/>
      <c r="DY195" s="177"/>
      <c r="DZ195" s="177">
        <v>0</v>
      </c>
      <c r="EA195" s="177">
        <v>0</v>
      </c>
      <c r="EB195" s="177">
        <v>0</v>
      </c>
      <c r="EC195" s="177">
        <v>0</v>
      </c>
      <c r="ED195" s="177">
        <v>0</v>
      </c>
      <c r="EE195" s="177">
        <v>0</v>
      </c>
      <c r="EF195" s="177">
        <v>0</v>
      </c>
      <c r="EG195" s="177">
        <v>0</v>
      </c>
      <c r="EH195" s="177">
        <v>0</v>
      </c>
      <c r="EI195" s="177">
        <v>0</v>
      </c>
      <c r="EJ195" s="177">
        <v>0</v>
      </c>
      <c r="EK195" s="177">
        <v>0</v>
      </c>
      <c r="EL195" s="177">
        <v>0</v>
      </c>
      <c r="EM195" s="177">
        <v>0</v>
      </c>
      <c r="EN195" s="177">
        <v>0</v>
      </c>
      <c r="EO195" s="177">
        <v>0</v>
      </c>
      <c r="EP195" s="177">
        <v>0</v>
      </c>
      <c r="EQ195" s="177">
        <v>0</v>
      </c>
      <c r="ER195" s="177">
        <v>0</v>
      </c>
      <c r="ES195" s="177">
        <v>0</v>
      </c>
      <c r="ET195" s="177">
        <v>0</v>
      </c>
      <c r="EU195" s="177">
        <v>0</v>
      </c>
      <c r="EV195" s="177">
        <v>0</v>
      </c>
      <c r="EW195" s="177">
        <v>0</v>
      </c>
      <c r="EX195" s="177">
        <v>0</v>
      </c>
      <c r="EY195" s="177">
        <v>0</v>
      </c>
      <c r="EZ195" s="177">
        <v>0</v>
      </c>
      <c r="FA195" s="177">
        <v>0</v>
      </c>
      <c r="FB195" s="177">
        <v>0</v>
      </c>
      <c r="FC195" s="199"/>
      <c r="FD195" s="198"/>
      <c r="FE195" s="198"/>
      <c r="FF195" s="198"/>
      <c r="FG195" s="198"/>
      <c r="FH195" s="198"/>
      <c r="FI195" s="198"/>
      <c r="FJ195" s="198"/>
      <c r="FK195" s="198"/>
      <c r="FL195" s="198"/>
      <c r="FM195" s="198"/>
      <c r="FN195" s="198"/>
      <c r="FO195" s="198"/>
      <c r="FP195" s="198"/>
      <c r="FQ195" s="198"/>
      <c r="FR195" s="198"/>
      <c r="FS195" s="198"/>
      <c r="FT195" s="198"/>
      <c r="FU195" s="198"/>
      <c r="FV195" s="198"/>
      <c r="FW195" s="198"/>
      <c r="FX195" s="198"/>
      <c r="FY195" s="198"/>
      <c r="FZ195" s="195">
        <v>0</v>
      </c>
      <c r="GA195" s="195">
        <v>0</v>
      </c>
      <c r="GB195" s="195">
        <v>0</v>
      </c>
      <c r="GC195" s="195">
        <v>0</v>
      </c>
      <c r="GD195" s="195">
        <v>0</v>
      </c>
      <c r="GE195" s="195">
        <v>0</v>
      </c>
      <c r="GF195" s="195">
        <v>0</v>
      </c>
      <c r="GG195" s="195">
        <v>0</v>
      </c>
      <c r="GH195" s="195">
        <v>0</v>
      </c>
      <c r="GI195" s="195">
        <v>0</v>
      </c>
      <c r="GJ195" s="195">
        <v>0</v>
      </c>
      <c r="GK195" s="195">
        <v>0</v>
      </c>
      <c r="GL195" s="195">
        <v>0</v>
      </c>
      <c r="GM195" s="195">
        <v>0</v>
      </c>
      <c r="GN195" s="195">
        <v>0</v>
      </c>
      <c r="GO195" s="195">
        <v>0</v>
      </c>
      <c r="GP195" s="195">
        <v>0</v>
      </c>
      <c r="GQ195" s="195">
        <v>0</v>
      </c>
      <c r="GR195" s="195">
        <v>0</v>
      </c>
      <c r="GS195" s="195">
        <v>0</v>
      </c>
      <c r="GT195" s="195">
        <v>0</v>
      </c>
      <c r="GU195" s="195">
        <v>0</v>
      </c>
      <c r="GV195" s="195">
        <v>0</v>
      </c>
      <c r="GW195" s="195">
        <v>0</v>
      </c>
      <c r="GX195" s="195">
        <v>0</v>
      </c>
      <c r="GY195" s="195">
        <v>0</v>
      </c>
      <c r="GZ195" s="195">
        <v>0</v>
      </c>
      <c r="HA195" s="195">
        <v>0</v>
      </c>
      <c r="HB195" s="195">
        <v>0</v>
      </c>
      <c r="HC195" s="195">
        <v>0</v>
      </c>
      <c r="HD195" s="195">
        <v>0</v>
      </c>
      <c r="HE195" s="195">
        <v>1</v>
      </c>
      <c r="HF195" s="195">
        <v>0</v>
      </c>
      <c r="HG195" s="195">
        <v>0</v>
      </c>
      <c r="HH195" s="195">
        <v>0</v>
      </c>
      <c r="HI195" s="197">
        <v>0</v>
      </c>
      <c r="HJ195" s="197">
        <v>0</v>
      </c>
      <c r="HK195" s="196"/>
      <c r="HL195" s="196"/>
      <c r="HM195" s="197">
        <v>0</v>
      </c>
      <c r="HN195" s="197">
        <v>0</v>
      </c>
      <c r="HO195" s="197">
        <v>0</v>
      </c>
      <c r="HP195" s="197">
        <v>0</v>
      </c>
      <c r="HQ195" s="197">
        <v>0</v>
      </c>
      <c r="HR195" s="197">
        <v>0</v>
      </c>
      <c r="HS195" s="197">
        <v>0</v>
      </c>
      <c r="HT195" s="197">
        <v>0</v>
      </c>
      <c r="HU195" s="197">
        <v>0</v>
      </c>
      <c r="HV195" s="196"/>
      <c r="HW195" s="197">
        <v>0</v>
      </c>
      <c r="HX195" s="197">
        <v>0</v>
      </c>
      <c r="HY195" s="197">
        <v>0</v>
      </c>
      <c r="HZ195" s="197">
        <v>0</v>
      </c>
      <c r="IA195" s="197">
        <v>0</v>
      </c>
      <c r="IB195" s="197">
        <v>0</v>
      </c>
      <c r="IC195" s="197">
        <v>0</v>
      </c>
      <c r="ID195" s="197">
        <v>0</v>
      </c>
      <c r="IE195" s="197">
        <v>0</v>
      </c>
      <c r="IF195" s="197">
        <v>0</v>
      </c>
      <c r="IG195" s="197">
        <v>0</v>
      </c>
      <c r="IH195" s="197">
        <v>0</v>
      </c>
      <c r="II195" s="197">
        <v>0</v>
      </c>
      <c r="IJ195" s="197">
        <v>0</v>
      </c>
      <c r="IK195" s="197">
        <v>0</v>
      </c>
      <c r="IL195" s="197">
        <v>0</v>
      </c>
      <c r="IM195" s="197">
        <v>0</v>
      </c>
      <c r="IN195" s="197">
        <v>0</v>
      </c>
      <c r="IO195" s="197">
        <v>0</v>
      </c>
      <c r="IP195" s="197">
        <v>0</v>
      </c>
      <c r="IQ195" s="197">
        <v>0</v>
      </c>
      <c r="IR195" s="197">
        <v>0</v>
      </c>
      <c r="IS195" s="197">
        <v>0</v>
      </c>
      <c r="IT195" s="197">
        <v>0</v>
      </c>
      <c r="IU195" s="197">
        <v>0</v>
      </c>
      <c r="IV195" s="197">
        <v>0</v>
      </c>
      <c r="IW195" s="197">
        <v>0</v>
      </c>
      <c r="IX195" s="197">
        <v>0</v>
      </c>
      <c r="IY195" s="197">
        <v>0</v>
      </c>
      <c r="IZ195" s="196"/>
      <c r="JA195" s="197">
        <v>0</v>
      </c>
      <c r="JB195" s="197">
        <v>0</v>
      </c>
      <c r="JC195" s="197">
        <v>0</v>
      </c>
      <c r="JD195" s="195">
        <v>0</v>
      </c>
      <c r="JE195" s="195">
        <v>0</v>
      </c>
      <c r="JF195" s="195">
        <v>0</v>
      </c>
      <c r="JG195" s="195">
        <v>0</v>
      </c>
      <c r="JH195" s="195">
        <v>0</v>
      </c>
      <c r="JI195" s="195">
        <v>0</v>
      </c>
      <c r="JJ195" s="195"/>
      <c r="JK195" s="197">
        <v>0</v>
      </c>
      <c r="JL195" s="195">
        <v>0</v>
      </c>
      <c r="JM195" s="195">
        <v>0</v>
      </c>
      <c r="JN195" s="195">
        <v>0</v>
      </c>
      <c r="JO195" s="195">
        <v>0</v>
      </c>
      <c r="JP195" s="195">
        <v>0</v>
      </c>
      <c r="JQ195" s="196"/>
      <c r="JR195" s="195">
        <v>0</v>
      </c>
      <c r="JS195" s="195">
        <v>0</v>
      </c>
      <c r="JT195" s="195">
        <v>0</v>
      </c>
      <c r="JU195" s="195">
        <v>0</v>
      </c>
      <c r="JV195" s="195">
        <v>0</v>
      </c>
      <c r="JW195" s="195">
        <v>0</v>
      </c>
      <c r="JX195" s="195">
        <v>0</v>
      </c>
      <c r="JY195" s="195">
        <v>0</v>
      </c>
      <c r="JZ195" s="195">
        <v>0</v>
      </c>
      <c r="KA195" s="195">
        <v>0</v>
      </c>
      <c r="KB195" s="195">
        <v>0</v>
      </c>
      <c r="KC195" s="195">
        <v>0</v>
      </c>
      <c r="KD195" s="195">
        <v>0</v>
      </c>
      <c r="KE195" s="195">
        <v>0</v>
      </c>
      <c r="KF195" s="195">
        <v>0</v>
      </c>
      <c r="KG195" s="195">
        <v>0</v>
      </c>
      <c r="KH195" s="195">
        <v>0</v>
      </c>
      <c r="KI195" s="195">
        <v>0</v>
      </c>
      <c r="KJ195" s="195">
        <v>0</v>
      </c>
      <c r="KK195" s="195">
        <v>0</v>
      </c>
      <c r="KL195" s="195">
        <v>0</v>
      </c>
      <c r="KM195" s="195">
        <v>0</v>
      </c>
      <c r="KN195" s="195">
        <v>0</v>
      </c>
      <c r="KO195" s="195">
        <v>0</v>
      </c>
      <c r="KP195" s="195">
        <v>0</v>
      </c>
      <c r="KQ195" s="195">
        <v>0</v>
      </c>
      <c r="KR195" s="195">
        <v>0</v>
      </c>
      <c r="KS195" s="195">
        <v>0</v>
      </c>
      <c r="KT195" s="195">
        <v>0</v>
      </c>
      <c r="KU195" s="195">
        <v>0</v>
      </c>
      <c r="KV195" s="195">
        <v>0</v>
      </c>
      <c r="KW195" s="195">
        <v>0</v>
      </c>
      <c r="KX195" s="196"/>
      <c r="KY195" s="196"/>
      <c r="KZ195" s="196"/>
      <c r="LA195" s="196"/>
      <c r="LB195" s="195">
        <v>0</v>
      </c>
      <c r="LC195" s="195">
        <v>0</v>
      </c>
      <c r="LD195" s="195">
        <v>0</v>
      </c>
      <c r="LE195" s="195">
        <v>0</v>
      </c>
      <c r="LF195" s="195">
        <v>0</v>
      </c>
      <c r="LG195" s="195">
        <v>0</v>
      </c>
      <c r="LH195" s="196"/>
      <c r="LI195" s="196"/>
      <c r="LJ195" s="196"/>
      <c r="LK195" s="196"/>
      <c r="LL195" s="196"/>
      <c r="LM195" s="196"/>
      <c r="LN195" s="196"/>
      <c r="LO195" s="196"/>
      <c r="LP195" s="196"/>
      <c r="LQ195" s="195">
        <v>0</v>
      </c>
      <c r="LR195" s="196"/>
      <c r="LS195" s="196"/>
      <c r="LT195" s="196"/>
      <c r="LU195" s="196"/>
      <c r="LV195" s="196"/>
      <c r="LW195" s="196"/>
      <c r="LX195" s="196"/>
      <c r="LY195" s="196"/>
      <c r="LZ195" s="196"/>
      <c r="MA195" s="196"/>
      <c r="MB195" s="196"/>
      <c r="MC195" s="196"/>
      <c r="MD195" s="196"/>
      <c r="ME195" s="196"/>
      <c r="MF195" s="196"/>
      <c r="MG195" s="196"/>
      <c r="MH195" s="196"/>
      <c r="MI195" s="196"/>
      <c r="MJ195" s="196"/>
      <c r="MK195" s="196"/>
      <c r="ML195" s="196"/>
      <c r="MM195" s="196"/>
      <c r="MN195" s="195">
        <v>0</v>
      </c>
      <c r="MO195" s="195">
        <v>0</v>
      </c>
      <c r="MP195" s="196"/>
      <c r="MQ195" s="195">
        <v>0</v>
      </c>
      <c r="MR195" s="196"/>
      <c r="MS195" s="196"/>
      <c r="MT195" s="196"/>
      <c r="MU195" s="196"/>
      <c r="MV195" s="196"/>
      <c r="MW195" s="196"/>
      <c r="MX195" s="196"/>
      <c r="MY195" s="196"/>
      <c r="MZ195" s="196"/>
      <c r="NA195" s="195">
        <v>0</v>
      </c>
      <c r="NB195" s="196"/>
      <c r="NC195" s="196"/>
      <c r="ND195" s="196"/>
      <c r="NE195" s="196"/>
      <c r="NF195" s="196"/>
      <c r="NG195" s="196"/>
      <c r="NH195" s="196"/>
      <c r="NI195" s="196"/>
      <c r="NJ195" s="196"/>
      <c r="NK195" s="196"/>
      <c r="NL195" s="196"/>
      <c r="NM195" s="196"/>
      <c r="NN195" s="196"/>
      <c r="NO195" s="196"/>
      <c r="NP195" s="196"/>
      <c r="NQ195" s="196"/>
      <c r="NR195" s="196"/>
      <c r="NS195" s="196"/>
      <c r="NT195" s="196"/>
      <c r="NU195" s="196"/>
      <c r="NV195" s="196"/>
      <c r="NW195" s="196"/>
      <c r="NX195" s="196"/>
      <c r="NY195" s="196"/>
      <c r="NZ195" s="196"/>
      <c r="OA195" s="196"/>
      <c r="OB195" s="196"/>
      <c r="OC195" s="196"/>
      <c r="OD195" s="196"/>
      <c r="OE195" s="196"/>
      <c r="OF195" s="196"/>
      <c r="OG195" s="196"/>
      <c r="OH195" s="196"/>
      <c r="OI195" s="196"/>
      <c r="OJ195" s="196"/>
      <c r="OK195" s="196"/>
      <c r="OL195" s="196"/>
      <c r="OM195" s="196"/>
      <c r="ON195" s="196"/>
      <c r="OO195" s="196"/>
      <c r="OP195" s="196"/>
      <c r="OQ195" s="196"/>
      <c r="OR195" s="196"/>
      <c r="OS195" s="196"/>
      <c r="OT195" s="196"/>
      <c r="OU195" s="196"/>
      <c r="OV195" s="196"/>
      <c r="OW195" s="196"/>
      <c r="OX195" s="196"/>
      <c r="OY195" s="196"/>
      <c r="OZ195" s="196"/>
      <c r="PA195" s="196"/>
      <c r="PB195" s="196"/>
      <c r="PC195" s="196"/>
      <c r="PD195" s="196"/>
      <c r="PE195" s="196"/>
      <c r="PF195" s="196"/>
      <c r="PG195" s="196"/>
      <c r="PH195" s="196"/>
      <c r="PI195" s="196"/>
      <c r="PJ195" s="196"/>
      <c r="PK195" s="196"/>
      <c r="PL195" s="196"/>
      <c r="PM195" s="196"/>
      <c r="PN195" s="196"/>
      <c r="PO195" s="196"/>
      <c r="PP195" s="196"/>
      <c r="PQ195" s="196"/>
      <c r="PR195" s="196"/>
      <c r="PS195" s="196"/>
      <c r="PT195" s="196"/>
      <c r="PU195" s="196"/>
      <c r="PV195" s="196"/>
      <c r="PW195" s="196"/>
      <c r="PX195" s="261"/>
      <c r="PY195" s="261"/>
      <c r="PZ195" s="261"/>
      <c r="QA195" s="261"/>
      <c r="QB195" s="261"/>
      <c r="QC195" s="261"/>
      <c r="QD195" s="261"/>
      <c r="QE195" s="261"/>
      <c r="QF195" s="261"/>
      <c r="QG195" s="261"/>
      <c r="QH195" s="261"/>
      <c r="QI195" s="261"/>
      <c r="QJ195" s="261"/>
      <c r="QK195" s="261"/>
      <c r="QL195" s="261"/>
      <c r="QM195" s="261"/>
      <c r="QN195" s="261"/>
      <c r="QO195" s="261"/>
      <c r="QP195" s="261"/>
      <c r="QQ195" s="261"/>
      <c r="QR195" s="261"/>
      <c r="QS195" s="261"/>
      <c r="QT195" s="261"/>
      <c r="QU195" s="261"/>
      <c r="QV195" s="261"/>
      <c r="QW195" s="261"/>
      <c r="QX195" s="261"/>
      <c r="QY195" s="261"/>
      <c r="QZ195" s="261"/>
      <c r="RA195" s="261"/>
      <c r="RB195" s="261"/>
      <c r="RC195" s="261"/>
      <c r="RD195" s="261"/>
      <c r="RE195" s="261"/>
      <c r="RF195" s="261"/>
      <c r="RG195" s="261"/>
      <c r="RH195" s="261"/>
      <c r="RI195" s="261"/>
      <c r="RJ195" s="261"/>
      <c r="RK195" s="261"/>
      <c r="RL195" s="261"/>
      <c r="RM195" s="261"/>
      <c r="RN195" s="261"/>
      <c r="RO195" s="261"/>
      <c r="RP195" s="261"/>
      <c r="RQ195" s="261"/>
      <c r="RR195" s="261"/>
      <c r="RS195" s="261"/>
      <c r="RT195" s="261"/>
      <c r="RU195" s="261"/>
      <c r="RV195" s="261"/>
      <c r="RW195" s="261"/>
      <c r="RX195" s="261"/>
      <c r="RY195" s="261"/>
      <c r="RZ195" s="261"/>
      <c r="SA195" s="261"/>
      <c r="SB195" s="261"/>
      <c r="SC195" s="261"/>
      <c r="SD195" s="261"/>
      <c r="SE195" s="261"/>
    </row>
    <row r="196" spans="1:499" x14ac:dyDescent="0.2">
      <c r="A196" s="230" t="s">
        <v>830</v>
      </c>
      <c r="B196" s="231" t="s">
        <v>2192</v>
      </c>
      <c r="C196" s="225"/>
      <c r="D196" s="225"/>
      <c r="E196" s="225"/>
      <c r="F196" s="226" t="s">
        <v>5858</v>
      </c>
      <c r="G196" s="226" t="s">
        <v>5550</v>
      </c>
      <c r="H196" s="226" t="s">
        <v>5551</v>
      </c>
      <c r="I196" s="226" t="s">
        <v>5859</v>
      </c>
      <c r="J196" s="226"/>
      <c r="K196" s="226"/>
      <c r="L196" s="226"/>
      <c r="M196" s="226"/>
      <c r="N196" s="226" t="s">
        <v>5553</v>
      </c>
      <c r="O196" s="226" t="s">
        <v>5860</v>
      </c>
      <c r="P196" s="226"/>
      <c r="Q196" s="237">
        <v>0</v>
      </c>
      <c r="R196" s="238"/>
      <c r="S196" s="238"/>
      <c r="T196" s="238"/>
      <c r="U196" s="238"/>
      <c r="V196" s="238"/>
      <c r="W196" s="232" t="s">
        <v>5555</v>
      </c>
      <c r="X196" s="232"/>
      <c r="Y196" s="232" t="s">
        <v>5556</v>
      </c>
      <c r="Z196" s="235">
        <v>0.28000000000000003</v>
      </c>
      <c r="AA196" s="235">
        <v>0.46</v>
      </c>
      <c r="AB196" s="235">
        <v>0</v>
      </c>
      <c r="AC196" s="224">
        <v>36526</v>
      </c>
      <c r="AD196" s="224">
        <v>36526</v>
      </c>
      <c r="AE196" s="125">
        <v>18</v>
      </c>
      <c r="AF196" s="125">
        <v>24</v>
      </c>
      <c r="AG196" s="125">
        <v>12</v>
      </c>
      <c r="AH196" s="236">
        <v>1</v>
      </c>
      <c r="AI196" s="236" t="s">
        <v>819</v>
      </c>
      <c r="AJ196" s="125" t="s">
        <v>6225</v>
      </c>
      <c r="AK196" s="175" t="s">
        <v>5144</v>
      </c>
      <c r="AL196" s="125" t="s">
        <v>820</v>
      </c>
      <c r="AM196" s="27" t="s">
        <v>820</v>
      </c>
      <c r="AN196" s="126">
        <v>51.92</v>
      </c>
      <c r="AO196" s="126">
        <v>12</v>
      </c>
      <c r="AP196" s="126">
        <v>5.6</v>
      </c>
      <c r="AQ196" s="126">
        <v>0.1</v>
      </c>
      <c r="AR196" s="125">
        <v>0</v>
      </c>
      <c r="AS196" s="125">
        <v>0</v>
      </c>
      <c r="AT196" s="178">
        <v>43333</v>
      </c>
      <c r="AU196" s="178"/>
      <c r="AV196" s="178">
        <v>43443</v>
      </c>
      <c r="AW196" s="239" t="s">
        <v>855</v>
      </c>
      <c r="AX196" s="239" t="s">
        <v>846</v>
      </c>
      <c r="AY196" s="127"/>
      <c r="AZ196" s="127"/>
      <c r="BA196" s="128">
        <v>20</v>
      </c>
      <c r="BB196" s="128" t="s">
        <v>489</v>
      </c>
      <c r="BC196" s="128"/>
      <c r="BD196" s="128">
        <v>1</v>
      </c>
      <c r="BE196" s="129" t="s">
        <v>541</v>
      </c>
      <c r="BF196" s="130">
        <v>1</v>
      </c>
      <c r="BG196" s="240"/>
      <c r="BH196" s="241"/>
      <c r="BI196" s="190"/>
      <c r="BJ196" s="131">
        <v>2500</v>
      </c>
      <c r="BK196" s="191">
        <v>2243</v>
      </c>
      <c r="BL196" s="13">
        <v>1663</v>
      </c>
      <c r="BM196" s="13">
        <v>825</v>
      </c>
      <c r="BN196" s="27" t="s">
        <v>5557</v>
      </c>
      <c r="BO196" s="13" t="s">
        <v>705</v>
      </c>
      <c r="BP196" s="222">
        <v>2314</v>
      </c>
      <c r="BQ196" s="132"/>
      <c r="BR196" s="133"/>
      <c r="BS196" s="125">
        <v>1000000000</v>
      </c>
      <c r="BT196" s="134">
        <v>578</v>
      </c>
      <c r="BU196" s="135">
        <v>0.76880000000000004</v>
      </c>
      <c r="BV196" s="134">
        <v>589</v>
      </c>
      <c r="BW196" s="136">
        <v>0</v>
      </c>
      <c r="BX196" s="136">
        <v>0</v>
      </c>
      <c r="BY196" s="136">
        <v>589</v>
      </c>
      <c r="BZ196" s="134">
        <v>0</v>
      </c>
      <c r="CA196" s="134">
        <v>0</v>
      </c>
      <c r="CB196" s="134">
        <v>1167</v>
      </c>
      <c r="CC196" s="135">
        <v>0.53320000000000001</v>
      </c>
      <c r="CD196" s="134"/>
      <c r="CE196" s="134"/>
      <c r="CF196" s="137">
        <v>1333</v>
      </c>
      <c r="CG196" s="134">
        <v>833</v>
      </c>
      <c r="CH196" s="132"/>
      <c r="CI196" s="132"/>
      <c r="CJ196" s="229" t="s">
        <v>820</v>
      </c>
      <c r="CK196" s="233" t="s">
        <v>820</v>
      </c>
      <c r="CL196" s="138">
        <v>44</v>
      </c>
      <c r="CM196" s="138">
        <v>0</v>
      </c>
      <c r="CN196" s="135">
        <v>0</v>
      </c>
      <c r="CO196" s="135">
        <v>0.86</v>
      </c>
      <c r="CP196" s="139"/>
      <c r="CQ196" s="135">
        <v>1</v>
      </c>
      <c r="CR196" s="179">
        <v>43479</v>
      </c>
      <c r="CS196" s="180">
        <v>43479</v>
      </c>
      <c r="CT196" s="181">
        <v>43605</v>
      </c>
      <c r="CU196" s="181">
        <v>43311</v>
      </c>
      <c r="CV196" s="181">
        <v>43395</v>
      </c>
      <c r="CW196" s="181">
        <v>43395</v>
      </c>
      <c r="CX196" s="181">
        <v>43479</v>
      </c>
      <c r="CY196" s="135">
        <v>0</v>
      </c>
      <c r="CZ196" s="134">
        <v>0</v>
      </c>
      <c r="DA196" s="135">
        <v>0</v>
      </c>
      <c r="DB196" s="135">
        <v>2.197802197802198E-2</v>
      </c>
      <c r="DC196" s="135">
        <v>0</v>
      </c>
      <c r="DD196" s="135">
        <v>0</v>
      </c>
      <c r="DE196" s="140">
        <v>0</v>
      </c>
      <c r="DF196" s="13" t="s">
        <v>820</v>
      </c>
      <c r="DG196" s="80" t="s">
        <v>706</v>
      </c>
      <c r="DH196" s="18" t="b">
        <v>0</v>
      </c>
      <c r="DI196" s="79"/>
      <c r="DJ196" s="79"/>
      <c r="DK196" s="192"/>
      <c r="DL196" s="174"/>
      <c r="DM196" s="193"/>
      <c r="DN196" s="135"/>
      <c r="DO196" s="79"/>
      <c r="DP196" s="79"/>
      <c r="DQ196" s="79"/>
      <c r="DR196" s="79"/>
      <c r="DS196" s="79"/>
      <c r="DT196" s="79"/>
      <c r="DU196" s="79"/>
      <c r="DV196" s="18"/>
      <c r="DW196" s="18"/>
      <c r="DX196" s="18"/>
      <c r="DY196" s="177"/>
      <c r="DZ196" s="177">
        <v>0</v>
      </c>
      <c r="EA196" s="177">
        <v>0</v>
      </c>
      <c r="EB196" s="177">
        <v>0</v>
      </c>
      <c r="EC196" s="177">
        <v>0</v>
      </c>
      <c r="ED196" s="177">
        <v>0</v>
      </c>
      <c r="EE196" s="177">
        <v>0</v>
      </c>
      <c r="EF196" s="177">
        <v>0</v>
      </c>
      <c r="EG196" s="177">
        <v>0</v>
      </c>
      <c r="EH196" s="177">
        <v>0</v>
      </c>
      <c r="EI196" s="177">
        <v>0</v>
      </c>
      <c r="EJ196" s="177">
        <v>0</v>
      </c>
      <c r="EK196" s="177">
        <v>0</v>
      </c>
      <c r="EL196" s="177">
        <v>0</v>
      </c>
      <c r="EM196" s="177">
        <v>0</v>
      </c>
      <c r="EN196" s="177">
        <v>0</v>
      </c>
      <c r="EO196" s="177">
        <v>0</v>
      </c>
      <c r="EP196" s="177">
        <v>652</v>
      </c>
      <c r="EQ196" s="177">
        <v>0</v>
      </c>
      <c r="ER196" s="177">
        <v>0</v>
      </c>
      <c r="ES196" s="177">
        <v>0</v>
      </c>
      <c r="ET196" s="177">
        <v>0</v>
      </c>
      <c r="EU196" s="177">
        <v>702</v>
      </c>
      <c r="EV196" s="177">
        <v>0</v>
      </c>
      <c r="EW196" s="177">
        <v>0</v>
      </c>
      <c r="EX196" s="177">
        <v>0</v>
      </c>
      <c r="EY196" s="177">
        <v>907</v>
      </c>
      <c r="EZ196" s="177">
        <v>0</v>
      </c>
      <c r="FA196" s="177">
        <v>0</v>
      </c>
      <c r="FB196" s="177">
        <v>1037</v>
      </c>
      <c r="FC196" s="246">
        <v>1653</v>
      </c>
      <c r="FD196" s="249">
        <v>1203</v>
      </c>
      <c r="FE196" s="249">
        <v>1203</v>
      </c>
      <c r="FF196" s="249">
        <v>1203</v>
      </c>
      <c r="FG196" s="250">
        <v>1008</v>
      </c>
      <c r="FH196" s="250">
        <v>998</v>
      </c>
      <c r="FI196" s="244">
        <v>998</v>
      </c>
      <c r="FJ196" s="244">
        <v>998</v>
      </c>
      <c r="FK196" s="244">
        <v>793</v>
      </c>
      <c r="FL196" s="244">
        <v>793</v>
      </c>
      <c r="FM196" s="244">
        <v>793</v>
      </c>
      <c r="FN196" s="244">
        <v>793</v>
      </c>
      <c r="FO196" s="244">
        <v>793</v>
      </c>
      <c r="FP196" s="244">
        <v>793</v>
      </c>
      <c r="FQ196" s="244">
        <v>793</v>
      </c>
      <c r="FR196" s="244">
        <v>793</v>
      </c>
      <c r="FS196" s="244">
        <v>793</v>
      </c>
      <c r="FT196" s="244">
        <v>793</v>
      </c>
      <c r="FU196" s="244">
        <v>793</v>
      </c>
      <c r="FV196" s="244">
        <v>793</v>
      </c>
      <c r="FW196" s="244">
        <v>793</v>
      </c>
      <c r="FX196" s="244">
        <v>793</v>
      </c>
      <c r="FY196" s="244">
        <v>793</v>
      </c>
      <c r="FZ196" s="244">
        <v>793</v>
      </c>
      <c r="GA196" s="244">
        <v>793</v>
      </c>
      <c r="GB196" s="244">
        <v>793</v>
      </c>
      <c r="GC196" s="244">
        <v>793</v>
      </c>
      <c r="GD196" s="244">
        <v>773</v>
      </c>
      <c r="GE196" s="244">
        <v>773</v>
      </c>
      <c r="GF196" s="244">
        <v>743</v>
      </c>
      <c r="GG196" s="244">
        <v>743</v>
      </c>
      <c r="GH196" s="244">
        <v>733</v>
      </c>
      <c r="GI196" s="244">
        <v>733</v>
      </c>
      <c r="GJ196" s="244">
        <v>733</v>
      </c>
      <c r="GK196" s="244">
        <v>733</v>
      </c>
      <c r="GL196" s="244">
        <v>733</v>
      </c>
      <c r="GM196" s="244">
        <v>733</v>
      </c>
      <c r="GN196" s="244">
        <v>733</v>
      </c>
      <c r="GO196" s="244">
        <v>733</v>
      </c>
      <c r="GP196" s="244">
        <v>733</v>
      </c>
      <c r="GQ196" s="244">
        <v>733</v>
      </c>
      <c r="GR196" s="244">
        <v>733</v>
      </c>
      <c r="GS196" s="244">
        <v>733</v>
      </c>
      <c r="GT196" s="244">
        <v>733</v>
      </c>
      <c r="GU196" s="244">
        <v>733</v>
      </c>
      <c r="GV196" s="244">
        <v>733</v>
      </c>
      <c r="GW196" s="244">
        <v>733</v>
      </c>
      <c r="GX196" s="244">
        <v>733</v>
      </c>
      <c r="GY196" s="244">
        <v>713</v>
      </c>
      <c r="GZ196" s="244">
        <v>713</v>
      </c>
      <c r="HA196" s="244">
        <v>683</v>
      </c>
      <c r="HB196" s="244">
        <v>663</v>
      </c>
      <c r="HC196" s="244">
        <v>663</v>
      </c>
      <c r="HD196" s="244">
        <v>663</v>
      </c>
      <c r="HE196" s="244">
        <v>1</v>
      </c>
      <c r="HF196" s="244">
        <v>663</v>
      </c>
      <c r="HG196" s="244">
        <v>663</v>
      </c>
      <c r="HH196" s="244">
        <v>643</v>
      </c>
      <c r="HI196" s="244">
        <v>643</v>
      </c>
      <c r="HJ196" s="244">
        <v>643</v>
      </c>
      <c r="HK196" s="198"/>
      <c r="HL196" s="198"/>
      <c r="HM196" s="244">
        <v>643</v>
      </c>
      <c r="HN196" s="244">
        <v>623</v>
      </c>
      <c r="HO196" s="244">
        <v>663</v>
      </c>
      <c r="HP196" s="244">
        <v>623</v>
      </c>
      <c r="HQ196" s="244">
        <v>623</v>
      </c>
      <c r="HR196" s="244">
        <v>623</v>
      </c>
      <c r="HS196" s="244">
        <v>623</v>
      </c>
      <c r="HT196" s="244">
        <v>623</v>
      </c>
      <c r="HU196" s="244">
        <v>613</v>
      </c>
      <c r="HV196" s="198"/>
      <c r="HW196" s="244">
        <v>613</v>
      </c>
      <c r="HX196" s="244">
        <v>613</v>
      </c>
      <c r="HY196" s="244">
        <v>613</v>
      </c>
      <c r="HZ196" s="244">
        <v>613</v>
      </c>
      <c r="IA196" s="244">
        <v>613</v>
      </c>
      <c r="IB196" s="244">
        <v>603</v>
      </c>
      <c r="IC196" s="244">
        <v>603</v>
      </c>
      <c r="ID196" s="244">
        <v>603</v>
      </c>
      <c r="IE196" s="244">
        <v>593</v>
      </c>
      <c r="IF196" s="244">
        <v>583</v>
      </c>
      <c r="IG196" s="244">
        <v>583</v>
      </c>
      <c r="IH196" s="244">
        <v>583</v>
      </c>
      <c r="II196" s="244">
        <v>573</v>
      </c>
      <c r="IJ196" s="244">
        <v>573</v>
      </c>
      <c r="IK196" s="244">
        <v>573</v>
      </c>
      <c r="IL196" s="244">
        <v>563</v>
      </c>
      <c r="IM196" s="244">
        <v>563</v>
      </c>
      <c r="IN196" s="244">
        <v>563</v>
      </c>
      <c r="IO196" s="244">
        <v>563</v>
      </c>
      <c r="IP196" s="244">
        <v>563</v>
      </c>
      <c r="IQ196" s="242">
        <v>553</v>
      </c>
      <c r="IR196" s="242">
        <v>553</v>
      </c>
      <c r="IS196" s="242">
        <v>543</v>
      </c>
      <c r="IT196" s="242">
        <v>543</v>
      </c>
      <c r="IU196" s="242">
        <v>543</v>
      </c>
      <c r="IV196" s="242">
        <v>543</v>
      </c>
      <c r="IW196" s="242">
        <v>543</v>
      </c>
      <c r="IX196" s="242">
        <v>543</v>
      </c>
      <c r="IY196" s="242">
        <v>533</v>
      </c>
      <c r="IZ196" s="198"/>
      <c r="JA196" s="242">
        <v>523</v>
      </c>
      <c r="JB196" s="242">
        <v>523</v>
      </c>
      <c r="JC196" s="242">
        <v>523</v>
      </c>
      <c r="JD196" s="242">
        <v>523</v>
      </c>
      <c r="JE196" s="242">
        <v>523</v>
      </c>
      <c r="JF196" s="242">
        <v>523</v>
      </c>
      <c r="JG196" s="242">
        <v>463</v>
      </c>
      <c r="JH196" s="242">
        <v>463</v>
      </c>
      <c r="JI196" s="242">
        <v>463</v>
      </c>
      <c r="JJ196" s="242"/>
      <c r="JK196" s="242">
        <v>463</v>
      </c>
      <c r="JL196" s="242">
        <v>448</v>
      </c>
      <c r="JM196" s="242">
        <v>448</v>
      </c>
      <c r="JN196" s="242">
        <v>448</v>
      </c>
      <c r="JO196" s="242">
        <v>448</v>
      </c>
      <c r="JP196" s="242">
        <v>448</v>
      </c>
      <c r="JQ196" s="198"/>
      <c r="JR196" s="242">
        <v>428</v>
      </c>
      <c r="JS196" s="242">
        <v>428</v>
      </c>
      <c r="JT196" s="242">
        <v>418</v>
      </c>
      <c r="JU196" s="242">
        <v>418</v>
      </c>
      <c r="JV196" s="242">
        <v>418</v>
      </c>
      <c r="JW196" s="242">
        <v>418</v>
      </c>
      <c r="JX196" s="242">
        <v>418</v>
      </c>
      <c r="JY196" s="242">
        <v>418</v>
      </c>
      <c r="JZ196" s="242">
        <v>418</v>
      </c>
      <c r="KA196" s="242">
        <v>418</v>
      </c>
      <c r="KB196" s="242">
        <v>418</v>
      </c>
      <c r="KC196" s="242">
        <v>378</v>
      </c>
      <c r="KD196" s="242">
        <v>378</v>
      </c>
      <c r="KE196" s="242">
        <v>378</v>
      </c>
      <c r="KF196" s="242">
        <v>378</v>
      </c>
      <c r="KG196" s="242">
        <v>378</v>
      </c>
      <c r="KH196" s="242">
        <v>378</v>
      </c>
      <c r="KI196" s="242">
        <v>378</v>
      </c>
      <c r="KJ196" s="242">
        <v>378</v>
      </c>
      <c r="KK196" s="242">
        <v>378</v>
      </c>
      <c r="KL196" s="242">
        <v>378</v>
      </c>
      <c r="KM196" s="242">
        <v>378</v>
      </c>
      <c r="KN196" s="242">
        <v>378</v>
      </c>
      <c r="KO196" s="244">
        <v>658</v>
      </c>
      <c r="KP196" s="244">
        <v>658</v>
      </c>
      <c r="KQ196" s="244">
        <v>658</v>
      </c>
      <c r="KR196" s="244">
        <v>658</v>
      </c>
      <c r="KS196" s="244">
        <v>658</v>
      </c>
      <c r="KT196" s="244">
        <v>658</v>
      </c>
      <c r="KU196" s="244">
        <v>648</v>
      </c>
      <c r="KV196" s="244">
        <v>588</v>
      </c>
      <c r="KW196" s="244">
        <v>588</v>
      </c>
      <c r="KX196" s="198"/>
      <c r="KY196" s="198"/>
      <c r="KZ196" s="198"/>
      <c r="LA196" s="198"/>
      <c r="LB196" s="242">
        <v>538</v>
      </c>
      <c r="LC196" s="242">
        <v>463</v>
      </c>
      <c r="LD196" s="242">
        <v>463</v>
      </c>
      <c r="LE196" s="242">
        <v>538</v>
      </c>
      <c r="LF196" s="243">
        <v>0</v>
      </c>
      <c r="LG196" s="242">
        <v>538</v>
      </c>
      <c r="LH196" s="198"/>
      <c r="LI196" s="198"/>
      <c r="LJ196" s="198"/>
      <c r="LK196" s="198"/>
      <c r="LL196" s="198"/>
      <c r="LM196" s="198"/>
      <c r="LN196" s="198"/>
      <c r="LO196" s="198"/>
      <c r="LP196" s="198"/>
      <c r="LQ196" s="242">
        <v>538</v>
      </c>
      <c r="LR196" s="198"/>
      <c r="LS196" s="198"/>
      <c r="LT196" s="198"/>
      <c r="LU196" s="198"/>
      <c r="LV196" s="198"/>
      <c r="LW196" s="198"/>
      <c r="LX196" s="198"/>
      <c r="LY196" s="198"/>
      <c r="LZ196" s="198"/>
      <c r="MA196" s="198"/>
      <c r="MB196" s="198"/>
      <c r="MC196" s="198"/>
      <c r="MD196" s="198"/>
      <c r="ME196" s="198"/>
      <c r="MF196" s="198"/>
      <c r="MG196" s="198"/>
      <c r="MH196" s="198"/>
      <c r="MI196" s="198"/>
      <c r="MJ196" s="198"/>
      <c r="MK196" s="198"/>
      <c r="ML196" s="198"/>
      <c r="MM196" s="198"/>
      <c r="MN196" s="242">
        <v>538</v>
      </c>
      <c r="MO196" s="242">
        <v>578</v>
      </c>
      <c r="MP196" s="198"/>
      <c r="MQ196" s="242">
        <v>578</v>
      </c>
      <c r="MR196" s="198"/>
      <c r="MS196" s="198"/>
      <c r="MT196" s="198"/>
      <c r="MU196" s="198"/>
      <c r="MV196" s="198"/>
      <c r="MW196" s="198"/>
      <c r="MX196" s="198"/>
      <c r="MY196" s="198"/>
      <c r="MZ196" s="198"/>
      <c r="NA196" s="242">
        <v>578</v>
      </c>
      <c r="NB196" s="198"/>
      <c r="NC196" s="198"/>
      <c r="ND196" s="198"/>
      <c r="NE196" s="198"/>
      <c r="NF196" s="198"/>
      <c r="NG196" s="198"/>
      <c r="NH196" s="198"/>
      <c r="NI196" s="198"/>
      <c r="NJ196" s="198"/>
      <c r="NK196" s="198"/>
      <c r="NL196" s="198"/>
      <c r="NM196" s="198"/>
      <c r="NN196" s="198"/>
      <c r="NO196" s="198"/>
      <c r="NP196" s="198"/>
      <c r="NQ196" s="198"/>
      <c r="NR196" s="198"/>
      <c r="NS196" s="198"/>
      <c r="NT196" s="198"/>
      <c r="NU196" s="198"/>
      <c r="NV196" s="198"/>
      <c r="NW196" s="198"/>
      <c r="NX196" s="198"/>
      <c r="NY196" s="198"/>
      <c r="NZ196" s="198"/>
      <c r="OA196" s="198"/>
      <c r="OB196" s="198"/>
      <c r="OC196" s="198"/>
      <c r="OD196" s="198"/>
      <c r="OE196" s="198"/>
      <c r="OF196" s="198"/>
      <c r="OG196" s="198"/>
      <c r="OH196" s="198"/>
      <c r="OI196" s="198"/>
      <c r="OJ196" s="198"/>
      <c r="OK196" s="198"/>
      <c r="OL196" s="198"/>
      <c r="OM196" s="198"/>
      <c r="ON196" s="198"/>
      <c r="OO196" s="198"/>
      <c r="OP196" s="198"/>
      <c r="OQ196" s="198"/>
      <c r="OR196" s="198"/>
      <c r="OS196" s="198"/>
      <c r="OT196" s="198"/>
      <c r="OU196" s="198"/>
      <c r="OV196" s="198"/>
      <c r="OW196" s="198"/>
      <c r="OX196" s="198"/>
      <c r="OY196" s="198"/>
      <c r="OZ196" s="198"/>
      <c r="PA196" s="198"/>
      <c r="PB196" s="198"/>
      <c r="PC196" s="198"/>
      <c r="PD196" s="198"/>
      <c r="PE196" s="198"/>
      <c r="PF196" s="198"/>
      <c r="PG196" s="198"/>
      <c r="PH196" s="198"/>
      <c r="PI196" s="198"/>
      <c r="PJ196" s="198"/>
      <c r="PK196" s="198"/>
      <c r="PL196" s="198"/>
      <c r="PM196" s="198"/>
      <c r="PN196" s="198"/>
      <c r="PO196" s="198"/>
      <c r="PP196" s="198"/>
      <c r="PQ196" s="198"/>
      <c r="PR196" s="198"/>
      <c r="PS196" s="198"/>
      <c r="PT196" s="198"/>
      <c r="PU196" s="198"/>
      <c r="PV196" s="198"/>
      <c r="PW196" s="198"/>
      <c r="PX196" s="261"/>
      <c r="PY196" s="261"/>
      <c r="PZ196" s="261"/>
      <c r="QA196" s="261"/>
      <c r="QB196" s="261"/>
      <c r="QC196" s="261"/>
      <c r="QD196" s="261"/>
      <c r="QE196" s="261"/>
      <c r="QF196" s="261"/>
      <c r="QG196" s="261"/>
      <c r="QH196" s="261"/>
      <c r="QI196" s="261"/>
      <c r="QJ196" s="261"/>
      <c r="QK196" s="261"/>
      <c r="QL196" s="261"/>
      <c r="QM196" s="261"/>
      <c r="QN196" s="261"/>
      <c r="QO196" s="261"/>
      <c r="QP196" s="261"/>
      <c r="QQ196" s="261"/>
      <c r="QR196" s="261"/>
      <c r="QS196" s="261"/>
      <c r="QT196" s="261"/>
      <c r="QU196" s="261"/>
      <c r="QV196" s="261"/>
      <c r="QW196" s="261"/>
      <c r="QX196" s="261"/>
      <c r="QY196" s="261"/>
      <c r="QZ196" s="261"/>
      <c r="RA196" s="261"/>
      <c r="RB196" s="261"/>
      <c r="RC196" s="261"/>
      <c r="RD196" s="261"/>
      <c r="RE196" s="261"/>
      <c r="RF196" s="261"/>
      <c r="RG196" s="261"/>
      <c r="RH196" s="261"/>
      <c r="RI196" s="261"/>
      <c r="RJ196" s="261"/>
      <c r="RK196" s="261"/>
      <c r="RL196" s="261"/>
      <c r="RM196" s="261"/>
      <c r="RN196" s="261"/>
      <c r="RO196" s="261"/>
      <c r="RP196" s="261"/>
      <c r="RQ196" s="261"/>
      <c r="RR196" s="261"/>
      <c r="RS196" s="261"/>
      <c r="RT196" s="261"/>
      <c r="RU196" s="261"/>
      <c r="RV196" s="261"/>
      <c r="RW196" s="261"/>
      <c r="RX196" s="261"/>
      <c r="RY196" s="261"/>
      <c r="RZ196" s="261"/>
      <c r="SA196" s="261"/>
      <c r="SB196" s="261"/>
      <c r="SC196" s="261"/>
      <c r="SD196" s="261"/>
      <c r="SE196" s="261"/>
    </row>
    <row r="197" spans="1:499" x14ac:dyDescent="0.2">
      <c r="A197" s="230" t="s">
        <v>830</v>
      </c>
      <c r="B197" s="231" t="s">
        <v>2190</v>
      </c>
      <c r="C197" s="225"/>
      <c r="D197" s="225"/>
      <c r="E197" s="225"/>
      <c r="F197" s="226" t="s">
        <v>5861</v>
      </c>
      <c r="G197" s="226" t="s">
        <v>5550</v>
      </c>
      <c r="H197" s="226" t="s">
        <v>5551</v>
      </c>
      <c r="I197" s="226" t="s">
        <v>5859</v>
      </c>
      <c r="J197" s="226"/>
      <c r="K197" s="226"/>
      <c r="L197" s="226"/>
      <c r="M197" s="226"/>
      <c r="N197" s="226" t="s">
        <v>5553</v>
      </c>
      <c r="O197" s="226" t="s">
        <v>5862</v>
      </c>
      <c r="P197" s="226"/>
      <c r="Q197" s="237">
        <v>0</v>
      </c>
      <c r="R197" s="238"/>
      <c r="S197" s="238"/>
      <c r="T197" s="238"/>
      <c r="U197" s="238"/>
      <c r="V197" s="238"/>
      <c r="W197" s="232" t="s">
        <v>5570</v>
      </c>
      <c r="X197" s="232"/>
      <c r="Y197" s="232" t="s">
        <v>5556</v>
      </c>
      <c r="Z197" s="235">
        <v>0.2</v>
      </c>
      <c r="AA197" s="235">
        <v>0.53</v>
      </c>
      <c r="AB197" s="235">
        <v>0</v>
      </c>
      <c r="AC197" s="224">
        <v>36526</v>
      </c>
      <c r="AD197" s="224">
        <v>36526</v>
      </c>
      <c r="AE197" s="125">
        <v>18</v>
      </c>
      <c r="AF197" s="125">
        <v>24</v>
      </c>
      <c r="AG197" s="125">
        <v>12</v>
      </c>
      <c r="AH197" s="236">
        <v>1</v>
      </c>
      <c r="AI197" s="236" t="s">
        <v>819</v>
      </c>
      <c r="AJ197" s="125" t="s">
        <v>6225</v>
      </c>
      <c r="AK197" s="175" t="s">
        <v>5144</v>
      </c>
      <c r="AL197" s="125" t="s">
        <v>820</v>
      </c>
      <c r="AM197" s="27" t="s">
        <v>5060</v>
      </c>
      <c r="AN197" s="126">
        <v>155.71</v>
      </c>
      <c r="AO197" s="126">
        <v>5.9</v>
      </c>
      <c r="AP197" s="126">
        <v>9.4</v>
      </c>
      <c r="AQ197" s="126">
        <v>3.2</v>
      </c>
      <c r="AR197" s="125">
        <v>1</v>
      </c>
      <c r="AS197" s="125">
        <v>0</v>
      </c>
      <c r="AT197" s="178">
        <v>43333</v>
      </c>
      <c r="AU197" s="178"/>
      <c r="AV197" s="178">
        <v>43139</v>
      </c>
      <c r="AW197" s="239" t="s">
        <v>855</v>
      </c>
      <c r="AX197" s="239" t="s">
        <v>846</v>
      </c>
      <c r="AY197" s="127"/>
      <c r="AZ197" s="127"/>
      <c r="BA197" s="128">
        <v>2000</v>
      </c>
      <c r="BB197" s="128" t="s">
        <v>489</v>
      </c>
      <c r="BC197" s="128"/>
      <c r="BD197" s="128">
        <v>1</v>
      </c>
      <c r="BE197" s="129" t="s">
        <v>541</v>
      </c>
      <c r="BF197" s="130">
        <v>1</v>
      </c>
      <c r="BG197" s="240"/>
      <c r="BH197" s="241"/>
      <c r="BI197" s="190"/>
      <c r="BJ197" s="131">
        <v>3661</v>
      </c>
      <c r="BK197" s="191">
        <v>6727</v>
      </c>
      <c r="BL197" s="13">
        <v>2435</v>
      </c>
      <c r="BM197" s="13">
        <v>1208</v>
      </c>
      <c r="BN197" s="27" t="s">
        <v>705</v>
      </c>
      <c r="BO197" s="13" t="s">
        <v>5562</v>
      </c>
      <c r="BP197" s="222">
        <v>4068</v>
      </c>
      <c r="BQ197" s="132"/>
      <c r="BR197" s="133"/>
      <c r="BS197" s="125">
        <v>1000000000</v>
      </c>
      <c r="BT197" s="134">
        <v>1851</v>
      </c>
      <c r="BU197" s="135">
        <v>0.49440000000000001</v>
      </c>
      <c r="BV197" s="134">
        <v>3990</v>
      </c>
      <c r="BW197" s="136">
        <v>0</v>
      </c>
      <c r="BX197" s="136">
        <v>2000</v>
      </c>
      <c r="BY197" s="136">
        <v>1990</v>
      </c>
      <c r="BZ197" s="134">
        <v>0</v>
      </c>
      <c r="CA197" s="134">
        <v>0</v>
      </c>
      <c r="CB197" s="134">
        <v>5841</v>
      </c>
      <c r="CC197" s="135">
        <v>-0.59550000000000003</v>
      </c>
      <c r="CD197" s="134"/>
      <c r="CE197" s="134"/>
      <c r="CF197" s="137">
        <v>0</v>
      </c>
      <c r="CG197" s="134">
        <v>1220</v>
      </c>
      <c r="CH197" s="132"/>
      <c r="CI197" s="132"/>
      <c r="CJ197" s="229" t="s">
        <v>820</v>
      </c>
      <c r="CK197" s="233" t="s">
        <v>820</v>
      </c>
      <c r="CL197" s="138">
        <v>0</v>
      </c>
      <c r="CM197" s="138">
        <v>0</v>
      </c>
      <c r="CN197" s="135">
        <v>0</v>
      </c>
      <c r="CO197" s="135">
        <v>2.2000000000000002</v>
      </c>
      <c r="CP197" s="139"/>
      <c r="CQ197" s="135">
        <v>1</v>
      </c>
      <c r="CR197" s="179">
        <v>43479</v>
      </c>
      <c r="CS197" s="180">
        <v>43479</v>
      </c>
      <c r="CT197" s="181">
        <v>43605</v>
      </c>
      <c r="CU197" s="181">
        <v>43311</v>
      </c>
      <c r="CV197" s="181">
        <v>43395</v>
      </c>
      <c r="CW197" s="181">
        <v>43395</v>
      </c>
      <c r="CX197" s="181">
        <v>43479</v>
      </c>
      <c r="CY197" s="135">
        <v>0</v>
      </c>
      <c r="CZ197" s="134">
        <v>0</v>
      </c>
      <c r="DA197" s="135">
        <v>0</v>
      </c>
      <c r="DB197" s="135">
        <v>0</v>
      </c>
      <c r="DC197" s="135">
        <v>2.197802197802198E-2</v>
      </c>
      <c r="DD197" s="135">
        <v>0</v>
      </c>
      <c r="DE197" s="140">
        <v>0</v>
      </c>
      <c r="DF197" s="13" t="s">
        <v>820</v>
      </c>
      <c r="DG197" s="80" t="s">
        <v>820</v>
      </c>
      <c r="DH197" s="18" t="b">
        <v>0</v>
      </c>
      <c r="DI197" s="79"/>
      <c r="DJ197" s="79"/>
      <c r="DK197" s="192"/>
      <c r="DL197" s="174"/>
      <c r="DM197" s="193"/>
      <c r="DN197" s="135"/>
      <c r="DO197" s="79"/>
      <c r="DP197" s="79"/>
      <c r="DQ197" s="79"/>
      <c r="DR197" s="79"/>
      <c r="DS197" s="79"/>
      <c r="DT197" s="79"/>
      <c r="DU197" s="79"/>
      <c r="DV197" s="18"/>
      <c r="DW197" s="18"/>
      <c r="DX197" s="18"/>
      <c r="DY197" s="177"/>
      <c r="DZ197" s="177">
        <v>0</v>
      </c>
      <c r="EA197" s="177">
        <v>0</v>
      </c>
      <c r="EB197" s="177">
        <v>0</v>
      </c>
      <c r="EC197" s="177">
        <v>0</v>
      </c>
      <c r="ED197" s="177">
        <v>0</v>
      </c>
      <c r="EE197" s="177">
        <v>0</v>
      </c>
      <c r="EF197" s="177">
        <v>0</v>
      </c>
      <c r="EG197" s="177">
        <v>0</v>
      </c>
      <c r="EH197" s="177">
        <v>0</v>
      </c>
      <c r="EI197" s="177">
        <v>0</v>
      </c>
      <c r="EJ197" s="177">
        <v>0</v>
      </c>
      <c r="EK197" s="177">
        <v>0</v>
      </c>
      <c r="EL197" s="177">
        <v>0</v>
      </c>
      <c r="EM197" s="177">
        <v>0</v>
      </c>
      <c r="EN197" s="177">
        <v>0</v>
      </c>
      <c r="EO197" s="177">
        <v>0</v>
      </c>
      <c r="EP197" s="177">
        <v>0</v>
      </c>
      <c r="EQ197" s="177">
        <v>0</v>
      </c>
      <c r="ER197" s="177">
        <v>0</v>
      </c>
      <c r="ES197" s="177">
        <v>0</v>
      </c>
      <c r="ET197" s="177">
        <v>0</v>
      </c>
      <c r="EU197" s="177">
        <v>0</v>
      </c>
      <c r="EV197" s="177">
        <v>0</v>
      </c>
      <c r="EW197" s="177">
        <v>0</v>
      </c>
      <c r="EX197" s="177">
        <v>0</v>
      </c>
      <c r="EY197" s="177">
        <v>0</v>
      </c>
      <c r="EZ197" s="177">
        <v>0</v>
      </c>
      <c r="FA197" s="177">
        <v>0</v>
      </c>
      <c r="FB197" s="177">
        <v>2891</v>
      </c>
      <c r="FC197" s="249">
        <v>4221</v>
      </c>
      <c r="FD197" s="244">
        <v>3321</v>
      </c>
      <c r="FE197" s="248">
        <v>3321</v>
      </c>
      <c r="FF197" s="248">
        <v>3321</v>
      </c>
      <c r="FG197" s="250">
        <v>2591</v>
      </c>
      <c r="FH197" s="250">
        <v>2461</v>
      </c>
      <c r="FI197" s="250">
        <v>2461</v>
      </c>
      <c r="FJ197" s="250">
        <v>2461</v>
      </c>
      <c r="FK197" s="250">
        <v>2295</v>
      </c>
      <c r="FL197" s="250">
        <v>2295</v>
      </c>
      <c r="FM197" s="250">
        <v>2295</v>
      </c>
      <c r="FN197" s="250">
        <v>2295</v>
      </c>
      <c r="FO197" s="250">
        <v>2295</v>
      </c>
      <c r="FP197" s="250">
        <v>2295</v>
      </c>
      <c r="FQ197" s="250">
        <v>2295</v>
      </c>
      <c r="FR197" s="250">
        <v>2295</v>
      </c>
      <c r="FS197" s="250">
        <v>2295</v>
      </c>
      <c r="FT197" s="250">
        <v>2295</v>
      </c>
      <c r="FU197" s="250">
        <v>2295</v>
      </c>
      <c r="FV197" s="250">
        <v>2295</v>
      </c>
      <c r="FW197" s="250">
        <v>2295</v>
      </c>
      <c r="FX197" s="250">
        <v>2295</v>
      </c>
      <c r="FY197" s="250">
        <v>2295</v>
      </c>
      <c r="FZ197" s="250">
        <v>2295</v>
      </c>
      <c r="GA197" s="250">
        <v>2295</v>
      </c>
      <c r="GB197" s="250">
        <v>2295</v>
      </c>
      <c r="GC197" s="250">
        <v>2295</v>
      </c>
      <c r="GD197" s="250">
        <v>1959</v>
      </c>
      <c r="GE197" s="250">
        <v>1959</v>
      </c>
      <c r="GF197" s="250">
        <v>1909</v>
      </c>
      <c r="GG197" s="250">
        <v>1909</v>
      </c>
      <c r="GH197" s="250">
        <v>1899</v>
      </c>
      <c r="GI197" s="250">
        <v>1899</v>
      </c>
      <c r="GJ197" s="250">
        <v>1899</v>
      </c>
      <c r="GK197" s="250">
        <v>1899</v>
      </c>
      <c r="GL197" s="250">
        <v>1899</v>
      </c>
      <c r="GM197" s="250">
        <v>1879</v>
      </c>
      <c r="GN197" s="250">
        <v>1679</v>
      </c>
      <c r="GO197" s="250">
        <v>1679</v>
      </c>
      <c r="GP197" s="250">
        <v>1679</v>
      </c>
      <c r="GQ197" s="250">
        <v>1679</v>
      </c>
      <c r="GR197" s="250">
        <v>1629</v>
      </c>
      <c r="GS197" s="250">
        <v>1619</v>
      </c>
      <c r="GT197" s="250">
        <v>1609</v>
      </c>
      <c r="GU197" s="250">
        <v>1489</v>
      </c>
      <c r="GV197" s="250">
        <v>1489</v>
      </c>
      <c r="GW197" s="250">
        <v>1489</v>
      </c>
      <c r="GX197" s="250">
        <v>1489</v>
      </c>
      <c r="GY197" s="250">
        <v>1489</v>
      </c>
      <c r="GZ197" s="250">
        <v>1389</v>
      </c>
      <c r="HA197" s="245">
        <v>1119</v>
      </c>
      <c r="HB197" s="245">
        <v>1109</v>
      </c>
      <c r="HC197" s="245">
        <v>1109</v>
      </c>
      <c r="HD197" s="245">
        <v>1109</v>
      </c>
      <c r="HE197" s="245">
        <v>1</v>
      </c>
      <c r="HF197" s="245">
        <v>1109</v>
      </c>
      <c r="HG197" s="245">
        <v>1109</v>
      </c>
      <c r="HH197" s="245">
        <v>1039</v>
      </c>
      <c r="HI197" s="242">
        <v>1039</v>
      </c>
      <c r="HJ197" s="242">
        <v>1039</v>
      </c>
      <c r="HK197" s="196"/>
      <c r="HL197" s="196"/>
      <c r="HM197" s="242">
        <v>1039</v>
      </c>
      <c r="HN197" s="242">
        <v>1039</v>
      </c>
      <c r="HO197" s="242">
        <v>1109</v>
      </c>
      <c r="HP197" s="242">
        <v>939</v>
      </c>
      <c r="HQ197" s="242">
        <v>939</v>
      </c>
      <c r="HR197" s="242">
        <v>919</v>
      </c>
      <c r="HS197" s="242">
        <v>919</v>
      </c>
      <c r="HT197" s="242">
        <v>919</v>
      </c>
      <c r="HU197" s="242">
        <v>919</v>
      </c>
      <c r="HV197" s="196"/>
      <c r="HW197" s="242">
        <v>709</v>
      </c>
      <c r="HX197" s="242">
        <v>709</v>
      </c>
      <c r="HY197" s="242">
        <v>699</v>
      </c>
      <c r="HZ197" s="242">
        <v>699</v>
      </c>
      <c r="IA197" s="242">
        <v>699</v>
      </c>
      <c r="IB197" s="242">
        <v>699</v>
      </c>
      <c r="IC197" s="242">
        <v>599</v>
      </c>
      <c r="ID197" s="242">
        <v>599</v>
      </c>
      <c r="IE197" s="242">
        <v>569</v>
      </c>
      <c r="IF197" s="242">
        <v>569</v>
      </c>
      <c r="IG197" s="242">
        <v>569</v>
      </c>
      <c r="IH197" s="242">
        <v>569</v>
      </c>
      <c r="II197" s="242">
        <v>569</v>
      </c>
      <c r="IJ197" s="242">
        <v>569</v>
      </c>
      <c r="IK197" s="242">
        <v>569</v>
      </c>
      <c r="IL197" s="242">
        <v>569</v>
      </c>
      <c r="IM197" s="242">
        <v>569</v>
      </c>
      <c r="IN197" s="242">
        <v>569</v>
      </c>
      <c r="IO197" s="242">
        <v>569</v>
      </c>
      <c r="IP197" s="242">
        <v>539</v>
      </c>
      <c r="IQ197" s="242">
        <v>529</v>
      </c>
      <c r="IR197" s="242">
        <v>529</v>
      </c>
      <c r="IS197" s="242">
        <v>529</v>
      </c>
      <c r="IT197" s="242">
        <v>459</v>
      </c>
      <c r="IU197" s="242">
        <v>459</v>
      </c>
      <c r="IV197" s="242">
        <v>459</v>
      </c>
      <c r="IW197" s="242">
        <v>459</v>
      </c>
      <c r="IX197" s="242">
        <v>459</v>
      </c>
      <c r="IY197" s="242">
        <v>429</v>
      </c>
      <c r="IZ197" s="196"/>
      <c r="JA197" s="242">
        <v>419</v>
      </c>
      <c r="JB197" s="242">
        <v>419</v>
      </c>
      <c r="JC197" s="242">
        <v>419</v>
      </c>
      <c r="JD197" s="245">
        <v>359</v>
      </c>
      <c r="JE197" s="245">
        <v>359</v>
      </c>
      <c r="JF197" s="245">
        <v>359</v>
      </c>
      <c r="JG197" s="245">
        <v>209</v>
      </c>
      <c r="JH197" s="245">
        <v>209</v>
      </c>
      <c r="JI197" s="245">
        <v>209</v>
      </c>
      <c r="JJ197" s="245"/>
      <c r="JK197" s="242">
        <v>109</v>
      </c>
      <c r="JL197" s="245">
        <v>99</v>
      </c>
      <c r="JM197" s="245">
        <v>99</v>
      </c>
      <c r="JN197" s="245">
        <v>99</v>
      </c>
      <c r="JO197" s="245">
        <v>99</v>
      </c>
      <c r="JP197" s="245">
        <v>99</v>
      </c>
      <c r="JQ197" s="196"/>
      <c r="JR197" s="245">
        <v>79</v>
      </c>
      <c r="JS197" s="245">
        <v>79</v>
      </c>
      <c r="JT197" s="245">
        <v>69</v>
      </c>
      <c r="JU197" s="245">
        <v>39</v>
      </c>
      <c r="JV197" s="245">
        <v>39</v>
      </c>
      <c r="JW197" s="245">
        <v>39</v>
      </c>
      <c r="JX197" s="245">
        <v>39</v>
      </c>
      <c r="JY197" s="245">
        <v>39</v>
      </c>
      <c r="JZ197" s="245">
        <v>39</v>
      </c>
      <c r="KA197" s="245">
        <v>39</v>
      </c>
      <c r="KB197" s="245">
        <v>29</v>
      </c>
      <c r="KC197" s="245">
        <v>29</v>
      </c>
      <c r="KD197" s="245">
        <v>29</v>
      </c>
      <c r="KE197" s="245">
        <v>29</v>
      </c>
      <c r="KF197" s="245">
        <v>29</v>
      </c>
      <c r="KG197" s="245">
        <v>9</v>
      </c>
      <c r="KH197" s="245">
        <v>9</v>
      </c>
      <c r="KI197" s="245">
        <v>9</v>
      </c>
      <c r="KJ197" s="245">
        <v>9</v>
      </c>
      <c r="KK197" s="245">
        <v>9</v>
      </c>
      <c r="KL197" s="245">
        <v>9</v>
      </c>
      <c r="KM197" s="245">
        <v>9</v>
      </c>
      <c r="KN197" s="245">
        <v>9</v>
      </c>
      <c r="KO197" s="245">
        <v>9</v>
      </c>
      <c r="KP197" s="245">
        <v>9</v>
      </c>
      <c r="KQ197" s="245">
        <v>9</v>
      </c>
      <c r="KR197" s="245">
        <v>9</v>
      </c>
      <c r="KS197" s="245">
        <v>9</v>
      </c>
      <c r="KT197" s="245">
        <v>9</v>
      </c>
      <c r="KU197" s="245">
        <v>9</v>
      </c>
      <c r="KV197" s="245">
        <v>9</v>
      </c>
      <c r="KW197" s="245">
        <v>9</v>
      </c>
      <c r="KX197" s="196"/>
      <c r="KY197" s="196"/>
      <c r="KZ197" s="196"/>
      <c r="LA197" s="196"/>
      <c r="LB197" s="245">
        <v>9</v>
      </c>
      <c r="LC197" s="245">
        <v>209</v>
      </c>
      <c r="LD197" s="245">
        <v>209</v>
      </c>
      <c r="LE197" s="245">
        <v>7</v>
      </c>
      <c r="LF197" s="199">
        <v>0</v>
      </c>
      <c r="LG197" s="199">
        <v>0</v>
      </c>
      <c r="LH197" s="196"/>
      <c r="LI197" s="196"/>
      <c r="LJ197" s="196"/>
      <c r="LK197" s="196"/>
      <c r="LL197" s="196"/>
      <c r="LM197" s="196"/>
      <c r="LN197" s="196"/>
      <c r="LO197" s="196"/>
      <c r="LP197" s="196"/>
      <c r="LQ197" s="199">
        <v>0</v>
      </c>
      <c r="LR197" s="196"/>
      <c r="LS197" s="196"/>
      <c r="LT197" s="196"/>
      <c r="LU197" s="196"/>
      <c r="LV197" s="196"/>
      <c r="LW197" s="196"/>
      <c r="LX197" s="196"/>
      <c r="LY197" s="196"/>
      <c r="LZ197" s="196"/>
      <c r="MA197" s="196"/>
      <c r="MB197" s="196"/>
      <c r="MC197" s="196"/>
      <c r="MD197" s="196"/>
      <c r="ME197" s="196"/>
      <c r="MF197" s="196"/>
      <c r="MG197" s="196"/>
      <c r="MH197" s="196"/>
      <c r="MI197" s="196"/>
      <c r="MJ197" s="196"/>
      <c r="MK197" s="196"/>
      <c r="ML197" s="196"/>
      <c r="MM197" s="196"/>
      <c r="MN197" s="199">
        <v>0</v>
      </c>
      <c r="MO197" s="250">
        <v>1851</v>
      </c>
      <c r="MP197" s="196"/>
      <c r="MQ197" s="250">
        <v>1851</v>
      </c>
      <c r="MR197" s="196"/>
      <c r="MS197" s="196"/>
      <c r="MT197" s="196"/>
      <c r="MU197" s="196"/>
      <c r="MV197" s="196"/>
      <c r="MW197" s="196"/>
      <c r="MX197" s="196"/>
      <c r="MY197" s="196"/>
      <c r="MZ197" s="196"/>
      <c r="NA197" s="250">
        <v>1851</v>
      </c>
      <c r="NB197" s="196"/>
      <c r="NC197" s="196"/>
      <c r="ND197" s="196"/>
      <c r="NE197" s="196"/>
      <c r="NF197" s="196"/>
      <c r="NG197" s="196"/>
      <c r="NH197" s="196"/>
      <c r="NI197" s="196"/>
      <c r="NJ197" s="196"/>
      <c r="NK197" s="196"/>
      <c r="NL197" s="196"/>
      <c r="NM197" s="196"/>
      <c r="NN197" s="196"/>
      <c r="NO197" s="196"/>
      <c r="NP197" s="196"/>
      <c r="NQ197" s="196"/>
      <c r="NR197" s="196"/>
      <c r="NS197" s="196"/>
      <c r="NT197" s="196"/>
      <c r="NU197" s="196"/>
      <c r="NV197" s="196"/>
      <c r="NW197" s="196"/>
      <c r="NX197" s="196"/>
      <c r="NY197" s="196"/>
      <c r="NZ197" s="196"/>
      <c r="OA197" s="196"/>
      <c r="OB197" s="196"/>
      <c r="OC197" s="196"/>
      <c r="OD197" s="196"/>
      <c r="OE197" s="196"/>
      <c r="OF197" s="196"/>
      <c r="OG197" s="196"/>
      <c r="OH197" s="196"/>
      <c r="OI197" s="196"/>
      <c r="OJ197" s="196"/>
      <c r="OK197" s="196"/>
      <c r="OL197" s="196"/>
      <c r="OM197" s="196"/>
      <c r="ON197" s="196"/>
      <c r="OO197" s="196"/>
      <c r="OP197" s="196"/>
      <c r="OQ197" s="196"/>
      <c r="OR197" s="196"/>
      <c r="OS197" s="196"/>
      <c r="OT197" s="196"/>
      <c r="OU197" s="196"/>
      <c r="OV197" s="196"/>
      <c r="OW197" s="196"/>
      <c r="OX197" s="196"/>
      <c r="OY197" s="196"/>
      <c r="OZ197" s="196"/>
      <c r="PA197" s="196"/>
      <c r="PB197" s="196"/>
      <c r="PC197" s="196"/>
      <c r="PD197" s="196"/>
      <c r="PE197" s="196"/>
      <c r="PF197" s="196"/>
      <c r="PG197" s="196"/>
      <c r="PH197" s="196"/>
      <c r="PI197" s="196"/>
      <c r="PJ197" s="196"/>
      <c r="PK197" s="196"/>
      <c r="PL197" s="196"/>
      <c r="PM197" s="196"/>
      <c r="PN197" s="196"/>
      <c r="PO197" s="196"/>
      <c r="PP197" s="196"/>
      <c r="PQ197" s="196"/>
      <c r="PR197" s="196"/>
      <c r="PS197" s="196"/>
      <c r="PT197" s="196"/>
      <c r="PU197" s="196"/>
      <c r="PV197" s="196"/>
      <c r="PW197" s="196"/>
      <c r="PX197" s="261"/>
      <c r="PY197" s="261"/>
      <c r="PZ197" s="261"/>
      <c r="QA197" s="261"/>
      <c r="QB197" s="261"/>
      <c r="QC197" s="261"/>
      <c r="QD197" s="261"/>
      <c r="QE197" s="261"/>
      <c r="QF197" s="261"/>
      <c r="QG197" s="261"/>
      <c r="QH197" s="261"/>
      <c r="QI197" s="261"/>
      <c r="QJ197" s="261"/>
      <c r="QK197" s="261"/>
      <c r="QL197" s="261"/>
      <c r="QM197" s="261"/>
      <c r="QN197" s="261"/>
      <c r="QO197" s="261"/>
      <c r="QP197" s="261"/>
      <c r="QQ197" s="261"/>
      <c r="QR197" s="261"/>
      <c r="QS197" s="261"/>
      <c r="QT197" s="261"/>
      <c r="QU197" s="261"/>
      <c r="QV197" s="261"/>
      <c r="QW197" s="261"/>
      <c r="QX197" s="261"/>
      <c r="QY197" s="261"/>
      <c r="QZ197" s="261"/>
      <c r="RA197" s="261"/>
      <c r="RB197" s="261"/>
      <c r="RC197" s="261"/>
      <c r="RD197" s="261"/>
      <c r="RE197" s="261"/>
      <c r="RF197" s="261"/>
      <c r="RG197" s="261"/>
      <c r="RH197" s="261"/>
      <c r="RI197" s="261"/>
      <c r="RJ197" s="261"/>
      <c r="RK197" s="261"/>
      <c r="RL197" s="261"/>
      <c r="RM197" s="261"/>
      <c r="RN197" s="261"/>
      <c r="RO197" s="261"/>
      <c r="RP197" s="261"/>
      <c r="RQ197" s="261"/>
      <c r="RR197" s="261"/>
      <c r="RS197" s="261"/>
      <c r="RT197" s="261"/>
      <c r="RU197" s="261"/>
      <c r="RV197" s="261"/>
      <c r="RW197" s="261"/>
      <c r="RX197" s="261"/>
      <c r="RY197" s="261"/>
      <c r="RZ197" s="261"/>
      <c r="SA197" s="261"/>
      <c r="SB197" s="261"/>
      <c r="SC197" s="261"/>
      <c r="SD197" s="261"/>
      <c r="SE197" s="261"/>
    </row>
    <row r="198" spans="1:499" x14ac:dyDescent="0.2">
      <c r="A198" s="230" t="s">
        <v>830</v>
      </c>
      <c r="B198" s="231" t="s">
        <v>3300</v>
      </c>
      <c r="C198" s="225"/>
      <c r="D198" s="225"/>
      <c r="E198" s="225"/>
      <c r="F198" s="226" t="s">
        <v>5863</v>
      </c>
      <c r="G198" s="226" t="s">
        <v>5550</v>
      </c>
      <c r="H198" s="226" t="s">
        <v>5551</v>
      </c>
      <c r="I198" s="226" t="s">
        <v>5864</v>
      </c>
      <c r="J198" s="226"/>
      <c r="K198" s="226"/>
      <c r="L198" s="226"/>
      <c r="M198" s="226"/>
      <c r="N198" s="226" t="s">
        <v>5553</v>
      </c>
      <c r="O198" s="226" t="s">
        <v>5865</v>
      </c>
      <c r="P198" s="226"/>
      <c r="Q198" s="237">
        <v>0</v>
      </c>
      <c r="R198" s="238"/>
      <c r="S198" s="238"/>
      <c r="T198" s="238"/>
      <c r="U198" s="238"/>
      <c r="V198" s="238"/>
      <c r="W198" s="232" t="s">
        <v>5561</v>
      </c>
      <c r="X198" s="232"/>
      <c r="Y198" s="232" t="s">
        <v>5556</v>
      </c>
      <c r="Z198" s="235">
        <v>0.34</v>
      </c>
      <c r="AA198" s="235">
        <v>0.52</v>
      </c>
      <c r="AB198" s="235">
        <v>0</v>
      </c>
      <c r="AC198" s="224">
        <v>36526</v>
      </c>
      <c r="AD198" s="224">
        <v>36526</v>
      </c>
      <c r="AE198" s="125">
        <v>18</v>
      </c>
      <c r="AF198" s="125">
        <v>24</v>
      </c>
      <c r="AG198" s="125">
        <v>12</v>
      </c>
      <c r="AH198" s="236">
        <v>1</v>
      </c>
      <c r="AI198" s="236" t="s">
        <v>819</v>
      </c>
      <c r="AJ198" s="125" t="s">
        <v>6225</v>
      </c>
      <c r="AK198" s="175" t="s">
        <v>5145</v>
      </c>
      <c r="AL198" s="125" t="s">
        <v>820</v>
      </c>
      <c r="AM198" s="27" t="s">
        <v>820</v>
      </c>
      <c r="AN198" s="126">
        <v>47.44</v>
      </c>
      <c r="AO198" s="126">
        <v>10.199999999999999</v>
      </c>
      <c r="AP198" s="126">
        <v>3.5</v>
      </c>
      <c r="AQ198" s="126">
        <v>10.5</v>
      </c>
      <c r="AR198" s="125">
        <v>0</v>
      </c>
      <c r="AS198" s="125">
        <v>0</v>
      </c>
      <c r="AT198" s="178">
        <v>43448</v>
      </c>
      <c r="AU198" s="178"/>
      <c r="AV198" s="178">
        <v>43405</v>
      </c>
      <c r="AW198" s="239" t="s">
        <v>855</v>
      </c>
      <c r="AX198" s="239" t="s">
        <v>846</v>
      </c>
      <c r="AY198" s="127"/>
      <c r="AZ198" s="127"/>
      <c r="BA198" s="128">
        <v>2000</v>
      </c>
      <c r="BB198" s="128" t="s">
        <v>489</v>
      </c>
      <c r="BC198" s="128"/>
      <c r="BD198" s="128">
        <v>1</v>
      </c>
      <c r="BE198" s="129" t="s">
        <v>541</v>
      </c>
      <c r="BF198" s="130">
        <v>1</v>
      </c>
      <c r="BG198" s="240"/>
      <c r="BH198" s="241"/>
      <c r="BI198" s="190"/>
      <c r="BJ198" s="131">
        <v>1937</v>
      </c>
      <c r="BK198" s="191">
        <v>2050</v>
      </c>
      <c r="BL198" s="13">
        <v>1288</v>
      </c>
      <c r="BM198" s="13">
        <v>639</v>
      </c>
      <c r="BN198" s="27" t="s">
        <v>705</v>
      </c>
      <c r="BO198" s="13" t="s">
        <v>705</v>
      </c>
      <c r="BP198" s="222">
        <v>1729</v>
      </c>
      <c r="BQ198" s="132"/>
      <c r="BR198" s="133"/>
      <c r="BS198" s="125">
        <v>1000000000</v>
      </c>
      <c r="BT198" s="134">
        <v>664</v>
      </c>
      <c r="BU198" s="135">
        <v>0.65720000000000001</v>
      </c>
      <c r="BV198" s="134">
        <v>0</v>
      </c>
      <c r="BW198" s="136">
        <v>0</v>
      </c>
      <c r="BX198" s="136">
        <v>0</v>
      </c>
      <c r="BY198" s="136">
        <v>0</v>
      </c>
      <c r="BZ198" s="134">
        <v>0</v>
      </c>
      <c r="CA198" s="134">
        <v>0</v>
      </c>
      <c r="CB198" s="134">
        <v>664</v>
      </c>
      <c r="CC198" s="135">
        <v>0.65720000000000001</v>
      </c>
      <c r="CD198" s="134"/>
      <c r="CE198" s="134"/>
      <c r="CF198" s="137">
        <v>2000</v>
      </c>
      <c r="CG198" s="134">
        <v>646</v>
      </c>
      <c r="CH198" s="132"/>
      <c r="CI198" s="132"/>
      <c r="CJ198" s="229" t="s">
        <v>820</v>
      </c>
      <c r="CK198" s="233" t="s">
        <v>820</v>
      </c>
      <c r="CL198" s="138">
        <v>0</v>
      </c>
      <c r="CM198" s="138">
        <v>0</v>
      </c>
      <c r="CN198" s="135">
        <v>0</v>
      </c>
      <c r="CO198" s="135">
        <v>0.71</v>
      </c>
      <c r="CP198" s="139"/>
      <c r="CQ198" s="135">
        <v>0</v>
      </c>
      <c r="CR198" s="179">
        <v>43479</v>
      </c>
      <c r="CS198" s="180">
        <v>43479</v>
      </c>
      <c r="CT198" s="181">
        <v>43605</v>
      </c>
      <c r="CU198" s="181">
        <v>43067</v>
      </c>
      <c r="CV198" s="181">
        <v>0</v>
      </c>
      <c r="CW198" s="181">
        <v>43151</v>
      </c>
      <c r="CX198" s="181">
        <v>43235</v>
      </c>
      <c r="CY198" s="135">
        <v>0</v>
      </c>
      <c r="CZ198" s="134">
        <v>0</v>
      </c>
      <c r="DA198" s="135">
        <v>0</v>
      </c>
      <c r="DB198" s="135">
        <v>0</v>
      </c>
      <c r="DC198" s="135">
        <v>2.197802197802198E-2</v>
      </c>
      <c r="DD198" s="135">
        <v>0</v>
      </c>
      <c r="DE198" s="140">
        <v>0</v>
      </c>
      <c r="DF198" s="13" t="s">
        <v>820</v>
      </c>
      <c r="DG198" s="80" t="s">
        <v>706</v>
      </c>
      <c r="DH198" s="18" t="b">
        <v>0</v>
      </c>
      <c r="DI198" s="79"/>
      <c r="DJ198" s="79"/>
      <c r="DK198" s="192"/>
      <c r="DL198" s="174"/>
      <c r="DM198" s="193"/>
      <c r="DN198" s="135"/>
      <c r="DO198" s="79"/>
      <c r="DP198" s="79"/>
      <c r="DQ198" s="79"/>
      <c r="DR198" s="79"/>
      <c r="DS198" s="79"/>
      <c r="DT198" s="79"/>
      <c r="DU198" s="79"/>
      <c r="DV198" s="18"/>
      <c r="DW198" s="18"/>
      <c r="DX198" s="18"/>
      <c r="DY198" s="177"/>
      <c r="DZ198" s="177">
        <v>0</v>
      </c>
      <c r="EA198" s="177">
        <v>0</v>
      </c>
      <c r="EB198" s="177">
        <v>0</v>
      </c>
      <c r="EC198" s="177">
        <v>0</v>
      </c>
      <c r="ED198" s="177">
        <v>0</v>
      </c>
      <c r="EE198" s="177">
        <v>0</v>
      </c>
      <c r="EF198" s="177">
        <v>0</v>
      </c>
      <c r="EG198" s="177">
        <v>0</v>
      </c>
      <c r="EH198" s="177">
        <v>0</v>
      </c>
      <c r="EI198" s="177">
        <v>0</v>
      </c>
      <c r="EJ198" s="177">
        <v>0</v>
      </c>
      <c r="EK198" s="177">
        <v>0</v>
      </c>
      <c r="EL198" s="177">
        <v>0</v>
      </c>
      <c r="EM198" s="177">
        <v>0</v>
      </c>
      <c r="EN198" s="177">
        <v>0</v>
      </c>
      <c r="EO198" s="177">
        <v>0</v>
      </c>
      <c r="EP198" s="177">
        <v>0</v>
      </c>
      <c r="EQ198" s="177">
        <v>0</v>
      </c>
      <c r="ER198" s="177">
        <v>0</v>
      </c>
      <c r="ES198" s="177">
        <v>0</v>
      </c>
      <c r="ET198" s="177">
        <v>0</v>
      </c>
      <c r="EU198" s="177">
        <v>0</v>
      </c>
      <c r="EV198" s="177">
        <v>0</v>
      </c>
      <c r="EW198" s="177">
        <v>0</v>
      </c>
      <c r="EX198" s="177">
        <v>0</v>
      </c>
      <c r="EY198" s="177">
        <v>0</v>
      </c>
      <c r="EZ198" s="177">
        <v>0</v>
      </c>
      <c r="FA198" s="177">
        <v>0</v>
      </c>
      <c r="FB198" s="177">
        <v>0</v>
      </c>
      <c r="FC198" s="245">
        <v>905</v>
      </c>
      <c r="FD198" s="250">
        <v>1674</v>
      </c>
      <c r="FE198" s="249">
        <v>1674</v>
      </c>
      <c r="FF198" s="249">
        <v>1674</v>
      </c>
      <c r="FG198" s="249">
        <v>1524</v>
      </c>
      <c r="FH198" s="249">
        <v>1514</v>
      </c>
      <c r="FI198" s="248">
        <v>1514</v>
      </c>
      <c r="FJ198" s="248">
        <v>1514</v>
      </c>
      <c r="FK198" s="248">
        <v>1486</v>
      </c>
      <c r="FL198" s="248">
        <v>1486</v>
      </c>
      <c r="FM198" s="248">
        <v>1486</v>
      </c>
      <c r="FN198" s="248">
        <v>1486</v>
      </c>
      <c r="FO198" s="248">
        <v>1486</v>
      </c>
      <c r="FP198" s="248">
        <v>1486</v>
      </c>
      <c r="FQ198" s="248">
        <v>1486</v>
      </c>
      <c r="FR198" s="248">
        <v>1486</v>
      </c>
      <c r="FS198" s="248">
        <v>1486</v>
      </c>
      <c r="FT198" s="248">
        <v>1486</v>
      </c>
      <c r="FU198" s="248">
        <v>1486</v>
      </c>
      <c r="FV198" s="248">
        <v>1486</v>
      </c>
      <c r="FW198" s="248">
        <v>1486</v>
      </c>
      <c r="FX198" s="248">
        <v>1486</v>
      </c>
      <c r="FY198" s="248">
        <v>1486</v>
      </c>
      <c r="FZ198" s="248">
        <v>1486</v>
      </c>
      <c r="GA198" s="248">
        <v>1486</v>
      </c>
      <c r="GB198" s="248">
        <v>1486</v>
      </c>
      <c r="GC198" s="248">
        <v>1486</v>
      </c>
      <c r="GD198" s="248">
        <v>1416</v>
      </c>
      <c r="GE198" s="248">
        <v>1416</v>
      </c>
      <c r="GF198" s="248">
        <v>1416</v>
      </c>
      <c r="GG198" s="248">
        <v>1416</v>
      </c>
      <c r="GH198" s="248">
        <v>1386</v>
      </c>
      <c r="GI198" s="248">
        <v>1386</v>
      </c>
      <c r="GJ198" s="248">
        <v>1386</v>
      </c>
      <c r="GK198" s="248">
        <v>1386</v>
      </c>
      <c r="GL198" s="248">
        <v>1386</v>
      </c>
      <c r="GM198" s="248">
        <v>1386</v>
      </c>
      <c r="GN198" s="248">
        <v>1386</v>
      </c>
      <c r="GO198" s="248">
        <v>1376</v>
      </c>
      <c r="GP198" s="248">
        <v>1376</v>
      </c>
      <c r="GQ198" s="248">
        <v>1376</v>
      </c>
      <c r="GR198" s="248">
        <v>1376</v>
      </c>
      <c r="GS198" s="248">
        <v>1376</v>
      </c>
      <c r="GT198" s="248">
        <v>1376</v>
      </c>
      <c r="GU198" s="248">
        <v>1316</v>
      </c>
      <c r="GV198" s="248">
        <v>1316</v>
      </c>
      <c r="GW198" s="248">
        <v>1316</v>
      </c>
      <c r="GX198" s="248">
        <v>1316</v>
      </c>
      <c r="GY198" s="248">
        <v>1316</v>
      </c>
      <c r="GZ198" s="248">
        <v>1316</v>
      </c>
      <c r="HA198" s="248">
        <v>1316</v>
      </c>
      <c r="HB198" s="248">
        <v>1296</v>
      </c>
      <c r="HC198" s="248">
        <v>1296</v>
      </c>
      <c r="HD198" s="248">
        <v>1296</v>
      </c>
      <c r="HE198" s="248">
        <v>1</v>
      </c>
      <c r="HF198" s="248">
        <v>1296</v>
      </c>
      <c r="HG198" s="248">
        <v>1296</v>
      </c>
      <c r="HH198" s="248">
        <v>1296</v>
      </c>
      <c r="HI198" s="248">
        <v>1296</v>
      </c>
      <c r="HJ198" s="248">
        <v>1296</v>
      </c>
      <c r="HK198" s="198"/>
      <c r="HL198" s="198"/>
      <c r="HM198" s="248">
        <v>1286</v>
      </c>
      <c r="HN198" s="248">
        <v>1286</v>
      </c>
      <c r="HO198" s="248">
        <v>1296</v>
      </c>
      <c r="HP198" s="248">
        <v>1256</v>
      </c>
      <c r="HQ198" s="248">
        <v>1256</v>
      </c>
      <c r="HR198" s="248">
        <v>1256</v>
      </c>
      <c r="HS198" s="248">
        <v>1256</v>
      </c>
      <c r="HT198" s="248">
        <v>1256</v>
      </c>
      <c r="HU198" s="248">
        <v>1256</v>
      </c>
      <c r="HV198" s="198"/>
      <c r="HW198" s="248">
        <v>1226</v>
      </c>
      <c r="HX198" s="248">
        <v>1186</v>
      </c>
      <c r="HY198" s="248">
        <v>1186</v>
      </c>
      <c r="HZ198" s="248">
        <v>1186</v>
      </c>
      <c r="IA198" s="248">
        <v>1186</v>
      </c>
      <c r="IB198" s="248">
        <v>1186</v>
      </c>
      <c r="IC198" s="248">
        <v>1186</v>
      </c>
      <c r="ID198" s="248">
        <v>1186</v>
      </c>
      <c r="IE198" s="248">
        <v>1186</v>
      </c>
      <c r="IF198" s="248">
        <v>1186</v>
      </c>
      <c r="IG198" s="248">
        <v>1186</v>
      </c>
      <c r="IH198" s="248">
        <v>1186</v>
      </c>
      <c r="II198" s="248">
        <v>1186</v>
      </c>
      <c r="IJ198" s="248">
        <v>1186</v>
      </c>
      <c r="IK198" s="248">
        <v>1186</v>
      </c>
      <c r="IL198" s="248">
        <v>1176</v>
      </c>
      <c r="IM198" s="248">
        <v>1176</v>
      </c>
      <c r="IN198" s="248">
        <v>1176</v>
      </c>
      <c r="IO198" s="248">
        <v>1176</v>
      </c>
      <c r="IP198" s="248">
        <v>1176</v>
      </c>
      <c r="IQ198" s="248">
        <v>1166</v>
      </c>
      <c r="IR198" s="248">
        <v>1166</v>
      </c>
      <c r="IS198" s="248">
        <v>1156</v>
      </c>
      <c r="IT198" s="248">
        <v>1156</v>
      </c>
      <c r="IU198" s="248">
        <v>1156</v>
      </c>
      <c r="IV198" s="248">
        <v>1156</v>
      </c>
      <c r="IW198" s="248">
        <v>1156</v>
      </c>
      <c r="IX198" s="248">
        <v>1156</v>
      </c>
      <c r="IY198" s="248">
        <v>1146</v>
      </c>
      <c r="IZ198" s="198"/>
      <c r="JA198" s="248">
        <v>1136</v>
      </c>
      <c r="JB198" s="248">
        <v>1136</v>
      </c>
      <c r="JC198" s="248">
        <v>1136</v>
      </c>
      <c r="JD198" s="248">
        <v>1136</v>
      </c>
      <c r="JE198" s="248">
        <v>1136</v>
      </c>
      <c r="JF198" s="248">
        <v>1136</v>
      </c>
      <c r="JG198" s="248">
        <v>1136</v>
      </c>
      <c r="JH198" s="248">
        <v>1126</v>
      </c>
      <c r="JI198" s="248">
        <v>1126</v>
      </c>
      <c r="JJ198" s="248"/>
      <c r="JK198" s="248">
        <v>1126</v>
      </c>
      <c r="JL198" s="248">
        <v>1116</v>
      </c>
      <c r="JM198" s="248">
        <v>1116</v>
      </c>
      <c r="JN198" s="248">
        <v>1116</v>
      </c>
      <c r="JO198" s="248">
        <v>1116</v>
      </c>
      <c r="JP198" s="248">
        <v>1116</v>
      </c>
      <c r="JQ198" s="198"/>
      <c r="JR198" s="248">
        <v>1116</v>
      </c>
      <c r="JS198" s="248">
        <v>1116</v>
      </c>
      <c r="JT198" s="248">
        <v>1096</v>
      </c>
      <c r="JU198" s="248">
        <v>1096</v>
      </c>
      <c r="JV198" s="248">
        <v>1096</v>
      </c>
      <c r="JW198" s="248">
        <v>1096</v>
      </c>
      <c r="JX198" s="248">
        <v>1096</v>
      </c>
      <c r="JY198" s="248">
        <v>1066</v>
      </c>
      <c r="JZ198" s="248">
        <v>1066</v>
      </c>
      <c r="KA198" s="248">
        <v>1066</v>
      </c>
      <c r="KB198" s="248">
        <v>1066</v>
      </c>
      <c r="KC198" s="248">
        <v>1066</v>
      </c>
      <c r="KD198" s="248">
        <v>1066</v>
      </c>
      <c r="KE198" s="248">
        <v>1066</v>
      </c>
      <c r="KF198" s="248">
        <v>1066</v>
      </c>
      <c r="KG198" s="248">
        <v>1066</v>
      </c>
      <c r="KH198" s="248">
        <v>1046</v>
      </c>
      <c r="KI198" s="248">
        <v>1046</v>
      </c>
      <c r="KJ198" s="248">
        <v>1046</v>
      </c>
      <c r="KK198" s="248">
        <v>1046</v>
      </c>
      <c r="KL198" s="248">
        <v>1046</v>
      </c>
      <c r="KM198" s="248">
        <v>1046</v>
      </c>
      <c r="KN198" s="248">
        <v>1046</v>
      </c>
      <c r="KO198" s="248">
        <v>1036</v>
      </c>
      <c r="KP198" s="248">
        <v>1036</v>
      </c>
      <c r="KQ198" s="248">
        <v>1036</v>
      </c>
      <c r="KR198" s="248">
        <v>1036</v>
      </c>
      <c r="KS198" s="248">
        <v>1036</v>
      </c>
      <c r="KT198" s="248">
        <v>1036</v>
      </c>
      <c r="KU198" s="248">
        <v>1036</v>
      </c>
      <c r="KV198" s="248">
        <v>1036</v>
      </c>
      <c r="KW198" s="248">
        <v>1036</v>
      </c>
      <c r="KX198" s="198"/>
      <c r="KY198" s="198"/>
      <c r="KZ198" s="198"/>
      <c r="LA198" s="198"/>
      <c r="LB198" s="248">
        <v>866</v>
      </c>
      <c r="LC198" s="247">
        <v>1126</v>
      </c>
      <c r="LD198" s="247">
        <v>1126</v>
      </c>
      <c r="LE198" s="248">
        <v>864</v>
      </c>
      <c r="LF198" s="243">
        <v>0</v>
      </c>
      <c r="LG198" s="248">
        <v>854</v>
      </c>
      <c r="LH198" s="198"/>
      <c r="LI198" s="198"/>
      <c r="LJ198" s="198"/>
      <c r="LK198" s="198"/>
      <c r="LL198" s="198"/>
      <c r="LM198" s="198"/>
      <c r="LN198" s="198"/>
      <c r="LO198" s="198"/>
      <c r="LP198" s="198"/>
      <c r="LQ198" s="248">
        <v>854</v>
      </c>
      <c r="LR198" s="198"/>
      <c r="LS198" s="198"/>
      <c r="LT198" s="198"/>
      <c r="LU198" s="198"/>
      <c r="LV198" s="198"/>
      <c r="LW198" s="198"/>
      <c r="LX198" s="198"/>
      <c r="LY198" s="198"/>
      <c r="LZ198" s="198"/>
      <c r="MA198" s="198"/>
      <c r="MB198" s="198"/>
      <c r="MC198" s="198"/>
      <c r="MD198" s="198"/>
      <c r="ME198" s="198"/>
      <c r="MF198" s="198"/>
      <c r="MG198" s="198"/>
      <c r="MH198" s="198"/>
      <c r="MI198" s="198"/>
      <c r="MJ198" s="198"/>
      <c r="MK198" s="198"/>
      <c r="ML198" s="198"/>
      <c r="MM198" s="198"/>
      <c r="MN198" s="244">
        <v>854</v>
      </c>
      <c r="MO198" s="244">
        <v>664</v>
      </c>
      <c r="MP198" s="198"/>
      <c r="MQ198" s="244">
        <v>664</v>
      </c>
      <c r="MR198" s="198"/>
      <c r="MS198" s="198"/>
      <c r="MT198" s="198"/>
      <c r="MU198" s="198"/>
      <c r="MV198" s="198"/>
      <c r="MW198" s="198"/>
      <c r="MX198" s="198"/>
      <c r="MY198" s="198"/>
      <c r="MZ198" s="198"/>
      <c r="NA198" s="244">
        <v>664</v>
      </c>
      <c r="NB198" s="198"/>
      <c r="NC198" s="198"/>
      <c r="ND198" s="198"/>
      <c r="NE198" s="198"/>
      <c r="NF198" s="198"/>
      <c r="NG198" s="198"/>
      <c r="NH198" s="198"/>
      <c r="NI198" s="198"/>
      <c r="NJ198" s="198"/>
      <c r="NK198" s="198"/>
      <c r="NL198" s="198"/>
      <c r="NM198" s="198"/>
      <c r="NN198" s="198"/>
      <c r="NO198" s="198"/>
      <c r="NP198" s="198"/>
      <c r="NQ198" s="198"/>
      <c r="NR198" s="198"/>
      <c r="NS198" s="198"/>
      <c r="NT198" s="198"/>
      <c r="NU198" s="198"/>
      <c r="NV198" s="198"/>
      <c r="NW198" s="198"/>
      <c r="NX198" s="198"/>
      <c r="NY198" s="198"/>
      <c r="NZ198" s="198"/>
      <c r="OA198" s="198"/>
      <c r="OB198" s="198"/>
      <c r="OC198" s="198"/>
      <c r="OD198" s="198"/>
      <c r="OE198" s="198"/>
      <c r="OF198" s="198"/>
      <c r="OG198" s="198"/>
      <c r="OH198" s="198"/>
      <c r="OI198" s="198"/>
      <c r="OJ198" s="198"/>
      <c r="OK198" s="198"/>
      <c r="OL198" s="198"/>
      <c r="OM198" s="198"/>
      <c r="ON198" s="198"/>
      <c r="OO198" s="198"/>
      <c r="OP198" s="198"/>
      <c r="OQ198" s="198"/>
      <c r="OR198" s="198"/>
      <c r="OS198" s="198"/>
      <c r="OT198" s="198"/>
      <c r="OU198" s="198"/>
      <c r="OV198" s="198"/>
      <c r="OW198" s="198"/>
      <c r="OX198" s="198"/>
      <c r="OY198" s="198"/>
      <c r="OZ198" s="198"/>
      <c r="PA198" s="198"/>
      <c r="PB198" s="198"/>
      <c r="PC198" s="198"/>
      <c r="PD198" s="198"/>
      <c r="PE198" s="198"/>
      <c r="PF198" s="198"/>
      <c r="PG198" s="198"/>
      <c r="PH198" s="198"/>
      <c r="PI198" s="198"/>
      <c r="PJ198" s="198"/>
      <c r="PK198" s="198"/>
      <c r="PL198" s="198"/>
      <c r="PM198" s="198"/>
      <c r="PN198" s="198"/>
      <c r="PO198" s="198"/>
      <c r="PP198" s="198"/>
      <c r="PQ198" s="198"/>
      <c r="PR198" s="198"/>
      <c r="PS198" s="198"/>
      <c r="PT198" s="198"/>
      <c r="PU198" s="198"/>
      <c r="PV198" s="198"/>
      <c r="PW198" s="198"/>
      <c r="PX198" s="261"/>
      <c r="PY198" s="261"/>
      <c r="PZ198" s="261"/>
      <c r="QA198" s="261"/>
      <c r="QB198" s="261"/>
      <c r="QC198" s="261"/>
      <c r="QD198" s="261"/>
      <c r="QE198" s="261"/>
      <c r="QF198" s="261"/>
      <c r="QG198" s="261"/>
      <c r="QH198" s="261"/>
      <c r="QI198" s="261"/>
      <c r="QJ198" s="261"/>
      <c r="QK198" s="261"/>
      <c r="QL198" s="261"/>
      <c r="QM198" s="261"/>
      <c r="QN198" s="261"/>
      <c r="QO198" s="261"/>
      <c r="QP198" s="261"/>
      <c r="QQ198" s="261"/>
      <c r="QR198" s="261"/>
      <c r="QS198" s="261"/>
      <c r="QT198" s="261"/>
      <c r="QU198" s="261"/>
      <c r="QV198" s="261"/>
      <c r="QW198" s="261"/>
      <c r="QX198" s="261"/>
      <c r="QY198" s="261"/>
      <c r="QZ198" s="261"/>
      <c r="RA198" s="261"/>
      <c r="RB198" s="261"/>
      <c r="RC198" s="261"/>
      <c r="RD198" s="261"/>
      <c r="RE198" s="261"/>
      <c r="RF198" s="261"/>
      <c r="RG198" s="261"/>
      <c r="RH198" s="261"/>
      <c r="RI198" s="261"/>
      <c r="RJ198" s="261"/>
      <c r="RK198" s="261"/>
      <c r="RL198" s="261"/>
      <c r="RM198" s="261"/>
      <c r="RN198" s="261"/>
      <c r="RO198" s="261"/>
      <c r="RP198" s="261"/>
      <c r="RQ198" s="261"/>
      <c r="RR198" s="261"/>
      <c r="RS198" s="261"/>
      <c r="RT198" s="261"/>
      <c r="RU198" s="261"/>
      <c r="RV198" s="261"/>
      <c r="RW198" s="261"/>
      <c r="RX198" s="261"/>
      <c r="RY198" s="261"/>
      <c r="RZ198" s="261"/>
      <c r="SA198" s="261"/>
      <c r="SB198" s="261"/>
      <c r="SC198" s="261"/>
      <c r="SD198" s="261"/>
      <c r="SE198" s="261"/>
    </row>
    <row r="199" spans="1:499" x14ac:dyDescent="0.2">
      <c r="A199" s="230" t="s">
        <v>830</v>
      </c>
      <c r="B199" s="231" t="s">
        <v>5473</v>
      </c>
      <c r="C199" s="225"/>
      <c r="D199" s="225"/>
      <c r="E199" s="225"/>
      <c r="F199" s="226" t="s">
        <v>5866</v>
      </c>
      <c r="G199" s="226" t="s">
        <v>5550</v>
      </c>
      <c r="H199" s="226" t="s">
        <v>5551</v>
      </c>
      <c r="I199" s="226" t="s">
        <v>5864</v>
      </c>
      <c r="J199" s="226"/>
      <c r="K199" s="226"/>
      <c r="L199" s="226"/>
      <c r="M199" s="226"/>
      <c r="N199" s="226" t="s">
        <v>5553</v>
      </c>
      <c r="O199" s="226" t="s">
        <v>5867</v>
      </c>
      <c r="P199" s="226"/>
      <c r="Q199" s="237">
        <v>0</v>
      </c>
      <c r="R199" s="238"/>
      <c r="S199" s="238"/>
      <c r="T199" s="238"/>
      <c r="U199" s="238"/>
      <c r="V199" s="238"/>
      <c r="W199" s="232" t="s">
        <v>5561</v>
      </c>
      <c r="X199" s="232"/>
      <c r="Y199" s="232" t="s">
        <v>5556</v>
      </c>
      <c r="Z199" s="235">
        <v>0.78</v>
      </c>
      <c r="AA199" s="235">
        <v>1.74</v>
      </c>
      <c r="AB199" s="235">
        <v>0</v>
      </c>
      <c r="AC199" s="224">
        <v>36526</v>
      </c>
      <c r="AD199" s="224">
        <v>36526</v>
      </c>
      <c r="AE199" s="125">
        <v>18</v>
      </c>
      <c r="AF199" s="125">
        <v>24</v>
      </c>
      <c r="AG199" s="125">
        <v>12</v>
      </c>
      <c r="AH199" s="236">
        <v>1</v>
      </c>
      <c r="AI199" s="236" t="s">
        <v>819</v>
      </c>
      <c r="AJ199" s="125" t="s">
        <v>6225</v>
      </c>
      <c r="AK199" s="175" t="s">
        <v>5144</v>
      </c>
      <c r="AL199" s="125" t="s">
        <v>820</v>
      </c>
      <c r="AM199" s="27" t="s">
        <v>820</v>
      </c>
      <c r="AN199" s="126">
        <v>48.61</v>
      </c>
      <c r="AO199" s="126">
        <v>13.6</v>
      </c>
      <c r="AP199" s="126">
        <v>7.4</v>
      </c>
      <c r="AQ199" s="126">
        <v>5.0999999999999996</v>
      </c>
      <c r="AR199" s="125">
        <v>0</v>
      </c>
      <c r="AS199" s="125">
        <v>0</v>
      </c>
      <c r="AT199" s="178">
        <v>43333</v>
      </c>
      <c r="AU199" s="178"/>
      <c r="AV199" s="178">
        <v>43186</v>
      </c>
      <c r="AW199" s="239" t="s">
        <v>855</v>
      </c>
      <c r="AX199" s="239" t="s">
        <v>846</v>
      </c>
      <c r="AY199" s="127"/>
      <c r="AZ199" s="127"/>
      <c r="BA199" s="128">
        <v>1000</v>
      </c>
      <c r="BB199" s="128" t="s">
        <v>489</v>
      </c>
      <c r="BC199" s="128"/>
      <c r="BD199" s="128">
        <v>1</v>
      </c>
      <c r="BE199" s="129" t="s">
        <v>541</v>
      </c>
      <c r="BF199" s="130">
        <v>1</v>
      </c>
      <c r="BG199" s="240"/>
      <c r="BH199" s="241"/>
      <c r="BI199" s="190"/>
      <c r="BJ199" s="131">
        <v>2641</v>
      </c>
      <c r="BK199" s="191">
        <v>2100</v>
      </c>
      <c r="BL199" s="13">
        <v>1756</v>
      </c>
      <c r="BM199" s="13">
        <v>872</v>
      </c>
      <c r="BN199" s="27" t="s">
        <v>705</v>
      </c>
      <c r="BO199" s="13" t="s">
        <v>705</v>
      </c>
      <c r="BP199" s="222">
        <v>2358</v>
      </c>
      <c r="BQ199" s="132"/>
      <c r="BR199" s="133"/>
      <c r="BS199" s="125">
        <v>1000000000</v>
      </c>
      <c r="BT199" s="134">
        <v>1430</v>
      </c>
      <c r="BU199" s="135">
        <v>0.45850000000000002</v>
      </c>
      <c r="BV199" s="134">
        <v>0</v>
      </c>
      <c r="BW199" s="136">
        <v>0</v>
      </c>
      <c r="BX199" s="136">
        <v>0</v>
      </c>
      <c r="BY199" s="136">
        <v>0</v>
      </c>
      <c r="BZ199" s="134">
        <v>0</v>
      </c>
      <c r="CA199" s="134">
        <v>0</v>
      </c>
      <c r="CB199" s="134">
        <v>1430</v>
      </c>
      <c r="CC199" s="135">
        <v>0.45850000000000002</v>
      </c>
      <c r="CD199" s="134"/>
      <c r="CE199" s="134"/>
      <c r="CF199" s="137">
        <v>1211</v>
      </c>
      <c r="CG199" s="134">
        <v>880</v>
      </c>
      <c r="CH199" s="132"/>
      <c r="CI199" s="132"/>
      <c r="CJ199" s="229" t="s">
        <v>820</v>
      </c>
      <c r="CK199" s="233" t="s">
        <v>820</v>
      </c>
      <c r="CL199" s="138">
        <v>0</v>
      </c>
      <c r="CM199" s="138">
        <v>0</v>
      </c>
      <c r="CN199" s="135">
        <v>0</v>
      </c>
      <c r="CO199" s="135">
        <v>1.64</v>
      </c>
      <c r="CP199" s="139"/>
      <c r="CQ199" s="135">
        <v>0</v>
      </c>
      <c r="CR199" s="179">
        <v>43479</v>
      </c>
      <c r="CS199" s="180">
        <v>43479</v>
      </c>
      <c r="CT199" s="181">
        <v>43605</v>
      </c>
      <c r="CU199" s="181">
        <v>36526</v>
      </c>
      <c r="CV199" s="181">
        <v>36526</v>
      </c>
      <c r="CW199" s="181">
        <v>36526</v>
      </c>
      <c r="CX199" s="181">
        <v>36694</v>
      </c>
      <c r="CY199" s="135">
        <v>0</v>
      </c>
      <c r="CZ199" s="134">
        <v>0</v>
      </c>
      <c r="DA199" s="135">
        <v>0</v>
      </c>
      <c r="DB199" s="135">
        <v>0</v>
      </c>
      <c r="DC199" s="135">
        <v>2.197802197802198E-2</v>
      </c>
      <c r="DD199" s="135">
        <v>0</v>
      </c>
      <c r="DE199" s="140">
        <v>0</v>
      </c>
      <c r="DF199" s="13" t="s">
        <v>820</v>
      </c>
      <c r="DG199" s="80" t="s">
        <v>706</v>
      </c>
      <c r="DH199" s="18" t="b">
        <v>0</v>
      </c>
      <c r="DI199" s="79"/>
      <c r="DJ199" s="79"/>
      <c r="DK199" s="192"/>
      <c r="DL199" s="174"/>
      <c r="DM199" s="193"/>
      <c r="DN199" s="135"/>
      <c r="DO199" s="79"/>
      <c r="DP199" s="79"/>
      <c r="DQ199" s="79"/>
      <c r="DR199" s="79"/>
      <c r="DS199" s="79"/>
      <c r="DT199" s="79"/>
      <c r="DU199" s="79"/>
      <c r="DV199" s="18"/>
      <c r="DW199" s="18"/>
      <c r="DX199" s="18"/>
      <c r="DY199" s="177"/>
      <c r="DZ199" s="177">
        <v>0</v>
      </c>
      <c r="EA199" s="177">
        <v>0</v>
      </c>
      <c r="EB199" s="177">
        <v>0</v>
      </c>
      <c r="EC199" s="177">
        <v>0</v>
      </c>
      <c r="ED199" s="177">
        <v>0</v>
      </c>
      <c r="EE199" s="177">
        <v>0</v>
      </c>
      <c r="EF199" s="177">
        <v>0</v>
      </c>
      <c r="EG199" s="177">
        <v>0</v>
      </c>
      <c r="EH199" s="177">
        <v>0</v>
      </c>
      <c r="EI199" s="177">
        <v>0</v>
      </c>
      <c r="EJ199" s="177">
        <v>0</v>
      </c>
      <c r="EK199" s="177">
        <v>0</v>
      </c>
      <c r="EL199" s="177">
        <v>0</v>
      </c>
      <c r="EM199" s="177">
        <v>0</v>
      </c>
      <c r="EN199" s="177">
        <v>0</v>
      </c>
      <c r="EO199" s="177">
        <v>0</v>
      </c>
      <c r="EP199" s="177">
        <v>0</v>
      </c>
      <c r="EQ199" s="177">
        <v>0</v>
      </c>
      <c r="ER199" s="177">
        <v>0</v>
      </c>
      <c r="ES199" s="177">
        <v>0</v>
      </c>
      <c r="ET199" s="177">
        <v>0</v>
      </c>
      <c r="EU199" s="177">
        <v>0</v>
      </c>
      <c r="EV199" s="177">
        <v>0</v>
      </c>
      <c r="EW199" s="177">
        <v>0</v>
      </c>
      <c r="EX199" s="177">
        <v>0</v>
      </c>
      <c r="EY199" s="177">
        <v>0</v>
      </c>
      <c r="EZ199" s="177">
        <v>0</v>
      </c>
      <c r="FA199" s="177">
        <v>0</v>
      </c>
      <c r="FB199" s="177">
        <v>0</v>
      </c>
      <c r="FC199" s="246">
        <v>2750</v>
      </c>
      <c r="FD199" s="247">
        <v>2482</v>
      </c>
      <c r="FE199" s="247">
        <v>2482</v>
      </c>
      <c r="FF199" s="247">
        <v>2482</v>
      </c>
      <c r="FG199" s="246">
        <v>2250</v>
      </c>
      <c r="FH199" s="246">
        <v>2185</v>
      </c>
      <c r="FI199" s="246">
        <v>2185</v>
      </c>
      <c r="FJ199" s="246">
        <v>2185</v>
      </c>
      <c r="FK199" s="246">
        <v>2085</v>
      </c>
      <c r="FL199" s="246">
        <v>2085</v>
      </c>
      <c r="FM199" s="246">
        <v>2085</v>
      </c>
      <c r="FN199" s="246">
        <v>2085</v>
      </c>
      <c r="FO199" s="246">
        <v>2085</v>
      </c>
      <c r="FP199" s="246">
        <v>2085</v>
      </c>
      <c r="FQ199" s="246">
        <v>2085</v>
      </c>
      <c r="FR199" s="246">
        <v>2085</v>
      </c>
      <c r="FS199" s="246">
        <v>2085</v>
      </c>
      <c r="FT199" s="246">
        <v>2085</v>
      </c>
      <c r="FU199" s="246">
        <v>2085</v>
      </c>
      <c r="FV199" s="246">
        <v>2085</v>
      </c>
      <c r="FW199" s="246">
        <v>2085</v>
      </c>
      <c r="FX199" s="246">
        <v>2085</v>
      </c>
      <c r="FY199" s="246">
        <v>2085</v>
      </c>
      <c r="FZ199" s="246">
        <v>2085</v>
      </c>
      <c r="GA199" s="246">
        <v>2085</v>
      </c>
      <c r="GB199" s="246">
        <v>2085</v>
      </c>
      <c r="GC199" s="246">
        <v>2085</v>
      </c>
      <c r="GD199" s="246">
        <v>2085</v>
      </c>
      <c r="GE199" s="246">
        <v>2085</v>
      </c>
      <c r="GF199" s="246">
        <v>2080</v>
      </c>
      <c r="GG199" s="246">
        <v>2080</v>
      </c>
      <c r="GH199" s="246">
        <v>2080</v>
      </c>
      <c r="GI199" s="246">
        <v>2080</v>
      </c>
      <c r="GJ199" s="246">
        <v>2080</v>
      </c>
      <c r="GK199" s="246">
        <v>2080</v>
      </c>
      <c r="GL199" s="246">
        <v>2070</v>
      </c>
      <c r="GM199" s="246">
        <v>2060</v>
      </c>
      <c r="GN199" s="246">
        <v>2060</v>
      </c>
      <c r="GO199" s="246">
        <v>2060</v>
      </c>
      <c r="GP199" s="246">
        <v>2060</v>
      </c>
      <c r="GQ199" s="246">
        <v>2060</v>
      </c>
      <c r="GR199" s="246">
        <v>2060</v>
      </c>
      <c r="GS199" s="246">
        <v>2050</v>
      </c>
      <c r="GT199" s="246">
        <v>2040</v>
      </c>
      <c r="GU199" s="246">
        <v>2030</v>
      </c>
      <c r="GV199" s="246">
        <v>2030</v>
      </c>
      <c r="GW199" s="246">
        <v>2030</v>
      </c>
      <c r="GX199" s="246">
        <v>2030</v>
      </c>
      <c r="GY199" s="246">
        <v>2030</v>
      </c>
      <c r="GZ199" s="246">
        <v>2030</v>
      </c>
      <c r="HA199" s="246">
        <v>2030</v>
      </c>
      <c r="HB199" s="246">
        <v>2030</v>
      </c>
      <c r="HC199" s="246">
        <v>2030</v>
      </c>
      <c r="HD199" s="246">
        <v>2030</v>
      </c>
      <c r="HE199" s="246">
        <v>1</v>
      </c>
      <c r="HF199" s="246">
        <v>2015</v>
      </c>
      <c r="HG199" s="246">
        <v>2015</v>
      </c>
      <c r="HH199" s="246">
        <v>2015</v>
      </c>
      <c r="HI199" s="247">
        <v>2015</v>
      </c>
      <c r="HJ199" s="247">
        <v>2015</v>
      </c>
      <c r="HK199" s="196"/>
      <c r="HL199" s="196"/>
      <c r="HM199" s="247">
        <v>1980</v>
      </c>
      <c r="HN199" s="247">
        <v>1980</v>
      </c>
      <c r="HO199" s="247">
        <v>2015</v>
      </c>
      <c r="HP199" s="247">
        <v>1965</v>
      </c>
      <c r="HQ199" s="247">
        <v>1965</v>
      </c>
      <c r="HR199" s="247">
        <v>1965</v>
      </c>
      <c r="HS199" s="247">
        <v>1965</v>
      </c>
      <c r="HT199" s="247">
        <v>1965</v>
      </c>
      <c r="HU199" s="247">
        <v>1955</v>
      </c>
      <c r="HV199" s="196"/>
      <c r="HW199" s="247">
        <v>1955</v>
      </c>
      <c r="HX199" s="247">
        <v>1940</v>
      </c>
      <c r="HY199" s="247">
        <v>1940</v>
      </c>
      <c r="HZ199" s="247">
        <v>1940</v>
      </c>
      <c r="IA199" s="247">
        <v>1940</v>
      </c>
      <c r="IB199" s="247">
        <v>1940</v>
      </c>
      <c r="IC199" s="247">
        <v>1935</v>
      </c>
      <c r="ID199" s="247">
        <v>1935</v>
      </c>
      <c r="IE199" s="247">
        <v>1935</v>
      </c>
      <c r="IF199" s="247">
        <v>1930</v>
      </c>
      <c r="IG199" s="247">
        <v>1930</v>
      </c>
      <c r="IH199" s="247">
        <v>1930</v>
      </c>
      <c r="II199" s="247">
        <v>1930</v>
      </c>
      <c r="IJ199" s="247">
        <v>1930</v>
      </c>
      <c r="IK199" s="247">
        <v>1930</v>
      </c>
      <c r="IL199" s="247">
        <v>1930</v>
      </c>
      <c r="IM199" s="247">
        <v>1900</v>
      </c>
      <c r="IN199" s="247">
        <v>1900</v>
      </c>
      <c r="IO199" s="247">
        <v>1900</v>
      </c>
      <c r="IP199" s="247">
        <v>1880</v>
      </c>
      <c r="IQ199" s="247">
        <v>1875</v>
      </c>
      <c r="IR199" s="247">
        <v>1865</v>
      </c>
      <c r="IS199" s="247">
        <v>1865</v>
      </c>
      <c r="IT199" s="247">
        <v>1865</v>
      </c>
      <c r="IU199" s="247">
        <v>1865</v>
      </c>
      <c r="IV199" s="247">
        <v>1865</v>
      </c>
      <c r="IW199" s="247">
        <v>1865</v>
      </c>
      <c r="IX199" s="247">
        <v>1865</v>
      </c>
      <c r="IY199" s="247">
        <v>1855</v>
      </c>
      <c r="IZ199" s="196"/>
      <c r="JA199" s="247">
        <v>1855</v>
      </c>
      <c r="JB199" s="247">
        <v>1855</v>
      </c>
      <c r="JC199" s="247">
        <v>1855</v>
      </c>
      <c r="JD199" s="246">
        <v>1850</v>
      </c>
      <c r="JE199" s="246">
        <v>1850</v>
      </c>
      <c r="JF199" s="246">
        <v>1850</v>
      </c>
      <c r="JG199" s="246">
        <v>1840</v>
      </c>
      <c r="JH199" s="246">
        <v>1840</v>
      </c>
      <c r="JI199" s="246">
        <v>1840</v>
      </c>
      <c r="JJ199" s="246"/>
      <c r="JK199" s="247">
        <v>1835</v>
      </c>
      <c r="JL199" s="246">
        <v>1835</v>
      </c>
      <c r="JM199" s="246">
        <v>1835</v>
      </c>
      <c r="JN199" s="246">
        <v>1835</v>
      </c>
      <c r="JO199" s="246">
        <v>1835</v>
      </c>
      <c r="JP199" s="246">
        <v>1835</v>
      </c>
      <c r="JQ199" s="196"/>
      <c r="JR199" s="246">
        <v>1825</v>
      </c>
      <c r="JS199" s="246">
        <v>1825</v>
      </c>
      <c r="JT199" s="246">
        <v>1815</v>
      </c>
      <c r="JU199" s="246">
        <v>1795</v>
      </c>
      <c r="JV199" s="246">
        <v>1795</v>
      </c>
      <c r="JW199" s="246">
        <v>1795</v>
      </c>
      <c r="JX199" s="246">
        <v>1795</v>
      </c>
      <c r="JY199" s="246">
        <v>1745</v>
      </c>
      <c r="JZ199" s="246">
        <v>1745</v>
      </c>
      <c r="KA199" s="246">
        <v>1735</v>
      </c>
      <c r="KB199" s="246">
        <v>1735</v>
      </c>
      <c r="KC199" s="246">
        <v>1735</v>
      </c>
      <c r="KD199" s="246">
        <v>1735</v>
      </c>
      <c r="KE199" s="246">
        <v>1735</v>
      </c>
      <c r="KF199" s="246">
        <v>1735</v>
      </c>
      <c r="KG199" s="246">
        <v>1735</v>
      </c>
      <c r="KH199" s="246">
        <v>1735</v>
      </c>
      <c r="KI199" s="246">
        <v>1735</v>
      </c>
      <c r="KJ199" s="246">
        <v>1735</v>
      </c>
      <c r="KK199" s="246">
        <v>1735</v>
      </c>
      <c r="KL199" s="246">
        <v>1735</v>
      </c>
      <c r="KM199" s="246">
        <v>1735</v>
      </c>
      <c r="KN199" s="246">
        <v>1715</v>
      </c>
      <c r="KO199" s="246">
        <v>1715</v>
      </c>
      <c r="KP199" s="246">
        <v>1715</v>
      </c>
      <c r="KQ199" s="246">
        <v>1715</v>
      </c>
      <c r="KR199" s="246">
        <v>1715</v>
      </c>
      <c r="KS199" s="246">
        <v>1715</v>
      </c>
      <c r="KT199" s="246">
        <v>1715</v>
      </c>
      <c r="KU199" s="246">
        <v>1710</v>
      </c>
      <c r="KV199" s="246">
        <v>1690</v>
      </c>
      <c r="KW199" s="246">
        <v>1690</v>
      </c>
      <c r="KX199" s="196"/>
      <c r="KY199" s="196"/>
      <c r="KZ199" s="196"/>
      <c r="LA199" s="196"/>
      <c r="LB199" s="246">
        <v>1645</v>
      </c>
      <c r="LC199" s="246">
        <v>1840</v>
      </c>
      <c r="LD199" s="246">
        <v>1840</v>
      </c>
      <c r="LE199" s="246">
        <v>1640</v>
      </c>
      <c r="LF199" s="199">
        <v>0</v>
      </c>
      <c r="LG199" s="246">
        <v>1630</v>
      </c>
      <c r="LH199" s="196"/>
      <c r="LI199" s="196"/>
      <c r="LJ199" s="196"/>
      <c r="LK199" s="196"/>
      <c r="LL199" s="196"/>
      <c r="LM199" s="196"/>
      <c r="LN199" s="196"/>
      <c r="LO199" s="196"/>
      <c r="LP199" s="196"/>
      <c r="LQ199" s="246">
        <v>1630</v>
      </c>
      <c r="LR199" s="196"/>
      <c r="LS199" s="196"/>
      <c r="LT199" s="196"/>
      <c r="LU199" s="196"/>
      <c r="LV199" s="196"/>
      <c r="LW199" s="196"/>
      <c r="LX199" s="196"/>
      <c r="LY199" s="196"/>
      <c r="LZ199" s="196"/>
      <c r="MA199" s="196"/>
      <c r="MB199" s="196"/>
      <c r="MC199" s="196"/>
      <c r="MD199" s="196"/>
      <c r="ME199" s="196"/>
      <c r="MF199" s="196"/>
      <c r="MG199" s="196"/>
      <c r="MH199" s="196"/>
      <c r="MI199" s="196"/>
      <c r="MJ199" s="196"/>
      <c r="MK199" s="196"/>
      <c r="ML199" s="196"/>
      <c r="MM199" s="196"/>
      <c r="MN199" s="249">
        <v>1630</v>
      </c>
      <c r="MO199" s="250">
        <v>1430</v>
      </c>
      <c r="MP199" s="196"/>
      <c r="MQ199" s="250">
        <v>1430</v>
      </c>
      <c r="MR199" s="196"/>
      <c r="MS199" s="196"/>
      <c r="MT199" s="196"/>
      <c r="MU199" s="196"/>
      <c r="MV199" s="196"/>
      <c r="MW199" s="196"/>
      <c r="MX199" s="196"/>
      <c r="MY199" s="196"/>
      <c r="MZ199" s="196"/>
      <c r="NA199" s="250">
        <v>1430</v>
      </c>
      <c r="NB199" s="196"/>
      <c r="NC199" s="196"/>
      <c r="ND199" s="196"/>
      <c r="NE199" s="196"/>
      <c r="NF199" s="196"/>
      <c r="NG199" s="196"/>
      <c r="NH199" s="196"/>
      <c r="NI199" s="196"/>
      <c r="NJ199" s="196"/>
      <c r="NK199" s="196"/>
      <c r="NL199" s="196"/>
      <c r="NM199" s="196"/>
      <c r="NN199" s="196"/>
      <c r="NO199" s="196"/>
      <c r="NP199" s="196"/>
      <c r="NQ199" s="196"/>
      <c r="NR199" s="196"/>
      <c r="NS199" s="196"/>
      <c r="NT199" s="196"/>
      <c r="NU199" s="196"/>
      <c r="NV199" s="196"/>
      <c r="NW199" s="196"/>
      <c r="NX199" s="196"/>
      <c r="NY199" s="196"/>
      <c r="NZ199" s="196"/>
      <c r="OA199" s="196"/>
      <c r="OB199" s="196"/>
      <c r="OC199" s="196"/>
      <c r="OD199" s="196"/>
      <c r="OE199" s="196"/>
      <c r="OF199" s="196"/>
      <c r="OG199" s="196"/>
      <c r="OH199" s="196"/>
      <c r="OI199" s="196"/>
      <c r="OJ199" s="196"/>
      <c r="OK199" s="196"/>
      <c r="OL199" s="196"/>
      <c r="OM199" s="196"/>
      <c r="ON199" s="196"/>
      <c r="OO199" s="196"/>
      <c r="OP199" s="196"/>
      <c r="OQ199" s="196"/>
      <c r="OR199" s="196"/>
      <c r="OS199" s="196"/>
      <c r="OT199" s="196"/>
      <c r="OU199" s="196"/>
      <c r="OV199" s="196"/>
      <c r="OW199" s="196"/>
      <c r="OX199" s="196"/>
      <c r="OY199" s="196"/>
      <c r="OZ199" s="196"/>
      <c r="PA199" s="196"/>
      <c r="PB199" s="196"/>
      <c r="PC199" s="196"/>
      <c r="PD199" s="196"/>
      <c r="PE199" s="196"/>
      <c r="PF199" s="196"/>
      <c r="PG199" s="196"/>
      <c r="PH199" s="196"/>
      <c r="PI199" s="196"/>
      <c r="PJ199" s="196"/>
      <c r="PK199" s="196"/>
      <c r="PL199" s="196"/>
      <c r="PM199" s="196"/>
      <c r="PN199" s="196"/>
      <c r="PO199" s="196"/>
      <c r="PP199" s="196"/>
      <c r="PQ199" s="196"/>
      <c r="PR199" s="196"/>
      <c r="PS199" s="196"/>
      <c r="PT199" s="196"/>
      <c r="PU199" s="196"/>
      <c r="PV199" s="196"/>
      <c r="PW199" s="196"/>
      <c r="PX199" s="261"/>
      <c r="PY199" s="261"/>
      <c r="PZ199" s="261"/>
      <c r="QA199" s="261"/>
      <c r="QB199" s="261"/>
      <c r="QC199" s="261"/>
      <c r="QD199" s="261"/>
      <c r="QE199" s="261"/>
      <c r="QF199" s="261"/>
      <c r="QG199" s="261"/>
      <c r="QH199" s="261"/>
      <c r="QI199" s="261"/>
      <c r="QJ199" s="261"/>
      <c r="QK199" s="261"/>
      <c r="QL199" s="261"/>
      <c r="QM199" s="261"/>
      <c r="QN199" s="261"/>
      <c r="QO199" s="261"/>
      <c r="QP199" s="261"/>
      <c r="QQ199" s="261"/>
      <c r="QR199" s="261"/>
      <c r="QS199" s="261"/>
      <c r="QT199" s="261"/>
      <c r="QU199" s="261"/>
      <c r="QV199" s="261"/>
      <c r="QW199" s="261"/>
      <c r="QX199" s="261"/>
      <c r="QY199" s="261"/>
      <c r="QZ199" s="261"/>
      <c r="RA199" s="261"/>
      <c r="RB199" s="261"/>
      <c r="RC199" s="261"/>
      <c r="RD199" s="261"/>
      <c r="RE199" s="261"/>
      <c r="RF199" s="261"/>
      <c r="RG199" s="261"/>
      <c r="RH199" s="261"/>
      <c r="RI199" s="261"/>
      <c r="RJ199" s="261"/>
      <c r="RK199" s="261"/>
      <c r="RL199" s="261"/>
      <c r="RM199" s="261"/>
      <c r="RN199" s="261"/>
      <c r="RO199" s="261"/>
      <c r="RP199" s="261"/>
      <c r="RQ199" s="261"/>
      <c r="RR199" s="261"/>
      <c r="RS199" s="261"/>
      <c r="RT199" s="261"/>
      <c r="RU199" s="261"/>
      <c r="RV199" s="261"/>
      <c r="RW199" s="261"/>
      <c r="RX199" s="261"/>
      <c r="RY199" s="261"/>
      <c r="RZ199" s="261"/>
      <c r="SA199" s="261"/>
      <c r="SB199" s="261"/>
      <c r="SC199" s="261"/>
      <c r="SD199" s="261"/>
      <c r="SE199" s="261"/>
    </row>
    <row r="200" spans="1:499" x14ac:dyDescent="0.2">
      <c r="A200" s="230" t="s">
        <v>830</v>
      </c>
      <c r="B200" s="231" t="s">
        <v>3954</v>
      </c>
      <c r="C200" s="225"/>
      <c r="D200" s="225"/>
      <c r="E200" s="225"/>
      <c r="F200" s="226" t="s">
        <v>5868</v>
      </c>
      <c r="G200" s="226" t="s">
        <v>5550</v>
      </c>
      <c r="H200" s="226" t="s">
        <v>5551</v>
      </c>
      <c r="I200" s="226" t="s">
        <v>5864</v>
      </c>
      <c r="J200" s="226"/>
      <c r="K200" s="226"/>
      <c r="L200" s="226"/>
      <c r="M200" s="226"/>
      <c r="N200" s="226" t="s">
        <v>5553</v>
      </c>
      <c r="O200" s="226" t="s">
        <v>5869</v>
      </c>
      <c r="P200" s="226"/>
      <c r="Q200" s="237">
        <v>0</v>
      </c>
      <c r="R200" s="238"/>
      <c r="S200" s="238"/>
      <c r="T200" s="238"/>
      <c r="U200" s="238"/>
      <c r="V200" s="238"/>
      <c r="W200" s="232" t="s">
        <v>5555</v>
      </c>
      <c r="X200" s="232"/>
      <c r="Y200" s="232" t="s">
        <v>5556</v>
      </c>
      <c r="Z200" s="235">
        <v>0.39</v>
      </c>
      <c r="AA200" s="235">
        <v>0.59</v>
      </c>
      <c r="AB200" s="235">
        <v>0</v>
      </c>
      <c r="AC200" s="224">
        <v>36526</v>
      </c>
      <c r="AD200" s="224">
        <v>36526</v>
      </c>
      <c r="AE200" s="125">
        <v>18</v>
      </c>
      <c r="AF200" s="125">
        <v>24</v>
      </c>
      <c r="AG200" s="125">
        <v>12</v>
      </c>
      <c r="AH200" s="236">
        <v>1</v>
      </c>
      <c r="AI200" s="236" t="s">
        <v>819</v>
      </c>
      <c r="AJ200" s="125" t="s">
        <v>6225</v>
      </c>
      <c r="AK200" s="175" t="s">
        <v>5145</v>
      </c>
      <c r="AL200" s="125" t="s">
        <v>820</v>
      </c>
      <c r="AM200" s="27" t="s">
        <v>820</v>
      </c>
      <c r="AN200" s="126">
        <v>56.78</v>
      </c>
      <c r="AO200" s="126">
        <v>9.6999999999999993</v>
      </c>
      <c r="AP200" s="126">
        <v>7.5</v>
      </c>
      <c r="AQ200" s="126">
        <v>2.2000000000000002</v>
      </c>
      <c r="AR200" s="125">
        <v>0</v>
      </c>
      <c r="AS200" s="125">
        <v>0</v>
      </c>
      <c r="AT200" s="178">
        <v>43449</v>
      </c>
      <c r="AU200" s="178"/>
      <c r="AV200" s="178">
        <v>43153</v>
      </c>
      <c r="AW200" s="239" t="s">
        <v>855</v>
      </c>
      <c r="AX200" s="239" t="s">
        <v>846</v>
      </c>
      <c r="AY200" s="127"/>
      <c r="AZ200" s="127"/>
      <c r="BA200" s="128">
        <v>500</v>
      </c>
      <c r="BB200" s="128" t="s">
        <v>489</v>
      </c>
      <c r="BC200" s="128"/>
      <c r="BD200" s="128">
        <v>1</v>
      </c>
      <c r="BE200" s="129" t="s">
        <v>541</v>
      </c>
      <c r="BF200" s="130">
        <v>1</v>
      </c>
      <c r="BG200" s="240"/>
      <c r="BH200" s="241"/>
      <c r="BI200" s="190"/>
      <c r="BJ200" s="131">
        <v>2206</v>
      </c>
      <c r="BK200" s="191">
        <v>2453</v>
      </c>
      <c r="BL200" s="13">
        <v>1467</v>
      </c>
      <c r="BM200" s="13">
        <v>728</v>
      </c>
      <c r="BN200" s="27" t="s">
        <v>5557</v>
      </c>
      <c r="BO200" s="13" t="s">
        <v>5566</v>
      </c>
      <c r="BP200" s="222">
        <v>2042</v>
      </c>
      <c r="BQ200" s="132"/>
      <c r="BR200" s="133"/>
      <c r="BS200" s="125">
        <v>1000000000</v>
      </c>
      <c r="BT200" s="134">
        <v>1</v>
      </c>
      <c r="BU200" s="135">
        <v>0.99950000000000006</v>
      </c>
      <c r="BV200" s="134">
        <v>1700</v>
      </c>
      <c r="BW200" s="136">
        <v>0</v>
      </c>
      <c r="BX200" s="136">
        <v>1200</v>
      </c>
      <c r="BY200" s="136">
        <v>500</v>
      </c>
      <c r="BZ200" s="134">
        <v>0</v>
      </c>
      <c r="CA200" s="134">
        <v>0</v>
      </c>
      <c r="CB200" s="134">
        <v>1701</v>
      </c>
      <c r="CC200" s="135">
        <v>0.22889999999999999</v>
      </c>
      <c r="CD200" s="134"/>
      <c r="CE200" s="134"/>
      <c r="CF200" s="137">
        <v>505</v>
      </c>
      <c r="CG200" s="134">
        <v>735</v>
      </c>
      <c r="CH200" s="132"/>
      <c r="CI200" s="132"/>
      <c r="CJ200" s="229" t="s">
        <v>820</v>
      </c>
      <c r="CK200" s="233" t="s">
        <v>820</v>
      </c>
      <c r="CL200" s="138">
        <v>145</v>
      </c>
      <c r="CM200" s="138">
        <v>0</v>
      </c>
      <c r="CN200" s="135">
        <v>0</v>
      </c>
      <c r="CO200" s="135">
        <v>0.68</v>
      </c>
      <c r="CP200" s="139"/>
      <c r="CQ200" s="135">
        <v>0</v>
      </c>
      <c r="CR200" s="179">
        <v>43479</v>
      </c>
      <c r="CS200" s="180">
        <v>43479</v>
      </c>
      <c r="CT200" s="181">
        <v>43605</v>
      </c>
      <c r="CU200" s="181">
        <v>43067</v>
      </c>
      <c r="CV200" s="181">
        <v>0</v>
      </c>
      <c r="CW200" s="181">
        <v>43151</v>
      </c>
      <c r="CX200" s="181">
        <v>43235</v>
      </c>
      <c r="CY200" s="135">
        <v>0</v>
      </c>
      <c r="CZ200" s="134">
        <v>0</v>
      </c>
      <c r="DA200" s="135">
        <v>0</v>
      </c>
      <c r="DB200" s="135">
        <v>2.197802197802198E-2</v>
      </c>
      <c r="DC200" s="135">
        <v>0</v>
      </c>
      <c r="DD200" s="135">
        <v>0</v>
      </c>
      <c r="DE200" s="140">
        <v>0</v>
      </c>
      <c r="DF200" s="13" t="s">
        <v>820</v>
      </c>
      <c r="DG200" s="80" t="s">
        <v>706</v>
      </c>
      <c r="DH200" s="18" t="b">
        <v>0</v>
      </c>
      <c r="DI200" s="79"/>
      <c r="DJ200" s="79"/>
      <c r="DK200" s="192"/>
      <c r="DL200" s="174"/>
      <c r="DM200" s="193"/>
      <c r="DN200" s="135"/>
      <c r="DO200" s="79"/>
      <c r="DP200" s="79"/>
      <c r="DQ200" s="79"/>
      <c r="DR200" s="79"/>
      <c r="DS200" s="79"/>
      <c r="DT200" s="79"/>
      <c r="DU200" s="79"/>
      <c r="DV200" s="18"/>
      <c r="DW200" s="18"/>
      <c r="DX200" s="18"/>
      <c r="DY200" s="177"/>
      <c r="DZ200" s="177">
        <v>0</v>
      </c>
      <c r="EA200" s="177">
        <v>0</v>
      </c>
      <c r="EB200" s="177">
        <v>0</v>
      </c>
      <c r="EC200" s="177">
        <v>0</v>
      </c>
      <c r="ED200" s="177">
        <v>0</v>
      </c>
      <c r="EE200" s="177">
        <v>0</v>
      </c>
      <c r="EF200" s="177">
        <v>0</v>
      </c>
      <c r="EG200" s="177">
        <v>0</v>
      </c>
      <c r="EH200" s="177">
        <v>0</v>
      </c>
      <c r="EI200" s="177">
        <v>0</v>
      </c>
      <c r="EJ200" s="177">
        <v>0</v>
      </c>
      <c r="EK200" s="177">
        <v>0</v>
      </c>
      <c r="EL200" s="177">
        <v>0</v>
      </c>
      <c r="EM200" s="177">
        <v>0</v>
      </c>
      <c r="EN200" s="177">
        <v>0</v>
      </c>
      <c r="EO200" s="177">
        <v>0</v>
      </c>
      <c r="EP200" s="177">
        <v>0</v>
      </c>
      <c r="EQ200" s="177">
        <v>0</v>
      </c>
      <c r="ER200" s="177">
        <v>0</v>
      </c>
      <c r="ES200" s="177">
        <v>0</v>
      </c>
      <c r="ET200" s="177">
        <v>0</v>
      </c>
      <c r="EU200" s="177">
        <v>0</v>
      </c>
      <c r="EV200" s="177">
        <v>0</v>
      </c>
      <c r="EW200" s="177">
        <v>0</v>
      </c>
      <c r="EX200" s="177">
        <v>0</v>
      </c>
      <c r="EY200" s="177">
        <v>0</v>
      </c>
      <c r="EZ200" s="177">
        <v>0</v>
      </c>
      <c r="FA200" s="177">
        <v>0</v>
      </c>
      <c r="FB200" s="177">
        <v>0</v>
      </c>
      <c r="FC200" s="249">
        <v>1489</v>
      </c>
      <c r="FD200" s="249">
        <v>1251</v>
      </c>
      <c r="FE200" s="246">
        <v>1251</v>
      </c>
      <c r="FF200" s="246">
        <v>1251</v>
      </c>
      <c r="FG200" s="246">
        <v>1061</v>
      </c>
      <c r="FH200" s="246">
        <v>1045</v>
      </c>
      <c r="FI200" s="247">
        <v>1045</v>
      </c>
      <c r="FJ200" s="247">
        <v>1045</v>
      </c>
      <c r="FK200" s="248">
        <v>907</v>
      </c>
      <c r="FL200" s="248">
        <v>907</v>
      </c>
      <c r="FM200" s="248">
        <v>907</v>
      </c>
      <c r="FN200" s="248">
        <v>907</v>
      </c>
      <c r="FO200" s="248">
        <v>907</v>
      </c>
      <c r="FP200" s="248">
        <v>907</v>
      </c>
      <c r="FQ200" s="248">
        <v>907</v>
      </c>
      <c r="FR200" s="248">
        <v>907</v>
      </c>
      <c r="FS200" s="248">
        <v>907</v>
      </c>
      <c r="FT200" s="248">
        <v>907</v>
      </c>
      <c r="FU200" s="248">
        <v>907</v>
      </c>
      <c r="FV200" s="248">
        <v>907</v>
      </c>
      <c r="FW200" s="248">
        <v>907</v>
      </c>
      <c r="FX200" s="248">
        <v>907</v>
      </c>
      <c r="FY200" s="248">
        <v>907</v>
      </c>
      <c r="FZ200" s="248">
        <v>907</v>
      </c>
      <c r="GA200" s="248">
        <v>907</v>
      </c>
      <c r="GB200" s="248">
        <v>907</v>
      </c>
      <c r="GC200" s="248">
        <v>907</v>
      </c>
      <c r="GD200" s="248">
        <v>877</v>
      </c>
      <c r="GE200" s="248">
        <v>877</v>
      </c>
      <c r="GF200" s="248">
        <v>877</v>
      </c>
      <c r="GG200" s="248">
        <v>877</v>
      </c>
      <c r="GH200" s="248">
        <v>877</v>
      </c>
      <c r="GI200" s="248">
        <v>877</v>
      </c>
      <c r="GJ200" s="248">
        <v>877</v>
      </c>
      <c r="GK200" s="248">
        <v>877</v>
      </c>
      <c r="GL200" s="248">
        <v>857</v>
      </c>
      <c r="GM200" s="248">
        <v>857</v>
      </c>
      <c r="GN200" s="248">
        <v>857</v>
      </c>
      <c r="GO200" s="248">
        <v>857</v>
      </c>
      <c r="GP200" s="248">
        <v>857</v>
      </c>
      <c r="GQ200" s="248">
        <v>857</v>
      </c>
      <c r="GR200" s="248">
        <v>857</v>
      </c>
      <c r="GS200" s="248">
        <v>857</v>
      </c>
      <c r="GT200" s="248">
        <v>842</v>
      </c>
      <c r="GU200" s="248">
        <v>822</v>
      </c>
      <c r="GV200" s="248">
        <v>822</v>
      </c>
      <c r="GW200" s="248">
        <v>822</v>
      </c>
      <c r="GX200" s="248">
        <v>822</v>
      </c>
      <c r="GY200" s="248">
        <v>822</v>
      </c>
      <c r="GZ200" s="248">
        <v>797</v>
      </c>
      <c r="HA200" s="248">
        <v>797</v>
      </c>
      <c r="HB200" s="248">
        <v>797</v>
      </c>
      <c r="HC200" s="248">
        <v>797</v>
      </c>
      <c r="HD200" s="248">
        <v>797</v>
      </c>
      <c r="HE200" s="248">
        <v>1</v>
      </c>
      <c r="HF200" s="248">
        <v>787</v>
      </c>
      <c r="HG200" s="248">
        <v>787</v>
      </c>
      <c r="HH200" s="248">
        <v>787</v>
      </c>
      <c r="HI200" s="248">
        <v>787</v>
      </c>
      <c r="HJ200" s="248">
        <v>767</v>
      </c>
      <c r="HK200" s="198"/>
      <c r="HL200" s="198"/>
      <c r="HM200" s="248">
        <v>752</v>
      </c>
      <c r="HN200" s="248">
        <v>737</v>
      </c>
      <c r="HO200" s="248">
        <v>787</v>
      </c>
      <c r="HP200" s="248">
        <v>687</v>
      </c>
      <c r="HQ200" s="248">
        <v>687</v>
      </c>
      <c r="HR200" s="244">
        <v>657</v>
      </c>
      <c r="HS200" s="244">
        <v>657</v>
      </c>
      <c r="HT200" s="244">
        <v>657</v>
      </c>
      <c r="HU200" s="244">
        <v>647</v>
      </c>
      <c r="HV200" s="198"/>
      <c r="HW200" s="244">
        <v>646</v>
      </c>
      <c r="HX200" s="244">
        <v>646</v>
      </c>
      <c r="HY200" s="244">
        <v>626</v>
      </c>
      <c r="HZ200" s="244">
        <v>626</v>
      </c>
      <c r="IA200" s="244">
        <v>626</v>
      </c>
      <c r="IB200" s="244">
        <v>626</v>
      </c>
      <c r="IC200" s="244">
        <v>626</v>
      </c>
      <c r="ID200" s="244">
        <v>626</v>
      </c>
      <c r="IE200" s="244">
        <v>551</v>
      </c>
      <c r="IF200" s="244">
        <v>521</v>
      </c>
      <c r="IG200" s="244">
        <v>521</v>
      </c>
      <c r="IH200" s="244">
        <v>521</v>
      </c>
      <c r="II200" s="244">
        <v>521</v>
      </c>
      <c r="IJ200" s="244">
        <v>521</v>
      </c>
      <c r="IK200" s="244">
        <v>521</v>
      </c>
      <c r="IL200" s="244">
        <v>521</v>
      </c>
      <c r="IM200" s="244">
        <v>521</v>
      </c>
      <c r="IN200" s="244">
        <v>521</v>
      </c>
      <c r="IO200" s="244">
        <v>521</v>
      </c>
      <c r="IP200" s="244">
        <v>506</v>
      </c>
      <c r="IQ200" s="244">
        <v>506</v>
      </c>
      <c r="IR200" s="242">
        <v>476</v>
      </c>
      <c r="IS200" s="242">
        <v>416</v>
      </c>
      <c r="IT200" s="242">
        <v>416</v>
      </c>
      <c r="IU200" s="242">
        <v>416</v>
      </c>
      <c r="IV200" s="242">
        <v>416</v>
      </c>
      <c r="IW200" s="242">
        <v>416</v>
      </c>
      <c r="IX200" s="242">
        <v>416</v>
      </c>
      <c r="IY200" s="242">
        <v>366</v>
      </c>
      <c r="IZ200" s="198"/>
      <c r="JA200" s="242">
        <v>351</v>
      </c>
      <c r="JB200" s="242">
        <v>351</v>
      </c>
      <c r="JC200" s="242">
        <v>351</v>
      </c>
      <c r="JD200" s="242">
        <v>351</v>
      </c>
      <c r="JE200" s="242">
        <v>351</v>
      </c>
      <c r="JF200" s="242">
        <v>351</v>
      </c>
      <c r="JG200" s="242">
        <v>351</v>
      </c>
      <c r="JH200" s="242">
        <v>346</v>
      </c>
      <c r="JI200" s="242">
        <v>346</v>
      </c>
      <c r="JJ200" s="242"/>
      <c r="JK200" s="242">
        <v>321</v>
      </c>
      <c r="JL200" s="242">
        <v>296</v>
      </c>
      <c r="JM200" s="242">
        <v>296</v>
      </c>
      <c r="JN200" s="242">
        <v>296</v>
      </c>
      <c r="JO200" s="242">
        <v>296</v>
      </c>
      <c r="JP200" s="242">
        <v>296</v>
      </c>
      <c r="JQ200" s="198"/>
      <c r="JR200" s="242">
        <v>291</v>
      </c>
      <c r="JS200" s="242">
        <v>291</v>
      </c>
      <c r="JT200" s="242">
        <v>291</v>
      </c>
      <c r="JU200" s="242">
        <v>291</v>
      </c>
      <c r="JV200" s="242">
        <v>291</v>
      </c>
      <c r="JW200" s="242">
        <v>291</v>
      </c>
      <c r="JX200" s="242">
        <v>291</v>
      </c>
      <c r="JY200" s="242">
        <v>291</v>
      </c>
      <c r="JZ200" s="242">
        <v>291</v>
      </c>
      <c r="KA200" s="242">
        <v>286</v>
      </c>
      <c r="KB200" s="242">
        <v>286</v>
      </c>
      <c r="KC200" s="242">
        <v>286</v>
      </c>
      <c r="KD200" s="242">
        <v>286</v>
      </c>
      <c r="KE200" s="242">
        <v>286</v>
      </c>
      <c r="KF200" s="242">
        <v>286</v>
      </c>
      <c r="KG200" s="242">
        <v>286</v>
      </c>
      <c r="KH200" s="242">
        <v>286</v>
      </c>
      <c r="KI200" s="242">
        <v>246</v>
      </c>
      <c r="KJ200" s="242">
        <v>246</v>
      </c>
      <c r="KK200" s="242">
        <v>246</v>
      </c>
      <c r="KL200" s="242">
        <v>246</v>
      </c>
      <c r="KM200" s="242">
        <v>236</v>
      </c>
      <c r="KN200" s="242">
        <v>236</v>
      </c>
      <c r="KO200" s="242">
        <v>226</v>
      </c>
      <c r="KP200" s="242">
        <v>226</v>
      </c>
      <c r="KQ200" s="242">
        <v>226</v>
      </c>
      <c r="KR200" s="242">
        <v>226</v>
      </c>
      <c r="KS200" s="242">
        <v>226</v>
      </c>
      <c r="KT200" s="242">
        <v>226</v>
      </c>
      <c r="KU200" s="242">
        <v>226</v>
      </c>
      <c r="KV200" s="242">
        <v>216</v>
      </c>
      <c r="KW200" s="242">
        <v>216</v>
      </c>
      <c r="KX200" s="198"/>
      <c r="KY200" s="198"/>
      <c r="KZ200" s="198"/>
      <c r="LA200" s="198"/>
      <c r="LB200" s="242">
        <v>151</v>
      </c>
      <c r="LC200" s="242">
        <v>346</v>
      </c>
      <c r="LD200" s="242">
        <v>346</v>
      </c>
      <c r="LE200" s="242">
        <v>151</v>
      </c>
      <c r="LF200" s="243">
        <v>0</v>
      </c>
      <c r="LG200" s="242">
        <v>151</v>
      </c>
      <c r="LH200" s="198"/>
      <c r="LI200" s="198"/>
      <c r="LJ200" s="198"/>
      <c r="LK200" s="198"/>
      <c r="LL200" s="198"/>
      <c r="LM200" s="198"/>
      <c r="LN200" s="198"/>
      <c r="LO200" s="198"/>
      <c r="LP200" s="198"/>
      <c r="LQ200" s="242">
        <v>151</v>
      </c>
      <c r="LR200" s="198"/>
      <c r="LS200" s="198"/>
      <c r="LT200" s="198"/>
      <c r="LU200" s="198"/>
      <c r="LV200" s="198"/>
      <c r="LW200" s="198"/>
      <c r="LX200" s="198"/>
      <c r="LY200" s="198"/>
      <c r="LZ200" s="198"/>
      <c r="MA200" s="198"/>
      <c r="MB200" s="198"/>
      <c r="MC200" s="198"/>
      <c r="MD200" s="198"/>
      <c r="ME200" s="198"/>
      <c r="MF200" s="198"/>
      <c r="MG200" s="198"/>
      <c r="MH200" s="198"/>
      <c r="MI200" s="198"/>
      <c r="MJ200" s="198"/>
      <c r="MK200" s="198"/>
      <c r="ML200" s="198"/>
      <c r="MM200" s="198"/>
      <c r="MN200" s="242">
        <v>151</v>
      </c>
      <c r="MO200" s="242">
        <v>1</v>
      </c>
      <c r="MP200" s="198"/>
      <c r="MQ200" s="242">
        <v>1</v>
      </c>
      <c r="MR200" s="198"/>
      <c r="MS200" s="198"/>
      <c r="MT200" s="198"/>
      <c r="MU200" s="198"/>
      <c r="MV200" s="198"/>
      <c r="MW200" s="198"/>
      <c r="MX200" s="198"/>
      <c r="MY200" s="198"/>
      <c r="MZ200" s="198"/>
      <c r="NA200" s="242">
        <v>1</v>
      </c>
      <c r="NB200" s="198"/>
      <c r="NC200" s="198"/>
      <c r="ND200" s="198"/>
      <c r="NE200" s="198"/>
      <c r="NF200" s="198"/>
      <c r="NG200" s="198"/>
      <c r="NH200" s="198"/>
      <c r="NI200" s="198"/>
      <c r="NJ200" s="198"/>
      <c r="NK200" s="198"/>
      <c r="NL200" s="198"/>
      <c r="NM200" s="198"/>
      <c r="NN200" s="198"/>
      <c r="NO200" s="198"/>
      <c r="NP200" s="198"/>
      <c r="NQ200" s="198"/>
      <c r="NR200" s="198"/>
      <c r="NS200" s="198"/>
      <c r="NT200" s="198"/>
      <c r="NU200" s="198"/>
      <c r="NV200" s="198"/>
      <c r="NW200" s="198"/>
      <c r="NX200" s="198"/>
      <c r="NY200" s="198"/>
      <c r="NZ200" s="198"/>
      <c r="OA200" s="198"/>
      <c r="OB200" s="198"/>
      <c r="OC200" s="198"/>
      <c r="OD200" s="198"/>
      <c r="OE200" s="198"/>
      <c r="OF200" s="198"/>
      <c r="OG200" s="198"/>
      <c r="OH200" s="198"/>
      <c r="OI200" s="198"/>
      <c r="OJ200" s="198"/>
      <c r="OK200" s="198"/>
      <c r="OL200" s="198"/>
      <c r="OM200" s="198"/>
      <c r="ON200" s="198"/>
      <c r="OO200" s="198"/>
      <c r="OP200" s="198"/>
      <c r="OQ200" s="198"/>
      <c r="OR200" s="198"/>
      <c r="OS200" s="198"/>
      <c r="OT200" s="198"/>
      <c r="OU200" s="198"/>
      <c r="OV200" s="198"/>
      <c r="OW200" s="198"/>
      <c r="OX200" s="198"/>
      <c r="OY200" s="198"/>
      <c r="OZ200" s="198"/>
      <c r="PA200" s="198"/>
      <c r="PB200" s="198"/>
      <c r="PC200" s="198"/>
      <c r="PD200" s="198"/>
      <c r="PE200" s="198"/>
      <c r="PF200" s="198"/>
      <c r="PG200" s="198"/>
      <c r="PH200" s="198"/>
      <c r="PI200" s="198"/>
      <c r="PJ200" s="198"/>
      <c r="PK200" s="198"/>
      <c r="PL200" s="198"/>
      <c r="PM200" s="198"/>
      <c r="PN200" s="198"/>
      <c r="PO200" s="198"/>
      <c r="PP200" s="198"/>
      <c r="PQ200" s="198"/>
      <c r="PR200" s="198"/>
      <c r="PS200" s="198"/>
      <c r="PT200" s="198"/>
      <c r="PU200" s="198"/>
      <c r="PV200" s="198"/>
      <c r="PW200" s="198"/>
      <c r="PX200" s="261"/>
      <c r="PY200" s="261"/>
      <c r="PZ200" s="261"/>
      <c r="QA200" s="261"/>
      <c r="QB200" s="261"/>
      <c r="QC200" s="261"/>
      <c r="QD200" s="261"/>
      <c r="QE200" s="261"/>
      <c r="QF200" s="261"/>
      <c r="QG200" s="261"/>
      <c r="QH200" s="261"/>
      <c r="QI200" s="261"/>
      <c r="QJ200" s="261"/>
      <c r="QK200" s="261"/>
      <c r="QL200" s="261"/>
      <c r="QM200" s="261"/>
      <c r="QN200" s="261"/>
      <c r="QO200" s="261"/>
      <c r="QP200" s="261"/>
      <c r="QQ200" s="261"/>
      <c r="QR200" s="261"/>
      <c r="QS200" s="261"/>
      <c r="QT200" s="261"/>
      <c r="QU200" s="261"/>
      <c r="QV200" s="261"/>
      <c r="QW200" s="261"/>
      <c r="QX200" s="261"/>
      <c r="QY200" s="261"/>
      <c r="QZ200" s="261"/>
      <c r="RA200" s="261"/>
      <c r="RB200" s="261"/>
      <c r="RC200" s="261"/>
      <c r="RD200" s="261"/>
      <c r="RE200" s="261"/>
      <c r="RF200" s="261"/>
      <c r="RG200" s="261"/>
      <c r="RH200" s="261"/>
      <c r="RI200" s="261"/>
      <c r="RJ200" s="261"/>
      <c r="RK200" s="261"/>
      <c r="RL200" s="261"/>
      <c r="RM200" s="261"/>
      <c r="RN200" s="261"/>
      <c r="RO200" s="261"/>
      <c r="RP200" s="261"/>
      <c r="RQ200" s="261"/>
      <c r="RR200" s="261"/>
      <c r="RS200" s="261"/>
      <c r="RT200" s="261"/>
      <c r="RU200" s="261"/>
      <c r="RV200" s="261"/>
      <c r="RW200" s="261"/>
      <c r="RX200" s="261"/>
      <c r="RY200" s="261"/>
      <c r="RZ200" s="261"/>
      <c r="SA200" s="261"/>
      <c r="SB200" s="261"/>
      <c r="SC200" s="261"/>
      <c r="SD200" s="261"/>
      <c r="SE200" s="261"/>
    </row>
    <row r="201" spans="1:499" x14ac:dyDescent="0.2">
      <c r="A201" s="230" t="s">
        <v>830</v>
      </c>
      <c r="B201" s="231" t="s">
        <v>2188</v>
      </c>
      <c r="C201" s="225"/>
      <c r="D201" s="225"/>
      <c r="E201" s="225"/>
      <c r="F201" s="226" t="s">
        <v>5870</v>
      </c>
      <c r="G201" s="226" t="s">
        <v>5550</v>
      </c>
      <c r="H201" s="226" t="s">
        <v>5551</v>
      </c>
      <c r="I201" s="226" t="s">
        <v>5864</v>
      </c>
      <c r="J201" s="226"/>
      <c r="K201" s="226"/>
      <c r="L201" s="226"/>
      <c r="M201" s="226"/>
      <c r="N201" s="226" t="s">
        <v>5553</v>
      </c>
      <c r="O201" s="226" t="s">
        <v>5871</v>
      </c>
      <c r="P201" s="226"/>
      <c r="Q201" s="237">
        <v>0</v>
      </c>
      <c r="R201" s="238"/>
      <c r="S201" s="238"/>
      <c r="T201" s="238"/>
      <c r="U201" s="238"/>
      <c r="V201" s="238"/>
      <c r="W201" s="232" t="s">
        <v>5565</v>
      </c>
      <c r="X201" s="232"/>
      <c r="Y201" s="232" t="s">
        <v>5556</v>
      </c>
      <c r="Z201" s="235">
        <v>0.2</v>
      </c>
      <c r="AA201" s="235">
        <v>0.41</v>
      </c>
      <c r="AB201" s="235">
        <v>0</v>
      </c>
      <c r="AC201" s="224">
        <v>36526</v>
      </c>
      <c r="AD201" s="224">
        <v>36526</v>
      </c>
      <c r="AE201" s="125">
        <v>18</v>
      </c>
      <c r="AF201" s="125">
        <v>24</v>
      </c>
      <c r="AG201" s="125">
        <v>12</v>
      </c>
      <c r="AH201" s="236">
        <v>1</v>
      </c>
      <c r="AI201" s="236" t="s">
        <v>5297</v>
      </c>
      <c r="AJ201" s="125" t="s">
        <v>6227</v>
      </c>
      <c r="AK201" s="175" t="s">
        <v>5144</v>
      </c>
      <c r="AL201" s="125">
        <v>2926</v>
      </c>
      <c r="AM201" s="27" t="s">
        <v>820</v>
      </c>
      <c r="AN201" s="126">
        <v>73.77</v>
      </c>
      <c r="AO201" s="126">
        <v>7.5</v>
      </c>
      <c r="AP201" s="126">
        <v>6.5</v>
      </c>
      <c r="AQ201" s="126">
        <v>1.7</v>
      </c>
      <c r="AR201" s="125">
        <v>0</v>
      </c>
      <c r="AS201" s="125">
        <v>0</v>
      </c>
      <c r="AT201" s="178">
        <v>43333</v>
      </c>
      <c r="AU201" s="178"/>
      <c r="AV201" s="178">
        <v>43460</v>
      </c>
      <c r="AW201" s="239" t="s">
        <v>855</v>
      </c>
      <c r="AX201" s="239" t="s">
        <v>846</v>
      </c>
      <c r="AY201" s="127"/>
      <c r="AZ201" s="127"/>
      <c r="BA201" s="128">
        <v>500</v>
      </c>
      <c r="BB201" s="128" t="s">
        <v>489</v>
      </c>
      <c r="BC201" s="128"/>
      <c r="BD201" s="128">
        <v>1</v>
      </c>
      <c r="BE201" s="129" t="s">
        <v>541</v>
      </c>
      <c r="BF201" s="130">
        <v>1</v>
      </c>
      <c r="BG201" s="240"/>
      <c r="BH201" s="241"/>
      <c r="BI201" s="190"/>
      <c r="BJ201" s="131">
        <v>2200</v>
      </c>
      <c r="BK201" s="191">
        <v>3187</v>
      </c>
      <c r="BL201" s="13">
        <v>1463</v>
      </c>
      <c r="BM201" s="13">
        <v>726</v>
      </c>
      <c r="BN201" s="27" t="s">
        <v>5557</v>
      </c>
      <c r="BO201" s="13" t="s">
        <v>5566</v>
      </c>
      <c r="BP201" s="222">
        <v>1725</v>
      </c>
      <c r="BQ201" s="132"/>
      <c r="BR201" s="133"/>
      <c r="BS201" s="125">
        <v>1000000000</v>
      </c>
      <c r="BT201" s="134">
        <v>226</v>
      </c>
      <c r="BU201" s="135">
        <v>0.89729999999999999</v>
      </c>
      <c r="BV201" s="134">
        <v>1700</v>
      </c>
      <c r="BW201" s="136">
        <v>0</v>
      </c>
      <c r="BX201" s="136">
        <v>1700</v>
      </c>
      <c r="BY201" s="136">
        <v>0</v>
      </c>
      <c r="BZ201" s="134">
        <v>0</v>
      </c>
      <c r="CA201" s="134">
        <v>0</v>
      </c>
      <c r="CB201" s="134">
        <v>1926</v>
      </c>
      <c r="CC201" s="135">
        <v>0.1245</v>
      </c>
      <c r="CD201" s="134"/>
      <c r="CE201" s="134"/>
      <c r="CF201" s="137">
        <v>500</v>
      </c>
      <c r="CG201" s="134">
        <v>733</v>
      </c>
      <c r="CH201" s="132"/>
      <c r="CI201" s="132"/>
      <c r="CJ201" s="229" t="s">
        <v>820</v>
      </c>
      <c r="CK201" s="233" t="s">
        <v>820</v>
      </c>
      <c r="CL201" s="138">
        <v>105</v>
      </c>
      <c r="CM201" s="138">
        <v>0</v>
      </c>
      <c r="CN201" s="135">
        <v>0</v>
      </c>
      <c r="CO201" s="135">
        <v>1.4</v>
      </c>
      <c r="CP201" s="139"/>
      <c r="CQ201" s="135">
        <v>1</v>
      </c>
      <c r="CR201" s="179">
        <v>43175</v>
      </c>
      <c r="CS201" s="180">
        <v>43367</v>
      </c>
      <c r="CT201" s="181">
        <v>43493</v>
      </c>
      <c r="CU201" s="181">
        <v>43311</v>
      </c>
      <c r="CV201" s="181">
        <v>43395</v>
      </c>
      <c r="CW201" s="181">
        <v>43395</v>
      </c>
      <c r="CX201" s="181">
        <v>43479</v>
      </c>
      <c r="CY201" s="135">
        <v>0.27068773144210873</v>
      </c>
      <c r="CZ201" s="134">
        <v>12706</v>
      </c>
      <c r="DA201" s="135">
        <v>9.7087378640776691E-3</v>
      </c>
      <c r="DB201" s="135">
        <v>0.52427184466019416</v>
      </c>
      <c r="DC201" s="135">
        <v>9.7087378640776691E-3</v>
      </c>
      <c r="DD201" s="135">
        <v>0</v>
      </c>
      <c r="DE201" s="140">
        <v>0</v>
      </c>
      <c r="DF201" s="13" t="s">
        <v>820</v>
      </c>
      <c r="DG201" s="80" t="s">
        <v>706</v>
      </c>
      <c r="DH201" s="18" t="b">
        <v>0</v>
      </c>
      <c r="DI201" s="79"/>
      <c r="DJ201" s="79"/>
      <c r="DK201" s="192"/>
      <c r="DL201" s="174"/>
      <c r="DM201" s="193"/>
      <c r="DN201" s="135"/>
      <c r="DO201" s="79"/>
      <c r="DP201" s="79"/>
      <c r="DQ201" s="79"/>
      <c r="DR201" s="79"/>
      <c r="DS201" s="79"/>
      <c r="DT201" s="79"/>
      <c r="DU201" s="79"/>
      <c r="DV201" s="18"/>
      <c r="DW201" s="18"/>
      <c r="DX201" s="18"/>
      <c r="DY201" s="177"/>
      <c r="DZ201" s="177">
        <v>0</v>
      </c>
      <c r="EA201" s="177">
        <v>0</v>
      </c>
      <c r="EB201" s="177">
        <v>0</v>
      </c>
      <c r="EC201" s="177">
        <v>0</v>
      </c>
      <c r="ED201" s="177">
        <v>0</v>
      </c>
      <c r="EE201" s="177">
        <v>0</v>
      </c>
      <c r="EF201" s="177">
        <v>0</v>
      </c>
      <c r="EG201" s="177">
        <v>0</v>
      </c>
      <c r="EH201" s="177">
        <v>0</v>
      </c>
      <c r="EI201" s="177">
        <v>0</v>
      </c>
      <c r="EJ201" s="177">
        <v>0</v>
      </c>
      <c r="EK201" s="177">
        <v>0</v>
      </c>
      <c r="EL201" s="177">
        <v>0</v>
      </c>
      <c r="EM201" s="177">
        <v>0</v>
      </c>
      <c r="EN201" s="177">
        <v>0</v>
      </c>
      <c r="EO201" s="177">
        <v>0</v>
      </c>
      <c r="EP201" s="177">
        <v>0</v>
      </c>
      <c r="EQ201" s="177">
        <v>0</v>
      </c>
      <c r="ER201" s="177">
        <v>0</v>
      </c>
      <c r="ES201" s="177">
        <v>0</v>
      </c>
      <c r="ET201" s="177">
        <v>0</v>
      </c>
      <c r="EU201" s="177">
        <v>0</v>
      </c>
      <c r="EV201" s="177">
        <v>0</v>
      </c>
      <c r="EW201" s="177">
        <v>0</v>
      </c>
      <c r="EX201" s="177">
        <v>0</v>
      </c>
      <c r="EY201" s="177">
        <v>0</v>
      </c>
      <c r="EZ201" s="177">
        <v>0</v>
      </c>
      <c r="FA201" s="177">
        <v>0</v>
      </c>
      <c r="FB201" s="177">
        <v>514</v>
      </c>
      <c r="FC201" s="249">
        <v>1247</v>
      </c>
      <c r="FD201" s="244">
        <v>628</v>
      </c>
      <c r="FE201" s="244">
        <v>608</v>
      </c>
      <c r="FF201" s="244">
        <v>608</v>
      </c>
      <c r="FG201" s="245">
        <v>413</v>
      </c>
      <c r="FH201" s="245">
        <v>383</v>
      </c>
      <c r="FI201" s="245">
        <v>383</v>
      </c>
      <c r="FJ201" s="245">
        <v>383</v>
      </c>
      <c r="FK201" s="245">
        <v>278</v>
      </c>
      <c r="FL201" s="245">
        <v>278</v>
      </c>
      <c r="FM201" s="245">
        <v>278</v>
      </c>
      <c r="FN201" s="245">
        <v>278</v>
      </c>
      <c r="FO201" s="245">
        <v>278</v>
      </c>
      <c r="FP201" s="245">
        <v>278</v>
      </c>
      <c r="FQ201" s="245">
        <v>278</v>
      </c>
      <c r="FR201" s="245">
        <v>278</v>
      </c>
      <c r="FS201" s="245">
        <v>278</v>
      </c>
      <c r="FT201" s="245">
        <v>278</v>
      </c>
      <c r="FU201" s="245">
        <v>278</v>
      </c>
      <c r="FV201" s="245">
        <v>278</v>
      </c>
      <c r="FW201" s="245">
        <v>278</v>
      </c>
      <c r="FX201" s="245">
        <v>278</v>
      </c>
      <c r="FY201" s="245">
        <v>278</v>
      </c>
      <c r="FZ201" s="245">
        <v>278</v>
      </c>
      <c r="GA201" s="245">
        <v>278</v>
      </c>
      <c r="GB201" s="245">
        <v>278</v>
      </c>
      <c r="GC201" s="245">
        <v>278</v>
      </c>
      <c r="GD201" s="249">
        <v>1216</v>
      </c>
      <c r="GE201" s="249">
        <v>1216</v>
      </c>
      <c r="GF201" s="249">
        <v>1216</v>
      </c>
      <c r="GG201" s="249">
        <v>1216</v>
      </c>
      <c r="GH201" s="249">
        <v>1196</v>
      </c>
      <c r="GI201" s="249">
        <v>1196</v>
      </c>
      <c r="GJ201" s="249">
        <v>1196</v>
      </c>
      <c r="GK201" s="249">
        <v>1196</v>
      </c>
      <c r="GL201" s="249">
        <v>1196</v>
      </c>
      <c r="GM201" s="249">
        <v>1186</v>
      </c>
      <c r="GN201" s="249">
        <v>1186</v>
      </c>
      <c r="GO201" s="249">
        <v>1186</v>
      </c>
      <c r="GP201" s="249">
        <v>1186</v>
      </c>
      <c r="GQ201" s="249">
        <v>1186</v>
      </c>
      <c r="GR201" s="249">
        <v>1186</v>
      </c>
      <c r="GS201" s="249">
        <v>1186</v>
      </c>
      <c r="GT201" s="249">
        <v>1186</v>
      </c>
      <c r="GU201" s="249">
        <v>1186</v>
      </c>
      <c r="GV201" s="249">
        <v>1186</v>
      </c>
      <c r="GW201" s="249">
        <v>1186</v>
      </c>
      <c r="GX201" s="249">
        <v>1186</v>
      </c>
      <c r="GY201" s="249">
        <v>1186</v>
      </c>
      <c r="GZ201" s="249">
        <v>1186</v>
      </c>
      <c r="HA201" s="249">
        <v>1186</v>
      </c>
      <c r="HB201" s="249">
        <v>1186</v>
      </c>
      <c r="HC201" s="249">
        <v>1186</v>
      </c>
      <c r="HD201" s="249">
        <v>1186</v>
      </c>
      <c r="HE201" s="249">
        <v>1</v>
      </c>
      <c r="HF201" s="249">
        <v>1186</v>
      </c>
      <c r="HG201" s="249">
        <v>1186</v>
      </c>
      <c r="HH201" s="249">
        <v>1166</v>
      </c>
      <c r="HI201" s="248">
        <v>1166</v>
      </c>
      <c r="HJ201" s="244">
        <v>1096</v>
      </c>
      <c r="HK201" s="196"/>
      <c r="HL201" s="196"/>
      <c r="HM201" s="244">
        <v>1096</v>
      </c>
      <c r="HN201" s="244">
        <v>1096</v>
      </c>
      <c r="HO201" s="248">
        <v>1186</v>
      </c>
      <c r="HP201" s="244">
        <v>1056</v>
      </c>
      <c r="HQ201" s="244">
        <v>1056</v>
      </c>
      <c r="HR201" s="244">
        <v>1056</v>
      </c>
      <c r="HS201" s="244">
        <v>1056</v>
      </c>
      <c r="HT201" s="244">
        <v>1056</v>
      </c>
      <c r="HU201" s="244">
        <v>1056</v>
      </c>
      <c r="HV201" s="196"/>
      <c r="HW201" s="244">
        <v>1046</v>
      </c>
      <c r="HX201" s="244">
        <v>1046</v>
      </c>
      <c r="HY201" s="244">
        <v>996</v>
      </c>
      <c r="HZ201" s="244">
        <v>996</v>
      </c>
      <c r="IA201" s="244">
        <v>996</v>
      </c>
      <c r="IB201" s="244">
        <v>996</v>
      </c>
      <c r="IC201" s="244">
        <v>996</v>
      </c>
      <c r="ID201" s="244">
        <v>946</v>
      </c>
      <c r="IE201" s="244">
        <v>916</v>
      </c>
      <c r="IF201" s="244">
        <v>896</v>
      </c>
      <c r="IG201" s="244">
        <v>896</v>
      </c>
      <c r="IH201" s="244">
        <v>896</v>
      </c>
      <c r="II201" s="244">
        <v>886</v>
      </c>
      <c r="IJ201" s="244">
        <v>886</v>
      </c>
      <c r="IK201" s="244">
        <v>886</v>
      </c>
      <c r="IL201" s="244">
        <v>886</v>
      </c>
      <c r="IM201" s="244">
        <v>886</v>
      </c>
      <c r="IN201" s="244">
        <v>886</v>
      </c>
      <c r="IO201" s="244">
        <v>886</v>
      </c>
      <c r="IP201" s="244">
        <v>886</v>
      </c>
      <c r="IQ201" s="244">
        <v>886</v>
      </c>
      <c r="IR201" s="244">
        <v>836</v>
      </c>
      <c r="IS201" s="244">
        <v>836</v>
      </c>
      <c r="IT201" s="244">
        <v>786</v>
      </c>
      <c r="IU201" s="244">
        <v>786</v>
      </c>
      <c r="IV201" s="244">
        <v>786</v>
      </c>
      <c r="IW201" s="244">
        <v>786</v>
      </c>
      <c r="IX201" s="244">
        <v>786</v>
      </c>
      <c r="IY201" s="244">
        <v>786</v>
      </c>
      <c r="IZ201" s="196"/>
      <c r="JA201" s="244">
        <v>736</v>
      </c>
      <c r="JB201" s="244">
        <v>736</v>
      </c>
      <c r="JC201" s="244">
        <v>736</v>
      </c>
      <c r="JD201" s="250">
        <v>696</v>
      </c>
      <c r="JE201" s="250">
        <v>696</v>
      </c>
      <c r="JF201" s="250">
        <v>696</v>
      </c>
      <c r="JG201" s="250">
        <v>696</v>
      </c>
      <c r="JH201" s="250">
        <v>696</v>
      </c>
      <c r="JI201" s="250">
        <v>696</v>
      </c>
      <c r="JJ201" s="250"/>
      <c r="JK201" s="244">
        <v>596</v>
      </c>
      <c r="JL201" s="250">
        <v>586</v>
      </c>
      <c r="JM201" s="250">
        <v>586</v>
      </c>
      <c r="JN201" s="250">
        <v>566</v>
      </c>
      <c r="JO201" s="250">
        <v>566</v>
      </c>
      <c r="JP201" s="250">
        <v>566</v>
      </c>
      <c r="JQ201" s="196"/>
      <c r="JR201" s="250">
        <v>566</v>
      </c>
      <c r="JS201" s="250">
        <v>566</v>
      </c>
      <c r="JT201" s="245">
        <v>516</v>
      </c>
      <c r="JU201" s="245">
        <v>516</v>
      </c>
      <c r="JV201" s="245">
        <v>516</v>
      </c>
      <c r="JW201" s="245">
        <v>516</v>
      </c>
      <c r="JX201" s="245">
        <v>516</v>
      </c>
      <c r="JY201" s="245">
        <v>516</v>
      </c>
      <c r="JZ201" s="245">
        <v>496</v>
      </c>
      <c r="KA201" s="245">
        <v>496</v>
      </c>
      <c r="KB201" s="245">
        <v>496</v>
      </c>
      <c r="KC201" s="245">
        <v>496</v>
      </c>
      <c r="KD201" s="245">
        <v>496</v>
      </c>
      <c r="KE201" s="245">
        <v>496</v>
      </c>
      <c r="KF201" s="245">
        <v>496</v>
      </c>
      <c r="KG201" s="245">
        <v>496</v>
      </c>
      <c r="KH201" s="245">
        <v>486</v>
      </c>
      <c r="KI201" s="245">
        <v>486</v>
      </c>
      <c r="KJ201" s="245">
        <v>486</v>
      </c>
      <c r="KK201" s="245">
        <v>486</v>
      </c>
      <c r="KL201" s="245">
        <v>486</v>
      </c>
      <c r="KM201" s="245">
        <v>466</v>
      </c>
      <c r="KN201" s="245">
        <v>466</v>
      </c>
      <c r="KO201" s="245">
        <v>466</v>
      </c>
      <c r="KP201" s="245">
        <v>466</v>
      </c>
      <c r="KQ201" s="245">
        <v>466</v>
      </c>
      <c r="KR201" s="245">
        <v>466</v>
      </c>
      <c r="KS201" s="245">
        <v>466</v>
      </c>
      <c r="KT201" s="245">
        <v>466</v>
      </c>
      <c r="KU201" s="245">
        <v>466</v>
      </c>
      <c r="KV201" s="245">
        <v>456</v>
      </c>
      <c r="KW201" s="245">
        <v>456</v>
      </c>
      <c r="KX201" s="196"/>
      <c r="KY201" s="196"/>
      <c r="KZ201" s="196"/>
      <c r="LA201" s="196"/>
      <c r="LB201" s="245">
        <v>356</v>
      </c>
      <c r="LC201" s="245">
        <v>696</v>
      </c>
      <c r="LD201" s="245">
        <v>696</v>
      </c>
      <c r="LE201" s="245">
        <v>356</v>
      </c>
      <c r="LF201" s="199">
        <v>0</v>
      </c>
      <c r="LG201" s="245">
        <v>356</v>
      </c>
      <c r="LH201" s="196"/>
      <c r="LI201" s="196"/>
      <c r="LJ201" s="196"/>
      <c r="LK201" s="196"/>
      <c r="LL201" s="196"/>
      <c r="LM201" s="196"/>
      <c r="LN201" s="196"/>
      <c r="LO201" s="196"/>
      <c r="LP201" s="196"/>
      <c r="LQ201" s="245">
        <v>356</v>
      </c>
      <c r="LR201" s="196"/>
      <c r="LS201" s="196"/>
      <c r="LT201" s="196"/>
      <c r="LU201" s="196"/>
      <c r="LV201" s="196"/>
      <c r="LW201" s="196"/>
      <c r="LX201" s="196"/>
      <c r="LY201" s="196"/>
      <c r="LZ201" s="196"/>
      <c r="MA201" s="196"/>
      <c r="MB201" s="196"/>
      <c r="MC201" s="196"/>
      <c r="MD201" s="196"/>
      <c r="ME201" s="196"/>
      <c r="MF201" s="196"/>
      <c r="MG201" s="196"/>
      <c r="MH201" s="196"/>
      <c r="MI201" s="196"/>
      <c r="MJ201" s="196"/>
      <c r="MK201" s="196"/>
      <c r="ML201" s="196"/>
      <c r="MM201" s="196"/>
      <c r="MN201" s="245">
        <v>356</v>
      </c>
      <c r="MO201" s="245">
        <v>226</v>
      </c>
      <c r="MP201" s="196"/>
      <c r="MQ201" s="245">
        <v>226</v>
      </c>
      <c r="MR201" s="196"/>
      <c r="MS201" s="196"/>
      <c r="MT201" s="196"/>
      <c r="MU201" s="196"/>
      <c r="MV201" s="196"/>
      <c r="MW201" s="196"/>
      <c r="MX201" s="196"/>
      <c r="MY201" s="196"/>
      <c r="MZ201" s="196"/>
      <c r="NA201" s="245">
        <v>226</v>
      </c>
      <c r="NB201" s="196"/>
      <c r="NC201" s="196"/>
      <c r="ND201" s="196"/>
      <c r="NE201" s="196"/>
      <c r="NF201" s="196"/>
      <c r="NG201" s="196"/>
      <c r="NH201" s="196"/>
      <c r="NI201" s="196"/>
      <c r="NJ201" s="196"/>
      <c r="NK201" s="196"/>
      <c r="NL201" s="196"/>
      <c r="NM201" s="196"/>
      <c r="NN201" s="196"/>
      <c r="NO201" s="196"/>
      <c r="NP201" s="196"/>
      <c r="NQ201" s="196"/>
      <c r="NR201" s="196"/>
      <c r="NS201" s="196"/>
      <c r="NT201" s="196"/>
      <c r="NU201" s="196"/>
      <c r="NV201" s="196"/>
      <c r="NW201" s="196"/>
      <c r="NX201" s="196"/>
      <c r="NY201" s="196"/>
      <c r="NZ201" s="196"/>
      <c r="OA201" s="196"/>
      <c r="OB201" s="196"/>
      <c r="OC201" s="196"/>
      <c r="OD201" s="196"/>
      <c r="OE201" s="196"/>
      <c r="OF201" s="196"/>
      <c r="OG201" s="196"/>
      <c r="OH201" s="196"/>
      <c r="OI201" s="196"/>
      <c r="OJ201" s="196"/>
      <c r="OK201" s="196"/>
      <c r="OL201" s="196"/>
      <c r="OM201" s="196"/>
      <c r="ON201" s="196"/>
      <c r="OO201" s="196"/>
      <c r="OP201" s="196"/>
      <c r="OQ201" s="196"/>
      <c r="OR201" s="196"/>
      <c r="OS201" s="196"/>
      <c r="OT201" s="196"/>
      <c r="OU201" s="196"/>
      <c r="OV201" s="196"/>
      <c r="OW201" s="196"/>
      <c r="OX201" s="196"/>
      <c r="OY201" s="196"/>
      <c r="OZ201" s="196"/>
      <c r="PA201" s="196"/>
      <c r="PB201" s="196"/>
      <c r="PC201" s="196"/>
      <c r="PD201" s="196"/>
      <c r="PE201" s="196"/>
      <c r="PF201" s="196"/>
      <c r="PG201" s="196"/>
      <c r="PH201" s="196"/>
      <c r="PI201" s="196"/>
      <c r="PJ201" s="196"/>
      <c r="PK201" s="196"/>
      <c r="PL201" s="196"/>
      <c r="PM201" s="196"/>
      <c r="PN201" s="196"/>
      <c r="PO201" s="196"/>
      <c r="PP201" s="196"/>
      <c r="PQ201" s="196"/>
      <c r="PR201" s="196"/>
      <c r="PS201" s="196"/>
      <c r="PT201" s="196"/>
      <c r="PU201" s="196"/>
      <c r="PV201" s="196"/>
      <c r="PW201" s="196"/>
      <c r="PX201" s="261"/>
      <c r="PY201" s="261"/>
      <c r="PZ201" s="261"/>
      <c r="QA201" s="261"/>
      <c r="QB201" s="261"/>
      <c r="QC201" s="261"/>
      <c r="QD201" s="261"/>
      <c r="QE201" s="261"/>
      <c r="QF201" s="261"/>
      <c r="QG201" s="261"/>
      <c r="QH201" s="261"/>
      <c r="QI201" s="261"/>
      <c r="QJ201" s="261"/>
      <c r="QK201" s="261"/>
      <c r="QL201" s="261"/>
      <c r="QM201" s="261"/>
      <c r="QN201" s="261"/>
      <c r="QO201" s="261"/>
      <c r="QP201" s="261"/>
      <c r="QQ201" s="261"/>
      <c r="QR201" s="261"/>
      <c r="QS201" s="261"/>
      <c r="QT201" s="261"/>
      <c r="QU201" s="261"/>
      <c r="QV201" s="261"/>
      <c r="QW201" s="261"/>
      <c r="QX201" s="261"/>
      <c r="QY201" s="261"/>
      <c r="QZ201" s="261"/>
      <c r="RA201" s="261"/>
      <c r="RB201" s="261"/>
      <c r="RC201" s="261"/>
      <c r="RD201" s="261"/>
      <c r="RE201" s="261"/>
      <c r="RF201" s="261"/>
      <c r="RG201" s="261"/>
      <c r="RH201" s="261"/>
      <c r="RI201" s="261"/>
      <c r="RJ201" s="261"/>
      <c r="RK201" s="261"/>
      <c r="RL201" s="261"/>
      <c r="RM201" s="261"/>
      <c r="RN201" s="261"/>
      <c r="RO201" s="261"/>
      <c r="RP201" s="261"/>
      <c r="RQ201" s="261"/>
      <c r="RR201" s="261"/>
      <c r="RS201" s="261"/>
      <c r="RT201" s="261"/>
      <c r="RU201" s="261"/>
      <c r="RV201" s="261"/>
      <c r="RW201" s="261"/>
      <c r="RX201" s="261"/>
      <c r="RY201" s="261"/>
      <c r="RZ201" s="261"/>
      <c r="SA201" s="261"/>
      <c r="SB201" s="261"/>
      <c r="SC201" s="261"/>
      <c r="SD201" s="261"/>
      <c r="SE201" s="261"/>
    </row>
    <row r="202" spans="1:499" x14ac:dyDescent="0.2">
      <c r="A202" s="230" t="s">
        <v>830</v>
      </c>
      <c r="B202" s="231" t="s">
        <v>2186</v>
      </c>
      <c r="C202" s="225"/>
      <c r="D202" s="225"/>
      <c r="E202" s="225"/>
      <c r="F202" s="226" t="s">
        <v>5872</v>
      </c>
      <c r="G202" s="226" t="s">
        <v>5550</v>
      </c>
      <c r="H202" s="226" t="s">
        <v>5551</v>
      </c>
      <c r="I202" s="226" t="s">
        <v>5864</v>
      </c>
      <c r="J202" s="226"/>
      <c r="K202" s="226"/>
      <c r="L202" s="226"/>
      <c r="M202" s="226"/>
      <c r="N202" s="226" t="s">
        <v>5553</v>
      </c>
      <c r="O202" s="226" t="s">
        <v>5873</v>
      </c>
      <c r="P202" s="226"/>
      <c r="Q202" s="237">
        <v>0</v>
      </c>
      <c r="R202" s="238"/>
      <c r="S202" s="238"/>
      <c r="T202" s="238"/>
      <c r="U202" s="238"/>
      <c r="V202" s="238"/>
      <c r="W202" s="232" t="s">
        <v>5561</v>
      </c>
      <c r="X202" s="232"/>
      <c r="Y202" s="232" t="s">
        <v>5556</v>
      </c>
      <c r="Z202" s="235">
        <v>0.67</v>
      </c>
      <c r="AA202" s="235">
        <v>1.54</v>
      </c>
      <c r="AB202" s="235">
        <v>0</v>
      </c>
      <c r="AC202" s="224">
        <v>36526</v>
      </c>
      <c r="AD202" s="224">
        <v>36526</v>
      </c>
      <c r="AE202" s="125">
        <v>18</v>
      </c>
      <c r="AF202" s="125">
        <v>24</v>
      </c>
      <c r="AG202" s="125">
        <v>12</v>
      </c>
      <c r="AH202" s="236">
        <v>1</v>
      </c>
      <c r="AI202" s="236" t="s">
        <v>819</v>
      </c>
      <c r="AJ202" s="125" t="s">
        <v>6225</v>
      </c>
      <c r="AK202" s="175" t="s">
        <v>5145</v>
      </c>
      <c r="AL202" s="125" t="s">
        <v>820</v>
      </c>
      <c r="AM202" s="27" t="s">
        <v>820</v>
      </c>
      <c r="AN202" s="126">
        <v>52.5</v>
      </c>
      <c r="AO202" s="126">
        <v>12.6</v>
      </c>
      <c r="AP202" s="126">
        <v>5.4</v>
      </c>
      <c r="AQ202" s="126">
        <v>4.8</v>
      </c>
      <c r="AR202" s="125">
        <v>0</v>
      </c>
      <c r="AS202" s="125">
        <v>0</v>
      </c>
      <c r="AT202" s="178">
        <v>43333</v>
      </c>
      <c r="AU202" s="178"/>
      <c r="AV202" s="178">
        <v>43460</v>
      </c>
      <c r="AW202" s="239" t="s">
        <v>855</v>
      </c>
      <c r="AX202" s="239" t="s">
        <v>846</v>
      </c>
      <c r="AY202" s="127"/>
      <c r="AZ202" s="127"/>
      <c r="BA202" s="128">
        <v>1000</v>
      </c>
      <c r="BB202" s="128" t="s">
        <v>489</v>
      </c>
      <c r="BC202" s="128"/>
      <c r="BD202" s="128">
        <v>1</v>
      </c>
      <c r="BE202" s="129" t="s">
        <v>541</v>
      </c>
      <c r="BF202" s="130">
        <v>1</v>
      </c>
      <c r="BG202" s="240"/>
      <c r="BH202" s="241"/>
      <c r="BI202" s="190"/>
      <c r="BJ202" s="131">
        <v>2641</v>
      </c>
      <c r="BK202" s="191">
        <v>2268</v>
      </c>
      <c r="BL202" s="13">
        <v>1756</v>
      </c>
      <c r="BM202" s="13">
        <v>872</v>
      </c>
      <c r="BN202" s="27" t="s">
        <v>5557</v>
      </c>
      <c r="BO202" s="13" t="s">
        <v>705</v>
      </c>
      <c r="BP202" s="222">
        <v>2358</v>
      </c>
      <c r="BQ202" s="132"/>
      <c r="BR202" s="133"/>
      <c r="BS202" s="125">
        <v>1000000000</v>
      </c>
      <c r="BT202" s="134">
        <v>133</v>
      </c>
      <c r="BU202" s="135">
        <v>0.9496</v>
      </c>
      <c r="BV202" s="134">
        <v>996</v>
      </c>
      <c r="BW202" s="136">
        <v>0</v>
      </c>
      <c r="BX202" s="136">
        <v>0</v>
      </c>
      <c r="BY202" s="136">
        <v>996</v>
      </c>
      <c r="BZ202" s="134">
        <v>0</v>
      </c>
      <c r="CA202" s="134">
        <v>0</v>
      </c>
      <c r="CB202" s="134">
        <v>1129</v>
      </c>
      <c r="CC202" s="135">
        <v>0.57250000000000001</v>
      </c>
      <c r="CD202" s="134"/>
      <c r="CE202" s="134"/>
      <c r="CF202" s="137">
        <v>1512</v>
      </c>
      <c r="CG202" s="134">
        <v>880</v>
      </c>
      <c r="CH202" s="132"/>
      <c r="CI202" s="132"/>
      <c r="CJ202" s="229" t="s">
        <v>820</v>
      </c>
      <c r="CK202" s="233" t="s">
        <v>820</v>
      </c>
      <c r="CL202" s="138">
        <v>643</v>
      </c>
      <c r="CM202" s="138">
        <v>0</v>
      </c>
      <c r="CN202" s="135">
        <v>0</v>
      </c>
      <c r="CO202" s="135">
        <v>1.73</v>
      </c>
      <c r="CP202" s="139"/>
      <c r="CQ202" s="135">
        <v>0</v>
      </c>
      <c r="CR202" s="179">
        <v>43479</v>
      </c>
      <c r="CS202" s="180">
        <v>43479</v>
      </c>
      <c r="CT202" s="181">
        <v>43605</v>
      </c>
      <c r="CU202" s="181">
        <v>43067</v>
      </c>
      <c r="CV202" s="181">
        <v>0</v>
      </c>
      <c r="CW202" s="181">
        <v>43151</v>
      </c>
      <c r="CX202" s="181">
        <v>43235</v>
      </c>
      <c r="CY202" s="135">
        <v>0</v>
      </c>
      <c r="CZ202" s="134">
        <v>0</v>
      </c>
      <c r="DA202" s="135">
        <v>0</v>
      </c>
      <c r="DB202" s="135">
        <v>2.197802197802198E-2</v>
      </c>
      <c r="DC202" s="135">
        <v>0</v>
      </c>
      <c r="DD202" s="135">
        <v>0</v>
      </c>
      <c r="DE202" s="140">
        <v>0</v>
      </c>
      <c r="DF202" s="13" t="s">
        <v>820</v>
      </c>
      <c r="DG202" s="80" t="s">
        <v>706</v>
      </c>
      <c r="DH202" s="18" t="b">
        <v>0</v>
      </c>
      <c r="DI202" s="79"/>
      <c r="DJ202" s="79"/>
      <c r="DK202" s="192"/>
      <c r="DL202" s="174"/>
      <c r="DM202" s="193"/>
      <c r="DN202" s="135"/>
      <c r="DO202" s="79"/>
      <c r="DP202" s="79"/>
      <c r="DQ202" s="79"/>
      <c r="DR202" s="79"/>
      <c r="DS202" s="79"/>
      <c r="DT202" s="79"/>
      <c r="DU202" s="79"/>
      <c r="DV202" s="18"/>
      <c r="DW202" s="18"/>
      <c r="DX202" s="18"/>
      <c r="DY202" s="177"/>
      <c r="DZ202" s="177">
        <v>0</v>
      </c>
      <c r="EA202" s="177">
        <v>0</v>
      </c>
      <c r="EB202" s="177">
        <v>0</v>
      </c>
      <c r="EC202" s="177">
        <v>0</v>
      </c>
      <c r="ED202" s="177">
        <v>0</v>
      </c>
      <c r="EE202" s="177">
        <v>0</v>
      </c>
      <c r="EF202" s="177">
        <v>0</v>
      </c>
      <c r="EG202" s="177">
        <v>0</v>
      </c>
      <c r="EH202" s="177">
        <v>0</v>
      </c>
      <c r="EI202" s="177">
        <v>0</v>
      </c>
      <c r="EJ202" s="177">
        <v>0</v>
      </c>
      <c r="EK202" s="177">
        <v>0</v>
      </c>
      <c r="EL202" s="177">
        <v>0</v>
      </c>
      <c r="EM202" s="177">
        <v>0</v>
      </c>
      <c r="EN202" s="177">
        <v>0</v>
      </c>
      <c r="EO202" s="177">
        <v>0</v>
      </c>
      <c r="EP202" s="177">
        <v>0</v>
      </c>
      <c r="EQ202" s="177">
        <v>0</v>
      </c>
      <c r="ER202" s="177">
        <v>0</v>
      </c>
      <c r="ES202" s="177">
        <v>0</v>
      </c>
      <c r="ET202" s="177">
        <v>0</v>
      </c>
      <c r="EU202" s="177">
        <v>0</v>
      </c>
      <c r="EV202" s="177">
        <v>0</v>
      </c>
      <c r="EW202" s="177">
        <v>0</v>
      </c>
      <c r="EX202" s="177">
        <v>0</v>
      </c>
      <c r="EY202" s="177">
        <v>0</v>
      </c>
      <c r="EZ202" s="177">
        <v>0</v>
      </c>
      <c r="FA202" s="177">
        <v>0</v>
      </c>
      <c r="FB202" s="177">
        <v>0</v>
      </c>
      <c r="FC202" s="250">
        <v>938</v>
      </c>
      <c r="FD202" s="245">
        <v>430</v>
      </c>
      <c r="FE202" s="249">
        <v>1240</v>
      </c>
      <c r="FF202" s="249">
        <v>1240</v>
      </c>
      <c r="FG202" s="249">
        <v>1081</v>
      </c>
      <c r="FH202" s="249">
        <v>1030</v>
      </c>
      <c r="FI202" s="248">
        <v>1030</v>
      </c>
      <c r="FJ202" s="248">
        <v>1030</v>
      </c>
      <c r="FK202" s="244">
        <v>950</v>
      </c>
      <c r="FL202" s="244">
        <v>950</v>
      </c>
      <c r="FM202" s="244">
        <v>950</v>
      </c>
      <c r="FN202" s="244">
        <v>950</v>
      </c>
      <c r="FO202" s="244">
        <v>950</v>
      </c>
      <c r="FP202" s="244">
        <v>950</v>
      </c>
      <c r="FQ202" s="244">
        <v>950</v>
      </c>
      <c r="FR202" s="244">
        <v>950</v>
      </c>
      <c r="FS202" s="244">
        <v>950</v>
      </c>
      <c r="FT202" s="244">
        <v>950</v>
      </c>
      <c r="FU202" s="244">
        <v>950</v>
      </c>
      <c r="FV202" s="244">
        <v>950</v>
      </c>
      <c r="FW202" s="244">
        <v>950</v>
      </c>
      <c r="FX202" s="244">
        <v>950</v>
      </c>
      <c r="FY202" s="244">
        <v>950</v>
      </c>
      <c r="FZ202" s="244">
        <v>950</v>
      </c>
      <c r="GA202" s="244">
        <v>950</v>
      </c>
      <c r="GB202" s="244">
        <v>950</v>
      </c>
      <c r="GC202" s="244">
        <v>950</v>
      </c>
      <c r="GD202" s="244">
        <v>935</v>
      </c>
      <c r="GE202" s="244">
        <v>935</v>
      </c>
      <c r="GF202" s="244">
        <v>935</v>
      </c>
      <c r="GG202" s="244">
        <v>935</v>
      </c>
      <c r="GH202" s="244">
        <v>935</v>
      </c>
      <c r="GI202" s="244">
        <v>935</v>
      </c>
      <c r="GJ202" s="244">
        <v>935</v>
      </c>
      <c r="GK202" s="244">
        <v>935</v>
      </c>
      <c r="GL202" s="244">
        <v>935</v>
      </c>
      <c r="GM202" s="244">
        <v>935</v>
      </c>
      <c r="GN202" s="244">
        <v>925</v>
      </c>
      <c r="GO202" s="244">
        <v>925</v>
      </c>
      <c r="GP202" s="244">
        <v>925</v>
      </c>
      <c r="GQ202" s="244">
        <v>925</v>
      </c>
      <c r="GR202" s="244">
        <v>915</v>
      </c>
      <c r="GS202" s="244">
        <v>905</v>
      </c>
      <c r="GT202" s="244">
        <v>885</v>
      </c>
      <c r="GU202" s="244">
        <v>885</v>
      </c>
      <c r="GV202" s="244">
        <v>885</v>
      </c>
      <c r="GW202" s="244">
        <v>885</v>
      </c>
      <c r="GX202" s="244">
        <v>885</v>
      </c>
      <c r="GY202" s="244">
        <v>885</v>
      </c>
      <c r="GZ202" s="244">
        <v>855</v>
      </c>
      <c r="HA202" s="244">
        <v>855</v>
      </c>
      <c r="HB202" s="244">
        <v>855</v>
      </c>
      <c r="HC202" s="244">
        <v>855</v>
      </c>
      <c r="HD202" s="244">
        <v>855</v>
      </c>
      <c r="HE202" s="244">
        <v>1</v>
      </c>
      <c r="HF202" s="244">
        <v>835</v>
      </c>
      <c r="HG202" s="244">
        <v>835</v>
      </c>
      <c r="HH202" s="244">
        <v>835</v>
      </c>
      <c r="HI202" s="244">
        <v>835</v>
      </c>
      <c r="HJ202" s="244">
        <v>835</v>
      </c>
      <c r="HK202" s="198"/>
      <c r="HL202" s="198"/>
      <c r="HM202" s="244">
        <v>825</v>
      </c>
      <c r="HN202" s="244">
        <v>825</v>
      </c>
      <c r="HO202" s="244">
        <v>835</v>
      </c>
      <c r="HP202" s="244">
        <v>825</v>
      </c>
      <c r="HQ202" s="244">
        <v>825</v>
      </c>
      <c r="HR202" s="244">
        <v>825</v>
      </c>
      <c r="HS202" s="244">
        <v>825</v>
      </c>
      <c r="HT202" s="244">
        <v>825</v>
      </c>
      <c r="HU202" s="244">
        <v>805</v>
      </c>
      <c r="HV202" s="198"/>
      <c r="HW202" s="244">
        <v>775</v>
      </c>
      <c r="HX202" s="244">
        <v>765</v>
      </c>
      <c r="HY202" s="244">
        <v>765</v>
      </c>
      <c r="HZ202" s="244">
        <v>765</v>
      </c>
      <c r="IA202" s="244">
        <v>765</v>
      </c>
      <c r="IB202" s="244">
        <v>765</v>
      </c>
      <c r="IC202" s="244">
        <v>765</v>
      </c>
      <c r="ID202" s="244">
        <v>765</v>
      </c>
      <c r="IE202" s="244">
        <v>765</v>
      </c>
      <c r="IF202" s="244">
        <v>765</v>
      </c>
      <c r="IG202" s="244">
        <v>765</v>
      </c>
      <c r="IH202" s="244">
        <v>765</v>
      </c>
      <c r="II202" s="244">
        <v>765</v>
      </c>
      <c r="IJ202" s="244">
        <v>765</v>
      </c>
      <c r="IK202" s="244">
        <v>765</v>
      </c>
      <c r="IL202" s="244">
        <v>755</v>
      </c>
      <c r="IM202" s="244">
        <v>715</v>
      </c>
      <c r="IN202" s="244">
        <v>715</v>
      </c>
      <c r="IO202" s="244">
        <v>715</v>
      </c>
      <c r="IP202" s="244">
        <v>715</v>
      </c>
      <c r="IQ202" s="244">
        <v>665</v>
      </c>
      <c r="IR202" s="244">
        <v>665</v>
      </c>
      <c r="IS202" s="244">
        <v>665</v>
      </c>
      <c r="IT202" s="244">
        <v>705</v>
      </c>
      <c r="IU202" s="244">
        <v>705</v>
      </c>
      <c r="IV202" s="244">
        <v>705</v>
      </c>
      <c r="IW202" s="244">
        <v>705</v>
      </c>
      <c r="IX202" s="244">
        <v>695</v>
      </c>
      <c r="IY202" s="244">
        <v>695</v>
      </c>
      <c r="IZ202" s="198"/>
      <c r="JA202" s="244">
        <v>695</v>
      </c>
      <c r="JB202" s="244">
        <v>695</v>
      </c>
      <c r="JC202" s="244">
        <v>695</v>
      </c>
      <c r="JD202" s="244">
        <v>685</v>
      </c>
      <c r="JE202" s="244">
        <v>685</v>
      </c>
      <c r="JF202" s="244">
        <v>645</v>
      </c>
      <c r="JG202" s="244">
        <v>645</v>
      </c>
      <c r="JH202" s="244">
        <v>645</v>
      </c>
      <c r="JI202" s="244">
        <v>645</v>
      </c>
      <c r="JJ202" s="244"/>
      <c r="JK202" s="244">
        <v>635</v>
      </c>
      <c r="JL202" s="244">
        <v>635</v>
      </c>
      <c r="JM202" s="244">
        <v>635</v>
      </c>
      <c r="JN202" s="244">
        <v>635</v>
      </c>
      <c r="JO202" s="244">
        <v>635</v>
      </c>
      <c r="JP202" s="244">
        <v>635</v>
      </c>
      <c r="JQ202" s="198"/>
      <c r="JR202" s="244">
        <v>635</v>
      </c>
      <c r="JS202" s="244">
        <v>635</v>
      </c>
      <c r="JT202" s="244">
        <v>635</v>
      </c>
      <c r="JU202" s="244">
        <v>635</v>
      </c>
      <c r="JV202" s="244">
        <v>635</v>
      </c>
      <c r="JW202" s="244">
        <v>635</v>
      </c>
      <c r="JX202" s="244">
        <v>635</v>
      </c>
      <c r="JY202" s="244">
        <v>635</v>
      </c>
      <c r="JZ202" s="244">
        <v>625</v>
      </c>
      <c r="KA202" s="244">
        <v>615</v>
      </c>
      <c r="KB202" s="244">
        <v>605</v>
      </c>
      <c r="KC202" s="244">
        <v>605</v>
      </c>
      <c r="KD202" s="244">
        <v>605</v>
      </c>
      <c r="KE202" s="244">
        <v>605</v>
      </c>
      <c r="KF202" s="244">
        <v>605</v>
      </c>
      <c r="KG202" s="244">
        <v>595</v>
      </c>
      <c r="KH202" s="244">
        <v>595</v>
      </c>
      <c r="KI202" s="244">
        <v>555</v>
      </c>
      <c r="KJ202" s="244">
        <v>555</v>
      </c>
      <c r="KK202" s="244">
        <v>555</v>
      </c>
      <c r="KL202" s="244">
        <v>555</v>
      </c>
      <c r="KM202" s="244">
        <v>555</v>
      </c>
      <c r="KN202" s="244">
        <v>535</v>
      </c>
      <c r="KO202" s="244">
        <v>515</v>
      </c>
      <c r="KP202" s="244">
        <v>515</v>
      </c>
      <c r="KQ202" s="244">
        <v>515</v>
      </c>
      <c r="KR202" s="244">
        <v>515</v>
      </c>
      <c r="KS202" s="244">
        <v>515</v>
      </c>
      <c r="KT202" s="244">
        <v>515</v>
      </c>
      <c r="KU202" s="244">
        <v>505</v>
      </c>
      <c r="KV202" s="244">
        <v>505</v>
      </c>
      <c r="KW202" s="244">
        <v>505</v>
      </c>
      <c r="KX202" s="198"/>
      <c r="KY202" s="198"/>
      <c r="KZ202" s="198"/>
      <c r="LA202" s="198"/>
      <c r="LB202" s="242">
        <v>445</v>
      </c>
      <c r="LC202" s="244">
        <v>645</v>
      </c>
      <c r="LD202" s="244">
        <v>645</v>
      </c>
      <c r="LE202" s="242">
        <v>373</v>
      </c>
      <c r="LF202" s="243">
        <v>0</v>
      </c>
      <c r="LG202" s="242">
        <v>363</v>
      </c>
      <c r="LH202" s="198"/>
      <c r="LI202" s="198"/>
      <c r="LJ202" s="198"/>
      <c r="LK202" s="198"/>
      <c r="LL202" s="198"/>
      <c r="LM202" s="198"/>
      <c r="LN202" s="198"/>
      <c r="LO202" s="198"/>
      <c r="LP202" s="198"/>
      <c r="LQ202" s="242">
        <v>363</v>
      </c>
      <c r="LR202" s="198"/>
      <c r="LS202" s="198"/>
      <c r="LT202" s="198"/>
      <c r="LU202" s="198"/>
      <c r="LV202" s="198"/>
      <c r="LW202" s="198"/>
      <c r="LX202" s="198"/>
      <c r="LY202" s="198"/>
      <c r="LZ202" s="198"/>
      <c r="MA202" s="198"/>
      <c r="MB202" s="198"/>
      <c r="MC202" s="198"/>
      <c r="MD202" s="198"/>
      <c r="ME202" s="198"/>
      <c r="MF202" s="198"/>
      <c r="MG202" s="198"/>
      <c r="MH202" s="198"/>
      <c r="MI202" s="198"/>
      <c r="MJ202" s="198"/>
      <c r="MK202" s="198"/>
      <c r="ML202" s="198"/>
      <c r="MM202" s="198"/>
      <c r="MN202" s="242">
        <v>363</v>
      </c>
      <c r="MO202" s="242">
        <v>133</v>
      </c>
      <c r="MP202" s="198"/>
      <c r="MQ202" s="242">
        <v>133</v>
      </c>
      <c r="MR202" s="198"/>
      <c r="MS202" s="198"/>
      <c r="MT202" s="198"/>
      <c r="MU202" s="198"/>
      <c r="MV202" s="198"/>
      <c r="MW202" s="198"/>
      <c r="MX202" s="198"/>
      <c r="MY202" s="198"/>
      <c r="MZ202" s="198"/>
      <c r="NA202" s="242">
        <v>133</v>
      </c>
      <c r="NB202" s="198"/>
      <c r="NC202" s="198"/>
      <c r="ND202" s="198"/>
      <c r="NE202" s="198"/>
      <c r="NF202" s="198"/>
      <c r="NG202" s="198"/>
      <c r="NH202" s="198"/>
      <c r="NI202" s="198"/>
      <c r="NJ202" s="198"/>
      <c r="NK202" s="198"/>
      <c r="NL202" s="198"/>
      <c r="NM202" s="198"/>
      <c r="NN202" s="198"/>
      <c r="NO202" s="198"/>
      <c r="NP202" s="198"/>
      <c r="NQ202" s="198"/>
      <c r="NR202" s="198"/>
      <c r="NS202" s="198"/>
      <c r="NT202" s="198"/>
      <c r="NU202" s="198"/>
      <c r="NV202" s="198"/>
      <c r="NW202" s="198"/>
      <c r="NX202" s="198"/>
      <c r="NY202" s="198"/>
      <c r="NZ202" s="198"/>
      <c r="OA202" s="198"/>
      <c r="OB202" s="198"/>
      <c r="OC202" s="198"/>
      <c r="OD202" s="198"/>
      <c r="OE202" s="198"/>
      <c r="OF202" s="198"/>
      <c r="OG202" s="198"/>
      <c r="OH202" s="198"/>
      <c r="OI202" s="198"/>
      <c r="OJ202" s="198"/>
      <c r="OK202" s="198"/>
      <c r="OL202" s="198"/>
      <c r="OM202" s="198"/>
      <c r="ON202" s="198"/>
      <c r="OO202" s="198"/>
      <c r="OP202" s="198"/>
      <c r="OQ202" s="198"/>
      <c r="OR202" s="198"/>
      <c r="OS202" s="198"/>
      <c r="OT202" s="198"/>
      <c r="OU202" s="198"/>
      <c r="OV202" s="198"/>
      <c r="OW202" s="198"/>
      <c r="OX202" s="198"/>
      <c r="OY202" s="198"/>
      <c r="OZ202" s="198"/>
      <c r="PA202" s="198"/>
      <c r="PB202" s="198"/>
      <c r="PC202" s="198"/>
      <c r="PD202" s="198"/>
      <c r="PE202" s="198"/>
      <c r="PF202" s="198"/>
      <c r="PG202" s="198"/>
      <c r="PH202" s="198"/>
      <c r="PI202" s="198"/>
      <c r="PJ202" s="198"/>
      <c r="PK202" s="198"/>
      <c r="PL202" s="198"/>
      <c r="PM202" s="198"/>
      <c r="PN202" s="198"/>
      <c r="PO202" s="198"/>
      <c r="PP202" s="198"/>
      <c r="PQ202" s="198"/>
      <c r="PR202" s="198"/>
      <c r="PS202" s="198"/>
      <c r="PT202" s="198"/>
      <c r="PU202" s="198"/>
      <c r="PV202" s="198"/>
      <c r="PW202" s="198"/>
      <c r="PX202" s="261"/>
      <c r="PY202" s="261"/>
      <c r="PZ202" s="261"/>
      <c r="QA202" s="261"/>
      <c r="QB202" s="261"/>
      <c r="QC202" s="261"/>
      <c r="QD202" s="261"/>
      <c r="QE202" s="261"/>
      <c r="QF202" s="261"/>
      <c r="QG202" s="261"/>
      <c r="QH202" s="261"/>
      <c r="QI202" s="261"/>
      <c r="QJ202" s="261"/>
      <c r="QK202" s="261"/>
      <c r="QL202" s="261"/>
      <c r="QM202" s="261"/>
      <c r="QN202" s="261"/>
      <c r="QO202" s="261"/>
      <c r="QP202" s="261"/>
      <c r="QQ202" s="261"/>
      <c r="QR202" s="261"/>
      <c r="QS202" s="261"/>
      <c r="QT202" s="261"/>
      <c r="QU202" s="261"/>
      <c r="QV202" s="261"/>
      <c r="QW202" s="261"/>
      <c r="QX202" s="261"/>
      <c r="QY202" s="261"/>
      <c r="QZ202" s="261"/>
      <c r="RA202" s="261"/>
      <c r="RB202" s="261"/>
      <c r="RC202" s="261"/>
      <c r="RD202" s="261"/>
      <c r="RE202" s="261"/>
      <c r="RF202" s="261"/>
      <c r="RG202" s="261"/>
      <c r="RH202" s="261"/>
      <c r="RI202" s="261"/>
      <c r="RJ202" s="261"/>
      <c r="RK202" s="261"/>
      <c r="RL202" s="261"/>
      <c r="RM202" s="261"/>
      <c r="RN202" s="261"/>
      <c r="RO202" s="261"/>
      <c r="RP202" s="261"/>
      <c r="RQ202" s="261"/>
      <c r="RR202" s="261"/>
      <c r="RS202" s="261"/>
      <c r="RT202" s="261"/>
      <c r="RU202" s="261"/>
      <c r="RV202" s="261"/>
      <c r="RW202" s="261"/>
      <c r="RX202" s="261"/>
      <c r="RY202" s="261"/>
      <c r="RZ202" s="261"/>
      <c r="SA202" s="261"/>
      <c r="SB202" s="261"/>
      <c r="SC202" s="261"/>
      <c r="SD202" s="261"/>
      <c r="SE202" s="261"/>
    </row>
    <row r="203" spans="1:499" x14ac:dyDescent="0.2">
      <c r="A203" s="230" t="s">
        <v>830</v>
      </c>
      <c r="B203" s="231" t="s">
        <v>2184</v>
      </c>
      <c r="C203" s="225"/>
      <c r="D203" s="225"/>
      <c r="E203" s="225"/>
      <c r="F203" s="226" t="s">
        <v>5874</v>
      </c>
      <c r="G203" s="226" t="s">
        <v>5550</v>
      </c>
      <c r="H203" s="226" t="s">
        <v>5551</v>
      </c>
      <c r="I203" s="226" t="s">
        <v>5864</v>
      </c>
      <c r="J203" s="226"/>
      <c r="K203" s="226"/>
      <c r="L203" s="226"/>
      <c r="M203" s="226"/>
      <c r="N203" s="226" t="s">
        <v>5553</v>
      </c>
      <c r="O203" s="226" t="s">
        <v>5690</v>
      </c>
      <c r="P203" s="226"/>
      <c r="Q203" s="237">
        <v>0</v>
      </c>
      <c r="R203" s="238"/>
      <c r="S203" s="238"/>
      <c r="T203" s="238"/>
      <c r="U203" s="238"/>
      <c r="V203" s="238"/>
      <c r="W203" s="232" t="s">
        <v>5578</v>
      </c>
      <c r="X203" s="232"/>
      <c r="Y203" s="232" t="s">
        <v>5556</v>
      </c>
      <c r="Z203" s="235">
        <v>0.45</v>
      </c>
      <c r="AA203" s="235">
        <v>0.8</v>
      </c>
      <c r="AB203" s="235">
        <v>0</v>
      </c>
      <c r="AC203" s="224">
        <v>36526</v>
      </c>
      <c r="AD203" s="224">
        <v>36526</v>
      </c>
      <c r="AE203" s="125">
        <v>18</v>
      </c>
      <c r="AF203" s="125">
        <v>24</v>
      </c>
      <c r="AG203" s="125">
        <v>12</v>
      </c>
      <c r="AH203" s="236">
        <v>1</v>
      </c>
      <c r="AI203" s="236" t="s">
        <v>5297</v>
      </c>
      <c r="AJ203" s="125" t="s">
        <v>6227</v>
      </c>
      <c r="AK203" s="175" t="s">
        <v>5144</v>
      </c>
      <c r="AL203" s="125">
        <v>3538</v>
      </c>
      <c r="AM203" s="27" t="s">
        <v>820</v>
      </c>
      <c r="AN203" s="126">
        <v>80.19</v>
      </c>
      <c r="AO203" s="126">
        <v>8.3000000000000007</v>
      </c>
      <c r="AP203" s="126">
        <v>8.4</v>
      </c>
      <c r="AQ203" s="126">
        <v>3.1</v>
      </c>
      <c r="AR203" s="125">
        <v>0</v>
      </c>
      <c r="AS203" s="125">
        <v>0</v>
      </c>
      <c r="AT203" s="178">
        <v>43333</v>
      </c>
      <c r="AU203" s="178"/>
      <c r="AV203" s="178">
        <v>43122</v>
      </c>
      <c r="AW203" s="239" t="s">
        <v>855</v>
      </c>
      <c r="AX203" s="239" t="s">
        <v>846</v>
      </c>
      <c r="AY203" s="127"/>
      <c r="AZ203" s="127"/>
      <c r="BA203" s="128">
        <v>1000</v>
      </c>
      <c r="BB203" s="128" t="s">
        <v>489</v>
      </c>
      <c r="BC203" s="128"/>
      <c r="BD203" s="128">
        <v>1</v>
      </c>
      <c r="BE203" s="129" t="s">
        <v>541</v>
      </c>
      <c r="BF203" s="130">
        <v>1</v>
      </c>
      <c r="BG203" s="240"/>
      <c r="BH203" s="241"/>
      <c r="BI203" s="190"/>
      <c r="BJ203" s="131">
        <v>2660</v>
      </c>
      <c r="BK203" s="191">
        <v>3465</v>
      </c>
      <c r="BL203" s="13">
        <v>1769</v>
      </c>
      <c r="BM203" s="13">
        <v>878</v>
      </c>
      <c r="BN203" s="27" t="s">
        <v>705</v>
      </c>
      <c r="BO203" s="13" t="s">
        <v>5562</v>
      </c>
      <c r="BP203" s="222">
        <v>2500</v>
      </c>
      <c r="BQ203" s="132"/>
      <c r="BR203" s="133"/>
      <c r="BS203" s="125">
        <v>1000000000</v>
      </c>
      <c r="BT203" s="134">
        <v>1692</v>
      </c>
      <c r="BU203" s="135">
        <v>0.3639</v>
      </c>
      <c r="BV203" s="134">
        <v>1000</v>
      </c>
      <c r="BW203" s="136">
        <v>0</v>
      </c>
      <c r="BX203" s="136">
        <v>1000</v>
      </c>
      <c r="BY203" s="136">
        <v>0</v>
      </c>
      <c r="BZ203" s="134">
        <v>0</v>
      </c>
      <c r="CA203" s="134">
        <v>0</v>
      </c>
      <c r="CB203" s="134">
        <v>2692</v>
      </c>
      <c r="CC203" s="135">
        <v>-1.2E-2</v>
      </c>
      <c r="CD203" s="134"/>
      <c r="CE203" s="134"/>
      <c r="CF203" s="137">
        <v>0</v>
      </c>
      <c r="CG203" s="134">
        <v>887</v>
      </c>
      <c r="CH203" s="132"/>
      <c r="CI203" s="132"/>
      <c r="CJ203" s="229" t="s">
        <v>820</v>
      </c>
      <c r="CK203" s="233" t="s">
        <v>820</v>
      </c>
      <c r="CL203" s="138">
        <v>0</v>
      </c>
      <c r="CM203" s="138">
        <v>0</v>
      </c>
      <c r="CN203" s="135">
        <v>0</v>
      </c>
      <c r="CO203" s="135">
        <v>1.04</v>
      </c>
      <c r="CP203" s="139"/>
      <c r="CQ203" s="135">
        <v>1</v>
      </c>
      <c r="CR203" s="179">
        <v>43175</v>
      </c>
      <c r="CS203" s="180">
        <v>43367</v>
      </c>
      <c r="CT203" s="181">
        <v>43493</v>
      </c>
      <c r="CU203" s="181">
        <v>43311</v>
      </c>
      <c r="CV203" s="181">
        <v>43395</v>
      </c>
      <c r="CW203" s="181">
        <v>43395</v>
      </c>
      <c r="CX203" s="181">
        <v>43479</v>
      </c>
      <c r="CY203" s="135">
        <v>1.5190249548471553</v>
      </c>
      <c r="CZ203" s="134">
        <v>33572</v>
      </c>
      <c r="DA203" s="135">
        <v>9.7087378640776691E-3</v>
      </c>
      <c r="DB203" s="135">
        <v>0.36893203883495146</v>
      </c>
      <c r="DC203" s="135">
        <v>0.1650485436893204</v>
      </c>
      <c r="DD203" s="135">
        <v>0</v>
      </c>
      <c r="DE203" s="140">
        <v>0</v>
      </c>
      <c r="DF203" s="13" t="s">
        <v>820</v>
      </c>
      <c r="DG203" s="80" t="s">
        <v>820</v>
      </c>
      <c r="DH203" s="18" t="b">
        <v>0</v>
      </c>
      <c r="DI203" s="79"/>
      <c r="DJ203" s="79"/>
      <c r="DK203" s="192"/>
      <c r="DL203" s="174"/>
      <c r="DM203" s="193"/>
      <c r="DN203" s="135"/>
      <c r="DO203" s="79"/>
      <c r="DP203" s="79"/>
      <c r="DQ203" s="79"/>
      <c r="DR203" s="79"/>
      <c r="DS203" s="79"/>
      <c r="DT203" s="79"/>
      <c r="DU203" s="79"/>
      <c r="DV203" s="18"/>
      <c r="DW203" s="18"/>
      <c r="DX203" s="18"/>
      <c r="DY203" s="177"/>
      <c r="DZ203" s="177">
        <v>0</v>
      </c>
      <c r="EA203" s="177">
        <v>0</v>
      </c>
      <c r="EB203" s="177">
        <v>0</v>
      </c>
      <c r="EC203" s="177">
        <v>0</v>
      </c>
      <c r="ED203" s="177">
        <v>0</v>
      </c>
      <c r="EE203" s="177">
        <v>0</v>
      </c>
      <c r="EF203" s="177">
        <v>0</v>
      </c>
      <c r="EG203" s="177">
        <v>0</v>
      </c>
      <c r="EH203" s="177">
        <v>0</v>
      </c>
      <c r="EI203" s="177">
        <v>0</v>
      </c>
      <c r="EJ203" s="177">
        <v>0</v>
      </c>
      <c r="EK203" s="177">
        <v>0</v>
      </c>
      <c r="EL203" s="177">
        <v>0</v>
      </c>
      <c r="EM203" s="177">
        <v>0</v>
      </c>
      <c r="EN203" s="177">
        <v>0</v>
      </c>
      <c r="EO203" s="177">
        <v>0</v>
      </c>
      <c r="EP203" s="177">
        <v>0</v>
      </c>
      <c r="EQ203" s="177">
        <v>0</v>
      </c>
      <c r="ER203" s="177">
        <v>0</v>
      </c>
      <c r="ES203" s="177">
        <v>0</v>
      </c>
      <c r="ET203" s="177">
        <v>0</v>
      </c>
      <c r="EU203" s="177">
        <v>0</v>
      </c>
      <c r="EV203" s="177">
        <v>0</v>
      </c>
      <c r="EW203" s="177">
        <v>0</v>
      </c>
      <c r="EX203" s="177">
        <v>0</v>
      </c>
      <c r="EY203" s="177">
        <v>1135</v>
      </c>
      <c r="EZ203" s="177">
        <v>0</v>
      </c>
      <c r="FA203" s="177">
        <v>0</v>
      </c>
      <c r="FB203" s="177">
        <v>1615</v>
      </c>
      <c r="FC203" s="250">
        <v>1210</v>
      </c>
      <c r="FD203" s="244">
        <v>1277</v>
      </c>
      <c r="FE203" s="244">
        <v>1277</v>
      </c>
      <c r="FF203" s="244">
        <v>1277</v>
      </c>
      <c r="FG203" s="250">
        <v>1102</v>
      </c>
      <c r="FH203" s="250">
        <v>1067</v>
      </c>
      <c r="FI203" s="250">
        <v>1067</v>
      </c>
      <c r="FJ203" s="250">
        <v>1067</v>
      </c>
      <c r="FK203" s="250">
        <v>865</v>
      </c>
      <c r="FL203" s="250">
        <v>865</v>
      </c>
      <c r="FM203" s="250">
        <v>865</v>
      </c>
      <c r="FN203" s="250">
        <v>865</v>
      </c>
      <c r="FO203" s="250">
        <v>865</v>
      </c>
      <c r="FP203" s="250">
        <v>865</v>
      </c>
      <c r="FQ203" s="250">
        <v>865</v>
      </c>
      <c r="FR203" s="250">
        <v>865</v>
      </c>
      <c r="FS203" s="250">
        <v>865</v>
      </c>
      <c r="FT203" s="250">
        <v>865</v>
      </c>
      <c r="FU203" s="250">
        <v>865</v>
      </c>
      <c r="FV203" s="250">
        <v>865</v>
      </c>
      <c r="FW203" s="250">
        <v>865</v>
      </c>
      <c r="FX203" s="250">
        <v>865</v>
      </c>
      <c r="FY203" s="250">
        <v>865</v>
      </c>
      <c r="FZ203" s="250">
        <v>865</v>
      </c>
      <c r="GA203" s="250">
        <v>865</v>
      </c>
      <c r="GB203" s="250">
        <v>865</v>
      </c>
      <c r="GC203" s="250">
        <v>865</v>
      </c>
      <c r="GD203" s="245">
        <v>655</v>
      </c>
      <c r="GE203" s="245">
        <v>655</v>
      </c>
      <c r="GF203" s="245">
        <v>655</v>
      </c>
      <c r="GG203" s="245">
        <v>655</v>
      </c>
      <c r="GH203" s="245">
        <v>655</v>
      </c>
      <c r="GI203" s="245">
        <v>655</v>
      </c>
      <c r="GJ203" s="245">
        <v>655</v>
      </c>
      <c r="GK203" s="245">
        <v>655</v>
      </c>
      <c r="GL203" s="245">
        <v>655</v>
      </c>
      <c r="GM203" s="245">
        <v>605</v>
      </c>
      <c r="GN203" s="245">
        <v>505</v>
      </c>
      <c r="GO203" s="245">
        <v>505</v>
      </c>
      <c r="GP203" s="245">
        <v>505</v>
      </c>
      <c r="GQ203" s="245">
        <v>505</v>
      </c>
      <c r="GR203" s="245">
        <v>505</v>
      </c>
      <c r="GS203" s="245">
        <v>505</v>
      </c>
      <c r="GT203" s="245">
        <v>495</v>
      </c>
      <c r="GU203" s="245">
        <v>395</v>
      </c>
      <c r="GV203" s="245">
        <v>395</v>
      </c>
      <c r="GW203" s="245">
        <v>395</v>
      </c>
      <c r="GX203" s="245">
        <v>395</v>
      </c>
      <c r="GY203" s="245">
        <v>395</v>
      </c>
      <c r="GZ203" s="245">
        <v>395</v>
      </c>
      <c r="HA203" s="245">
        <v>395</v>
      </c>
      <c r="HB203" s="245">
        <v>395</v>
      </c>
      <c r="HC203" s="245">
        <v>395</v>
      </c>
      <c r="HD203" s="245">
        <v>395</v>
      </c>
      <c r="HE203" s="245">
        <v>1</v>
      </c>
      <c r="HF203" s="245">
        <v>385</v>
      </c>
      <c r="HG203" s="245">
        <v>385</v>
      </c>
      <c r="HH203" s="245">
        <v>385</v>
      </c>
      <c r="HI203" s="242">
        <v>385</v>
      </c>
      <c r="HJ203" s="242">
        <v>385</v>
      </c>
      <c r="HK203" s="196"/>
      <c r="HL203" s="196"/>
      <c r="HM203" s="242">
        <v>345</v>
      </c>
      <c r="HN203" s="242">
        <v>345</v>
      </c>
      <c r="HO203" s="242">
        <v>385</v>
      </c>
      <c r="HP203" s="242">
        <v>335</v>
      </c>
      <c r="HQ203" s="242">
        <v>335</v>
      </c>
      <c r="HR203" s="242">
        <v>335</v>
      </c>
      <c r="HS203" s="242">
        <v>335</v>
      </c>
      <c r="HT203" s="242">
        <v>335</v>
      </c>
      <c r="HU203" s="242">
        <v>335</v>
      </c>
      <c r="HV203" s="196"/>
      <c r="HW203" s="242">
        <v>335</v>
      </c>
      <c r="HX203" s="242">
        <v>335</v>
      </c>
      <c r="HY203" s="242">
        <v>325</v>
      </c>
      <c r="HZ203" s="242">
        <v>325</v>
      </c>
      <c r="IA203" s="242">
        <v>325</v>
      </c>
      <c r="IB203" s="242">
        <v>325</v>
      </c>
      <c r="IC203" s="242">
        <v>325</v>
      </c>
      <c r="ID203" s="242">
        <v>325</v>
      </c>
      <c r="IE203" s="242">
        <v>305</v>
      </c>
      <c r="IF203" s="242">
        <v>285</v>
      </c>
      <c r="IG203" s="242">
        <v>285</v>
      </c>
      <c r="IH203" s="242">
        <v>285</v>
      </c>
      <c r="II203" s="242">
        <v>255</v>
      </c>
      <c r="IJ203" s="242">
        <v>255</v>
      </c>
      <c r="IK203" s="242">
        <v>255</v>
      </c>
      <c r="IL203" s="242">
        <v>205</v>
      </c>
      <c r="IM203" s="242">
        <v>205</v>
      </c>
      <c r="IN203" s="242">
        <v>205</v>
      </c>
      <c r="IO203" s="242">
        <v>205</v>
      </c>
      <c r="IP203" s="242">
        <v>205</v>
      </c>
      <c r="IQ203" s="242">
        <v>145</v>
      </c>
      <c r="IR203" s="242">
        <v>145</v>
      </c>
      <c r="IS203" s="242">
        <v>135</v>
      </c>
      <c r="IT203" s="242">
        <v>135</v>
      </c>
      <c r="IU203" s="242">
        <v>135</v>
      </c>
      <c r="IV203" s="242">
        <v>135</v>
      </c>
      <c r="IW203" s="242">
        <v>135</v>
      </c>
      <c r="IX203" s="242">
        <v>135</v>
      </c>
      <c r="IY203" s="242">
        <v>125</v>
      </c>
      <c r="IZ203" s="196"/>
      <c r="JA203" s="242">
        <v>105</v>
      </c>
      <c r="JB203" s="242">
        <v>105</v>
      </c>
      <c r="JC203" s="242">
        <v>105</v>
      </c>
      <c r="JD203" s="245">
        <v>65</v>
      </c>
      <c r="JE203" s="245">
        <v>65</v>
      </c>
      <c r="JF203" s="245">
        <v>65</v>
      </c>
      <c r="JG203" s="245">
        <v>15</v>
      </c>
      <c r="JH203" s="245">
        <v>15</v>
      </c>
      <c r="JI203" s="245">
        <v>15</v>
      </c>
      <c r="JJ203" s="245"/>
      <c r="JK203" s="242">
        <v>15</v>
      </c>
      <c r="JL203" s="245">
        <v>15</v>
      </c>
      <c r="JM203" s="245">
        <v>15</v>
      </c>
      <c r="JN203" s="245">
        <v>15</v>
      </c>
      <c r="JO203" s="245">
        <v>15</v>
      </c>
      <c r="JP203" s="245">
        <v>15</v>
      </c>
      <c r="JQ203" s="196"/>
      <c r="JR203" s="245">
        <v>15</v>
      </c>
      <c r="JS203" s="245">
        <v>15</v>
      </c>
      <c r="JT203" s="245">
        <v>15</v>
      </c>
      <c r="JU203" s="245">
        <v>15</v>
      </c>
      <c r="JV203" s="245">
        <v>15</v>
      </c>
      <c r="JW203" s="245">
        <v>15</v>
      </c>
      <c r="JX203" s="245">
        <v>15</v>
      </c>
      <c r="JY203" s="245">
        <v>15</v>
      </c>
      <c r="JZ203" s="245">
        <v>15</v>
      </c>
      <c r="KA203" s="245">
        <v>5</v>
      </c>
      <c r="KB203" s="245">
        <v>5</v>
      </c>
      <c r="KC203" s="245">
        <v>5</v>
      </c>
      <c r="KD203" s="245">
        <v>5</v>
      </c>
      <c r="KE203" s="245">
        <v>5</v>
      </c>
      <c r="KF203" s="245">
        <v>5</v>
      </c>
      <c r="KG203" s="245">
        <v>5</v>
      </c>
      <c r="KH203" s="245">
        <v>5</v>
      </c>
      <c r="KI203" s="245">
        <v>5</v>
      </c>
      <c r="KJ203" s="245">
        <v>5</v>
      </c>
      <c r="KK203" s="245">
        <v>5</v>
      </c>
      <c r="KL203" s="245">
        <v>5</v>
      </c>
      <c r="KM203" s="245">
        <v>5</v>
      </c>
      <c r="KN203" s="245">
        <v>5</v>
      </c>
      <c r="KO203" s="250">
        <v>1003</v>
      </c>
      <c r="KP203" s="250">
        <v>1003</v>
      </c>
      <c r="KQ203" s="250">
        <v>1003</v>
      </c>
      <c r="KR203" s="250">
        <v>1003</v>
      </c>
      <c r="KS203" s="250">
        <v>1003</v>
      </c>
      <c r="KT203" s="250">
        <v>1003</v>
      </c>
      <c r="KU203" s="250">
        <v>993</v>
      </c>
      <c r="KV203" s="250">
        <v>983</v>
      </c>
      <c r="KW203" s="250">
        <v>983</v>
      </c>
      <c r="KX203" s="196"/>
      <c r="KY203" s="196"/>
      <c r="KZ203" s="196"/>
      <c r="LA203" s="196"/>
      <c r="LB203" s="250">
        <v>933</v>
      </c>
      <c r="LC203" s="245">
        <v>15</v>
      </c>
      <c r="LD203" s="245">
        <v>15</v>
      </c>
      <c r="LE203" s="250">
        <v>933</v>
      </c>
      <c r="LF203" s="199">
        <v>0</v>
      </c>
      <c r="LG203" s="250">
        <v>933</v>
      </c>
      <c r="LH203" s="196"/>
      <c r="LI203" s="196"/>
      <c r="LJ203" s="196"/>
      <c r="LK203" s="196"/>
      <c r="LL203" s="196"/>
      <c r="LM203" s="196"/>
      <c r="LN203" s="196"/>
      <c r="LO203" s="196"/>
      <c r="LP203" s="196"/>
      <c r="LQ203" s="250">
        <v>933</v>
      </c>
      <c r="LR203" s="196"/>
      <c r="LS203" s="196"/>
      <c r="LT203" s="196"/>
      <c r="LU203" s="196"/>
      <c r="LV203" s="196"/>
      <c r="LW203" s="196"/>
      <c r="LX203" s="196"/>
      <c r="LY203" s="196"/>
      <c r="LZ203" s="196"/>
      <c r="MA203" s="196"/>
      <c r="MB203" s="196"/>
      <c r="MC203" s="196"/>
      <c r="MD203" s="196"/>
      <c r="ME203" s="196"/>
      <c r="MF203" s="196"/>
      <c r="MG203" s="196"/>
      <c r="MH203" s="196"/>
      <c r="MI203" s="196"/>
      <c r="MJ203" s="196"/>
      <c r="MK203" s="196"/>
      <c r="ML203" s="196"/>
      <c r="MM203" s="196"/>
      <c r="MN203" s="250">
        <v>933</v>
      </c>
      <c r="MO203" s="250">
        <v>1692</v>
      </c>
      <c r="MP203" s="196"/>
      <c r="MQ203" s="250">
        <v>1692</v>
      </c>
      <c r="MR203" s="196"/>
      <c r="MS203" s="196"/>
      <c r="MT203" s="196"/>
      <c r="MU203" s="196"/>
      <c r="MV203" s="196"/>
      <c r="MW203" s="196"/>
      <c r="MX203" s="196"/>
      <c r="MY203" s="196"/>
      <c r="MZ203" s="196"/>
      <c r="NA203" s="250">
        <v>1692</v>
      </c>
      <c r="NB203" s="196"/>
      <c r="NC203" s="196"/>
      <c r="ND203" s="196"/>
      <c r="NE203" s="196"/>
      <c r="NF203" s="196"/>
      <c r="NG203" s="196"/>
      <c r="NH203" s="196"/>
      <c r="NI203" s="196"/>
      <c r="NJ203" s="196"/>
      <c r="NK203" s="196"/>
      <c r="NL203" s="196"/>
      <c r="NM203" s="196"/>
      <c r="NN203" s="196"/>
      <c r="NO203" s="196"/>
      <c r="NP203" s="196"/>
      <c r="NQ203" s="196"/>
      <c r="NR203" s="196"/>
      <c r="NS203" s="196"/>
      <c r="NT203" s="196"/>
      <c r="NU203" s="196"/>
      <c r="NV203" s="196"/>
      <c r="NW203" s="196"/>
      <c r="NX203" s="196"/>
      <c r="NY203" s="196"/>
      <c r="NZ203" s="196"/>
      <c r="OA203" s="196"/>
      <c r="OB203" s="196"/>
      <c r="OC203" s="196"/>
      <c r="OD203" s="196"/>
      <c r="OE203" s="196"/>
      <c r="OF203" s="196"/>
      <c r="OG203" s="196"/>
      <c r="OH203" s="196"/>
      <c r="OI203" s="196"/>
      <c r="OJ203" s="196"/>
      <c r="OK203" s="196"/>
      <c r="OL203" s="196"/>
      <c r="OM203" s="196"/>
      <c r="ON203" s="196"/>
      <c r="OO203" s="196"/>
      <c r="OP203" s="196"/>
      <c r="OQ203" s="196"/>
      <c r="OR203" s="196"/>
      <c r="OS203" s="196"/>
      <c r="OT203" s="196"/>
      <c r="OU203" s="196"/>
      <c r="OV203" s="196"/>
      <c r="OW203" s="196"/>
      <c r="OX203" s="196"/>
      <c r="OY203" s="196"/>
      <c r="OZ203" s="196"/>
      <c r="PA203" s="196"/>
      <c r="PB203" s="196"/>
      <c r="PC203" s="196"/>
      <c r="PD203" s="196"/>
      <c r="PE203" s="196"/>
      <c r="PF203" s="196"/>
      <c r="PG203" s="196"/>
      <c r="PH203" s="196"/>
      <c r="PI203" s="196"/>
      <c r="PJ203" s="196"/>
      <c r="PK203" s="196"/>
      <c r="PL203" s="196"/>
      <c r="PM203" s="196"/>
      <c r="PN203" s="196"/>
      <c r="PO203" s="196"/>
      <c r="PP203" s="196"/>
      <c r="PQ203" s="196"/>
      <c r="PR203" s="196"/>
      <c r="PS203" s="196"/>
      <c r="PT203" s="196"/>
      <c r="PU203" s="196"/>
      <c r="PV203" s="196"/>
      <c r="PW203" s="196"/>
      <c r="PX203" s="261"/>
      <c r="PY203" s="261"/>
      <c r="PZ203" s="261"/>
      <c r="QA203" s="261"/>
      <c r="QB203" s="261"/>
      <c r="QC203" s="261"/>
      <c r="QD203" s="261"/>
      <c r="QE203" s="261"/>
      <c r="QF203" s="261"/>
      <c r="QG203" s="261"/>
      <c r="QH203" s="261"/>
      <c r="QI203" s="261"/>
      <c r="QJ203" s="261"/>
      <c r="QK203" s="261"/>
      <c r="QL203" s="261"/>
      <c r="QM203" s="261"/>
      <c r="QN203" s="261"/>
      <c r="QO203" s="261"/>
      <c r="QP203" s="261"/>
      <c r="QQ203" s="261"/>
      <c r="QR203" s="261"/>
      <c r="QS203" s="261"/>
      <c r="QT203" s="261"/>
      <c r="QU203" s="261"/>
      <c r="QV203" s="261"/>
      <c r="QW203" s="261"/>
      <c r="QX203" s="261"/>
      <c r="QY203" s="261"/>
      <c r="QZ203" s="261"/>
      <c r="RA203" s="261"/>
      <c r="RB203" s="261"/>
      <c r="RC203" s="261"/>
      <c r="RD203" s="261"/>
      <c r="RE203" s="261"/>
      <c r="RF203" s="261"/>
      <c r="RG203" s="261"/>
      <c r="RH203" s="261"/>
      <c r="RI203" s="261"/>
      <c r="RJ203" s="261"/>
      <c r="RK203" s="261"/>
      <c r="RL203" s="261"/>
      <c r="RM203" s="261"/>
      <c r="RN203" s="261"/>
      <c r="RO203" s="261"/>
      <c r="RP203" s="261"/>
      <c r="RQ203" s="261"/>
      <c r="RR203" s="261"/>
      <c r="RS203" s="261"/>
      <c r="RT203" s="261"/>
      <c r="RU203" s="261"/>
      <c r="RV203" s="261"/>
      <c r="RW203" s="261"/>
      <c r="RX203" s="261"/>
      <c r="RY203" s="261"/>
      <c r="RZ203" s="261"/>
      <c r="SA203" s="261"/>
      <c r="SB203" s="261"/>
      <c r="SC203" s="261"/>
      <c r="SD203" s="261"/>
      <c r="SE203" s="261"/>
    </row>
    <row r="204" spans="1:499" x14ac:dyDescent="0.2">
      <c r="A204" s="230" t="s">
        <v>830</v>
      </c>
      <c r="B204" s="231" t="s">
        <v>2525</v>
      </c>
      <c r="C204" s="225"/>
      <c r="D204" s="225"/>
      <c r="E204" s="225"/>
      <c r="F204" s="226" t="s">
        <v>5875</v>
      </c>
      <c r="G204" s="226" t="s">
        <v>5550</v>
      </c>
      <c r="H204" s="226" t="s">
        <v>5551</v>
      </c>
      <c r="I204" s="226" t="s">
        <v>5864</v>
      </c>
      <c r="J204" s="226"/>
      <c r="K204" s="226"/>
      <c r="L204" s="226"/>
      <c r="M204" s="226"/>
      <c r="N204" s="226" t="s">
        <v>5553</v>
      </c>
      <c r="O204" s="226" t="s">
        <v>5876</v>
      </c>
      <c r="P204" s="226"/>
      <c r="Q204" s="237">
        <v>0</v>
      </c>
      <c r="R204" s="238"/>
      <c r="S204" s="238"/>
      <c r="T204" s="238"/>
      <c r="U204" s="238"/>
      <c r="V204" s="238"/>
      <c r="W204" s="232" t="s">
        <v>5570</v>
      </c>
      <c r="X204" s="232"/>
      <c r="Y204" s="232" t="s">
        <v>5556</v>
      </c>
      <c r="Z204" s="235">
        <v>0.31</v>
      </c>
      <c r="AA204" s="235">
        <v>0.52</v>
      </c>
      <c r="AB204" s="235">
        <v>0</v>
      </c>
      <c r="AC204" s="224">
        <v>36526</v>
      </c>
      <c r="AD204" s="224">
        <v>36526</v>
      </c>
      <c r="AE204" s="125">
        <v>18</v>
      </c>
      <c r="AF204" s="125">
        <v>24</v>
      </c>
      <c r="AG204" s="125">
        <v>12</v>
      </c>
      <c r="AH204" s="236">
        <v>1</v>
      </c>
      <c r="AI204" s="236"/>
      <c r="AJ204" s="125" t="s">
        <v>6225</v>
      </c>
      <c r="AK204" s="175" t="s">
        <v>5144</v>
      </c>
      <c r="AL204" s="125" t="s">
        <v>820</v>
      </c>
      <c r="AM204" s="27" t="s">
        <v>5060</v>
      </c>
      <c r="AN204" s="126">
        <v>49.7</v>
      </c>
      <c r="AO204" s="126">
        <v>3.6</v>
      </c>
      <c r="AP204" s="126">
        <v>6.1</v>
      </c>
      <c r="AQ204" s="126">
        <v>2.5</v>
      </c>
      <c r="AR204" s="125">
        <v>0</v>
      </c>
      <c r="AS204" s="125">
        <v>0</v>
      </c>
      <c r="AT204" s="178">
        <v>43333</v>
      </c>
      <c r="AU204" s="178"/>
      <c r="AV204" s="178">
        <v>43038</v>
      </c>
      <c r="AW204" s="239" t="s">
        <v>855</v>
      </c>
      <c r="AX204" s="239" t="s">
        <v>846</v>
      </c>
      <c r="AY204" s="127"/>
      <c r="AZ204" s="127"/>
      <c r="BA204" s="128">
        <v>500</v>
      </c>
      <c r="BB204" s="128" t="s">
        <v>489</v>
      </c>
      <c r="BC204" s="128"/>
      <c r="BD204" s="128">
        <v>1</v>
      </c>
      <c r="BE204" s="129" t="s">
        <v>541</v>
      </c>
      <c r="BF204" s="130">
        <v>1</v>
      </c>
      <c r="BG204" s="240"/>
      <c r="BH204" s="241"/>
      <c r="BI204" s="190"/>
      <c r="BJ204" s="131">
        <v>709</v>
      </c>
      <c r="BK204" s="191">
        <v>2148</v>
      </c>
      <c r="BL204" s="13">
        <v>471</v>
      </c>
      <c r="BM204" s="13">
        <v>234</v>
      </c>
      <c r="BN204" s="27" t="s">
        <v>5562</v>
      </c>
      <c r="BO204" s="13" t="s">
        <v>5562</v>
      </c>
      <c r="BP204" s="222">
        <v>788</v>
      </c>
      <c r="BQ204" s="132"/>
      <c r="BR204" s="133"/>
      <c r="BS204" s="125">
        <v>1000000000</v>
      </c>
      <c r="BT204" s="134">
        <v>721</v>
      </c>
      <c r="BU204" s="135">
        <v>-1.6899999999999998E-2</v>
      </c>
      <c r="BV204" s="134">
        <v>500</v>
      </c>
      <c r="BW204" s="136">
        <v>0</v>
      </c>
      <c r="BX204" s="136">
        <v>500</v>
      </c>
      <c r="BY204" s="136">
        <v>0</v>
      </c>
      <c r="BZ204" s="134">
        <v>0</v>
      </c>
      <c r="CA204" s="134">
        <v>0</v>
      </c>
      <c r="CB204" s="134">
        <v>1221</v>
      </c>
      <c r="CC204" s="135">
        <v>-0.72209999999999996</v>
      </c>
      <c r="CD204" s="134"/>
      <c r="CE204" s="134"/>
      <c r="CF204" s="137">
        <v>0</v>
      </c>
      <c r="CG204" s="134">
        <v>236</v>
      </c>
      <c r="CH204" s="132"/>
      <c r="CI204" s="132"/>
      <c r="CJ204" s="229" t="s">
        <v>820</v>
      </c>
      <c r="CK204" s="233" t="s">
        <v>820</v>
      </c>
      <c r="CL204" s="138">
        <v>0</v>
      </c>
      <c r="CM204" s="138">
        <v>4</v>
      </c>
      <c r="CN204" s="135">
        <v>0</v>
      </c>
      <c r="CO204" s="135">
        <v>0.9</v>
      </c>
      <c r="CP204" s="139"/>
      <c r="CQ204" s="135">
        <v>1</v>
      </c>
      <c r="CR204" s="179">
        <v>43479</v>
      </c>
      <c r="CS204" s="180">
        <v>43479</v>
      </c>
      <c r="CT204" s="181">
        <v>43605</v>
      </c>
      <c r="CU204" s="181">
        <v>43311</v>
      </c>
      <c r="CV204" s="181">
        <v>43395</v>
      </c>
      <c r="CW204" s="181">
        <v>43395</v>
      </c>
      <c r="CX204" s="181">
        <v>43479</v>
      </c>
      <c r="CY204" s="135">
        <v>0</v>
      </c>
      <c r="CZ204" s="134">
        <v>0</v>
      </c>
      <c r="DA204" s="135">
        <v>0</v>
      </c>
      <c r="DB204" s="135">
        <v>0</v>
      </c>
      <c r="DC204" s="135">
        <v>0</v>
      </c>
      <c r="DD204" s="135">
        <v>0</v>
      </c>
      <c r="DE204" s="140">
        <v>2.197802197802198E-2</v>
      </c>
      <c r="DF204" s="13" t="s">
        <v>820</v>
      </c>
      <c r="DG204" s="80" t="s">
        <v>820</v>
      </c>
      <c r="DH204" s="18" t="b">
        <v>0</v>
      </c>
      <c r="DI204" s="79"/>
      <c r="DJ204" s="79"/>
      <c r="DK204" s="192"/>
      <c r="DL204" s="174"/>
      <c r="DM204" s="193"/>
      <c r="DN204" s="135"/>
      <c r="DO204" s="79"/>
      <c r="DP204" s="79"/>
      <c r="DQ204" s="79"/>
      <c r="DR204" s="79"/>
      <c r="DS204" s="79"/>
      <c r="DT204" s="79"/>
      <c r="DU204" s="79"/>
      <c r="DV204" s="18"/>
      <c r="DW204" s="18"/>
      <c r="DX204" s="18"/>
      <c r="DY204" s="177"/>
      <c r="DZ204" s="177">
        <v>0</v>
      </c>
      <c r="EA204" s="177">
        <v>0</v>
      </c>
      <c r="EB204" s="177">
        <v>0</v>
      </c>
      <c r="EC204" s="177">
        <v>0</v>
      </c>
      <c r="ED204" s="177">
        <v>0</v>
      </c>
      <c r="EE204" s="177">
        <v>0</v>
      </c>
      <c r="EF204" s="177">
        <v>0</v>
      </c>
      <c r="EG204" s="177">
        <v>0</v>
      </c>
      <c r="EH204" s="177">
        <v>0</v>
      </c>
      <c r="EI204" s="177">
        <v>0</v>
      </c>
      <c r="EJ204" s="177">
        <v>0</v>
      </c>
      <c r="EK204" s="177">
        <v>0</v>
      </c>
      <c r="EL204" s="177">
        <v>0</v>
      </c>
      <c r="EM204" s="177">
        <v>0</v>
      </c>
      <c r="EN204" s="177">
        <v>0</v>
      </c>
      <c r="EO204" s="177">
        <v>0</v>
      </c>
      <c r="EP204" s="177">
        <v>0</v>
      </c>
      <c r="EQ204" s="177">
        <v>0</v>
      </c>
      <c r="ER204" s="177">
        <v>0</v>
      </c>
      <c r="ES204" s="177">
        <v>0</v>
      </c>
      <c r="ET204" s="177">
        <v>0</v>
      </c>
      <c r="EU204" s="177">
        <v>0</v>
      </c>
      <c r="EV204" s="177">
        <v>0</v>
      </c>
      <c r="EW204" s="177">
        <v>0</v>
      </c>
      <c r="EX204" s="177">
        <v>0</v>
      </c>
      <c r="EY204" s="177">
        <v>0</v>
      </c>
      <c r="EZ204" s="177">
        <v>0</v>
      </c>
      <c r="FA204" s="177">
        <v>0</v>
      </c>
      <c r="FB204" s="177">
        <v>589</v>
      </c>
      <c r="FC204" s="245">
        <v>56</v>
      </c>
      <c r="FD204" s="248">
        <v>1399</v>
      </c>
      <c r="FE204" s="248">
        <v>1399</v>
      </c>
      <c r="FF204" s="248">
        <v>1399</v>
      </c>
      <c r="FG204" s="249">
        <v>1094</v>
      </c>
      <c r="FH204" s="249">
        <v>1094</v>
      </c>
      <c r="FI204" s="248">
        <v>1094</v>
      </c>
      <c r="FJ204" s="248">
        <v>1094</v>
      </c>
      <c r="FK204" s="248">
        <v>1011</v>
      </c>
      <c r="FL204" s="248">
        <v>1011</v>
      </c>
      <c r="FM204" s="248">
        <v>1011</v>
      </c>
      <c r="FN204" s="248">
        <v>1011</v>
      </c>
      <c r="FO204" s="248">
        <v>1011</v>
      </c>
      <c r="FP204" s="248">
        <v>1011</v>
      </c>
      <c r="FQ204" s="248">
        <v>1011</v>
      </c>
      <c r="FR204" s="248">
        <v>1011</v>
      </c>
      <c r="FS204" s="248">
        <v>1011</v>
      </c>
      <c r="FT204" s="248">
        <v>1011</v>
      </c>
      <c r="FU204" s="248">
        <v>1011</v>
      </c>
      <c r="FV204" s="248">
        <v>1011</v>
      </c>
      <c r="FW204" s="248">
        <v>1011</v>
      </c>
      <c r="FX204" s="248">
        <v>1011</v>
      </c>
      <c r="FY204" s="248">
        <v>1011</v>
      </c>
      <c r="FZ204" s="248">
        <v>1011</v>
      </c>
      <c r="GA204" s="248">
        <v>1011</v>
      </c>
      <c r="GB204" s="248">
        <v>1011</v>
      </c>
      <c r="GC204" s="248">
        <v>1011</v>
      </c>
      <c r="GD204" s="244">
        <v>951</v>
      </c>
      <c r="GE204" s="244">
        <v>951</v>
      </c>
      <c r="GF204" s="244">
        <v>951</v>
      </c>
      <c r="GG204" s="244">
        <v>951</v>
      </c>
      <c r="GH204" s="244">
        <v>951</v>
      </c>
      <c r="GI204" s="244">
        <v>951</v>
      </c>
      <c r="GJ204" s="244">
        <v>951</v>
      </c>
      <c r="GK204" s="244">
        <v>951</v>
      </c>
      <c r="GL204" s="244">
        <v>951</v>
      </c>
      <c r="GM204" s="244">
        <v>931</v>
      </c>
      <c r="GN204" s="244">
        <v>931</v>
      </c>
      <c r="GO204" s="244">
        <v>931</v>
      </c>
      <c r="GP204" s="244">
        <v>931</v>
      </c>
      <c r="GQ204" s="244">
        <v>931</v>
      </c>
      <c r="GR204" s="244">
        <v>931</v>
      </c>
      <c r="GS204" s="244">
        <v>931</v>
      </c>
      <c r="GT204" s="244">
        <v>921</v>
      </c>
      <c r="GU204" s="244">
        <v>921</v>
      </c>
      <c r="GV204" s="244">
        <v>921</v>
      </c>
      <c r="GW204" s="244">
        <v>921</v>
      </c>
      <c r="GX204" s="244">
        <v>921</v>
      </c>
      <c r="GY204" s="244">
        <v>911</v>
      </c>
      <c r="GZ204" s="244">
        <v>911</v>
      </c>
      <c r="HA204" s="244">
        <v>911</v>
      </c>
      <c r="HB204" s="244">
        <v>911</v>
      </c>
      <c r="HC204" s="244">
        <v>911</v>
      </c>
      <c r="HD204" s="244">
        <v>911</v>
      </c>
      <c r="HE204" s="244">
        <v>1</v>
      </c>
      <c r="HF204" s="244">
        <v>911</v>
      </c>
      <c r="HG204" s="244">
        <v>911</v>
      </c>
      <c r="HH204" s="244">
        <v>911</v>
      </c>
      <c r="HI204" s="244">
        <v>911</v>
      </c>
      <c r="HJ204" s="244">
        <v>901</v>
      </c>
      <c r="HK204" s="198"/>
      <c r="HL204" s="198"/>
      <c r="HM204" s="244">
        <v>891</v>
      </c>
      <c r="HN204" s="244">
        <v>891</v>
      </c>
      <c r="HO204" s="244">
        <v>911</v>
      </c>
      <c r="HP204" s="244">
        <v>891</v>
      </c>
      <c r="HQ204" s="244">
        <v>891</v>
      </c>
      <c r="HR204" s="244">
        <v>891</v>
      </c>
      <c r="HS204" s="244">
        <v>891</v>
      </c>
      <c r="HT204" s="244">
        <v>891</v>
      </c>
      <c r="HU204" s="244">
        <v>891</v>
      </c>
      <c r="HV204" s="198"/>
      <c r="HW204" s="244">
        <v>881</v>
      </c>
      <c r="HX204" s="244">
        <v>871</v>
      </c>
      <c r="HY204" s="244">
        <v>871</v>
      </c>
      <c r="HZ204" s="244">
        <v>871</v>
      </c>
      <c r="IA204" s="244">
        <v>871</v>
      </c>
      <c r="IB204" s="244">
        <v>851</v>
      </c>
      <c r="IC204" s="244">
        <v>851</v>
      </c>
      <c r="ID204" s="244">
        <v>851</v>
      </c>
      <c r="IE204" s="244">
        <v>841</v>
      </c>
      <c r="IF204" s="244">
        <v>841</v>
      </c>
      <c r="IG204" s="244">
        <v>841</v>
      </c>
      <c r="IH204" s="244">
        <v>841</v>
      </c>
      <c r="II204" s="244">
        <v>841</v>
      </c>
      <c r="IJ204" s="244">
        <v>841</v>
      </c>
      <c r="IK204" s="244">
        <v>831</v>
      </c>
      <c r="IL204" s="244">
        <v>831</v>
      </c>
      <c r="IM204" s="244">
        <v>821</v>
      </c>
      <c r="IN204" s="244">
        <v>821</v>
      </c>
      <c r="IO204" s="244">
        <v>821</v>
      </c>
      <c r="IP204" s="244">
        <v>821</v>
      </c>
      <c r="IQ204" s="244">
        <v>811</v>
      </c>
      <c r="IR204" s="244">
        <v>811</v>
      </c>
      <c r="IS204" s="244">
        <v>761</v>
      </c>
      <c r="IT204" s="244">
        <v>761</v>
      </c>
      <c r="IU204" s="244">
        <v>761</v>
      </c>
      <c r="IV204" s="244">
        <v>761</v>
      </c>
      <c r="IW204" s="244">
        <v>761</v>
      </c>
      <c r="IX204" s="244">
        <v>761</v>
      </c>
      <c r="IY204" s="244">
        <v>761</v>
      </c>
      <c r="IZ204" s="198"/>
      <c r="JA204" s="244">
        <v>761</v>
      </c>
      <c r="JB204" s="244">
        <v>761</v>
      </c>
      <c r="JC204" s="244">
        <v>761</v>
      </c>
      <c r="JD204" s="244">
        <v>761</v>
      </c>
      <c r="JE204" s="244">
        <v>761</v>
      </c>
      <c r="JF204" s="244">
        <v>761</v>
      </c>
      <c r="JG204" s="244">
        <v>751</v>
      </c>
      <c r="JH204" s="244">
        <v>751</v>
      </c>
      <c r="JI204" s="244">
        <v>751</v>
      </c>
      <c r="JJ204" s="244"/>
      <c r="JK204" s="244">
        <v>751</v>
      </c>
      <c r="JL204" s="244">
        <v>741</v>
      </c>
      <c r="JM204" s="244">
        <v>741</v>
      </c>
      <c r="JN204" s="244">
        <v>741</v>
      </c>
      <c r="JO204" s="244">
        <v>741</v>
      </c>
      <c r="JP204" s="244">
        <v>741</v>
      </c>
      <c r="JQ204" s="198"/>
      <c r="JR204" s="244">
        <v>741</v>
      </c>
      <c r="JS204" s="244">
        <v>741</v>
      </c>
      <c r="JT204" s="244">
        <v>741</v>
      </c>
      <c r="JU204" s="244">
        <v>741</v>
      </c>
      <c r="JV204" s="244">
        <v>731</v>
      </c>
      <c r="JW204" s="244">
        <v>731</v>
      </c>
      <c r="JX204" s="244">
        <v>731</v>
      </c>
      <c r="JY204" s="244">
        <v>731</v>
      </c>
      <c r="JZ204" s="244">
        <v>731</v>
      </c>
      <c r="KA204" s="244">
        <v>731</v>
      </c>
      <c r="KB204" s="244">
        <v>721</v>
      </c>
      <c r="KC204" s="244">
        <v>721</v>
      </c>
      <c r="KD204" s="244">
        <v>721</v>
      </c>
      <c r="KE204" s="244">
        <v>721</v>
      </c>
      <c r="KF204" s="244">
        <v>721</v>
      </c>
      <c r="KG204" s="244">
        <v>721</v>
      </c>
      <c r="KH204" s="244">
        <v>721</v>
      </c>
      <c r="KI204" s="244">
        <v>721</v>
      </c>
      <c r="KJ204" s="244">
        <v>721</v>
      </c>
      <c r="KK204" s="244">
        <v>721</v>
      </c>
      <c r="KL204" s="244">
        <v>721</v>
      </c>
      <c r="KM204" s="244">
        <v>721</v>
      </c>
      <c r="KN204" s="244">
        <v>721</v>
      </c>
      <c r="KO204" s="244">
        <v>711</v>
      </c>
      <c r="KP204" s="244">
        <v>711</v>
      </c>
      <c r="KQ204" s="244">
        <v>711</v>
      </c>
      <c r="KR204" s="244">
        <v>711</v>
      </c>
      <c r="KS204" s="244">
        <v>711</v>
      </c>
      <c r="KT204" s="244">
        <v>711</v>
      </c>
      <c r="KU204" s="244">
        <v>711</v>
      </c>
      <c r="KV204" s="244">
        <v>691</v>
      </c>
      <c r="KW204" s="244">
        <v>691</v>
      </c>
      <c r="KX204" s="198"/>
      <c r="KY204" s="198"/>
      <c r="KZ204" s="198"/>
      <c r="LA204" s="198"/>
      <c r="LB204" s="244">
        <v>551</v>
      </c>
      <c r="LC204" s="244">
        <v>751</v>
      </c>
      <c r="LD204" s="244">
        <v>751</v>
      </c>
      <c r="LE204" s="244">
        <v>541</v>
      </c>
      <c r="LF204" s="243">
        <v>0</v>
      </c>
      <c r="LG204" s="244">
        <v>541</v>
      </c>
      <c r="LH204" s="198"/>
      <c r="LI204" s="198"/>
      <c r="LJ204" s="198"/>
      <c r="LK204" s="198"/>
      <c r="LL204" s="198"/>
      <c r="LM204" s="198"/>
      <c r="LN204" s="198"/>
      <c r="LO204" s="198"/>
      <c r="LP204" s="198"/>
      <c r="LQ204" s="244">
        <v>541</v>
      </c>
      <c r="LR204" s="198"/>
      <c r="LS204" s="198"/>
      <c r="LT204" s="198"/>
      <c r="LU204" s="198"/>
      <c r="LV204" s="198"/>
      <c r="LW204" s="198"/>
      <c r="LX204" s="198"/>
      <c r="LY204" s="198"/>
      <c r="LZ204" s="198"/>
      <c r="MA204" s="198"/>
      <c r="MB204" s="198"/>
      <c r="MC204" s="198"/>
      <c r="MD204" s="198"/>
      <c r="ME204" s="198"/>
      <c r="MF204" s="198"/>
      <c r="MG204" s="198"/>
      <c r="MH204" s="198"/>
      <c r="MI204" s="198"/>
      <c r="MJ204" s="198"/>
      <c r="MK204" s="198"/>
      <c r="ML204" s="198"/>
      <c r="MM204" s="198"/>
      <c r="MN204" s="244">
        <v>541</v>
      </c>
      <c r="MO204" s="248">
        <v>721</v>
      </c>
      <c r="MP204" s="198"/>
      <c r="MQ204" s="248">
        <v>721</v>
      </c>
      <c r="MR204" s="198"/>
      <c r="MS204" s="198"/>
      <c r="MT204" s="198"/>
      <c r="MU204" s="198"/>
      <c r="MV204" s="198"/>
      <c r="MW204" s="198"/>
      <c r="MX204" s="198"/>
      <c r="MY204" s="198"/>
      <c r="MZ204" s="198"/>
      <c r="NA204" s="247">
        <v>721</v>
      </c>
      <c r="NB204" s="198"/>
      <c r="NC204" s="198"/>
      <c r="ND204" s="198"/>
      <c r="NE204" s="198"/>
      <c r="NF204" s="198"/>
      <c r="NG204" s="198"/>
      <c r="NH204" s="198"/>
      <c r="NI204" s="198"/>
      <c r="NJ204" s="198"/>
      <c r="NK204" s="198"/>
      <c r="NL204" s="198"/>
      <c r="NM204" s="198"/>
      <c r="NN204" s="198"/>
      <c r="NO204" s="198"/>
      <c r="NP204" s="198"/>
      <c r="NQ204" s="198"/>
      <c r="NR204" s="198"/>
      <c r="NS204" s="198"/>
      <c r="NT204" s="198"/>
      <c r="NU204" s="198"/>
      <c r="NV204" s="198"/>
      <c r="NW204" s="198"/>
      <c r="NX204" s="198"/>
      <c r="NY204" s="198"/>
      <c r="NZ204" s="198"/>
      <c r="OA204" s="198"/>
      <c r="OB204" s="198"/>
      <c r="OC204" s="198"/>
      <c r="OD204" s="198"/>
      <c r="OE204" s="198"/>
      <c r="OF204" s="198"/>
      <c r="OG204" s="198"/>
      <c r="OH204" s="198"/>
      <c r="OI204" s="198"/>
      <c r="OJ204" s="198"/>
      <c r="OK204" s="198"/>
      <c r="OL204" s="198"/>
      <c r="OM204" s="198"/>
      <c r="ON204" s="198"/>
      <c r="OO204" s="198"/>
      <c r="OP204" s="198"/>
      <c r="OQ204" s="198"/>
      <c r="OR204" s="198"/>
      <c r="OS204" s="198"/>
      <c r="OT204" s="198"/>
      <c r="OU204" s="198"/>
      <c r="OV204" s="198"/>
      <c r="OW204" s="198"/>
      <c r="OX204" s="198"/>
      <c r="OY204" s="198"/>
      <c r="OZ204" s="198"/>
      <c r="PA204" s="198"/>
      <c r="PB204" s="198"/>
      <c r="PC204" s="198"/>
      <c r="PD204" s="198"/>
      <c r="PE204" s="198"/>
      <c r="PF204" s="198"/>
      <c r="PG204" s="198"/>
      <c r="PH204" s="198"/>
      <c r="PI204" s="198"/>
      <c r="PJ204" s="198"/>
      <c r="PK204" s="198"/>
      <c r="PL204" s="198"/>
      <c r="PM204" s="198"/>
      <c r="PN204" s="198"/>
      <c r="PO204" s="198"/>
      <c r="PP204" s="198"/>
      <c r="PQ204" s="198"/>
      <c r="PR204" s="198"/>
      <c r="PS204" s="198"/>
      <c r="PT204" s="198"/>
      <c r="PU204" s="198"/>
      <c r="PV204" s="198"/>
      <c r="PW204" s="198"/>
      <c r="PX204" s="261"/>
      <c r="PY204" s="261"/>
      <c r="PZ204" s="261"/>
      <c r="QA204" s="261"/>
      <c r="QB204" s="261"/>
      <c r="QC204" s="261"/>
      <c r="QD204" s="261"/>
      <c r="QE204" s="261"/>
      <c r="QF204" s="261"/>
      <c r="QG204" s="261"/>
      <c r="QH204" s="261"/>
      <c r="QI204" s="261"/>
      <c r="QJ204" s="261"/>
      <c r="QK204" s="261"/>
      <c r="QL204" s="261"/>
      <c r="QM204" s="261"/>
      <c r="QN204" s="261"/>
      <c r="QO204" s="261"/>
      <c r="QP204" s="261"/>
      <c r="QQ204" s="261"/>
      <c r="QR204" s="261"/>
      <c r="QS204" s="261"/>
      <c r="QT204" s="261"/>
      <c r="QU204" s="261"/>
      <c r="QV204" s="261"/>
      <c r="QW204" s="261"/>
      <c r="QX204" s="261"/>
      <c r="QY204" s="261"/>
      <c r="QZ204" s="261"/>
      <c r="RA204" s="261"/>
      <c r="RB204" s="261"/>
      <c r="RC204" s="261"/>
      <c r="RD204" s="261"/>
      <c r="RE204" s="261"/>
      <c r="RF204" s="261"/>
      <c r="RG204" s="261"/>
      <c r="RH204" s="261"/>
      <c r="RI204" s="261"/>
      <c r="RJ204" s="261"/>
      <c r="RK204" s="261"/>
      <c r="RL204" s="261"/>
      <c r="RM204" s="261"/>
      <c r="RN204" s="261"/>
      <c r="RO204" s="261"/>
      <c r="RP204" s="261"/>
      <c r="RQ204" s="261"/>
      <c r="RR204" s="261"/>
      <c r="RS204" s="261"/>
      <c r="RT204" s="261"/>
      <c r="RU204" s="261"/>
      <c r="RV204" s="261"/>
      <c r="RW204" s="261"/>
      <c r="RX204" s="261"/>
      <c r="RY204" s="261"/>
      <c r="RZ204" s="261"/>
      <c r="SA204" s="261"/>
      <c r="SB204" s="261"/>
      <c r="SC204" s="261"/>
      <c r="SD204" s="261"/>
      <c r="SE204" s="261"/>
    </row>
    <row r="205" spans="1:499" x14ac:dyDescent="0.2">
      <c r="A205" s="230" t="s">
        <v>830</v>
      </c>
      <c r="B205" s="231" t="s">
        <v>2178</v>
      </c>
      <c r="C205" s="225"/>
      <c r="D205" s="225"/>
      <c r="E205" s="225"/>
      <c r="F205" s="226" t="s">
        <v>5877</v>
      </c>
      <c r="G205" s="226" t="s">
        <v>5550</v>
      </c>
      <c r="H205" s="226" t="s">
        <v>5551</v>
      </c>
      <c r="I205" s="226" t="s">
        <v>5878</v>
      </c>
      <c r="J205" s="226"/>
      <c r="K205" s="226"/>
      <c r="L205" s="226"/>
      <c r="M205" s="226"/>
      <c r="N205" s="226" t="s">
        <v>5553</v>
      </c>
      <c r="O205" s="226" t="s">
        <v>5707</v>
      </c>
      <c r="P205" s="226"/>
      <c r="Q205" s="237">
        <v>0</v>
      </c>
      <c r="R205" s="238"/>
      <c r="S205" s="238"/>
      <c r="T205" s="238"/>
      <c r="U205" s="238"/>
      <c r="V205" s="238"/>
      <c r="W205" s="232" t="s">
        <v>5561</v>
      </c>
      <c r="X205" s="232"/>
      <c r="Y205" s="232" t="s">
        <v>5556</v>
      </c>
      <c r="Z205" s="235">
        <v>1</v>
      </c>
      <c r="AA205" s="235">
        <v>1.78</v>
      </c>
      <c r="AB205" s="235">
        <v>0</v>
      </c>
      <c r="AC205" s="224">
        <v>36526</v>
      </c>
      <c r="AD205" s="224">
        <v>36526</v>
      </c>
      <c r="AE205" s="125">
        <v>18</v>
      </c>
      <c r="AF205" s="125">
        <v>24</v>
      </c>
      <c r="AG205" s="125">
        <v>12</v>
      </c>
      <c r="AH205" s="236">
        <v>1</v>
      </c>
      <c r="AI205" s="236" t="s">
        <v>819</v>
      </c>
      <c r="AJ205" s="125" t="s">
        <v>6225</v>
      </c>
      <c r="AK205" s="175" t="s">
        <v>5144</v>
      </c>
      <c r="AL205" s="125" t="s">
        <v>820</v>
      </c>
      <c r="AM205" s="27" t="s">
        <v>820</v>
      </c>
      <c r="AN205" s="126">
        <v>43.01</v>
      </c>
      <c r="AO205" s="126">
        <v>20.5</v>
      </c>
      <c r="AP205" s="126">
        <v>7.9</v>
      </c>
      <c r="AQ205" s="126">
        <v>2.9</v>
      </c>
      <c r="AR205" s="125">
        <v>0</v>
      </c>
      <c r="AS205" s="125">
        <v>0</v>
      </c>
      <c r="AT205" s="178">
        <v>43333</v>
      </c>
      <c r="AU205" s="178"/>
      <c r="AV205" s="178">
        <v>43497</v>
      </c>
      <c r="AW205" s="239" t="s">
        <v>855</v>
      </c>
      <c r="AX205" s="239" t="s">
        <v>846</v>
      </c>
      <c r="AY205" s="127"/>
      <c r="AZ205" s="127"/>
      <c r="BA205" s="128">
        <v>500</v>
      </c>
      <c r="BB205" s="128" t="s">
        <v>489</v>
      </c>
      <c r="BC205" s="128"/>
      <c r="BD205" s="128">
        <v>1</v>
      </c>
      <c r="BE205" s="129" t="s">
        <v>541</v>
      </c>
      <c r="BF205" s="130">
        <v>1</v>
      </c>
      <c r="BG205" s="240"/>
      <c r="BH205" s="241"/>
      <c r="BI205" s="190"/>
      <c r="BJ205" s="131">
        <v>3522</v>
      </c>
      <c r="BK205" s="191">
        <v>1859</v>
      </c>
      <c r="BL205" s="13">
        <v>2342</v>
      </c>
      <c r="BM205" s="13">
        <v>1162</v>
      </c>
      <c r="BN205" s="27" t="s">
        <v>5557</v>
      </c>
      <c r="BO205" s="13" t="s">
        <v>705</v>
      </c>
      <c r="BP205" s="222">
        <v>3144</v>
      </c>
      <c r="BQ205" s="132"/>
      <c r="BR205" s="133"/>
      <c r="BS205" s="125">
        <v>1000000000</v>
      </c>
      <c r="BT205" s="134">
        <v>859</v>
      </c>
      <c r="BU205" s="135">
        <v>0.75609999999999999</v>
      </c>
      <c r="BV205" s="134">
        <v>499</v>
      </c>
      <c r="BW205" s="136">
        <v>0</v>
      </c>
      <c r="BX205" s="136">
        <v>0</v>
      </c>
      <c r="BY205" s="136">
        <v>499</v>
      </c>
      <c r="BZ205" s="134">
        <v>0</v>
      </c>
      <c r="CA205" s="134">
        <v>0</v>
      </c>
      <c r="CB205" s="134">
        <v>1358</v>
      </c>
      <c r="CC205" s="135">
        <v>0.61439999999999995</v>
      </c>
      <c r="CD205" s="134"/>
      <c r="CE205" s="134"/>
      <c r="CF205" s="137">
        <v>2164</v>
      </c>
      <c r="CG205" s="134">
        <v>1174</v>
      </c>
      <c r="CH205" s="132"/>
      <c r="CI205" s="132"/>
      <c r="CJ205" s="229" t="s">
        <v>820</v>
      </c>
      <c r="CK205" s="233" t="s">
        <v>820</v>
      </c>
      <c r="CL205" s="138">
        <v>236</v>
      </c>
      <c r="CM205" s="138">
        <v>0</v>
      </c>
      <c r="CN205" s="135">
        <v>0</v>
      </c>
      <c r="CO205" s="135">
        <v>1.04</v>
      </c>
      <c r="CP205" s="139"/>
      <c r="CQ205" s="135">
        <v>1</v>
      </c>
      <c r="CR205" s="179">
        <v>43479</v>
      </c>
      <c r="CS205" s="180">
        <v>43479</v>
      </c>
      <c r="CT205" s="181">
        <v>43605</v>
      </c>
      <c r="CU205" s="181">
        <v>43311</v>
      </c>
      <c r="CV205" s="181">
        <v>43395</v>
      </c>
      <c r="CW205" s="181">
        <v>43395</v>
      </c>
      <c r="CX205" s="181">
        <v>43479</v>
      </c>
      <c r="CY205" s="135">
        <v>0</v>
      </c>
      <c r="CZ205" s="134">
        <v>0</v>
      </c>
      <c r="DA205" s="135">
        <v>0</v>
      </c>
      <c r="DB205" s="135">
        <v>2.197802197802198E-2</v>
      </c>
      <c r="DC205" s="135">
        <v>0</v>
      </c>
      <c r="DD205" s="135">
        <v>0</v>
      </c>
      <c r="DE205" s="140">
        <v>0</v>
      </c>
      <c r="DF205" s="13" t="s">
        <v>820</v>
      </c>
      <c r="DG205" s="80" t="s">
        <v>706</v>
      </c>
      <c r="DH205" s="18" t="b">
        <v>0</v>
      </c>
      <c r="DI205" s="79"/>
      <c r="DJ205" s="79"/>
      <c r="DK205" s="192"/>
      <c r="DL205" s="174"/>
      <c r="DM205" s="193"/>
      <c r="DN205" s="135"/>
      <c r="DO205" s="79"/>
      <c r="DP205" s="79"/>
      <c r="DQ205" s="79"/>
      <c r="DR205" s="79"/>
      <c r="DS205" s="79"/>
      <c r="DT205" s="79"/>
      <c r="DU205" s="79"/>
      <c r="DV205" s="18"/>
      <c r="DW205" s="18"/>
      <c r="DX205" s="18"/>
      <c r="DY205" s="177"/>
      <c r="DZ205" s="177">
        <v>0</v>
      </c>
      <c r="EA205" s="177">
        <v>0</v>
      </c>
      <c r="EB205" s="177">
        <v>0</v>
      </c>
      <c r="EC205" s="177">
        <v>0</v>
      </c>
      <c r="ED205" s="177">
        <v>0</v>
      </c>
      <c r="EE205" s="177">
        <v>0</v>
      </c>
      <c r="EF205" s="177">
        <v>0</v>
      </c>
      <c r="EG205" s="177">
        <v>0</v>
      </c>
      <c r="EH205" s="177">
        <v>0</v>
      </c>
      <c r="EI205" s="177">
        <v>0</v>
      </c>
      <c r="EJ205" s="177">
        <v>0</v>
      </c>
      <c r="EK205" s="177">
        <v>0</v>
      </c>
      <c r="EL205" s="177">
        <v>0</v>
      </c>
      <c r="EM205" s="177">
        <v>0</v>
      </c>
      <c r="EN205" s="177">
        <v>0</v>
      </c>
      <c r="EO205" s="177">
        <v>0</v>
      </c>
      <c r="EP205" s="177">
        <v>1388</v>
      </c>
      <c r="EQ205" s="177">
        <v>0</v>
      </c>
      <c r="ER205" s="177">
        <v>0</v>
      </c>
      <c r="ES205" s="177">
        <v>0</v>
      </c>
      <c r="ET205" s="177">
        <v>0</v>
      </c>
      <c r="EU205" s="177">
        <v>962</v>
      </c>
      <c r="EV205" s="177">
        <v>0</v>
      </c>
      <c r="EW205" s="177">
        <v>0</v>
      </c>
      <c r="EX205" s="177">
        <v>0</v>
      </c>
      <c r="EY205" s="177">
        <v>998</v>
      </c>
      <c r="EZ205" s="177">
        <v>0</v>
      </c>
      <c r="FA205" s="177">
        <v>0</v>
      </c>
      <c r="FB205" s="177">
        <v>1110</v>
      </c>
      <c r="FC205" s="245">
        <v>461</v>
      </c>
      <c r="FD205" s="242">
        <v>780</v>
      </c>
      <c r="FE205" s="244">
        <v>1282</v>
      </c>
      <c r="FF205" s="244">
        <v>1282</v>
      </c>
      <c r="FG205" s="250">
        <v>1048</v>
      </c>
      <c r="FH205" s="250">
        <v>1038</v>
      </c>
      <c r="FI205" s="250">
        <v>1038</v>
      </c>
      <c r="FJ205" s="250">
        <v>1038</v>
      </c>
      <c r="FK205" s="250">
        <v>1002</v>
      </c>
      <c r="FL205" s="250">
        <v>1002</v>
      </c>
      <c r="FM205" s="250">
        <v>1002</v>
      </c>
      <c r="FN205" s="250">
        <v>1002</v>
      </c>
      <c r="FO205" s="250">
        <v>1002</v>
      </c>
      <c r="FP205" s="250">
        <v>1002</v>
      </c>
      <c r="FQ205" s="250">
        <v>1002</v>
      </c>
      <c r="FR205" s="250">
        <v>1002</v>
      </c>
      <c r="FS205" s="250">
        <v>1002</v>
      </c>
      <c r="FT205" s="250">
        <v>1002</v>
      </c>
      <c r="FU205" s="250">
        <v>1002</v>
      </c>
      <c r="FV205" s="250">
        <v>1002</v>
      </c>
      <c r="FW205" s="250">
        <v>1002</v>
      </c>
      <c r="FX205" s="250">
        <v>1002</v>
      </c>
      <c r="FY205" s="250">
        <v>1002</v>
      </c>
      <c r="FZ205" s="250">
        <v>1002</v>
      </c>
      <c r="GA205" s="250">
        <v>1002</v>
      </c>
      <c r="GB205" s="250">
        <v>1002</v>
      </c>
      <c r="GC205" s="250">
        <v>1002</v>
      </c>
      <c r="GD205" s="250">
        <v>949</v>
      </c>
      <c r="GE205" s="250">
        <v>949</v>
      </c>
      <c r="GF205" s="250">
        <v>929</v>
      </c>
      <c r="GG205" s="250">
        <v>929</v>
      </c>
      <c r="GH205" s="250">
        <v>924</v>
      </c>
      <c r="GI205" s="250">
        <v>924</v>
      </c>
      <c r="GJ205" s="250">
        <v>924</v>
      </c>
      <c r="GK205" s="250">
        <v>924</v>
      </c>
      <c r="GL205" s="250">
        <v>924</v>
      </c>
      <c r="GM205" s="250">
        <v>924</v>
      </c>
      <c r="GN205" s="250">
        <v>921</v>
      </c>
      <c r="GO205" s="250">
        <v>911</v>
      </c>
      <c r="GP205" s="250">
        <v>911</v>
      </c>
      <c r="GQ205" s="250">
        <v>911</v>
      </c>
      <c r="GR205" s="250">
        <v>905</v>
      </c>
      <c r="GS205" s="250">
        <v>905</v>
      </c>
      <c r="GT205" s="250">
        <v>905</v>
      </c>
      <c r="GU205" s="250">
        <v>900</v>
      </c>
      <c r="GV205" s="250">
        <v>900</v>
      </c>
      <c r="GW205" s="250">
        <v>900</v>
      </c>
      <c r="GX205" s="250">
        <v>900</v>
      </c>
      <c r="GY205" s="250">
        <v>895</v>
      </c>
      <c r="GZ205" s="250">
        <v>890</v>
      </c>
      <c r="HA205" s="250">
        <v>890</v>
      </c>
      <c r="HB205" s="250">
        <v>890</v>
      </c>
      <c r="HC205" s="250">
        <v>890</v>
      </c>
      <c r="HD205" s="250">
        <v>890</v>
      </c>
      <c r="HE205" s="250">
        <v>1</v>
      </c>
      <c r="HF205" s="250">
        <v>890</v>
      </c>
      <c r="HG205" s="250">
        <v>890</v>
      </c>
      <c r="HH205" s="250">
        <v>790</v>
      </c>
      <c r="HI205" s="244">
        <v>790</v>
      </c>
      <c r="HJ205" s="244">
        <v>771</v>
      </c>
      <c r="HK205" s="196"/>
      <c r="HL205" s="196"/>
      <c r="HM205" s="244">
        <v>756</v>
      </c>
      <c r="HN205" s="244">
        <v>741</v>
      </c>
      <c r="HO205" s="244">
        <v>890</v>
      </c>
      <c r="HP205" s="244">
        <v>741</v>
      </c>
      <c r="HQ205" s="244">
        <v>741</v>
      </c>
      <c r="HR205" s="244">
        <v>731</v>
      </c>
      <c r="HS205" s="244">
        <v>731</v>
      </c>
      <c r="HT205" s="244">
        <v>731</v>
      </c>
      <c r="HU205" s="244">
        <v>726</v>
      </c>
      <c r="HV205" s="196"/>
      <c r="HW205" s="244">
        <v>706</v>
      </c>
      <c r="HX205" s="244">
        <v>703</v>
      </c>
      <c r="HY205" s="244">
        <v>693</v>
      </c>
      <c r="HZ205" s="244">
        <v>693</v>
      </c>
      <c r="IA205" s="244">
        <v>693</v>
      </c>
      <c r="IB205" s="244">
        <v>693</v>
      </c>
      <c r="IC205" s="244">
        <v>691</v>
      </c>
      <c r="ID205" s="244">
        <v>691</v>
      </c>
      <c r="IE205" s="244">
        <v>666</v>
      </c>
      <c r="IF205" s="244">
        <v>666</v>
      </c>
      <c r="IG205" s="244">
        <v>666</v>
      </c>
      <c r="IH205" s="244">
        <v>666</v>
      </c>
      <c r="II205" s="242">
        <v>651</v>
      </c>
      <c r="IJ205" s="242">
        <v>651</v>
      </c>
      <c r="IK205" s="242">
        <v>625</v>
      </c>
      <c r="IL205" s="242">
        <v>605</v>
      </c>
      <c r="IM205" s="242">
        <v>595</v>
      </c>
      <c r="IN205" s="242">
        <v>595</v>
      </c>
      <c r="IO205" s="242">
        <v>595</v>
      </c>
      <c r="IP205" s="242">
        <v>595</v>
      </c>
      <c r="IQ205" s="242">
        <v>592</v>
      </c>
      <c r="IR205" s="242">
        <v>592</v>
      </c>
      <c r="IS205" s="242">
        <v>592</v>
      </c>
      <c r="IT205" s="242">
        <v>592</v>
      </c>
      <c r="IU205" s="242">
        <v>592</v>
      </c>
      <c r="IV205" s="242">
        <v>592</v>
      </c>
      <c r="IW205" s="242">
        <v>592</v>
      </c>
      <c r="IX205" s="242">
        <v>592</v>
      </c>
      <c r="IY205" s="242">
        <v>592</v>
      </c>
      <c r="IZ205" s="196"/>
      <c r="JA205" s="242">
        <v>592</v>
      </c>
      <c r="JB205" s="242">
        <v>592</v>
      </c>
      <c r="JC205" s="242">
        <v>592</v>
      </c>
      <c r="JD205" s="245">
        <v>587</v>
      </c>
      <c r="JE205" s="245">
        <v>587</v>
      </c>
      <c r="JF205" s="245">
        <v>587</v>
      </c>
      <c r="JG205" s="245">
        <v>587</v>
      </c>
      <c r="JH205" s="245">
        <v>587</v>
      </c>
      <c r="JI205" s="245">
        <v>587</v>
      </c>
      <c r="JJ205" s="245"/>
      <c r="JK205" s="242">
        <v>587</v>
      </c>
      <c r="JL205" s="245">
        <v>587</v>
      </c>
      <c r="JM205" s="245">
        <v>587</v>
      </c>
      <c r="JN205" s="245">
        <v>581</v>
      </c>
      <c r="JO205" s="245">
        <v>581</v>
      </c>
      <c r="JP205" s="245">
        <v>581</v>
      </c>
      <c r="JQ205" s="196"/>
      <c r="JR205" s="245">
        <v>581</v>
      </c>
      <c r="JS205" s="245">
        <v>581</v>
      </c>
      <c r="JT205" s="245">
        <v>581</v>
      </c>
      <c r="JU205" s="245">
        <v>581</v>
      </c>
      <c r="JV205" s="245">
        <v>581</v>
      </c>
      <c r="JW205" s="245">
        <v>581</v>
      </c>
      <c r="JX205" s="245">
        <v>581</v>
      </c>
      <c r="JY205" s="245">
        <v>581</v>
      </c>
      <c r="JZ205" s="245">
        <v>581</v>
      </c>
      <c r="KA205" s="245">
        <v>576</v>
      </c>
      <c r="KB205" s="245">
        <v>570</v>
      </c>
      <c r="KC205" s="245">
        <v>570</v>
      </c>
      <c r="KD205" s="245">
        <v>570</v>
      </c>
      <c r="KE205" s="245">
        <v>570</v>
      </c>
      <c r="KF205" s="245">
        <v>570</v>
      </c>
      <c r="KG205" s="245">
        <v>570</v>
      </c>
      <c r="KH205" s="245">
        <v>563</v>
      </c>
      <c r="KI205" s="245">
        <v>563</v>
      </c>
      <c r="KJ205" s="245">
        <v>557</v>
      </c>
      <c r="KK205" s="245">
        <v>557</v>
      </c>
      <c r="KL205" s="245">
        <v>557</v>
      </c>
      <c r="KM205" s="245">
        <v>552</v>
      </c>
      <c r="KN205" s="245">
        <v>552</v>
      </c>
      <c r="KO205" s="245">
        <v>542</v>
      </c>
      <c r="KP205" s="245">
        <v>542</v>
      </c>
      <c r="KQ205" s="245">
        <v>542</v>
      </c>
      <c r="KR205" s="245">
        <v>542</v>
      </c>
      <c r="KS205" s="245">
        <v>542</v>
      </c>
      <c r="KT205" s="245">
        <v>522</v>
      </c>
      <c r="KU205" s="245">
        <v>512</v>
      </c>
      <c r="KV205" s="245">
        <v>512</v>
      </c>
      <c r="KW205" s="245">
        <v>512</v>
      </c>
      <c r="KX205" s="196"/>
      <c r="KY205" s="196"/>
      <c r="KZ205" s="196"/>
      <c r="LA205" s="196"/>
      <c r="LB205" s="245">
        <v>492</v>
      </c>
      <c r="LC205" s="245">
        <v>587</v>
      </c>
      <c r="LD205" s="245">
        <v>587</v>
      </c>
      <c r="LE205" s="245">
        <v>482</v>
      </c>
      <c r="LF205" s="199">
        <v>0</v>
      </c>
      <c r="LG205" s="245">
        <v>462</v>
      </c>
      <c r="LH205" s="196"/>
      <c r="LI205" s="196"/>
      <c r="LJ205" s="196"/>
      <c r="LK205" s="196"/>
      <c r="LL205" s="196"/>
      <c r="LM205" s="196"/>
      <c r="LN205" s="196"/>
      <c r="LO205" s="196"/>
      <c r="LP205" s="196"/>
      <c r="LQ205" s="245">
        <v>462</v>
      </c>
      <c r="LR205" s="196"/>
      <c r="LS205" s="196"/>
      <c r="LT205" s="196"/>
      <c r="LU205" s="196"/>
      <c r="LV205" s="196"/>
      <c r="LW205" s="196"/>
      <c r="LX205" s="196"/>
      <c r="LY205" s="196"/>
      <c r="LZ205" s="196"/>
      <c r="MA205" s="196"/>
      <c r="MB205" s="196"/>
      <c r="MC205" s="196"/>
      <c r="MD205" s="196"/>
      <c r="ME205" s="196"/>
      <c r="MF205" s="196"/>
      <c r="MG205" s="196"/>
      <c r="MH205" s="196"/>
      <c r="MI205" s="196"/>
      <c r="MJ205" s="196"/>
      <c r="MK205" s="196"/>
      <c r="ML205" s="196"/>
      <c r="MM205" s="196"/>
      <c r="MN205" s="245">
        <v>462</v>
      </c>
      <c r="MO205" s="245">
        <v>859</v>
      </c>
      <c r="MP205" s="196"/>
      <c r="MQ205" s="245">
        <v>859</v>
      </c>
      <c r="MR205" s="196"/>
      <c r="MS205" s="196"/>
      <c r="MT205" s="196"/>
      <c r="MU205" s="196"/>
      <c r="MV205" s="196"/>
      <c r="MW205" s="196"/>
      <c r="MX205" s="196"/>
      <c r="MY205" s="196"/>
      <c r="MZ205" s="196"/>
      <c r="NA205" s="245">
        <v>859</v>
      </c>
      <c r="NB205" s="196"/>
      <c r="NC205" s="196"/>
      <c r="ND205" s="196"/>
      <c r="NE205" s="196"/>
      <c r="NF205" s="196"/>
      <c r="NG205" s="196"/>
      <c r="NH205" s="196"/>
      <c r="NI205" s="196"/>
      <c r="NJ205" s="196"/>
      <c r="NK205" s="196"/>
      <c r="NL205" s="196"/>
      <c r="NM205" s="196"/>
      <c r="NN205" s="196"/>
      <c r="NO205" s="196"/>
      <c r="NP205" s="196"/>
      <c r="NQ205" s="196"/>
      <c r="NR205" s="196"/>
      <c r="NS205" s="196"/>
      <c r="NT205" s="196"/>
      <c r="NU205" s="196"/>
      <c r="NV205" s="196"/>
      <c r="NW205" s="196"/>
      <c r="NX205" s="196"/>
      <c r="NY205" s="196"/>
      <c r="NZ205" s="196"/>
      <c r="OA205" s="196"/>
      <c r="OB205" s="196"/>
      <c r="OC205" s="196"/>
      <c r="OD205" s="196"/>
      <c r="OE205" s="196"/>
      <c r="OF205" s="196"/>
      <c r="OG205" s="196"/>
      <c r="OH205" s="196"/>
      <c r="OI205" s="196"/>
      <c r="OJ205" s="196"/>
      <c r="OK205" s="196"/>
      <c r="OL205" s="196"/>
      <c r="OM205" s="196"/>
      <c r="ON205" s="196"/>
      <c r="OO205" s="196"/>
      <c r="OP205" s="196"/>
      <c r="OQ205" s="196"/>
      <c r="OR205" s="196"/>
      <c r="OS205" s="196"/>
      <c r="OT205" s="196"/>
      <c r="OU205" s="196"/>
      <c r="OV205" s="196"/>
      <c r="OW205" s="196"/>
      <c r="OX205" s="196"/>
      <c r="OY205" s="196"/>
      <c r="OZ205" s="196"/>
      <c r="PA205" s="196"/>
      <c r="PB205" s="196"/>
      <c r="PC205" s="196"/>
      <c r="PD205" s="196"/>
      <c r="PE205" s="196"/>
      <c r="PF205" s="196"/>
      <c r="PG205" s="196"/>
      <c r="PH205" s="196"/>
      <c r="PI205" s="196"/>
      <c r="PJ205" s="196"/>
      <c r="PK205" s="196"/>
      <c r="PL205" s="196"/>
      <c r="PM205" s="196"/>
      <c r="PN205" s="196"/>
      <c r="PO205" s="196"/>
      <c r="PP205" s="196"/>
      <c r="PQ205" s="196"/>
      <c r="PR205" s="196"/>
      <c r="PS205" s="196"/>
      <c r="PT205" s="196"/>
      <c r="PU205" s="196"/>
      <c r="PV205" s="196"/>
      <c r="PW205" s="196"/>
      <c r="PX205" s="261"/>
      <c r="PY205" s="261"/>
      <c r="PZ205" s="261"/>
      <c r="QA205" s="261"/>
      <c r="QB205" s="261"/>
      <c r="QC205" s="261"/>
      <c r="QD205" s="261"/>
      <c r="QE205" s="261"/>
      <c r="QF205" s="261"/>
      <c r="QG205" s="261"/>
      <c r="QH205" s="261"/>
      <c r="QI205" s="261"/>
      <c r="QJ205" s="261"/>
      <c r="QK205" s="261"/>
      <c r="QL205" s="261"/>
      <c r="QM205" s="261"/>
      <c r="QN205" s="261"/>
      <c r="QO205" s="261"/>
      <c r="QP205" s="261"/>
      <c r="QQ205" s="261"/>
      <c r="QR205" s="261"/>
      <c r="QS205" s="261"/>
      <c r="QT205" s="261"/>
      <c r="QU205" s="261"/>
      <c r="QV205" s="261"/>
      <c r="QW205" s="261"/>
      <c r="QX205" s="261"/>
      <c r="QY205" s="261"/>
      <c r="QZ205" s="261"/>
      <c r="RA205" s="261"/>
      <c r="RB205" s="261"/>
      <c r="RC205" s="261"/>
      <c r="RD205" s="261"/>
      <c r="RE205" s="261"/>
      <c r="RF205" s="261"/>
      <c r="RG205" s="261"/>
      <c r="RH205" s="261"/>
      <c r="RI205" s="261"/>
      <c r="RJ205" s="261"/>
      <c r="RK205" s="261"/>
      <c r="RL205" s="261"/>
      <c r="RM205" s="261"/>
      <c r="RN205" s="261"/>
      <c r="RO205" s="261"/>
      <c r="RP205" s="261"/>
      <c r="RQ205" s="261"/>
      <c r="RR205" s="261"/>
      <c r="RS205" s="261"/>
      <c r="RT205" s="261"/>
      <c r="RU205" s="261"/>
      <c r="RV205" s="261"/>
      <c r="RW205" s="261"/>
      <c r="RX205" s="261"/>
      <c r="RY205" s="261"/>
      <c r="RZ205" s="261"/>
      <c r="SA205" s="261"/>
      <c r="SB205" s="261"/>
      <c r="SC205" s="261"/>
      <c r="SD205" s="261"/>
      <c r="SE205" s="261"/>
    </row>
    <row r="206" spans="1:499" x14ac:dyDescent="0.2">
      <c r="A206" s="230" t="s">
        <v>830</v>
      </c>
      <c r="B206" s="231" t="s">
        <v>2521</v>
      </c>
      <c r="C206" s="225"/>
      <c r="D206" s="225"/>
      <c r="E206" s="225"/>
      <c r="F206" s="226" t="s">
        <v>5879</v>
      </c>
      <c r="G206" s="226" t="s">
        <v>5550</v>
      </c>
      <c r="H206" s="226" t="s">
        <v>5551</v>
      </c>
      <c r="I206" s="226" t="s">
        <v>5878</v>
      </c>
      <c r="J206" s="226"/>
      <c r="K206" s="226"/>
      <c r="L206" s="226"/>
      <c r="M206" s="226"/>
      <c r="N206" s="226" t="s">
        <v>5553</v>
      </c>
      <c r="O206" s="226" t="s">
        <v>5707</v>
      </c>
      <c r="P206" s="226"/>
      <c r="Q206" s="237">
        <v>0</v>
      </c>
      <c r="R206" s="238"/>
      <c r="S206" s="238"/>
      <c r="T206" s="238"/>
      <c r="U206" s="238"/>
      <c r="V206" s="238"/>
      <c r="W206" s="232" t="s">
        <v>5555</v>
      </c>
      <c r="X206" s="232"/>
      <c r="Y206" s="232" t="s">
        <v>5556</v>
      </c>
      <c r="Z206" s="235">
        <v>3.71</v>
      </c>
      <c r="AA206" s="235">
        <v>5.19</v>
      </c>
      <c r="AB206" s="235">
        <v>0</v>
      </c>
      <c r="AC206" s="224">
        <v>36526</v>
      </c>
      <c r="AD206" s="224">
        <v>36526</v>
      </c>
      <c r="AE206" s="125">
        <v>18</v>
      </c>
      <c r="AF206" s="125">
        <v>24</v>
      </c>
      <c r="AG206" s="125">
        <v>12</v>
      </c>
      <c r="AH206" s="236">
        <v>1</v>
      </c>
      <c r="AI206" s="236" t="s">
        <v>819</v>
      </c>
      <c r="AJ206" s="125" t="s">
        <v>6225</v>
      </c>
      <c r="AK206" s="175" t="s">
        <v>5145</v>
      </c>
      <c r="AL206" s="125" t="s">
        <v>820</v>
      </c>
      <c r="AM206" s="27" t="s">
        <v>820</v>
      </c>
      <c r="AN206" s="126">
        <v>13.11</v>
      </c>
      <c r="AO206" s="126">
        <v>12.6</v>
      </c>
      <c r="AP206" s="126">
        <v>7.2</v>
      </c>
      <c r="AQ206" s="126">
        <v>1.9</v>
      </c>
      <c r="AR206" s="125">
        <v>0</v>
      </c>
      <c r="AS206" s="125">
        <v>0</v>
      </c>
      <c r="AT206" s="178">
        <v>43333</v>
      </c>
      <c r="AU206" s="178"/>
      <c r="AV206" s="178">
        <v>43415</v>
      </c>
      <c r="AW206" s="239" t="s">
        <v>855</v>
      </c>
      <c r="AX206" s="239" t="s">
        <v>846</v>
      </c>
      <c r="AY206" s="127"/>
      <c r="AZ206" s="127"/>
      <c r="BA206" s="128">
        <v>100</v>
      </c>
      <c r="BB206" s="128" t="s">
        <v>489</v>
      </c>
      <c r="BC206" s="128"/>
      <c r="BD206" s="128">
        <v>1</v>
      </c>
      <c r="BE206" s="129" t="s">
        <v>541</v>
      </c>
      <c r="BF206" s="130">
        <v>1</v>
      </c>
      <c r="BG206" s="240"/>
      <c r="BH206" s="241"/>
      <c r="BI206" s="190"/>
      <c r="BJ206" s="131">
        <v>663</v>
      </c>
      <c r="BK206" s="191">
        <v>567</v>
      </c>
      <c r="BL206" s="13">
        <v>441</v>
      </c>
      <c r="BM206" s="13">
        <v>219</v>
      </c>
      <c r="BN206" s="27" t="s">
        <v>5557</v>
      </c>
      <c r="BO206" s="13" t="s">
        <v>705</v>
      </c>
      <c r="BP206" s="222">
        <v>613</v>
      </c>
      <c r="BQ206" s="132"/>
      <c r="BR206" s="133"/>
      <c r="BS206" s="125">
        <v>1000000000</v>
      </c>
      <c r="BT206" s="134">
        <v>178</v>
      </c>
      <c r="BU206" s="135">
        <v>0.73150000000000004</v>
      </c>
      <c r="BV206" s="134">
        <v>200</v>
      </c>
      <c r="BW206" s="136">
        <v>0</v>
      </c>
      <c r="BX206" s="136">
        <v>200</v>
      </c>
      <c r="BY206" s="136">
        <v>0</v>
      </c>
      <c r="BZ206" s="134">
        <v>0</v>
      </c>
      <c r="CA206" s="134">
        <v>0</v>
      </c>
      <c r="CB206" s="134">
        <v>378</v>
      </c>
      <c r="CC206" s="135">
        <v>0.4299</v>
      </c>
      <c r="CD206" s="134"/>
      <c r="CE206" s="134"/>
      <c r="CF206" s="137">
        <v>285</v>
      </c>
      <c r="CG206" s="134">
        <v>221</v>
      </c>
      <c r="CH206" s="132"/>
      <c r="CI206" s="132"/>
      <c r="CJ206" s="229" t="s">
        <v>820</v>
      </c>
      <c r="CK206" s="233" t="s">
        <v>820</v>
      </c>
      <c r="CL206" s="138">
        <v>61</v>
      </c>
      <c r="CM206" s="138">
        <v>0</v>
      </c>
      <c r="CN206" s="135">
        <v>0</v>
      </c>
      <c r="CO206" s="135">
        <v>0.53</v>
      </c>
      <c r="CP206" s="139"/>
      <c r="CQ206" s="135">
        <v>0</v>
      </c>
      <c r="CR206" s="179">
        <v>43479</v>
      </c>
      <c r="CS206" s="180">
        <v>43479</v>
      </c>
      <c r="CT206" s="181">
        <v>43605</v>
      </c>
      <c r="CU206" s="181">
        <v>42796</v>
      </c>
      <c r="CV206" s="181">
        <v>0</v>
      </c>
      <c r="CW206" s="181">
        <v>42880</v>
      </c>
      <c r="CX206" s="181">
        <v>42964</v>
      </c>
      <c r="CY206" s="135">
        <v>0</v>
      </c>
      <c r="CZ206" s="134">
        <v>0</v>
      </c>
      <c r="DA206" s="135">
        <v>0</v>
      </c>
      <c r="DB206" s="135">
        <v>2.197802197802198E-2</v>
      </c>
      <c r="DC206" s="135">
        <v>0</v>
      </c>
      <c r="DD206" s="135">
        <v>0</v>
      </c>
      <c r="DE206" s="140">
        <v>0</v>
      </c>
      <c r="DF206" s="13" t="s">
        <v>820</v>
      </c>
      <c r="DG206" s="80" t="s">
        <v>706</v>
      </c>
      <c r="DH206" s="18" t="b">
        <v>0</v>
      </c>
      <c r="DI206" s="79"/>
      <c r="DJ206" s="79"/>
      <c r="DK206" s="192"/>
      <c r="DL206" s="174"/>
      <c r="DM206" s="193"/>
      <c r="DN206" s="135"/>
      <c r="DO206" s="79"/>
      <c r="DP206" s="79"/>
      <c r="DQ206" s="79"/>
      <c r="DR206" s="79"/>
      <c r="DS206" s="79"/>
      <c r="DT206" s="79"/>
      <c r="DU206" s="79"/>
      <c r="DV206" s="18"/>
      <c r="DW206" s="18"/>
      <c r="DX206" s="18"/>
      <c r="DY206" s="177"/>
      <c r="DZ206" s="177">
        <v>0</v>
      </c>
      <c r="EA206" s="177">
        <v>0</v>
      </c>
      <c r="EB206" s="177">
        <v>0</v>
      </c>
      <c r="EC206" s="177">
        <v>0</v>
      </c>
      <c r="ED206" s="177">
        <v>0</v>
      </c>
      <c r="EE206" s="177">
        <v>0</v>
      </c>
      <c r="EF206" s="177">
        <v>0</v>
      </c>
      <c r="EG206" s="177">
        <v>0</v>
      </c>
      <c r="EH206" s="177">
        <v>0</v>
      </c>
      <c r="EI206" s="177">
        <v>0</v>
      </c>
      <c r="EJ206" s="177">
        <v>0</v>
      </c>
      <c r="EK206" s="177">
        <v>0</v>
      </c>
      <c r="EL206" s="177">
        <v>0</v>
      </c>
      <c r="EM206" s="177">
        <v>0</v>
      </c>
      <c r="EN206" s="177">
        <v>0</v>
      </c>
      <c r="EO206" s="177">
        <v>0</v>
      </c>
      <c r="EP206" s="177">
        <v>0</v>
      </c>
      <c r="EQ206" s="177">
        <v>0</v>
      </c>
      <c r="ER206" s="177">
        <v>0</v>
      </c>
      <c r="ES206" s="177">
        <v>0</v>
      </c>
      <c r="ET206" s="177">
        <v>0</v>
      </c>
      <c r="EU206" s="177">
        <v>0</v>
      </c>
      <c r="EV206" s="177">
        <v>0</v>
      </c>
      <c r="EW206" s="177">
        <v>0</v>
      </c>
      <c r="EX206" s="177">
        <v>0</v>
      </c>
      <c r="EY206" s="177">
        <v>0</v>
      </c>
      <c r="EZ206" s="177">
        <v>0</v>
      </c>
      <c r="FA206" s="177">
        <v>0</v>
      </c>
      <c r="FB206" s="177">
        <v>0</v>
      </c>
      <c r="FC206" s="246">
        <v>320</v>
      </c>
      <c r="FD206" s="249">
        <v>201</v>
      </c>
      <c r="FE206" s="249">
        <v>201</v>
      </c>
      <c r="FF206" s="249">
        <v>201</v>
      </c>
      <c r="FG206" s="250">
        <v>142</v>
      </c>
      <c r="FH206" s="250">
        <v>142</v>
      </c>
      <c r="FI206" s="244">
        <v>142</v>
      </c>
      <c r="FJ206" s="244">
        <v>142</v>
      </c>
      <c r="FK206" s="244">
        <v>131</v>
      </c>
      <c r="FL206" s="244">
        <v>131</v>
      </c>
      <c r="FM206" s="244">
        <v>131</v>
      </c>
      <c r="FN206" s="244">
        <v>131</v>
      </c>
      <c r="FO206" s="244">
        <v>131</v>
      </c>
      <c r="FP206" s="244">
        <v>131</v>
      </c>
      <c r="FQ206" s="244">
        <v>131</v>
      </c>
      <c r="FR206" s="244">
        <v>131</v>
      </c>
      <c r="FS206" s="244">
        <v>131</v>
      </c>
      <c r="FT206" s="244">
        <v>131</v>
      </c>
      <c r="FU206" s="244">
        <v>131</v>
      </c>
      <c r="FV206" s="244">
        <v>131</v>
      </c>
      <c r="FW206" s="244">
        <v>131</v>
      </c>
      <c r="FX206" s="244">
        <v>131</v>
      </c>
      <c r="FY206" s="244">
        <v>131</v>
      </c>
      <c r="FZ206" s="244">
        <v>131</v>
      </c>
      <c r="GA206" s="244">
        <v>131</v>
      </c>
      <c r="GB206" s="244">
        <v>131</v>
      </c>
      <c r="GC206" s="244">
        <v>131</v>
      </c>
      <c r="GD206" s="242">
        <v>110</v>
      </c>
      <c r="GE206" s="242">
        <v>110</v>
      </c>
      <c r="GF206" s="242">
        <v>110</v>
      </c>
      <c r="GG206" s="242">
        <v>110</v>
      </c>
      <c r="GH206" s="242">
        <v>110</v>
      </c>
      <c r="GI206" s="242">
        <v>110</v>
      </c>
      <c r="GJ206" s="242">
        <v>110</v>
      </c>
      <c r="GK206" s="242">
        <v>107</v>
      </c>
      <c r="GL206" s="242">
        <v>107</v>
      </c>
      <c r="GM206" s="242">
        <v>107</v>
      </c>
      <c r="GN206" s="242">
        <v>101</v>
      </c>
      <c r="GO206" s="242">
        <v>94</v>
      </c>
      <c r="GP206" s="242">
        <v>94</v>
      </c>
      <c r="GQ206" s="242">
        <v>94</v>
      </c>
      <c r="GR206" s="242">
        <v>94</v>
      </c>
      <c r="GS206" s="242">
        <v>94</v>
      </c>
      <c r="GT206" s="242">
        <v>94</v>
      </c>
      <c r="GU206" s="242">
        <v>94</v>
      </c>
      <c r="GV206" s="242">
        <v>94</v>
      </c>
      <c r="GW206" s="242">
        <v>94</v>
      </c>
      <c r="GX206" s="242">
        <v>94</v>
      </c>
      <c r="GY206" s="242">
        <v>91</v>
      </c>
      <c r="GZ206" s="242">
        <v>91</v>
      </c>
      <c r="HA206" s="242">
        <v>78</v>
      </c>
      <c r="HB206" s="242">
        <v>78</v>
      </c>
      <c r="HC206" s="242">
        <v>78</v>
      </c>
      <c r="HD206" s="242">
        <v>78</v>
      </c>
      <c r="HE206" s="242">
        <v>1</v>
      </c>
      <c r="HF206" s="242">
        <v>78</v>
      </c>
      <c r="HG206" s="242">
        <v>78</v>
      </c>
      <c r="HH206" s="242">
        <v>78</v>
      </c>
      <c r="HI206" s="242">
        <v>78</v>
      </c>
      <c r="HJ206" s="242">
        <v>78</v>
      </c>
      <c r="HK206" s="198"/>
      <c r="HL206" s="198"/>
      <c r="HM206" s="242">
        <v>76</v>
      </c>
      <c r="HN206" s="242">
        <v>75</v>
      </c>
      <c r="HO206" s="242">
        <v>78</v>
      </c>
      <c r="HP206" s="242">
        <v>75</v>
      </c>
      <c r="HQ206" s="242">
        <v>75</v>
      </c>
      <c r="HR206" s="242">
        <v>71</v>
      </c>
      <c r="HS206" s="242">
        <v>71</v>
      </c>
      <c r="HT206" s="242">
        <v>71</v>
      </c>
      <c r="HU206" s="242">
        <v>71</v>
      </c>
      <c r="HV206" s="198"/>
      <c r="HW206" s="242">
        <v>69</v>
      </c>
      <c r="HX206" s="242">
        <v>67</v>
      </c>
      <c r="HY206" s="242">
        <v>67</v>
      </c>
      <c r="HZ206" s="242">
        <v>67</v>
      </c>
      <c r="IA206" s="242">
        <v>67</v>
      </c>
      <c r="IB206" s="248">
        <v>317</v>
      </c>
      <c r="IC206" s="248">
        <v>317</v>
      </c>
      <c r="ID206" s="248">
        <v>311</v>
      </c>
      <c r="IE206" s="248">
        <v>311</v>
      </c>
      <c r="IF206" s="248">
        <v>311</v>
      </c>
      <c r="IG206" s="248">
        <v>311</v>
      </c>
      <c r="IH206" s="248">
        <v>311</v>
      </c>
      <c r="II206" s="248">
        <v>311</v>
      </c>
      <c r="IJ206" s="248">
        <v>308</v>
      </c>
      <c r="IK206" s="248">
        <v>308</v>
      </c>
      <c r="IL206" s="248">
        <v>306</v>
      </c>
      <c r="IM206" s="248">
        <v>306</v>
      </c>
      <c r="IN206" s="248">
        <v>306</v>
      </c>
      <c r="IO206" s="248">
        <v>306</v>
      </c>
      <c r="IP206" s="248">
        <v>306</v>
      </c>
      <c r="IQ206" s="248">
        <v>306</v>
      </c>
      <c r="IR206" s="248">
        <v>306</v>
      </c>
      <c r="IS206" s="248">
        <v>306</v>
      </c>
      <c r="IT206" s="248">
        <v>306</v>
      </c>
      <c r="IU206" s="248">
        <v>306</v>
      </c>
      <c r="IV206" s="248">
        <v>306</v>
      </c>
      <c r="IW206" s="248">
        <v>306</v>
      </c>
      <c r="IX206" s="248">
        <v>295</v>
      </c>
      <c r="IY206" s="248">
        <v>295</v>
      </c>
      <c r="IZ206" s="198"/>
      <c r="JA206" s="248">
        <v>295</v>
      </c>
      <c r="JB206" s="248">
        <v>295</v>
      </c>
      <c r="JC206" s="248">
        <v>295</v>
      </c>
      <c r="JD206" s="248">
        <v>286</v>
      </c>
      <c r="JE206" s="248">
        <v>286</v>
      </c>
      <c r="JF206" s="248">
        <v>281</v>
      </c>
      <c r="JG206" s="248">
        <v>281</v>
      </c>
      <c r="JH206" s="248">
        <v>281</v>
      </c>
      <c r="JI206" s="248">
        <v>281</v>
      </c>
      <c r="JJ206" s="248"/>
      <c r="JK206" s="248">
        <v>281</v>
      </c>
      <c r="JL206" s="248">
        <v>281</v>
      </c>
      <c r="JM206" s="248">
        <v>281</v>
      </c>
      <c r="JN206" s="248">
        <v>281</v>
      </c>
      <c r="JO206" s="248">
        <v>271</v>
      </c>
      <c r="JP206" s="248">
        <v>271</v>
      </c>
      <c r="JQ206" s="198"/>
      <c r="JR206" s="248">
        <v>271</v>
      </c>
      <c r="JS206" s="248">
        <v>271</v>
      </c>
      <c r="JT206" s="248">
        <v>271</v>
      </c>
      <c r="JU206" s="248">
        <v>268</v>
      </c>
      <c r="JV206" s="248">
        <v>263</v>
      </c>
      <c r="JW206" s="248">
        <v>263</v>
      </c>
      <c r="JX206" s="248">
        <v>263</v>
      </c>
      <c r="JY206" s="248">
        <v>253</v>
      </c>
      <c r="JZ206" s="248">
        <v>253</v>
      </c>
      <c r="KA206" s="248">
        <v>253</v>
      </c>
      <c r="KB206" s="248">
        <v>253</v>
      </c>
      <c r="KC206" s="248">
        <v>253</v>
      </c>
      <c r="KD206" s="248">
        <v>253</v>
      </c>
      <c r="KE206" s="248">
        <v>253</v>
      </c>
      <c r="KF206" s="248">
        <v>253</v>
      </c>
      <c r="KG206" s="248">
        <v>253</v>
      </c>
      <c r="KH206" s="248">
        <v>253</v>
      </c>
      <c r="KI206" s="248">
        <v>253</v>
      </c>
      <c r="KJ206" s="248">
        <v>253</v>
      </c>
      <c r="KK206" s="248">
        <v>253</v>
      </c>
      <c r="KL206" s="248">
        <v>253</v>
      </c>
      <c r="KM206" s="248">
        <v>253</v>
      </c>
      <c r="KN206" s="248">
        <v>253</v>
      </c>
      <c r="KO206" s="248">
        <v>240</v>
      </c>
      <c r="KP206" s="248">
        <v>240</v>
      </c>
      <c r="KQ206" s="248">
        <v>240</v>
      </c>
      <c r="KR206" s="248">
        <v>240</v>
      </c>
      <c r="KS206" s="248">
        <v>240</v>
      </c>
      <c r="KT206" s="248">
        <v>240</v>
      </c>
      <c r="KU206" s="244">
        <v>234</v>
      </c>
      <c r="KV206" s="244">
        <v>234</v>
      </c>
      <c r="KW206" s="244">
        <v>234</v>
      </c>
      <c r="KX206" s="198"/>
      <c r="KY206" s="198"/>
      <c r="KZ206" s="198"/>
      <c r="LA206" s="198"/>
      <c r="LB206" s="244">
        <v>212</v>
      </c>
      <c r="LC206" s="244">
        <v>281</v>
      </c>
      <c r="LD206" s="244">
        <v>281</v>
      </c>
      <c r="LE206" s="244">
        <v>212</v>
      </c>
      <c r="LF206" s="243">
        <v>0</v>
      </c>
      <c r="LG206" s="244">
        <v>209</v>
      </c>
      <c r="LH206" s="198"/>
      <c r="LI206" s="198"/>
      <c r="LJ206" s="198"/>
      <c r="LK206" s="198"/>
      <c r="LL206" s="198"/>
      <c r="LM206" s="198"/>
      <c r="LN206" s="198"/>
      <c r="LO206" s="198"/>
      <c r="LP206" s="198"/>
      <c r="LQ206" s="244">
        <v>209</v>
      </c>
      <c r="LR206" s="198"/>
      <c r="LS206" s="198"/>
      <c r="LT206" s="198"/>
      <c r="LU206" s="198"/>
      <c r="LV206" s="198"/>
      <c r="LW206" s="198"/>
      <c r="LX206" s="198"/>
      <c r="LY206" s="198"/>
      <c r="LZ206" s="198"/>
      <c r="MA206" s="198"/>
      <c r="MB206" s="198"/>
      <c r="MC206" s="198"/>
      <c r="MD206" s="198"/>
      <c r="ME206" s="198"/>
      <c r="MF206" s="198"/>
      <c r="MG206" s="198"/>
      <c r="MH206" s="198"/>
      <c r="MI206" s="198"/>
      <c r="MJ206" s="198"/>
      <c r="MK206" s="198"/>
      <c r="ML206" s="198"/>
      <c r="MM206" s="198"/>
      <c r="MN206" s="244">
        <v>209</v>
      </c>
      <c r="MO206" s="242">
        <v>178</v>
      </c>
      <c r="MP206" s="198"/>
      <c r="MQ206" s="242">
        <v>178</v>
      </c>
      <c r="MR206" s="198"/>
      <c r="MS206" s="198"/>
      <c r="MT206" s="198"/>
      <c r="MU206" s="198"/>
      <c r="MV206" s="198"/>
      <c r="MW206" s="198"/>
      <c r="MX206" s="198"/>
      <c r="MY206" s="198"/>
      <c r="MZ206" s="198"/>
      <c r="NA206" s="242">
        <v>178</v>
      </c>
      <c r="NB206" s="198"/>
      <c r="NC206" s="198"/>
      <c r="ND206" s="198"/>
      <c r="NE206" s="198"/>
      <c r="NF206" s="198"/>
      <c r="NG206" s="198"/>
      <c r="NH206" s="198"/>
      <c r="NI206" s="198"/>
      <c r="NJ206" s="198"/>
      <c r="NK206" s="198"/>
      <c r="NL206" s="198"/>
      <c r="NM206" s="198"/>
      <c r="NN206" s="198"/>
      <c r="NO206" s="198"/>
      <c r="NP206" s="198"/>
      <c r="NQ206" s="198"/>
      <c r="NR206" s="198"/>
      <c r="NS206" s="198"/>
      <c r="NT206" s="198"/>
      <c r="NU206" s="198"/>
      <c r="NV206" s="198"/>
      <c r="NW206" s="198"/>
      <c r="NX206" s="198"/>
      <c r="NY206" s="198"/>
      <c r="NZ206" s="198"/>
      <c r="OA206" s="198"/>
      <c r="OB206" s="198"/>
      <c r="OC206" s="198"/>
      <c r="OD206" s="198"/>
      <c r="OE206" s="198"/>
      <c r="OF206" s="198"/>
      <c r="OG206" s="198"/>
      <c r="OH206" s="198"/>
      <c r="OI206" s="198"/>
      <c r="OJ206" s="198"/>
      <c r="OK206" s="198"/>
      <c r="OL206" s="198"/>
      <c r="OM206" s="198"/>
      <c r="ON206" s="198"/>
      <c r="OO206" s="198"/>
      <c r="OP206" s="198"/>
      <c r="OQ206" s="198"/>
      <c r="OR206" s="198"/>
      <c r="OS206" s="198"/>
      <c r="OT206" s="198"/>
      <c r="OU206" s="198"/>
      <c r="OV206" s="198"/>
      <c r="OW206" s="198"/>
      <c r="OX206" s="198"/>
      <c r="OY206" s="198"/>
      <c r="OZ206" s="198"/>
      <c r="PA206" s="198"/>
      <c r="PB206" s="198"/>
      <c r="PC206" s="198"/>
      <c r="PD206" s="198"/>
      <c r="PE206" s="198"/>
      <c r="PF206" s="198"/>
      <c r="PG206" s="198"/>
      <c r="PH206" s="198"/>
      <c r="PI206" s="198"/>
      <c r="PJ206" s="198"/>
      <c r="PK206" s="198"/>
      <c r="PL206" s="198"/>
      <c r="PM206" s="198"/>
      <c r="PN206" s="198"/>
      <c r="PO206" s="198"/>
      <c r="PP206" s="198"/>
      <c r="PQ206" s="198"/>
      <c r="PR206" s="198"/>
      <c r="PS206" s="198"/>
      <c r="PT206" s="198"/>
      <c r="PU206" s="198"/>
      <c r="PV206" s="198"/>
      <c r="PW206" s="198"/>
      <c r="PX206" s="261"/>
      <c r="PY206" s="261"/>
      <c r="PZ206" s="261"/>
      <c r="QA206" s="261"/>
      <c r="QB206" s="261"/>
      <c r="QC206" s="261"/>
      <c r="QD206" s="261"/>
      <c r="QE206" s="261"/>
      <c r="QF206" s="261"/>
      <c r="QG206" s="261"/>
      <c r="QH206" s="261"/>
      <c r="QI206" s="261"/>
      <c r="QJ206" s="261"/>
      <c r="QK206" s="261"/>
      <c r="QL206" s="261"/>
      <c r="QM206" s="261"/>
      <c r="QN206" s="261"/>
      <c r="QO206" s="261"/>
      <c r="QP206" s="261"/>
      <c r="QQ206" s="261"/>
      <c r="QR206" s="261"/>
      <c r="QS206" s="261"/>
      <c r="QT206" s="261"/>
      <c r="QU206" s="261"/>
      <c r="QV206" s="261"/>
      <c r="QW206" s="261"/>
      <c r="QX206" s="261"/>
      <c r="QY206" s="261"/>
      <c r="QZ206" s="261"/>
      <c r="RA206" s="261"/>
      <c r="RB206" s="261"/>
      <c r="RC206" s="261"/>
      <c r="RD206" s="261"/>
      <c r="RE206" s="261"/>
      <c r="RF206" s="261"/>
      <c r="RG206" s="261"/>
      <c r="RH206" s="261"/>
      <c r="RI206" s="261"/>
      <c r="RJ206" s="261"/>
      <c r="RK206" s="261"/>
      <c r="RL206" s="261"/>
      <c r="RM206" s="261"/>
      <c r="RN206" s="261"/>
      <c r="RO206" s="261"/>
      <c r="RP206" s="261"/>
      <c r="RQ206" s="261"/>
      <c r="RR206" s="261"/>
      <c r="RS206" s="261"/>
      <c r="RT206" s="261"/>
      <c r="RU206" s="261"/>
      <c r="RV206" s="261"/>
      <c r="RW206" s="261"/>
      <c r="RX206" s="261"/>
      <c r="RY206" s="261"/>
      <c r="RZ206" s="261"/>
      <c r="SA206" s="261"/>
      <c r="SB206" s="261"/>
      <c r="SC206" s="261"/>
      <c r="SD206" s="261"/>
      <c r="SE206" s="261"/>
    </row>
    <row r="207" spans="1:499" x14ac:dyDescent="0.2">
      <c r="A207" s="230" t="s">
        <v>830</v>
      </c>
      <c r="B207" s="231" t="s">
        <v>4757</v>
      </c>
      <c r="C207" s="225"/>
      <c r="D207" s="225"/>
      <c r="E207" s="225"/>
      <c r="F207" s="226" t="s">
        <v>5880</v>
      </c>
      <c r="G207" s="226" t="s">
        <v>5550</v>
      </c>
      <c r="H207" s="226" t="s">
        <v>5551</v>
      </c>
      <c r="I207" s="226" t="s">
        <v>5881</v>
      </c>
      <c r="J207" s="226"/>
      <c r="K207" s="226"/>
      <c r="L207" s="226"/>
      <c r="M207" s="226"/>
      <c r="N207" s="226" t="s">
        <v>5553</v>
      </c>
      <c r="O207" s="226" t="s">
        <v>5641</v>
      </c>
      <c r="P207" s="226"/>
      <c r="Q207" s="237">
        <v>0</v>
      </c>
      <c r="R207" s="238"/>
      <c r="S207" s="238"/>
      <c r="T207" s="238"/>
      <c r="U207" s="238"/>
      <c r="V207" s="238"/>
      <c r="W207" s="232"/>
      <c r="X207" s="232"/>
      <c r="Y207" s="232" t="s">
        <v>5556</v>
      </c>
      <c r="Z207" s="235">
        <v>3.14</v>
      </c>
      <c r="AA207" s="235">
        <v>4.29</v>
      </c>
      <c r="AB207" s="235">
        <v>0</v>
      </c>
      <c r="AC207" s="224">
        <v>36526</v>
      </c>
      <c r="AD207" s="224">
        <v>36526</v>
      </c>
      <c r="AE207" s="125">
        <v>18</v>
      </c>
      <c r="AF207" s="125">
        <v>24</v>
      </c>
      <c r="AG207" s="125">
        <v>12</v>
      </c>
      <c r="AH207" s="236">
        <v>1</v>
      </c>
      <c r="AI207" s="236" t="s">
        <v>5297</v>
      </c>
      <c r="AJ207" s="125" t="s">
        <v>6235</v>
      </c>
      <c r="AK207" s="175" t="s">
        <v>5144</v>
      </c>
      <c r="AL207" s="125">
        <v>360</v>
      </c>
      <c r="AM207" s="27" t="s">
        <v>5060</v>
      </c>
      <c r="AN207" s="126">
        <v>2.29</v>
      </c>
      <c r="AO207" s="126">
        <v>29.5</v>
      </c>
      <c r="AP207" s="126">
        <v>15.1</v>
      </c>
      <c r="AQ207" s="126">
        <v>0.1</v>
      </c>
      <c r="AR207" s="125">
        <v>0</v>
      </c>
      <c r="AS207" s="125">
        <v>0</v>
      </c>
      <c r="AT207" s="178"/>
      <c r="AU207" s="178"/>
      <c r="AV207" s="178"/>
      <c r="AW207" s="239" t="s">
        <v>855</v>
      </c>
      <c r="AX207" s="239" t="s">
        <v>846</v>
      </c>
      <c r="AY207" s="127"/>
      <c r="AZ207" s="127"/>
      <c r="BA207" s="128">
        <v>1</v>
      </c>
      <c r="BB207" s="128" t="s">
        <v>5252</v>
      </c>
      <c r="BC207" s="128"/>
      <c r="BD207" s="128">
        <v>1</v>
      </c>
      <c r="BE207" s="129" t="s">
        <v>541</v>
      </c>
      <c r="BF207" s="130">
        <v>1</v>
      </c>
      <c r="BG207" s="240"/>
      <c r="BH207" s="241"/>
      <c r="BI207" s="190"/>
      <c r="BJ207" s="131">
        <v>270</v>
      </c>
      <c r="BK207" s="191">
        <v>99</v>
      </c>
      <c r="BL207" s="13">
        <v>180</v>
      </c>
      <c r="BM207" s="13">
        <v>89</v>
      </c>
      <c r="BN207" s="27" t="s">
        <v>5557</v>
      </c>
      <c r="BO207" s="13" t="s">
        <v>705</v>
      </c>
      <c r="BP207" s="222">
        <v>0</v>
      </c>
      <c r="BQ207" s="132"/>
      <c r="BR207" s="133"/>
      <c r="BS207" s="125">
        <v>1000000000</v>
      </c>
      <c r="BT207" s="134">
        <v>88</v>
      </c>
      <c r="BU207" s="135">
        <v>0.67410000000000003</v>
      </c>
      <c r="BV207" s="134">
        <v>50</v>
      </c>
      <c r="BW207" s="136">
        <v>0</v>
      </c>
      <c r="BX207" s="136">
        <v>0</v>
      </c>
      <c r="BY207" s="136">
        <v>50</v>
      </c>
      <c r="BZ207" s="134">
        <v>0</v>
      </c>
      <c r="CA207" s="134">
        <v>0</v>
      </c>
      <c r="CB207" s="134">
        <v>138</v>
      </c>
      <c r="CC207" s="135">
        <v>0.4889</v>
      </c>
      <c r="CD207" s="134"/>
      <c r="CE207" s="134"/>
      <c r="CF207" s="137">
        <v>132</v>
      </c>
      <c r="CG207" s="134">
        <v>90</v>
      </c>
      <c r="CH207" s="132"/>
      <c r="CI207" s="132"/>
      <c r="CJ207" s="229" t="s">
        <v>820</v>
      </c>
      <c r="CK207" s="233" t="s">
        <v>820</v>
      </c>
      <c r="CL207" s="138">
        <v>1</v>
      </c>
      <c r="CM207" s="138">
        <v>0</v>
      </c>
      <c r="CN207" s="135">
        <v>0</v>
      </c>
      <c r="CO207" s="135">
        <v>0.49</v>
      </c>
      <c r="CP207" s="139"/>
      <c r="CQ207" s="135">
        <v>1</v>
      </c>
      <c r="CR207" s="179">
        <v>43280</v>
      </c>
      <c r="CS207" s="180">
        <v>43367</v>
      </c>
      <c r="CT207" s="181">
        <v>43493</v>
      </c>
      <c r="CU207" s="181">
        <v>43311</v>
      </c>
      <c r="CV207" s="181">
        <v>43395</v>
      </c>
      <c r="CW207" s="181">
        <v>43395</v>
      </c>
      <c r="CX207" s="181">
        <v>43479</v>
      </c>
      <c r="CY207" s="135">
        <v>1.1860330518923481</v>
      </c>
      <c r="CZ207" s="134">
        <v>2851</v>
      </c>
      <c r="DA207" s="135">
        <v>0.31067961165048541</v>
      </c>
      <c r="DB207" s="135">
        <v>2.9126213592233011E-2</v>
      </c>
      <c r="DC207" s="135">
        <v>0.20388349514563106</v>
      </c>
      <c r="DD207" s="135">
        <v>0</v>
      </c>
      <c r="DE207" s="140">
        <v>0</v>
      </c>
      <c r="DF207" s="13" t="s">
        <v>820</v>
      </c>
      <c r="DG207" s="80" t="s">
        <v>706</v>
      </c>
      <c r="DH207" s="18" t="b">
        <v>0</v>
      </c>
      <c r="DI207" s="79"/>
      <c r="DJ207" s="79"/>
      <c r="DK207" s="192"/>
      <c r="DL207" s="174"/>
      <c r="DM207" s="193"/>
      <c r="DN207" s="135"/>
      <c r="DO207" s="79"/>
      <c r="DP207" s="79"/>
      <c r="DQ207" s="79"/>
      <c r="DR207" s="79"/>
      <c r="DS207" s="79"/>
      <c r="DT207" s="79"/>
      <c r="DU207" s="79"/>
      <c r="DV207" s="18"/>
      <c r="DW207" s="18"/>
      <c r="DX207" s="18"/>
      <c r="DY207" s="177"/>
      <c r="DZ207" s="177">
        <v>0</v>
      </c>
      <c r="EA207" s="177">
        <v>0</v>
      </c>
      <c r="EB207" s="177">
        <v>0</v>
      </c>
      <c r="EC207" s="177">
        <v>0</v>
      </c>
      <c r="ED207" s="177">
        <v>0</v>
      </c>
      <c r="EE207" s="177">
        <v>0</v>
      </c>
      <c r="EF207" s="177">
        <v>0</v>
      </c>
      <c r="EG207" s="177">
        <v>0</v>
      </c>
      <c r="EH207" s="177">
        <v>0</v>
      </c>
      <c r="EI207" s="177">
        <v>0</v>
      </c>
      <c r="EJ207" s="177">
        <v>0</v>
      </c>
      <c r="EK207" s="177">
        <v>0</v>
      </c>
      <c r="EL207" s="177">
        <v>0</v>
      </c>
      <c r="EM207" s="177">
        <v>0</v>
      </c>
      <c r="EN207" s="177">
        <v>0</v>
      </c>
      <c r="EO207" s="177">
        <v>0</v>
      </c>
      <c r="EP207" s="177">
        <v>0</v>
      </c>
      <c r="EQ207" s="177">
        <v>0</v>
      </c>
      <c r="ER207" s="177">
        <v>0</v>
      </c>
      <c r="ES207" s="177">
        <v>0</v>
      </c>
      <c r="ET207" s="177">
        <v>0</v>
      </c>
      <c r="EU207" s="177">
        <v>0</v>
      </c>
      <c r="EV207" s="177">
        <v>0</v>
      </c>
      <c r="EW207" s="177">
        <v>0</v>
      </c>
      <c r="EX207" s="177">
        <v>0</v>
      </c>
      <c r="EY207" s="177">
        <v>270</v>
      </c>
      <c r="EZ207" s="177">
        <v>0</v>
      </c>
      <c r="FA207" s="177">
        <v>0</v>
      </c>
      <c r="FB207" s="177">
        <v>270</v>
      </c>
      <c r="FC207" s="199"/>
      <c r="FD207" s="198"/>
      <c r="FE207" s="198"/>
      <c r="FF207" s="198"/>
      <c r="FG207" s="198"/>
      <c r="FH207" s="198"/>
      <c r="FI207" s="198"/>
      <c r="FJ207" s="198"/>
      <c r="FK207" s="198"/>
      <c r="FL207" s="198"/>
      <c r="FM207" s="198"/>
      <c r="FN207" s="198"/>
      <c r="FO207" s="198"/>
      <c r="FP207" s="198"/>
      <c r="FQ207" s="198"/>
      <c r="FR207" s="198"/>
      <c r="FS207" s="198"/>
      <c r="FT207" s="198"/>
      <c r="FU207" s="198"/>
      <c r="FV207" s="198"/>
      <c r="FW207" s="198"/>
      <c r="FX207" s="198"/>
      <c r="FY207" s="198"/>
      <c r="FZ207" s="199">
        <v>0</v>
      </c>
      <c r="GA207" s="199">
        <v>0</v>
      </c>
      <c r="GB207" s="199">
        <v>0</v>
      </c>
      <c r="GC207" s="199">
        <v>0</v>
      </c>
      <c r="GD207" s="199">
        <v>0</v>
      </c>
      <c r="GE207" s="199">
        <v>0</v>
      </c>
      <c r="GF207" s="199">
        <v>0</v>
      </c>
      <c r="GG207" s="199">
        <v>0</v>
      </c>
      <c r="GH207" s="199">
        <v>0</v>
      </c>
      <c r="GI207" s="199">
        <v>0</v>
      </c>
      <c r="GJ207" s="199">
        <v>0</v>
      </c>
      <c r="GK207" s="199">
        <v>0</v>
      </c>
      <c r="GL207" s="199">
        <v>0</v>
      </c>
      <c r="GM207" s="199">
        <v>0</v>
      </c>
      <c r="GN207" s="199">
        <v>0</v>
      </c>
      <c r="GO207" s="199">
        <v>0</v>
      </c>
      <c r="GP207" s="199">
        <v>0</v>
      </c>
      <c r="GQ207" s="199">
        <v>0</v>
      </c>
      <c r="GR207" s="199">
        <v>0</v>
      </c>
      <c r="GS207" s="199">
        <v>0</v>
      </c>
      <c r="GT207" s="199">
        <v>0</v>
      </c>
      <c r="GU207" s="199">
        <v>0</v>
      </c>
      <c r="GV207" s="199">
        <v>0</v>
      </c>
      <c r="GW207" s="199">
        <v>0</v>
      </c>
      <c r="GX207" s="199">
        <v>0</v>
      </c>
      <c r="GY207" s="199">
        <v>0</v>
      </c>
      <c r="GZ207" s="199">
        <v>0</v>
      </c>
      <c r="HA207" s="199">
        <v>0</v>
      </c>
      <c r="HB207" s="199">
        <v>0</v>
      </c>
      <c r="HC207" s="199">
        <v>0</v>
      </c>
      <c r="HD207" s="199">
        <v>0</v>
      </c>
      <c r="HE207" s="199">
        <v>1</v>
      </c>
      <c r="HF207" s="199">
        <v>0</v>
      </c>
      <c r="HG207" s="199">
        <v>0</v>
      </c>
      <c r="HH207" s="199">
        <v>0</v>
      </c>
      <c r="HI207" s="243">
        <v>0</v>
      </c>
      <c r="HJ207" s="243">
        <v>0</v>
      </c>
      <c r="HK207" s="196"/>
      <c r="HL207" s="196"/>
      <c r="HM207" s="243">
        <v>0</v>
      </c>
      <c r="HN207" s="243">
        <v>0</v>
      </c>
      <c r="HO207" s="243">
        <v>0</v>
      </c>
      <c r="HP207" s="243">
        <v>0</v>
      </c>
      <c r="HQ207" s="243">
        <v>0</v>
      </c>
      <c r="HR207" s="243">
        <v>0</v>
      </c>
      <c r="HS207" s="243">
        <v>0</v>
      </c>
      <c r="HT207" s="243">
        <v>0</v>
      </c>
      <c r="HU207" s="243">
        <v>0</v>
      </c>
      <c r="HV207" s="196"/>
      <c r="HW207" s="243">
        <v>0</v>
      </c>
      <c r="HX207" s="243">
        <v>0</v>
      </c>
      <c r="HY207" s="243">
        <v>0</v>
      </c>
      <c r="HZ207" s="243">
        <v>0</v>
      </c>
      <c r="IA207" s="243">
        <v>0</v>
      </c>
      <c r="IB207" s="243">
        <v>0</v>
      </c>
      <c r="IC207" s="243">
        <v>0</v>
      </c>
      <c r="ID207" s="243">
        <v>0</v>
      </c>
      <c r="IE207" s="243">
        <v>0</v>
      </c>
      <c r="IF207" s="243">
        <v>0</v>
      </c>
      <c r="IG207" s="243">
        <v>0</v>
      </c>
      <c r="IH207" s="243">
        <v>0</v>
      </c>
      <c r="II207" s="243">
        <v>0</v>
      </c>
      <c r="IJ207" s="243">
        <v>0</v>
      </c>
      <c r="IK207" s="243">
        <v>0</v>
      </c>
      <c r="IL207" s="243">
        <v>0</v>
      </c>
      <c r="IM207" s="243">
        <v>0</v>
      </c>
      <c r="IN207" s="243">
        <v>0</v>
      </c>
      <c r="IO207" s="243">
        <v>0</v>
      </c>
      <c r="IP207" s="243">
        <v>0</v>
      </c>
      <c r="IQ207" s="243">
        <v>0</v>
      </c>
      <c r="IR207" s="243">
        <v>0</v>
      </c>
      <c r="IS207" s="243">
        <v>0</v>
      </c>
      <c r="IT207" s="243">
        <v>0</v>
      </c>
      <c r="IU207" s="243">
        <v>0</v>
      </c>
      <c r="IV207" s="243">
        <v>0</v>
      </c>
      <c r="IW207" s="243">
        <v>0</v>
      </c>
      <c r="IX207" s="243">
        <v>0</v>
      </c>
      <c r="IY207" s="243">
        <v>0</v>
      </c>
      <c r="IZ207" s="196"/>
      <c r="JA207" s="243">
        <v>0</v>
      </c>
      <c r="JB207" s="243">
        <v>0</v>
      </c>
      <c r="JC207" s="243">
        <v>0</v>
      </c>
      <c r="JD207" s="199">
        <v>0</v>
      </c>
      <c r="JE207" s="199">
        <v>0</v>
      </c>
      <c r="JF207" s="199">
        <v>0</v>
      </c>
      <c r="JG207" s="199">
        <v>0</v>
      </c>
      <c r="JH207" s="199">
        <v>0</v>
      </c>
      <c r="JI207" s="199">
        <v>0</v>
      </c>
      <c r="JJ207" s="199"/>
      <c r="JK207" s="243">
        <v>0</v>
      </c>
      <c r="JL207" s="199">
        <v>0</v>
      </c>
      <c r="JM207" s="199">
        <v>0</v>
      </c>
      <c r="JN207" s="199">
        <v>0</v>
      </c>
      <c r="JO207" s="199">
        <v>0</v>
      </c>
      <c r="JP207" s="199">
        <v>0</v>
      </c>
      <c r="JQ207" s="196"/>
      <c r="JR207" s="199">
        <v>0</v>
      </c>
      <c r="JS207" s="199">
        <v>0</v>
      </c>
      <c r="JT207" s="199">
        <v>0</v>
      </c>
      <c r="JU207" s="199">
        <v>0</v>
      </c>
      <c r="JV207" s="199">
        <v>0</v>
      </c>
      <c r="JW207" s="199">
        <v>0</v>
      </c>
      <c r="JX207" s="199">
        <v>0</v>
      </c>
      <c r="JY207" s="199">
        <v>0</v>
      </c>
      <c r="JZ207" s="199">
        <v>0</v>
      </c>
      <c r="KA207" s="199">
        <v>0</v>
      </c>
      <c r="KB207" s="199">
        <v>0</v>
      </c>
      <c r="KC207" s="199">
        <v>0</v>
      </c>
      <c r="KD207" s="199">
        <v>0</v>
      </c>
      <c r="KE207" s="199">
        <v>0</v>
      </c>
      <c r="KF207" s="199">
        <v>0</v>
      </c>
      <c r="KG207" s="199">
        <v>0</v>
      </c>
      <c r="KH207" s="250">
        <v>145</v>
      </c>
      <c r="KI207" s="250">
        <v>145</v>
      </c>
      <c r="KJ207" s="250">
        <v>145</v>
      </c>
      <c r="KK207" s="250">
        <v>145</v>
      </c>
      <c r="KL207" s="250">
        <v>145</v>
      </c>
      <c r="KM207" s="250">
        <v>134</v>
      </c>
      <c r="KN207" s="250">
        <v>134</v>
      </c>
      <c r="KO207" s="250">
        <v>134</v>
      </c>
      <c r="KP207" s="250">
        <v>134</v>
      </c>
      <c r="KQ207" s="250">
        <v>134</v>
      </c>
      <c r="KR207" s="250">
        <v>134</v>
      </c>
      <c r="KS207" s="250">
        <v>134</v>
      </c>
      <c r="KT207" s="250">
        <v>134</v>
      </c>
      <c r="KU207" s="250">
        <v>130</v>
      </c>
      <c r="KV207" s="250">
        <v>130</v>
      </c>
      <c r="KW207" s="250">
        <v>130</v>
      </c>
      <c r="KX207" s="196"/>
      <c r="KY207" s="196"/>
      <c r="KZ207" s="196"/>
      <c r="LA207" s="196"/>
      <c r="LB207" s="250">
        <v>117</v>
      </c>
      <c r="LC207" s="199">
        <v>0</v>
      </c>
      <c r="LD207" s="199">
        <v>0</v>
      </c>
      <c r="LE207" s="250">
        <v>110</v>
      </c>
      <c r="LF207" s="199">
        <v>0</v>
      </c>
      <c r="LG207" s="250">
        <v>110</v>
      </c>
      <c r="LH207" s="196"/>
      <c r="LI207" s="196"/>
      <c r="LJ207" s="196"/>
      <c r="LK207" s="196"/>
      <c r="LL207" s="196"/>
      <c r="LM207" s="196"/>
      <c r="LN207" s="196"/>
      <c r="LO207" s="196"/>
      <c r="LP207" s="196"/>
      <c r="LQ207" s="250">
        <v>110</v>
      </c>
      <c r="LR207" s="196"/>
      <c r="LS207" s="196"/>
      <c r="LT207" s="196"/>
      <c r="LU207" s="196"/>
      <c r="LV207" s="196"/>
      <c r="LW207" s="196"/>
      <c r="LX207" s="196"/>
      <c r="LY207" s="196"/>
      <c r="LZ207" s="196"/>
      <c r="MA207" s="196"/>
      <c r="MB207" s="196"/>
      <c r="MC207" s="196"/>
      <c r="MD207" s="196"/>
      <c r="ME207" s="196"/>
      <c r="MF207" s="196"/>
      <c r="MG207" s="196"/>
      <c r="MH207" s="196"/>
      <c r="MI207" s="196"/>
      <c r="MJ207" s="196"/>
      <c r="MK207" s="196"/>
      <c r="ML207" s="196"/>
      <c r="MM207" s="196"/>
      <c r="MN207" s="250">
        <v>110</v>
      </c>
      <c r="MO207" s="245">
        <v>88</v>
      </c>
      <c r="MP207" s="196"/>
      <c r="MQ207" s="245">
        <v>88</v>
      </c>
      <c r="MR207" s="196"/>
      <c r="MS207" s="196"/>
      <c r="MT207" s="196"/>
      <c r="MU207" s="196"/>
      <c r="MV207" s="196"/>
      <c r="MW207" s="196"/>
      <c r="MX207" s="196"/>
      <c r="MY207" s="196"/>
      <c r="MZ207" s="196"/>
      <c r="NA207" s="245">
        <v>88</v>
      </c>
      <c r="NB207" s="196"/>
      <c r="NC207" s="196"/>
      <c r="ND207" s="196"/>
      <c r="NE207" s="196"/>
      <c r="NF207" s="196"/>
      <c r="NG207" s="196"/>
      <c r="NH207" s="196"/>
      <c r="NI207" s="196"/>
      <c r="NJ207" s="196"/>
      <c r="NK207" s="196"/>
      <c r="NL207" s="196"/>
      <c r="NM207" s="196"/>
      <c r="NN207" s="196"/>
      <c r="NO207" s="196"/>
      <c r="NP207" s="196"/>
      <c r="NQ207" s="196"/>
      <c r="NR207" s="196"/>
      <c r="NS207" s="196"/>
      <c r="NT207" s="196"/>
      <c r="NU207" s="196"/>
      <c r="NV207" s="196"/>
      <c r="NW207" s="196"/>
      <c r="NX207" s="196"/>
      <c r="NY207" s="196"/>
      <c r="NZ207" s="196"/>
      <c r="OA207" s="196"/>
      <c r="OB207" s="196"/>
      <c r="OC207" s="196"/>
      <c r="OD207" s="196"/>
      <c r="OE207" s="196"/>
      <c r="OF207" s="196"/>
      <c r="OG207" s="196"/>
      <c r="OH207" s="196"/>
      <c r="OI207" s="196"/>
      <c r="OJ207" s="196"/>
      <c r="OK207" s="196"/>
      <c r="OL207" s="196"/>
      <c r="OM207" s="196"/>
      <c r="ON207" s="196"/>
      <c r="OO207" s="196"/>
      <c r="OP207" s="196"/>
      <c r="OQ207" s="196"/>
      <c r="OR207" s="196"/>
      <c r="OS207" s="196"/>
      <c r="OT207" s="196"/>
      <c r="OU207" s="196"/>
      <c r="OV207" s="196"/>
      <c r="OW207" s="196"/>
      <c r="OX207" s="196"/>
      <c r="OY207" s="196"/>
      <c r="OZ207" s="196"/>
      <c r="PA207" s="196"/>
      <c r="PB207" s="196"/>
      <c r="PC207" s="196"/>
      <c r="PD207" s="196"/>
      <c r="PE207" s="196"/>
      <c r="PF207" s="196"/>
      <c r="PG207" s="196"/>
      <c r="PH207" s="196"/>
      <c r="PI207" s="196"/>
      <c r="PJ207" s="196"/>
      <c r="PK207" s="196"/>
      <c r="PL207" s="196"/>
      <c r="PM207" s="196"/>
      <c r="PN207" s="196"/>
      <c r="PO207" s="196"/>
      <c r="PP207" s="196"/>
      <c r="PQ207" s="196"/>
      <c r="PR207" s="196"/>
      <c r="PS207" s="196"/>
      <c r="PT207" s="196"/>
      <c r="PU207" s="196"/>
      <c r="PV207" s="196"/>
      <c r="PW207" s="196"/>
      <c r="PX207" s="261"/>
      <c r="PY207" s="261"/>
      <c r="PZ207" s="261"/>
      <c r="QA207" s="261"/>
      <c r="QB207" s="261"/>
      <c r="QC207" s="261"/>
      <c r="QD207" s="261"/>
      <c r="QE207" s="261"/>
      <c r="QF207" s="261"/>
      <c r="QG207" s="261"/>
      <c r="QH207" s="261"/>
      <c r="QI207" s="261"/>
      <c r="QJ207" s="261"/>
      <c r="QK207" s="261"/>
      <c r="QL207" s="261"/>
      <c r="QM207" s="261"/>
      <c r="QN207" s="261"/>
      <c r="QO207" s="261"/>
      <c r="QP207" s="261"/>
      <c r="QQ207" s="261"/>
      <c r="QR207" s="261"/>
      <c r="QS207" s="261"/>
      <c r="QT207" s="261"/>
      <c r="QU207" s="261"/>
      <c r="QV207" s="261"/>
      <c r="QW207" s="261"/>
      <c r="QX207" s="261"/>
      <c r="QY207" s="261"/>
      <c r="QZ207" s="261"/>
      <c r="RA207" s="261"/>
      <c r="RB207" s="261"/>
      <c r="RC207" s="261"/>
      <c r="RD207" s="261"/>
      <c r="RE207" s="261"/>
      <c r="RF207" s="261"/>
      <c r="RG207" s="261"/>
      <c r="RH207" s="261"/>
      <c r="RI207" s="261"/>
      <c r="RJ207" s="261"/>
      <c r="RK207" s="261"/>
      <c r="RL207" s="261"/>
      <c r="RM207" s="261"/>
      <c r="RN207" s="261"/>
      <c r="RO207" s="261"/>
      <c r="RP207" s="261"/>
      <c r="RQ207" s="261"/>
      <c r="RR207" s="261"/>
      <c r="RS207" s="261"/>
      <c r="RT207" s="261"/>
      <c r="RU207" s="261"/>
      <c r="RV207" s="261"/>
      <c r="RW207" s="261"/>
      <c r="RX207" s="261"/>
      <c r="RY207" s="261"/>
      <c r="RZ207" s="261"/>
      <c r="SA207" s="261"/>
      <c r="SB207" s="261"/>
      <c r="SC207" s="261"/>
      <c r="SD207" s="261"/>
      <c r="SE207" s="261"/>
    </row>
    <row r="208" spans="1:499" x14ac:dyDescent="0.2">
      <c r="A208" s="230" t="s">
        <v>830</v>
      </c>
      <c r="B208" s="231" t="s">
        <v>5474</v>
      </c>
      <c r="C208" s="225"/>
      <c r="D208" s="225"/>
      <c r="E208" s="225"/>
      <c r="F208" s="226" t="s">
        <v>5882</v>
      </c>
      <c r="G208" s="226" t="s">
        <v>5550</v>
      </c>
      <c r="H208" s="226" t="s">
        <v>5551</v>
      </c>
      <c r="I208" s="226" t="s">
        <v>5881</v>
      </c>
      <c r="J208" s="226"/>
      <c r="K208" s="226"/>
      <c r="L208" s="226"/>
      <c r="M208" s="226"/>
      <c r="N208" s="226" t="s">
        <v>5553</v>
      </c>
      <c r="O208" s="226" t="s">
        <v>5610</v>
      </c>
      <c r="P208" s="226"/>
      <c r="Q208" s="237">
        <v>0</v>
      </c>
      <c r="R208" s="238"/>
      <c r="S208" s="238"/>
      <c r="T208" s="238"/>
      <c r="U208" s="238"/>
      <c r="V208" s="238"/>
      <c r="W208" s="232"/>
      <c r="X208" s="232"/>
      <c r="Y208" s="232" t="s">
        <v>5556</v>
      </c>
      <c r="Z208" s="235">
        <v>2.68</v>
      </c>
      <c r="AA208" s="235">
        <v>4.75</v>
      </c>
      <c r="AB208" s="235">
        <v>0</v>
      </c>
      <c r="AC208" s="224">
        <v>36526</v>
      </c>
      <c r="AD208" s="224">
        <v>36526</v>
      </c>
      <c r="AE208" s="125">
        <v>18</v>
      </c>
      <c r="AF208" s="125">
        <v>24</v>
      </c>
      <c r="AG208" s="125">
        <v>12</v>
      </c>
      <c r="AH208" s="236">
        <v>1</v>
      </c>
      <c r="AI208" s="236"/>
      <c r="AJ208" s="125" t="s">
        <v>6245</v>
      </c>
      <c r="AK208" s="175" t="s">
        <v>5144</v>
      </c>
      <c r="AL208" s="125" t="s">
        <v>820</v>
      </c>
      <c r="AM208" s="27" t="s">
        <v>5060</v>
      </c>
      <c r="AN208" s="126">
        <v>0.89</v>
      </c>
      <c r="AO208" s="126">
        <v>56.2</v>
      </c>
      <c r="AP208" s="126">
        <v>77.5</v>
      </c>
      <c r="AQ208" s="126">
        <v>8.4</v>
      </c>
      <c r="AR208" s="125">
        <v>0</v>
      </c>
      <c r="AS208" s="125">
        <v>0</v>
      </c>
      <c r="AT208" s="178">
        <v>43449</v>
      </c>
      <c r="AU208" s="178"/>
      <c r="AV208" s="178"/>
      <c r="AW208" s="239" t="s">
        <v>855</v>
      </c>
      <c r="AX208" s="239" t="s">
        <v>846</v>
      </c>
      <c r="AY208" s="127"/>
      <c r="AZ208" s="127"/>
      <c r="BA208" s="128">
        <v>30</v>
      </c>
      <c r="BB208" s="128" t="s">
        <v>489</v>
      </c>
      <c r="BC208" s="128"/>
      <c r="BD208" s="128">
        <v>1</v>
      </c>
      <c r="BE208" s="129" t="s">
        <v>541</v>
      </c>
      <c r="BF208" s="130">
        <v>1</v>
      </c>
      <c r="BG208" s="240"/>
      <c r="BH208" s="241"/>
      <c r="BI208" s="190"/>
      <c r="BJ208" s="131">
        <v>200</v>
      </c>
      <c r="BK208" s="191">
        <v>39</v>
      </c>
      <c r="BL208" s="13">
        <v>133</v>
      </c>
      <c r="BM208" s="13">
        <v>66</v>
      </c>
      <c r="BN208" s="27" t="s">
        <v>5562</v>
      </c>
      <c r="BO208" s="13" t="s">
        <v>5562</v>
      </c>
      <c r="BP208" s="222">
        <v>0</v>
      </c>
      <c r="BQ208" s="132"/>
      <c r="BR208" s="133"/>
      <c r="BS208" s="125">
        <v>1000000000</v>
      </c>
      <c r="BT208" s="134">
        <v>276</v>
      </c>
      <c r="BU208" s="135">
        <v>-0.38</v>
      </c>
      <c r="BV208" s="134">
        <v>0</v>
      </c>
      <c r="BW208" s="136">
        <v>0</v>
      </c>
      <c r="BX208" s="136">
        <v>0</v>
      </c>
      <c r="BY208" s="136">
        <v>0</v>
      </c>
      <c r="BZ208" s="134">
        <v>0</v>
      </c>
      <c r="CA208" s="134">
        <v>0</v>
      </c>
      <c r="CB208" s="134">
        <v>276</v>
      </c>
      <c r="CC208" s="135">
        <v>-0.38</v>
      </c>
      <c r="CD208" s="134"/>
      <c r="CE208" s="134"/>
      <c r="CF208" s="137">
        <v>0</v>
      </c>
      <c r="CG208" s="134">
        <v>67</v>
      </c>
      <c r="CH208" s="132"/>
      <c r="CI208" s="132"/>
      <c r="CJ208" s="229" t="s">
        <v>820</v>
      </c>
      <c r="CK208" s="233" t="s">
        <v>820</v>
      </c>
      <c r="CL208" s="138">
        <v>0</v>
      </c>
      <c r="CM208" s="138">
        <v>204</v>
      </c>
      <c r="CN208" s="135">
        <v>0</v>
      </c>
      <c r="CO208" s="135">
        <v>1.03</v>
      </c>
      <c r="CP208" s="139"/>
      <c r="CQ208" s="135">
        <v>0</v>
      </c>
      <c r="CR208" s="179">
        <v>43249</v>
      </c>
      <c r="CS208" s="180">
        <v>43367</v>
      </c>
      <c r="CT208" s="181">
        <v>43493</v>
      </c>
      <c r="CU208" s="181">
        <v>36526</v>
      </c>
      <c r="CV208" s="181">
        <v>36526</v>
      </c>
      <c r="CW208" s="181">
        <v>36526</v>
      </c>
      <c r="CX208" s="181">
        <v>36694</v>
      </c>
      <c r="CY208" s="135">
        <v>0.13665187737239967</v>
      </c>
      <c r="CZ208" s="134">
        <v>0</v>
      </c>
      <c r="DA208" s="135">
        <v>9.7087378640776691E-3</v>
      </c>
      <c r="DB208" s="135">
        <v>0</v>
      </c>
      <c r="DC208" s="135">
        <v>0</v>
      </c>
      <c r="DD208" s="135">
        <v>0</v>
      </c>
      <c r="DE208" s="140">
        <v>0.53398058252427183</v>
      </c>
      <c r="DF208" s="13" t="s">
        <v>820</v>
      </c>
      <c r="DG208" s="80" t="s">
        <v>820</v>
      </c>
      <c r="DH208" s="18" t="b">
        <v>0</v>
      </c>
      <c r="DI208" s="79"/>
      <c r="DJ208" s="79"/>
      <c r="DK208" s="192"/>
      <c r="DL208" s="174"/>
      <c r="DM208" s="193"/>
      <c r="DN208" s="135"/>
      <c r="DO208" s="79"/>
      <c r="DP208" s="79"/>
      <c r="DQ208" s="79"/>
      <c r="DR208" s="79"/>
      <c r="DS208" s="79"/>
      <c r="DT208" s="79"/>
      <c r="DU208" s="79"/>
      <c r="DV208" s="18"/>
      <c r="DW208" s="18"/>
      <c r="DX208" s="18"/>
      <c r="DY208" s="177"/>
      <c r="DZ208" s="177">
        <v>0</v>
      </c>
      <c r="EA208" s="177">
        <v>0</v>
      </c>
      <c r="EB208" s="177">
        <v>0</v>
      </c>
      <c r="EC208" s="177">
        <v>0</v>
      </c>
      <c r="ED208" s="177">
        <v>0</v>
      </c>
      <c r="EE208" s="177">
        <v>0</v>
      </c>
      <c r="EF208" s="177">
        <v>0</v>
      </c>
      <c r="EG208" s="177">
        <v>0</v>
      </c>
      <c r="EH208" s="177">
        <v>0</v>
      </c>
      <c r="EI208" s="177">
        <v>0</v>
      </c>
      <c r="EJ208" s="177">
        <v>0</v>
      </c>
      <c r="EK208" s="177">
        <v>0</v>
      </c>
      <c r="EL208" s="177">
        <v>0</v>
      </c>
      <c r="EM208" s="177">
        <v>0</v>
      </c>
      <c r="EN208" s="177">
        <v>0</v>
      </c>
      <c r="EO208" s="177">
        <v>0</v>
      </c>
      <c r="EP208" s="177">
        <v>0</v>
      </c>
      <c r="EQ208" s="177">
        <v>0</v>
      </c>
      <c r="ER208" s="177">
        <v>0</v>
      </c>
      <c r="ES208" s="177">
        <v>0</v>
      </c>
      <c r="ET208" s="177">
        <v>0</v>
      </c>
      <c r="EU208" s="177">
        <v>0</v>
      </c>
      <c r="EV208" s="177">
        <v>0</v>
      </c>
      <c r="EW208" s="177">
        <v>0</v>
      </c>
      <c r="EX208" s="177">
        <v>0</v>
      </c>
      <c r="EY208" s="177">
        <v>0</v>
      </c>
      <c r="EZ208" s="177">
        <v>0</v>
      </c>
      <c r="FA208" s="177">
        <v>0</v>
      </c>
      <c r="FB208" s="177">
        <v>0</v>
      </c>
      <c r="FC208" s="199"/>
      <c r="FD208" s="198"/>
      <c r="FE208" s="198"/>
      <c r="FF208" s="198"/>
      <c r="FG208" s="197">
        <v>0</v>
      </c>
      <c r="FH208" s="197">
        <v>0</v>
      </c>
      <c r="FI208" s="197">
        <v>0</v>
      </c>
      <c r="FJ208" s="197">
        <v>0</v>
      </c>
      <c r="FK208" s="243">
        <v>0</v>
      </c>
      <c r="FL208" s="243">
        <v>0</v>
      </c>
      <c r="FM208" s="243">
        <v>0</v>
      </c>
      <c r="FN208" s="243">
        <v>0</v>
      </c>
      <c r="FO208" s="243">
        <v>0</v>
      </c>
      <c r="FP208" s="243">
        <v>0</v>
      </c>
      <c r="FQ208" s="243">
        <v>0</v>
      </c>
      <c r="FR208" s="243">
        <v>0</v>
      </c>
      <c r="FS208" s="243">
        <v>0</v>
      </c>
      <c r="FT208" s="243">
        <v>0</v>
      </c>
      <c r="FU208" s="243">
        <v>0</v>
      </c>
      <c r="FV208" s="243">
        <v>0</v>
      </c>
      <c r="FW208" s="243">
        <v>0</v>
      </c>
      <c r="FX208" s="243">
        <v>0</v>
      </c>
      <c r="FY208" s="243">
        <v>0</v>
      </c>
      <c r="FZ208" s="243">
        <v>0</v>
      </c>
      <c r="GA208" s="243">
        <v>0</v>
      </c>
      <c r="GB208" s="243">
        <v>0</v>
      </c>
      <c r="GC208" s="243">
        <v>0</v>
      </c>
      <c r="GD208" s="243">
        <v>0</v>
      </c>
      <c r="GE208" s="243">
        <v>0</v>
      </c>
      <c r="GF208" s="243">
        <v>0</v>
      </c>
      <c r="GG208" s="243">
        <v>0</v>
      </c>
      <c r="GH208" s="243">
        <v>0</v>
      </c>
      <c r="GI208" s="243">
        <v>0</v>
      </c>
      <c r="GJ208" s="243">
        <v>0</v>
      </c>
      <c r="GK208" s="243">
        <v>0</v>
      </c>
      <c r="GL208" s="243">
        <v>0</v>
      </c>
      <c r="GM208" s="243">
        <v>0</v>
      </c>
      <c r="GN208" s="243">
        <v>0</v>
      </c>
      <c r="GO208" s="243">
        <v>0</v>
      </c>
      <c r="GP208" s="243">
        <v>0</v>
      </c>
      <c r="GQ208" s="243">
        <v>0</v>
      </c>
      <c r="GR208" s="243">
        <v>0</v>
      </c>
      <c r="GS208" s="243">
        <v>0</v>
      </c>
      <c r="GT208" s="243">
        <v>0</v>
      </c>
      <c r="GU208" s="243">
        <v>0</v>
      </c>
      <c r="GV208" s="243">
        <v>0</v>
      </c>
      <c r="GW208" s="243">
        <v>0</v>
      </c>
      <c r="GX208" s="243">
        <v>0</v>
      </c>
      <c r="GY208" s="243">
        <v>0</v>
      </c>
      <c r="GZ208" s="243">
        <v>0</v>
      </c>
      <c r="HA208" s="243">
        <v>0</v>
      </c>
      <c r="HB208" s="243">
        <v>0</v>
      </c>
      <c r="HC208" s="243">
        <v>0</v>
      </c>
      <c r="HD208" s="243">
        <v>0</v>
      </c>
      <c r="HE208" s="243">
        <v>1</v>
      </c>
      <c r="HF208" s="243">
        <v>0</v>
      </c>
      <c r="HG208" s="243">
        <v>0</v>
      </c>
      <c r="HH208" s="243">
        <v>0</v>
      </c>
      <c r="HI208" s="243">
        <v>0</v>
      </c>
      <c r="HJ208" s="243">
        <v>0</v>
      </c>
      <c r="HK208" s="198"/>
      <c r="HL208" s="198"/>
      <c r="HM208" s="243">
        <v>0</v>
      </c>
      <c r="HN208" s="243">
        <v>0</v>
      </c>
      <c r="HO208" s="243">
        <v>0</v>
      </c>
      <c r="HP208" s="243">
        <v>0</v>
      </c>
      <c r="HQ208" s="243">
        <v>0</v>
      </c>
      <c r="HR208" s="243">
        <v>0</v>
      </c>
      <c r="HS208" s="243">
        <v>0</v>
      </c>
      <c r="HT208" s="243">
        <v>0</v>
      </c>
      <c r="HU208" s="243">
        <v>0</v>
      </c>
      <c r="HV208" s="198"/>
      <c r="HW208" s="243">
        <v>0</v>
      </c>
      <c r="HX208" s="243">
        <v>0</v>
      </c>
      <c r="HY208" s="243">
        <v>0</v>
      </c>
      <c r="HZ208" s="243">
        <v>0</v>
      </c>
      <c r="IA208" s="243">
        <v>0</v>
      </c>
      <c r="IB208" s="243">
        <v>0</v>
      </c>
      <c r="IC208" s="243">
        <v>0</v>
      </c>
      <c r="ID208" s="243">
        <v>0</v>
      </c>
      <c r="IE208" s="243">
        <v>0</v>
      </c>
      <c r="IF208" s="243">
        <v>0</v>
      </c>
      <c r="IG208" s="243">
        <v>0</v>
      </c>
      <c r="IH208" s="243">
        <v>0</v>
      </c>
      <c r="II208" s="243">
        <v>0</v>
      </c>
      <c r="IJ208" s="243">
        <v>0</v>
      </c>
      <c r="IK208" s="243">
        <v>0</v>
      </c>
      <c r="IL208" s="243">
        <v>0</v>
      </c>
      <c r="IM208" s="243">
        <v>0</v>
      </c>
      <c r="IN208" s="243">
        <v>0</v>
      </c>
      <c r="IO208" s="243">
        <v>0</v>
      </c>
      <c r="IP208" s="243">
        <v>0</v>
      </c>
      <c r="IQ208" s="243">
        <v>0</v>
      </c>
      <c r="IR208" s="243">
        <v>0</v>
      </c>
      <c r="IS208" s="243">
        <v>0</v>
      </c>
      <c r="IT208" s="243">
        <v>0</v>
      </c>
      <c r="IU208" s="243">
        <v>0</v>
      </c>
      <c r="IV208" s="243">
        <v>0</v>
      </c>
      <c r="IW208" s="243">
        <v>0</v>
      </c>
      <c r="IX208" s="243">
        <v>0</v>
      </c>
      <c r="IY208" s="243">
        <v>0</v>
      </c>
      <c r="IZ208" s="198"/>
      <c r="JA208" s="247">
        <v>290</v>
      </c>
      <c r="JB208" s="247">
        <v>290</v>
      </c>
      <c r="JC208" s="247">
        <v>290</v>
      </c>
      <c r="JD208" s="247">
        <v>289</v>
      </c>
      <c r="JE208" s="247">
        <v>289</v>
      </c>
      <c r="JF208" s="247">
        <v>284</v>
      </c>
      <c r="JG208" s="247">
        <v>282</v>
      </c>
      <c r="JH208" s="247">
        <v>282</v>
      </c>
      <c r="JI208" s="247">
        <v>282</v>
      </c>
      <c r="JJ208" s="247"/>
      <c r="JK208" s="247">
        <v>282</v>
      </c>
      <c r="JL208" s="247">
        <v>282</v>
      </c>
      <c r="JM208" s="247">
        <v>282</v>
      </c>
      <c r="JN208" s="247">
        <v>282</v>
      </c>
      <c r="JO208" s="247">
        <v>282</v>
      </c>
      <c r="JP208" s="247">
        <v>282</v>
      </c>
      <c r="JQ208" s="198"/>
      <c r="JR208" s="247">
        <v>282</v>
      </c>
      <c r="JS208" s="247">
        <v>283</v>
      </c>
      <c r="JT208" s="247">
        <v>283</v>
      </c>
      <c r="JU208" s="247">
        <v>281</v>
      </c>
      <c r="JV208" s="247">
        <v>281</v>
      </c>
      <c r="JW208" s="247">
        <v>281</v>
      </c>
      <c r="JX208" s="247">
        <v>281</v>
      </c>
      <c r="JY208" s="247">
        <v>282</v>
      </c>
      <c r="JZ208" s="247">
        <v>282</v>
      </c>
      <c r="KA208" s="247">
        <v>281</v>
      </c>
      <c r="KB208" s="247">
        <v>279</v>
      </c>
      <c r="KC208" s="247">
        <v>279</v>
      </c>
      <c r="KD208" s="247">
        <v>279</v>
      </c>
      <c r="KE208" s="247">
        <v>279</v>
      </c>
      <c r="KF208" s="247">
        <v>276</v>
      </c>
      <c r="KG208" s="247">
        <v>276</v>
      </c>
      <c r="KH208" s="247">
        <v>276</v>
      </c>
      <c r="KI208" s="247">
        <v>276</v>
      </c>
      <c r="KJ208" s="247">
        <v>276</v>
      </c>
      <c r="KK208" s="247">
        <v>276</v>
      </c>
      <c r="KL208" s="247">
        <v>276</v>
      </c>
      <c r="KM208" s="247">
        <v>276</v>
      </c>
      <c r="KN208" s="247">
        <v>276</v>
      </c>
      <c r="KO208" s="247">
        <v>276</v>
      </c>
      <c r="KP208" s="247">
        <v>276</v>
      </c>
      <c r="KQ208" s="247">
        <v>276</v>
      </c>
      <c r="KR208" s="247">
        <v>276</v>
      </c>
      <c r="KS208" s="247">
        <v>276</v>
      </c>
      <c r="KT208" s="247">
        <v>277</v>
      </c>
      <c r="KU208" s="247">
        <v>278</v>
      </c>
      <c r="KV208" s="247">
        <v>278</v>
      </c>
      <c r="KW208" s="247">
        <v>278</v>
      </c>
      <c r="KX208" s="198"/>
      <c r="KY208" s="198"/>
      <c r="KZ208" s="198"/>
      <c r="LA208" s="198"/>
      <c r="LB208" s="247">
        <v>281</v>
      </c>
      <c r="LC208" s="247">
        <v>282</v>
      </c>
      <c r="LD208" s="247">
        <v>282</v>
      </c>
      <c r="LE208" s="247">
        <v>282</v>
      </c>
      <c r="LF208" s="243">
        <v>0</v>
      </c>
      <c r="LG208" s="247">
        <v>282</v>
      </c>
      <c r="LH208" s="198"/>
      <c r="LI208" s="198"/>
      <c r="LJ208" s="198"/>
      <c r="LK208" s="198"/>
      <c r="LL208" s="198"/>
      <c r="LM208" s="198"/>
      <c r="LN208" s="198"/>
      <c r="LO208" s="198"/>
      <c r="LP208" s="198"/>
      <c r="LQ208" s="247">
        <v>282</v>
      </c>
      <c r="LR208" s="198"/>
      <c r="LS208" s="198"/>
      <c r="LT208" s="198"/>
      <c r="LU208" s="198"/>
      <c r="LV208" s="198"/>
      <c r="LW208" s="198"/>
      <c r="LX208" s="198"/>
      <c r="LY208" s="198"/>
      <c r="LZ208" s="198"/>
      <c r="MA208" s="198"/>
      <c r="MB208" s="198"/>
      <c r="MC208" s="198"/>
      <c r="MD208" s="198"/>
      <c r="ME208" s="198"/>
      <c r="MF208" s="198"/>
      <c r="MG208" s="198"/>
      <c r="MH208" s="198"/>
      <c r="MI208" s="198"/>
      <c r="MJ208" s="198"/>
      <c r="MK208" s="198"/>
      <c r="ML208" s="198"/>
      <c r="MM208" s="198"/>
      <c r="MN208" s="247">
        <v>282</v>
      </c>
      <c r="MO208" s="247">
        <v>276</v>
      </c>
      <c r="MP208" s="198"/>
      <c r="MQ208" s="247">
        <v>276</v>
      </c>
      <c r="MR208" s="198"/>
      <c r="MS208" s="198"/>
      <c r="MT208" s="198"/>
      <c r="MU208" s="198"/>
      <c r="MV208" s="198"/>
      <c r="MW208" s="198"/>
      <c r="MX208" s="198"/>
      <c r="MY208" s="198"/>
      <c r="MZ208" s="198"/>
      <c r="NA208" s="247">
        <v>276</v>
      </c>
      <c r="NB208" s="198"/>
      <c r="NC208" s="198"/>
      <c r="ND208" s="198"/>
      <c r="NE208" s="198"/>
      <c r="NF208" s="198"/>
      <c r="NG208" s="198"/>
      <c r="NH208" s="198"/>
      <c r="NI208" s="198"/>
      <c r="NJ208" s="198"/>
      <c r="NK208" s="198"/>
      <c r="NL208" s="198"/>
      <c r="NM208" s="198"/>
      <c r="NN208" s="198"/>
      <c r="NO208" s="198"/>
      <c r="NP208" s="198"/>
      <c r="NQ208" s="198"/>
      <c r="NR208" s="198"/>
      <c r="NS208" s="198"/>
      <c r="NT208" s="198"/>
      <c r="NU208" s="198"/>
      <c r="NV208" s="198"/>
      <c r="NW208" s="198"/>
      <c r="NX208" s="198"/>
      <c r="NY208" s="198"/>
      <c r="NZ208" s="198"/>
      <c r="OA208" s="198"/>
      <c r="OB208" s="198"/>
      <c r="OC208" s="198"/>
      <c r="OD208" s="198"/>
      <c r="OE208" s="198"/>
      <c r="OF208" s="198"/>
      <c r="OG208" s="198"/>
      <c r="OH208" s="198"/>
      <c r="OI208" s="198"/>
      <c r="OJ208" s="198"/>
      <c r="OK208" s="198"/>
      <c r="OL208" s="198"/>
      <c r="OM208" s="198"/>
      <c r="ON208" s="198"/>
      <c r="OO208" s="198"/>
      <c r="OP208" s="198"/>
      <c r="OQ208" s="198"/>
      <c r="OR208" s="198"/>
      <c r="OS208" s="198"/>
      <c r="OT208" s="198"/>
      <c r="OU208" s="198"/>
      <c r="OV208" s="198"/>
      <c r="OW208" s="198"/>
      <c r="OX208" s="198"/>
      <c r="OY208" s="198"/>
      <c r="OZ208" s="198"/>
      <c r="PA208" s="198"/>
      <c r="PB208" s="198"/>
      <c r="PC208" s="198"/>
      <c r="PD208" s="198"/>
      <c r="PE208" s="198"/>
      <c r="PF208" s="198"/>
      <c r="PG208" s="198"/>
      <c r="PH208" s="198"/>
      <c r="PI208" s="198"/>
      <c r="PJ208" s="198"/>
      <c r="PK208" s="198"/>
      <c r="PL208" s="198"/>
      <c r="PM208" s="198"/>
      <c r="PN208" s="198"/>
      <c r="PO208" s="198"/>
      <c r="PP208" s="198"/>
      <c r="PQ208" s="198"/>
      <c r="PR208" s="198"/>
      <c r="PS208" s="198"/>
      <c r="PT208" s="198"/>
      <c r="PU208" s="198"/>
      <c r="PV208" s="198"/>
      <c r="PW208" s="198"/>
      <c r="PX208" s="261"/>
      <c r="PY208" s="261"/>
      <c r="PZ208" s="261"/>
      <c r="QA208" s="261"/>
      <c r="QB208" s="261"/>
      <c r="QC208" s="261"/>
      <c r="QD208" s="261"/>
      <c r="QE208" s="261"/>
      <c r="QF208" s="261"/>
      <c r="QG208" s="261"/>
      <c r="QH208" s="261"/>
      <c r="QI208" s="261"/>
      <c r="QJ208" s="261"/>
      <c r="QK208" s="261"/>
      <c r="QL208" s="261"/>
      <c r="QM208" s="261"/>
      <c r="QN208" s="261"/>
      <c r="QO208" s="261"/>
      <c r="QP208" s="261"/>
      <c r="QQ208" s="261"/>
      <c r="QR208" s="261"/>
      <c r="QS208" s="261"/>
      <c r="QT208" s="261"/>
      <c r="QU208" s="261"/>
      <c r="QV208" s="261"/>
      <c r="QW208" s="261"/>
      <c r="QX208" s="261"/>
      <c r="QY208" s="261"/>
      <c r="QZ208" s="261"/>
      <c r="RA208" s="261"/>
      <c r="RB208" s="261"/>
      <c r="RC208" s="261"/>
      <c r="RD208" s="261"/>
      <c r="RE208" s="261"/>
      <c r="RF208" s="261"/>
      <c r="RG208" s="261"/>
      <c r="RH208" s="261"/>
      <c r="RI208" s="261"/>
      <c r="RJ208" s="261"/>
      <c r="RK208" s="261"/>
      <c r="RL208" s="261"/>
      <c r="RM208" s="261"/>
      <c r="RN208" s="261"/>
      <c r="RO208" s="261"/>
      <c r="RP208" s="261"/>
      <c r="RQ208" s="261"/>
      <c r="RR208" s="261"/>
      <c r="RS208" s="261"/>
      <c r="RT208" s="261"/>
      <c r="RU208" s="261"/>
      <c r="RV208" s="261"/>
      <c r="RW208" s="261"/>
      <c r="RX208" s="261"/>
      <c r="RY208" s="261"/>
      <c r="RZ208" s="261"/>
      <c r="SA208" s="261"/>
      <c r="SB208" s="261"/>
      <c r="SC208" s="261"/>
      <c r="SD208" s="261"/>
      <c r="SE208" s="261"/>
    </row>
    <row r="209" spans="1:499" x14ac:dyDescent="0.2">
      <c r="A209" s="230" t="s">
        <v>830</v>
      </c>
      <c r="B209" s="231" t="s">
        <v>5475</v>
      </c>
      <c r="C209" s="225"/>
      <c r="D209" s="225"/>
      <c r="E209" s="225"/>
      <c r="F209" s="226" t="s">
        <v>5883</v>
      </c>
      <c r="G209" s="226" t="s">
        <v>5550</v>
      </c>
      <c r="H209" s="226" t="s">
        <v>5551</v>
      </c>
      <c r="I209" s="226" t="s">
        <v>5881</v>
      </c>
      <c r="J209" s="226"/>
      <c r="K209" s="226"/>
      <c r="L209" s="226"/>
      <c r="M209" s="226"/>
      <c r="N209" s="226" t="s">
        <v>5612</v>
      </c>
      <c r="O209" s="226" t="s">
        <v>5884</v>
      </c>
      <c r="P209" s="226"/>
      <c r="Q209" s="237">
        <v>0</v>
      </c>
      <c r="R209" s="238"/>
      <c r="S209" s="238"/>
      <c r="T209" s="238"/>
      <c r="U209" s="238"/>
      <c r="V209" s="238"/>
      <c r="W209" s="232" t="s">
        <v>5555</v>
      </c>
      <c r="X209" s="232"/>
      <c r="Y209" s="232" t="s">
        <v>5556</v>
      </c>
      <c r="Z209" s="235">
        <v>10.11</v>
      </c>
      <c r="AA209" s="235">
        <v>17.649999999999999</v>
      </c>
      <c r="AB209" s="235">
        <v>0</v>
      </c>
      <c r="AC209" s="224">
        <v>36526</v>
      </c>
      <c r="AD209" s="224">
        <v>36526</v>
      </c>
      <c r="AE209" s="125">
        <v>21</v>
      </c>
      <c r="AF209" s="125">
        <v>20</v>
      </c>
      <c r="AG209" s="125">
        <v>8</v>
      </c>
      <c r="AH209" s="236">
        <v>1</v>
      </c>
      <c r="AI209" s="236"/>
      <c r="AJ209" s="125" t="s">
        <v>6239</v>
      </c>
      <c r="AK209" s="175" t="s">
        <v>5144</v>
      </c>
      <c r="AL209" s="125" t="s">
        <v>820</v>
      </c>
      <c r="AM209" s="27" t="s">
        <v>820</v>
      </c>
      <c r="AN209" s="126">
        <v>1.59</v>
      </c>
      <c r="AO209" s="126">
        <v>9.6999999999999993</v>
      </c>
      <c r="AP209" s="126">
        <v>10.5</v>
      </c>
      <c r="AQ209" s="126">
        <v>0.2</v>
      </c>
      <c r="AR209" s="125">
        <v>0</v>
      </c>
      <c r="AS209" s="125">
        <v>0</v>
      </c>
      <c r="AT209" s="178">
        <v>43449</v>
      </c>
      <c r="AU209" s="178"/>
      <c r="AV209" s="178"/>
      <c r="AW209" s="239" t="s">
        <v>940</v>
      </c>
      <c r="AX209" s="239" t="s">
        <v>5022</v>
      </c>
      <c r="AY209" s="127"/>
      <c r="AZ209" s="127"/>
      <c r="BA209" s="128">
        <v>1</v>
      </c>
      <c r="BB209" s="128" t="s">
        <v>5252</v>
      </c>
      <c r="BC209" s="128"/>
      <c r="BD209" s="128">
        <v>1</v>
      </c>
      <c r="BE209" s="129" t="s">
        <v>541</v>
      </c>
      <c r="BF209" s="130">
        <v>1</v>
      </c>
      <c r="BG209" s="240"/>
      <c r="BH209" s="241"/>
      <c r="BI209" s="190"/>
      <c r="BJ209" s="131">
        <v>62</v>
      </c>
      <c r="BK209" s="191">
        <v>54</v>
      </c>
      <c r="BL209" s="13">
        <v>41</v>
      </c>
      <c r="BM209" s="13">
        <v>20</v>
      </c>
      <c r="BN209" s="27" t="s">
        <v>5562</v>
      </c>
      <c r="BO209" s="13" t="s">
        <v>5562</v>
      </c>
      <c r="BP209" s="222">
        <v>57</v>
      </c>
      <c r="BQ209" s="132"/>
      <c r="BR209" s="133"/>
      <c r="BS209" s="125">
        <v>1000000000</v>
      </c>
      <c r="BT209" s="134">
        <v>67</v>
      </c>
      <c r="BU209" s="135">
        <v>-8.0600000000000005E-2</v>
      </c>
      <c r="BV209" s="134">
        <v>0</v>
      </c>
      <c r="BW209" s="136">
        <v>0</v>
      </c>
      <c r="BX209" s="136">
        <v>0</v>
      </c>
      <c r="BY209" s="136">
        <v>0</v>
      </c>
      <c r="BZ209" s="134">
        <v>0</v>
      </c>
      <c r="CA209" s="134">
        <v>0</v>
      </c>
      <c r="CB209" s="134">
        <v>67</v>
      </c>
      <c r="CC209" s="135">
        <v>-8.0600000000000005E-2</v>
      </c>
      <c r="CD209" s="134"/>
      <c r="CE209" s="134"/>
      <c r="CF209" s="137">
        <v>0</v>
      </c>
      <c r="CG209" s="134">
        <v>18</v>
      </c>
      <c r="CH209" s="132"/>
      <c r="CI209" s="132"/>
      <c r="CJ209" s="229" t="s">
        <v>820</v>
      </c>
      <c r="CK209" s="233" t="s">
        <v>820</v>
      </c>
      <c r="CL209" s="138">
        <v>0</v>
      </c>
      <c r="CM209" s="138">
        <v>51</v>
      </c>
      <c r="CN209" s="135">
        <v>0</v>
      </c>
      <c r="CO209" s="135">
        <v>1.28</v>
      </c>
      <c r="CP209" s="139"/>
      <c r="CQ209" s="135">
        <v>0</v>
      </c>
      <c r="CR209" s="179">
        <v>43479</v>
      </c>
      <c r="CS209" s="180">
        <v>43479</v>
      </c>
      <c r="CT209" s="181">
        <v>43626</v>
      </c>
      <c r="CU209" s="181">
        <v>36526</v>
      </c>
      <c r="CV209" s="181">
        <v>36526</v>
      </c>
      <c r="CW209" s="181">
        <v>36526</v>
      </c>
      <c r="CX209" s="181">
        <v>36666</v>
      </c>
      <c r="CY209" s="135">
        <v>0</v>
      </c>
      <c r="CZ209" s="134">
        <v>0</v>
      </c>
      <c r="DA209" s="135">
        <v>0</v>
      </c>
      <c r="DB209" s="135">
        <v>0</v>
      </c>
      <c r="DC209" s="135">
        <v>0</v>
      </c>
      <c r="DD209" s="135">
        <v>0</v>
      </c>
      <c r="DE209" s="140">
        <v>1.8867924528301886E-2</v>
      </c>
      <c r="DF209" s="13" t="s">
        <v>820</v>
      </c>
      <c r="DG209" s="80" t="s">
        <v>820</v>
      </c>
      <c r="DH209" s="18" t="b">
        <v>0</v>
      </c>
      <c r="DI209" s="79"/>
      <c r="DJ209" s="79"/>
      <c r="DK209" s="192"/>
      <c r="DL209" s="174"/>
      <c r="DM209" s="193"/>
      <c r="DN209" s="135"/>
      <c r="DO209" s="79"/>
      <c r="DP209" s="79"/>
      <c r="DQ209" s="79"/>
      <c r="DR209" s="79"/>
      <c r="DS209" s="79"/>
      <c r="DT209" s="79"/>
      <c r="DU209" s="79"/>
      <c r="DV209" s="18"/>
      <c r="DW209" s="18"/>
      <c r="DX209" s="18"/>
      <c r="DY209" s="177"/>
      <c r="DZ209" s="177">
        <v>0</v>
      </c>
      <c r="EA209" s="177">
        <v>0</v>
      </c>
      <c r="EB209" s="177">
        <v>0</v>
      </c>
      <c r="EC209" s="177">
        <v>0</v>
      </c>
      <c r="ED209" s="177">
        <v>0</v>
      </c>
      <c r="EE209" s="177">
        <v>0</v>
      </c>
      <c r="EF209" s="177">
        <v>0</v>
      </c>
      <c r="EG209" s="177">
        <v>0</v>
      </c>
      <c r="EH209" s="177">
        <v>0</v>
      </c>
      <c r="EI209" s="177">
        <v>0</v>
      </c>
      <c r="EJ209" s="177">
        <v>0</v>
      </c>
      <c r="EK209" s="177">
        <v>0</v>
      </c>
      <c r="EL209" s="177">
        <v>0</v>
      </c>
      <c r="EM209" s="177">
        <v>0</v>
      </c>
      <c r="EN209" s="177">
        <v>0</v>
      </c>
      <c r="EO209" s="177">
        <v>0</v>
      </c>
      <c r="EP209" s="177">
        <v>0</v>
      </c>
      <c r="EQ209" s="177">
        <v>0</v>
      </c>
      <c r="ER209" s="177">
        <v>0</v>
      </c>
      <c r="ES209" s="177">
        <v>0</v>
      </c>
      <c r="ET209" s="177">
        <v>0</v>
      </c>
      <c r="EU209" s="177">
        <v>0</v>
      </c>
      <c r="EV209" s="177">
        <v>0</v>
      </c>
      <c r="EW209" s="177">
        <v>0</v>
      </c>
      <c r="EX209" s="177">
        <v>0</v>
      </c>
      <c r="EY209" s="177">
        <v>0</v>
      </c>
      <c r="EZ209" s="177">
        <v>0</v>
      </c>
      <c r="FA209" s="177">
        <v>0</v>
      </c>
      <c r="FB209" s="177">
        <v>0</v>
      </c>
      <c r="FC209" s="199"/>
      <c r="FD209" s="198"/>
      <c r="FE209" s="198"/>
      <c r="FF209" s="198"/>
      <c r="FG209" s="198"/>
      <c r="FH209" s="198"/>
      <c r="FI209" s="198"/>
      <c r="FJ209" s="198"/>
      <c r="FK209" s="198"/>
      <c r="FL209" s="198"/>
      <c r="FM209" s="198"/>
      <c r="FN209" s="198"/>
      <c r="FO209" s="198"/>
      <c r="FP209" s="198"/>
      <c r="FQ209" s="198"/>
      <c r="FR209" s="198"/>
      <c r="FS209" s="198"/>
      <c r="FT209" s="198"/>
      <c r="FU209" s="198"/>
      <c r="FV209" s="198"/>
      <c r="FW209" s="198"/>
      <c r="FX209" s="198"/>
      <c r="FY209" s="198"/>
      <c r="FZ209" s="246">
        <v>97</v>
      </c>
      <c r="GA209" s="246">
        <v>97</v>
      </c>
      <c r="GB209" s="246">
        <v>97</v>
      </c>
      <c r="GC209" s="246">
        <v>97</v>
      </c>
      <c r="GD209" s="246">
        <v>89</v>
      </c>
      <c r="GE209" s="246">
        <v>89</v>
      </c>
      <c r="GF209" s="246">
        <v>89</v>
      </c>
      <c r="GG209" s="246">
        <v>89</v>
      </c>
      <c r="GH209" s="246">
        <v>89</v>
      </c>
      <c r="GI209" s="246">
        <v>89</v>
      </c>
      <c r="GJ209" s="246">
        <v>89</v>
      </c>
      <c r="GK209" s="246">
        <v>89</v>
      </c>
      <c r="GL209" s="246">
        <v>89</v>
      </c>
      <c r="GM209" s="246">
        <v>89</v>
      </c>
      <c r="GN209" s="246">
        <v>89</v>
      </c>
      <c r="GO209" s="246">
        <v>89</v>
      </c>
      <c r="GP209" s="246">
        <v>89</v>
      </c>
      <c r="GQ209" s="246">
        <v>89</v>
      </c>
      <c r="GR209" s="246">
        <v>89</v>
      </c>
      <c r="GS209" s="246">
        <v>89</v>
      </c>
      <c r="GT209" s="246">
        <v>89</v>
      </c>
      <c r="GU209" s="246">
        <v>89</v>
      </c>
      <c r="GV209" s="246">
        <v>89</v>
      </c>
      <c r="GW209" s="246">
        <v>89</v>
      </c>
      <c r="GX209" s="246">
        <v>89</v>
      </c>
      <c r="GY209" s="246">
        <v>89</v>
      </c>
      <c r="GZ209" s="246">
        <v>89</v>
      </c>
      <c r="HA209" s="246">
        <v>89</v>
      </c>
      <c r="HB209" s="246">
        <v>89</v>
      </c>
      <c r="HC209" s="246">
        <v>89</v>
      </c>
      <c r="HD209" s="246">
        <v>89</v>
      </c>
      <c r="HE209" s="246">
        <v>1</v>
      </c>
      <c r="HF209" s="246">
        <v>89</v>
      </c>
      <c r="HG209" s="246">
        <v>89</v>
      </c>
      <c r="HH209" s="246">
        <v>86</v>
      </c>
      <c r="HI209" s="247">
        <v>86</v>
      </c>
      <c r="HJ209" s="247">
        <v>86</v>
      </c>
      <c r="HK209" s="196"/>
      <c r="HL209" s="196"/>
      <c r="HM209" s="247">
        <v>81</v>
      </c>
      <c r="HN209" s="247">
        <v>81</v>
      </c>
      <c r="HO209" s="247">
        <v>89</v>
      </c>
      <c r="HP209" s="247">
        <v>81</v>
      </c>
      <c r="HQ209" s="247">
        <v>81</v>
      </c>
      <c r="HR209" s="247">
        <v>81</v>
      </c>
      <c r="HS209" s="247">
        <v>81</v>
      </c>
      <c r="HT209" s="247">
        <v>81</v>
      </c>
      <c r="HU209" s="247">
        <v>81</v>
      </c>
      <c r="HV209" s="196"/>
      <c r="HW209" s="247">
        <v>78</v>
      </c>
      <c r="HX209" s="247">
        <v>78</v>
      </c>
      <c r="HY209" s="247">
        <v>78</v>
      </c>
      <c r="HZ209" s="247">
        <v>78</v>
      </c>
      <c r="IA209" s="247">
        <v>78</v>
      </c>
      <c r="IB209" s="247">
        <v>78</v>
      </c>
      <c r="IC209" s="247">
        <v>78</v>
      </c>
      <c r="ID209" s="247">
        <v>78</v>
      </c>
      <c r="IE209" s="247">
        <v>78</v>
      </c>
      <c r="IF209" s="247">
        <v>78</v>
      </c>
      <c r="IG209" s="247">
        <v>78</v>
      </c>
      <c r="IH209" s="247">
        <v>78</v>
      </c>
      <c r="II209" s="247">
        <v>78</v>
      </c>
      <c r="IJ209" s="247">
        <v>78</v>
      </c>
      <c r="IK209" s="247">
        <v>78</v>
      </c>
      <c r="IL209" s="247">
        <v>78</v>
      </c>
      <c r="IM209" s="247">
        <v>78</v>
      </c>
      <c r="IN209" s="247">
        <v>78</v>
      </c>
      <c r="IO209" s="247">
        <v>78</v>
      </c>
      <c r="IP209" s="247">
        <v>78</v>
      </c>
      <c r="IQ209" s="247">
        <v>78</v>
      </c>
      <c r="IR209" s="247">
        <v>78</v>
      </c>
      <c r="IS209" s="247">
        <v>78</v>
      </c>
      <c r="IT209" s="247">
        <v>78</v>
      </c>
      <c r="IU209" s="247">
        <v>78</v>
      </c>
      <c r="IV209" s="247">
        <v>78</v>
      </c>
      <c r="IW209" s="247">
        <v>77</v>
      </c>
      <c r="IX209" s="247">
        <v>77</v>
      </c>
      <c r="IY209" s="247">
        <v>77</v>
      </c>
      <c r="IZ209" s="196"/>
      <c r="JA209" s="247">
        <v>73</v>
      </c>
      <c r="JB209" s="247">
        <v>73</v>
      </c>
      <c r="JC209" s="247">
        <v>73</v>
      </c>
      <c r="JD209" s="246">
        <v>73</v>
      </c>
      <c r="JE209" s="246">
        <v>73</v>
      </c>
      <c r="JF209" s="246">
        <v>73</v>
      </c>
      <c r="JG209" s="246">
        <v>73</v>
      </c>
      <c r="JH209" s="246">
        <v>73</v>
      </c>
      <c r="JI209" s="246">
        <v>73</v>
      </c>
      <c r="JJ209" s="246"/>
      <c r="JK209" s="247">
        <v>73</v>
      </c>
      <c r="JL209" s="246">
        <v>73</v>
      </c>
      <c r="JM209" s="246">
        <v>73</v>
      </c>
      <c r="JN209" s="246">
        <v>73</v>
      </c>
      <c r="JO209" s="246">
        <v>73</v>
      </c>
      <c r="JP209" s="246">
        <v>73</v>
      </c>
      <c r="JQ209" s="196"/>
      <c r="JR209" s="246">
        <v>73</v>
      </c>
      <c r="JS209" s="246">
        <v>73</v>
      </c>
      <c r="JT209" s="246">
        <v>73</v>
      </c>
      <c r="JU209" s="246">
        <v>73</v>
      </c>
      <c r="JV209" s="246">
        <v>73</v>
      </c>
      <c r="JW209" s="246">
        <v>73</v>
      </c>
      <c r="JX209" s="246">
        <v>73</v>
      </c>
      <c r="JY209" s="246">
        <v>73</v>
      </c>
      <c r="JZ209" s="246">
        <v>73</v>
      </c>
      <c r="KA209" s="246">
        <v>73</v>
      </c>
      <c r="KB209" s="246">
        <v>73</v>
      </c>
      <c r="KC209" s="246">
        <v>73</v>
      </c>
      <c r="KD209" s="246">
        <v>73</v>
      </c>
      <c r="KE209" s="246">
        <v>73</v>
      </c>
      <c r="KF209" s="246">
        <v>73</v>
      </c>
      <c r="KG209" s="246">
        <v>73</v>
      </c>
      <c r="KH209" s="246">
        <v>73</v>
      </c>
      <c r="KI209" s="246">
        <v>73</v>
      </c>
      <c r="KJ209" s="246">
        <v>73</v>
      </c>
      <c r="KK209" s="246">
        <v>73</v>
      </c>
      <c r="KL209" s="246">
        <v>73</v>
      </c>
      <c r="KM209" s="246">
        <v>70</v>
      </c>
      <c r="KN209" s="246">
        <v>70</v>
      </c>
      <c r="KO209" s="246">
        <v>70</v>
      </c>
      <c r="KP209" s="246">
        <v>70</v>
      </c>
      <c r="KQ209" s="246">
        <v>70</v>
      </c>
      <c r="KR209" s="246">
        <v>70</v>
      </c>
      <c r="KS209" s="246">
        <v>70</v>
      </c>
      <c r="KT209" s="246">
        <v>70</v>
      </c>
      <c r="KU209" s="246">
        <v>70</v>
      </c>
      <c r="KV209" s="246">
        <v>68</v>
      </c>
      <c r="KW209" s="246">
        <v>68</v>
      </c>
      <c r="KX209" s="196"/>
      <c r="KY209" s="196"/>
      <c r="KZ209" s="196"/>
      <c r="LA209" s="196"/>
      <c r="LB209" s="246">
        <v>68</v>
      </c>
      <c r="LC209" s="246">
        <v>73</v>
      </c>
      <c r="LD209" s="246">
        <v>73</v>
      </c>
      <c r="LE209" s="246">
        <v>68</v>
      </c>
      <c r="LF209" s="199">
        <v>0</v>
      </c>
      <c r="LG209" s="246">
        <v>68</v>
      </c>
      <c r="LH209" s="196"/>
      <c r="LI209" s="196"/>
      <c r="LJ209" s="196"/>
      <c r="LK209" s="196"/>
      <c r="LL209" s="196"/>
      <c r="LM209" s="196"/>
      <c r="LN209" s="196"/>
      <c r="LO209" s="196"/>
      <c r="LP209" s="196"/>
      <c r="LQ209" s="246">
        <v>68</v>
      </c>
      <c r="LR209" s="196"/>
      <c r="LS209" s="196"/>
      <c r="LT209" s="196"/>
      <c r="LU209" s="196"/>
      <c r="LV209" s="196"/>
      <c r="LW209" s="196"/>
      <c r="LX209" s="196"/>
      <c r="LY209" s="196"/>
      <c r="LZ209" s="196"/>
      <c r="MA209" s="196"/>
      <c r="MB209" s="196"/>
      <c r="MC209" s="196"/>
      <c r="MD209" s="196"/>
      <c r="ME209" s="196"/>
      <c r="MF209" s="196"/>
      <c r="MG209" s="196"/>
      <c r="MH209" s="196"/>
      <c r="MI209" s="196"/>
      <c r="MJ209" s="196"/>
      <c r="MK209" s="196"/>
      <c r="ML209" s="196"/>
      <c r="MM209" s="196"/>
      <c r="MN209" s="246">
        <v>68</v>
      </c>
      <c r="MO209" s="246">
        <v>67</v>
      </c>
      <c r="MP209" s="196"/>
      <c r="MQ209" s="246">
        <v>67</v>
      </c>
      <c r="MR209" s="196"/>
      <c r="MS209" s="196"/>
      <c r="MT209" s="196"/>
      <c r="MU209" s="196"/>
      <c r="MV209" s="196"/>
      <c r="MW209" s="196"/>
      <c r="MX209" s="196"/>
      <c r="MY209" s="196"/>
      <c r="MZ209" s="196"/>
      <c r="NA209" s="246">
        <v>67</v>
      </c>
      <c r="NB209" s="196"/>
      <c r="NC209" s="196"/>
      <c r="ND209" s="196"/>
      <c r="NE209" s="196"/>
      <c r="NF209" s="196"/>
      <c r="NG209" s="196"/>
      <c r="NH209" s="196"/>
      <c r="NI209" s="196"/>
      <c r="NJ209" s="196"/>
      <c r="NK209" s="196"/>
      <c r="NL209" s="196"/>
      <c r="NM209" s="196"/>
      <c r="NN209" s="196"/>
      <c r="NO209" s="196"/>
      <c r="NP209" s="196"/>
      <c r="NQ209" s="196"/>
      <c r="NR209" s="196"/>
      <c r="NS209" s="196"/>
      <c r="NT209" s="196"/>
      <c r="NU209" s="196"/>
      <c r="NV209" s="196"/>
      <c r="NW209" s="196"/>
      <c r="NX209" s="196"/>
      <c r="NY209" s="196"/>
      <c r="NZ209" s="196"/>
      <c r="OA209" s="196"/>
      <c r="OB209" s="196"/>
      <c r="OC209" s="196"/>
      <c r="OD209" s="196"/>
      <c r="OE209" s="196"/>
      <c r="OF209" s="196"/>
      <c r="OG209" s="196"/>
      <c r="OH209" s="196"/>
      <c r="OI209" s="196"/>
      <c r="OJ209" s="196"/>
      <c r="OK209" s="196"/>
      <c r="OL209" s="196"/>
      <c r="OM209" s="196"/>
      <c r="ON209" s="196"/>
      <c r="OO209" s="196"/>
      <c r="OP209" s="196"/>
      <c r="OQ209" s="196"/>
      <c r="OR209" s="196"/>
      <c r="OS209" s="196"/>
      <c r="OT209" s="196"/>
      <c r="OU209" s="196"/>
      <c r="OV209" s="196"/>
      <c r="OW209" s="196"/>
      <c r="OX209" s="196"/>
      <c r="OY209" s="196"/>
      <c r="OZ209" s="196"/>
      <c r="PA209" s="196"/>
      <c r="PB209" s="196"/>
      <c r="PC209" s="196"/>
      <c r="PD209" s="196"/>
      <c r="PE209" s="196"/>
      <c r="PF209" s="196"/>
      <c r="PG209" s="196"/>
      <c r="PH209" s="196"/>
      <c r="PI209" s="196"/>
      <c r="PJ209" s="196"/>
      <c r="PK209" s="196"/>
      <c r="PL209" s="196"/>
      <c r="PM209" s="196"/>
      <c r="PN209" s="196"/>
      <c r="PO209" s="196"/>
      <c r="PP209" s="196"/>
      <c r="PQ209" s="196"/>
      <c r="PR209" s="196"/>
      <c r="PS209" s="196"/>
      <c r="PT209" s="196"/>
      <c r="PU209" s="196"/>
      <c r="PV209" s="196"/>
      <c r="PW209" s="196"/>
      <c r="PX209" s="261"/>
      <c r="PY209" s="261"/>
      <c r="PZ209" s="261"/>
      <c r="QA209" s="261"/>
      <c r="QB209" s="261"/>
      <c r="QC209" s="261"/>
      <c r="QD209" s="261"/>
      <c r="QE209" s="261"/>
      <c r="QF209" s="261"/>
      <c r="QG209" s="261"/>
      <c r="QH209" s="261"/>
      <c r="QI209" s="261"/>
      <c r="QJ209" s="261"/>
      <c r="QK209" s="261"/>
      <c r="QL209" s="261"/>
      <c r="QM209" s="261"/>
      <c r="QN209" s="261"/>
      <c r="QO209" s="261"/>
      <c r="QP209" s="261"/>
      <c r="QQ209" s="261"/>
      <c r="QR209" s="261"/>
      <c r="QS209" s="261"/>
      <c r="QT209" s="261"/>
      <c r="QU209" s="261"/>
      <c r="QV209" s="261"/>
      <c r="QW209" s="261"/>
      <c r="QX209" s="261"/>
      <c r="QY209" s="261"/>
      <c r="QZ209" s="261"/>
      <c r="RA209" s="261"/>
      <c r="RB209" s="261"/>
      <c r="RC209" s="261"/>
      <c r="RD209" s="261"/>
      <c r="RE209" s="261"/>
      <c r="RF209" s="261"/>
      <c r="RG209" s="261"/>
      <c r="RH209" s="261"/>
      <c r="RI209" s="261"/>
      <c r="RJ209" s="261"/>
      <c r="RK209" s="261"/>
      <c r="RL209" s="261"/>
      <c r="RM209" s="261"/>
      <c r="RN209" s="261"/>
      <c r="RO209" s="261"/>
      <c r="RP209" s="261"/>
      <c r="RQ209" s="261"/>
      <c r="RR209" s="261"/>
      <c r="RS209" s="261"/>
      <c r="RT209" s="261"/>
      <c r="RU209" s="261"/>
      <c r="RV209" s="261"/>
      <c r="RW209" s="261"/>
      <c r="RX209" s="261"/>
      <c r="RY209" s="261"/>
      <c r="RZ209" s="261"/>
      <c r="SA209" s="261"/>
      <c r="SB209" s="261"/>
      <c r="SC209" s="261"/>
      <c r="SD209" s="261"/>
      <c r="SE209" s="261"/>
    </row>
    <row r="210" spans="1:499" x14ac:dyDescent="0.2">
      <c r="A210" s="230" t="s">
        <v>830</v>
      </c>
      <c r="B210" s="231" t="s">
        <v>4847</v>
      </c>
      <c r="C210" s="225"/>
      <c r="D210" s="225"/>
      <c r="E210" s="225"/>
      <c r="F210" s="226" t="s">
        <v>5885</v>
      </c>
      <c r="G210" s="226" t="s">
        <v>5550</v>
      </c>
      <c r="H210" s="226" t="s">
        <v>5551</v>
      </c>
      <c r="I210" s="226" t="s">
        <v>5881</v>
      </c>
      <c r="J210" s="226"/>
      <c r="K210" s="226"/>
      <c r="L210" s="226"/>
      <c r="M210" s="226"/>
      <c r="N210" s="226" t="s">
        <v>5612</v>
      </c>
      <c r="O210" s="226" t="s">
        <v>5655</v>
      </c>
      <c r="P210" s="226"/>
      <c r="Q210" s="237">
        <v>0</v>
      </c>
      <c r="R210" s="238"/>
      <c r="S210" s="238"/>
      <c r="T210" s="238"/>
      <c r="U210" s="238"/>
      <c r="V210" s="238"/>
      <c r="W210" s="232" t="s">
        <v>5555</v>
      </c>
      <c r="X210" s="232"/>
      <c r="Y210" s="232" t="s">
        <v>5556</v>
      </c>
      <c r="Z210" s="235">
        <v>4.82</v>
      </c>
      <c r="AA210" s="235">
        <v>8.5500000000000007</v>
      </c>
      <c r="AB210" s="235">
        <v>0</v>
      </c>
      <c r="AC210" s="224">
        <v>36526</v>
      </c>
      <c r="AD210" s="224">
        <v>36526</v>
      </c>
      <c r="AE210" s="125">
        <v>21</v>
      </c>
      <c r="AF210" s="125">
        <v>20</v>
      </c>
      <c r="AG210" s="125">
        <v>8</v>
      </c>
      <c r="AH210" s="236">
        <v>1</v>
      </c>
      <c r="AI210" s="236" t="s">
        <v>819</v>
      </c>
      <c r="AJ210" s="125" t="s">
        <v>6239</v>
      </c>
      <c r="AK210" s="175" t="s">
        <v>5144</v>
      </c>
      <c r="AL210" s="125" t="s">
        <v>820</v>
      </c>
      <c r="AM210" s="27" t="s">
        <v>820</v>
      </c>
      <c r="AN210" s="126">
        <v>5.09</v>
      </c>
      <c r="AO210" s="126">
        <v>13.9</v>
      </c>
      <c r="AP210" s="126">
        <v>5.3</v>
      </c>
      <c r="AQ210" s="126">
        <v>0</v>
      </c>
      <c r="AR210" s="125">
        <v>4</v>
      </c>
      <c r="AS210" s="125">
        <v>0</v>
      </c>
      <c r="AT210" s="178">
        <v>43305</v>
      </c>
      <c r="AU210" s="178"/>
      <c r="AV210" s="178">
        <v>43305</v>
      </c>
      <c r="AW210" s="239" t="s">
        <v>940</v>
      </c>
      <c r="AX210" s="239" t="s">
        <v>5022</v>
      </c>
      <c r="AY210" s="127"/>
      <c r="AZ210" s="127"/>
      <c r="BA210" s="128">
        <v>1</v>
      </c>
      <c r="BB210" s="128" t="s">
        <v>489</v>
      </c>
      <c r="BC210" s="128"/>
      <c r="BD210" s="128">
        <v>1</v>
      </c>
      <c r="BE210" s="129" t="s">
        <v>541</v>
      </c>
      <c r="BF210" s="130">
        <v>1</v>
      </c>
      <c r="BG210" s="240"/>
      <c r="BH210" s="241"/>
      <c r="BI210" s="190"/>
      <c r="BJ210" s="131">
        <v>282</v>
      </c>
      <c r="BK210" s="191">
        <v>172</v>
      </c>
      <c r="BL210" s="13">
        <v>188</v>
      </c>
      <c r="BM210" s="13">
        <v>93</v>
      </c>
      <c r="BN210" s="27" t="s">
        <v>706</v>
      </c>
      <c r="BO210" s="13" t="s">
        <v>705</v>
      </c>
      <c r="BP210" s="222">
        <v>261</v>
      </c>
      <c r="BQ210" s="132"/>
      <c r="BR210" s="133"/>
      <c r="BS210" s="125">
        <v>1000000000</v>
      </c>
      <c r="BT210" s="134">
        <v>0</v>
      </c>
      <c r="BU210" s="135">
        <v>1</v>
      </c>
      <c r="BV210" s="134">
        <v>108</v>
      </c>
      <c r="BW210" s="136">
        <v>0</v>
      </c>
      <c r="BX210" s="136">
        <v>0</v>
      </c>
      <c r="BY210" s="136">
        <v>108</v>
      </c>
      <c r="BZ210" s="134">
        <v>0</v>
      </c>
      <c r="CA210" s="134">
        <v>0</v>
      </c>
      <c r="CB210" s="134">
        <v>108</v>
      </c>
      <c r="CC210" s="135">
        <v>0.61699999999999999</v>
      </c>
      <c r="CD210" s="134"/>
      <c r="CE210" s="134"/>
      <c r="CF210" s="137">
        <v>174</v>
      </c>
      <c r="CG210" s="134">
        <v>81</v>
      </c>
      <c r="CH210" s="132"/>
      <c r="CI210" s="132"/>
      <c r="CJ210" s="229" t="s">
        <v>820</v>
      </c>
      <c r="CK210" s="233" t="s">
        <v>820</v>
      </c>
      <c r="CL210" s="138">
        <v>347</v>
      </c>
      <c r="CM210" s="138">
        <v>0</v>
      </c>
      <c r="CN210" s="135">
        <v>0</v>
      </c>
      <c r="CO210" s="135">
        <v>1.33</v>
      </c>
      <c r="CP210" s="139"/>
      <c r="CQ210" s="135">
        <v>1</v>
      </c>
      <c r="CR210" s="179">
        <v>43479</v>
      </c>
      <c r="CS210" s="180">
        <v>43479</v>
      </c>
      <c r="CT210" s="181">
        <v>43626</v>
      </c>
      <c r="CU210" s="181">
        <v>43297</v>
      </c>
      <c r="CV210" s="181">
        <v>43353</v>
      </c>
      <c r="CW210" s="181">
        <v>43353</v>
      </c>
      <c r="CX210" s="181">
        <v>43437</v>
      </c>
      <c r="CY210" s="135">
        <v>1</v>
      </c>
      <c r="CZ210" s="134">
        <v>0</v>
      </c>
      <c r="DA210" s="135">
        <v>1.8867924528301886E-2</v>
      </c>
      <c r="DB210" s="135">
        <v>0</v>
      </c>
      <c r="DC210" s="135">
        <v>0</v>
      </c>
      <c r="DD210" s="135">
        <v>0</v>
      </c>
      <c r="DE210" s="140">
        <v>0</v>
      </c>
      <c r="DF210" s="13" t="s">
        <v>820</v>
      </c>
      <c r="DG210" s="80" t="s">
        <v>706</v>
      </c>
      <c r="DH210" s="18" t="b">
        <v>0</v>
      </c>
      <c r="DI210" s="79"/>
      <c r="DJ210" s="79"/>
      <c r="DK210" s="192"/>
      <c r="DL210" s="174"/>
      <c r="DM210" s="193"/>
      <c r="DN210" s="135"/>
      <c r="DO210" s="79"/>
      <c r="DP210" s="79"/>
      <c r="DQ210" s="79"/>
      <c r="DR210" s="79"/>
      <c r="DS210" s="79"/>
      <c r="DT210" s="79"/>
      <c r="DU210" s="79"/>
      <c r="DV210" s="18"/>
      <c r="DW210" s="18"/>
      <c r="DX210" s="18"/>
      <c r="DY210" s="177"/>
      <c r="DZ210" s="177">
        <v>0</v>
      </c>
      <c r="EA210" s="177">
        <v>0</v>
      </c>
      <c r="EB210" s="177">
        <v>0</v>
      </c>
      <c r="EC210" s="177">
        <v>0</v>
      </c>
      <c r="ED210" s="177">
        <v>0</v>
      </c>
      <c r="EE210" s="177">
        <v>0</v>
      </c>
      <c r="EF210" s="177">
        <v>0</v>
      </c>
      <c r="EG210" s="177">
        <v>0</v>
      </c>
      <c r="EH210" s="177">
        <v>0</v>
      </c>
      <c r="EI210" s="177">
        <v>0</v>
      </c>
      <c r="EJ210" s="177">
        <v>0</v>
      </c>
      <c r="EK210" s="177">
        <v>0</v>
      </c>
      <c r="EL210" s="177">
        <v>0</v>
      </c>
      <c r="EM210" s="177">
        <v>0</v>
      </c>
      <c r="EN210" s="177">
        <v>0</v>
      </c>
      <c r="EO210" s="177">
        <v>0</v>
      </c>
      <c r="EP210" s="177">
        <v>0</v>
      </c>
      <c r="EQ210" s="177">
        <v>0</v>
      </c>
      <c r="ER210" s="177">
        <v>0</v>
      </c>
      <c r="ES210" s="177">
        <v>0</v>
      </c>
      <c r="ET210" s="177">
        <v>0</v>
      </c>
      <c r="EU210" s="177">
        <v>0</v>
      </c>
      <c r="EV210" s="177">
        <v>0</v>
      </c>
      <c r="EW210" s="177">
        <v>0</v>
      </c>
      <c r="EX210" s="177">
        <v>0</v>
      </c>
      <c r="EY210" s="177">
        <v>0</v>
      </c>
      <c r="EZ210" s="177">
        <v>0</v>
      </c>
      <c r="FA210" s="177">
        <v>90</v>
      </c>
      <c r="FB210" s="177">
        <v>0</v>
      </c>
      <c r="FC210" s="246">
        <v>92</v>
      </c>
      <c r="FD210" s="246">
        <v>116</v>
      </c>
      <c r="FE210" s="246">
        <v>115</v>
      </c>
      <c r="FF210" s="246">
        <v>115</v>
      </c>
      <c r="FG210" s="246">
        <v>93</v>
      </c>
      <c r="FH210" s="246">
        <v>86</v>
      </c>
      <c r="FI210" s="247">
        <v>86</v>
      </c>
      <c r="FJ210" s="247">
        <v>86</v>
      </c>
      <c r="FK210" s="244">
        <v>63</v>
      </c>
      <c r="FL210" s="244">
        <v>63</v>
      </c>
      <c r="FM210" s="244">
        <v>63</v>
      </c>
      <c r="FN210" s="244">
        <v>63</v>
      </c>
      <c r="FO210" s="244">
        <v>63</v>
      </c>
      <c r="FP210" s="244">
        <v>63</v>
      </c>
      <c r="FQ210" s="244">
        <v>63</v>
      </c>
      <c r="FR210" s="244">
        <v>63</v>
      </c>
      <c r="FS210" s="244">
        <v>63</v>
      </c>
      <c r="FT210" s="244">
        <v>63</v>
      </c>
      <c r="FU210" s="244">
        <v>63</v>
      </c>
      <c r="FV210" s="244">
        <v>63</v>
      </c>
      <c r="FW210" s="244">
        <v>63</v>
      </c>
      <c r="FX210" s="244">
        <v>63</v>
      </c>
      <c r="FY210" s="244">
        <v>63</v>
      </c>
      <c r="FZ210" s="244">
        <v>63</v>
      </c>
      <c r="GA210" s="244">
        <v>63</v>
      </c>
      <c r="GB210" s="244">
        <v>63</v>
      </c>
      <c r="GC210" s="244">
        <v>63</v>
      </c>
      <c r="GD210" s="244">
        <v>58</v>
      </c>
      <c r="GE210" s="244">
        <v>58</v>
      </c>
      <c r="GF210" s="244">
        <v>58</v>
      </c>
      <c r="GG210" s="244">
        <v>58</v>
      </c>
      <c r="GH210" s="244">
        <v>54</v>
      </c>
      <c r="GI210" s="244">
        <v>54</v>
      </c>
      <c r="GJ210" s="244">
        <v>54</v>
      </c>
      <c r="GK210" s="244">
        <v>54</v>
      </c>
      <c r="GL210" s="244">
        <v>50</v>
      </c>
      <c r="GM210" s="244">
        <v>50</v>
      </c>
      <c r="GN210" s="244">
        <v>50</v>
      </c>
      <c r="GO210" s="244">
        <v>50</v>
      </c>
      <c r="GP210" s="244">
        <v>50</v>
      </c>
      <c r="GQ210" s="244">
        <v>50</v>
      </c>
      <c r="GR210" s="244">
        <v>50</v>
      </c>
      <c r="GS210" s="244">
        <v>48</v>
      </c>
      <c r="GT210" s="244">
        <v>48</v>
      </c>
      <c r="GU210" s="244">
        <v>48</v>
      </c>
      <c r="GV210" s="244">
        <v>48</v>
      </c>
      <c r="GW210" s="244">
        <v>48</v>
      </c>
      <c r="GX210" s="244">
        <v>48</v>
      </c>
      <c r="GY210" s="244">
        <v>48</v>
      </c>
      <c r="GZ210" s="244">
        <v>48</v>
      </c>
      <c r="HA210" s="244">
        <v>48</v>
      </c>
      <c r="HB210" s="244">
        <v>48</v>
      </c>
      <c r="HC210" s="242">
        <v>46</v>
      </c>
      <c r="HD210" s="242">
        <v>46</v>
      </c>
      <c r="HE210" s="242">
        <v>1</v>
      </c>
      <c r="HF210" s="242">
        <v>44</v>
      </c>
      <c r="HG210" s="242">
        <v>44</v>
      </c>
      <c r="HH210" s="242">
        <v>44</v>
      </c>
      <c r="HI210" s="242">
        <v>44</v>
      </c>
      <c r="HJ210" s="242">
        <v>43</v>
      </c>
      <c r="HK210" s="198"/>
      <c r="HL210" s="198"/>
      <c r="HM210" s="242">
        <v>43</v>
      </c>
      <c r="HN210" s="242">
        <v>43</v>
      </c>
      <c r="HO210" s="242">
        <v>44</v>
      </c>
      <c r="HP210" s="242">
        <v>43</v>
      </c>
      <c r="HQ210" s="242">
        <v>43</v>
      </c>
      <c r="HR210" s="242">
        <v>41</v>
      </c>
      <c r="HS210" s="242">
        <v>41</v>
      </c>
      <c r="HT210" s="242">
        <v>41</v>
      </c>
      <c r="HU210" s="242">
        <v>40</v>
      </c>
      <c r="HV210" s="198"/>
      <c r="HW210" s="242">
        <v>40</v>
      </c>
      <c r="HX210" s="242">
        <v>32</v>
      </c>
      <c r="HY210" s="242">
        <v>21</v>
      </c>
      <c r="HZ210" s="242">
        <v>21</v>
      </c>
      <c r="IA210" s="242">
        <v>21</v>
      </c>
      <c r="IB210" s="242">
        <v>21</v>
      </c>
      <c r="IC210" s="242">
        <v>21</v>
      </c>
      <c r="ID210" s="242">
        <v>20</v>
      </c>
      <c r="IE210" s="242">
        <v>20</v>
      </c>
      <c r="IF210" s="242">
        <v>20</v>
      </c>
      <c r="IG210" s="242">
        <v>20</v>
      </c>
      <c r="IH210" s="242">
        <v>20</v>
      </c>
      <c r="II210" s="242">
        <v>20</v>
      </c>
      <c r="IJ210" s="242">
        <v>20</v>
      </c>
      <c r="IK210" s="242">
        <v>20</v>
      </c>
      <c r="IL210" s="242">
        <v>17</v>
      </c>
      <c r="IM210" s="242">
        <v>17</v>
      </c>
      <c r="IN210" s="242">
        <v>17</v>
      </c>
      <c r="IO210" s="242">
        <v>17</v>
      </c>
      <c r="IP210" s="242">
        <v>17</v>
      </c>
      <c r="IQ210" s="242">
        <v>16</v>
      </c>
      <c r="IR210" s="242">
        <v>15</v>
      </c>
      <c r="IS210" s="242">
        <v>15</v>
      </c>
      <c r="IT210" s="242">
        <v>14</v>
      </c>
      <c r="IU210" s="242">
        <v>14</v>
      </c>
      <c r="IV210" s="242">
        <v>14</v>
      </c>
      <c r="IW210" s="242">
        <v>14</v>
      </c>
      <c r="IX210" s="242">
        <v>9</v>
      </c>
      <c r="IY210" s="242">
        <v>8</v>
      </c>
      <c r="IZ210" s="198"/>
      <c r="JA210" s="242">
        <v>7</v>
      </c>
      <c r="JB210" s="242">
        <v>7</v>
      </c>
      <c r="JC210" s="242">
        <v>7</v>
      </c>
      <c r="JD210" s="242">
        <v>7</v>
      </c>
      <c r="JE210" s="242">
        <v>7</v>
      </c>
      <c r="JF210" s="242">
        <v>7</v>
      </c>
      <c r="JG210" s="242">
        <v>7</v>
      </c>
      <c r="JH210" s="242">
        <v>7</v>
      </c>
      <c r="JI210" s="242">
        <v>7</v>
      </c>
      <c r="JJ210" s="242"/>
      <c r="JK210" s="242">
        <v>7</v>
      </c>
      <c r="JL210" s="242">
        <v>6</v>
      </c>
      <c r="JM210" s="242">
        <v>6</v>
      </c>
      <c r="JN210" s="242">
        <v>3</v>
      </c>
      <c r="JO210" s="243">
        <v>0</v>
      </c>
      <c r="JP210" s="243">
        <v>0</v>
      </c>
      <c r="JQ210" s="198"/>
      <c r="JR210" s="243">
        <v>0</v>
      </c>
      <c r="JS210" s="243">
        <v>0</v>
      </c>
      <c r="JT210" s="243">
        <v>0</v>
      </c>
      <c r="JU210" s="243">
        <v>0</v>
      </c>
      <c r="JV210" s="243">
        <v>0</v>
      </c>
      <c r="JW210" s="243">
        <v>0</v>
      </c>
      <c r="JX210" s="243">
        <v>0</v>
      </c>
      <c r="JY210" s="243">
        <v>0</v>
      </c>
      <c r="JZ210" s="243">
        <v>0</v>
      </c>
      <c r="KA210" s="243">
        <v>0</v>
      </c>
      <c r="KB210" s="243">
        <v>0</v>
      </c>
      <c r="KC210" s="243">
        <v>0</v>
      </c>
      <c r="KD210" s="243">
        <v>0</v>
      </c>
      <c r="KE210" s="243">
        <v>0</v>
      </c>
      <c r="KF210" s="243">
        <v>0</v>
      </c>
      <c r="KG210" s="243">
        <v>0</v>
      </c>
      <c r="KH210" s="243">
        <v>0</v>
      </c>
      <c r="KI210" s="243">
        <v>0</v>
      </c>
      <c r="KJ210" s="243">
        <v>0</v>
      </c>
      <c r="KK210" s="243">
        <v>0</v>
      </c>
      <c r="KL210" s="243">
        <v>0</v>
      </c>
      <c r="KM210" s="243">
        <v>0</v>
      </c>
      <c r="KN210" s="243">
        <v>0</v>
      </c>
      <c r="KO210" s="243">
        <v>0</v>
      </c>
      <c r="KP210" s="243">
        <v>0</v>
      </c>
      <c r="KQ210" s="243">
        <v>0</v>
      </c>
      <c r="KR210" s="243">
        <v>0</v>
      </c>
      <c r="KS210" s="243">
        <v>0</v>
      </c>
      <c r="KT210" s="243">
        <v>0</v>
      </c>
      <c r="KU210" s="243">
        <v>0</v>
      </c>
      <c r="KV210" s="243">
        <v>0</v>
      </c>
      <c r="KW210" s="243">
        <v>0</v>
      </c>
      <c r="KX210" s="198"/>
      <c r="KY210" s="198"/>
      <c r="KZ210" s="198"/>
      <c r="LA210" s="198"/>
      <c r="LB210" s="243">
        <v>0</v>
      </c>
      <c r="LC210" s="242">
        <v>7</v>
      </c>
      <c r="LD210" s="242">
        <v>7</v>
      </c>
      <c r="LE210" s="243">
        <v>0</v>
      </c>
      <c r="LF210" s="243">
        <v>0</v>
      </c>
      <c r="LG210" s="243">
        <v>0</v>
      </c>
      <c r="LH210" s="198"/>
      <c r="LI210" s="198"/>
      <c r="LJ210" s="198"/>
      <c r="LK210" s="198"/>
      <c r="LL210" s="198"/>
      <c r="LM210" s="198"/>
      <c r="LN210" s="198"/>
      <c r="LO210" s="198"/>
      <c r="LP210" s="198"/>
      <c r="LQ210" s="243">
        <v>0</v>
      </c>
      <c r="LR210" s="198"/>
      <c r="LS210" s="198"/>
      <c r="LT210" s="198"/>
      <c r="LU210" s="198"/>
      <c r="LV210" s="198"/>
      <c r="LW210" s="198"/>
      <c r="LX210" s="198"/>
      <c r="LY210" s="198"/>
      <c r="LZ210" s="198"/>
      <c r="MA210" s="198"/>
      <c r="MB210" s="198"/>
      <c r="MC210" s="198"/>
      <c r="MD210" s="198"/>
      <c r="ME210" s="198"/>
      <c r="MF210" s="198"/>
      <c r="MG210" s="198"/>
      <c r="MH210" s="198"/>
      <c r="MI210" s="198"/>
      <c r="MJ210" s="198"/>
      <c r="MK210" s="198"/>
      <c r="ML210" s="198"/>
      <c r="MM210" s="198"/>
      <c r="MN210" s="243">
        <v>0</v>
      </c>
      <c r="MO210" s="243">
        <v>0</v>
      </c>
      <c r="MP210" s="198"/>
      <c r="MQ210" s="243">
        <v>0</v>
      </c>
      <c r="MR210" s="198"/>
      <c r="MS210" s="198"/>
      <c r="MT210" s="198"/>
      <c r="MU210" s="198"/>
      <c r="MV210" s="198"/>
      <c r="MW210" s="198"/>
      <c r="MX210" s="198"/>
      <c r="MY210" s="198"/>
      <c r="MZ210" s="198"/>
      <c r="NA210" s="243">
        <v>0</v>
      </c>
      <c r="NB210" s="198"/>
      <c r="NC210" s="198"/>
      <c r="ND210" s="198"/>
      <c r="NE210" s="198"/>
      <c r="NF210" s="198"/>
      <c r="NG210" s="198"/>
      <c r="NH210" s="198"/>
      <c r="NI210" s="198"/>
      <c r="NJ210" s="198"/>
      <c r="NK210" s="198"/>
      <c r="NL210" s="198"/>
      <c r="NM210" s="198"/>
      <c r="NN210" s="198"/>
      <c r="NO210" s="198"/>
      <c r="NP210" s="198"/>
      <c r="NQ210" s="198"/>
      <c r="NR210" s="198"/>
      <c r="NS210" s="198"/>
      <c r="NT210" s="198"/>
      <c r="NU210" s="198"/>
      <c r="NV210" s="198"/>
      <c r="NW210" s="198"/>
      <c r="NX210" s="198"/>
      <c r="NY210" s="198"/>
      <c r="NZ210" s="198"/>
      <c r="OA210" s="198"/>
      <c r="OB210" s="198"/>
      <c r="OC210" s="198"/>
      <c r="OD210" s="198"/>
      <c r="OE210" s="198"/>
      <c r="OF210" s="198"/>
      <c r="OG210" s="198"/>
      <c r="OH210" s="198"/>
      <c r="OI210" s="198"/>
      <c r="OJ210" s="198"/>
      <c r="OK210" s="198"/>
      <c r="OL210" s="198"/>
      <c r="OM210" s="198"/>
      <c r="ON210" s="198"/>
      <c r="OO210" s="198"/>
      <c r="OP210" s="198"/>
      <c r="OQ210" s="198"/>
      <c r="OR210" s="198"/>
      <c r="OS210" s="198"/>
      <c r="OT210" s="198"/>
      <c r="OU210" s="198"/>
      <c r="OV210" s="198"/>
      <c r="OW210" s="198"/>
      <c r="OX210" s="198"/>
      <c r="OY210" s="198"/>
      <c r="OZ210" s="198"/>
      <c r="PA210" s="198"/>
      <c r="PB210" s="198"/>
      <c r="PC210" s="198"/>
      <c r="PD210" s="198"/>
      <c r="PE210" s="198"/>
      <c r="PF210" s="198"/>
      <c r="PG210" s="198"/>
      <c r="PH210" s="198"/>
      <c r="PI210" s="198"/>
      <c r="PJ210" s="198"/>
      <c r="PK210" s="198"/>
      <c r="PL210" s="198"/>
      <c r="PM210" s="198"/>
      <c r="PN210" s="198"/>
      <c r="PO210" s="198"/>
      <c r="PP210" s="198"/>
      <c r="PQ210" s="198"/>
      <c r="PR210" s="198"/>
      <c r="PS210" s="198"/>
      <c r="PT210" s="198"/>
      <c r="PU210" s="198"/>
      <c r="PV210" s="198"/>
      <c r="PW210" s="198"/>
      <c r="PX210" s="261"/>
      <c r="PY210" s="261"/>
      <c r="PZ210" s="261"/>
      <c r="QA210" s="261"/>
      <c r="QB210" s="261"/>
      <c r="QC210" s="261"/>
      <c r="QD210" s="261"/>
      <c r="QE210" s="261"/>
      <c r="QF210" s="261"/>
      <c r="QG210" s="261"/>
      <c r="QH210" s="261"/>
      <c r="QI210" s="261"/>
      <c r="QJ210" s="261"/>
      <c r="QK210" s="261"/>
      <c r="QL210" s="261"/>
      <c r="QM210" s="261"/>
      <c r="QN210" s="261"/>
      <c r="QO210" s="261"/>
      <c r="QP210" s="261"/>
      <c r="QQ210" s="261"/>
      <c r="QR210" s="261"/>
      <c r="QS210" s="261"/>
      <c r="QT210" s="261"/>
      <c r="QU210" s="261"/>
      <c r="QV210" s="261"/>
      <c r="QW210" s="261"/>
      <c r="QX210" s="261"/>
      <c r="QY210" s="261"/>
      <c r="QZ210" s="261"/>
      <c r="RA210" s="261"/>
      <c r="RB210" s="261"/>
      <c r="RC210" s="261"/>
      <c r="RD210" s="261"/>
      <c r="RE210" s="261"/>
      <c r="RF210" s="261"/>
      <c r="RG210" s="261"/>
      <c r="RH210" s="261"/>
      <c r="RI210" s="261"/>
      <c r="RJ210" s="261"/>
      <c r="RK210" s="261"/>
      <c r="RL210" s="261"/>
      <c r="RM210" s="261"/>
      <c r="RN210" s="261"/>
      <c r="RO210" s="261"/>
      <c r="RP210" s="261"/>
      <c r="RQ210" s="261"/>
      <c r="RR210" s="261"/>
      <c r="RS210" s="261"/>
      <c r="RT210" s="261"/>
      <c r="RU210" s="261"/>
      <c r="RV210" s="261"/>
      <c r="RW210" s="261"/>
      <c r="RX210" s="261"/>
      <c r="RY210" s="261"/>
      <c r="RZ210" s="261"/>
      <c r="SA210" s="261"/>
      <c r="SB210" s="261"/>
      <c r="SC210" s="261"/>
      <c r="SD210" s="261"/>
      <c r="SE210" s="261"/>
    </row>
    <row r="211" spans="1:499" x14ac:dyDescent="0.2">
      <c r="A211" s="230" t="s">
        <v>830</v>
      </c>
      <c r="B211" s="231" t="s">
        <v>2792</v>
      </c>
      <c r="C211" s="225"/>
      <c r="D211" s="225"/>
      <c r="E211" s="225"/>
      <c r="F211" s="226" t="s">
        <v>5886</v>
      </c>
      <c r="G211" s="226" t="s">
        <v>5550</v>
      </c>
      <c r="H211" s="226" t="s">
        <v>5551</v>
      </c>
      <c r="I211" s="226" t="s">
        <v>5881</v>
      </c>
      <c r="J211" s="226"/>
      <c r="K211" s="226"/>
      <c r="L211" s="226"/>
      <c r="M211" s="226"/>
      <c r="N211" s="226" t="s">
        <v>5553</v>
      </c>
      <c r="O211" s="226" t="s">
        <v>5636</v>
      </c>
      <c r="P211" s="226"/>
      <c r="Q211" s="237">
        <v>0</v>
      </c>
      <c r="R211" s="238"/>
      <c r="S211" s="238"/>
      <c r="T211" s="238"/>
      <c r="U211" s="238"/>
      <c r="V211" s="238"/>
      <c r="W211" s="232" t="s">
        <v>5555</v>
      </c>
      <c r="X211" s="232"/>
      <c r="Y211" s="232" t="s">
        <v>5556</v>
      </c>
      <c r="Z211" s="235">
        <v>3.84</v>
      </c>
      <c r="AA211" s="235">
        <v>6</v>
      </c>
      <c r="AB211" s="235">
        <v>0</v>
      </c>
      <c r="AC211" s="224">
        <v>36526</v>
      </c>
      <c r="AD211" s="224">
        <v>36526</v>
      </c>
      <c r="AE211" s="125">
        <v>18</v>
      </c>
      <c r="AF211" s="125">
        <v>24</v>
      </c>
      <c r="AG211" s="125">
        <v>12</v>
      </c>
      <c r="AH211" s="236">
        <v>1</v>
      </c>
      <c r="AI211" s="236" t="s">
        <v>819</v>
      </c>
      <c r="AJ211" s="125" t="s">
        <v>6225</v>
      </c>
      <c r="AK211" s="175" t="s">
        <v>5144</v>
      </c>
      <c r="AL211" s="125" t="s">
        <v>820</v>
      </c>
      <c r="AM211" s="27" t="s">
        <v>820</v>
      </c>
      <c r="AN211" s="126">
        <v>8.56</v>
      </c>
      <c r="AO211" s="126">
        <v>10.8</v>
      </c>
      <c r="AP211" s="126">
        <v>8.6999999999999993</v>
      </c>
      <c r="AQ211" s="126">
        <v>4.4000000000000004</v>
      </c>
      <c r="AR211" s="125">
        <v>0</v>
      </c>
      <c r="AS211" s="125">
        <v>0</v>
      </c>
      <c r="AT211" s="178">
        <v>43333</v>
      </c>
      <c r="AU211" s="178"/>
      <c r="AV211" s="178">
        <v>43460</v>
      </c>
      <c r="AW211" s="239" t="s">
        <v>855</v>
      </c>
      <c r="AX211" s="239" t="s">
        <v>846</v>
      </c>
      <c r="AY211" s="127"/>
      <c r="AZ211" s="127"/>
      <c r="BA211" s="128">
        <v>150</v>
      </c>
      <c r="BB211" s="128" t="s">
        <v>489</v>
      </c>
      <c r="BC211" s="128"/>
      <c r="BD211" s="128">
        <v>1</v>
      </c>
      <c r="BE211" s="129" t="s">
        <v>541</v>
      </c>
      <c r="BF211" s="130">
        <v>1</v>
      </c>
      <c r="BG211" s="240"/>
      <c r="BH211" s="241"/>
      <c r="BI211" s="190"/>
      <c r="BJ211" s="131">
        <v>370</v>
      </c>
      <c r="BK211" s="191">
        <v>370</v>
      </c>
      <c r="BL211" s="13">
        <v>246</v>
      </c>
      <c r="BM211" s="13">
        <v>122</v>
      </c>
      <c r="BN211" s="27" t="s">
        <v>705</v>
      </c>
      <c r="BO211" s="13" t="s">
        <v>5566</v>
      </c>
      <c r="BP211" s="222">
        <v>342</v>
      </c>
      <c r="BQ211" s="132"/>
      <c r="BR211" s="133"/>
      <c r="BS211" s="125">
        <v>1000000000</v>
      </c>
      <c r="BT211" s="134">
        <v>147</v>
      </c>
      <c r="BU211" s="135">
        <v>0.60270000000000001</v>
      </c>
      <c r="BV211" s="134">
        <v>150</v>
      </c>
      <c r="BW211" s="136">
        <v>0</v>
      </c>
      <c r="BX211" s="136">
        <v>150</v>
      </c>
      <c r="BY211" s="136">
        <v>0</v>
      </c>
      <c r="BZ211" s="134">
        <v>0</v>
      </c>
      <c r="CA211" s="134">
        <v>0</v>
      </c>
      <c r="CB211" s="134">
        <v>297</v>
      </c>
      <c r="CC211" s="135">
        <v>0.1973</v>
      </c>
      <c r="CD211" s="134"/>
      <c r="CE211" s="134"/>
      <c r="CF211" s="137">
        <v>0</v>
      </c>
      <c r="CG211" s="134">
        <v>123</v>
      </c>
      <c r="CH211" s="132"/>
      <c r="CI211" s="132"/>
      <c r="CJ211" s="229" t="s">
        <v>820</v>
      </c>
      <c r="CK211" s="233" t="s">
        <v>820</v>
      </c>
      <c r="CL211" s="138">
        <v>0</v>
      </c>
      <c r="CM211" s="138">
        <v>0</v>
      </c>
      <c r="CN211" s="135">
        <v>0</v>
      </c>
      <c r="CO211" s="135">
        <v>0.75</v>
      </c>
      <c r="CP211" s="139"/>
      <c r="CQ211" s="135">
        <v>1</v>
      </c>
      <c r="CR211" s="179">
        <v>43479</v>
      </c>
      <c r="CS211" s="180">
        <v>43479</v>
      </c>
      <c r="CT211" s="181">
        <v>43605</v>
      </c>
      <c r="CU211" s="181">
        <v>43311</v>
      </c>
      <c r="CV211" s="181">
        <v>43395</v>
      </c>
      <c r="CW211" s="181">
        <v>43395</v>
      </c>
      <c r="CX211" s="181">
        <v>43479</v>
      </c>
      <c r="CY211" s="135">
        <v>0</v>
      </c>
      <c r="CZ211" s="134">
        <v>0</v>
      </c>
      <c r="DA211" s="135">
        <v>0</v>
      </c>
      <c r="DB211" s="135">
        <v>0</v>
      </c>
      <c r="DC211" s="135">
        <v>2.197802197802198E-2</v>
      </c>
      <c r="DD211" s="135">
        <v>0</v>
      </c>
      <c r="DE211" s="140">
        <v>0</v>
      </c>
      <c r="DF211" s="13" t="s">
        <v>820</v>
      </c>
      <c r="DG211" s="80" t="s">
        <v>820</v>
      </c>
      <c r="DH211" s="18" t="b">
        <v>0</v>
      </c>
      <c r="DI211" s="79"/>
      <c r="DJ211" s="79"/>
      <c r="DK211" s="192"/>
      <c r="DL211" s="174"/>
      <c r="DM211" s="193"/>
      <c r="DN211" s="135"/>
      <c r="DO211" s="79"/>
      <c r="DP211" s="79"/>
      <c r="DQ211" s="79"/>
      <c r="DR211" s="79"/>
      <c r="DS211" s="79"/>
      <c r="DT211" s="79"/>
      <c r="DU211" s="79"/>
      <c r="DV211" s="18"/>
      <c r="DW211" s="18"/>
      <c r="DX211" s="18"/>
      <c r="DY211" s="177"/>
      <c r="DZ211" s="177">
        <v>0</v>
      </c>
      <c r="EA211" s="177">
        <v>0</v>
      </c>
      <c r="EB211" s="177">
        <v>0</v>
      </c>
      <c r="EC211" s="177">
        <v>0</v>
      </c>
      <c r="ED211" s="177">
        <v>0</v>
      </c>
      <c r="EE211" s="177">
        <v>0</v>
      </c>
      <c r="EF211" s="177">
        <v>0</v>
      </c>
      <c r="EG211" s="177">
        <v>0</v>
      </c>
      <c r="EH211" s="177">
        <v>0</v>
      </c>
      <c r="EI211" s="177">
        <v>0</v>
      </c>
      <c r="EJ211" s="177">
        <v>0</v>
      </c>
      <c r="EK211" s="177">
        <v>0</v>
      </c>
      <c r="EL211" s="177">
        <v>0</v>
      </c>
      <c r="EM211" s="177">
        <v>0</v>
      </c>
      <c r="EN211" s="177">
        <v>0</v>
      </c>
      <c r="EO211" s="177">
        <v>0</v>
      </c>
      <c r="EP211" s="177">
        <v>189</v>
      </c>
      <c r="EQ211" s="177">
        <v>0</v>
      </c>
      <c r="ER211" s="177">
        <v>0</v>
      </c>
      <c r="ES211" s="177">
        <v>0</v>
      </c>
      <c r="ET211" s="177">
        <v>0</v>
      </c>
      <c r="EU211" s="177">
        <v>0</v>
      </c>
      <c r="EV211" s="177">
        <v>0</v>
      </c>
      <c r="EW211" s="177">
        <v>0</v>
      </c>
      <c r="EX211" s="177">
        <v>0</v>
      </c>
      <c r="EY211" s="177">
        <v>0</v>
      </c>
      <c r="EZ211" s="177">
        <v>0</v>
      </c>
      <c r="FA211" s="177">
        <v>0</v>
      </c>
      <c r="FB211" s="177">
        <v>150</v>
      </c>
      <c r="FC211" s="245">
        <v>10</v>
      </c>
      <c r="FD211" s="242">
        <v>55</v>
      </c>
      <c r="FE211" s="242">
        <v>55</v>
      </c>
      <c r="FF211" s="242">
        <v>55</v>
      </c>
      <c r="FG211" s="245">
        <v>11</v>
      </c>
      <c r="FH211" s="245">
        <v>11</v>
      </c>
      <c r="FI211" s="245">
        <v>11</v>
      </c>
      <c r="FJ211" s="245">
        <v>11</v>
      </c>
      <c r="FK211" s="245">
        <v>6</v>
      </c>
      <c r="FL211" s="245">
        <v>6</v>
      </c>
      <c r="FM211" s="245">
        <v>6</v>
      </c>
      <c r="FN211" s="245">
        <v>6</v>
      </c>
      <c r="FO211" s="245">
        <v>6</v>
      </c>
      <c r="FP211" s="245">
        <v>6</v>
      </c>
      <c r="FQ211" s="245">
        <v>6</v>
      </c>
      <c r="FR211" s="245">
        <v>6</v>
      </c>
      <c r="FS211" s="245">
        <v>6</v>
      </c>
      <c r="FT211" s="245">
        <v>6</v>
      </c>
      <c r="FU211" s="245">
        <v>6</v>
      </c>
      <c r="FV211" s="245">
        <v>6</v>
      </c>
      <c r="FW211" s="245">
        <v>6</v>
      </c>
      <c r="FX211" s="245">
        <v>6</v>
      </c>
      <c r="FY211" s="245">
        <v>6</v>
      </c>
      <c r="FZ211" s="245">
        <v>6</v>
      </c>
      <c r="GA211" s="245">
        <v>6</v>
      </c>
      <c r="GB211" s="245">
        <v>6</v>
      </c>
      <c r="GC211" s="245">
        <v>6</v>
      </c>
      <c r="GD211" s="245">
        <v>3</v>
      </c>
      <c r="GE211" s="245">
        <v>3</v>
      </c>
      <c r="GF211" s="199">
        <v>0</v>
      </c>
      <c r="GG211" s="199">
        <v>0</v>
      </c>
      <c r="GH211" s="199">
        <v>0</v>
      </c>
      <c r="GI211" s="199">
        <v>0</v>
      </c>
      <c r="GJ211" s="199">
        <v>0</v>
      </c>
      <c r="GK211" s="199">
        <v>0</v>
      </c>
      <c r="GL211" s="199">
        <v>0</v>
      </c>
      <c r="GM211" s="199">
        <v>0</v>
      </c>
      <c r="GN211" s="199">
        <v>0</v>
      </c>
      <c r="GO211" s="199">
        <v>0</v>
      </c>
      <c r="GP211" s="199">
        <v>0</v>
      </c>
      <c r="GQ211" s="199">
        <v>0</v>
      </c>
      <c r="GR211" s="199">
        <v>0</v>
      </c>
      <c r="GS211" s="199">
        <v>0</v>
      </c>
      <c r="GT211" s="199">
        <v>0</v>
      </c>
      <c r="GU211" s="199">
        <v>0</v>
      </c>
      <c r="GV211" s="199">
        <v>0</v>
      </c>
      <c r="GW211" s="199">
        <v>0</v>
      </c>
      <c r="GX211" s="199">
        <v>0</v>
      </c>
      <c r="GY211" s="199">
        <v>0</v>
      </c>
      <c r="GZ211" s="199">
        <v>0</v>
      </c>
      <c r="HA211" s="199">
        <v>0</v>
      </c>
      <c r="HB211" s="199">
        <v>0</v>
      </c>
      <c r="HC211" s="199">
        <v>0</v>
      </c>
      <c r="HD211" s="199">
        <v>0</v>
      </c>
      <c r="HE211" s="199">
        <v>1</v>
      </c>
      <c r="HF211" s="199">
        <v>0</v>
      </c>
      <c r="HG211" s="199">
        <v>0</v>
      </c>
      <c r="HH211" s="199">
        <v>0</v>
      </c>
      <c r="HI211" s="243">
        <v>0</v>
      </c>
      <c r="HJ211" s="243">
        <v>0</v>
      </c>
      <c r="HK211" s="196"/>
      <c r="HL211" s="196"/>
      <c r="HM211" s="243">
        <v>0</v>
      </c>
      <c r="HN211" s="243">
        <v>0</v>
      </c>
      <c r="HO211" s="243">
        <v>0</v>
      </c>
      <c r="HP211" s="243">
        <v>0</v>
      </c>
      <c r="HQ211" s="243">
        <v>0</v>
      </c>
      <c r="HR211" s="243">
        <v>0</v>
      </c>
      <c r="HS211" s="243">
        <v>0</v>
      </c>
      <c r="HT211" s="243">
        <v>0</v>
      </c>
      <c r="HU211" s="243">
        <v>0</v>
      </c>
      <c r="HV211" s="196"/>
      <c r="HW211" s="243">
        <v>0</v>
      </c>
      <c r="HX211" s="243">
        <v>0</v>
      </c>
      <c r="HY211" s="243">
        <v>0</v>
      </c>
      <c r="HZ211" s="243">
        <v>0</v>
      </c>
      <c r="IA211" s="243">
        <v>0</v>
      </c>
      <c r="IB211" s="243">
        <v>0</v>
      </c>
      <c r="IC211" s="243">
        <v>0</v>
      </c>
      <c r="ID211" s="243">
        <v>0</v>
      </c>
      <c r="IE211" s="243">
        <v>0</v>
      </c>
      <c r="IF211" s="243">
        <v>0</v>
      </c>
      <c r="IG211" s="243">
        <v>0</v>
      </c>
      <c r="IH211" s="243">
        <v>0</v>
      </c>
      <c r="II211" s="243">
        <v>0</v>
      </c>
      <c r="IJ211" s="243">
        <v>0</v>
      </c>
      <c r="IK211" s="243">
        <v>0</v>
      </c>
      <c r="IL211" s="243">
        <v>0</v>
      </c>
      <c r="IM211" s="243">
        <v>0</v>
      </c>
      <c r="IN211" s="243">
        <v>0</v>
      </c>
      <c r="IO211" s="243">
        <v>0</v>
      </c>
      <c r="IP211" s="243">
        <v>0</v>
      </c>
      <c r="IQ211" s="243">
        <v>0</v>
      </c>
      <c r="IR211" s="243">
        <v>0</v>
      </c>
      <c r="IS211" s="243">
        <v>0</v>
      </c>
      <c r="IT211" s="243">
        <v>0</v>
      </c>
      <c r="IU211" s="243">
        <v>0</v>
      </c>
      <c r="IV211" s="243">
        <v>0</v>
      </c>
      <c r="IW211" s="243">
        <v>0</v>
      </c>
      <c r="IX211" s="243">
        <v>0</v>
      </c>
      <c r="IY211" s="243">
        <v>0</v>
      </c>
      <c r="IZ211" s="196"/>
      <c r="JA211" s="244">
        <v>100</v>
      </c>
      <c r="JB211" s="244">
        <v>100</v>
      </c>
      <c r="JC211" s="244">
        <v>100</v>
      </c>
      <c r="JD211" s="250">
        <v>100</v>
      </c>
      <c r="JE211" s="250">
        <v>100</v>
      </c>
      <c r="JF211" s="250">
        <v>100</v>
      </c>
      <c r="JG211" s="250">
        <v>100</v>
      </c>
      <c r="JH211" s="250">
        <v>95</v>
      </c>
      <c r="JI211" s="250">
        <v>95</v>
      </c>
      <c r="JJ211" s="250"/>
      <c r="JK211" s="244">
        <v>95</v>
      </c>
      <c r="JL211" s="250">
        <v>95</v>
      </c>
      <c r="JM211" s="250">
        <v>95</v>
      </c>
      <c r="JN211" s="250">
        <v>95</v>
      </c>
      <c r="JO211" s="250">
        <v>95</v>
      </c>
      <c r="JP211" s="250">
        <v>95</v>
      </c>
      <c r="JQ211" s="196"/>
      <c r="JR211" s="250">
        <v>95</v>
      </c>
      <c r="JS211" s="250">
        <v>95</v>
      </c>
      <c r="JT211" s="250">
        <v>95</v>
      </c>
      <c r="JU211" s="250">
        <v>91</v>
      </c>
      <c r="JV211" s="250">
        <v>91</v>
      </c>
      <c r="JW211" s="250">
        <v>91</v>
      </c>
      <c r="JX211" s="250">
        <v>91</v>
      </c>
      <c r="JY211" s="250">
        <v>91</v>
      </c>
      <c r="JZ211" s="250">
        <v>91</v>
      </c>
      <c r="KA211" s="245">
        <v>81</v>
      </c>
      <c r="KB211" s="245">
        <v>76</v>
      </c>
      <c r="KC211" s="245">
        <v>76</v>
      </c>
      <c r="KD211" s="245">
        <v>76</v>
      </c>
      <c r="KE211" s="245">
        <v>76</v>
      </c>
      <c r="KF211" s="245">
        <v>73</v>
      </c>
      <c r="KG211" s="245">
        <v>73</v>
      </c>
      <c r="KH211" s="245">
        <v>72</v>
      </c>
      <c r="KI211" s="245">
        <v>72</v>
      </c>
      <c r="KJ211" s="245">
        <v>72</v>
      </c>
      <c r="KK211" s="245">
        <v>72</v>
      </c>
      <c r="KL211" s="245">
        <v>72</v>
      </c>
      <c r="KM211" s="245">
        <v>66</v>
      </c>
      <c r="KN211" s="245">
        <v>66</v>
      </c>
      <c r="KO211" s="245">
        <v>66</v>
      </c>
      <c r="KP211" s="245">
        <v>66</v>
      </c>
      <c r="KQ211" s="245">
        <v>66</v>
      </c>
      <c r="KR211" s="245">
        <v>66</v>
      </c>
      <c r="KS211" s="245">
        <v>66</v>
      </c>
      <c r="KT211" s="245">
        <v>60</v>
      </c>
      <c r="KU211" s="245">
        <v>56</v>
      </c>
      <c r="KV211" s="245">
        <v>56</v>
      </c>
      <c r="KW211" s="245">
        <v>56</v>
      </c>
      <c r="KX211" s="196"/>
      <c r="KY211" s="196"/>
      <c r="KZ211" s="196"/>
      <c r="LA211" s="196"/>
      <c r="LB211" s="245">
        <v>36</v>
      </c>
      <c r="LC211" s="250">
        <v>95</v>
      </c>
      <c r="LD211" s="250">
        <v>95</v>
      </c>
      <c r="LE211" s="245">
        <v>36</v>
      </c>
      <c r="LF211" s="199">
        <v>0</v>
      </c>
      <c r="LG211" s="245">
        <v>36</v>
      </c>
      <c r="LH211" s="196"/>
      <c r="LI211" s="196"/>
      <c r="LJ211" s="196"/>
      <c r="LK211" s="196"/>
      <c r="LL211" s="196"/>
      <c r="LM211" s="196"/>
      <c r="LN211" s="196"/>
      <c r="LO211" s="196"/>
      <c r="LP211" s="196"/>
      <c r="LQ211" s="245">
        <v>36</v>
      </c>
      <c r="LR211" s="196"/>
      <c r="LS211" s="196"/>
      <c r="LT211" s="196"/>
      <c r="LU211" s="196"/>
      <c r="LV211" s="196"/>
      <c r="LW211" s="196"/>
      <c r="LX211" s="196"/>
      <c r="LY211" s="196"/>
      <c r="LZ211" s="196"/>
      <c r="MA211" s="196"/>
      <c r="MB211" s="196"/>
      <c r="MC211" s="196"/>
      <c r="MD211" s="196"/>
      <c r="ME211" s="196"/>
      <c r="MF211" s="196"/>
      <c r="MG211" s="196"/>
      <c r="MH211" s="196"/>
      <c r="MI211" s="196"/>
      <c r="MJ211" s="196"/>
      <c r="MK211" s="196"/>
      <c r="ML211" s="196"/>
      <c r="MM211" s="196"/>
      <c r="MN211" s="245">
        <v>36</v>
      </c>
      <c r="MO211" s="250">
        <v>147</v>
      </c>
      <c r="MP211" s="196"/>
      <c r="MQ211" s="250">
        <v>147</v>
      </c>
      <c r="MR211" s="196"/>
      <c r="MS211" s="196"/>
      <c r="MT211" s="196"/>
      <c r="MU211" s="196"/>
      <c r="MV211" s="196"/>
      <c r="MW211" s="196"/>
      <c r="MX211" s="196"/>
      <c r="MY211" s="196"/>
      <c r="MZ211" s="196"/>
      <c r="NA211" s="250">
        <v>147</v>
      </c>
      <c r="NB211" s="196"/>
      <c r="NC211" s="196"/>
      <c r="ND211" s="196"/>
      <c r="NE211" s="196"/>
      <c r="NF211" s="196"/>
      <c r="NG211" s="196"/>
      <c r="NH211" s="196"/>
      <c r="NI211" s="196"/>
      <c r="NJ211" s="196"/>
      <c r="NK211" s="196"/>
      <c r="NL211" s="196"/>
      <c r="NM211" s="196"/>
      <c r="NN211" s="196"/>
      <c r="NO211" s="196"/>
      <c r="NP211" s="196"/>
      <c r="NQ211" s="196"/>
      <c r="NR211" s="196"/>
      <c r="NS211" s="196"/>
      <c r="NT211" s="196"/>
      <c r="NU211" s="196"/>
      <c r="NV211" s="196"/>
      <c r="NW211" s="196"/>
      <c r="NX211" s="196"/>
      <c r="NY211" s="196"/>
      <c r="NZ211" s="196"/>
      <c r="OA211" s="196"/>
      <c r="OB211" s="196"/>
      <c r="OC211" s="196"/>
      <c r="OD211" s="196"/>
      <c r="OE211" s="196"/>
      <c r="OF211" s="196"/>
      <c r="OG211" s="196"/>
      <c r="OH211" s="196"/>
      <c r="OI211" s="196"/>
      <c r="OJ211" s="196"/>
      <c r="OK211" s="196"/>
      <c r="OL211" s="196"/>
      <c r="OM211" s="196"/>
      <c r="ON211" s="196"/>
      <c r="OO211" s="196"/>
      <c r="OP211" s="196"/>
      <c r="OQ211" s="196"/>
      <c r="OR211" s="196"/>
      <c r="OS211" s="196"/>
      <c r="OT211" s="196"/>
      <c r="OU211" s="196"/>
      <c r="OV211" s="196"/>
      <c r="OW211" s="196"/>
      <c r="OX211" s="196"/>
      <c r="OY211" s="196"/>
      <c r="OZ211" s="196"/>
      <c r="PA211" s="196"/>
      <c r="PB211" s="196"/>
      <c r="PC211" s="196"/>
      <c r="PD211" s="196"/>
      <c r="PE211" s="196"/>
      <c r="PF211" s="196"/>
      <c r="PG211" s="196"/>
      <c r="PH211" s="196"/>
      <c r="PI211" s="196"/>
      <c r="PJ211" s="196"/>
      <c r="PK211" s="196"/>
      <c r="PL211" s="196"/>
      <c r="PM211" s="196"/>
      <c r="PN211" s="196"/>
      <c r="PO211" s="196"/>
      <c r="PP211" s="196"/>
      <c r="PQ211" s="196"/>
      <c r="PR211" s="196"/>
      <c r="PS211" s="196"/>
      <c r="PT211" s="196"/>
      <c r="PU211" s="196"/>
      <c r="PV211" s="196"/>
      <c r="PW211" s="196"/>
      <c r="PX211" s="261"/>
      <c r="PY211" s="261"/>
      <c r="PZ211" s="261"/>
      <c r="QA211" s="261"/>
      <c r="QB211" s="261"/>
      <c r="QC211" s="261"/>
      <c r="QD211" s="261"/>
      <c r="QE211" s="261"/>
      <c r="QF211" s="261"/>
      <c r="QG211" s="261"/>
      <c r="QH211" s="261"/>
      <c r="QI211" s="261"/>
      <c r="QJ211" s="261"/>
      <c r="QK211" s="261"/>
      <c r="QL211" s="261"/>
      <c r="QM211" s="261"/>
      <c r="QN211" s="261"/>
      <c r="QO211" s="261"/>
      <c r="QP211" s="261"/>
      <c r="QQ211" s="261"/>
      <c r="QR211" s="261"/>
      <c r="QS211" s="261"/>
      <c r="QT211" s="261"/>
      <c r="QU211" s="261"/>
      <c r="QV211" s="261"/>
      <c r="QW211" s="261"/>
      <c r="QX211" s="261"/>
      <c r="QY211" s="261"/>
      <c r="QZ211" s="261"/>
      <c r="RA211" s="261"/>
      <c r="RB211" s="261"/>
      <c r="RC211" s="261"/>
      <c r="RD211" s="261"/>
      <c r="RE211" s="261"/>
      <c r="RF211" s="261"/>
      <c r="RG211" s="261"/>
      <c r="RH211" s="261"/>
      <c r="RI211" s="261"/>
      <c r="RJ211" s="261"/>
      <c r="RK211" s="261"/>
      <c r="RL211" s="261"/>
      <c r="RM211" s="261"/>
      <c r="RN211" s="261"/>
      <c r="RO211" s="261"/>
      <c r="RP211" s="261"/>
      <c r="RQ211" s="261"/>
      <c r="RR211" s="261"/>
      <c r="RS211" s="261"/>
      <c r="RT211" s="261"/>
      <c r="RU211" s="261"/>
      <c r="RV211" s="261"/>
      <c r="RW211" s="261"/>
      <c r="RX211" s="261"/>
      <c r="RY211" s="261"/>
      <c r="RZ211" s="261"/>
      <c r="SA211" s="261"/>
      <c r="SB211" s="261"/>
      <c r="SC211" s="261"/>
      <c r="SD211" s="261"/>
      <c r="SE211" s="261"/>
    </row>
    <row r="212" spans="1:499" x14ac:dyDescent="0.2">
      <c r="A212" s="230" t="s">
        <v>830</v>
      </c>
      <c r="B212" s="231" t="s">
        <v>3029</v>
      </c>
      <c r="C212" s="225"/>
      <c r="D212" s="225"/>
      <c r="E212" s="225"/>
      <c r="F212" s="226" t="s">
        <v>5887</v>
      </c>
      <c r="G212" s="226" t="s">
        <v>5550</v>
      </c>
      <c r="H212" s="226" t="s">
        <v>5551</v>
      </c>
      <c r="I212" s="226" t="s">
        <v>5881</v>
      </c>
      <c r="J212" s="226"/>
      <c r="K212" s="226"/>
      <c r="L212" s="226"/>
      <c r="M212" s="226"/>
      <c r="N212" s="226" t="s">
        <v>5553</v>
      </c>
      <c r="O212" s="226" t="s">
        <v>5888</v>
      </c>
      <c r="P212" s="226"/>
      <c r="Q212" s="237">
        <v>0</v>
      </c>
      <c r="R212" s="238"/>
      <c r="S212" s="238"/>
      <c r="T212" s="238"/>
      <c r="U212" s="238"/>
      <c r="V212" s="238"/>
      <c r="W212" s="232" t="s">
        <v>5561</v>
      </c>
      <c r="X212" s="232"/>
      <c r="Y212" s="232" t="s">
        <v>5556</v>
      </c>
      <c r="Z212" s="235">
        <v>2.35</v>
      </c>
      <c r="AA212" s="235">
        <v>3.8</v>
      </c>
      <c r="AB212" s="235">
        <v>0</v>
      </c>
      <c r="AC212" s="224">
        <v>36526</v>
      </c>
      <c r="AD212" s="224">
        <v>36526</v>
      </c>
      <c r="AE212" s="125">
        <v>18</v>
      </c>
      <c r="AF212" s="125">
        <v>24</v>
      </c>
      <c r="AG212" s="125">
        <v>12</v>
      </c>
      <c r="AH212" s="236">
        <v>1</v>
      </c>
      <c r="AI212" s="236" t="s">
        <v>819</v>
      </c>
      <c r="AJ212" s="125" t="s">
        <v>6225</v>
      </c>
      <c r="AK212" s="175" t="s">
        <v>5144</v>
      </c>
      <c r="AL212" s="125" t="s">
        <v>820</v>
      </c>
      <c r="AM212" s="27" t="s">
        <v>820</v>
      </c>
      <c r="AN212" s="126">
        <v>115.23</v>
      </c>
      <c r="AO212" s="126">
        <v>12.7</v>
      </c>
      <c r="AP212" s="126">
        <v>5.8</v>
      </c>
      <c r="AQ212" s="126">
        <v>0.7</v>
      </c>
      <c r="AR212" s="125">
        <v>0</v>
      </c>
      <c r="AS212" s="125">
        <v>0</v>
      </c>
      <c r="AT212" s="178">
        <v>43449</v>
      </c>
      <c r="AU212" s="178"/>
      <c r="AV212" s="178">
        <v>43407</v>
      </c>
      <c r="AW212" s="239" t="s">
        <v>855</v>
      </c>
      <c r="AX212" s="239" t="s">
        <v>846</v>
      </c>
      <c r="AY212" s="127"/>
      <c r="AZ212" s="127"/>
      <c r="BA212" s="128">
        <v>300</v>
      </c>
      <c r="BB212" s="128" t="s">
        <v>489</v>
      </c>
      <c r="BC212" s="128"/>
      <c r="BD212" s="128">
        <v>1</v>
      </c>
      <c r="BE212" s="129" t="s">
        <v>541</v>
      </c>
      <c r="BF212" s="130">
        <v>1</v>
      </c>
      <c r="BG212" s="240"/>
      <c r="BH212" s="241"/>
      <c r="BI212" s="190"/>
      <c r="BJ212" s="131">
        <v>5858</v>
      </c>
      <c r="BK212" s="191">
        <v>4978</v>
      </c>
      <c r="BL212" s="13">
        <v>3896</v>
      </c>
      <c r="BM212" s="13">
        <v>1933</v>
      </c>
      <c r="BN212" s="27" t="s">
        <v>5557</v>
      </c>
      <c r="BO212" s="13" t="s">
        <v>705</v>
      </c>
      <c r="BP212" s="222">
        <v>5230</v>
      </c>
      <c r="BQ212" s="132"/>
      <c r="BR212" s="133"/>
      <c r="BS212" s="125">
        <v>1000000000</v>
      </c>
      <c r="BT212" s="134">
        <v>1088</v>
      </c>
      <c r="BU212" s="135">
        <v>0.81430000000000002</v>
      </c>
      <c r="BV212" s="134">
        <v>1600</v>
      </c>
      <c r="BW212" s="136">
        <v>0</v>
      </c>
      <c r="BX212" s="136">
        <v>550</v>
      </c>
      <c r="BY212" s="136">
        <v>1050</v>
      </c>
      <c r="BZ212" s="134">
        <v>0</v>
      </c>
      <c r="CA212" s="134">
        <v>0</v>
      </c>
      <c r="CB212" s="134">
        <v>2688</v>
      </c>
      <c r="CC212" s="135">
        <v>0.54110000000000003</v>
      </c>
      <c r="CD212" s="134"/>
      <c r="CE212" s="134"/>
      <c r="CF212" s="137">
        <v>3170</v>
      </c>
      <c r="CG212" s="134">
        <v>1953</v>
      </c>
      <c r="CH212" s="132"/>
      <c r="CI212" s="132"/>
      <c r="CJ212" s="229" t="s">
        <v>820</v>
      </c>
      <c r="CK212" s="233" t="s">
        <v>820</v>
      </c>
      <c r="CL212" s="138">
        <v>1225</v>
      </c>
      <c r="CM212" s="138">
        <v>0</v>
      </c>
      <c r="CN212" s="135">
        <v>0</v>
      </c>
      <c r="CO212" s="135">
        <v>0.82</v>
      </c>
      <c r="CP212" s="139"/>
      <c r="CQ212" s="135">
        <v>1</v>
      </c>
      <c r="CR212" s="179">
        <v>43479</v>
      </c>
      <c r="CS212" s="180">
        <v>43479</v>
      </c>
      <c r="CT212" s="181">
        <v>43605</v>
      </c>
      <c r="CU212" s="181">
        <v>43311</v>
      </c>
      <c r="CV212" s="181">
        <v>43395</v>
      </c>
      <c r="CW212" s="181">
        <v>43395</v>
      </c>
      <c r="CX212" s="181">
        <v>43479</v>
      </c>
      <c r="CY212" s="135">
        <v>0</v>
      </c>
      <c r="CZ212" s="134">
        <v>0</v>
      </c>
      <c r="DA212" s="135">
        <v>0</v>
      </c>
      <c r="DB212" s="135">
        <v>2.197802197802198E-2</v>
      </c>
      <c r="DC212" s="135">
        <v>0</v>
      </c>
      <c r="DD212" s="135">
        <v>0</v>
      </c>
      <c r="DE212" s="140">
        <v>0</v>
      </c>
      <c r="DF212" s="13" t="s">
        <v>820</v>
      </c>
      <c r="DG212" s="80" t="s">
        <v>706</v>
      </c>
      <c r="DH212" s="18" t="b">
        <v>0</v>
      </c>
      <c r="DI212" s="79"/>
      <c r="DJ212" s="79"/>
      <c r="DK212" s="192"/>
      <c r="DL212" s="174"/>
      <c r="DM212" s="193"/>
      <c r="DN212" s="135"/>
      <c r="DO212" s="79"/>
      <c r="DP212" s="79"/>
      <c r="DQ212" s="79"/>
      <c r="DR212" s="79"/>
      <c r="DS212" s="79"/>
      <c r="DT212" s="79"/>
      <c r="DU212" s="79"/>
      <c r="DV212" s="18"/>
      <c r="DW212" s="18"/>
      <c r="DX212" s="18"/>
      <c r="DY212" s="177"/>
      <c r="DZ212" s="177">
        <v>0</v>
      </c>
      <c r="EA212" s="177">
        <v>0</v>
      </c>
      <c r="EB212" s="177">
        <v>0</v>
      </c>
      <c r="EC212" s="177">
        <v>0</v>
      </c>
      <c r="ED212" s="177">
        <v>0</v>
      </c>
      <c r="EE212" s="177">
        <v>0</v>
      </c>
      <c r="EF212" s="177">
        <v>0</v>
      </c>
      <c r="EG212" s="177">
        <v>0</v>
      </c>
      <c r="EH212" s="177">
        <v>0</v>
      </c>
      <c r="EI212" s="177">
        <v>0</v>
      </c>
      <c r="EJ212" s="177">
        <v>0</v>
      </c>
      <c r="EK212" s="177">
        <v>0</v>
      </c>
      <c r="EL212" s="177">
        <v>0</v>
      </c>
      <c r="EM212" s="177">
        <v>0</v>
      </c>
      <c r="EN212" s="177">
        <v>0</v>
      </c>
      <c r="EO212" s="177">
        <v>0</v>
      </c>
      <c r="EP212" s="177">
        <v>0</v>
      </c>
      <c r="EQ212" s="177">
        <v>0</v>
      </c>
      <c r="ER212" s="177">
        <v>0</v>
      </c>
      <c r="ES212" s="177">
        <v>0</v>
      </c>
      <c r="ET212" s="177">
        <v>0</v>
      </c>
      <c r="EU212" s="177">
        <v>0</v>
      </c>
      <c r="EV212" s="177">
        <v>0</v>
      </c>
      <c r="EW212" s="177">
        <v>0</v>
      </c>
      <c r="EX212" s="177">
        <v>0</v>
      </c>
      <c r="EY212" s="177">
        <v>309</v>
      </c>
      <c r="EZ212" s="177">
        <v>0</v>
      </c>
      <c r="FA212" s="177">
        <v>0</v>
      </c>
      <c r="FB212" s="177">
        <v>684</v>
      </c>
      <c r="FC212" s="246">
        <v>2748</v>
      </c>
      <c r="FD212" s="246">
        <v>1983</v>
      </c>
      <c r="FE212" s="249">
        <v>1963</v>
      </c>
      <c r="FF212" s="249">
        <v>1963</v>
      </c>
      <c r="FG212" s="250">
        <v>1408</v>
      </c>
      <c r="FH212" s="250">
        <v>1387</v>
      </c>
      <c r="FI212" s="244">
        <v>1387</v>
      </c>
      <c r="FJ212" s="244">
        <v>1387</v>
      </c>
      <c r="FK212" s="244">
        <v>1231</v>
      </c>
      <c r="FL212" s="244">
        <v>1231</v>
      </c>
      <c r="FM212" s="244">
        <v>1231</v>
      </c>
      <c r="FN212" s="244">
        <v>1231</v>
      </c>
      <c r="FO212" s="244">
        <v>1231</v>
      </c>
      <c r="FP212" s="244">
        <v>1231</v>
      </c>
      <c r="FQ212" s="244">
        <v>1231</v>
      </c>
      <c r="FR212" s="244">
        <v>1231</v>
      </c>
      <c r="FS212" s="244">
        <v>1231</v>
      </c>
      <c r="FT212" s="244">
        <v>1231</v>
      </c>
      <c r="FU212" s="244">
        <v>1231</v>
      </c>
      <c r="FV212" s="244">
        <v>1231</v>
      </c>
      <c r="FW212" s="244">
        <v>1231</v>
      </c>
      <c r="FX212" s="244">
        <v>1231</v>
      </c>
      <c r="FY212" s="244">
        <v>1231</v>
      </c>
      <c r="FZ212" s="244">
        <v>1231</v>
      </c>
      <c r="GA212" s="244">
        <v>1231</v>
      </c>
      <c r="GB212" s="244">
        <v>1231</v>
      </c>
      <c r="GC212" s="244">
        <v>1231</v>
      </c>
      <c r="GD212" s="244">
        <v>1057</v>
      </c>
      <c r="GE212" s="244">
        <v>1057</v>
      </c>
      <c r="GF212" s="244">
        <v>1047</v>
      </c>
      <c r="GG212" s="244">
        <v>1047</v>
      </c>
      <c r="GH212" s="244">
        <v>1023</v>
      </c>
      <c r="GI212" s="244">
        <v>1023</v>
      </c>
      <c r="GJ212" s="244">
        <v>1023</v>
      </c>
      <c r="GK212" s="244">
        <v>1013</v>
      </c>
      <c r="GL212" s="244">
        <v>965</v>
      </c>
      <c r="GM212" s="244">
        <v>950</v>
      </c>
      <c r="GN212" s="244">
        <v>948</v>
      </c>
      <c r="GO212" s="244">
        <v>948</v>
      </c>
      <c r="GP212" s="244">
        <v>948</v>
      </c>
      <c r="GQ212" s="244">
        <v>948</v>
      </c>
      <c r="GR212" s="244">
        <v>933</v>
      </c>
      <c r="GS212" s="244">
        <v>926</v>
      </c>
      <c r="GT212" s="244">
        <v>926</v>
      </c>
      <c r="GU212" s="244">
        <v>918</v>
      </c>
      <c r="GV212" s="244">
        <v>908</v>
      </c>
      <c r="GW212" s="244">
        <v>908</v>
      </c>
      <c r="GX212" s="244">
        <v>908</v>
      </c>
      <c r="GY212" s="244">
        <v>888</v>
      </c>
      <c r="GZ212" s="244">
        <v>874</v>
      </c>
      <c r="HA212" s="244">
        <v>874</v>
      </c>
      <c r="HB212" s="244">
        <v>866</v>
      </c>
      <c r="HC212" s="244">
        <v>866</v>
      </c>
      <c r="HD212" s="244">
        <v>866</v>
      </c>
      <c r="HE212" s="244">
        <v>1</v>
      </c>
      <c r="HF212" s="244">
        <v>856</v>
      </c>
      <c r="HG212" s="244">
        <v>856</v>
      </c>
      <c r="HH212" s="242">
        <v>821</v>
      </c>
      <c r="HI212" s="242">
        <v>821</v>
      </c>
      <c r="HJ212" s="242">
        <v>797</v>
      </c>
      <c r="HK212" s="198"/>
      <c r="HL212" s="198"/>
      <c r="HM212" s="242">
        <v>739</v>
      </c>
      <c r="HN212" s="242">
        <v>739</v>
      </c>
      <c r="HO212" s="244">
        <v>856</v>
      </c>
      <c r="HP212" s="242">
        <v>727</v>
      </c>
      <c r="HQ212" s="242">
        <v>727</v>
      </c>
      <c r="HR212" s="242">
        <v>663</v>
      </c>
      <c r="HS212" s="242">
        <v>663</v>
      </c>
      <c r="HT212" s="242">
        <v>663</v>
      </c>
      <c r="HU212" s="242">
        <v>663</v>
      </c>
      <c r="HV212" s="198"/>
      <c r="HW212" s="242">
        <v>661</v>
      </c>
      <c r="HX212" s="242">
        <v>656</v>
      </c>
      <c r="HY212" s="242">
        <v>656</v>
      </c>
      <c r="HZ212" s="242">
        <v>656</v>
      </c>
      <c r="IA212" s="242">
        <v>656</v>
      </c>
      <c r="IB212" s="244">
        <v>1612</v>
      </c>
      <c r="IC212" s="244">
        <v>1612</v>
      </c>
      <c r="ID212" s="244">
        <v>1612</v>
      </c>
      <c r="IE212" s="244">
        <v>1606</v>
      </c>
      <c r="IF212" s="244">
        <v>1592</v>
      </c>
      <c r="IG212" s="244">
        <v>1592</v>
      </c>
      <c r="IH212" s="244">
        <v>1592</v>
      </c>
      <c r="II212" s="244">
        <v>1592</v>
      </c>
      <c r="IJ212" s="244">
        <v>1592</v>
      </c>
      <c r="IK212" s="244">
        <v>1560</v>
      </c>
      <c r="IL212" s="244">
        <v>1560</v>
      </c>
      <c r="IM212" s="244">
        <v>1520</v>
      </c>
      <c r="IN212" s="244">
        <v>1520</v>
      </c>
      <c r="IO212" s="244">
        <v>1520</v>
      </c>
      <c r="IP212" s="244">
        <v>1520</v>
      </c>
      <c r="IQ212" s="244">
        <v>1518</v>
      </c>
      <c r="IR212" s="244">
        <v>1503</v>
      </c>
      <c r="IS212" s="244">
        <v>1483</v>
      </c>
      <c r="IT212" s="244">
        <v>1406</v>
      </c>
      <c r="IU212" s="244">
        <v>1406</v>
      </c>
      <c r="IV212" s="244">
        <v>1406</v>
      </c>
      <c r="IW212" s="244">
        <v>1390</v>
      </c>
      <c r="IX212" s="244">
        <v>1390</v>
      </c>
      <c r="IY212" s="244">
        <v>1390</v>
      </c>
      <c r="IZ212" s="198"/>
      <c r="JA212" s="244">
        <v>1331</v>
      </c>
      <c r="JB212" s="244">
        <v>1331</v>
      </c>
      <c r="JC212" s="244">
        <v>1331</v>
      </c>
      <c r="JD212" s="244">
        <v>1319</v>
      </c>
      <c r="JE212" s="244">
        <v>1319</v>
      </c>
      <c r="JF212" s="244">
        <v>1288</v>
      </c>
      <c r="JG212" s="244">
        <v>1288</v>
      </c>
      <c r="JH212" s="244">
        <v>1288</v>
      </c>
      <c r="JI212" s="244">
        <v>1288</v>
      </c>
      <c r="JJ212" s="244"/>
      <c r="JK212" s="244">
        <v>1248</v>
      </c>
      <c r="JL212" s="244">
        <v>1257</v>
      </c>
      <c r="JM212" s="244">
        <v>1255</v>
      </c>
      <c r="JN212" s="244">
        <v>1239</v>
      </c>
      <c r="JO212" s="244">
        <v>1229</v>
      </c>
      <c r="JP212" s="244">
        <v>1229</v>
      </c>
      <c r="JQ212" s="198"/>
      <c r="JR212" s="244">
        <v>1229</v>
      </c>
      <c r="JS212" s="244">
        <v>1229</v>
      </c>
      <c r="JT212" s="244">
        <v>1199</v>
      </c>
      <c r="JU212" s="244">
        <v>1196</v>
      </c>
      <c r="JV212" s="244">
        <v>1176</v>
      </c>
      <c r="JW212" s="244">
        <v>1176</v>
      </c>
      <c r="JX212" s="244">
        <v>1176</v>
      </c>
      <c r="JY212" s="244">
        <v>1134</v>
      </c>
      <c r="JZ212" s="244">
        <v>1164</v>
      </c>
      <c r="KA212" s="244">
        <v>1164</v>
      </c>
      <c r="KB212" s="244">
        <v>1164</v>
      </c>
      <c r="KC212" s="244">
        <v>1158</v>
      </c>
      <c r="KD212" s="244">
        <v>1158</v>
      </c>
      <c r="KE212" s="244">
        <v>1158</v>
      </c>
      <c r="KF212" s="244">
        <v>1155</v>
      </c>
      <c r="KG212" s="244">
        <v>1122</v>
      </c>
      <c r="KH212" s="244">
        <v>1118</v>
      </c>
      <c r="KI212" s="244">
        <v>1113</v>
      </c>
      <c r="KJ212" s="244">
        <v>1093</v>
      </c>
      <c r="KK212" s="244">
        <v>1093</v>
      </c>
      <c r="KL212" s="244">
        <v>1093</v>
      </c>
      <c r="KM212" s="244">
        <v>1090</v>
      </c>
      <c r="KN212" s="244">
        <v>1063</v>
      </c>
      <c r="KO212" s="244">
        <v>1063</v>
      </c>
      <c r="KP212" s="244">
        <v>1063</v>
      </c>
      <c r="KQ212" s="244">
        <v>1063</v>
      </c>
      <c r="KR212" s="244">
        <v>1063</v>
      </c>
      <c r="KS212" s="244">
        <v>1063</v>
      </c>
      <c r="KT212" s="244">
        <v>1060</v>
      </c>
      <c r="KU212" s="244">
        <v>1058</v>
      </c>
      <c r="KV212" s="244">
        <v>1058</v>
      </c>
      <c r="KW212" s="242">
        <v>1058</v>
      </c>
      <c r="KX212" s="198"/>
      <c r="KY212" s="198"/>
      <c r="KZ212" s="198"/>
      <c r="LA212" s="198"/>
      <c r="LB212" s="242">
        <v>918</v>
      </c>
      <c r="LC212" s="244">
        <v>1288</v>
      </c>
      <c r="LD212" s="244">
        <v>1288</v>
      </c>
      <c r="LE212" s="242">
        <v>894</v>
      </c>
      <c r="LF212" s="243">
        <v>0</v>
      </c>
      <c r="LG212" s="242">
        <v>894</v>
      </c>
      <c r="LH212" s="198"/>
      <c r="LI212" s="198"/>
      <c r="LJ212" s="198"/>
      <c r="LK212" s="198"/>
      <c r="LL212" s="198"/>
      <c r="LM212" s="198"/>
      <c r="LN212" s="198"/>
      <c r="LO212" s="198"/>
      <c r="LP212" s="198"/>
      <c r="LQ212" s="242">
        <v>894</v>
      </c>
      <c r="LR212" s="198"/>
      <c r="LS212" s="198"/>
      <c r="LT212" s="198"/>
      <c r="LU212" s="198"/>
      <c r="LV212" s="198"/>
      <c r="LW212" s="198"/>
      <c r="LX212" s="198"/>
      <c r="LY212" s="198"/>
      <c r="LZ212" s="198"/>
      <c r="MA212" s="198"/>
      <c r="MB212" s="198"/>
      <c r="MC212" s="198"/>
      <c r="MD212" s="198"/>
      <c r="ME212" s="198"/>
      <c r="MF212" s="198"/>
      <c r="MG212" s="198"/>
      <c r="MH212" s="198"/>
      <c r="MI212" s="198"/>
      <c r="MJ212" s="198"/>
      <c r="MK212" s="198"/>
      <c r="ML212" s="198"/>
      <c r="MM212" s="198"/>
      <c r="MN212" s="242">
        <v>894</v>
      </c>
      <c r="MO212" s="242">
        <v>1088</v>
      </c>
      <c r="MP212" s="198"/>
      <c r="MQ212" s="242">
        <v>1088</v>
      </c>
      <c r="MR212" s="198"/>
      <c r="MS212" s="198"/>
      <c r="MT212" s="198"/>
      <c r="MU212" s="198"/>
      <c r="MV212" s="198"/>
      <c r="MW212" s="198"/>
      <c r="MX212" s="198"/>
      <c r="MY212" s="198"/>
      <c r="MZ212" s="198"/>
      <c r="NA212" s="242">
        <v>1088</v>
      </c>
      <c r="NB212" s="198"/>
      <c r="NC212" s="198"/>
      <c r="ND212" s="198"/>
      <c r="NE212" s="198"/>
      <c r="NF212" s="198"/>
      <c r="NG212" s="198"/>
      <c r="NH212" s="198"/>
      <c r="NI212" s="198"/>
      <c r="NJ212" s="198"/>
      <c r="NK212" s="198"/>
      <c r="NL212" s="198"/>
      <c r="NM212" s="198"/>
      <c r="NN212" s="198"/>
      <c r="NO212" s="198"/>
      <c r="NP212" s="198"/>
      <c r="NQ212" s="198"/>
      <c r="NR212" s="198"/>
      <c r="NS212" s="198"/>
      <c r="NT212" s="198"/>
      <c r="NU212" s="198"/>
      <c r="NV212" s="198"/>
      <c r="NW212" s="198"/>
      <c r="NX212" s="198"/>
      <c r="NY212" s="198"/>
      <c r="NZ212" s="198"/>
      <c r="OA212" s="198"/>
      <c r="OB212" s="198"/>
      <c r="OC212" s="198"/>
      <c r="OD212" s="198"/>
      <c r="OE212" s="198"/>
      <c r="OF212" s="198"/>
      <c r="OG212" s="198"/>
      <c r="OH212" s="198"/>
      <c r="OI212" s="198"/>
      <c r="OJ212" s="198"/>
      <c r="OK212" s="198"/>
      <c r="OL212" s="198"/>
      <c r="OM212" s="198"/>
      <c r="ON212" s="198"/>
      <c r="OO212" s="198"/>
      <c r="OP212" s="198"/>
      <c r="OQ212" s="198"/>
      <c r="OR212" s="198"/>
      <c r="OS212" s="198"/>
      <c r="OT212" s="198"/>
      <c r="OU212" s="198"/>
      <c r="OV212" s="198"/>
      <c r="OW212" s="198"/>
      <c r="OX212" s="198"/>
      <c r="OY212" s="198"/>
      <c r="OZ212" s="198"/>
      <c r="PA212" s="198"/>
      <c r="PB212" s="198"/>
      <c r="PC212" s="198"/>
      <c r="PD212" s="198"/>
      <c r="PE212" s="198"/>
      <c r="PF212" s="198"/>
      <c r="PG212" s="198"/>
      <c r="PH212" s="198"/>
      <c r="PI212" s="198"/>
      <c r="PJ212" s="198"/>
      <c r="PK212" s="198"/>
      <c r="PL212" s="198"/>
      <c r="PM212" s="198"/>
      <c r="PN212" s="198"/>
      <c r="PO212" s="198"/>
      <c r="PP212" s="198"/>
      <c r="PQ212" s="198"/>
      <c r="PR212" s="198"/>
      <c r="PS212" s="198"/>
      <c r="PT212" s="198"/>
      <c r="PU212" s="198"/>
      <c r="PV212" s="198"/>
      <c r="PW212" s="198"/>
      <c r="PX212" s="261"/>
      <c r="PY212" s="261"/>
      <c r="PZ212" s="261"/>
      <c r="QA212" s="261"/>
      <c r="QB212" s="261"/>
      <c r="QC212" s="261"/>
      <c r="QD212" s="261"/>
      <c r="QE212" s="261"/>
      <c r="QF212" s="261"/>
      <c r="QG212" s="261"/>
      <c r="QH212" s="261"/>
      <c r="QI212" s="261"/>
      <c r="QJ212" s="261"/>
      <c r="QK212" s="261"/>
      <c r="QL212" s="261"/>
      <c r="QM212" s="261"/>
      <c r="QN212" s="261"/>
      <c r="QO212" s="261"/>
      <c r="QP212" s="261"/>
      <c r="QQ212" s="261"/>
      <c r="QR212" s="261"/>
      <c r="QS212" s="261"/>
      <c r="QT212" s="261"/>
      <c r="QU212" s="261"/>
      <c r="QV212" s="261"/>
      <c r="QW212" s="261"/>
      <c r="QX212" s="261"/>
      <c r="QY212" s="261"/>
      <c r="QZ212" s="261"/>
      <c r="RA212" s="261"/>
      <c r="RB212" s="261"/>
      <c r="RC212" s="261"/>
      <c r="RD212" s="261"/>
      <c r="RE212" s="261"/>
      <c r="RF212" s="261"/>
      <c r="RG212" s="261"/>
      <c r="RH212" s="261"/>
      <c r="RI212" s="261"/>
      <c r="RJ212" s="261"/>
      <c r="RK212" s="261"/>
      <c r="RL212" s="261"/>
      <c r="RM212" s="261"/>
      <c r="RN212" s="261"/>
      <c r="RO212" s="261"/>
      <c r="RP212" s="261"/>
      <c r="RQ212" s="261"/>
      <c r="RR212" s="261"/>
      <c r="RS212" s="261"/>
      <c r="RT212" s="261"/>
      <c r="RU212" s="261"/>
      <c r="RV212" s="261"/>
      <c r="RW212" s="261"/>
      <c r="RX212" s="261"/>
      <c r="RY212" s="261"/>
      <c r="RZ212" s="261"/>
      <c r="SA212" s="261"/>
      <c r="SB212" s="261"/>
      <c r="SC212" s="261"/>
      <c r="SD212" s="261"/>
      <c r="SE212" s="261"/>
    </row>
    <row r="213" spans="1:499" x14ac:dyDescent="0.2">
      <c r="A213" s="230" t="s">
        <v>830</v>
      </c>
      <c r="B213" s="231" t="s">
        <v>4845</v>
      </c>
      <c r="C213" s="225"/>
      <c r="D213" s="225"/>
      <c r="E213" s="225"/>
      <c r="F213" s="226" t="s">
        <v>5889</v>
      </c>
      <c r="G213" s="226" t="s">
        <v>5550</v>
      </c>
      <c r="H213" s="226" t="s">
        <v>5551</v>
      </c>
      <c r="I213" s="226" t="s">
        <v>5881</v>
      </c>
      <c r="J213" s="226"/>
      <c r="K213" s="226"/>
      <c r="L213" s="226"/>
      <c r="M213" s="226"/>
      <c r="N213" s="226" t="s">
        <v>5612</v>
      </c>
      <c r="O213" s="226" t="s">
        <v>5755</v>
      </c>
      <c r="P213" s="226"/>
      <c r="Q213" s="237">
        <v>0</v>
      </c>
      <c r="R213" s="238"/>
      <c r="S213" s="238"/>
      <c r="T213" s="238"/>
      <c r="U213" s="238"/>
      <c r="V213" s="238"/>
      <c r="W213" s="232" t="s">
        <v>5555</v>
      </c>
      <c r="X213" s="232"/>
      <c r="Y213" s="232" t="s">
        <v>5556</v>
      </c>
      <c r="Z213" s="235">
        <v>4.7</v>
      </c>
      <c r="AA213" s="235">
        <v>8.1300000000000008</v>
      </c>
      <c r="AB213" s="235">
        <v>0</v>
      </c>
      <c r="AC213" s="224">
        <v>36526</v>
      </c>
      <c r="AD213" s="224">
        <v>36526</v>
      </c>
      <c r="AE213" s="125">
        <v>21</v>
      </c>
      <c r="AF213" s="125">
        <v>20</v>
      </c>
      <c r="AG213" s="125">
        <v>8</v>
      </c>
      <c r="AH213" s="236">
        <v>1</v>
      </c>
      <c r="AI213" s="236" t="s">
        <v>819</v>
      </c>
      <c r="AJ213" s="125" t="s">
        <v>6239</v>
      </c>
      <c r="AK213" s="175" t="s">
        <v>5144</v>
      </c>
      <c r="AL213" s="125" t="s">
        <v>820</v>
      </c>
      <c r="AM213" s="27" t="s">
        <v>820</v>
      </c>
      <c r="AN213" s="126">
        <v>4.32</v>
      </c>
      <c r="AO213" s="126">
        <v>11.3</v>
      </c>
      <c r="AP213" s="126">
        <v>5.5</v>
      </c>
      <c r="AQ213" s="126">
        <v>0.1</v>
      </c>
      <c r="AR213" s="125">
        <v>0</v>
      </c>
      <c r="AS213" s="125">
        <v>0</v>
      </c>
      <c r="AT213" s="178">
        <v>43305</v>
      </c>
      <c r="AU213" s="178"/>
      <c r="AV213" s="178">
        <v>43095</v>
      </c>
      <c r="AW213" s="239" t="s">
        <v>940</v>
      </c>
      <c r="AX213" s="239" t="s">
        <v>5022</v>
      </c>
      <c r="AY213" s="127"/>
      <c r="AZ213" s="127"/>
      <c r="BA213" s="128">
        <v>1</v>
      </c>
      <c r="BB213" s="128" t="s">
        <v>489</v>
      </c>
      <c r="BC213" s="128"/>
      <c r="BD213" s="128">
        <v>1</v>
      </c>
      <c r="BE213" s="129" t="s">
        <v>541</v>
      </c>
      <c r="BF213" s="130">
        <v>1</v>
      </c>
      <c r="BG213" s="240"/>
      <c r="BH213" s="241"/>
      <c r="BI213" s="190"/>
      <c r="BJ213" s="131">
        <v>195</v>
      </c>
      <c r="BK213" s="191">
        <v>146</v>
      </c>
      <c r="BL213" s="13">
        <v>130</v>
      </c>
      <c r="BM213" s="13">
        <v>64</v>
      </c>
      <c r="BN213" s="27" t="s">
        <v>705</v>
      </c>
      <c r="BO213" s="13" t="s">
        <v>705</v>
      </c>
      <c r="BP213" s="222">
        <v>180</v>
      </c>
      <c r="BQ213" s="132"/>
      <c r="BR213" s="133"/>
      <c r="BS213" s="125">
        <v>1000000000</v>
      </c>
      <c r="BT213" s="134">
        <v>95</v>
      </c>
      <c r="BU213" s="135">
        <v>0.51280000000000003</v>
      </c>
      <c r="BV213" s="134">
        <v>0</v>
      </c>
      <c r="BW213" s="136">
        <v>0</v>
      </c>
      <c r="BX213" s="136">
        <v>0</v>
      </c>
      <c r="BY213" s="136">
        <v>0</v>
      </c>
      <c r="BZ213" s="134">
        <v>0</v>
      </c>
      <c r="CA213" s="134">
        <v>0</v>
      </c>
      <c r="CB213" s="134">
        <v>95</v>
      </c>
      <c r="CC213" s="135">
        <v>0.51280000000000003</v>
      </c>
      <c r="CD213" s="134"/>
      <c r="CE213" s="134"/>
      <c r="CF213" s="137">
        <v>100</v>
      </c>
      <c r="CG213" s="134">
        <v>56</v>
      </c>
      <c r="CH213" s="132"/>
      <c r="CI213" s="132"/>
      <c r="CJ213" s="229" t="s">
        <v>820</v>
      </c>
      <c r="CK213" s="233" t="s">
        <v>820</v>
      </c>
      <c r="CL213" s="138">
        <v>0</v>
      </c>
      <c r="CM213" s="138">
        <v>0</v>
      </c>
      <c r="CN213" s="135">
        <v>0</v>
      </c>
      <c r="CO213" s="135">
        <v>1.25</v>
      </c>
      <c r="CP213" s="139"/>
      <c r="CQ213" s="135">
        <v>1</v>
      </c>
      <c r="CR213" s="179">
        <v>43479</v>
      </c>
      <c r="CS213" s="180">
        <v>43479</v>
      </c>
      <c r="CT213" s="181">
        <v>43626</v>
      </c>
      <c r="CU213" s="181">
        <v>43297</v>
      </c>
      <c r="CV213" s="181">
        <v>43353</v>
      </c>
      <c r="CW213" s="181">
        <v>43353</v>
      </c>
      <c r="CX213" s="181">
        <v>43437</v>
      </c>
      <c r="CY213" s="135">
        <v>0</v>
      </c>
      <c r="CZ213" s="134">
        <v>0</v>
      </c>
      <c r="DA213" s="135">
        <v>0</v>
      </c>
      <c r="DB213" s="135">
        <v>0</v>
      </c>
      <c r="DC213" s="135">
        <v>1.8867924528301886E-2</v>
      </c>
      <c r="DD213" s="135">
        <v>0</v>
      </c>
      <c r="DE213" s="140">
        <v>0</v>
      </c>
      <c r="DF213" s="13" t="s">
        <v>820</v>
      </c>
      <c r="DG213" s="80" t="s">
        <v>706</v>
      </c>
      <c r="DH213" s="18" t="b">
        <v>0</v>
      </c>
      <c r="DI213" s="79"/>
      <c r="DJ213" s="79"/>
      <c r="DK213" s="192"/>
      <c r="DL213" s="174"/>
      <c r="DM213" s="193"/>
      <c r="DN213" s="135"/>
      <c r="DO213" s="79"/>
      <c r="DP213" s="79"/>
      <c r="DQ213" s="79"/>
      <c r="DR213" s="79"/>
      <c r="DS213" s="79"/>
      <c r="DT213" s="79"/>
      <c r="DU213" s="79"/>
      <c r="DV213" s="18"/>
      <c r="DW213" s="18"/>
      <c r="DX213" s="18"/>
      <c r="DY213" s="177"/>
      <c r="DZ213" s="177">
        <v>0</v>
      </c>
      <c r="EA213" s="177">
        <v>0</v>
      </c>
      <c r="EB213" s="177">
        <v>0</v>
      </c>
      <c r="EC213" s="177">
        <v>0</v>
      </c>
      <c r="ED213" s="177">
        <v>0</v>
      </c>
      <c r="EE213" s="177">
        <v>0</v>
      </c>
      <c r="EF213" s="177">
        <v>0</v>
      </c>
      <c r="EG213" s="177">
        <v>0</v>
      </c>
      <c r="EH213" s="177">
        <v>0</v>
      </c>
      <c r="EI213" s="177">
        <v>0</v>
      </c>
      <c r="EJ213" s="177">
        <v>0</v>
      </c>
      <c r="EK213" s="177">
        <v>0</v>
      </c>
      <c r="EL213" s="177">
        <v>0</v>
      </c>
      <c r="EM213" s="177">
        <v>0</v>
      </c>
      <c r="EN213" s="177">
        <v>0</v>
      </c>
      <c r="EO213" s="177">
        <v>0</v>
      </c>
      <c r="EP213" s="177">
        <v>0</v>
      </c>
      <c r="EQ213" s="177">
        <v>0</v>
      </c>
      <c r="ER213" s="177">
        <v>0</v>
      </c>
      <c r="ES213" s="177">
        <v>0</v>
      </c>
      <c r="ET213" s="177">
        <v>0</v>
      </c>
      <c r="EU213" s="177">
        <v>0</v>
      </c>
      <c r="EV213" s="177">
        <v>0</v>
      </c>
      <c r="EW213" s="177">
        <v>0</v>
      </c>
      <c r="EX213" s="177">
        <v>0</v>
      </c>
      <c r="EY213" s="177">
        <v>0</v>
      </c>
      <c r="EZ213" s="177">
        <v>0</v>
      </c>
      <c r="FA213" s="177">
        <v>7</v>
      </c>
      <c r="FB213" s="177">
        <v>0</v>
      </c>
      <c r="FC213" s="246">
        <v>104</v>
      </c>
      <c r="FD213" s="247">
        <v>124</v>
      </c>
      <c r="FE213" s="247">
        <v>123</v>
      </c>
      <c r="FF213" s="247">
        <v>123</v>
      </c>
      <c r="FG213" s="246">
        <v>110</v>
      </c>
      <c r="FH213" s="246">
        <v>110</v>
      </c>
      <c r="FI213" s="246">
        <v>110</v>
      </c>
      <c r="FJ213" s="246">
        <v>110</v>
      </c>
      <c r="FK213" s="246">
        <v>105</v>
      </c>
      <c r="FL213" s="246">
        <v>105</v>
      </c>
      <c r="FM213" s="246">
        <v>105</v>
      </c>
      <c r="FN213" s="246">
        <v>105</v>
      </c>
      <c r="FO213" s="246">
        <v>105</v>
      </c>
      <c r="FP213" s="246">
        <v>105</v>
      </c>
      <c r="FQ213" s="246">
        <v>105</v>
      </c>
      <c r="FR213" s="246">
        <v>105</v>
      </c>
      <c r="FS213" s="246">
        <v>105</v>
      </c>
      <c r="FT213" s="246">
        <v>105</v>
      </c>
      <c r="FU213" s="246">
        <v>105</v>
      </c>
      <c r="FV213" s="246">
        <v>105</v>
      </c>
      <c r="FW213" s="246">
        <v>105</v>
      </c>
      <c r="FX213" s="246">
        <v>105</v>
      </c>
      <c r="FY213" s="246">
        <v>105</v>
      </c>
      <c r="FZ213" s="246">
        <v>105</v>
      </c>
      <c r="GA213" s="246">
        <v>105</v>
      </c>
      <c r="GB213" s="246">
        <v>105</v>
      </c>
      <c r="GC213" s="246">
        <v>105</v>
      </c>
      <c r="GD213" s="246">
        <v>101</v>
      </c>
      <c r="GE213" s="246">
        <v>101</v>
      </c>
      <c r="GF213" s="249">
        <v>97</v>
      </c>
      <c r="GG213" s="246">
        <v>101</v>
      </c>
      <c r="GH213" s="249">
        <v>93</v>
      </c>
      <c r="GI213" s="249">
        <v>93</v>
      </c>
      <c r="GJ213" s="249">
        <v>93</v>
      </c>
      <c r="GK213" s="249">
        <v>93</v>
      </c>
      <c r="GL213" s="249">
        <v>93</v>
      </c>
      <c r="GM213" s="249">
        <v>93</v>
      </c>
      <c r="GN213" s="249">
        <v>93</v>
      </c>
      <c r="GO213" s="249">
        <v>93</v>
      </c>
      <c r="GP213" s="249">
        <v>93</v>
      </c>
      <c r="GQ213" s="249">
        <v>93</v>
      </c>
      <c r="GR213" s="249">
        <v>93</v>
      </c>
      <c r="GS213" s="249">
        <v>93</v>
      </c>
      <c r="GT213" s="249">
        <v>93</v>
      </c>
      <c r="GU213" s="249">
        <v>90</v>
      </c>
      <c r="GV213" s="249">
        <v>90</v>
      </c>
      <c r="GW213" s="249">
        <v>90</v>
      </c>
      <c r="GX213" s="249">
        <v>90</v>
      </c>
      <c r="GY213" s="249">
        <v>90</v>
      </c>
      <c r="GZ213" s="249">
        <v>90</v>
      </c>
      <c r="HA213" s="249">
        <v>90</v>
      </c>
      <c r="HB213" s="249">
        <v>90</v>
      </c>
      <c r="HC213" s="249">
        <v>90</v>
      </c>
      <c r="HD213" s="249">
        <v>90</v>
      </c>
      <c r="HE213" s="249">
        <v>1</v>
      </c>
      <c r="HF213" s="249">
        <v>88</v>
      </c>
      <c r="HG213" s="249">
        <v>88</v>
      </c>
      <c r="HH213" s="249">
        <v>88</v>
      </c>
      <c r="HI213" s="248">
        <v>88</v>
      </c>
      <c r="HJ213" s="248">
        <v>84</v>
      </c>
      <c r="HK213" s="196"/>
      <c r="HL213" s="196"/>
      <c r="HM213" s="248">
        <v>84</v>
      </c>
      <c r="HN213" s="248">
        <v>84</v>
      </c>
      <c r="HO213" s="248">
        <v>88</v>
      </c>
      <c r="HP213" s="248">
        <v>83</v>
      </c>
      <c r="HQ213" s="248">
        <v>83</v>
      </c>
      <c r="HR213" s="248">
        <v>83</v>
      </c>
      <c r="HS213" s="248">
        <v>83</v>
      </c>
      <c r="HT213" s="248">
        <v>83</v>
      </c>
      <c r="HU213" s="248">
        <v>83</v>
      </c>
      <c r="HV213" s="196"/>
      <c r="HW213" s="248">
        <v>83</v>
      </c>
      <c r="HX213" s="248">
        <v>75</v>
      </c>
      <c r="HY213" s="248">
        <v>74</v>
      </c>
      <c r="HZ213" s="248">
        <v>74</v>
      </c>
      <c r="IA213" s="248">
        <v>74</v>
      </c>
      <c r="IB213" s="248">
        <v>74</v>
      </c>
      <c r="IC213" s="248">
        <v>74</v>
      </c>
      <c r="ID213" s="248">
        <v>74</v>
      </c>
      <c r="IE213" s="248">
        <v>74</v>
      </c>
      <c r="IF213" s="248">
        <v>74</v>
      </c>
      <c r="IG213" s="248">
        <v>74</v>
      </c>
      <c r="IH213" s="248">
        <v>74</v>
      </c>
      <c r="II213" s="248">
        <v>74</v>
      </c>
      <c r="IJ213" s="248">
        <v>74</v>
      </c>
      <c r="IK213" s="248">
        <v>74</v>
      </c>
      <c r="IL213" s="248">
        <v>74</v>
      </c>
      <c r="IM213" s="248">
        <v>74</v>
      </c>
      <c r="IN213" s="248">
        <v>74</v>
      </c>
      <c r="IO213" s="248">
        <v>74</v>
      </c>
      <c r="IP213" s="248">
        <v>74</v>
      </c>
      <c r="IQ213" s="248">
        <v>74</v>
      </c>
      <c r="IR213" s="248">
        <v>73</v>
      </c>
      <c r="IS213" s="248">
        <v>73</v>
      </c>
      <c r="IT213" s="248">
        <v>73</v>
      </c>
      <c r="IU213" s="248">
        <v>73</v>
      </c>
      <c r="IV213" s="248">
        <v>73</v>
      </c>
      <c r="IW213" s="248">
        <v>73</v>
      </c>
      <c r="IX213" s="248">
        <v>73</v>
      </c>
      <c r="IY213" s="248">
        <v>72</v>
      </c>
      <c r="IZ213" s="196"/>
      <c r="JA213" s="248">
        <v>71</v>
      </c>
      <c r="JB213" s="248">
        <v>71</v>
      </c>
      <c r="JC213" s="248">
        <v>71</v>
      </c>
      <c r="JD213" s="249">
        <v>71</v>
      </c>
      <c r="JE213" s="249">
        <v>71</v>
      </c>
      <c r="JF213" s="249">
        <v>71</v>
      </c>
      <c r="JG213" s="249">
        <v>71</v>
      </c>
      <c r="JH213" s="249">
        <v>71</v>
      </c>
      <c r="JI213" s="249">
        <v>71</v>
      </c>
      <c r="JJ213" s="249"/>
      <c r="JK213" s="248">
        <v>71</v>
      </c>
      <c r="JL213" s="249">
        <v>71</v>
      </c>
      <c r="JM213" s="249">
        <v>71</v>
      </c>
      <c r="JN213" s="249">
        <v>71</v>
      </c>
      <c r="JO213" s="249">
        <v>71</v>
      </c>
      <c r="JP213" s="249">
        <v>71</v>
      </c>
      <c r="JQ213" s="196"/>
      <c r="JR213" s="249">
        <v>69</v>
      </c>
      <c r="JS213" s="249">
        <v>69</v>
      </c>
      <c r="JT213" s="249">
        <v>68</v>
      </c>
      <c r="JU213" s="246">
        <v>120</v>
      </c>
      <c r="JV213" s="246">
        <v>114</v>
      </c>
      <c r="JW213" s="246">
        <v>114</v>
      </c>
      <c r="JX213" s="246">
        <v>114</v>
      </c>
      <c r="JY213" s="246">
        <v>114</v>
      </c>
      <c r="JZ213" s="246">
        <v>114</v>
      </c>
      <c r="KA213" s="246">
        <v>114</v>
      </c>
      <c r="KB213" s="246">
        <v>114</v>
      </c>
      <c r="KC213" s="246">
        <v>114</v>
      </c>
      <c r="KD213" s="246">
        <v>114</v>
      </c>
      <c r="KE213" s="246">
        <v>114</v>
      </c>
      <c r="KF213" s="246">
        <v>114</v>
      </c>
      <c r="KG213" s="246">
        <v>114</v>
      </c>
      <c r="KH213" s="246">
        <v>113</v>
      </c>
      <c r="KI213" s="246">
        <v>113</v>
      </c>
      <c r="KJ213" s="246">
        <v>113</v>
      </c>
      <c r="KK213" s="246">
        <v>113</v>
      </c>
      <c r="KL213" s="246">
        <v>113</v>
      </c>
      <c r="KM213" s="246">
        <v>110</v>
      </c>
      <c r="KN213" s="246">
        <v>110</v>
      </c>
      <c r="KO213" s="246">
        <v>110</v>
      </c>
      <c r="KP213" s="246">
        <v>110</v>
      </c>
      <c r="KQ213" s="246">
        <v>110</v>
      </c>
      <c r="KR213" s="246">
        <v>110</v>
      </c>
      <c r="KS213" s="246">
        <v>110</v>
      </c>
      <c r="KT213" s="246">
        <v>110</v>
      </c>
      <c r="KU213" s="246">
        <v>109</v>
      </c>
      <c r="KV213" s="246">
        <v>109</v>
      </c>
      <c r="KW213" s="246">
        <v>109</v>
      </c>
      <c r="KX213" s="196"/>
      <c r="KY213" s="196"/>
      <c r="KZ213" s="196"/>
      <c r="LA213" s="196"/>
      <c r="LB213" s="249">
        <v>105</v>
      </c>
      <c r="LC213" s="250">
        <v>71</v>
      </c>
      <c r="LD213" s="250">
        <v>71</v>
      </c>
      <c r="LE213" s="249">
        <v>105</v>
      </c>
      <c r="LF213" s="199">
        <v>0</v>
      </c>
      <c r="LG213" s="249">
        <v>105</v>
      </c>
      <c r="LH213" s="196"/>
      <c r="LI213" s="196"/>
      <c r="LJ213" s="196"/>
      <c r="LK213" s="196"/>
      <c r="LL213" s="196"/>
      <c r="LM213" s="196"/>
      <c r="LN213" s="196"/>
      <c r="LO213" s="196"/>
      <c r="LP213" s="196"/>
      <c r="LQ213" s="249">
        <v>105</v>
      </c>
      <c r="LR213" s="196"/>
      <c r="LS213" s="196"/>
      <c r="LT213" s="196"/>
      <c r="LU213" s="196"/>
      <c r="LV213" s="196"/>
      <c r="LW213" s="196"/>
      <c r="LX213" s="196"/>
      <c r="LY213" s="196"/>
      <c r="LZ213" s="196"/>
      <c r="MA213" s="196"/>
      <c r="MB213" s="196"/>
      <c r="MC213" s="196"/>
      <c r="MD213" s="196"/>
      <c r="ME213" s="196"/>
      <c r="MF213" s="196"/>
      <c r="MG213" s="196"/>
      <c r="MH213" s="196"/>
      <c r="MI213" s="196"/>
      <c r="MJ213" s="196"/>
      <c r="MK213" s="196"/>
      <c r="ML213" s="196"/>
      <c r="MM213" s="196"/>
      <c r="MN213" s="249">
        <v>105</v>
      </c>
      <c r="MO213" s="250">
        <v>95</v>
      </c>
      <c r="MP213" s="196"/>
      <c r="MQ213" s="250">
        <v>95</v>
      </c>
      <c r="MR213" s="196"/>
      <c r="MS213" s="196"/>
      <c r="MT213" s="196"/>
      <c r="MU213" s="196"/>
      <c r="MV213" s="196"/>
      <c r="MW213" s="196"/>
      <c r="MX213" s="196"/>
      <c r="MY213" s="196"/>
      <c r="MZ213" s="196"/>
      <c r="NA213" s="250">
        <v>95</v>
      </c>
      <c r="NB213" s="196"/>
      <c r="NC213" s="196"/>
      <c r="ND213" s="196"/>
      <c r="NE213" s="196"/>
      <c r="NF213" s="196"/>
      <c r="NG213" s="196"/>
      <c r="NH213" s="196"/>
      <c r="NI213" s="196"/>
      <c r="NJ213" s="196"/>
      <c r="NK213" s="196"/>
      <c r="NL213" s="196"/>
      <c r="NM213" s="196"/>
      <c r="NN213" s="196"/>
      <c r="NO213" s="196"/>
      <c r="NP213" s="196"/>
      <c r="NQ213" s="196"/>
      <c r="NR213" s="196"/>
      <c r="NS213" s="196"/>
      <c r="NT213" s="196"/>
      <c r="NU213" s="196"/>
      <c r="NV213" s="196"/>
      <c r="NW213" s="196"/>
      <c r="NX213" s="196"/>
      <c r="NY213" s="196"/>
      <c r="NZ213" s="196"/>
      <c r="OA213" s="196"/>
      <c r="OB213" s="196"/>
      <c r="OC213" s="196"/>
      <c r="OD213" s="196"/>
      <c r="OE213" s="196"/>
      <c r="OF213" s="196"/>
      <c r="OG213" s="196"/>
      <c r="OH213" s="196"/>
      <c r="OI213" s="196"/>
      <c r="OJ213" s="196"/>
      <c r="OK213" s="196"/>
      <c r="OL213" s="196"/>
      <c r="OM213" s="196"/>
      <c r="ON213" s="196"/>
      <c r="OO213" s="196"/>
      <c r="OP213" s="196"/>
      <c r="OQ213" s="196"/>
      <c r="OR213" s="196"/>
      <c r="OS213" s="196"/>
      <c r="OT213" s="196"/>
      <c r="OU213" s="196"/>
      <c r="OV213" s="196"/>
      <c r="OW213" s="196"/>
      <c r="OX213" s="196"/>
      <c r="OY213" s="196"/>
      <c r="OZ213" s="196"/>
      <c r="PA213" s="196"/>
      <c r="PB213" s="196"/>
      <c r="PC213" s="196"/>
      <c r="PD213" s="196"/>
      <c r="PE213" s="196"/>
      <c r="PF213" s="196"/>
      <c r="PG213" s="196"/>
      <c r="PH213" s="196"/>
      <c r="PI213" s="196"/>
      <c r="PJ213" s="196"/>
      <c r="PK213" s="196"/>
      <c r="PL213" s="196"/>
      <c r="PM213" s="196"/>
      <c r="PN213" s="196"/>
      <c r="PO213" s="196"/>
      <c r="PP213" s="196"/>
      <c r="PQ213" s="196"/>
      <c r="PR213" s="196"/>
      <c r="PS213" s="196"/>
      <c r="PT213" s="196"/>
      <c r="PU213" s="196"/>
      <c r="PV213" s="196"/>
      <c r="PW213" s="196"/>
      <c r="PX213" s="261"/>
      <c r="PY213" s="261"/>
      <c r="PZ213" s="261"/>
      <c r="QA213" s="261"/>
      <c r="QB213" s="261"/>
      <c r="QC213" s="261"/>
      <c r="QD213" s="261"/>
      <c r="QE213" s="261"/>
      <c r="QF213" s="261"/>
      <c r="QG213" s="261"/>
      <c r="QH213" s="261"/>
      <c r="QI213" s="261"/>
      <c r="QJ213" s="261"/>
      <c r="QK213" s="261"/>
      <c r="QL213" s="261"/>
      <c r="QM213" s="261"/>
      <c r="QN213" s="261"/>
      <c r="QO213" s="261"/>
      <c r="QP213" s="261"/>
      <c r="QQ213" s="261"/>
      <c r="QR213" s="261"/>
      <c r="QS213" s="261"/>
      <c r="QT213" s="261"/>
      <c r="QU213" s="261"/>
      <c r="QV213" s="261"/>
      <c r="QW213" s="261"/>
      <c r="QX213" s="261"/>
      <c r="QY213" s="261"/>
      <c r="QZ213" s="261"/>
      <c r="RA213" s="261"/>
      <c r="RB213" s="261"/>
      <c r="RC213" s="261"/>
      <c r="RD213" s="261"/>
      <c r="RE213" s="261"/>
      <c r="RF213" s="261"/>
      <c r="RG213" s="261"/>
      <c r="RH213" s="261"/>
      <c r="RI213" s="261"/>
      <c r="RJ213" s="261"/>
      <c r="RK213" s="261"/>
      <c r="RL213" s="261"/>
      <c r="RM213" s="261"/>
      <c r="RN213" s="261"/>
      <c r="RO213" s="261"/>
      <c r="RP213" s="261"/>
      <c r="RQ213" s="261"/>
      <c r="RR213" s="261"/>
      <c r="RS213" s="261"/>
      <c r="RT213" s="261"/>
      <c r="RU213" s="261"/>
      <c r="RV213" s="261"/>
      <c r="RW213" s="261"/>
      <c r="RX213" s="261"/>
      <c r="RY213" s="261"/>
      <c r="RZ213" s="261"/>
      <c r="SA213" s="261"/>
      <c r="SB213" s="261"/>
      <c r="SC213" s="261"/>
      <c r="SD213" s="261"/>
      <c r="SE213" s="261"/>
    </row>
    <row r="214" spans="1:499" x14ac:dyDescent="0.2">
      <c r="A214" s="230" t="s">
        <v>830</v>
      </c>
      <c r="B214" s="231" t="s">
        <v>2517</v>
      </c>
      <c r="C214" s="225"/>
      <c r="D214" s="225"/>
      <c r="E214" s="225"/>
      <c r="F214" s="226" t="s">
        <v>5890</v>
      </c>
      <c r="G214" s="226" t="s">
        <v>5550</v>
      </c>
      <c r="H214" s="226" t="s">
        <v>5551</v>
      </c>
      <c r="I214" s="226" t="s">
        <v>5881</v>
      </c>
      <c r="J214" s="226"/>
      <c r="K214" s="226"/>
      <c r="L214" s="226"/>
      <c r="M214" s="226"/>
      <c r="N214" s="226" t="s">
        <v>5553</v>
      </c>
      <c r="O214" s="226" t="s">
        <v>5891</v>
      </c>
      <c r="P214" s="226"/>
      <c r="Q214" s="237">
        <v>0</v>
      </c>
      <c r="R214" s="238"/>
      <c r="S214" s="238"/>
      <c r="T214" s="238"/>
      <c r="U214" s="238"/>
      <c r="V214" s="238"/>
      <c r="W214" s="232" t="s">
        <v>5570</v>
      </c>
      <c r="X214" s="232"/>
      <c r="Y214" s="232" t="s">
        <v>5556</v>
      </c>
      <c r="Z214" s="235">
        <v>2.46</v>
      </c>
      <c r="AA214" s="235">
        <v>4.45</v>
      </c>
      <c r="AB214" s="235">
        <v>0</v>
      </c>
      <c r="AC214" s="224">
        <v>36526</v>
      </c>
      <c r="AD214" s="224">
        <v>36526</v>
      </c>
      <c r="AE214" s="125">
        <v>18</v>
      </c>
      <c r="AF214" s="125">
        <v>24</v>
      </c>
      <c r="AG214" s="125">
        <v>12</v>
      </c>
      <c r="AH214" s="236">
        <v>1</v>
      </c>
      <c r="AI214" s="236" t="s">
        <v>819</v>
      </c>
      <c r="AJ214" s="125" t="s">
        <v>6225</v>
      </c>
      <c r="AK214" s="175" t="s">
        <v>5144</v>
      </c>
      <c r="AL214" s="125" t="s">
        <v>820</v>
      </c>
      <c r="AM214" s="27" t="s">
        <v>5060</v>
      </c>
      <c r="AN214" s="126">
        <v>102.01</v>
      </c>
      <c r="AO214" s="126">
        <v>3.6</v>
      </c>
      <c r="AP214" s="126">
        <v>5.0999999999999996</v>
      </c>
      <c r="AQ214" s="126">
        <v>0.5</v>
      </c>
      <c r="AR214" s="125">
        <v>0</v>
      </c>
      <c r="AS214" s="125">
        <v>0</v>
      </c>
      <c r="AT214" s="178">
        <v>43449</v>
      </c>
      <c r="AU214" s="178"/>
      <c r="AV214" s="178">
        <v>43460</v>
      </c>
      <c r="AW214" s="239" t="s">
        <v>855</v>
      </c>
      <c r="AX214" s="239" t="s">
        <v>846</v>
      </c>
      <c r="AY214" s="127"/>
      <c r="AZ214" s="127"/>
      <c r="BA214" s="128">
        <v>200</v>
      </c>
      <c r="BB214" s="128" t="s">
        <v>489</v>
      </c>
      <c r="BC214" s="128"/>
      <c r="BD214" s="128">
        <v>1</v>
      </c>
      <c r="BE214" s="129" t="s">
        <v>541</v>
      </c>
      <c r="BF214" s="130">
        <v>1</v>
      </c>
      <c r="BG214" s="240"/>
      <c r="BH214" s="241"/>
      <c r="BI214" s="190"/>
      <c r="BJ214" s="131">
        <v>1477</v>
      </c>
      <c r="BK214" s="191">
        <v>4407</v>
      </c>
      <c r="BL214" s="13">
        <v>982</v>
      </c>
      <c r="BM214" s="13">
        <v>487</v>
      </c>
      <c r="BN214" s="27" t="s">
        <v>705</v>
      </c>
      <c r="BO214" s="13" t="s">
        <v>5562</v>
      </c>
      <c r="BP214" s="222">
        <v>1641</v>
      </c>
      <c r="BQ214" s="132"/>
      <c r="BR214" s="133"/>
      <c r="BS214" s="125">
        <v>1000000000</v>
      </c>
      <c r="BT214" s="134">
        <v>572</v>
      </c>
      <c r="BU214" s="135">
        <v>0.61270000000000002</v>
      </c>
      <c r="BV214" s="134">
        <v>1500</v>
      </c>
      <c r="BW214" s="136">
        <v>0</v>
      </c>
      <c r="BX214" s="136">
        <v>1000</v>
      </c>
      <c r="BY214" s="136">
        <v>500</v>
      </c>
      <c r="BZ214" s="134">
        <v>0</v>
      </c>
      <c r="CA214" s="134">
        <v>0</v>
      </c>
      <c r="CB214" s="134">
        <v>2072</v>
      </c>
      <c r="CC214" s="135">
        <v>-0.40279999999999999</v>
      </c>
      <c r="CD214" s="134"/>
      <c r="CE214" s="134"/>
      <c r="CF214" s="137">
        <v>0</v>
      </c>
      <c r="CG214" s="134">
        <v>492</v>
      </c>
      <c r="CH214" s="132"/>
      <c r="CI214" s="132"/>
      <c r="CJ214" s="229" t="s">
        <v>820</v>
      </c>
      <c r="CK214" s="233" t="s">
        <v>820</v>
      </c>
      <c r="CL214" s="138">
        <v>0</v>
      </c>
      <c r="CM214" s="138">
        <v>0</v>
      </c>
      <c r="CN214" s="135">
        <v>0</v>
      </c>
      <c r="CO214" s="135">
        <v>1.08</v>
      </c>
      <c r="CP214" s="139"/>
      <c r="CQ214" s="135">
        <v>1</v>
      </c>
      <c r="CR214" s="179">
        <v>43479</v>
      </c>
      <c r="CS214" s="180">
        <v>43479</v>
      </c>
      <c r="CT214" s="181">
        <v>43605</v>
      </c>
      <c r="CU214" s="181">
        <v>43311</v>
      </c>
      <c r="CV214" s="181">
        <v>43395</v>
      </c>
      <c r="CW214" s="181">
        <v>43395</v>
      </c>
      <c r="CX214" s="181">
        <v>43479</v>
      </c>
      <c r="CY214" s="135">
        <v>0</v>
      </c>
      <c r="CZ214" s="134">
        <v>0</v>
      </c>
      <c r="DA214" s="135">
        <v>0</v>
      </c>
      <c r="DB214" s="135">
        <v>0</v>
      </c>
      <c r="DC214" s="135">
        <v>2.197802197802198E-2</v>
      </c>
      <c r="DD214" s="135">
        <v>0</v>
      </c>
      <c r="DE214" s="140">
        <v>0</v>
      </c>
      <c r="DF214" s="13" t="s">
        <v>820</v>
      </c>
      <c r="DG214" s="80" t="s">
        <v>820</v>
      </c>
      <c r="DH214" s="18" t="b">
        <v>0</v>
      </c>
      <c r="DI214" s="79"/>
      <c r="DJ214" s="79"/>
      <c r="DK214" s="192"/>
      <c r="DL214" s="174"/>
      <c r="DM214" s="193"/>
      <c r="DN214" s="135"/>
      <c r="DO214" s="79"/>
      <c r="DP214" s="79"/>
      <c r="DQ214" s="79"/>
      <c r="DR214" s="79"/>
      <c r="DS214" s="79"/>
      <c r="DT214" s="79"/>
      <c r="DU214" s="79"/>
      <c r="DV214" s="18"/>
      <c r="DW214" s="18"/>
      <c r="DX214" s="18"/>
      <c r="DY214" s="177"/>
      <c r="DZ214" s="177">
        <v>0</v>
      </c>
      <c r="EA214" s="177">
        <v>0</v>
      </c>
      <c r="EB214" s="177">
        <v>0</v>
      </c>
      <c r="EC214" s="177">
        <v>0</v>
      </c>
      <c r="ED214" s="177">
        <v>0</v>
      </c>
      <c r="EE214" s="177">
        <v>0</v>
      </c>
      <c r="EF214" s="177">
        <v>0</v>
      </c>
      <c r="EG214" s="177">
        <v>0</v>
      </c>
      <c r="EH214" s="177">
        <v>0</v>
      </c>
      <c r="EI214" s="177">
        <v>0</v>
      </c>
      <c r="EJ214" s="177">
        <v>0</v>
      </c>
      <c r="EK214" s="177">
        <v>0</v>
      </c>
      <c r="EL214" s="177">
        <v>0</v>
      </c>
      <c r="EM214" s="177">
        <v>0</v>
      </c>
      <c r="EN214" s="177">
        <v>0</v>
      </c>
      <c r="EO214" s="177">
        <v>0</v>
      </c>
      <c r="EP214" s="177">
        <v>1033</v>
      </c>
      <c r="EQ214" s="177">
        <v>0</v>
      </c>
      <c r="ER214" s="177">
        <v>0</v>
      </c>
      <c r="ES214" s="177">
        <v>0</v>
      </c>
      <c r="ET214" s="177">
        <v>0</v>
      </c>
      <c r="EU214" s="177">
        <v>1286</v>
      </c>
      <c r="EV214" s="177">
        <v>0</v>
      </c>
      <c r="EW214" s="177">
        <v>0</v>
      </c>
      <c r="EX214" s="177">
        <v>0</v>
      </c>
      <c r="EY214" s="177">
        <v>1494</v>
      </c>
      <c r="EZ214" s="177">
        <v>0</v>
      </c>
      <c r="FA214" s="177">
        <v>0</v>
      </c>
      <c r="FB214" s="177">
        <v>2000</v>
      </c>
      <c r="FC214" s="250">
        <v>1438</v>
      </c>
      <c r="FD214" s="245">
        <v>637</v>
      </c>
      <c r="FE214" s="245">
        <v>622</v>
      </c>
      <c r="FF214" s="245">
        <v>622</v>
      </c>
      <c r="FG214" s="245">
        <v>289</v>
      </c>
      <c r="FH214" s="245">
        <v>214</v>
      </c>
      <c r="FI214" s="242">
        <v>214</v>
      </c>
      <c r="FJ214" s="242">
        <v>214</v>
      </c>
      <c r="FK214" s="242">
        <v>6</v>
      </c>
      <c r="FL214" s="242">
        <v>6</v>
      </c>
      <c r="FM214" s="242">
        <v>6</v>
      </c>
      <c r="FN214" s="242">
        <v>6</v>
      </c>
      <c r="FO214" s="242">
        <v>6</v>
      </c>
      <c r="FP214" s="242">
        <v>6</v>
      </c>
      <c r="FQ214" s="242">
        <v>6</v>
      </c>
      <c r="FR214" s="242">
        <v>6</v>
      </c>
      <c r="FS214" s="242">
        <v>6</v>
      </c>
      <c r="FT214" s="242">
        <v>6</v>
      </c>
      <c r="FU214" s="242">
        <v>6</v>
      </c>
      <c r="FV214" s="242">
        <v>6</v>
      </c>
      <c r="FW214" s="242">
        <v>6</v>
      </c>
      <c r="FX214" s="242">
        <v>6</v>
      </c>
      <c r="FY214" s="242">
        <v>6</v>
      </c>
      <c r="FZ214" s="242">
        <v>6</v>
      </c>
      <c r="GA214" s="242">
        <v>6</v>
      </c>
      <c r="GB214" s="242">
        <v>6</v>
      </c>
      <c r="GC214" s="242">
        <v>6</v>
      </c>
      <c r="GD214" s="242">
        <v>10</v>
      </c>
      <c r="GE214" s="243">
        <v>0</v>
      </c>
      <c r="GF214" s="243">
        <v>0</v>
      </c>
      <c r="GG214" s="243">
        <v>0</v>
      </c>
      <c r="GH214" s="243">
        <v>0</v>
      </c>
      <c r="GI214" s="243">
        <v>0</v>
      </c>
      <c r="GJ214" s="243">
        <v>0</v>
      </c>
      <c r="GK214" s="243">
        <v>0</v>
      </c>
      <c r="GL214" s="243">
        <v>0</v>
      </c>
      <c r="GM214" s="243">
        <v>0</v>
      </c>
      <c r="GN214" s="243">
        <v>0</v>
      </c>
      <c r="GO214" s="243">
        <v>0</v>
      </c>
      <c r="GP214" s="243">
        <v>0</v>
      </c>
      <c r="GQ214" s="243">
        <v>0</v>
      </c>
      <c r="GR214" s="243">
        <v>0</v>
      </c>
      <c r="GS214" s="243">
        <v>0</v>
      </c>
      <c r="GT214" s="243">
        <v>0</v>
      </c>
      <c r="GU214" s="243">
        <v>0</v>
      </c>
      <c r="GV214" s="243">
        <v>0</v>
      </c>
      <c r="GW214" s="243">
        <v>0</v>
      </c>
      <c r="GX214" s="243">
        <v>0</v>
      </c>
      <c r="GY214" s="243">
        <v>0</v>
      </c>
      <c r="GZ214" s="243">
        <v>0</v>
      </c>
      <c r="HA214" s="243">
        <v>0</v>
      </c>
      <c r="HB214" s="243">
        <v>0</v>
      </c>
      <c r="HC214" s="243">
        <v>0</v>
      </c>
      <c r="HD214" s="243">
        <v>0</v>
      </c>
      <c r="HE214" s="243">
        <v>1</v>
      </c>
      <c r="HF214" s="243">
        <v>0</v>
      </c>
      <c r="HG214" s="243">
        <v>0</v>
      </c>
      <c r="HH214" s="242">
        <v>355</v>
      </c>
      <c r="HI214" s="242">
        <v>355</v>
      </c>
      <c r="HJ214" s="242">
        <v>306</v>
      </c>
      <c r="HK214" s="198"/>
      <c r="HL214" s="198"/>
      <c r="HM214" s="242">
        <v>292</v>
      </c>
      <c r="HN214" s="242">
        <v>282</v>
      </c>
      <c r="HO214" s="243">
        <v>0</v>
      </c>
      <c r="HP214" s="242">
        <v>259</v>
      </c>
      <c r="HQ214" s="242">
        <v>259</v>
      </c>
      <c r="HR214" s="242">
        <v>259</v>
      </c>
      <c r="HS214" s="242">
        <v>259</v>
      </c>
      <c r="HT214" s="242">
        <v>259</v>
      </c>
      <c r="HU214" s="242">
        <v>259</v>
      </c>
      <c r="HV214" s="198"/>
      <c r="HW214" s="242">
        <v>249</v>
      </c>
      <c r="HX214" s="242">
        <v>239</v>
      </c>
      <c r="HY214" s="242">
        <v>239</v>
      </c>
      <c r="HZ214" s="242">
        <v>239</v>
      </c>
      <c r="IA214" s="242">
        <v>239</v>
      </c>
      <c r="IB214" s="242">
        <v>729</v>
      </c>
      <c r="IC214" s="242">
        <v>729</v>
      </c>
      <c r="ID214" s="242">
        <v>721</v>
      </c>
      <c r="IE214" s="242">
        <v>719</v>
      </c>
      <c r="IF214" s="242">
        <v>719</v>
      </c>
      <c r="IG214" s="242">
        <v>719</v>
      </c>
      <c r="IH214" s="242">
        <v>719</v>
      </c>
      <c r="II214" s="242">
        <v>699</v>
      </c>
      <c r="IJ214" s="242">
        <v>697</v>
      </c>
      <c r="IK214" s="242">
        <v>682</v>
      </c>
      <c r="IL214" s="242">
        <v>662</v>
      </c>
      <c r="IM214" s="242">
        <v>656</v>
      </c>
      <c r="IN214" s="242">
        <v>656</v>
      </c>
      <c r="IO214" s="242">
        <v>656</v>
      </c>
      <c r="IP214" s="242">
        <v>656</v>
      </c>
      <c r="IQ214" s="242">
        <v>656</v>
      </c>
      <c r="IR214" s="242">
        <v>656</v>
      </c>
      <c r="IS214" s="242">
        <v>641</v>
      </c>
      <c r="IT214" s="242">
        <v>631</v>
      </c>
      <c r="IU214" s="242">
        <v>631</v>
      </c>
      <c r="IV214" s="242">
        <v>631</v>
      </c>
      <c r="IW214" s="242">
        <v>631</v>
      </c>
      <c r="IX214" s="242">
        <v>631</v>
      </c>
      <c r="IY214" s="242">
        <v>630</v>
      </c>
      <c r="IZ214" s="198"/>
      <c r="JA214" s="242">
        <v>622</v>
      </c>
      <c r="JB214" s="242">
        <v>622</v>
      </c>
      <c r="JC214" s="242">
        <v>622</v>
      </c>
      <c r="JD214" s="242">
        <v>572</v>
      </c>
      <c r="JE214" s="242">
        <v>572</v>
      </c>
      <c r="JF214" s="242">
        <v>572</v>
      </c>
      <c r="JG214" s="242">
        <v>572</v>
      </c>
      <c r="JH214" s="242">
        <v>562</v>
      </c>
      <c r="JI214" s="242">
        <v>562</v>
      </c>
      <c r="JJ214" s="242"/>
      <c r="JK214" s="242">
        <v>561</v>
      </c>
      <c r="JL214" s="242">
        <v>561</v>
      </c>
      <c r="JM214" s="242">
        <v>556</v>
      </c>
      <c r="JN214" s="242">
        <v>549</v>
      </c>
      <c r="JO214" s="242">
        <v>549</v>
      </c>
      <c r="JP214" s="242">
        <v>549</v>
      </c>
      <c r="JQ214" s="198"/>
      <c r="JR214" s="242">
        <v>549</v>
      </c>
      <c r="JS214" s="242">
        <v>549</v>
      </c>
      <c r="JT214" s="242">
        <v>549</v>
      </c>
      <c r="JU214" s="242">
        <v>549</v>
      </c>
      <c r="JV214" s="242">
        <v>539</v>
      </c>
      <c r="JW214" s="242">
        <v>539</v>
      </c>
      <c r="JX214" s="242">
        <v>539</v>
      </c>
      <c r="JY214" s="242">
        <v>539</v>
      </c>
      <c r="JZ214" s="242">
        <v>519</v>
      </c>
      <c r="KA214" s="242">
        <v>317</v>
      </c>
      <c r="KB214" s="242">
        <v>209</v>
      </c>
      <c r="KC214" s="242">
        <v>203</v>
      </c>
      <c r="KD214" s="242">
        <v>203</v>
      </c>
      <c r="KE214" s="242">
        <v>203</v>
      </c>
      <c r="KF214" s="242">
        <v>187</v>
      </c>
      <c r="KG214" s="242">
        <v>127</v>
      </c>
      <c r="KH214" s="242">
        <v>612</v>
      </c>
      <c r="KI214" s="242">
        <v>612</v>
      </c>
      <c r="KJ214" s="242">
        <v>612</v>
      </c>
      <c r="KK214" s="242">
        <v>612</v>
      </c>
      <c r="KL214" s="242">
        <v>612</v>
      </c>
      <c r="KM214" s="242">
        <v>606</v>
      </c>
      <c r="KN214" s="242">
        <v>601</v>
      </c>
      <c r="KO214" s="244">
        <v>1191</v>
      </c>
      <c r="KP214" s="244">
        <v>1191</v>
      </c>
      <c r="KQ214" s="244">
        <v>1191</v>
      </c>
      <c r="KR214" s="244">
        <v>1191</v>
      </c>
      <c r="KS214" s="244">
        <v>1191</v>
      </c>
      <c r="KT214" s="244">
        <v>1166</v>
      </c>
      <c r="KU214" s="244">
        <v>1157</v>
      </c>
      <c r="KV214" s="244">
        <v>1140</v>
      </c>
      <c r="KW214" s="244">
        <v>1140</v>
      </c>
      <c r="KX214" s="198"/>
      <c r="KY214" s="198"/>
      <c r="KZ214" s="198"/>
      <c r="LA214" s="198"/>
      <c r="LB214" s="244">
        <v>1009</v>
      </c>
      <c r="LC214" s="242">
        <v>562</v>
      </c>
      <c r="LD214" s="242">
        <v>562</v>
      </c>
      <c r="LE214" s="244">
        <v>986</v>
      </c>
      <c r="LF214" s="243">
        <v>0</v>
      </c>
      <c r="LG214" s="244">
        <v>986</v>
      </c>
      <c r="LH214" s="198"/>
      <c r="LI214" s="198"/>
      <c r="LJ214" s="198"/>
      <c r="LK214" s="198"/>
      <c r="LL214" s="198"/>
      <c r="LM214" s="198"/>
      <c r="LN214" s="198"/>
      <c r="LO214" s="198"/>
      <c r="LP214" s="198"/>
      <c r="LQ214" s="244">
        <v>986</v>
      </c>
      <c r="LR214" s="198"/>
      <c r="LS214" s="198"/>
      <c r="LT214" s="198"/>
      <c r="LU214" s="198"/>
      <c r="LV214" s="198"/>
      <c r="LW214" s="198"/>
      <c r="LX214" s="198"/>
      <c r="LY214" s="198"/>
      <c r="LZ214" s="198"/>
      <c r="MA214" s="198"/>
      <c r="MB214" s="198"/>
      <c r="MC214" s="198"/>
      <c r="MD214" s="198"/>
      <c r="ME214" s="198"/>
      <c r="MF214" s="198"/>
      <c r="MG214" s="198"/>
      <c r="MH214" s="198"/>
      <c r="MI214" s="198"/>
      <c r="MJ214" s="198"/>
      <c r="MK214" s="198"/>
      <c r="ML214" s="198"/>
      <c r="MM214" s="198"/>
      <c r="MN214" s="244">
        <v>986</v>
      </c>
      <c r="MO214" s="244">
        <v>572</v>
      </c>
      <c r="MP214" s="198"/>
      <c r="MQ214" s="244">
        <v>572</v>
      </c>
      <c r="MR214" s="198"/>
      <c r="MS214" s="198"/>
      <c r="MT214" s="198"/>
      <c r="MU214" s="198"/>
      <c r="MV214" s="198"/>
      <c r="MW214" s="198"/>
      <c r="MX214" s="198"/>
      <c r="MY214" s="198"/>
      <c r="MZ214" s="198"/>
      <c r="NA214" s="244">
        <v>572</v>
      </c>
      <c r="NB214" s="198"/>
      <c r="NC214" s="198"/>
      <c r="ND214" s="198"/>
      <c r="NE214" s="198"/>
      <c r="NF214" s="198"/>
      <c r="NG214" s="198"/>
      <c r="NH214" s="198"/>
      <c r="NI214" s="198"/>
      <c r="NJ214" s="198"/>
      <c r="NK214" s="198"/>
      <c r="NL214" s="198"/>
      <c r="NM214" s="198"/>
      <c r="NN214" s="198"/>
      <c r="NO214" s="198"/>
      <c r="NP214" s="198"/>
      <c r="NQ214" s="198"/>
      <c r="NR214" s="198"/>
      <c r="NS214" s="198"/>
      <c r="NT214" s="198"/>
      <c r="NU214" s="198"/>
      <c r="NV214" s="198"/>
      <c r="NW214" s="198"/>
      <c r="NX214" s="198"/>
      <c r="NY214" s="198"/>
      <c r="NZ214" s="198"/>
      <c r="OA214" s="198"/>
      <c r="OB214" s="198"/>
      <c r="OC214" s="198"/>
      <c r="OD214" s="198"/>
      <c r="OE214" s="198"/>
      <c r="OF214" s="198"/>
      <c r="OG214" s="198"/>
      <c r="OH214" s="198"/>
      <c r="OI214" s="198"/>
      <c r="OJ214" s="198"/>
      <c r="OK214" s="198"/>
      <c r="OL214" s="198"/>
      <c r="OM214" s="198"/>
      <c r="ON214" s="198"/>
      <c r="OO214" s="198"/>
      <c r="OP214" s="198"/>
      <c r="OQ214" s="198"/>
      <c r="OR214" s="198"/>
      <c r="OS214" s="198"/>
      <c r="OT214" s="198"/>
      <c r="OU214" s="198"/>
      <c r="OV214" s="198"/>
      <c r="OW214" s="198"/>
      <c r="OX214" s="198"/>
      <c r="OY214" s="198"/>
      <c r="OZ214" s="198"/>
      <c r="PA214" s="198"/>
      <c r="PB214" s="198"/>
      <c r="PC214" s="198"/>
      <c r="PD214" s="198"/>
      <c r="PE214" s="198"/>
      <c r="PF214" s="198"/>
      <c r="PG214" s="198"/>
      <c r="PH214" s="198"/>
      <c r="PI214" s="198"/>
      <c r="PJ214" s="198"/>
      <c r="PK214" s="198"/>
      <c r="PL214" s="198"/>
      <c r="PM214" s="198"/>
      <c r="PN214" s="198"/>
      <c r="PO214" s="198"/>
      <c r="PP214" s="198"/>
      <c r="PQ214" s="198"/>
      <c r="PR214" s="198"/>
      <c r="PS214" s="198"/>
      <c r="PT214" s="198"/>
      <c r="PU214" s="198"/>
      <c r="PV214" s="198"/>
      <c r="PW214" s="198"/>
      <c r="PX214" s="261"/>
      <c r="PY214" s="261"/>
      <c r="PZ214" s="261"/>
      <c r="QA214" s="261"/>
      <c r="QB214" s="261"/>
      <c r="QC214" s="261"/>
      <c r="QD214" s="261"/>
      <c r="QE214" s="261"/>
      <c r="QF214" s="261"/>
      <c r="QG214" s="261"/>
      <c r="QH214" s="261"/>
      <c r="QI214" s="261"/>
      <c r="QJ214" s="261"/>
      <c r="QK214" s="261"/>
      <c r="QL214" s="261"/>
      <c r="QM214" s="261"/>
      <c r="QN214" s="261"/>
      <c r="QO214" s="261"/>
      <c r="QP214" s="261"/>
      <c r="QQ214" s="261"/>
      <c r="QR214" s="261"/>
      <c r="QS214" s="261"/>
      <c r="QT214" s="261"/>
      <c r="QU214" s="261"/>
      <c r="QV214" s="261"/>
      <c r="QW214" s="261"/>
      <c r="QX214" s="261"/>
      <c r="QY214" s="261"/>
      <c r="QZ214" s="261"/>
      <c r="RA214" s="261"/>
      <c r="RB214" s="261"/>
      <c r="RC214" s="261"/>
      <c r="RD214" s="261"/>
      <c r="RE214" s="261"/>
      <c r="RF214" s="261"/>
      <c r="RG214" s="261"/>
      <c r="RH214" s="261"/>
      <c r="RI214" s="261"/>
      <c r="RJ214" s="261"/>
      <c r="RK214" s="261"/>
      <c r="RL214" s="261"/>
      <c r="RM214" s="261"/>
      <c r="RN214" s="261"/>
      <c r="RO214" s="261"/>
      <c r="RP214" s="261"/>
      <c r="RQ214" s="261"/>
      <c r="RR214" s="261"/>
      <c r="RS214" s="261"/>
      <c r="RT214" s="261"/>
      <c r="RU214" s="261"/>
      <c r="RV214" s="261"/>
      <c r="RW214" s="261"/>
      <c r="RX214" s="261"/>
      <c r="RY214" s="261"/>
      <c r="RZ214" s="261"/>
      <c r="SA214" s="261"/>
      <c r="SB214" s="261"/>
      <c r="SC214" s="261"/>
      <c r="SD214" s="261"/>
      <c r="SE214" s="261"/>
    </row>
    <row r="215" spans="1:499" x14ac:dyDescent="0.2">
      <c r="A215" s="230" t="s">
        <v>830</v>
      </c>
      <c r="B215" s="231" t="s">
        <v>2168</v>
      </c>
      <c r="C215" s="225"/>
      <c r="D215" s="225"/>
      <c r="E215" s="225"/>
      <c r="F215" s="226" t="s">
        <v>5892</v>
      </c>
      <c r="G215" s="226" t="s">
        <v>5550</v>
      </c>
      <c r="H215" s="226" t="s">
        <v>5551</v>
      </c>
      <c r="I215" s="226" t="s">
        <v>5881</v>
      </c>
      <c r="J215" s="226"/>
      <c r="K215" s="226"/>
      <c r="L215" s="226"/>
      <c r="M215" s="226"/>
      <c r="N215" s="226" t="s">
        <v>5553</v>
      </c>
      <c r="O215" s="226" t="s">
        <v>5690</v>
      </c>
      <c r="P215" s="226"/>
      <c r="Q215" s="237">
        <v>0</v>
      </c>
      <c r="R215" s="238"/>
      <c r="S215" s="238"/>
      <c r="T215" s="238"/>
      <c r="U215" s="238"/>
      <c r="V215" s="238"/>
      <c r="W215" s="232" t="s">
        <v>5555</v>
      </c>
      <c r="X215" s="232"/>
      <c r="Y215" s="232" t="s">
        <v>5556</v>
      </c>
      <c r="Z215" s="235">
        <v>0.4</v>
      </c>
      <c r="AA215" s="235">
        <v>0.7</v>
      </c>
      <c r="AB215" s="235">
        <v>0</v>
      </c>
      <c r="AC215" s="224">
        <v>36526</v>
      </c>
      <c r="AD215" s="224">
        <v>36526</v>
      </c>
      <c r="AE215" s="125">
        <v>18</v>
      </c>
      <c r="AF215" s="125">
        <v>24</v>
      </c>
      <c r="AG215" s="125">
        <v>12</v>
      </c>
      <c r="AH215" s="236">
        <v>1</v>
      </c>
      <c r="AI215" s="236" t="s">
        <v>819</v>
      </c>
      <c r="AJ215" s="125" t="s">
        <v>6225</v>
      </c>
      <c r="AK215" s="175" t="s">
        <v>5145</v>
      </c>
      <c r="AL215" s="125" t="s">
        <v>820</v>
      </c>
      <c r="AM215" s="27" t="s">
        <v>820</v>
      </c>
      <c r="AN215" s="126">
        <v>17.38</v>
      </c>
      <c r="AO215" s="126">
        <v>12.7</v>
      </c>
      <c r="AP215" s="126">
        <v>9</v>
      </c>
      <c r="AQ215" s="126">
        <v>4.3</v>
      </c>
      <c r="AR215" s="125">
        <v>0</v>
      </c>
      <c r="AS215" s="125">
        <v>0</v>
      </c>
      <c r="AT215" s="178">
        <v>43449</v>
      </c>
      <c r="AU215" s="178"/>
      <c r="AV215" s="178">
        <v>43122</v>
      </c>
      <c r="AW215" s="239" t="s">
        <v>855</v>
      </c>
      <c r="AX215" s="239" t="s">
        <v>846</v>
      </c>
      <c r="AY215" s="127"/>
      <c r="AZ215" s="127"/>
      <c r="BA215" s="128">
        <v>300</v>
      </c>
      <c r="BB215" s="128" t="s">
        <v>489</v>
      </c>
      <c r="BC215" s="128"/>
      <c r="BD215" s="128">
        <v>1</v>
      </c>
      <c r="BE215" s="129" t="s">
        <v>541</v>
      </c>
      <c r="BF215" s="130">
        <v>1</v>
      </c>
      <c r="BG215" s="240"/>
      <c r="BH215" s="241"/>
      <c r="BI215" s="190"/>
      <c r="BJ215" s="131">
        <v>883</v>
      </c>
      <c r="BK215" s="191">
        <v>751</v>
      </c>
      <c r="BL215" s="13">
        <v>587</v>
      </c>
      <c r="BM215" s="13">
        <v>291</v>
      </c>
      <c r="BN215" s="27" t="s">
        <v>705</v>
      </c>
      <c r="BO215" s="13" t="s">
        <v>5566</v>
      </c>
      <c r="BP215" s="222">
        <v>817</v>
      </c>
      <c r="BQ215" s="132"/>
      <c r="BR215" s="133"/>
      <c r="BS215" s="125">
        <v>1000000000</v>
      </c>
      <c r="BT215" s="134">
        <v>326</v>
      </c>
      <c r="BU215" s="135">
        <v>0.63080000000000003</v>
      </c>
      <c r="BV215" s="134">
        <v>300</v>
      </c>
      <c r="BW215" s="136">
        <v>0</v>
      </c>
      <c r="BX215" s="136">
        <v>300</v>
      </c>
      <c r="BY215" s="136">
        <v>0</v>
      </c>
      <c r="BZ215" s="134">
        <v>0</v>
      </c>
      <c r="CA215" s="134">
        <v>0</v>
      </c>
      <c r="CB215" s="134">
        <v>626</v>
      </c>
      <c r="CC215" s="135">
        <v>0.29110000000000003</v>
      </c>
      <c r="CD215" s="134"/>
      <c r="CE215" s="134"/>
      <c r="CF215" s="137">
        <v>300</v>
      </c>
      <c r="CG215" s="134">
        <v>294</v>
      </c>
      <c r="CH215" s="132"/>
      <c r="CI215" s="132"/>
      <c r="CJ215" s="229" t="s">
        <v>820</v>
      </c>
      <c r="CK215" s="233" t="s">
        <v>820</v>
      </c>
      <c r="CL215" s="138">
        <v>0</v>
      </c>
      <c r="CM215" s="138">
        <v>0</v>
      </c>
      <c r="CN215" s="135">
        <v>0</v>
      </c>
      <c r="CO215" s="135">
        <v>1</v>
      </c>
      <c r="CP215" s="139"/>
      <c r="CQ215" s="135">
        <v>0</v>
      </c>
      <c r="CR215" s="179">
        <v>43479</v>
      </c>
      <c r="CS215" s="180">
        <v>43479</v>
      </c>
      <c r="CT215" s="181">
        <v>43605</v>
      </c>
      <c r="CU215" s="181">
        <v>43038</v>
      </c>
      <c r="CV215" s="181">
        <v>0</v>
      </c>
      <c r="CW215" s="181">
        <v>43122</v>
      </c>
      <c r="CX215" s="181">
        <v>43206</v>
      </c>
      <c r="CY215" s="135">
        <v>0</v>
      </c>
      <c r="CZ215" s="134">
        <v>0</v>
      </c>
      <c r="DA215" s="135">
        <v>0</v>
      </c>
      <c r="DB215" s="135">
        <v>0</v>
      </c>
      <c r="DC215" s="135">
        <v>2.197802197802198E-2</v>
      </c>
      <c r="DD215" s="135">
        <v>0</v>
      </c>
      <c r="DE215" s="140">
        <v>0</v>
      </c>
      <c r="DF215" s="13" t="s">
        <v>820</v>
      </c>
      <c r="DG215" s="80" t="s">
        <v>706</v>
      </c>
      <c r="DH215" s="18" t="b">
        <v>0</v>
      </c>
      <c r="DI215" s="79"/>
      <c r="DJ215" s="79"/>
      <c r="DK215" s="192"/>
      <c r="DL215" s="174"/>
      <c r="DM215" s="193"/>
      <c r="DN215" s="135"/>
      <c r="DO215" s="79"/>
      <c r="DP215" s="79"/>
      <c r="DQ215" s="79"/>
      <c r="DR215" s="79"/>
      <c r="DS215" s="79"/>
      <c r="DT215" s="79"/>
      <c r="DU215" s="79"/>
      <c r="DV215" s="18"/>
      <c r="DW215" s="18"/>
      <c r="DX215" s="18"/>
      <c r="DY215" s="177"/>
      <c r="DZ215" s="177">
        <v>0</v>
      </c>
      <c r="EA215" s="177">
        <v>0</v>
      </c>
      <c r="EB215" s="177">
        <v>0</v>
      </c>
      <c r="EC215" s="177">
        <v>0</v>
      </c>
      <c r="ED215" s="177">
        <v>0</v>
      </c>
      <c r="EE215" s="177">
        <v>0</v>
      </c>
      <c r="EF215" s="177">
        <v>0</v>
      </c>
      <c r="EG215" s="177">
        <v>0</v>
      </c>
      <c r="EH215" s="177">
        <v>0</v>
      </c>
      <c r="EI215" s="177">
        <v>0</v>
      </c>
      <c r="EJ215" s="177">
        <v>0</v>
      </c>
      <c r="EK215" s="177">
        <v>0</v>
      </c>
      <c r="EL215" s="177">
        <v>0</v>
      </c>
      <c r="EM215" s="177">
        <v>0</v>
      </c>
      <c r="EN215" s="177">
        <v>0</v>
      </c>
      <c r="EO215" s="177">
        <v>0</v>
      </c>
      <c r="EP215" s="177">
        <v>0</v>
      </c>
      <c r="EQ215" s="177">
        <v>0</v>
      </c>
      <c r="ER215" s="177">
        <v>0</v>
      </c>
      <c r="ES215" s="177">
        <v>0</v>
      </c>
      <c r="ET215" s="177">
        <v>0</v>
      </c>
      <c r="EU215" s="177">
        <v>0</v>
      </c>
      <c r="EV215" s="177">
        <v>0</v>
      </c>
      <c r="EW215" s="177">
        <v>0</v>
      </c>
      <c r="EX215" s="177">
        <v>0</v>
      </c>
      <c r="EY215" s="177">
        <v>0</v>
      </c>
      <c r="EZ215" s="177">
        <v>0</v>
      </c>
      <c r="FA215" s="177">
        <v>0</v>
      </c>
      <c r="FB215" s="177">
        <v>0</v>
      </c>
      <c r="FC215" s="249">
        <v>502</v>
      </c>
      <c r="FD215" s="244">
        <v>458</v>
      </c>
      <c r="FE215" s="244">
        <v>458</v>
      </c>
      <c r="FF215" s="244">
        <v>458</v>
      </c>
      <c r="FG215" s="249">
        <v>641</v>
      </c>
      <c r="FH215" s="249">
        <v>628</v>
      </c>
      <c r="FI215" s="249">
        <v>628</v>
      </c>
      <c r="FJ215" s="249">
        <v>628</v>
      </c>
      <c r="FK215" s="249">
        <v>608</v>
      </c>
      <c r="FL215" s="249">
        <v>608</v>
      </c>
      <c r="FM215" s="249">
        <v>608</v>
      </c>
      <c r="FN215" s="249">
        <v>608</v>
      </c>
      <c r="FO215" s="249">
        <v>608</v>
      </c>
      <c r="FP215" s="249">
        <v>608</v>
      </c>
      <c r="FQ215" s="249">
        <v>608</v>
      </c>
      <c r="FR215" s="249">
        <v>608</v>
      </c>
      <c r="FS215" s="249">
        <v>608</v>
      </c>
      <c r="FT215" s="249">
        <v>608</v>
      </c>
      <c r="FU215" s="249">
        <v>608</v>
      </c>
      <c r="FV215" s="249">
        <v>608</v>
      </c>
      <c r="FW215" s="249">
        <v>608</v>
      </c>
      <c r="FX215" s="249">
        <v>608</v>
      </c>
      <c r="FY215" s="249">
        <v>608</v>
      </c>
      <c r="FZ215" s="249">
        <v>608</v>
      </c>
      <c r="GA215" s="249">
        <v>608</v>
      </c>
      <c r="GB215" s="249">
        <v>608</v>
      </c>
      <c r="GC215" s="249">
        <v>608</v>
      </c>
      <c r="GD215" s="249">
        <v>524</v>
      </c>
      <c r="GE215" s="249">
        <v>524</v>
      </c>
      <c r="GF215" s="249">
        <v>504</v>
      </c>
      <c r="GG215" s="249">
        <v>524</v>
      </c>
      <c r="GH215" s="250">
        <v>474</v>
      </c>
      <c r="GI215" s="250">
        <v>474</v>
      </c>
      <c r="GJ215" s="250">
        <v>474</v>
      </c>
      <c r="GK215" s="250">
        <v>474</v>
      </c>
      <c r="GL215" s="250">
        <v>474</v>
      </c>
      <c r="GM215" s="250">
        <v>474</v>
      </c>
      <c r="GN215" s="250">
        <v>484</v>
      </c>
      <c r="GO215" s="250">
        <v>484</v>
      </c>
      <c r="GP215" s="250">
        <v>484</v>
      </c>
      <c r="GQ215" s="250">
        <v>484</v>
      </c>
      <c r="GR215" s="250">
        <v>484</v>
      </c>
      <c r="GS215" s="250">
        <v>479</v>
      </c>
      <c r="GT215" s="250">
        <v>479</v>
      </c>
      <c r="GU215" s="250">
        <v>479</v>
      </c>
      <c r="GV215" s="250">
        <v>479</v>
      </c>
      <c r="GW215" s="250">
        <v>479</v>
      </c>
      <c r="GX215" s="250">
        <v>479</v>
      </c>
      <c r="GY215" s="250">
        <v>479</v>
      </c>
      <c r="GZ215" s="250">
        <v>479</v>
      </c>
      <c r="HA215" s="250">
        <v>479</v>
      </c>
      <c r="HB215" s="250">
        <v>479</v>
      </c>
      <c r="HC215" s="250">
        <v>479</v>
      </c>
      <c r="HD215" s="250">
        <v>479</v>
      </c>
      <c r="HE215" s="250">
        <v>1</v>
      </c>
      <c r="HF215" s="250">
        <v>479</v>
      </c>
      <c r="HG215" s="250">
        <v>479</v>
      </c>
      <c r="HH215" s="250">
        <v>479</v>
      </c>
      <c r="HI215" s="244">
        <v>479</v>
      </c>
      <c r="HJ215" s="244">
        <v>474</v>
      </c>
      <c r="HK215" s="196"/>
      <c r="HL215" s="196"/>
      <c r="HM215" s="244">
        <v>464</v>
      </c>
      <c r="HN215" s="244">
        <v>464</v>
      </c>
      <c r="HO215" s="244">
        <v>479</v>
      </c>
      <c r="HP215" s="244">
        <v>460</v>
      </c>
      <c r="HQ215" s="244">
        <v>460</v>
      </c>
      <c r="HR215" s="244">
        <v>450</v>
      </c>
      <c r="HS215" s="244">
        <v>450</v>
      </c>
      <c r="HT215" s="244">
        <v>450</v>
      </c>
      <c r="HU215" s="244">
        <v>450</v>
      </c>
      <c r="HV215" s="196"/>
      <c r="HW215" s="244">
        <v>450</v>
      </c>
      <c r="HX215" s="244">
        <v>450</v>
      </c>
      <c r="HY215" s="244">
        <v>450</v>
      </c>
      <c r="HZ215" s="244">
        <v>450</v>
      </c>
      <c r="IA215" s="244">
        <v>450</v>
      </c>
      <c r="IB215" s="244">
        <v>450</v>
      </c>
      <c r="IC215" s="244">
        <v>450</v>
      </c>
      <c r="ID215" s="244">
        <v>450</v>
      </c>
      <c r="IE215" s="244">
        <v>450</v>
      </c>
      <c r="IF215" s="244">
        <v>444</v>
      </c>
      <c r="IG215" s="244">
        <v>444</v>
      </c>
      <c r="IH215" s="244">
        <v>444</v>
      </c>
      <c r="II215" s="244">
        <v>444</v>
      </c>
      <c r="IJ215" s="244">
        <v>444</v>
      </c>
      <c r="IK215" s="244">
        <v>444</v>
      </c>
      <c r="IL215" s="244">
        <v>434</v>
      </c>
      <c r="IM215" s="244">
        <v>434</v>
      </c>
      <c r="IN215" s="244">
        <v>434</v>
      </c>
      <c r="IO215" s="244">
        <v>434</v>
      </c>
      <c r="IP215" s="244">
        <v>434</v>
      </c>
      <c r="IQ215" s="244">
        <v>434</v>
      </c>
      <c r="IR215" s="244">
        <v>429</v>
      </c>
      <c r="IS215" s="244">
        <v>429</v>
      </c>
      <c r="IT215" s="244">
        <v>429</v>
      </c>
      <c r="IU215" s="244">
        <v>429</v>
      </c>
      <c r="IV215" s="244">
        <v>429</v>
      </c>
      <c r="IW215" s="244">
        <v>419</v>
      </c>
      <c r="IX215" s="244">
        <v>419</v>
      </c>
      <c r="IY215" s="244">
        <v>419</v>
      </c>
      <c r="IZ215" s="196"/>
      <c r="JA215" s="244">
        <v>419</v>
      </c>
      <c r="JB215" s="244">
        <v>419</v>
      </c>
      <c r="JC215" s="244">
        <v>419</v>
      </c>
      <c r="JD215" s="250">
        <v>399</v>
      </c>
      <c r="JE215" s="250">
        <v>399</v>
      </c>
      <c r="JF215" s="250">
        <v>399</v>
      </c>
      <c r="JG215" s="250">
        <v>399</v>
      </c>
      <c r="JH215" s="250">
        <v>399</v>
      </c>
      <c r="JI215" s="250">
        <v>399</v>
      </c>
      <c r="JJ215" s="250"/>
      <c r="JK215" s="244">
        <v>399</v>
      </c>
      <c r="JL215" s="250">
        <v>399</v>
      </c>
      <c r="JM215" s="250">
        <v>399</v>
      </c>
      <c r="JN215" s="250">
        <v>399</v>
      </c>
      <c r="JO215" s="250">
        <v>399</v>
      </c>
      <c r="JP215" s="250">
        <v>399</v>
      </c>
      <c r="JQ215" s="196"/>
      <c r="JR215" s="250">
        <v>399</v>
      </c>
      <c r="JS215" s="250">
        <v>399</v>
      </c>
      <c r="JT215" s="250">
        <v>394</v>
      </c>
      <c r="JU215" s="250">
        <v>394</v>
      </c>
      <c r="JV215" s="250">
        <v>389</v>
      </c>
      <c r="JW215" s="250">
        <v>389</v>
      </c>
      <c r="JX215" s="250">
        <v>389</v>
      </c>
      <c r="JY215" s="250">
        <v>383</v>
      </c>
      <c r="JZ215" s="250">
        <v>383</v>
      </c>
      <c r="KA215" s="250">
        <v>383</v>
      </c>
      <c r="KB215" s="250">
        <v>383</v>
      </c>
      <c r="KC215" s="250">
        <v>367</v>
      </c>
      <c r="KD215" s="250">
        <v>367</v>
      </c>
      <c r="KE215" s="250">
        <v>367</v>
      </c>
      <c r="KF215" s="250">
        <v>367</v>
      </c>
      <c r="KG215" s="250">
        <v>367</v>
      </c>
      <c r="KH215" s="250">
        <v>367</v>
      </c>
      <c r="KI215" s="250">
        <v>367</v>
      </c>
      <c r="KJ215" s="250">
        <v>367</v>
      </c>
      <c r="KK215" s="250">
        <v>367</v>
      </c>
      <c r="KL215" s="250">
        <v>367</v>
      </c>
      <c r="KM215" s="250">
        <v>367</v>
      </c>
      <c r="KN215" s="250">
        <v>367</v>
      </c>
      <c r="KO215" s="250">
        <v>367</v>
      </c>
      <c r="KP215" s="250">
        <v>367</v>
      </c>
      <c r="KQ215" s="250">
        <v>367</v>
      </c>
      <c r="KR215" s="250">
        <v>367</v>
      </c>
      <c r="KS215" s="250">
        <v>367</v>
      </c>
      <c r="KT215" s="250">
        <v>367</v>
      </c>
      <c r="KU215" s="250">
        <v>367</v>
      </c>
      <c r="KV215" s="250">
        <v>367</v>
      </c>
      <c r="KW215" s="250">
        <v>367</v>
      </c>
      <c r="KX215" s="196"/>
      <c r="KY215" s="196"/>
      <c r="KZ215" s="196"/>
      <c r="LA215" s="196"/>
      <c r="LB215" s="250">
        <v>344</v>
      </c>
      <c r="LC215" s="250">
        <v>399</v>
      </c>
      <c r="LD215" s="250">
        <v>399</v>
      </c>
      <c r="LE215" s="250">
        <v>344</v>
      </c>
      <c r="LF215" s="199">
        <v>0</v>
      </c>
      <c r="LG215" s="250">
        <v>344</v>
      </c>
      <c r="LH215" s="196"/>
      <c r="LI215" s="196"/>
      <c r="LJ215" s="196"/>
      <c r="LK215" s="196"/>
      <c r="LL215" s="196"/>
      <c r="LM215" s="196"/>
      <c r="LN215" s="196"/>
      <c r="LO215" s="196"/>
      <c r="LP215" s="196"/>
      <c r="LQ215" s="250">
        <v>344</v>
      </c>
      <c r="LR215" s="196"/>
      <c r="LS215" s="196"/>
      <c r="LT215" s="196"/>
      <c r="LU215" s="196"/>
      <c r="LV215" s="196"/>
      <c r="LW215" s="196"/>
      <c r="LX215" s="196"/>
      <c r="LY215" s="196"/>
      <c r="LZ215" s="196"/>
      <c r="MA215" s="196"/>
      <c r="MB215" s="196"/>
      <c r="MC215" s="196"/>
      <c r="MD215" s="196"/>
      <c r="ME215" s="196"/>
      <c r="MF215" s="196"/>
      <c r="MG215" s="196"/>
      <c r="MH215" s="196"/>
      <c r="MI215" s="196"/>
      <c r="MJ215" s="196"/>
      <c r="MK215" s="196"/>
      <c r="ML215" s="196"/>
      <c r="MM215" s="196"/>
      <c r="MN215" s="250">
        <v>344</v>
      </c>
      <c r="MO215" s="250">
        <v>326</v>
      </c>
      <c r="MP215" s="196"/>
      <c r="MQ215" s="250">
        <v>326</v>
      </c>
      <c r="MR215" s="196"/>
      <c r="MS215" s="196"/>
      <c r="MT215" s="196"/>
      <c r="MU215" s="196"/>
      <c r="MV215" s="196"/>
      <c r="MW215" s="196"/>
      <c r="MX215" s="196"/>
      <c r="MY215" s="196"/>
      <c r="MZ215" s="196"/>
      <c r="NA215" s="250">
        <v>326</v>
      </c>
      <c r="NB215" s="196"/>
      <c r="NC215" s="196"/>
      <c r="ND215" s="196"/>
      <c r="NE215" s="196"/>
      <c r="NF215" s="196"/>
      <c r="NG215" s="196"/>
      <c r="NH215" s="196"/>
      <c r="NI215" s="196"/>
      <c r="NJ215" s="196"/>
      <c r="NK215" s="196"/>
      <c r="NL215" s="196"/>
      <c r="NM215" s="196"/>
      <c r="NN215" s="196"/>
      <c r="NO215" s="196"/>
      <c r="NP215" s="196"/>
      <c r="NQ215" s="196"/>
      <c r="NR215" s="196"/>
      <c r="NS215" s="196"/>
      <c r="NT215" s="196"/>
      <c r="NU215" s="196"/>
      <c r="NV215" s="196"/>
      <c r="NW215" s="196"/>
      <c r="NX215" s="196"/>
      <c r="NY215" s="196"/>
      <c r="NZ215" s="196"/>
      <c r="OA215" s="196"/>
      <c r="OB215" s="196"/>
      <c r="OC215" s="196"/>
      <c r="OD215" s="196"/>
      <c r="OE215" s="196"/>
      <c r="OF215" s="196"/>
      <c r="OG215" s="196"/>
      <c r="OH215" s="196"/>
      <c r="OI215" s="196"/>
      <c r="OJ215" s="196"/>
      <c r="OK215" s="196"/>
      <c r="OL215" s="196"/>
      <c r="OM215" s="196"/>
      <c r="ON215" s="196"/>
      <c r="OO215" s="196"/>
      <c r="OP215" s="196"/>
      <c r="OQ215" s="196"/>
      <c r="OR215" s="196"/>
      <c r="OS215" s="196"/>
      <c r="OT215" s="196"/>
      <c r="OU215" s="196"/>
      <c r="OV215" s="196"/>
      <c r="OW215" s="196"/>
      <c r="OX215" s="196"/>
      <c r="OY215" s="196"/>
      <c r="OZ215" s="196"/>
      <c r="PA215" s="196"/>
      <c r="PB215" s="196"/>
      <c r="PC215" s="196"/>
      <c r="PD215" s="196"/>
      <c r="PE215" s="196"/>
      <c r="PF215" s="196"/>
      <c r="PG215" s="196"/>
      <c r="PH215" s="196"/>
      <c r="PI215" s="196"/>
      <c r="PJ215" s="196"/>
      <c r="PK215" s="196"/>
      <c r="PL215" s="196"/>
      <c r="PM215" s="196"/>
      <c r="PN215" s="196"/>
      <c r="PO215" s="196"/>
      <c r="PP215" s="196"/>
      <c r="PQ215" s="196"/>
      <c r="PR215" s="196"/>
      <c r="PS215" s="196"/>
      <c r="PT215" s="196"/>
      <c r="PU215" s="196"/>
      <c r="PV215" s="196"/>
      <c r="PW215" s="196"/>
      <c r="PX215" s="261"/>
      <c r="PY215" s="261"/>
      <c r="PZ215" s="261"/>
      <c r="QA215" s="261"/>
      <c r="QB215" s="261"/>
      <c r="QC215" s="261"/>
      <c r="QD215" s="261"/>
      <c r="QE215" s="261"/>
      <c r="QF215" s="261"/>
      <c r="QG215" s="261"/>
      <c r="QH215" s="261"/>
      <c r="QI215" s="261"/>
      <c r="QJ215" s="261"/>
      <c r="QK215" s="261"/>
      <c r="QL215" s="261"/>
      <c r="QM215" s="261"/>
      <c r="QN215" s="261"/>
      <c r="QO215" s="261"/>
      <c r="QP215" s="261"/>
      <c r="QQ215" s="261"/>
      <c r="QR215" s="261"/>
      <c r="QS215" s="261"/>
      <c r="QT215" s="261"/>
      <c r="QU215" s="261"/>
      <c r="QV215" s="261"/>
      <c r="QW215" s="261"/>
      <c r="QX215" s="261"/>
      <c r="QY215" s="261"/>
      <c r="QZ215" s="261"/>
      <c r="RA215" s="261"/>
      <c r="RB215" s="261"/>
      <c r="RC215" s="261"/>
      <c r="RD215" s="261"/>
      <c r="RE215" s="261"/>
      <c r="RF215" s="261"/>
      <c r="RG215" s="261"/>
      <c r="RH215" s="261"/>
      <c r="RI215" s="261"/>
      <c r="RJ215" s="261"/>
      <c r="RK215" s="261"/>
      <c r="RL215" s="261"/>
      <c r="RM215" s="261"/>
      <c r="RN215" s="261"/>
      <c r="RO215" s="261"/>
      <c r="RP215" s="261"/>
      <c r="RQ215" s="261"/>
      <c r="RR215" s="261"/>
      <c r="RS215" s="261"/>
      <c r="RT215" s="261"/>
      <c r="RU215" s="261"/>
      <c r="RV215" s="261"/>
      <c r="RW215" s="261"/>
      <c r="RX215" s="261"/>
      <c r="RY215" s="261"/>
      <c r="RZ215" s="261"/>
      <c r="SA215" s="261"/>
      <c r="SB215" s="261"/>
      <c r="SC215" s="261"/>
      <c r="SD215" s="261"/>
      <c r="SE215" s="261"/>
    </row>
    <row r="216" spans="1:499" x14ac:dyDescent="0.2">
      <c r="A216" s="230" t="s">
        <v>830</v>
      </c>
      <c r="B216" s="231" t="s">
        <v>3849</v>
      </c>
      <c r="C216" s="225"/>
      <c r="D216" s="225"/>
      <c r="E216" s="225"/>
      <c r="F216" s="226" t="s">
        <v>5893</v>
      </c>
      <c r="G216" s="226" t="s">
        <v>5550</v>
      </c>
      <c r="H216" s="226" t="s">
        <v>5551</v>
      </c>
      <c r="I216" s="226" t="s">
        <v>5881</v>
      </c>
      <c r="J216" s="226"/>
      <c r="K216" s="226"/>
      <c r="L216" s="226"/>
      <c r="M216" s="226"/>
      <c r="N216" s="226" t="s">
        <v>5553</v>
      </c>
      <c r="O216" s="226" t="s">
        <v>5630</v>
      </c>
      <c r="P216" s="226"/>
      <c r="Q216" s="237">
        <v>0</v>
      </c>
      <c r="R216" s="238"/>
      <c r="S216" s="238"/>
      <c r="T216" s="238"/>
      <c r="U216" s="238"/>
      <c r="V216" s="238"/>
      <c r="W216" s="232" t="s">
        <v>5570</v>
      </c>
      <c r="X216" s="232"/>
      <c r="Y216" s="232" t="s">
        <v>5556</v>
      </c>
      <c r="Z216" s="235">
        <v>2.0499999999999998</v>
      </c>
      <c r="AA216" s="235">
        <v>3.58</v>
      </c>
      <c r="AB216" s="235">
        <v>0</v>
      </c>
      <c r="AC216" s="224">
        <v>36526</v>
      </c>
      <c r="AD216" s="224">
        <v>36526</v>
      </c>
      <c r="AE216" s="125">
        <v>18</v>
      </c>
      <c r="AF216" s="125">
        <v>24</v>
      </c>
      <c r="AG216" s="125">
        <v>12</v>
      </c>
      <c r="AH216" s="236">
        <v>1</v>
      </c>
      <c r="AI216" s="236" t="s">
        <v>819</v>
      </c>
      <c r="AJ216" s="125" t="s">
        <v>6225</v>
      </c>
      <c r="AK216" s="175" t="s">
        <v>5144</v>
      </c>
      <c r="AL216" s="125" t="s">
        <v>820</v>
      </c>
      <c r="AM216" s="27" t="s">
        <v>5060</v>
      </c>
      <c r="AN216" s="126">
        <v>84.39</v>
      </c>
      <c r="AO216" s="126">
        <v>4</v>
      </c>
      <c r="AP216" s="126">
        <v>7.3</v>
      </c>
      <c r="AQ216" s="126">
        <v>1.5</v>
      </c>
      <c r="AR216" s="125">
        <v>0</v>
      </c>
      <c r="AS216" s="125">
        <v>0</v>
      </c>
      <c r="AT216" s="178">
        <v>43449</v>
      </c>
      <c r="AU216" s="178"/>
      <c r="AV216" s="178">
        <v>43460</v>
      </c>
      <c r="AW216" s="239" t="s">
        <v>855</v>
      </c>
      <c r="AX216" s="239" t="s">
        <v>846</v>
      </c>
      <c r="AY216" s="127"/>
      <c r="AZ216" s="127"/>
      <c r="BA216" s="128">
        <v>500</v>
      </c>
      <c r="BB216" s="128" t="s">
        <v>489</v>
      </c>
      <c r="BC216" s="128"/>
      <c r="BD216" s="128">
        <v>1</v>
      </c>
      <c r="BE216" s="129" t="s">
        <v>541</v>
      </c>
      <c r="BF216" s="130">
        <v>1</v>
      </c>
      <c r="BG216" s="240"/>
      <c r="BH216" s="241"/>
      <c r="BI216" s="190"/>
      <c r="BJ216" s="131">
        <v>1358</v>
      </c>
      <c r="BK216" s="191">
        <v>3646</v>
      </c>
      <c r="BL216" s="13">
        <v>903</v>
      </c>
      <c r="BM216" s="13">
        <v>448</v>
      </c>
      <c r="BN216" s="27" t="s">
        <v>705</v>
      </c>
      <c r="BO216" s="13" t="s">
        <v>5562</v>
      </c>
      <c r="BP216" s="222">
        <v>1509</v>
      </c>
      <c r="BQ216" s="132"/>
      <c r="BR216" s="133"/>
      <c r="BS216" s="125">
        <v>1000000000</v>
      </c>
      <c r="BT216" s="134">
        <v>479</v>
      </c>
      <c r="BU216" s="135">
        <v>0.64729999999999999</v>
      </c>
      <c r="BV216" s="134">
        <v>2000</v>
      </c>
      <c r="BW216" s="136">
        <v>0</v>
      </c>
      <c r="BX216" s="136">
        <v>800</v>
      </c>
      <c r="BY216" s="136">
        <v>1200</v>
      </c>
      <c r="BZ216" s="134">
        <v>0</v>
      </c>
      <c r="CA216" s="134">
        <v>0</v>
      </c>
      <c r="CB216" s="134">
        <v>2479</v>
      </c>
      <c r="CC216" s="135">
        <v>-0.82550000000000001</v>
      </c>
      <c r="CD216" s="134"/>
      <c r="CE216" s="134"/>
      <c r="CF216" s="137">
        <v>0</v>
      </c>
      <c r="CG216" s="134">
        <v>453</v>
      </c>
      <c r="CH216" s="132"/>
      <c r="CI216" s="132"/>
      <c r="CJ216" s="229" t="s">
        <v>820</v>
      </c>
      <c r="CK216" s="233" t="s">
        <v>820</v>
      </c>
      <c r="CL216" s="138">
        <v>0</v>
      </c>
      <c r="CM216" s="138">
        <v>0</v>
      </c>
      <c r="CN216" s="135">
        <v>0</v>
      </c>
      <c r="CO216" s="135">
        <v>1</v>
      </c>
      <c r="CP216" s="139"/>
      <c r="CQ216" s="135">
        <v>1</v>
      </c>
      <c r="CR216" s="179">
        <v>43479</v>
      </c>
      <c r="CS216" s="180">
        <v>43479</v>
      </c>
      <c r="CT216" s="181">
        <v>43605</v>
      </c>
      <c r="CU216" s="181">
        <v>43311</v>
      </c>
      <c r="CV216" s="181">
        <v>43395</v>
      </c>
      <c r="CW216" s="181">
        <v>43395</v>
      </c>
      <c r="CX216" s="181">
        <v>43479</v>
      </c>
      <c r="CY216" s="135">
        <v>0</v>
      </c>
      <c r="CZ216" s="134">
        <v>0</v>
      </c>
      <c r="DA216" s="135">
        <v>0</v>
      </c>
      <c r="DB216" s="135">
        <v>0</v>
      </c>
      <c r="DC216" s="135">
        <v>2.197802197802198E-2</v>
      </c>
      <c r="DD216" s="135">
        <v>0</v>
      </c>
      <c r="DE216" s="140">
        <v>0</v>
      </c>
      <c r="DF216" s="13" t="s">
        <v>820</v>
      </c>
      <c r="DG216" s="80" t="s">
        <v>820</v>
      </c>
      <c r="DH216" s="18" t="b">
        <v>0</v>
      </c>
      <c r="DI216" s="79"/>
      <c r="DJ216" s="79"/>
      <c r="DK216" s="192"/>
      <c r="DL216" s="174"/>
      <c r="DM216" s="193"/>
      <c r="DN216" s="135"/>
      <c r="DO216" s="79"/>
      <c r="DP216" s="79"/>
      <c r="DQ216" s="79"/>
      <c r="DR216" s="79"/>
      <c r="DS216" s="79"/>
      <c r="DT216" s="79"/>
      <c r="DU216" s="79"/>
      <c r="DV216" s="18"/>
      <c r="DW216" s="18"/>
      <c r="DX216" s="18"/>
      <c r="DY216" s="177"/>
      <c r="DZ216" s="177">
        <v>0</v>
      </c>
      <c r="EA216" s="177">
        <v>0</v>
      </c>
      <c r="EB216" s="177">
        <v>0</v>
      </c>
      <c r="EC216" s="177">
        <v>0</v>
      </c>
      <c r="ED216" s="177">
        <v>0</v>
      </c>
      <c r="EE216" s="177">
        <v>0</v>
      </c>
      <c r="EF216" s="177">
        <v>0</v>
      </c>
      <c r="EG216" s="177">
        <v>0</v>
      </c>
      <c r="EH216" s="177">
        <v>0</v>
      </c>
      <c r="EI216" s="177">
        <v>0</v>
      </c>
      <c r="EJ216" s="177">
        <v>0</v>
      </c>
      <c r="EK216" s="177">
        <v>0</v>
      </c>
      <c r="EL216" s="177">
        <v>0</v>
      </c>
      <c r="EM216" s="177">
        <v>0</v>
      </c>
      <c r="EN216" s="177">
        <v>0</v>
      </c>
      <c r="EO216" s="177">
        <v>0</v>
      </c>
      <c r="EP216" s="177">
        <v>0</v>
      </c>
      <c r="EQ216" s="177">
        <v>0</v>
      </c>
      <c r="ER216" s="177">
        <v>0</v>
      </c>
      <c r="ES216" s="177">
        <v>0</v>
      </c>
      <c r="ET216" s="177">
        <v>0</v>
      </c>
      <c r="EU216" s="177">
        <v>0</v>
      </c>
      <c r="EV216" s="177">
        <v>0</v>
      </c>
      <c r="EW216" s="177">
        <v>0</v>
      </c>
      <c r="EX216" s="177">
        <v>0</v>
      </c>
      <c r="EY216" s="177">
        <v>0</v>
      </c>
      <c r="EZ216" s="177">
        <v>0</v>
      </c>
      <c r="FA216" s="177">
        <v>0</v>
      </c>
      <c r="FB216" s="177">
        <v>1204</v>
      </c>
      <c r="FC216" s="250">
        <v>1062</v>
      </c>
      <c r="FD216" s="242">
        <v>525</v>
      </c>
      <c r="FE216" s="242">
        <v>525</v>
      </c>
      <c r="FF216" s="242">
        <v>525</v>
      </c>
      <c r="FG216" s="250">
        <v>635</v>
      </c>
      <c r="FH216" s="245">
        <v>612</v>
      </c>
      <c r="FI216" s="242">
        <v>612</v>
      </c>
      <c r="FJ216" s="242">
        <v>612</v>
      </c>
      <c r="FK216" s="242">
        <v>494</v>
      </c>
      <c r="FL216" s="242">
        <v>494</v>
      </c>
      <c r="FM216" s="242">
        <v>494</v>
      </c>
      <c r="FN216" s="242">
        <v>494</v>
      </c>
      <c r="FO216" s="242">
        <v>494</v>
      </c>
      <c r="FP216" s="242">
        <v>494</v>
      </c>
      <c r="FQ216" s="242">
        <v>494</v>
      </c>
      <c r="FR216" s="242">
        <v>494</v>
      </c>
      <c r="FS216" s="242">
        <v>494</v>
      </c>
      <c r="FT216" s="242">
        <v>494</v>
      </c>
      <c r="FU216" s="242">
        <v>494</v>
      </c>
      <c r="FV216" s="242">
        <v>494</v>
      </c>
      <c r="FW216" s="242">
        <v>494</v>
      </c>
      <c r="FX216" s="242">
        <v>494</v>
      </c>
      <c r="FY216" s="242">
        <v>494</v>
      </c>
      <c r="FZ216" s="242">
        <v>494</v>
      </c>
      <c r="GA216" s="242">
        <v>494</v>
      </c>
      <c r="GB216" s="242">
        <v>494</v>
      </c>
      <c r="GC216" s="242">
        <v>494</v>
      </c>
      <c r="GD216" s="242">
        <v>417</v>
      </c>
      <c r="GE216" s="242">
        <v>417</v>
      </c>
      <c r="GF216" s="242">
        <v>417</v>
      </c>
      <c r="GG216" s="242">
        <v>407</v>
      </c>
      <c r="GH216" s="242">
        <v>407</v>
      </c>
      <c r="GI216" s="242">
        <v>407</v>
      </c>
      <c r="GJ216" s="242">
        <v>407</v>
      </c>
      <c r="GK216" s="242">
        <v>407</v>
      </c>
      <c r="GL216" s="242">
        <v>407</v>
      </c>
      <c r="GM216" s="242">
        <v>402</v>
      </c>
      <c r="GN216" s="242">
        <v>362</v>
      </c>
      <c r="GO216" s="242">
        <v>305</v>
      </c>
      <c r="GP216" s="242">
        <v>305</v>
      </c>
      <c r="GQ216" s="242">
        <v>305</v>
      </c>
      <c r="GR216" s="242">
        <v>290</v>
      </c>
      <c r="GS216" s="242">
        <v>290</v>
      </c>
      <c r="GT216" s="242">
        <v>290</v>
      </c>
      <c r="GU216" s="242">
        <v>277</v>
      </c>
      <c r="GV216" s="242">
        <v>252</v>
      </c>
      <c r="GW216" s="242">
        <v>252</v>
      </c>
      <c r="GX216" s="242">
        <v>252</v>
      </c>
      <c r="GY216" s="242">
        <v>252</v>
      </c>
      <c r="GZ216" s="242">
        <v>227</v>
      </c>
      <c r="HA216" s="242">
        <v>221</v>
      </c>
      <c r="HB216" s="242">
        <v>211</v>
      </c>
      <c r="HC216" s="242">
        <v>211</v>
      </c>
      <c r="HD216" s="242">
        <v>211</v>
      </c>
      <c r="HE216" s="242">
        <v>1</v>
      </c>
      <c r="HF216" s="242">
        <v>211</v>
      </c>
      <c r="HG216" s="242">
        <v>211</v>
      </c>
      <c r="HH216" s="244">
        <v>701</v>
      </c>
      <c r="HI216" s="244">
        <v>701</v>
      </c>
      <c r="HJ216" s="244">
        <v>691</v>
      </c>
      <c r="HK216" s="198"/>
      <c r="HL216" s="198"/>
      <c r="HM216" s="244">
        <v>661</v>
      </c>
      <c r="HN216" s="244">
        <v>631</v>
      </c>
      <c r="HO216" s="242">
        <v>211</v>
      </c>
      <c r="HP216" s="242">
        <v>579</v>
      </c>
      <c r="HQ216" s="242">
        <v>579</v>
      </c>
      <c r="HR216" s="242">
        <v>569</v>
      </c>
      <c r="HS216" s="242">
        <v>569</v>
      </c>
      <c r="HT216" s="242">
        <v>569</v>
      </c>
      <c r="HU216" s="242">
        <v>569</v>
      </c>
      <c r="HV216" s="198"/>
      <c r="HW216" s="242">
        <v>569</v>
      </c>
      <c r="HX216" s="242">
        <v>569</v>
      </c>
      <c r="HY216" s="242">
        <v>561</v>
      </c>
      <c r="HZ216" s="242">
        <v>561</v>
      </c>
      <c r="IA216" s="242">
        <v>561</v>
      </c>
      <c r="IB216" s="244">
        <v>1021</v>
      </c>
      <c r="IC216" s="244">
        <v>1021</v>
      </c>
      <c r="ID216" s="244">
        <v>1021</v>
      </c>
      <c r="IE216" s="244">
        <v>1011</v>
      </c>
      <c r="IF216" s="244">
        <v>1011</v>
      </c>
      <c r="IG216" s="244">
        <v>1011</v>
      </c>
      <c r="IH216" s="244">
        <v>1011</v>
      </c>
      <c r="II216" s="244">
        <v>996</v>
      </c>
      <c r="IJ216" s="244">
        <v>996</v>
      </c>
      <c r="IK216" s="244">
        <v>986</v>
      </c>
      <c r="IL216" s="244">
        <v>978</v>
      </c>
      <c r="IM216" s="244">
        <v>934</v>
      </c>
      <c r="IN216" s="244">
        <v>934</v>
      </c>
      <c r="IO216" s="244">
        <v>934</v>
      </c>
      <c r="IP216" s="244">
        <v>934</v>
      </c>
      <c r="IQ216" s="244">
        <v>933</v>
      </c>
      <c r="IR216" s="244">
        <v>930</v>
      </c>
      <c r="IS216" s="244">
        <v>903</v>
      </c>
      <c r="IT216" s="244">
        <v>878</v>
      </c>
      <c r="IU216" s="244">
        <v>878</v>
      </c>
      <c r="IV216" s="244">
        <v>878</v>
      </c>
      <c r="IW216" s="244">
        <v>878</v>
      </c>
      <c r="IX216" s="244">
        <v>868</v>
      </c>
      <c r="IY216" s="244">
        <v>848</v>
      </c>
      <c r="IZ216" s="198"/>
      <c r="JA216" s="244">
        <v>838</v>
      </c>
      <c r="JB216" s="244">
        <v>838</v>
      </c>
      <c r="JC216" s="244">
        <v>838</v>
      </c>
      <c r="JD216" s="244">
        <v>806</v>
      </c>
      <c r="JE216" s="244">
        <v>806</v>
      </c>
      <c r="JF216" s="244">
        <v>806</v>
      </c>
      <c r="JG216" s="244">
        <v>788</v>
      </c>
      <c r="JH216" s="244">
        <v>788</v>
      </c>
      <c r="JI216" s="244">
        <v>788</v>
      </c>
      <c r="JJ216" s="244"/>
      <c r="JK216" s="244">
        <v>788</v>
      </c>
      <c r="JL216" s="244">
        <v>787</v>
      </c>
      <c r="JM216" s="244">
        <v>787</v>
      </c>
      <c r="JN216" s="244">
        <v>784</v>
      </c>
      <c r="JO216" s="244">
        <v>784</v>
      </c>
      <c r="JP216" s="244">
        <v>784</v>
      </c>
      <c r="JQ216" s="198"/>
      <c r="JR216" s="244">
        <v>784</v>
      </c>
      <c r="JS216" s="244">
        <v>784</v>
      </c>
      <c r="JT216" s="244">
        <v>784</v>
      </c>
      <c r="JU216" s="244">
        <v>784</v>
      </c>
      <c r="JV216" s="244">
        <v>764</v>
      </c>
      <c r="JW216" s="244">
        <v>764</v>
      </c>
      <c r="JX216" s="244">
        <v>764</v>
      </c>
      <c r="JY216" s="242">
        <v>757</v>
      </c>
      <c r="JZ216" s="242">
        <v>753</v>
      </c>
      <c r="KA216" s="242">
        <v>741</v>
      </c>
      <c r="KB216" s="242">
        <v>741</v>
      </c>
      <c r="KC216" s="242">
        <v>741</v>
      </c>
      <c r="KD216" s="242">
        <v>741</v>
      </c>
      <c r="KE216" s="242">
        <v>741</v>
      </c>
      <c r="KF216" s="242">
        <v>736</v>
      </c>
      <c r="KG216" s="242">
        <v>716</v>
      </c>
      <c r="KH216" s="242">
        <v>614</v>
      </c>
      <c r="KI216" s="242">
        <v>599</v>
      </c>
      <c r="KJ216" s="242">
        <v>579</v>
      </c>
      <c r="KK216" s="242">
        <v>579</v>
      </c>
      <c r="KL216" s="242">
        <v>579</v>
      </c>
      <c r="KM216" s="242">
        <v>524</v>
      </c>
      <c r="KN216" s="242">
        <v>519</v>
      </c>
      <c r="KO216" s="242">
        <v>518</v>
      </c>
      <c r="KP216" s="242">
        <v>518</v>
      </c>
      <c r="KQ216" s="242">
        <v>518</v>
      </c>
      <c r="KR216" s="242">
        <v>518</v>
      </c>
      <c r="KS216" s="242">
        <v>518</v>
      </c>
      <c r="KT216" s="242">
        <v>448</v>
      </c>
      <c r="KU216" s="242">
        <v>448</v>
      </c>
      <c r="KV216" s="242">
        <v>440</v>
      </c>
      <c r="KW216" s="242">
        <v>440</v>
      </c>
      <c r="KX216" s="198"/>
      <c r="KY216" s="198"/>
      <c r="KZ216" s="198"/>
      <c r="LA216" s="198"/>
      <c r="LB216" s="242">
        <v>379</v>
      </c>
      <c r="LC216" s="244">
        <v>788</v>
      </c>
      <c r="LD216" s="244">
        <v>788</v>
      </c>
      <c r="LE216" s="242">
        <v>354</v>
      </c>
      <c r="LF216" s="243">
        <v>0</v>
      </c>
      <c r="LG216" s="242">
        <v>354</v>
      </c>
      <c r="LH216" s="198"/>
      <c r="LI216" s="198"/>
      <c r="LJ216" s="198"/>
      <c r="LK216" s="198"/>
      <c r="LL216" s="198"/>
      <c r="LM216" s="198"/>
      <c r="LN216" s="198"/>
      <c r="LO216" s="198"/>
      <c r="LP216" s="198"/>
      <c r="LQ216" s="242">
        <v>354</v>
      </c>
      <c r="LR216" s="198"/>
      <c r="LS216" s="198"/>
      <c r="LT216" s="198"/>
      <c r="LU216" s="198"/>
      <c r="LV216" s="198"/>
      <c r="LW216" s="198"/>
      <c r="LX216" s="198"/>
      <c r="LY216" s="198"/>
      <c r="LZ216" s="198"/>
      <c r="MA216" s="198"/>
      <c r="MB216" s="198"/>
      <c r="MC216" s="198"/>
      <c r="MD216" s="198"/>
      <c r="ME216" s="198"/>
      <c r="MF216" s="198"/>
      <c r="MG216" s="198"/>
      <c r="MH216" s="198"/>
      <c r="MI216" s="198"/>
      <c r="MJ216" s="198"/>
      <c r="MK216" s="198"/>
      <c r="ML216" s="198"/>
      <c r="MM216" s="198"/>
      <c r="MN216" s="242">
        <v>354</v>
      </c>
      <c r="MO216" s="242">
        <v>479</v>
      </c>
      <c r="MP216" s="198"/>
      <c r="MQ216" s="242">
        <v>479</v>
      </c>
      <c r="MR216" s="198"/>
      <c r="MS216" s="198"/>
      <c r="MT216" s="198"/>
      <c r="MU216" s="198"/>
      <c r="MV216" s="198"/>
      <c r="MW216" s="198"/>
      <c r="MX216" s="198"/>
      <c r="MY216" s="198"/>
      <c r="MZ216" s="198"/>
      <c r="NA216" s="244">
        <v>479</v>
      </c>
      <c r="NB216" s="198"/>
      <c r="NC216" s="198"/>
      <c r="ND216" s="198"/>
      <c r="NE216" s="198"/>
      <c r="NF216" s="198"/>
      <c r="NG216" s="198"/>
      <c r="NH216" s="198"/>
      <c r="NI216" s="198"/>
      <c r="NJ216" s="198"/>
      <c r="NK216" s="198"/>
      <c r="NL216" s="198"/>
      <c r="NM216" s="198"/>
      <c r="NN216" s="198"/>
      <c r="NO216" s="198"/>
      <c r="NP216" s="198"/>
      <c r="NQ216" s="198"/>
      <c r="NR216" s="198"/>
      <c r="NS216" s="198"/>
      <c r="NT216" s="198"/>
      <c r="NU216" s="198"/>
      <c r="NV216" s="198"/>
      <c r="NW216" s="198"/>
      <c r="NX216" s="198"/>
      <c r="NY216" s="198"/>
      <c r="NZ216" s="198"/>
      <c r="OA216" s="198"/>
      <c r="OB216" s="198"/>
      <c r="OC216" s="198"/>
      <c r="OD216" s="198"/>
      <c r="OE216" s="198"/>
      <c r="OF216" s="198"/>
      <c r="OG216" s="198"/>
      <c r="OH216" s="198"/>
      <c r="OI216" s="198"/>
      <c r="OJ216" s="198"/>
      <c r="OK216" s="198"/>
      <c r="OL216" s="198"/>
      <c r="OM216" s="198"/>
      <c r="ON216" s="198"/>
      <c r="OO216" s="198"/>
      <c r="OP216" s="198"/>
      <c r="OQ216" s="198"/>
      <c r="OR216" s="198"/>
      <c r="OS216" s="198"/>
      <c r="OT216" s="198"/>
      <c r="OU216" s="198"/>
      <c r="OV216" s="198"/>
      <c r="OW216" s="198"/>
      <c r="OX216" s="198"/>
      <c r="OY216" s="198"/>
      <c r="OZ216" s="198"/>
      <c r="PA216" s="198"/>
      <c r="PB216" s="198"/>
      <c r="PC216" s="198"/>
      <c r="PD216" s="198"/>
      <c r="PE216" s="198"/>
      <c r="PF216" s="198"/>
      <c r="PG216" s="198"/>
      <c r="PH216" s="198"/>
      <c r="PI216" s="198"/>
      <c r="PJ216" s="198"/>
      <c r="PK216" s="198"/>
      <c r="PL216" s="198"/>
      <c r="PM216" s="198"/>
      <c r="PN216" s="198"/>
      <c r="PO216" s="198"/>
      <c r="PP216" s="198"/>
      <c r="PQ216" s="198"/>
      <c r="PR216" s="198"/>
      <c r="PS216" s="198"/>
      <c r="PT216" s="198"/>
      <c r="PU216" s="198"/>
      <c r="PV216" s="198"/>
      <c r="PW216" s="198"/>
      <c r="PX216" s="261"/>
      <c r="PY216" s="261"/>
      <c r="PZ216" s="261"/>
      <c r="QA216" s="261"/>
      <c r="QB216" s="261"/>
      <c r="QC216" s="261"/>
      <c r="QD216" s="261"/>
      <c r="QE216" s="261"/>
      <c r="QF216" s="261"/>
      <c r="QG216" s="261"/>
      <c r="QH216" s="261"/>
      <c r="QI216" s="261"/>
      <c r="QJ216" s="261"/>
      <c r="QK216" s="261"/>
      <c r="QL216" s="261"/>
      <c r="QM216" s="261"/>
      <c r="QN216" s="261"/>
      <c r="QO216" s="261"/>
      <c r="QP216" s="261"/>
      <c r="QQ216" s="261"/>
      <c r="QR216" s="261"/>
      <c r="QS216" s="261"/>
      <c r="QT216" s="261"/>
      <c r="QU216" s="261"/>
      <c r="QV216" s="261"/>
      <c r="QW216" s="261"/>
      <c r="QX216" s="261"/>
      <c r="QY216" s="261"/>
      <c r="QZ216" s="261"/>
      <c r="RA216" s="261"/>
      <c r="RB216" s="261"/>
      <c r="RC216" s="261"/>
      <c r="RD216" s="261"/>
      <c r="RE216" s="261"/>
      <c r="RF216" s="261"/>
      <c r="RG216" s="261"/>
      <c r="RH216" s="261"/>
      <c r="RI216" s="261"/>
      <c r="RJ216" s="261"/>
      <c r="RK216" s="261"/>
      <c r="RL216" s="261"/>
      <c r="RM216" s="261"/>
      <c r="RN216" s="261"/>
      <c r="RO216" s="261"/>
      <c r="RP216" s="261"/>
      <c r="RQ216" s="261"/>
      <c r="RR216" s="261"/>
      <c r="RS216" s="261"/>
      <c r="RT216" s="261"/>
      <c r="RU216" s="261"/>
      <c r="RV216" s="261"/>
      <c r="RW216" s="261"/>
      <c r="RX216" s="261"/>
      <c r="RY216" s="261"/>
      <c r="RZ216" s="261"/>
      <c r="SA216" s="261"/>
      <c r="SB216" s="261"/>
      <c r="SC216" s="261"/>
      <c r="SD216" s="261"/>
      <c r="SE216" s="261"/>
    </row>
    <row r="217" spans="1:499" x14ac:dyDescent="0.2">
      <c r="A217" s="230" t="s">
        <v>830</v>
      </c>
      <c r="B217" s="231" t="s">
        <v>2166</v>
      </c>
      <c r="C217" s="225"/>
      <c r="D217" s="225"/>
      <c r="E217" s="225"/>
      <c r="F217" s="226" t="s">
        <v>5894</v>
      </c>
      <c r="G217" s="226" t="s">
        <v>5550</v>
      </c>
      <c r="H217" s="226" t="s">
        <v>5551</v>
      </c>
      <c r="I217" s="226" t="s">
        <v>5881</v>
      </c>
      <c r="J217" s="226"/>
      <c r="K217" s="226"/>
      <c r="L217" s="226"/>
      <c r="M217" s="226"/>
      <c r="N217" s="226" t="s">
        <v>5553</v>
      </c>
      <c r="O217" s="226" t="s">
        <v>5686</v>
      </c>
      <c r="P217" s="226"/>
      <c r="Q217" s="237">
        <v>0</v>
      </c>
      <c r="R217" s="238"/>
      <c r="S217" s="238"/>
      <c r="T217" s="238"/>
      <c r="U217" s="238"/>
      <c r="V217" s="238"/>
      <c r="W217" s="232" t="s">
        <v>5578</v>
      </c>
      <c r="X217" s="232"/>
      <c r="Y217" s="232" t="s">
        <v>5556</v>
      </c>
      <c r="Z217" s="235">
        <v>3.49</v>
      </c>
      <c r="AA217" s="235">
        <v>5.94</v>
      </c>
      <c r="AB217" s="235">
        <v>0</v>
      </c>
      <c r="AC217" s="224">
        <v>36526</v>
      </c>
      <c r="AD217" s="224">
        <v>36526</v>
      </c>
      <c r="AE217" s="125">
        <v>18</v>
      </c>
      <c r="AF217" s="125">
        <v>24</v>
      </c>
      <c r="AG217" s="125">
        <v>12</v>
      </c>
      <c r="AH217" s="236">
        <v>1</v>
      </c>
      <c r="AI217" s="236" t="s">
        <v>5297</v>
      </c>
      <c r="AJ217" s="125" t="s">
        <v>6188</v>
      </c>
      <c r="AK217" s="175" t="s">
        <v>5144</v>
      </c>
      <c r="AL217" s="125">
        <v>1796</v>
      </c>
      <c r="AM217" s="27" t="s">
        <v>5060</v>
      </c>
      <c r="AN217" s="126">
        <v>51.76</v>
      </c>
      <c r="AO217" s="126">
        <v>6.5</v>
      </c>
      <c r="AP217" s="126">
        <v>5.3</v>
      </c>
      <c r="AQ217" s="126">
        <v>1.4</v>
      </c>
      <c r="AR217" s="125">
        <v>0</v>
      </c>
      <c r="AS217" s="125">
        <v>0</v>
      </c>
      <c r="AT217" s="178">
        <v>43449</v>
      </c>
      <c r="AU217" s="178"/>
      <c r="AV217" s="178">
        <v>43122</v>
      </c>
      <c r="AW217" s="239" t="s">
        <v>855</v>
      </c>
      <c r="AX217" s="239" t="s">
        <v>846</v>
      </c>
      <c r="AY217" s="127"/>
      <c r="AZ217" s="127"/>
      <c r="BA217" s="128">
        <v>300</v>
      </c>
      <c r="BB217" s="128" t="s">
        <v>489</v>
      </c>
      <c r="BC217" s="128"/>
      <c r="BD217" s="128">
        <v>1</v>
      </c>
      <c r="BE217" s="129" t="s">
        <v>541</v>
      </c>
      <c r="BF217" s="130">
        <v>1</v>
      </c>
      <c r="BG217" s="240"/>
      <c r="BH217" s="241"/>
      <c r="BI217" s="190"/>
      <c r="BJ217" s="131">
        <v>1350</v>
      </c>
      <c r="BK217" s="191">
        <v>2237</v>
      </c>
      <c r="BL217" s="13">
        <v>898</v>
      </c>
      <c r="BM217" s="13">
        <v>446</v>
      </c>
      <c r="BN217" s="27" t="s">
        <v>705</v>
      </c>
      <c r="BO217" s="13" t="s">
        <v>5566</v>
      </c>
      <c r="BP217" s="222">
        <v>1100</v>
      </c>
      <c r="BQ217" s="132"/>
      <c r="BR217" s="133"/>
      <c r="BS217" s="125">
        <v>1000000000</v>
      </c>
      <c r="BT217" s="134">
        <v>604</v>
      </c>
      <c r="BU217" s="135">
        <v>0.55259999999999998</v>
      </c>
      <c r="BV217" s="134">
        <v>500</v>
      </c>
      <c r="BW217" s="136">
        <v>0</v>
      </c>
      <c r="BX217" s="136">
        <v>500</v>
      </c>
      <c r="BY217" s="136">
        <v>0</v>
      </c>
      <c r="BZ217" s="134">
        <v>0</v>
      </c>
      <c r="CA217" s="134">
        <v>0</v>
      </c>
      <c r="CB217" s="134">
        <v>1104</v>
      </c>
      <c r="CC217" s="135">
        <v>0.1822</v>
      </c>
      <c r="CD217" s="134"/>
      <c r="CE217" s="134"/>
      <c r="CF217" s="137">
        <v>300</v>
      </c>
      <c r="CG217" s="134">
        <v>450</v>
      </c>
      <c r="CH217" s="132"/>
      <c r="CI217" s="132"/>
      <c r="CJ217" s="229" t="s">
        <v>820</v>
      </c>
      <c r="CK217" s="233" t="s">
        <v>820</v>
      </c>
      <c r="CL217" s="138">
        <v>0</v>
      </c>
      <c r="CM217" s="138">
        <v>0</v>
      </c>
      <c r="CN217" s="135">
        <v>0</v>
      </c>
      <c r="CO217" s="135">
        <v>0.94</v>
      </c>
      <c r="CP217" s="139"/>
      <c r="CQ217" s="135">
        <v>1</v>
      </c>
      <c r="CR217" s="179">
        <v>43333</v>
      </c>
      <c r="CS217" s="180">
        <v>43367</v>
      </c>
      <c r="CT217" s="181">
        <v>43493</v>
      </c>
      <c r="CU217" s="181">
        <v>43311</v>
      </c>
      <c r="CV217" s="181">
        <v>43395</v>
      </c>
      <c r="CW217" s="181">
        <v>43395</v>
      </c>
      <c r="CX217" s="181">
        <v>43479</v>
      </c>
      <c r="CY217" s="135">
        <v>0.21675966032874827</v>
      </c>
      <c r="CZ217" s="134">
        <v>1621</v>
      </c>
      <c r="DA217" s="135">
        <v>9.7087378640776691E-3</v>
      </c>
      <c r="DB217" s="135">
        <v>8.7378640776699032E-2</v>
      </c>
      <c r="DC217" s="135">
        <v>0.44660194174757284</v>
      </c>
      <c r="DD217" s="135">
        <v>0</v>
      </c>
      <c r="DE217" s="140">
        <v>0</v>
      </c>
      <c r="DF217" s="13" t="s">
        <v>820</v>
      </c>
      <c r="DG217" s="80" t="s">
        <v>706</v>
      </c>
      <c r="DH217" s="18" t="b">
        <v>0</v>
      </c>
      <c r="DI217" s="79"/>
      <c r="DJ217" s="79"/>
      <c r="DK217" s="192"/>
      <c r="DL217" s="174"/>
      <c r="DM217" s="193"/>
      <c r="DN217" s="135"/>
      <c r="DO217" s="79"/>
      <c r="DP217" s="79"/>
      <c r="DQ217" s="79"/>
      <c r="DR217" s="79"/>
      <c r="DS217" s="79"/>
      <c r="DT217" s="79"/>
      <c r="DU217" s="79"/>
      <c r="DV217" s="18"/>
      <c r="DW217" s="18"/>
      <c r="DX217" s="18"/>
      <c r="DY217" s="177"/>
      <c r="DZ217" s="177">
        <v>0</v>
      </c>
      <c r="EA217" s="177">
        <v>0</v>
      </c>
      <c r="EB217" s="177">
        <v>0</v>
      </c>
      <c r="EC217" s="177">
        <v>0</v>
      </c>
      <c r="ED217" s="177">
        <v>0</v>
      </c>
      <c r="EE217" s="177">
        <v>0</v>
      </c>
      <c r="EF217" s="177">
        <v>0</v>
      </c>
      <c r="EG217" s="177">
        <v>0</v>
      </c>
      <c r="EH217" s="177">
        <v>0</v>
      </c>
      <c r="EI217" s="177">
        <v>0</v>
      </c>
      <c r="EJ217" s="177">
        <v>0</v>
      </c>
      <c r="EK217" s="177">
        <v>0</v>
      </c>
      <c r="EL217" s="177">
        <v>0</v>
      </c>
      <c r="EM217" s="177">
        <v>0</v>
      </c>
      <c r="EN217" s="177">
        <v>0</v>
      </c>
      <c r="EO217" s="177">
        <v>0</v>
      </c>
      <c r="EP217" s="177">
        <v>0</v>
      </c>
      <c r="EQ217" s="177">
        <v>0</v>
      </c>
      <c r="ER217" s="177">
        <v>0</v>
      </c>
      <c r="ES217" s="177">
        <v>0</v>
      </c>
      <c r="ET217" s="177">
        <v>0</v>
      </c>
      <c r="EU217" s="177">
        <v>0</v>
      </c>
      <c r="EV217" s="177">
        <v>0</v>
      </c>
      <c r="EW217" s="177">
        <v>0</v>
      </c>
      <c r="EX217" s="177">
        <v>0</v>
      </c>
      <c r="EY217" s="177">
        <v>0</v>
      </c>
      <c r="EZ217" s="177">
        <v>0</v>
      </c>
      <c r="FA217" s="177">
        <v>0</v>
      </c>
      <c r="FB217" s="177">
        <v>731</v>
      </c>
      <c r="FC217" s="250">
        <v>407</v>
      </c>
      <c r="FD217" s="245">
        <v>294</v>
      </c>
      <c r="FE217" s="245">
        <v>279</v>
      </c>
      <c r="FF217" s="242">
        <v>279</v>
      </c>
      <c r="FG217" s="250">
        <v>400</v>
      </c>
      <c r="FH217" s="250">
        <v>388</v>
      </c>
      <c r="FI217" s="250">
        <v>388</v>
      </c>
      <c r="FJ217" s="250">
        <v>388</v>
      </c>
      <c r="FK217" s="245">
        <v>230</v>
      </c>
      <c r="FL217" s="245">
        <v>230</v>
      </c>
      <c r="FM217" s="245">
        <v>230</v>
      </c>
      <c r="FN217" s="245">
        <v>230</v>
      </c>
      <c r="FO217" s="245">
        <v>230</v>
      </c>
      <c r="FP217" s="245">
        <v>230</v>
      </c>
      <c r="FQ217" s="245">
        <v>230</v>
      </c>
      <c r="FR217" s="245">
        <v>230</v>
      </c>
      <c r="FS217" s="245">
        <v>230</v>
      </c>
      <c r="FT217" s="245">
        <v>230</v>
      </c>
      <c r="FU217" s="245">
        <v>230</v>
      </c>
      <c r="FV217" s="245">
        <v>230</v>
      </c>
      <c r="FW217" s="245">
        <v>230</v>
      </c>
      <c r="FX217" s="245">
        <v>230</v>
      </c>
      <c r="FY217" s="245">
        <v>230</v>
      </c>
      <c r="FZ217" s="245">
        <v>230</v>
      </c>
      <c r="GA217" s="245">
        <v>230</v>
      </c>
      <c r="GB217" s="245">
        <v>230</v>
      </c>
      <c r="GC217" s="245">
        <v>230</v>
      </c>
      <c r="GD217" s="245">
        <v>156</v>
      </c>
      <c r="GE217" s="245">
        <v>156</v>
      </c>
      <c r="GF217" s="245">
        <v>156</v>
      </c>
      <c r="GG217" s="245">
        <v>156</v>
      </c>
      <c r="GH217" s="245">
        <v>156</v>
      </c>
      <c r="GI217" s="245">
        <v>156</v>
      </c>
      <c r="GJ217" s="245">
        <v>156</v>
      </c>
      <c r="GK217" s="245">
        <v>155</v>
      </c>
      <c r="GL217" s="245">
        <v>153</v>
      </c>
      <c r="GM217" s="245">
        <v>143</v>
      </c>
      <c r="GN217" s="245">
        <v>143</v>
      </c>
      <c r="GO217" s="245">
        <v>133</v>
      </c>
      <c r="GP217" s="245">
        <v>133</v>
      </c>
      <c r="GQ217" s="245">
        <v>133</v>
      </c>
      <c r="GR217" s="245">
        <v>123</v>
      </c>
      <c r="GS217" s="245">
        <v>119</v>
      </c>
      <c r="GT217" s="245">
        <v>117</v>
      </c>
      <c r="GU217" s="245">
        <v>107</v>
      </c>
      <c r="GV217" s="245">
        <v>107</v>
      </c>
      <c r="GW217" s="245">
        <v>107</v>
      </c>
      <c r="GX217" s="245">
        <v>107</v>
      </c>
      <c r="GY217" s="245">
        <v>107</v>
      </c>
      <c r="GZ217" s="245">
        <v>103</v>
      </c>
      <c r="HA217" s="245">
        <v>95</v>
      </c>
      <c r="HB217" s="245">
        <v>95</v>
      </c>
      <c r="HC217" s="245">
        <v>95</v>
      </c>
      <c r="HD217" s="245">
        <v>95</v>
      </c>
      <c r="HE217" s="245">
        <v>1</v>
      </c>
      <c r="HF217" s="245">
        <v>89</v>
      </c>
      <c r="HG217" s="245">
        <v>89</v>
      </c>
      <c r="HH217" s="250">
        <v>394</v>
      </c>
      <c r="HI217" s="244">
        <v>394</v>
      </c>
      <c r="HJ217" s="244">
        <v>379</v>
      </c>
      <c r="HK217" s="196"/>
      <c r="HL217" s="196"/>
      <c r="HM217" s="244">
        <v>373</v>
      </c>
      <c r="HN217" s="242">
        <v>363</v>
      </c>
      <c r="HO217" s="242">
        <v>89</v>
      </c>
      <c r="HP217" s="242">
        <v>353</v>
      </c>
      <c r="HQ217" s="242">
        <v>353</v>
      </c>
      <c r="HR217" s="242">
        <v>348</v>
      </c>
      <c r="HS217" s="242">
        <v>348</v>
      </c>
      <c r="HT217" s="242">
        <v>348</v>
      </c>
      <c r="HU217" s="242">
        <v>346</v>
      </c>
      <c r="HV217" s="196"/>
      <c r="HW217" s="242">
        <v>341</v>
      </c>
      <c r="HX217" s="242">
        <v>335</v>
      </c>
      <c r="HY217" s="242">
        <v>333</v>
      </c>
      <c r="HZ217" s="242">
        <v>333</v>
      </c>
      <c r="IA217" s="242">
        <v>333</v>
      </c>
      <c r="IB217" s="244">
        <v>590</v>
      </c>
      <c r="IC217" s="244">
        <v>590</v>
      </c>
      <c r="ID217" s="244">
        <v>574</v>
      </c>
      <c r="IE217" s="244">
        <v>574</v>
      </c>
      <c r="IF217" s="244">
        <v>584</v>
      </c>
      <c r="IG217" s="244">
        <v>584</v>
      </c>
      <c r="IH217" s="244">
        <v>584</v>
      </c>
      <c r="II217" s="244">
        <v>575</v>
      </c>
      <c r="IJ217" s="244">
        <v>570</v>
      </c>
      <c r="IK217" s="244">
        <v>570</v>
      </c>
      <c r="IL217" s="244">
        <v>569</v>
      </c>
      <c r="IM217" s="244">
        <v>569</v>
      </c>
      <c r="IN217" s="244">
        <v>569</v>
      </c>
      <c r="IO217" s="244">
        <v>569</v>
      </c>
      <c r="IP217" s="244">
        <v>569</v>
      </c>
      <c r="IQ217" s="244">
        <v>565</v>
      </c>
      <c r="IR217" s="244">
        <v>545</v>
      </c>
      <c r="IS217" s="244">
        <v>538</v>
      </c>
      <c r="IT217" s="244">
        <v>538</v>
      </c>
      <c r="IU217" s="244">
        <v>538</v>
      </c>
      <c r="IV217" s="244">
        <v>538</v>
      </c>
      <c r="IW217" s="244">
        <v>538</v>
      </c>
      <c r="IX217" s="244">
        <v>531</v>
      </c>
      <c r="IY217" s="244">
        <v>530</v>
      </c>
      <c r="IZ217" s="196"/>
      <c r="JA217" s="244">
        <v>523</v>
      </c>
      <c r="JB217" s="244">
        <v>523</v>
      </c>
      <c r="JC217" s="244">
        <v>523</v>
      </c>
      <c r="JD217" s="250">
        <v>523</v>
      </c>
      <c r="JE217" s="250">
        <v>523</v>
      </c>
      <c r="JF217" s="250">
        <v>514</v>
      </c>
      <c r="JG217" s="250">
        <v>514</v>
      </c>
      <c r="JH217" s="250">
        <v>514</v>
      </c>
      <c r="JI217" s="250">
        <v>514</v>
      </c>
      <c r="JJ217" s="250"/>
      <c r="JK217" s="244">
        <v>514</v>
      </c>
      <c r="JL217" s="250">
        <v>514</v>
      </c>
      <c r="JM217" s="250">
        <v>514</v>
      </c>
      <c r="JN217" s="250">
        <v>511</v>
      </c>
      <c r="JO217" s="250">
        <v>511</v>
      </c>
      <c r="JP217" s="250">
        <v>511</v>
      </c>
      <c r="JQ217" s="196"/>
      <c r="JR217" s="250">
        <v>507</v>
      </c>
      <c r="JS217" s="250">
        <v>507</v>
      </c>
      <c r="JT217" s="250">
        <v>503</v>
      </c>
      <c r="JU217" s="250">
        <v>501</v>
      </c>
      <c r="JV217" s="250">
        <v>499</v>
      </c>
      <c r="JW217" s="250">
        <v>499</v>
      </c>
      <c r="JX217" s="250">
        <v>499</v>
      </c>
      <c r="JY217" s="250">
        <v>491</v>
      </c>
      <c r="JZ217" s="250">
        <v>488</v>
      </c>
      <c r="KA217" s="250">
        <v>488</v>
      </c>
      <c r="KB217" s="250">
        <v>473</v>
      </c>
      <c r="KC217" s="250">
        <v>473</v>
      </c>
      <c r="KD217" s="250">
        <v>473</v>
      </c>
      <c r="KE217" s="250">
        <v>473</v>
      </c>
      <c r="KF217" s="250">
        <v>473</v>
      </c>
      <c r="KG217" s="250">
        <v>456</v>
      </c>
      <c r="KH217" s="250">
        <v>448</v>
      </c>
      <c r="KI217" s="250">
        <v>448</v>
      </c>
      <c r="KJ217" s="250">
        <v>448</v>
      </c>
      <c r="KK217" s="250">
        <v>448</v>
      </c>
      <c r="KL217" s="250">
        <v>448</v>
      </c>
      <c r="KM217" s="250">
        <v>448</v>
      </c>
      <c r="KN217" s="250">
        <v>448</v>
      </c>
      <c r="KO217" s="250">
        <v>447</v>
      </c>
      <c r="KP217" s="250">
        <v>447</v>
      </c>
      <c r="KQ217" s="250">
        <v>447</v>
      </c>
      <c r="KR217" s="250">
        <v>447</v>
      </c>
      <c r="KS217" s="250">
        <v>447</v>
      </c>
      <c r="KT217" s="245">
        <v>372</v>
      </c>
      <c r="KU217" s="245">
        <v>372</v>
      </c>
      <c r="KV217" s="245">
        <v>340</v>
      </c>
      <c r="KW217" s="245">
        <v>340</v>
      </c>
      <c r="KX217" s="196"/>
      <c r="KY217" s="196"/>
      <c r="KZ217" s="196"/>
      <c r="LA217" s="196"/>
      <c r="LB217" s="245">
        <v>295</v>
      </c>
      <c r="LC217" s="250">
        <v>514</v>
      </c>
      <c r="LD217" s="250">
        <v>514</v>
      </c>
      <c r="LE217" s="245">
        <v>292</v>
      </c>
      <c r="LF217" s="199">
        <v>0</v>
      </c>
      <c r="LG217" s="245">
        <v>276</v>
      </c>
      <c r="LH217" s="196"/>
      <c r="LI217" s="196"/>
      <c r="LJ217" s="196"/>
      <c r="LK217" s="196"/>
      <c r="LL217" s="196"/>
      <c r="LM217" s="196"/>
      <c r="LN217" s="196"/>
      <c r="LO217" s="196"/>
      <c r="LP217" s="196"/>
      <c r="LQ217" s="245">
        <v>276</v>
      </c>
      <c r="LR217" s="196"/>
      <c r="LS217" s="196"/>
      <c r="LT217" s="196"/>
      <c r="LU217" s="196"/>
      <c r="LV217" s="196"/>
      <c r="LW217" s="196"/>
      <c r="LX217" s="196"/>
      <c r="LY217" s="196"/>
      <c r="LZ217" s="196"/>
      <c r="MA217" s="196"/>
      <c r="MB217" s="196"/>
      <c r="MC217" s="196"/>
      <c r="MD217" s="196"/>
      <c r="ME217" s="196"/>
      <c r="MF217" s="196"/>
      <c r="MG217" s="196"/>
      <c r="MH217" s="196"/>
      <c r="MI217" s="196"/>
      <c r="MJ217" s="196"/>
      <c r="MK217" s="196"/>
      <c r="ML217" s="196"/>
      <c r="MM217" s="196"/>
      <c r="MN217" s="245">
        <v>276</v>
      </c>
      <c r="MO217" s="250">
        <v>604</v>
      </c>
      <c r="MP217" s="196"/>
      <c r="MQ217" s="250">
        <v>604</v>
      </c>
      <c r="MR217" s="196"/>
      <c r="MS217" s="196"/>
      <c r="MT217" s="196"/>
      <c r="MU217" s="196"/>
      <c r="MV217" s="196"/>
      <c r="MW217" s="196"/>
      <c r="MX217" s="196"/>
      <c r="MY217" s="196"/>
      <c r="MZ217" s="196"/>
      <c r="NA217" s="250">
        <v>604</v>
      </c>
      <c r="NB217" s="196"/>
      <c r="NC217" s="196"/>
      <c r="ND217" s="196"/>
      <c r="NE217" s="196"/>
      <c r="NF217" s="196"/>
      <c r="NG217" s="196"/>
      <c r="NH217" s="196"/>
      <c r="NI217" s="196"/>
      <c r="NJ217" s="196"/>
      <c r="NK217" s="196"/>
      <c r="NL217" s="196"/>
      <c r="NM217" s="196"/>
      <c r="NN217" s="196"/>
      <c r="NO217" s="196"/>
      <c r="NP217" s="196"/>
      <c r="NQ217" s="196"/>
      <c r="NR217" s="196"/>
      <c r="NS217" s="196"/>
      <c r="NT217" s="196"/>
      <c r="NU217" s="196"/>
      <c r="NV217" s="196"/>
      <c r="NW217" s="196"/>
      <c r="NX217" s="196"/>
      <c r="NY217" s="196"/>
      <c r="NZ217" s="196"/>
      <c r="OA217" s="196"/>
      <c r="OB217" s="196"/>
      <c r="OC217" s="196"/>
      <c r="OD217" s="196"/>
      <c r="OE217" s="196"/>
      <c r="OF217" s="196"/>
      <c r="OG217" s="196"/>
      <c r="OH217" s="196"/>
      <c r="OI217" s="196"/>
      <c r="OJ217" s="196"/>
      <c r="OK217" s="196"/>
      <c r="OL217" s="196"/>
      <c r="OM217" s="196"/>
      <c r="ON217" s="196"/>
      <c r="OO217" s="196"/>
      <c r="OP217" s="196"/>
      <c r="OQ217" s="196"/>
      <c r="OR217" s="196"/>
      <c r="OS217" s="196"/>
      <c r="OT217" s="196"/>
      <c r="OU217" s="196"/>
      <c r="OV217" s="196"/>
      <c r="OW217" s="196"/>
      <c r="OX217" s="196"/>
      <c r="OY217" s="196"/>
      <c r="OZ217" s="196"/>
      <c r="PA217" s="196"/>
      <c r="PB217" s="196"/>
      <c r="PC217" s="196"/>
      <c r="PD217" s="196"/>
      <c r="PE217" s="196"/>
      <c r="PF217" s="196"/>
      <c r="PG217" s="196"/>
      <c r="PH217" s="196"/>
      <c r="PI217" s="196"/>
      <c r="PJ217" s="196"/>
      <c r="PK217" s="196"/>
      <c r="PL217" s="196"/>
      <c r="PM217" s="196"/>
      <c r="PN217" s="196"/>
      <c r="PO217" s="196"/>
      <c r="PP217" s="196"/>
      <c r="PQ217" s="196"/>
      <c r="PR217" s="196"/>
      <c r="PS217" s="196"/>
      <c r="PT217" s="196"/>
      <c r="PU217" s="196"/>
      <c r="PV217" s="196"/>
      <c r="PW217" s="196"/>
      <c r="PX217" s="261"/>
      <c r="PY217" s="261"/>
      <c r="PZ217" s="261"/>
      <c r="QA217" s="261"/>
      <c r="QB217" s="261"/>
      <c r="QC217" s="261"/>
      <c r="QD217" s="261"/>
      <c r="QE217" s="261"/>
      <c r="QF217" s="261"/>
      <c r="QG217" s="261"/>
      <c r="QH217" s="261"/>
      <c r="QI217" s="261"/>
      <c r="QJ217" s="261"/>
      <c r="QK217" s="261"/>
      <c r="QL217" s="261"/>
      <c r="QM217" s="261"/>
      <c r="QN217" s="261"/>
      <c r="QO217" s="261"/>
      <c r="QP217" s="261"/>
      <c r="QQ217" s="261"/>
      <c r="QR217" s="261"/>
      <c r="QS217" s="261"/>
      <c r="QT217" s="261"/>
      <c r="QU217" s="261"/>
      <c r="QV217" s="261"/>
      <c r="QW217" s="261"/>
      <c r="QX217" s="261"/>
      <c r="QY217" s="261"/>
      <c r="QZ217" s="261"/>
      <c r="RA217" s="261"/>
      <c r="RB217" s="261"/>
      <c r="RC217" s="261"/>
      <c r="RD217" s="261"/>
      <c r="RE217" s="261"/>
      <c r="RF217" s="261"/>
      <c r="RG217" s="261"/>
      <c r="RH217" s="261"/>
      <c r="RI217" s="261"/>
      <c r="RJ217" s="261"/>
      <c r="RK217" s="261"/>
      <c r="RL217" s="261"/>
      <c r="RM217" s="261"/>
      <c r="RN217" s="261"/>
      <c r="RO217" s="261"/>
      <c r="RP217" s="261"/>
      <c r="RQ217" s="261"/>
      <c r="RR217" s="261"/>
      <c r="RS217" s="261"/>
      <c r="RT217" s="261"/>
      <c r="RU217" s="261"/>
      <c r="RV217" s="261"/>
      <c r="RW217" s="261"/>
      <c r="RX217" s="261"/>
      <c r="RY217" s="261"/>
      <c r="RZ217" s="261"/>
      <c r="SA217" s="261"/>
      <c r="SB217" s="261"/>
      <c r="SC217" s="261"/>
      <c r="SD217" s="261"/>
      <c r="SE217" s="261"/>
    </row>
    <row r="218" spans="1:499" x14ac:dyDescent="0.2">
      <c r="A218" s="230" t="s">
        <v>830</v>
      </c>
      <c r="B218" s="231" t="s">
        <v>3847</v>
      </c>
      <c r="C218" s="225"/>
      <c r="D218" s="225"/>
      <c r="E218" s="225"/>
      <c r="F218" s="226" t="s">
        <v>5895</v>
      </c>
      <c r="G218" s="226" t="s">
        <v>5550</v>
      </c>
      <c r="H218" s="226" t="s">
        <v>5551</v>
      </c>
      <c r="I218" s="226" t="s">
        <v>5881</v>
      </c>
      <c r="J218" s="226"/>
      <c r="K218" s="226"/>
      <c r="L218" s="226"/>
      <c r="M218" s="226"/>
      <c r="N218" s="226" t="s">
        <v>5553</v>
      </c>
      <c r="O218" s="226" t="s">
        <v>5896</v>
      </c>
      <c r="P218" s="226"/>
      <c r="Q218" s="237">
        <v>0</v>
      </c>
      <c r="R218" s="238"/>
      <c r="S218" s="238"/>
      <c r="T218" s="238"/>
      <c r="U218" s="238"/>
      <c r="V218" s="238"/>
      <c r="W218" s="232" t="s">
        <v>5555</v>
      </c>
      <c r="X218" s="232"/>
      <c r="Y218" s="232" t="s">
        <v>5556</v>
      </c>
      <c r="Z218" s="235">
        <v>3.25</v>
      </c>
      <c r="AA218" s="235">
        <v>4.62</v>
      </c>
      <c r="AB218" s="235">
        <v>0</v>
      </c>
      <c r="AC218" s="224">
        <v>36526</v>
      </c>
      <c r="AD218" s="224">
        <v>36526</v>
      </c>
      <c r="AE218" s="125">
        <v>18</v>
      </c>
      <c r="AF218" s="125">
        <v>24</v>
      </c>
      <c r="AG218" s="125">
        <v>12</v>
      </c>
      <c r="AH218" s="236">
        <v>1</v>
      </c>
      <c r="AI218" s="236" t="s">
        <v>819</v>
      </c>
      <c r="AJ218" s="125" t="s">
        <v>6225</v>
      </c>
      <c r="AK218" s="175" t="s">
        <v>5145</v>
      </c>
      <c r="AL218" s="125" t="s">
        <v>820</v>
      </c>
      <c r="AM218" s="27" t="s">
        <v>820</v>
      </c>
      <c r="AN218" s="126">
        <v>6.03</v>
      </c>
      <c r="AO218" s="126">
        <v>12.3</v>
      </c>
      <c r="AP218" s="126">
        <v>8.3000000000000007</v>
      </c>
      <c r="AQ218" s="126">
        <v>8.3000000000000007</v>
      </c>
      <c r="AR218" s="125">
        <v>3</v>
      </c>
      <c r="AS218" s="125">
        <v>0</v>
      </c>
      <c r="AT218" s="178">
        <v>43449</v>
      </c>
      <c r="AU218" s="178">
        <v>42751</v>
      </c>
      <c r="AV218" s="178">
        <v>43443</v>
      </c>
      <c r="AW218" s="239" t="s">
        <v>855</v>
      </c>
      <c r="AX218" s="239" t="s">
        <v>846</v>
      </c>
      <c r="AY218" s="127"/>
      <c r="AZ218" s="127"/>
      <c r="BA218" s="128">
        <v>200</v>
      </c>
      <c r="BB218" s="128" t="s">
        <v>489</v>
      </c>
      <c r="BC218" s="128"/>
      <c r="BD218" s="128">
        <v>1</v>
      </c>
      <c r="BE218" s="129" t="s">
        <v>541</v>
      </c>
      <c r="BF218" s="130">
        <v>1</v>
      </c>
      <c r="BG218" s="240"/>
      <c r="BH218" s="241"/>
      <c r="BI218" s="190"/>
      <c r="BJ218" s="131">
        <v>296</v>
      </c>
      <c r="BK218" s="191">
        <v>261</v>
      </c>
      <c r="BL218" s="13">
        <v>197</v>
      </c>
      <c r="BM218" s="13">
        <v>98</v>
      </c>
      <c r="BN218" s="27" t="s">
        <v>706</v>
      </c>
      <c r="BO218" s="13" t="s">
        <v>5566</v>
      </c>
      <c r="BP218" s="222">
        <v>274</v>
      </c>
      <c r="BQ218" s="132"/>
      <c r="BR218" s="133"/>
      <c r="BS218" s="125">
        <v>1000000000</v>
      </c>
      <c r="BT218" s="134">
        <v>0</v>
      </c>
      <c r="BU218" s="135">
        <v>1</v>
      </c>
      <c r="BV218" s="134">
        <v>200</v>
      </c>
      <c r="BW218" s="136">
        <v>0</v>
      </c>
      <c r="BX218" s="136">
        <v>0</v>
      </c>
      <c r="BY218" s="136">
        <v>200</v>
      </c>
      <c r="BZ218" s="134">
        <v>0</v>
      </c>
      <c r="CA218" s="134">
        <v>0</v>
      </c>
      <c r="CB218" s="134">
        <v>200</v>
      </c>
      <c r="CC218" s="135">
        <v>0.32429999999999998</v>
      </c>
      <c r="CD218" s="134"/>
      <c r="CE218" s="134"/>
      <c r="CF218" s="137">
        <v>0</v>
      </c>
      <c r="CG218" s="134">
        <v>99</v>
      </c>
      <c r="CH218" s="132"/>
      <c r="CI218" s="132"/>
      <c r="CJ218" s="229" t="s">
        <v>820</v>
      </c>
      <c r="CK218" s="233" t="s">
        <v>820</v>
      </c>
      <c r="CL218" s="138">
        <v>134</v>
      </c>
      <c r="CM218" s="138">
        <v>0</v>
      </c>
      <c r="CN218" s="135">
        <v>0</v>
      </c>
      <c r="CO218" s="135">
        <v>0.56000000000000005</v>
      </c>
      <c r="CP218" s="139"/>
      <c r="CQ218" s="135">
        <v>0</v>
      </c>
      <c r="CR218" s="179">
        <v>43479</v>
      </c>
      <c r="CS218" s="180">
        <v>43479</v>
      </c>
      <c r="CT218" s="181">
        <v>43605</v>
      </c>
      <c r="CU218" s="181">
        <v>43038</v>
      </c>
      <c r="CV218" s="181">
        <v>0</v>
      </c>
      <c r="CW218" s="181">
        <v>43122</v>
      </c>
      <c r="CX218" s="181">
        <v>43206</v>
      </c>
      <c r="CY218" s="135">
        <v>1</v>
      </c>
      <c r="CZ218" s="134">
        <v>0</v>
      </c>
      <c r="DA218" s="135">
        <v>2.197802197802198E-2</v>
      </c>
      <c r="DB218" s="135">
        <v>0</v>
      </c>
      <c r="DC218" s="135">
        <v>0</v>
      </c>
      <c r="DD218" s="135">
        <v>0</v>
      </c>
      <c r="DE218" s="140">
        <v>0</v>
      </c>
      <c r="DF218" s="13" t="s">
        <v>820</v>
      </c>
      <c r="DG218" s="80" t="s">
        <v>820</v>
      </c>
      <c r="DH218" s="18" t="b">
        <v>0</v>
      </c>
      <c r="DI218" s="79"/>
      <c r="DJ218" s="79"/>
      <c r="DK218" s="192"/>
      <c r="DL218" s="174"/>
      <c r="DM218" s="193"/>
      <c r="DN218" s="135"/>
      <c r="DO218" s="79"/>
      <c r="DP218" s="79"/>
      <c r="DQ218" s="79"/>
      <c r="DR218" s="79"/>
      <c r="DS218" s="79"/>
      <c r="DT218" s="79"/>
      <c r="DU218" s="79"/>
      <c r="DV218" s="18"/>
      <c r="DW218" s="18"/>
      <c r="DX218" s="18"/>
      <c r="DY218" s="177"/>
      <c r="DZ218" s="177">
        <v>0</v>
      </c>
      <c r="EA218" s="177">
        <v>0</v>
      </c>
      <c r="EB218" s="177">
        <v>0</v>
      </c>
      <c r="EC218" s="177">
        <v>0</v>
      </c>
      <c r="ED218" s="177">
        <v>0</v>
      </c>
      <c r="EE218" s="177">
        <v>0</v>
      </c>
      <c r="EF218" s="177">
        <v>0</v>
      </c>
      <c r="EG218" s="177">
        <v>0</v>
      </c>
      <c r="EH218" s="177">
        <v>0</v>
      </c>
      <c r="EI218" s="177">
        <v>0</v>
      </c>
      <c r="EJ218" s="177">
        <v>0</v>
      </c>
      <c r="EK218" s="177">
        <v>0</v>
      </c>
      <c r="EL218" s="177">
        <v>0</v>
      </c>
      <c r="EM218" s="177">
        <v>0</v>
      </c>
      <c r="EN218" s="177">
        <v>0</v>
      </c>
      <c r="EO218" s="177">
        <v>0</v>
      </c>
      <c r="EP218" s="177">
        <v>0</v>
      </c>
      <c r="EQ218" s="177">
        <v>0</v>
      </c>
      <c r="ER218" s="177">
        <v>0</v>
      </c>
      <c r="ES218" s="177">
        <v>0</v>
      </c>
      <c r="ET218" s="177">
        <v>0</v>
      </c>
      <c r="EU218" s="177">
        <v>0</v>
      </c>
      <c r="EV218" s="177">
        <v>0</v>
      </c>
      <c r="EW218" s="177">
        <v>0</v>
      </c>
      <c r="EX218" s="177">
        <v>0</v>
      </c>
      <c r="EY218" s="177">
        <v>0</v>
      </c>
      <c r="EZ218" s="177">
        <v>0</v>
      </c>
      <c r="FA218" s="177">
        <v>0</v>
      </c>
      <c r="FB218" s="177">
        <v>0</v>
      </c>
      <c r="FC218" s="250">
        <v>79</v>
      </c>
      <c r="FD218" s="242">
        <v>34</v>
      </c>
      <c r="FE218" s="248">
        <v>134</v>
      </c>
      <c r="FF218" s="248">
        <v>134</v>
      </c>
      <c r="FG218" s="250">
        <v>96</v>
      </c>
      <c r="FH218" s="250">
        <v>96</v>
      </c>
      <c r="FI218" s="244">
        <v>96</v>
      </c>
      <c r="FJ218" s="244">
        <v>96</v>
      </c>
      <c r="FK218" s="244">
        <v>69</v>
      </c>
      <c r="FL218" s="244">
        <v>69</v>
      </c>
      <c r="FM218" s="244">
        <v>69</v>
      </c>
      <c r="FN218" s="244">
        <v>69</v>
      </c>
      <c r="FO218" s="244">
        <v>69</v>
      </c>
      <c r="FP218" s="244">
        <v>69</v>
      </c>
      <c r="FQ218" s="244">
        <v>69</v>
      </c>
      <c r="FR218" s="244">
        <v>69</v>
      </c>
      <c r="FS218" s="244">
        <v>69</v>
      </c>
      <c r="FT218" s="244">
        <v>69</v>
      </c>
      <c r="FU218" s="244">
        <v>69</v>
      </c>
      <c r="FV218" s="244">
        <v>69</v>
      </c>
      <c r="FW218" s="244">
        <v>69</v>
      </c>
      <c r="FX218" s="244">
        <v>69</v>
      </c>
      <c r="FY218" s="244">
        <v>69</v>
      </c>
      <c r="FZ218" s="244">
        <v>69</v>
      </c>
      <c r="GA218" s="244">
        <v>69</v>
      </c>
      <c r="GB218" s="244">
        <v>69</v>
      </c>
      <c r="GC218" s="244">
        <v>69</v>
      </c>
      <c r="GD218" s="242">
        <v>56</v>
      </c>
      <c r="GE218" s="242">
        <v>56</v>
      </c>
      <c r="GF218" s="242">
        <v>56</v>
      </c>
      <c r="GG218" s="242">
        <v>56</v>
      </c>
      <c r="GH218" s="242">
        <v>56</v>
      </c>
      <c r="GI218" s="242">
        <v>56</v>
      </c>
      <c r="GJ218" s="242">
        <v>56</v>
      </c>
      <c r="GK218" s="242">
        <v>56</v>
      </c>
      <c r="GL218" s="242">
        <v>56</v>
      </c>
      <c r="GM218" s="242">
        <v>52</v>
      </c>
      <c r="GN218" s="242">
        <v>48</v>
      </c>
      <c r="GO218" s="242">
        <v>43</v>
      </c>
      <c r="GP218" s="242">
        <v>43</v>
      </c>
      <c r="GQ218" s="242">
        <v>43</v>
      </c>
      <c r="GR218" s="242">
        <v>43</v>
      </c>
      <c r="GS218" s="242">
        <v>43</v>
      </c>
      <c r="GT218" s="242">
        <v>43</v>
      </c>
      <c r="GU218" s="242">
        <v>43</v>
      </c>
      <c r="GV218" s="242">
        <v>43</v>
      </c>
      <c r="GW218" s="242">
        <v>43</v>
      </c>
      <c r="GX218" s="242">
        <v>43</v>
      </c>
      <c r="GY218" s="242">
        <v>43</v>
      </c>
      <c r="GZ218" s="242">
        <v>43</v>
      </c>
      <c r="HA218" s="242">
        <v>38</v>
      </c>
      <c r="HB218" s="242">
        <v>38</v>
      </c>
      <c r="HC218" s="242">
        <v>38</v>
      </c>
      <c r="HD218" s="242">
        <v>38</v>
      </c>
      <c r="HE218" s="242">
        <v>1</v>
      </c>
      <c r="HF218" s="242">
        <v>38</v>
      </c>
      <c r="HG218" s="242">
        <v>38</v>
      </c>
      <c r="HH218" s="242">
        <v>38</v>
      </c>
      <c r="HI218" s="242">
        <v>38</v>
      </c>
      <c r="HJ218" s="242">
        <v>38</v>
      </c>
      <c r="HK218" s="198"/>
      <c r="HL218" s="198"/>
      <c r="HM218" s="242">
        <v>33</v>
      </c>
      <c r="HN218" s="242">
        <v>33</v>
      </c>
      <c r="HO218" s="242">
        <v>38</v>
      </c>
      <c r="HP218" s="242">
        <v>31</v>
      </c>
      <c r="HQ218" s="242">
        <v>31</v>
      </c>
      <c r="HR218" s="242">
        <v>31</v>
      </c>
      <c r="HS218" s="242">
        <v>31</v>
      </c>
      <c r="HT218" s="242">
        <v>31</v>
      </c>
      <c r="HU218" s="242">
        <v>31</v>
      </c>
      <c r="HV218" s="198"/>
      <c r="HW218" s="242">
        <v>31</v>
      </c>
      <c r="HX218" s="242">
        <v>31</v>
      </c>
      <c r="HY218" s="242">
        <v>31</v>
      </c>
      <c r="HZ218" s="242">
        <v>31</v>
      </c>
      <c r="IA218" s="242">
        <v>31</v>
      </c>
      <c r="IB218" s="242">
        <v>31</v>
      </c>
      <c r="IC218" s="242">
        <v>31</v>
      </c>
      <c r="ID218" s="242">
        <v>31</v>
      </c>
      <c r="IE218" s="242">
        <v>31</v>
      </c>
      <c r="IF218" s="242">
        <v>31</v>
      </c>
      <c r="IG218" s="242">
        <v>31</v>
      </c>
      <c r="IH218" s="242">
        <v>31</v>
      </c>
      <c r="II218" s="242">
        <v>31</v>
      </c>
      <c r="IJ218" s="242">
        <v>31</v>
      </c>
      <c r="IK218" s="242">
        <v>31</v>
      </c>
      <c r="IL218" s="242">
        <v>31</v>
      </c>
      <c r="IM218" s="242">
        <v>31</v>
      </c>
      <c r="IN218" s="242">
        <v>31</v>
      </c>
      <c r="IO218" s="242">
        <v>31</v>
      </c>
      <c r="IP218" s="242">
        <v>31</v>
      </c>
      <c r="IQ218" s="242">
        <v>31</v>
      </c>
      <c r="IR218" s="242">
        <v>31</v>
      </c>
      <c r="IS218" s="242">
        <v>28</v>
      </c>
      <c r="IT218" s="242">
        <v>28</v>
      </c>
      <c r="IU218" s="242">
        <v>28</v>
      </c>
      <c r="IV218" s="242">
        <v>28</v>
      </c>
      <c r="IW218" s="242">
        <v>28</v>
      </c>
      <c r="IX218" s="242">
        <v>28</v>
      </c>
      <c r="IY218" s="242">
        <v>28</v>
      </c>
      <c r="IZ218" s="198"/>
      <c r="JA218" s="242">
        <v>28</v>
      </c>
      <c r="JB218" s="242">
        <v>28</v>
      </c>
      <c r="JC218" s="242">
        <v>28</v>
      </c>
      <c r="JD218" s="242">
        <v>26</v>
      </c>
      <c r="JE218" s="242">
        <v>26</v>
      </c>
      <c r="JF218" s="242">
        <v>26</v>
      </c>
      <c r="JG218" s="242">
        <v>26</v>
      </c>
      <c r="JH218" s="242">
        <v>26</v>
      </c>
      <c r="JI218" s="242">
        <v>26</v>
      </c>
      <c r="JJ218" s="242"/>
      <c r="JK218" s="242">
        <v>26</v>
      </c>
      <c r="JL218" s="242">
        <v>26</v>
      </c>
      <c r="JM218" s="242">
        <v>26</v>
      </c>
      <c r="JN218" s="242">
        <v>26</v>
      </c>
      <c r="JO218" s="242">
        <v>26</v>
      </c>
      <c r="JP218" s="242">
        <v>26</v>
      </c>
      <c r="JQ218" s="198"/>
      <c r="JR218" s="242">
        <v>26</v>
      </c>
      <c r="JS218" s="242">
        <v>26</v>
      </c>
      <c r="JT218" s="242">
        <v>26</v>
      </c>
      <c r="JU218" s="242">
        <v>26</v>
      </c>
      <c r="JV218" s="242">
        <v>26</v>
      </c>
      <c r="JW218" s="242">
        <v>26</v>
      </c>
      <c r="JX218" s="242">
        <v>26</v>
      </c>
      <c r="JY218" s="242">
        <v>26</v>
      </c>
      <c r="JZ218" s="242">
        <v>26</v>
      </c>
      <c r="KA218" s="242">
        <v>26</v>
      </c>
      <c r="KB218" s="242">
        <v>26</v>
      </c>
      <c r="KC218" s="242">
        <v>26</v>
      </c>
      <c r="KD218" s="242">
        <v>26</v>
      </c>
      <c r="KE218" s="242">
        <v>26</v>
      </c>
      <c r="KF218" s="242">
        <v>26</v>
      </c>
      <c r="KG218" s="242">
        <v>26</v>
      </c>
      <c r="KH218" s="242">
        <v>21</v>
      </c>
      <c r="KI218" s="242">
        <v>21</v>
      </c>
      <c r="KJ218" s="242">
        <v>21</v>
      </c>
      <c r="KK218" s="242">
        <v>21</v>
      </c>
      <c r="KL218" s="242">
        <v>21</v>
      </c>
      <c r="KM218" s="242">
        <v>21</v>
      </c>
      <c r="KN218" s="242">
        <v>21</v>
      </c>
      <c r="KO218" s="242">
        <v>21</v>
      </c>
      <c r="KP218" s="242">
        <v>21</v>
      </c>
      <c r="KQ218" s="242">
        <v>21</v>
      </c>
      <c r="KR218" s="242">
        <v>21</v>
      </c>
      <c r="KS218" s="242">
        <v>21</v>
      </c>
      <c r="KT218" s="242">
        <v>21</v>
      </c>
      <c r="KU218" s="242">
        <v>21</v>
      </c>
      <c r="KV218" s="242">
        <v>16</v>
      </c>
      <c r="KW218" s="242">
        <v>16</v>
      </c>
      <c r="KX218" s="198"/>
      <c r="KY218" s="198"/>
      <c r="KZ218" s="198"/>
      <c r="LA218" s="198"/>
      <c r="LB218" s="242">
        <v>4</v>
      </c>
      <c r="LC218" s="242">
        <v>26</v>
      </c>
      <c r="LD218" s="242">
        <v>26</v>
      </c>
      <c r="LE218" s="242">
        <v>4</v>
      </c>
      <c r="LF218" s="243">
        <v>0</v>
      </c>
      <c r="LG218" s="242">
        <v>4</v>
      </c>
      <c r="LH218" s="198"/>
      <c r="LI218" s="198"/>
      <c r="LJ218" s="198"/>
      <c r="LK218" s="198"/>
      <c r="LL218" s="198"/>
      <c r="LM218" s="198"/>
      <c r="LN218" s="198"/>
      <c r="LO218" s="198"/>
      <c r="LP218" s="198"/>
      <c r="LQ218" s="242">
        <v>4</v>
      </c>
      <c r="LR218" s="198"/>
      <c r="LS218" s="198"/>
      <c r="LT218" s="198"/>
      <c r="LU218" s="198"/>
      <c r="LV218" s="198"/>
      <c r="LW218" s="198"/>
      <c r="LX218" s="198"/>
      <c r="LY218" s="198"/>
      <c r="LZ218" s="198"/>
      <c r="MA218" s="198"/>
      <c r="MB218" s="198"/>
      <c r="MC218" s="198"/>
      <c r="MD218" s="198"/>
      <c r="ME218" s="198"/>
      <c r="MF218" s="198"/>
      <c r="MG218" s="198"/>
      <c r="MH218" s="198"/>
      <c r="MI218" s="198"/>
      <c r="MJ218" s="198"/>
      <c r="MK218" s="198"/>
      <c r="ML218" s="198"/>
      <c r="MM218" s="198"/>
      <c r="MN218" s="242">
        <v>4</v>
      </c>
      <c r="MO218" s="243">
        <v>0</v>
      </c>
      <c r="MP218" s="198"/>
      <c r="MQ218" s="243">
        <v>0</v>
      </c>
      <c r="MR218" s="198"/>
      <c r="MS218" s="198"/>
      <c r="MT218" s="198"/>
      <c r="MU218" s="198"/>
      <c r="MV218" s="198"/>
      <c r="MW218" s="198"/>
      <c r="MX218" s="198"/>
      <c r="MY218" s="198"/>
      <c r="MZ218" s="198"/>
      <c r="NA218" s="243">
        <v>0</v>
      </c>
      <c r="NB218" s="198"/>
      <c r="NC218" s="198"/>
      <c r="ND218" s="198"/>
      <c r="NE218" s="198"/>
      <c r="NF218" s="198"/>
      <c r="NG218" s="198"/>
      <c r="NH218" s="198"/>
      <c r="NI218" s="198"/>
      <c r="NJ218" s="198"/>
      <c r="NK218" s="198"/>
      <c r="NL218" s="198"/>
      <c r="NM218" s="198"/>
      <c r="NN218" s="198"/>
      <c r="NO218" s="198"/>
      <c r="NP218" s="198"/>
      <c r="NQ218" s="198"/>
      <c r="NR218" s="198"/>
      <c r="NS218" s="198"/>
      <c r="NT218" s="198"/>
      <c r="NU218" s="198"/>
      <c r="NV218" s="198"/>
      <c r="NW218" s="198"/>
      <c r="NX218" s="198"/>
      <c r="NY218" s="198"/>
      <c r="NZ218" s="198"/>
      <c r="OA218" s="198"/>
      <c r="OB218" s="198"/>
      <c r="OC218" s="198"/>
      <c r="OD218" s="198"/>
      <c r="OE218" s="198"/>
      <c r="OF218" s="198"/>
      <c r="OG218" s="198"/>
      <c r="OH218" s="198"/>
      <c r="OI218" s="198"/>
      <c r="OJ218" s="198"/>
      <c r="OK218" s="198"/>
      <c r="OL218" s="198"/>
      <c r="OM218" s="198"/>
      <c r="ON218" s="198"/>
      <c r="OO218" s="198"/>
      <c r="OP218" s="198"/>
      <c r="OQ218" s="198"/>
      <c r="OR218" s="198"/>
      <c r="OS218" s="198"/>
      <c r="OT218" s="198"/>
      <c r="OU218" s="198"/>
      <c r="OV218" s="198"/>
      <c r="OW218" s="198"/>
      <c r="OX218" s="198"/>
      <c r="OY218" s="198"/>
      <c r="OZ218" s="198"/>
      <c r="PA218" s="198"/>
      <c r="PB218" s="198"/>
      <c r="PC218" s="198"/>
      <c r="PD218" s="198"/>
      <c r="PE218" s="198"/>
      <c r="PF218" s="198"/>
      <c r="PG218" s="198"/>
      <c r="PH218" s="198"/>
      <c r="PI218" s="198"/>
      <c r="PJ218" s="198"/>
      <c r="PK218" s="198"/>
      <c r="PL218" s="198"/>
      <c r="PM218" s="198"/>
      <c r="PN218" s="198"/>
      <c r="PO218" s="198"/>
      <c r="PP218" s="198"/>
      <c r="PQ218" s="198"/>
      <c r="PR218" s="198"/>
      <c r="PS218" s="198"/>
      <c r="PT218" s="198"/>
      <c r="PU218" s="198"/>
      <c r="PV218" s="198"/>
      <c r="PW218" s="198"/>
      <c r="PX218" s="261"/>
      <c r="PY218" s="261"/>
      <c r="PZ218" s="261"/>
      <c r="QA218" s="261"/>
      <c r="QB218" s="261"/>
      <c r="QC218" s="261"/>
      <c r="QD218" s="261"/>
      <c r="QE218" s="261"/>
      <c r="QF218" s="261"/>
      <c r="QG218" s="261"/>
      <c r="QH218" s="261"/>
      <c r="QI218" s="261"/>
      <c r="QJ218" s="261"/>
      <c r="QK218" s="261"/>
      <c r="QL218" s="261"/>
      <c r="QM218" s="261"/>
      <c r="QN218" s="261"/>
      <c r="QO218" s="261"/>
      <c r="QP218" s="261"/>
      <c r="QQ218" s="261"/>
      <c r="QR218" s="261"/>
      <c r="QS218" s="261"/>
      <c r="QT218" s="261"/>
      <c r="QU218" s="261"/>
      <c r="QV218" s="261"/>
      <c r="QW218" s="261"/>
      <c r="QX218" s="261"/>
      <c r="QY218" s="261"/>
      <c r="QZ218" s="261"/>
      <c r="RA218" s="261"/>
      <c r="RB218" s="261"/>
      <c r="RC218" s="261"/>
      <c r="RD218" s="261"/>
      <c r="RE218" s="261"/>
      <c r="RF218" s="261"/>
      <c r="RG218" s="261"/>
      <c r="RH218" s="261"/>
      <c r="RI218" s="261"/>
      <c r="RJ218" s="261"/>
      <c r="RK218" s="261"/>
      <c r="RL218" s="261"/>
      <c r="RM218" s="261"/>
      <c r="RN218" s="261"/>
      <c r="RO218" s="261"/>
      <c r="RP218" s="261"/>
      <c r="RQ218" s="261"/>
      <c r="RR218" s="261"/>
      <c r="RS218" s="261"/>
      <c r="RT218" s="261"/>
      <c r="RU218" s="261"/>
      <c r="RV218" s="261"/>
      <c r="RW218" s="261"/>
      <c r="RX218" s="261"/>
      <c r="RY218" s="261"/>
      <c r="RZ218" s="261"/>
      <c r="SA218" s="261"/>
      <c r="SB218" s="261"/>
      <c r="SC218" s="261"/>
      <c r="SD218" s="261"/>
      <c r="SE218" s="261"/>
    </row>
    <row r="219" spans="1:499" x14ac:dyDescent="0.2">
      <c r="A219" s="230" t="s">
        <v>830</v>
      </c>
      <c r="B219" s="231" t="s">
        <v>2164</v>
      </c>
      <c r="C219" s="225"/>
      <c r="D219" s="225"/>
      <c r="E219" s="225"/>
      <c r="F219" s="226" t="s">
        <v>5897</v>
      </c>
      <c r="G219" s="226" t="s">
        <v>5550</v>
      </c>
      <c r="H219" s="226" t="s">
        <v>5551</v>
      </c>
      <c r="I219" s="226" t="s">
        <v>5881</v>
      </c>
      <c r="J219" s="226"/>
      <c r="K219" s="226"/>
      <c r="L219" s="226"/>
      <c r="M219" s="226"/>
      <c r="N219" s="226" t="s">
        <v>5553</v>
      </c>
      <c r="O219" s="226" t="s">
        <v>5707</v>
      </c>
      <c r="P219" s="226"/>
      <c r="Q219" s="237">
        <v>0</v>
      </c>
      <c r="R219" s="238"/>
      <c r="S219" s="238"/>
      <c r="T219" s="238"/>
      <c r="U219" s="238"/>
      <c r="V219" s="238"/>
      <c r="W219" s="232" t="s">
        <v>5561</v>
      </c>
      <c r="X219" s="232"/>
      <c r="Y219" s="232" t="s">
        <v>5556</v>
      </c>
      <c r="Z219" s="235">
        <v>2.2400000000000002</v>
      </c>
      <c r="AA219" s="235">
        <v>4</v>
      </c>
      <c r="AB219" s="235">
        <v>0</v>
      </c>
      <c r="AC219" s="224">
        <v>36526</v>
      </c>
      <c r="AD219" s="224">
        <v>36526</v>
      </c>
      <c r="AE219" s="125">
        <v>18</v>
      </c>
      <c r="AF219" s="125">
        <v>24</v>
      </c>
      <c r="AG219" s="125">
        <v>12</v>
      </c>
      <c r="AH219" s="236">
        <v>1</v>
      </c>
      <c r="AI219" s="236" t="s">
        <v>819</v>
      </c>
      <c r="AJ219" s="125" t="s">
        <v>6225</v>
      </c>
      <c r="AK219" s="175" t="s">
        <v>5144</v>
      </c>
      <c r="AL219" s="125" t="s">
        <v>820</v>
      </c>
      <c r="AM219" s="27" t="s">
        <v>820</v>
      </c>
      <c r="AN219" s="126">
        <v>80.58</v>
      </c>
      <c r="AO219" s="126">
        <v>14.2</v>
      </c>
      <c r="AP219" s="126">
        <v>5.7</v>
      </c>
      <c r="AQ219" s="126">
        <v>0.9</v>
      </c>
      <c r="AR219" s="125">
        <v>0</v>
      </c>
      <c r="AS219" s="125">
        <v>0</v>
      </c>
      <c r="AT219" s="178">
        <v>43333</v>
      </c>
      <c r="AU219" s="178"/>
      <c r="AV219" s="178">
        <v>43122</v>
      </c>
      <c r="AW219" s="239" t="s">
        <v>855</v>
      </c>
      <c r="AX219" s="239" t="s">
        <v>846</v>
      </c>
      <c r="AY219" s="127"/>
      <c r="AZ219" s="127"/>
      <c r="BA219" s="128">
        <v>300</v>
      </c>
      <c r="BB219" s="128" t="s">
        <v>489</v>
      </c>
      <c r="BC219" s="128"/>
      <c r="BD219" s="128">
        <v>1</v>
      </c>
      <c r="BE219" s="129" t="s">
        <v>541</v>
      </c>
      <c r="BF219" s="130">
        <v>1</v>
      </c>
      <c r="BG219" s="240"/>
      <c r="BH219" s="241"/>
      <c r="BI219" s="190"/>
      <c r="BJ219" s="131">
        <v>4581</v>
      </c>
      <c r="BK219" s="191">
        <v>3482</v>
      </c>
      <c r="BL219" s="13">
        <v>3046</v>
      </c>
      <c r="BM219" s="13">
        <v>1512</v>
      </c>
      <c r="BN219" s="27" t="s">
        <v>5557</v>
      </c>
      <c r="BO219" s="13" t="s">
        <v>705</v>
      </c>
      <c r="BP219" s="222">
        <v>4090</v>
      </c>
      <c r="BQ219" s="132"/>
      <c r="BR219" s="133"/>
      <c r="BS219" s="125">
        <v>1000000000</v>
      </c>
      <c r="BT219" s="134">
        <v>950</v>
      </c>
      <c r="BU219" s="135">
        <v>0.79259999999999997</v>
      </c>
      <c r="BV219" s="134">
        <v>900</v>
      </c>
      <c r="BW219" s="136">
        <v>0</v>
      </c>
      <c r="BX219" s="136">
        <v>400</v>
      </c>
      <c r="BY219" s="136">
        <v>500</v>
      </c>
      <c r="BZ219" s="134">
        <v>0</v>
      </c>
      <c r="CA219" s="134">
        <v>0</v>
      </c>
      <c r="CB219" s="134">
        <v>1850</v>
      </c>
      <c r="CC219" s="135">
        <v>0.59619999999999995</v>
      </c>
      <c r="CD219" s="134"/>
      <c r="CE219" s="134"/>
      <c r="CF219" s="137">
        <v>2731</v>
      </c>
      <c r="CG219" s="134">
        <v>1527</v>
      </c>
      <c r="CH219" s="132"/>
      <c r="CI219" s="132"/>
      <c r="CJ219" s="229" t="s">
        <v>820</v>
      </c>
      <c r="CK219" s="233" t="s">
        <v>820</v>
      </c>
      <c r="CL219" s="138">
        <v>989</v>
      </c>
      <c r="CM219" s="138">
        <v>0</v>
      </c>
      <c r="CN219" s="135">
        <v>0</v>
      </c>
      <c r="CO219" s="135">
        <v>1.05</v>
      </c>
      <c r="CP219" s="139"/>
      <c r="CQ219" s="135">
        <v>1</v>
      </c>
      <c r="CR219" s="179">
        <v>43479</v>
      </c>
      <c r="CS219" s="180">
        <v>43479</v>
      </c>
      <c r="CT219" s="181">
        <v>43605</v>
      </c>
      <c r="CU219" s="181">
        <v>43311</v>
      </c>
      <c r="CV219" s="181">
        <v>43395</v>
      </c>
      <c r="CW219" s="181">
        <v>43395</v>
      </c>
      <c r="CX219" s="181">
        <v>43479</v>
      </c>
      <c r="CY219" s="135">
        <v>0</v>
      </c>
      <c r="CZ219" s="134">
        <v>0</v>
      </c>
      <c r="DA219" s="135">
        <v>0</v>
      </c>
      <c r="DB219" s="135">
        <v>2.197802197802198E-2</v>
      </c>
      <c r="DC219" s="135">
        <v>0</v>
      </c>
      <c r="DD219" s="135">
        <v>0</v>
      </c>
      <c r="DE219" s="140">
        <v>0</v>
      </c>
      <c r="DF219" s="13" t="s">
        <v>820</v>
      </c>
      <c r="DG219" s="80" t="s">
        <v>706</v>
      </c>
      <c r="DH219" s="18" t="b">
        <v>0</v>
      </c>
      <c r="DI219" s="79"/>
      <c r="DJ219" s="79"/>
      <c r="DK219" s="192"/>
      <c r="DL219" s="174"/>
      <c r="DM219" s="193"/>
      <c r="DN219" s="135"/>
      <c r="DO219" s="79"/>
      <c r="DP219" s="79"/>
      <c r="DQ219" s="79"/>
      <c r="DR219" s="79"/>
      <c r="DS219" s="79"/>
      <c r="DT219" s="79"/>
      <c r="DU219" s="79"/>
      <c r="DV219" s="18"/>
      <c r="DW219" s="18"/>
      <c r="DX219" s="18"/>
      <c r="DY219" s="177"/>
      <c r="DZ219" s="177">
        <v>0</v>
      </c>
      <c r="EA219" s="177">
        <v>0</v>
      </c>
      <c r="EB219" s="177">
        <v>0</v>
      </c>
      <c r="EC219" s="177">
        <v>0</v>
      </c>
      <c r="ED219" s="177">
        <v>0</v>
      </c>
      <c r="EE219" s="177">
        <v>0</v>
      </c>
      <c r="EF219" s="177">
        <v>0</v>
      </c>
      <c r="EG219" s="177">
        <v>0</v>
      </c>
      <c r="EH219" s="177">
        <v>0</v>
      </c>
      <c r="EI219" s="177">
        <v>0</v>
      </c>
      <c r="EJ219" s="177">
        <v>0</v>
      </c>
      <c r="EK219" s="177">
        <v>0</v>
      </c>
      <c r="EL219" s="177">
        <v>0</v>
      </c>
      <c r="EM219" s="177">
        <v>0</v>
      </c>
      <c r="EN219" s="177">
        <v>0</v>
      </c>
      <c r="EO219" s="177">
        <v>0</v>
      </c>
      <c r="EP219" s="177">
        <v>0</v>
      </c>
      <c r="EQ219" s="177">
        <v>0</v>
      </c>
      <c r="ER219" s="177">
        <v>0</v>
      </c>
      <c r="ES219" s="177">
        <v>0</v>
      </c>
      <c r="ET219" s="177">
        <v>0</v>
      </c>
      <c r="EU219" s="177">
        <v>0</v>
      </c>
      <c r="EV219" s="177">
        <v>0</v>
      </c>
      <c r="EW219" s="177">
        <v>0</v>
      </c>
      <c r="EX219" s="177">
        <v>0</v>
      </c>
      <c r="EY219" s="177">
        <v>0</v>
      </c>
      <c r="EZ219" s="177">
        <v>0</v>
      </c>
      <c r="FA219" s="177">
        <v>0</v>
      </c>
      <c r="FB219" s="177">
        <v>946</v>
      </c>
      <c r="FC219" s="250">
        <v>965</v>
      </c>
      <c r="FD219" s="250">
        <v>1212</v>
      </c>
      <c r="FE219" s="250">
        <v>1202</v>
      </c>
      <c r="FF219" s="244">
        <v>1202</v>
      </c>
      <c r="FG219" s="250">
        <v>1034</v>
      </c>
      <c r="FH219" s="250">
        <v>981</v>
      </c>
      <c r="FI219" s="250">
        <v>981</v>
      </c>
      <c r="FJ219" s="250">
        <v>981</v>
      </c>
      <c r="FK219" s="250">
        <v>829</v>
      </c>
      <c r="FL219" s="250">
        <v>829</v>
      </c>
      <c r="FM219" s="250">
        <v>829</v>
      </c>
      <c r="FN219" s="250">
        <v>829</v>
      </c>
      <c r="FO219" s="250">
        <v>829</v>
      </c>
      <c r="FP219" s="250">
        <v>829</v>
      </c>
      <c r="FQ219" s="250">
        <v>829</v>
      </c>
      <c r="FR219" s="250">
        <v>829</v>
      </c>
      <c r="FS219" s="250">
        <v>829</v>
      </c>
      <c r="FT219" s="250">
        <v>829</v>
      </c>
      <c r="FU219" s="250">
        <v>829</v>
      </c>
      <c r="FV219" s="250">
        <v>829</v>
      </c>
      <c r="FW219" s="250">
        <v>829</v>
      </c>
      <c r="FX219" s="250">
        <v>829</v>
      </c>
      <c r="FY219" s="250">
        <v>829</v>
      </c>
      <c r="FZ219" s="250">
        <v>829</v>
      </c>
      <c r="GA219" s="250">
        <v>829</v>
      </c>
      <c r="GB219" s="250">
        <v>829</v>
      </c>
      <c r="GC219" s="250">
        <v>829</v>
      </c>
      <c r="GD219" s="250">
        <v>744</v>
      </c>
      <c r="GE219" s="250">
        <v>756</v>
      </c>
      <c r="GF219" s="250">
        <v>732</v>
      </c>
      <c r="GG219" s="250">
        <v>732</v>
      </c>
      <c r="GH219" s="250">
        <v>732</v>
      </c>
      <c r="GI219" s="250">
        <v>732</v>
      </c>
      <c r="GJ219" s="250">
        <v>732</v>
      </c>
      <c r="GK219" s="250">
        <v>732</v>
      </c>
      <c r="GL219" s="250">
        <v>732</v>
      </c>
      <c r="GM219" s="250">
        <v>732</v>
      </c>
      <c r="GN219" s="250">
        <v>727</v>
      </c>
      <c r="GO219" s="250">
        <v>694</v>
      </c>
      <c r="GP219" s="250">
        <v>694</v>
      </c>
      <c r="GQ219" s="250">
        <v>694</v>
      </c>
      <c r="GR219" s="245">
        <v>658</v>
      </c>
      <c r="GS219" s="245">
        <v>655</v>
      </c>
      <c r="GT219" s="245">
        <v>655</v>
      </c>
      <c r="GU219" s="245">
        <v>626</v>
      </c>
      <c r="GV219" s="245">
        <v>611</v>
      </c>
      <c r="GW219" s="245">
        <v>611</v>
      </c>
      <c r="GX219" s="245">
        <v>611</v>
      </c>
      <c r="GY219" s="245">
        <v>603</v>
      </c>
      <c r="GZ219" s="245">
        <v>593</v>
      </c>
      <c r="HA219" s="245">
        <v>580</v>
      </c>
      <c r="HB219" s="245">
        <v>580</v>
      </c>
      <c r="HC219" s="245">
        <v>574</v>
      </c>
      <c r="HD219" s="245">
        <v>574</v>
      </c>
      <c r="HE219" s="245">
        <v>1</v>
      </c>
      <c r="HF219" s="245">
        <v>554</v>
      </c>
      <c r="HG219" s="245">
        <v>554</v>
      </c>
      <c r="HH219" s="250">
        <v>1039</v>
      </c>
      <c r="HI219" s="244">
        <v>1039</v>
      </c>
      <c r="HJ219" s="244">
        <v>1012</v>
      </c>
      <c r="HK219" s="196"/>
      <c r="HL219" s="196"/>
      <c r="HM219" s="244">
        <v>998</v>
      </c>
      <c r="HN219" s="244">
        <v>993</v>
      </c>
      <c r="HO219" s="242">
        <v>554</v>
      </c>
      <c r="HP219" s="244">
        <v>987</v>
      </c>
      <c r="HQ219" s="244">
        <v>987</v>
      </c>
      <c r="HR219" s="244">
        <v>957</v>
      </c>
      <c r="HS219" s="244">
        <v>957</v>
      </c>
      <c r="HT219" s="244">
        <v>957</v>
      </c>
      <c r="HU219" s="244">
        <v>957</v>
      </c>
      <c r="HV219" s="196"/>
      <c r="HW219" s="244">
        <v>936</v>
      </c>
      <c r="HX219" s="244">
        <v>918</v>
      </c>
      <c r="HY219" s="244">
        <v>918</v>
      </c>
      <c r="HZ219" s="244">
        <v>918</v>
      </c>
      <c r="IA219" s="244">
        <v>918</v>
      </c>
      <c r="IB219" s="248">
        <v>1418</v>
      </c>
      <c r="IC219" s="248">
        <v>1416</v>
      </c>
      <c r="ID219" s="248">
        <v>1390</v>
      </c>
      <c r="IE219" s="248">
        <v>1383</v>
      </c>
      <c r="IF219" s="248">
        <v>1383</v>
      </c>
      <c r="IG219" s="248">
        <v>1383</v>
      </c>
      <c r="IH219" s="248">
        <v>1383</v>
      </c>
      <c r="II219" s="248">
        <v>1371</v>
      </c>
      <c r="IJ219" s="248">
        <v>1366</v>
      </c>
      <c r="IK219" s="248">
        <v>1352</v>
      </c>
      <c r="IL219" s="248">
        <v>1342</v>
      </c>
      <c r="IM219" s="248">
        <v>1342</v>
      </c>
      <c r="IN219" s="248">
        <v>1342</v>
      </c>
      <c r="IO219" s="248">
        <v>1342</v>
      </c>
      <c r="IP219" s="248">
        <v>1342</v>
      </c>
      <c r="IQ219" s="244">
        <v>1325</v>
      </c>
      <c r="IR219" s="244">
        <v>1325</v>
      </c>
      <c r="IS219" s="244">
        <v>1310</v>
      </c>
      <c r="IT219" s="244">
        <v>1298</v>
      </c>
      <c r="IU219" s="244">
        <v>1298</v>
      </c>
      <c r="IV219" s="244">
        <v>1298</v>
      </c>
      <c r="IW219" s="244">
        <v>1298</v>
      </c>
      <c r="IX219" s="244">
        <v>1293</v>
      </c>
      <c r="IY219" s="244">
        <v>1291</v>
      </c>
      <c r="IZ219" s="196"/>
      <c r="JA219" s="244">
        <v>1286</v>
      </c>
      <c r="JB219" s="244">
        <v>1286</v>
      </c>
      <c r="JC219" s="244">
        <v>1286</v>
      </c>
      <c r="JD219" s="250">
        <v>1260</v>
      </c>
      <c r="JE219" s="250">
        <v>1260</v>
      </c>
      <c r="JF219" s="250">
        <v>1260</v>
      </c>
      <c r="JG219" s="250">
        <v>1260</v>
      </c>
      <c r="JH219" s="250">
        <v>1260</v>
      </c>
      <c r="JI219" s="250">
        <v>1260</v>
      </c>
      <c r="JJ219" s="250"/>
      <c r="JK219" s="244">
        <v>1260</v>
      </c>
      <c r="JL219" s="250">
        <v>1245</v>
      </c>
      <c r="JM219" s="250">
        <v>1233</v>
      </c>
      <c r="JN219" s="250">
        <v>1227</v>
      </c>
      <c r="JO219" s="250">
        <v>1221</v>
      </c>
      <c r="JP219" s="250">
        <v>1221</v>
      </c>
      <c r="JQ219" s="196"/>
      <c r="JR219" s="250">
        <v>1216</v>
      </c>
      <c r="JS219" s="250">
        <v>1216</v>
      </c>
      <c r="JT219" s="250">
        <v>1216</v>
      </c>
      <c r="JU219" s="250">
        <v>1216</v>
      </c>
      <c r="JV219" s="250">
        <v>1211</v>
      </c>
      <c r="JW219" s="250">
        <v>1211</v>
      </c>
      <c r="JX219" s="250">
        <v>1211</v>
      </c>
      <c r="JY219" s="250">
        <v>1209</v>
      </c>
      <c r="JZ219" s="250">
        <v>1209</v>
      </c>
      <c r="KA219" s="250">
        <v>1177</v>
      </c>
      <c r="KB219" s="250">
        <v>1149</v>
      </c>
      <c r="KC219" s="250">
        <v>1119</v>
      </c>
      <c r="KD219" s="250">
        <v>1119</v>
      </c>
      <c r="KE219" s="250">
        <v>1119</v>
      </c>
      <c r="KF219" s="250">
        <v>1110</v>
      </c>
      <c r="KG219" s="250">
        <v>1107</v>
      </c>
      <c r="KH219" s="250">
        <v>1075</v>
      </c>
      <c r="KI219" s="250">
        <v>1075</v>
      </c>
      <c r="KJ219" s="250">
        <v>1072</v>
      </c>
      <c r="KK219" s="250">
        <v>1072</v>
      </c>
      <c r="KL219" s="250">
        <v>1072</v>
      </c>
      <c r="KM219" s="250">
        <v>1072</v>
      </c>
      <c r="KN219" s="250">
        <v>1070</v>
      </c>
      <c r="KO219" s="250">
        <v>1070</v>
      </c>
      <c r="KP219" s="250">
        <v>1070</v>
      </c>
      <c r="KQ219" s="250">
        <v>1070</v>
      </c>
      <c r="KR219" s="250">
        <v>1070</v>
      </c>
      <c r="KS219" s="250">
        <v>1070</v>
      </c>
      <c r="KT219" s="250">
        <v>1060</v>
      </c>
      <c r="KU219" s="250">
        <v>1051</v>
      </c>
      <c r="KV219" s="250">
        <v>1026</v>
      </c>
      <c r="KW219" s="250">
        <v>1026</v>
      </c>
      <c r="KX219" s="196"/>
      <c r="KY219" s="196"/>
      <c r="KZ219" s="196"/>
      <c r="LA219" s="196"/>
      <c r="LB219" s="250">
        <v>902</v>
      </c>
      <c r="LC219" s="250">
        <v>1260</v>
      </c>
      <c r="LD219" s="250">
        <v>1260</v>
      </c>
      <c r="LE219" s="250">
        <v>898</v>
      </c>
      <c r="LF219" s="199">
        <v>0</v>
      </c>
      <c r="LG219" s="250">
        <v>898</v>
      </c>
      <c r="LH219" s="196"/>
      <c r="LI219" s="196"/>
      <c r="LJ219" s="196"/>
      <c r="LK219" s="196"/>
      <c r="LL219" s="196"/>
      <c r="LM219" s="196"/>
      <c r="LN219" s="196"/>
      <c r="LO219" s="196"/>
      <c r="LP219" s="196"/>
      <c r="LQ219" s="250">
        <v>898</v>
      </c>
      <c r="LR219" s="196"/>
      <c r="LS219" s="196"/>
      <c r="LT219" s="196"/>
      <c r="LU219" s="196"/>
      <c r="LV219" s="196"/>
      <c r="LW219" s="196"/>
      <c r="LX219" s="196"/>
      <c r="LY219" s="196"/>
      <c r="LZ219" s="196"/>
      <c r="MA219" s="196"/>
      <c r="MB219" s="196"/>
      <c r="MC219" s="196"/>
      <c r="MD219" s="196"/>
      <c r="ME219" s="196"/>
      <c r="MF219" s="196"/>
      <c r="MG219" s="196"/>
      <c r="MH219" s="196"/>
      <c r="MI219" s="196"/>
      <c r="MJ219" s="196"/>
      <c r="MK219" s="196"/>
      <c r="ML219" s="196"/>
      <c r="MM219" s="196"/>
      <c r="MN219" s="245">
        <v>898</v>
      </c>
      <c r="MO219" s="245">
        <v>950</v>
      </c>
      <c r="MP219" s="196"/>
      <c r="MQ219" s="245">
        <v>950</v>
      </c>
      <c r="MR219" s="196"/>
      <c r="MS219" s="196"/>
      <c r="MT219" s="196"/>
      <c r="MU219" s="196"/>
      <c r="MV219" s="196"/>
      <c r="MW219" s="196"/>
      <c r="MX219" s="196"/>
      <c r="MY219" s="196"/>
      <c r="MZ219" s="196"/>
      <c r="NA219" s="245">
        <v>950</v>
      </c>
      <c r="NB219" s="196"/>
      <c r="NC219" s="196"/>
      <c r="ND219" s="196"/>
      <c r="NE219" s="196"/>
      <c r="NF219" s="196"/>
      <c r="NG219" s="196"/>
      <c r="NH219" s="196"/>
      <c r="NI219" s="196"/>
      <c r="NJ219" s="196"/>
      <c r="NK219" s="196"/>
      <c r="NL219" s="196"/>
      <c r="NM219" s="196"/>
      <c r="NN219" s="196"/>
      <c r="NO219" s="196"/>
      <c r="NP219" s="196"/>
      <c r="NQ219" s="196"/>
      <c r="NR219" s="196"/>
      <c r="NS219" s="196"/>
      <c r="NT219" s="196"/>
      <c r="NU219" s="196"/>
      <c r="NV219" s="196"/>
      <c r="NW219" s="196"/>
      <c r="NX219" s="196"/>
      <c r="NY219" s="196"/>
      <c r="NZ219" s="196"/>
      <c r="OA219" s="196"/>
      <c r="OB219" s="196"/>
      <c r="OC219" s="196"/>
      <c r="OD219" s="196"/>
      <c r="OE219" s="196"/>
      <c r="OF219" s="196"/>
      <c r="OG219" s="196"/>
      <c r="OH219" s="196"/>
      <c r="OI219" s="196"/>
      <c r="OJ219" s="196"/>
      <c r="OK219" s="196"/>
      <c r="OL219" s="196"/>
      <c r="OM219" s="196"/>
      <c r="ON219" s="196"/>
      <c r="OO219" s="196"/>
      <c r="OP219" s="196"/>
      <c r="OQ219" s="196"/>
      <c r="OR219" s="196"/>
      <c r="OS219" s="196"/>
      <c r="OT219" s="196"/>
      <c r="OU219" s="196"/>
      <c r="OV219" s="196"/>
      <c r="OW219" s="196"/>
      <c r="OX219" s="196"/>
      <c r="OY219" s="196"/>
      <c r="OZ219" s="196"/>
      <c r="PA219" s="196"/>
      <c r="PB219" s="196"/>
      <c r="PC219" s="196"/>
      <c r="PD219" s="196"/>
      <c r="PE219" s="196"/>
      <c r="PF219" s="196"/>
      <c r="PG219" s="196"/>
      <c r="PH219" s="196"/>
      <c r="PI219" s="196"/>
      <c r="PJ219" s="196"/>
      <c r="PK219" s="196"/>
      <c r="PL219" s="196"/>
      <c r="PM219" s="196"/>
      <c r="PN219" s="196"/>
      <c r="PO219" s="196"/>
      <c r="PP219" s="196"/>
      <c r="PQ219" s="196"/>
      <c r="PR219" s="196"/>
      <c r="PS219" s="196"/>
      <c r="PT219" s="196"/>
      <c r="PU219" s="196"/>
      <c r="PV219" s="196"/>
      <c r="PW219" s="196"/>
      <c r="PX219" s="261"/>
      <c r="PY219" s="261"/>
      <c r="PZ219" s="261"/>
      <c r="QA219" s="261"/>
      <c r="QB219" s="261"/>
      <c r="QC219" s="261"/>
      <c r="QD219" s="261"/>
      <c r="QE219" s="261"/>
      <c r="QF219" s="261"/>
      <c r="QG219" s="261"/>
      <c r="QH219" s="261"/>
      <c r="QI219" s="261"/>
      <c r="QJ219" s="261"/>
      <c r="QK219" s="261"/>
      <c r="QL219" s="261"/>
      <c r="QM219" s="261"/>
      <c r="QN219" s="261"/>
      <c r="QO219" s="261"/>
      <c r="QP219" s="261"/>
      <c r="QQ219" s="261"/>
      <c r="QR219" s="261"/>
      <c r="QS219" s="261"/>
      <c r="QT219" s="261"/>
      <c r="QU219" s="261"/>
      <c r="QV219" s="261"/>
      <c r="QW219" s="261"/>
      <c r="QX219" s="261"/>
      <c r="QY219" s="261"/>
      <c r="QZ219" s="261"/>
      <c r="RA219" s="261"/>
      <c r="RB219" s="261"/>
      <c r="RC219" s="261"/>
      <c r="RD219" s="261"/>
      <c r="RE219" s="261"/>
      <c r="RF219" s="261"/>
      <c r="RG219" s="261"/>
      <c r="RH219" s="261"/>
      <c r="RI219" s="261"/>
      <c r="RJ219" s="261"/>
      <c r="RK219" s="261"/>
      <c r="RL219" s="261"/>
      <c r="RM219" s="261"/>
      <c r="RN219" s="261"/>
      <c r="RO219" s="261"/>
      <c r="RP219" s="261"/>
      <c r="RQ219" s="261"/>
      <c r="RR219" s="261"/>
      <c r="RS219" s="261"/>
      <c r="RT219" s="261"/>
      <c r="RU219" s="261"/>
      <c r="RV219" s="261"/>
      <c r="RW219" s="261"/>
      <c r="RX219" s="261"/>
      <c r="RY219" s="261"/>
      <c r="RZ219" s="261"/>
      <c r="SA219" s="261"/>
      <c r="SB219" s="261"/>
      <c r="SC219" s="261"/>
      <c r="SD219" s="261"/>
      <c r="SE219" s="261"/>
    </row>
    <row r="220" spans="1:499" x14ac:dyDescent="0.2">
      <c r="A220" s="230" t="s">
        <v>830</v>
      </c>
      <c r="B220" s="231" t="s">
        <v>3296</v>
      </c>
      <c r="C220" s="225"/>
      <c r="D220" s="225"/>
      <c r="E220" s="225"/>
      <c r="F220" s="226" t="s">
        <v>5898</v>
      </c>
      <c r="G220" s="226" t="s">
        <v>5550</v>
      </c>
      <c r="H220" s="226" t="s">
        <v>5551</v>
      </c>
      <c r="I220" s="226" t="s">
        <v>5881</v>
      </c>
      <c r="J220" s="226"/>
      <c r="K220" s="226"/>
      <c r="L220" s="226"/>
      <c r="M220" s="226"/>
      <c r="N220" s="226" t="s">
        <v>5553</v>
      </c>
      <c r="O220" s="226" t="s">
        <v>5707</v>
      </c>
      <c r="P220" s="226"/>
      <c r="Q220" s="237">
        <v>0</v>
      </c>
      <c r="R220" s="238"/>
      <c r="S220" s="238"/>
      <c r="T220" s="238"/>
      <c r="U220" s="238"/>
      <c r="V220" s="238"/>
      <c r="W220" s="232" t="s">
        <v>5561</v>
      </c>
      <c r="X220" s="232"/>
      <c r="Y220" s="232" t="s">
        <v>5556</v>
      </c>
      <c r="Z220" s="235">
        <v>2.63</v>
      </c>
      <c r="AA220" s="235">
        <v>4.78</v>
      </c>
      <c r="AB220" s="235">
        <v>0</v>
      </c>
      <c r="AC220" s="224">
        <v>36526</v>
      </c>
      <c r="AD220" s="224">
        <v>36526</v>
      </c>
      <c r="AE220" s="125">
        <v>18</v>
      </c>
      <c r="AF220" s="125">
        <v>24</v>
      </c>
      <c r="AG220" s="125">
        <v>12</v>
      </c>
      <c r="AH220" s="236">
        <v>1</v>
      </c>
      <c r="AI220" s="236" t="s">
        <v>819</v>
      </c>
      <c r="AJ220" s="125" t="s">
        <v>6225</v>
      </c>
      <c r="AK220" s="175" t="s">
        <v>5144</v>
      </c>
      <c r="AL220" s="125" t="s">
        <v>820</v>
      </c>
      <c r="AM220" s="27" t="s">
        <v>820</v>
      </c>
      <c r="AN220" s="126">
        <v>225.32</v>
      </c>
      <c r="AO220" s="126">
        <v>11.7</v>
      </c>
      <c r="AP220" s="126">
        <v>8.1999999999999993</v>
      </c>
      <c r="AQ220" s="126">
        <v>0.6</v>
      </c>
      <c r="AR220" s="125">
        <v>0</v>
      </c>
      <c r="AS220" s="125">
        <v>0</v>
      </c>
      <c r="AT220" s="178">
        <v>43449</v>
      </c>
      <c r="AU220" s="178"/>
      <c r="AV220" s="178">
        <v>43077</v>
      </c>
      <c r="AW220" s="239" t="s">
        <v>855</v>
      </c>
      <c r="AX220" s="239" t="s">
        <v>846</v>
      </c>
      <c r="AY220" s="127"/>
      <c r="AZ220" s="127"/>
      <c r="BA220" s="128">
        <v>500</v>
      </c>
      <c r="BB220" s="128" t="s">
        <v>489</v>
      </c>
      <c r="BC220" s="128"/>
      <c r="BD220" s="128">
        <v>1</v>
      </c>
      <c r="BE220" s="129" t="s">
        <v>541</v>
      </c>
      <c r="BF220" s="130">
        <v>1</v>
      </c>
      <c r="BG220" s="240"/>
      <c r="BH220" s="241"/>
      <c r="BI220" s="190"/>
      <c r="BJ220" s="131">
        <v>10573</v>
      </c>
      <c r="BK220" s="191">
        <v>9734</v>
      </c>
      <c r="BL220" s="13">
        <v>7031</v>
      </c>
      <c r="BM220" s="13">
        <v>3489</v>
      </c>
      <c r="BN220" s="27" t="s">
        <v>5557</v>
      </c>
      <c r="BO220" s="13" t="s">
        <v>5566</v>
      </c>
      <c r="BP220" s="222">
        <v>9440</v>
      </c>
      <c r="BQ220" s="132"/>
      <c r="BR220" s="133"/>
      <c r="BS220" s="125">
        <v>1000000000</v>
      </c>
      <c r="BT220" s="134">
        <v>2424</v>
      </c>
      <c r="BU220" s="135">
        <v>0.77070000000000005</v>
      </c>
      <c r="BV220" s="134">
        <v>5000</v>
      </c>
      <c r="BW220" s="136">
        <v>0</v>
      </c>
      <c r="BX220" s="136">
        <v>3000</v>
      </c>
      <c r="BY220" s="136">
        <v>2000</v>
      </c>
      <c r="BZ220" s="134">
        <v>0</v>
      </c>
      <c r="CA220" s="134">
        <v>0</v>
      </c>
      <c r="CB220" s="134">
        <v>7424</v>
      </c>
      <c r="CC220" s="135">
        <v>0.29780000000000001</v>
      </c>
      <c r="CD220" s="134"/>
      <c r="CE220" s="134"/>
      <c r="CF220" s="137">
        <v>3149</v>
      </c>
      <c r="CG220" s="134">
        <v>3524</v>
      </c>
      <c r="CH220" s="132"/>
      <c r="CI220" s="132"/>
      <c r="CJ220" s="229" t="s">
        <v>820</v>
      </c>
      <c r="CK220" s="233" t="s">
        <v>820</v>
      </c>
      <c r="CL220" s="138">
        <v>2290</v>
      </c>
      <c r="CM220" s="138">
        <v>0</v>
      </c>
      <c r="CN220" s="135">
        <v>0</v>
      </c>
      <c r="CO220" s="135">
        <v>1.0900000000000001</v>
      </c>
      <c r="CP220" s="139"/>
      <c r="CQ220" s="135">
        <v>1</v>
      </c>
      <c r="CR220" s="179">
        <v>43479</v>
      </c>
      <c r="CS220" s="180">
        <v>43479</v>
      </c>
      <c r="CT220" s="181">
        <v>43605</v>
      </c>
      <c r="CU220" s="181">
        <v>43311</v>
      </c>
      <c r="CV220" s="181">
        <v>43395</v>
      </c>
      <c r="CW220" s="181">
        <v>43395</v>
      </c>
      <c r="CX220" s="181">
        <v>43479</v>
      </c>
      <c r="CY220" s="135">
        <v>0</v>
      </c>
      <c r="CZ220" s="134">
        <v>0</v>
      </c>
      <c r="DA220" s="135">
        <v>0</v>
      </c>
      <c r="DB220" s="135">
        <v>2.197802197802198E-2</v>
      </c>
      <c r="DC220" s="135">
        <v>0</v>
      </c>
      <c r="DD220" s="135">
        <v>0</v>
      </c>
      <c r="DE220" s="140">
        <v>0</v>
      </c>
      <c r="DF220" s="13" t="s">
        <v>820</v>
      </c>
      <c r="DG220" s="80" t="s">
        <v>706</v>
      </c>
      <c r="DH220" s="18" t="b">
        <v>0</v>
      </c>
      <c r="DI220" s="79"/>
      <c r="DJ220" s="79"/>
      <c r="DK220" s="192"/>
      <c r="DL220" s="174"/>
      <c r="DM220" s="193"/>
      <c r="DN220" s="135"/>
      <c r="DO220" s="79"/>
      <c r="DP220" s="79"/>
      <c r="DQ220" s="79"/>
      <c r="DR220" s="79"/>
      <c r="DS220" s="79"/>
      <c r="DT220" s="79"/>
      <c r="DU220" s="79"/>
      <c r="DV220" s="18"/>
      <c r="DW220" s="18"/>
      <c r="DX220" s="18"/>
      <c r="DY220" s="177"/>
      <c r="DZ220" s="177">
        <v>0</v>
      </c>
      <c r="EA220" s="177">
        <v>0</v>
      </c>
      <c r="EB220" s="177">
        <v>0</v>
      </c>
      <c r="EC220" s="177">
        <v>0</v>
      </c>
      <c r="ED220" s="177">
        <v>0</v>
      </c>
      <c r="EE220" s="177">
        <v>0</v>
      </c>
      <c r="EF220" s="177">
        <v>0</v>
      </c>
      <c r="EG220" s="177">
        <v>0</v>
      </c>
      <c r="EH220" s="177">
        <v>0</v>
      </c>
      <c r="EI220" s="177">
        <v>0</v>
      </c>
      <c r="EJ220" s="177">
        <v>0</v>
      </c>
      <c r="EK220" s="177">
        <v>0</v>
      </c>
      <c r="EL220" s="177">
        <v>0</v>
      </c>
      <c r="EM220" s="177">
        <v>0</v>
      </c>
      <c r="EN220" s="177">
        <v>0</v>
      </c>
      <c r="EO220" s="177">
        <v>0</v>
      </c>
      <c r="EP220" s="177">
        <v>0</v>
      </c>
      <c r="EQ220" s="177">
        <v>0</v>
      </c>
      <c r="ER220" s="177">
        <v>0</v>
      </c>
      <c r="ES220" s="177">
        <v>0</v>
      </c>
      <c r="ET220" s="177">
        <v>0</v>
      </c>
      <c r="EU220" s="177">
        <v>739</v>
      </c>
      <c r="EV220" s="177">
        <v>0</v>
      </c>
      <c r="EW220" s="177">
        <v>0</v>
      </c>
      <c r="EX220" s="177">
        <v>0</v>
      </c>
      <c r="EY220" s="177">
        <v>1066</v>
      </c>
      <c r="EZ220" s="177">
        <v>0</v>
      </c>
      <c r="FA220" s="177">
        <v>0</v>
      </c>
      <c r="FB220" s="177">
        <v>2728</v>
      </c>
      <c r="FC220" s="245">
        <v>1028</v>
      </c>
      <c r="FD220" s="244">
        <v>1669</v>
      </c>
      <c r="FE220" s="244">
        <v>1639</v>
      </c>
      <c r="FF220" s="244">
        <v>1639</v>
      </c>
      <c r="FG220" s="250">
        <v>1838</v>
      </c>
      <c r="FH220" s="250">
        <v>1761</v>
      </c>
      <c r="FI220" s="244">
        <v>1761</v>
      </c>
      <c r="FJ220" s="244">
        <v>1761</v>
      </c>
      <c r="FK220" s="242">
        <v>1434</v>
      </c>
      <c r="FL220" s="242">
        <v>1434</v>
      </c>
      <c r="FM220" s="242">
        <v>1434</v>
      </c>
      <c r="FN220" s="242">
        <v>1434</v>
      </c>
      <c r="FO220" s="242">
        <v>1434</v>
      </c>
      <c r="FP220" s="242">
        <v>1434</v>
      </c>
      <c r="FQ220" s="242">
        <v>1434</v>
      </c>
      <c r="FR220" s="242">
        <v>1434</v>
      </c>
      <c r="FS220" s="242">
        <v>1434</v>
      </c>
      <c r="FT220" s="242">
        <v>1434</v>
      </c>
      <c r="FU220" s="242">
        <v>1434</v>
      </c>
      <c r="FV220" s="242">
        <v>1434</v>
      </c>
      <c r="FW220" s="242">
        <v>1434</v>
      </c>
      <c r="FX220" s="242">
        <v>1434</v>
      </c>
      <c r="FY220" s="242">
        <v>1434</v>
      </c>
      <c r="FZ220" s="242">
        <v>1434</v>
      </c>
      <c r="GA220" s="242">
        <v>1434</v>
      </c>
      <c r="GB220" s="242">
        <v>1434</v>
      </c>
      <c r="GC220" s="242">
        <v>1434</v>
      </c>
      <c r="GD220" s="242">
        <v>1135</v>
      </c>
      <c r="GE220" s="242">
        <v>1135</v>
      </c>
      <c r="GF220" s="242">
        <v>1115</v>
      </c>
      <c r="GG220" s="242">
        <v>1070</v>
      </c>
      <c r="GH220" s="242">
        <v>1058</v>
      </c>
      <c r="GI220" s="242">
        <v>1058</v>
      </c>
      <c r="GJ220" s="242">
        <v>1058</v>
      </c>
      <c r="GK220" s="242">
        <v>1058</v>
      </c>
      <c r="GL220" s="242">
        <v>1050</v>
      </c>
      <c r="GM220" s="242">
        <v>1040</v>
      </c>
      <c r="GN220" s="242">
        <v>1038</v>
      </c>
      <c r="GO220" s="242">
        <v>988</v>
      </c>
      <c r="GP220" s="242">
        <v>988</v>
      </c>
      <c r="GQ220" s="242">
        <v>988</v>
      </c>
      <c r="GR220" s="242">
        <v>977</v>
      </c>
      <c r="GS220" s="242">
        <v>945</v>
      </c>
      <c r="GT220" s="242">
        <v>934</v>
      </c>
      <c r="GU220" s="242">
        <v>910</v>
      </c>
      <c r="GV220" s="242">
        <v>905</v>
      </c>
      <c r="GW220" s="242">
        <v>905</v>
      </c>
      <c r="GX220" s="242">
        <v>905</v>
      </c>
      <c r="GY220" s="242">
        <v>900</v>
      </c>
      <c r="GZ220" s="242">
        <v>898</v>
      </c>
      <c r="HA220" s="242">
        <v>873</v>
      </c>
      <c r="HB220" s="242">
        <v>863</v>
      </c>
      <c r="HC220" s="242">
        <v>857</v>
      </c>
      <c r="HD220" s="242">
        <v>857</v>
      </c>
      <c r="HE220" s="242">
        <v>1</v>
      </c>
      <c r="HF220" s="242">
        <v>812</v>
      </c>
      <c r="HG220" s="242">
        <v>812</v>
      </c>
      <c r="HH220" s="244">
        <v>1670</v>
      </c>
      <c r="HI220" s="244">
        <v>1670</v>
      </c>
      <c r="HJ220" s="244">
        <v>1619</v>
      </c>
      <c r="HK220" s="198"/>
      <c r="HL220" s="198"/>
      <c r="HM220" s="242">
        <v>1394</v>
      </c>
      <c r="HN220" s="242">
        <v>1349</v>
      </c>
      <c r="HO220" s="242">
        <v>812</v>
      </c>
      <c r="HP220" s="242">
        <v>1329</v>
      </c>
      <c r="HQ220" s="242">
        <v>1329</v>
      </c>
      <c r="HR220" s="242">
        <v>1289</v>
      </c>
      <c r="HS220" s="242">
        <v>1289</v>
      </c>
      <c r="HT220" s="242">
        <v>1289</v>
      </c>
      <c r="HU220" s="242">
        <v>1267</v>
      </c>
      <c r="HV220" s="198"/>
      <c r="HW220" s="242">
        <v>1256</v>
      </c>
      <c r="HX220" s="242">
        <v>1228</v>
      </c>
      <c r="HY220" s="242">
        <v>1148</v>
      </c>
      <c r="HZ220" s="242">
        <v>1148</v>
      </c>
      <c r="IA220" s="242">
        <v>1148</v>
      </c>
      <c r="IB220" s="244">
        <v>2098</v>
      </c>
      <c r="IC220" s="244">
        <v>2033</v>
      </c>
      <c r="ID220" s="244">
        <v>2023</v>
      </c>
      <c r="IE220" s="244">
        <v>2011</v>
      </c>
      <c r="IF220" s="244">
        <v>1991</v>
      </c>
      <c r="IG220" s="244">
        <v>1991</v>
      </c>
      <c r="IH220" s="244">
        <v>1991</v>
      </c>
      <c r="II220" s="244">
        <v>1991</v>
      </c>
      <c r="IJ220" s="244">
        <v>1981</v>
      </c>
      <c r="IK220" s="242">
        <v>1958</v>
      </c>
      <c r="IL220" s="242">
        <v>1954</v>
      </c>
      <c r="IM220" s="242">
        <v>1944</v>
      </c>
      <c r="IN220" s="242">
        <v>1944</v>
      </c>
      <c r="IO220" s="242">
        <v>1944</v>
      </c>
      <c r="IP220" s="242">
        <v>1944</v>
      </c>
      <c r="IQ220" s="242">
        <v>1937</v>
      </c>
      <c r="IR220" s="242">
        <v>1839</v>
      </c>
      <c r="IS220" s="242">
        <v>1834</v>
      </c>
      <c r="IT220" s="242">
        <v>1780</v>
      </c>
      <c r="IU220" s="242">
        <v>1780</v>
      </c>
      <c r="IV220" s="242">
        <v>1780</v>
      </c>
      <c r="IW220" s="242">
        <v>1764</v>
      </c>
      <c r="IX220" s="242">
        <v>1715</v>
      </c>
      <c r="IY220" s="242">
        <v>1715</v>
      </c>
      <c r="IZ220" s="198"/>
      <c r="JA220" s="242">
        <v>1699</v>
      </c>
      <c r="JB220" s="242">
        <v>1699</v>
      </c>
      <c r="JC220" s="242">
        <v>1699</v>
      </c>
      <c r="JD220" s="242">
        <v>1624</v>
      </c>
      <c r="JE220" s="242">
        <v>1624</v>
      </c>
      <c r="JF220" s="242">
        <v>1594</v>
      </c>
      <c r="JG220" s="242">
        <v>1574</v>
      </c>
      <c r="JH220" s="242">
        <v>1541</v>
      </c>
      <c r="JI220" s="242">
        <v>1541</v>
      </c>
      <c r="JJ220" s="242"/>
      <c r="JK220" s="242">
        <v>1491</v>
      </c>
      <c r="JL220" s="242">
        <v>1491</v>
      </c>
      <c r="JM220" s="242">
        <v>1286</v>
      </c>
      <c r="JN220" s="242">
        <v>1280</v>
      </c>
      <c r="JO220" s="242">
        <v>1265</v>
      </c>
      <c r="JP220" s="242">
        <v>1265</v>
      </c>
      <c r="JQ220" s="198"/>
      <c r="JR220" s="242">
        <v>1256</v>
      </c>
      <c r="JS220" s="242">
        <v>1251</v>
      </c>
      <c r="JT220" s="242">
        <v>1241</v>
      </c>
      <c r="JU220" s="242">
        <v>1188</v>
      </c>
      <c r="JV220" s="242">
        <v>1176</v>
      </c>
      <c r="JW220" s="242">
        <v>1176</v>
      </c>
      <c r="JX220" s="242">
        <v>1176</v>
      </c>
      <c r="JY220" s="242">
        <v>1166</v>
      </c>
      <c r="JZ220" s="242">
        <v>1145</v>
      </c>
      <c r="KA220" s="242">
        <v>1135</v>
      </c>
      <c r="KB220" s="242">
        <v>1125</v>
      </c>
      <c r="KC220" s="242">
        <v>1089</v>
      </c>
      <c r="KD220" s="242">
        <v>1089</v>
      </c>
      <c r="KE220" s="242">
        <v>1089</v>
      </c>
      <c r="KF220" s="242">
        <v>1034</v>
      </c>
      <c r="KG220" s="242">
        <v>1034</v>
      </c>
      <c r="KH220" s="244">
        <v>1992</v>
      </c>
      <c r="KI220" s="244">
        <v>1992</v>
      </c>
      <c r="KJ220" s="242">
        <v>1972</v>
      </c>
      <c r="KK220" s="242">
        <v>1972</v>
      </c>
      <c r="KL220" s="242">
        <v>1972</v>
      </c>
      <c r="KM220" s="242">
        <v>1972</v>
      </c>
      <c r="KN220" s="242">
        <v>1931</v>
      </c>
      <c r="KO220" s="244">
        <v>2888</v>
      </c>
      <c r="KP220" s="244">
        <v>2888</v>
      </c>
      <c r="KQ220" s="244">
        <v>2888</v>
      </c>
      <c r="KR220" s="244">
        <v>2888</v>
      </c>
      <c r="KS220" s="244">
        <v>2888</v>
      </c>
      <c r="KT220" s="244">
        <v>2876</v>
      </c>
      <c r="KU220" s="244">
        <v>2866</v>
      </c>
      <c r="KV220" s="244">
        <v>2756</v>
      </c>
      <c r="KW220" s="244">
        <v>2756</v>
      </c>
      <c r="KX220" s="198"/>
      <c r="KY220" s="198"/>
      <c r="KZ220" s="198"/>
      <c r="LA220" s="198"/>
      <c r="LB220" s="244">
        <v>2538</v>
      </c>
      <c r="LC220" s="242">
        <v>1541</v>
      </c>
      <c r="LD220" s="242">
        <v>1541</v>
      </c>
      <c r="LE220" s="244">
        <v>2494</v>
      </c>
      <c r="LF220" s="243">
        <v>0</v>
      </c>
      <c r="LG220" s="244">
        <v>2484</v>
      </c>
      <c r="LH220" s="198"/>
      <c r="LI220" s="198"/>
      <c r="LJ220" s="198"/>
      <c r="LK220" s="198"/>
      <c r="LL220" s="198"/>
      <c r="LM220" s="198"/>
      <c r="LN220" s="198"/>
      <c r="LO220" s="198"/>
      <c r="LP220" s="198"/>
      <c r="LQ220" s="244">
        <v>2484</v>
      </c>
      <c r="LR220" s="198"/>
      <c r="LS220" s="198"/>
      <c r="LT220" s="198"/>
      <c r="LU220" s="198"/>
      <c r="LV220" s="198"/>
      <c r="LW220" s="198"/>
      <c r="LX220" s="198"/>
      <c r="LY220" s="198"/>
      <c r="LZ220" s="198"/>
      <c r="MA220" s="198"/>
      <c r="MB220" s="198"/>
      <c r="MC220" s="198"/>
      <c r="MD220" s="198"/>
      <c r="ME220" s="198"/>
      <c r="MF220" s="198"/>
      <c r="MG220" s="198"/>
      <c r="MH220" s="198"/>
      <c r="MI220" s="198"/>
      <c r="MJ220" s="198"/>
      <c r="MK220" s="198"/>
      <c r="ML220" s="198"/>
      <c r="MM220" s="198"/>
      <c r="MN220" s="242">
        <v>2484</v>
      </c>
      <c r="MO220" s="242">
        <v>2424</v>
      </c>
      <c r="MP220" s="198"/>
      <c r="MQ220" s="242">
        <v>2424</v>
      </c>
      <c r="MR220" s="198"/>
      <c r="MS220" s="198"/>
      <c r="MT220" s="198"/>
      <c r="MU220" s="198"/>
      <c r="MV220" s="198"/>
      <c r="MW220" s="198"/>
      <c r="MX220" s="198"/>
      <c r="MY220" s="198"/>
      <c r="MZ220" s="198"/>
      <c r="NA220" s="242">
        <v>2424</v>
      </c>
      <c r="NB220" s="198"/>
      <c r="NC220" s="198"/>
      <c r="ND220" s="198"/>
      <c r="NE220" s="198"/>
      <c r="NF220" s="198"/>
      <c r="NG220" s="198"/>
      <c r="NH220" s="198"/>
      <c r="NI220" s="198"/>
      <c r="NJ220" s="198"/>
      <c r="NK220" s="198"/>
      <c r="NL220" s="198"/>
      <c r="NM220" s="198"/>
      <c r="NN220" s="198"/>
      <c r="NO220" s="198"/>
      <c r="NP220" s="198"/>
      <c r="NQ220" s="198"/>
      <c r="NR220" s="198"/>
      <c r="NS220" s="198"/>
      <c r="NT220" s="198"/>
      <c r="NU220" s="198"/>
      <c r="NV220" s="198"/>
      <c r="NW220" s="198"/>
      <c r="NX220" s="198"/>
      <c r="NY220" s="198"/>
      <c r="NZ220" s="198"/>
      <c r="OA220" s="198"/>
      <c r="OB220" s="198"/>
      <c r="OC220" s="198"/>
      <c r="OD220" s="198"/>
      <c r="OE220" s="198"/>
      <c r="OF220" s="198"/>
      <c r="OG220" s="198"/>
      <c r="OH220" s="198"/>
      <c r="OI220" s="198"/>
      <c r="OJ220" s="198"/>
      <c r="OK220" s="198"/>
      <c r="OL220" s="198"/>
      <c r="OM220" s="198"/>
      <c r="ON220" s="198"/>
      <c r="OO220" s="198"/>
      <c r="OP220" s="198"/>
      <c r="OQ220" s="198"/>
      <c r="OR220" s="198"/>
      <c r="OS220" s="198"/>
      <c r="OT220" s="198"/>
      <c r="OU220" s="198"/>
      <c r="OV220" s="198"/>
      <c r="OW220" s="198"/>
      <c r="OX220" s="198"/>
      <c r="OY220" s="198"/>
      <c r="OZ220" s="198"/>
      <c r="PA220" s="198"/>
      <c r="PB220" s="198"/>
      <c r="PC220" s="198"/>
      <c r="PD220" s="198"/>
      <c r="PE220" s="198"/>
      <c r="PF220" s="198"/>
      <c r="PG220" s="198"/>
      <c r="PH220" s="198"/>
      <c r="PI220" s="198"/>
      <c r="PJ220" s="198"/>
      <c r="PK220" s="198"/>
      <c r="PL220" s="198"/>
      <c r="PM220" s="198"/>
      <c r="PN220" s="198"/>
      <c r="PO220" s="198"/>
      <c r="PP220" s="198"/>
      <c r="PQ220" s="198"/>
      <c r="PR220" s="198"/>
      <c r="PS220" s="198"/>
      <c r="PT220" s="198"/>
      <c r="PU220" s="198"/>
      <c r="PV220" s="198"/>
      <c r="PW220" s="198"/>
      <c r="PX220" s="261"/>
      <c r="PY220" s="261"/>
      <c r="PZ220" s="261"/>
      <c r="QA220" s="261"/>
      <c r="QB220" s="261"/>
      <c r="QC220" s="261"/>
      <c r="QD220" s="261"/>
      <c r="QE220" s="261"/>
      <c r="QF220" s="261"/>
      <c r="QG220" s="261"/>
      <c r="QH220" s="261"/>
      <c r="QI220" s="261"/>
      <c r="QJ220" s="261"/>
      <c r="QK220" s="261"/>
      <c r="QL220" s="261"/>
      <c r="QM220" s="261"/>
      <c r="QN220" s="261"/>
      <c r="QO220" s="261"/>
      <c r="QP220" s="261"/>
      <c r="QQ220" s="261"/>
      <c r="QR220" s="261"/>
      <c r="QS220" s="261"/>
      <c r="QT220" s="261"/>
      <c r="QU220" s="261"/>
      <c r="QV220" s="261"/>
      <c r="QW220" s="261"/>
      <c r="QX220" s="261"/>
      <c r="QY220" s="261"/>
      <c r="QZ220" s="261"/>
      <c r="RA220" s="261"/>
      <c r="RB220" s="261"/>
      <c r="RC220" s="261"/>
      <c r="RD220" s="261"/>
      <c r="RE220" s="261"/>
      <c r="RF220" s="261"/>
      <c r="RG220" s="261"/>
      <c r="RH220" s="261"/>
      <c r="RI220" s="261"/>
      <c r="RJ220" s="261"/>
      <c r="RK220" s="261"/>
      <c r="RL220" s="261"/>
      <c r="RM220" s="261"/>
      <c r="RN220" s="261"/>
      <c r="RO220" s="261"/>
      <c r="RP220" s="261"/>
      <c r="RQ220" s="261"/>
      <c r="RR220" s="261"/>
      <c r="RS220" s="261"/>
      <c r="RT220" s="261"/>
      <c r="RU220" s="261"/>
      <c r="RV220" s="261"/>
      <c r="RW220" s="261"/>
      <c r="RX220" s="261"/>
      <c r="RY220" s="261"/>
      <c r="RZ220" s="261"/>
      <c r="SA220" s="261"/>
      <c r="SB220" s="261"/>
      <c r="SC220" s="261"/>
      <c r="SD220" s="261"/>
      <c r="SE220" s="261"/>
    </row>
    <row r="221" spans="1:499" x14ac:dyDescent="0.2">
      <c r="A221" s="230" t="s">
        <v>830</v>
      </c>
      <c r="B221" s="231" t="s">
        <v>2160</v>
      </c>
      <c r="C221" s="225"/>
      <c r="D221" s="225"/>
      <c r="E221" s="225"/>
      <c r="F221" s="226" t="s">
        <v>5899</v>
      </c>
      <c r="G221" s="226" t="s">
        <v>5550</v>
      </c>
      <c r="H221" s="226" t="s">
        <v>5551</v>
      </c>
      <c r="I221" s="226" t="s">
        <v>5881</v>
      </c>
      <c r="J221" s="226"/>
      <c r="K221" s="226"/>
      <c r="L221" s="226"/>
      <c r="M221" s="226"/>
      <c r="N221" s="226" t="s">
        <v>5553</v>
      </c>
      <c r="O221" s="226" t="s">
        <v>5690</v>
      </c>
      <c r="P221" s="226"/>
      <c r="Q221" s="237">
        <v>0</v>
      </c>
      <c r="R221" s="238"/>
      <c r="S221" s="238"/>
      <c r="T221" s="238"/>
      <c r="U221" s="238"/>
      <c r="V221" s="238"/>
      <c r="W221" s="232" t="s">
        <v>5555</v>
      </c>
      <c r="X221" s="232"/>
      <c r="Y221" s="232" t="s">
        <v>5556</v>
      </c>
      <c r="Z221" s="235">
        <v>0.49</v>
      </c>
      <c r="AA221" s="235">
        <v>3.18</v>
      </c>
      <c r="AB221" s="235">
        <v>0</v>
      </c>
      <c r="AC221" s="224">
        <v>36526</v>
      </c>
      <c r="AD221" s="224">
        <v>36526</v>
      </c>
      <c r="AE221" s="125">
        <v>18</v>
      </c>
      <c r="AF221" s="125">
        <v>24</v>
      </c>
      <c r="AG221" s="125">
        <v>12</v>
      </c>
      <c r="AH221" s="236">
        <v>1</v>
      </c>
      <c r="AI221" s="236" t="s">
        <v>819</v>
      </c>
      <c r="AJ221" s="125" t="s">
        <v>6225</v>
      </c>
      <c r="AK221" s="175" t="s">
        <v>5144</v>
      </c>
      <c r="AL221" s="125" t="s">
        <v>820</v>
      </c>
      <c r="AM221" s="27" t="s">
        <v>5060</v>
      </c>
      <c r="AN221" s="126">
        <v>8.6300000000000008</v>
      </c>
      <c r="AO221" s="126">
        <v>42.6</v>
      </c>
      <c r="AP221" s="126">
        <v>5.0999999999999996</v>
      </c>
      <c r="AQ221" s="126">
        <v>8.6999999999999993</v>
      </c>
      <c r="AR221" s="125">
        <v>0</v>
      </c>
      <c r="AS221" s="125">
        <v>0</v>
      </c>
      <c r="AT221" s="178">
        <v>43364</v>
      </c>
      <c r="AU221" s="178"/>
      <c r="AV221" s="178">
        <v>43460</v>
      </c>
      <c r="AW221" s="239" t="s">
        <v>855</v>
      </c>
      <c r="AX221" s="239" t="s">
        <v>846</v>
      </c>
      <c r="AY221" s="127"/>
      <c r="AZ221" s="127"/>
      <c r="BA221" s="128">
        <v>300</v>
      </c>
      <c r="BB221" s="128" t="s">
        <v>489</v>
      </c>
      <c r="BC221" s="128"/>
      <c r="BD221" s="128">
        <v>1</v>
      </c>
      <c r="BE221" s="129" t="s">
        <v>541</v>
      </c>
      <c r="BF221" s="130">
        <v>1</v>
      </c>
      <c r="BG221" s="240"/>
      <c r="BH221" s="241"/>
      <c r="BI221" s="190"/>
      <c r="BJ221" s="131">
        <v>1471</v>
      </c>
      <c r="BK221" s="191">
        <v>373</v>
      </c>
      <c r="BL221" s="13">
        <v>978</v>
      </c>
      <c r="BM221" s="13">
        <v>485</v>
      </c>
      <c r="BN221" s="27" t="s">
        <v>5557</v>
      </c>
      <c r="BO221" s="13" t="s">
        <v>5557</v>
      </c>
      <c r="BP221" s="222">
        <v>1362</v>
      </c>
      <c r="BQ221" s="132"/>
      <c r="BR221" s="133"/>
      <c r="BS221" s="125">
        <v>1000000000</v>
      </c>
      <c r="BT221" s="134">
        <v>177</v>
      </c>
      <c r="BU221" s="135">
        <v>0.87970000000000004</v>
      </c>
      <c r="BV221" s="134">
        <v>0</v>
      </c>
      <c r="BW221" s="136">
        <v>0</v>
      </c>
      <c r="BX221" s="136">
        <v>0</v>
      </c>
      <c r="BY221" s="136">
        <v>0</v>
      </c>
      <c r="BZ221" s="134">
        <v>0</v>
      </c>
      <c r="CA221" s="134">
        <v>0</v>
      </c>
      <c r="CB221" s="134">
        <v>177</v>
      </c>
      <c r="CC221" s="135">
        <v>0.87970000000000004</v>
      </c>
      <c r="CD221" s="134"/>
      <c r="CE221" s="134"/>
      <c r="CF221" s="137">
        <v>1294</v>
      </c>
      <c r="CG221" s="134">
        <v>490</v>
      </c>
      <c r="CH221" s="132"/>
      <c r="CI221" s="132"/>
      <c r="CJ221" s="229" t="s">
        <v>820</v>
      </c>
      <c r="CK221" s="233" t="s">
        <v>820</v>
      </c>
      <c r="CL221" s="138">
        <v>829</v>
      </c>
      <c r="CM221" s="138">
        <v>0</v>
      </c>
      <c r="CN221" s="135">
        <v>0</v>
      </c>
      <c r="CO221" s="135">
        <v>7.32</v>
      </c>
      <c r="CP221" s="139"/>
      <c r="CQ221" s="135">
        <v>1</v>
      </c>
      <c r="CR221" s="179">
        <v>43479</v>
      </c>
      <c r="CS221" s="180">
        <v>43479</v>
      </c>
      <c r="CT221" s="181">
        <v>43605</v>
      </c>
      <c r="CU221" s="181">
        <v>43311</v>
      </c>
      <c r="CV221" s="181">
        <v>43395</v>
      </c>
      <c r="CW221" s="181">
        <v>43395</v>
      </c>
      <c r="CX221" s="181">
        <v>43479</v>
      </c>
      <c r="CY221" s="135">
        <v>0</v>
      </c>
      <c r="CZ221" s="134">
        <v>0</v>
      </c>
      <c r="DA221" s="135">
        <v>0</v>
      </c>
      <c r="DB221" s="135">
        <v>2.197802197802198E-2</v>
      </c>
      <c r="DC221" s="135">
        <v>0</v>
      </c>
      <c r="DD221" s="135">
        <v>0</v>
      </c>
      <c r="DE221" s="140">
        <v>0</v>
      </c>
      <c r="DF221" s="13" t="s">
        <v>820</v>
      </c>
      <c r="DG221" s="80" t="s">
        <v>706</v>
      </c>
      <c r="DH221" s="18" t="b">
        <v>0</v>
      </c>
      <c r="DI221" s="79"/>
      <c r="DJ221" s="79"/>
      <c r="DK221" s="192"/>
      <c r="DL221" s="174"/>
      <c r="DM221" s="193"/>
      <c r="DN221" s="135"/>
      <c r="DO221" s="79"/>
      <c r="DP221" s="79"/>
      <c r="DQ221" s="79"/>
      <c r="DR221" s="79"/>
      <c r="DS221" s="79"/>
      <c r="DT221" s="79"/>
      <c r="DU221" s="79"/>
      <c r="DV221" s="18"/>
      <c r="DW221" s="18"/>
      <c r="DX221" s="18"/>
      <c r="DY221" s="177"/>
      <c r="DZ221" s="177">
        <v>0</v>
      </c>
      <c r="EA221" s="177">
        <v>0</v>
      </c>
      <c r="EB221" s="177">
        <v>0</v>
      </c>
      <c r="EC221" s="177">
        <v>0</v>
      </c>
      <c r="ED221" s="177">
        <v>0</v>
      </c>
      <c r="EE221" s="177">
        <v>0</v>
      </c>
      <c r="EF221" s="177">
        <v>0</v>
      </c>
      <c r="EG221" s="177">
        <v>0</v>
      </c>
      <c r="EH221" s="177">
        <v>0</v>
      </c>
      <c r="EI221" s="177">
        <v>0</v>
      </c>
      <c r="EJ221" s="177">
        <v>0</v>
      </c>
      <c r="EK221" s="177">
        <v>0</v>
      </c>
      <c r="EL221" s="177">
        <v>0</v>
      </c>
      <c r="EM221" s="177">
        <v>0</v>
      </c>
      <c r="EN221" s="177">
        <v>0</v>
      </c>
      <c r="EO221" s="177">
        <v>0</v>
      </c>
      <c r="EP221" s="177">
        <v>669</v>
      </c>
      <c r="EQ221" s="177">
        <v>0</v>
      </c>
      <c r="ER221" s="177">
        <v>0</v>
      </c>
      <c r="ES221" s="177">
        <v>0</v>
      </c>
      <c r="ET221" s="177">
        <v>0</v>
      </c>
      <c r="EU221" s="177">
        <v>673</v>
      </c>
      <c r="EV221" s="177">
        <v>0</v>
      </c>
      <c r="EW221" s="177">
        <v>0</v>
      </c>
      <c r="EX221" s="177">
        <v>0</v>
      </c>
      <c r="EY221" s="177">
        <v>702</v>
      </c>
      <c r="EZ221" s="177">
        <v>0</v>
      </c>
      <c r="FA221" s="177">
        <v>0</v>
      </c>
      <c r="FB221" s="177">
        <v>736</v>
      </c>
      <c r="FC221" s="245">
        <v>383</v>
      </c>
      <c r="FD221" s="245">
        <v>359</v>
      </c>
      <c r="FE221" s="250">
        <v>359</v>
      </c>
      <c r="FF221" s="244">
        <v>359</v>
      </c>
      <c r="FG221" s="250">
        <v>331</v>
      </c>
      <c r="FH221" s="245">
        <v>327</v>
      </c>
      <c r="FI221" s="245">
        <v>327</v>
      </c>
      <c r="FJ221" s="245">
        <v>327</v>
      </c>
      <c r="FK221" s="245">
        <v>298</v>
      </c>
      <c r="FL221" s="245">
        <v>298</v>
      </c>
      <c r="FM221" s="245">
        <v>298</v>
      </c>
      <c r="FN221" s="245">
        <v>298</v>
      </c>
      <c r="FO221" s="245">
        <v>298</v>
      </c>
      <c r="FP221" s="245">
        <v>298</v>
      </c>
      <c r="FQ221" s="245">
        <v>298</v>
      </c>
      <c r="FR221" s="245">
        <v>298</v>
      </c>
      <c r="FS221" s="245">
        <v>298</v>
      </c>
      <c r="FT221" s="245">
        <v>298</v>
      </c>
      <c r="FU221" s="245">
        <v>298</v>
      </c>
      <c r="FV221" s="245">
        <v>298</v>
      </c>
      <c r="FW221" s="245">
        <v>298</v>
      </c>
      <c r="FX221" s="245">
        <v>298</v>
      </c>
      <c r="FY221" s="245">
        <v>298</v>
      </c>
      <c r="FZ221" s="245">
        <v>298</v>
      </c>
      <c r="GA221" s="245">
        <v>298</v>
      </c>
      <c r="GB221" s="245">
        <v>298</v>
      </c>
      <c r="GC221" s="245">
        <v>298</v>
      </c>
      <c r="GD221" s="245">
        <v>278</v>
      </c>
      <c r="GE221" s="245">
        <v>275</v>
      </c>
      <c r="GF221" s="245">
        <v>275</v>
      </c>
      <c r="GG221" s="245">
        <v>275</v>
      </c>
      <c r="GH221" s="245">
        <v>275</v>
      </c>
      <c r="GI221" s="245">
        <v>275</v>
      </c>
      <c r="GJ221" s="245">
        <v>275</v>
      </c>
      <c r="GK221" s="245">
        <v>275</v>
      </c>
      <c r="GL221" s="245">
        <v>275</v>
      </c>
      <c r="GM221" s="245">
        <v>275</v>
      </c>
      <c r="GN221" s="245">
        <v>275</v>
      </c>
      <c r="GO221" s="245">
        <v>275</v>
      </c>
      <c r="GP221" s="245">
        <v>275</v>
      </c>
      <c r="GQ221" s="245">
        <v>275</v>
      </c>
      <c r="GR221" s="245">
        <v>265</v>
      </c>
      <c r="GS221" s="245">
        <v>265</v>
      </c>
      <c r="GT221" s="245">
        <v>265</v>
      </c>
      <c r="GU221" s="245">
        <v>265</v>
      </c>
      <c r="GV221" s="245">
        <v>265</v>
      </c>
      <c r="GW221" s="245">
        <v>265</v>
      </c>
      <c r="GX221" s="245">
        <v>265</v>
      </c>
      <c r="GY221" s="245">
        <v>265</v>
      </c>
      <c r="GZ221" s="245">
        <v>265</v>
      </c>
      <c r="HA221" s="245">
        <v>265</v>
      </c>
      <c r="HB221" s="245">
        <v>264</v>
      </c>
      <c r="HC221" s="245">
        <v>264</v>
      </c>
      <c r="HD221" s="245">
        <v>264</v>
      </c>
      <c r="HE221" s="245">
        <v>1</v>
      </c>
      <c r="HF221" s="245">
        <v>264</v>
      </c>
      <c r="HG221" s="245">
        <v>264</v>
      </c>
      <c r="HH221" s="245">
        <v>264</v>
      </c>
      <c r="HI221" s="242">
        <v>264</v>
      </c>
      <c r="HJ221" s="242">
        <v>264</v>
      </c>
      <c r="HK221" s="196"/>
      <c r="HL221" s="196"/>
      <c r="HM221" s="242">
        <v>264</v>
      </c>
      <c r="HN221" s="242">
        <v>264</v>
      </c>
      <c r="HO221" s="242">
        <v>264</v>
      </c>
      <c r="HP221" s="242">
        <v>264</v>
      </c>
      <c r="HQ221" s="242">
        <v>264</v>
      </c>
      <c r="HR221" s="242">
        <v>264</v>
      </c>
      <c r="HS221" s="242">
        <v>264</v>
      </c>
      <c r="HT221" s="242">
        <v>264</v>
      </c>
      <c r="HU221" s="242">
        <v>264</v>
      </c>
      <c r="HV221" s="196"/>
      <c r="HW221" s="242">
        <v>264</v>
      </c>
      <c r="HX221" s="242">
        <v>261</v>
      </c>
      <c r="HY221" s="242">
        <v>261</v>
      </c>
      <c r="HZ221" s="242">
        <v>261</v>
      </c>
      <c r="IA221" s="242">
        <v>261</v>
      </c>
      <c r="IB221" s="242">
        <v>261</v>
      </c>
      <c r="IC221" s="242">
        <v>261</v>
      </c>
      <c r="ID221" s="242">
        <v>255</v>
      </c>
      <c r="IE221" s="242">
        <v>249</v>
      </c>
      <c r="IF221" s="242">
        <v>249</v>
      </c>
      <c r="IG221" s="242">
        <v>249</v>
      </c>
      <c r="IH221" s="242">
        <v>249</v>
      </c>
      <c r="II221" s="242">
        <v>249</v>
      </c>
      <c r="IJ221" s="242">
        <v>249</v>
      </c>
      <c r="IK221" s="242">
        <v>249</v>
      </c>
      <c r="IL221" s="242">
        <v>246</v>
      </c>
      <c r="IM221" s="242">
        <v>246</v>
      </c>
      <c r="IN221" s="242">
        <v>246</v>
      </c>
      <c r="IO221" s="242">
        <v>246</v>
      </c>
      <c r="IP221" s="242">
        <v>246</v>
      </c>
      <c r="IQ221" s="242">
        <v>246</v>
      </c>
      <c r="IR221" s="242">
        <v>246</v>
      </c>
      <c r="IS221" s="242">
        <v>241</v>
      </c>
      <c r="IT221" s="242">
        <v>241</v>
      </c>
      <c r="IU221" s="242">
        <v>241</v>
      </c>
      <c r="IV221" s="242">
        <v>241</v>
      </c>
      <c r="IW221" s="242">
        <v>241</v>
      </c>
      <c r="IX221" s="242">
        <v>241</v>
      </c>
      <c r="IY221" s="242">
        <v>241</v>
      </c>
      <c r="IZ221" s="196"/>
      <c r="JA221" s="242">
        <v>229</v>
      </c>
      <c r="JB221" s="242">
        <v>229</v>
      </c>
      <c r="JC221" s="242">
        <v>229</v>
      </c>
      <c r="JD221" s="245">
        <v>219</v>
      </c>
      <c r="JE221" s="245">
        <v>219</v>
      </c>
      <c r="JF221" s="245">
        <v>219</v>
      </c>
      <c r="JG221" s="245">
        <v>219</v>
      </c>
      <c r="JH221" s="245">
        <v>219</v>
      </c>
      <c r="JI221" s="245">
        <v>219</v>
      </c>
      <c r="JJ221" s="245"/>
      <c r="JK221" s="242">
        <v>219</v>
      </c>
      <c r="JL221" s="245">
        <v>219</v>
      </c>
      <c r="JM221" s="245">
        <v>219</v>
      </c>
      <c r="JN221" s="245">
        <v>219</v>
      </c>
      <c r="JO221" s="245">
        <v>219</v>
      </c>
      <c r="JP221" s="245">
        <v>219</v>
      </c>
      <c r="JQ221" s="196"/>
      <c r="JR221" s="245">
        <v>219</v>
      </c>
      <c r="JS221" s="245">
        <v>219</v>
      </c>
      <c r="JT221" s="245">
        <v>219</v>
      </c>
      <c r="JU221" s="245">
        <v>219</v>
      </c>
      <c r="JV221" s="245">
        <v>219</v>
      </c>
      <c r="JW221" s="245">
        <v>219</v>
      </c>
      <c r="JX221" s="245">
        <v>219</v>
      </c>
      <c r="JY221" s="245">
        <v>219</v>
      </c>
      <c r="JZ221" s="245">
        <v>219</v>
      </c>
      <c r="KA221" s="245">
        <v>219</v>
      </c>
      <c r="KB221" s="245">
        <v>219</v>
      </c>
      <c r="KC221" s="245">
        <v>209</v>
      </c>
      <c r="KD221" s="245">
        <v>209</v>
      </c>
      <c r="KE221" s="245">
        <v>209</v>
      </c>
      <c r="KF221" s="245">
        <v>206</v>
      </c>
      <c r="KG221" s="245">
        <v>206</v>
      </c>
      <c r="KH221" s="245">
        <v>206</v>
      </c>
      <c r="KI221" s="245">
        <v>206</v>
      </c>
      <c r="KJ221" s="245">
        <v>206</v>
      </c>
      <c r="KK221" s="245">
        <v>206</v>
      </c>
      <c r="KL221" s="245">
        <v>206</v>
      </c>
      <c r="KM221" s="245">
        <v>206</v>
      </c>
      <c r="KN221" s="245">
        <v>201</v>
      </c>
      <c r="KO221" s="245">
        <v>201</v>
      </c>
      <c r="KP221" s="245">
        <v>201</v>
      </c>
      <c r="KQ221" s="245">
        <v>201</v>
      </c>
      <c r="KR221" s="245">
        <v>201</v>
      </c>
      <c r="KS221" s="245">
        <v>201</v>
      </c>
      <c r="KT221" s="245">
        <v>201</v>
      </c>
      <c r="KU221" s="245">
        <v>201</v>
      </c>
      <c r="KV221" s="245">
        <v>201</v>
      </c>
      <c r="KW221" s="245">
        <v>201</v>
      </c>
      <c r="KX221" s="196"/>
      <c r="KY221" s="196"/>
      <c r="KZ221" s="196"/>
      <c r="LA221" s="196"/>
      <c r="LB221" s="245">
        <v>192</v>
      </c>
      <c r="LC221" s="245">
        <v>219</v>
      </c>
      <c r="LD221" s="245">
        <v>219</v>
      </c>
      <c r="LE221" s="245">
        <v>189</v>
      </c>
      <c r="LF221" s="199">
        <v>0</v>
      </c>
      <c r="LG221" s="245">
        <v>189</v>
      </c>
      <c r="LH221" s="196"/>
      <c r="LI221" s="196"/>
      <c r="LJ221" s="196"/>
      <c r="LK221" s="196"/>
      <c r="LL221" s="196"/>
      <c r="LM221" s="196"/>
      <c r="LN221" s="196"/>
      <c r="LO221" s="196"/>
      <c r="LP221" s="196"/>
      <c r="LQ221" s="245">
        <v>189</v>
      </c>
      <c r="LR221" s="196"/>
      <c r="LS221" s="196"/>
      <c r="LT221" s="196"/>
      <c r="LU221" s="196"/>
      <c r="LV221" s="196"/>
      <c r="LW221" s="196"/>
      <c r="LX221" s="196"/>
      <c r="LY221" s="196"/>
      <c r="LZ221" s="196"/>
      <c r="MA221" s="196"/>
      <c r="MB221" s="196"/>
      <c r="MC221" s="196"/>
      <c r="MD221" s="196"/>
      <c r="ME221" s="196"/>
      <c r="MF221" s="196"/>
      <c r="MG221" s="196"/>
      <c r="MH221" s="196"/>
      <c r="MI221" s="196"/>
      <c r="MJ221" s="196"/>
      <c r="MK221" s="196"/>
      <c r="ML221" s="196"/>
      <c r="MM221" s="196"/>
      <c r="MN221" s="245">
        <v>189</v>
      </c>
      <c r="MO221" s="245">
        <v>177</v>
      </c>
      <c r="MP221" s="196"/>
      <c r="MQ221" s="245">
        <v>177</v>
      </c>
      <c r="MR221" s="196"/>
      <c r="MS221" s="196"/>
      <c r="MT221" s="196"/>
      <c r="MU221" s="196"/>
      <c r="MV221" s="196"/>
      <c r="MW221" s="196"/>
      <c r="MX221" s="196"/>
      <c r="MY221" s="196"/>
      <c r="MZ221" s="196"/>
      <c r="NA221" s="245">
        <v>177</v>
      </c>
      <c r="NB221" s="196"/>
      <c r="NC221" s="196"/>
      <c r="ND221" s="196"/>
      <c r="NE221" s="196"/>
      <c r="NF221" s="196"/>
      <c r="NG221" s="196"/>
      <c r="NH221" s="196"/>
      <c r="NI221" s="196"/>
      <c r="NJ221" s="196"/>
      <c r="NK221" s="196"/>
      <c r="NL221" s="196"/>
      <c r="NM221" s="196"/>
      <c r="NN221" s="196"/>
      <c r="NO221" s="196"/>
      <c r="NP221" s="196"/>
      <c r="NQ221" s="196"/>
      <c r="NR221" s="196"/>
      <c r="NS221" s="196"/>
      <c r="NT221" s="196"/>
      <c r="NU221" s="196"/>
      <c r="NV221" s="196"/>
      <c r="NW221" s="196"/>
      <c r="NX221" s="196"/>
      <c r="NY221" s="196"/>
      <c r="NZ221" s="196"/>
      <c r="OA221" s="196"/>
      <c r="OB221" s="196"/>
      <c r="OC221" s="196"/>
      <c r="OD221" s="196"/>
      <c r="OE221" s="196"/>
      <c r="OF221" s="196"/>
      <c r="OG221" s="196"/>
      <c r="OH221" s="196"/>
      <c r="OI221" s="196"/>
      <c r="OJ221" s="196"/>
      <c r="OK221" s="196"/>
      <c r="OL221" s="196"/>
      <c r="OM221" s="196"/>
      <c r="ON221" s="196"/>
      <c r="OO221" s="196"/>
      <c r="OP221" s="196"/>
      <c r="OQ221" s="196"/>
      <c r="OR221" s="196"/>
      <c r="OS221" s="196"/>
      <c r="OT221" s="196"/>
      <c r="OU221" s="196"/>
      <c r="OV221" s="196"/>
      <c r="OW221" s="196"/>
      <c r="OX221" s="196"/>
      <c r="OY221" s="196"/>
      <c r="OZ221" s="196"/>
      <c r="PA221" s="196"/>
      <c r="PB221" s="196"/>
      <c r="PC221" s="196"/>
      <c r="PD221" s="196"/>
      <c r="PE221" s="196"/>
      <c r="PF221" s="196"/>
      <c r="PG221" s="196"/>
      <c r="PH221" s="196"/>
      <c r="PI221" s="196"/>
      <c r="PJ221" s="196"/>
      <c r="PK221" s="196"/>
      <c r="PL221" s="196"/>
      <c r="PM221" s="196"/>
      <c r="PN221" s="196"/>
      <c r="PO221" s="196"/>
      <c r="PP221" s="196"/>
      <c r="PQ221" s="196"/>
      <c r="PR221" s="196"/>
      <c r="PS221" s="196"/>
      <c r="PT221" s="196"/>
      <c r="PU221" s="196"/>
      <c r="PV221" s="196"/>
      <c r="PW221" s="196"/>
      <c r="PX221" s="261"/>
      <c r="PY221" s="261"/>
      <c r="PZ221" s="261"/>
      <c r="QA221" s="261"/>
      <c r="QB221" s="261"/>
      <c r="QC221" s="261"/>
      <c r="QD221" s="261"/>
      <c r="QE221" s="261"/>
      <c r="QF221" s="261"/>
      <c r="QG221" s="261"/>
      <c r="QH221" s="261"/>
      <c r="QI221" s="261"/>
      <c r="QJ221" s="261"/>
      <c r="QK221" s="261"/>
      <c r="QL221" s="261"/>
      <c r="QM221" s="261"/>
      <c r="QN221" s="261"/>
      <c r="QO221" s="261"/>
      <c r="QP221" s="261"/>
      <c r="QQ221" s="261"/>
      <c r="QR221" s="261"/>
      <c r="QS221" s="261"/>
      <c r="QT221" s="261"/>
      <c r="QU221" s="261"/>
      <c r="QV221" s="261"/>
      <c r="QW221" s="261"/>
      <c r="QX221" s="261"/>
      <c r="QY221" s="261"/>
      <c r="QZ221" s="261"/>
      <c r="RA221" s="261"/>
      <c r="RB221" s="261"/>
      <c r="RC221" s="261"/>
      <c r="RD221" s="261"/>
      <c r="RE221" s="261"/>
      <c r="RF221" s="261"/>
      <c r="RG221" s="261"/>
      <c r="RH221" s="261"/>
      <c r="RI221" s="261"/>
      <c r="RJ221" s="261"/>
      <c r="RK221" s="261"/>
      <c r="RL221" s="261"/>
      <c r="RM221" s="261"/>
      <c r="RN221" s="261"/>
      <c r="RO221" s="261"/>
      <c r="RP221" s="261"/>
      <c r="RQ221" s="261"/>
      <c r="RR221" s="261"/>
      <c r="RS221" s="261"/>
      <c r="RT221" s="261"/>
      <c r="RU221" s="261"/>
      <c r="RV221" s="261"/>
      <c r="RW221" s="261"/>
      <c r="RX221" s="261"/>
      <c r="RY221" s="261"/>
      <c r="RZ221" s="261"/>
      <c r="SA221" s="261"/>
      <c r="SB221" s="261"/>
      <c r="SC221" s="261"/>
      <c r="SD221" s="261"/>
      <c r="SE221" s="261"/>
    </row>
    <row r="222" spans="1:499" x14ac:dyDescent="0.2">
      <c r="A222" s="230" t="s">
        <v>830</v>
      </c>
      <c r="B222" s="231" t="s">
        <v>2790</v>
      </c>
      <c r="C222" s="225"/>
      <c r="D222" s="225"/>
      <c r="E222" s="225"/>
      <c r="F222" s="226" t="s">
        <v>5900</v>
      </c>
      <c r="G222" s="226" t="s">
        <v>5550</v>
      </c>
      <c r="H222" s="226" t="s">
        <v>5551</v>
      </c>
      <c r="I222" s="226" t="s">
        <v>5881</v>
      </c>
      <c r="J222" s="226"/>
      <c r="K222" s="226"/>
      <c r="L222" s="226"/>
      <c r="M222" s="226"/>
      <c r="N222" s="226" t="s">
        <v>5553</v>
      </c>
      <c r="O222" s="226" t="s">
        <v>5842</v>
      </c>
      <c r="P222" s="226"/>
      <c r="Q222" s="237">
        <v>0</v>
      </c>
      <c r="R222" s="238"/>
      <c r="S222" s="238"/>
      <c r="T222" s="238"/>
      <c r="U222" s="238"/>
      <c r="V222" s="238"/>
      <c r="W222" s="232" t="s">
        <v>5565</v>
      </c>
      <c r="X222" s="232"/>
      <c r="Y222" s="232" t="s">
        <v>5556</v>
      </c>
      <c r="Z222" s="235">
        <v>2.08</v>
      </c>
      <c r="AA222" s="235">
        <v>3.75</v>
      </c>
      <c r="AB222" s="235">
        <v>0</v>
      </c>
      <c r="AC222" s="224">
        <v>36526</v>
      </c>
      <c r="AD222" s="224">
        <v>36526</v>
      </c>
      <c r="AE222" s="125">
        <v>18</v>
      </c>
      <c r="AF222" s="125">
        <v>24</v>
      </c>
      <c r="AG222" s="125">
        <v>12</v>
      </c>
      <c r="AH222" s="236">
        <v>1</v>
      </c>
      <c r="AI222" s="236" t="s">
        <v>5297</v>
      </c>
      <c r="AJ222" s="125" t="s">
        <v>6188</v>
      </c>
      <c r="AK222" s="175" t="s">
        <v>5144</v>
      </c>
      <c r="AL222" s="125">
        <v>665</v>
      </c>
      <c r="AM222" s="27" t="s">
        <v>820</v>
      </c>
      <c r="AN222" s="126">
        <v>16.989999999999998</v>
      </c>
      <c r="AO222" s="126">
        <v>7.4</v>
      </c>
      <c r="AP222" s="126">
        <v>3.9</v>
      </c>
      <c r="AQ222" s="126">
        <v>2.9</v>
      </c>
      <c r="AR222" s="125">
        <v>0</v>
      </c>
      <c r="AS222" s="125">
        <v>0</v>
      </c>
      <c r="AT222" s="178">
        <v>43333</v>
      </c>
      <c r="AU222" s="178"/>
      <c r="AV222" s="178">
        <v>43070</v>
      </c>
      <c r="AW222" s="239" t="s">
        <v>855</v>
      </c>
      <c r="AX222" s="239" t="s">
        <v>846</v>
      </c>
      <c r="AY222" s="127"/>
      <c r="AZ222" s="127"/>
      <c r="BA222" s="128">
        <v>200</v>
      </c>
      <c r="BB222" s="128" t="s">
        <v>489</v>
      </c>
      <c r="BC222" s="128"/>
      <c r="BD222" s="128">
        <v>1</v>
      </c>
      <c r="BE222" s="129" t="s">
        <v>541</v>
      </c>
      <c r="BF222" s="130">
        <v>1</v>
      </c>
      <c r="BG222" s="240"/>
      <c r="BH222" s="241"/>
      <c r="BI222" s="190"/>
      <c r="BJ222" s="131">
        <v>500</v>
      </c>
      <c r="BK222" s="191">
        <v>734</v>
      </c>
      <c r="BL222" s="13">
        <v>333</v>
      </c>
      <c r="BM222" s="13">
        <v>165</v>
      </c>
      <c r="BN222" s="27" t="s">
        <v>705</v>
      </c>
      <c r="BO222" s="13" t="s">
        <v>705</v>
      </c>
      <c r="BP222" s="222">
        <v>340</v>
      </c>
      <c r="BQ222" s="132"/>
      <c r="BR222" s="133"/>
      <c r="BS222" s="125">
        <v>1000000000</v>
      </c>
      <c r="BT222" s="134">
        <v>262</v>
      </c>
      <c r="BU222" s="135">
        <v>0.47599999999999998</v>
      </c>
      <c r="BV222" s="134">
        <v>0</v>
      </c>
      <c r="BW222" s="136">
        <v>0</v>
      </c>
      <c r="BX222" s="136">
        <v>0</v>
      </c>
      <c r="BY222" s="136">
        <v>0</v>
      </c>
      <c r="BZ222" s="134">
        <v>0</v>
      </c>
      <c r="CA222" s="134">
        <v>0</v>
      </c>
      <c r="CB222" s="134">
        <v>262</v>
      </c>
      <c r="CC222" s="135">
        <v>0.47599999999999998</v>
      </c>
      <c r="CD222" s="134"/>
      <c r="CE222" s="134"/>
      <c r="CF222" s="137">
        <v>238</v>
      </c>
      <c r="CG222" s="134">
        <v>167</v>
      </c>
      <c r="CH222" s="132"/>
      <c r="CI222" s="132"/>
      <c r="CJ222" s="229" t="s">
        <v>820</v>
      </c>
      <c r="CK222" s="233" t="s">
        <v>820</v>
      </c>
      <c r="CL222" s="138">
        <v>0</v>
      </c>
      <c r="CM222" s="138">
        <v>0</v>
      </c>
      <c r="CN222" s="135">
        <v>0</v>
      </c>
      <c r="CO222" s="135">
        <v>1.07</v>
      </c>
      <c r="CP222" s="139"/>
      <c r="CQ222" s="135">
        <v>1</v>
      </c>
      <c r="CR222" s="179">
        <v>43333</v>
      </c>
      <c r="CS222" s="180">
        <v>43367</v>
      </c>
      <c r="CT222" s="181">
        <v>43493</v>
      </c>
      <c r="CU222" s="181">
        <v>43311</v>
      </c>
      <c r="CV222" s="181">
        <v>43395</v>
      </c>
      <c r="CW222" s="181">
        <v>43395</v>
      </c>
      <c r="CX222" s="181">
        <v>43479</v>
      </c>
      <c r="CY222" s="135">
        <v>1.292226056237656</v>
      </c>
      <c r="CZ222" s="134">
        <v>6001</v>
      </c>
      <c r="DA222" s="135">
        <v>0.14563106796116504</v>
      </c>
      <c r="DB222" s="135">
        <v>0.27184466019417475</v>
      </c>
      <c r="DC222" s="135">
        <v>0.12621359223300971</v>
      </c>
      <c r="DD222" s="135">
        <v>0</v>
      </c>
      <c r="DE222" s="140">
        <v>0</v>
      </c>
      <c r="DF222" s="13" t="s">
        <v>820</v>
      </c>
      <c r="DG222" s="80" t="s">
        <v>706</v>
      </c>
      <c r="DH222" s="18" t="b">
        <v>0</v>
      </c>
      <c r="DI222" s="79"/>
      <c r="DJ222" s="79"/>
      <c r="DK222" s="192"/>
      <c r="DL222" s="174"/>
      <c r="DM222" s="193"/>
      <c r="DN222" s="135"/>
      <c r="DO222" s="79"/>
      <c r="DP222" s="79"/>
      <c r="DQ222" s="79"/>
      <c r="DR222" s="79"/>
      <c r="DS222" s="79"/>
      <c r="DT222" s="79"/>
      <c r="DU222" s="79"/>
      <c r="DV222" s="18"/>
      <c r="DW222" s="18"/>
      <c r="DX222" s="18"/>
      <c r="DY222" s="177"/>
      <c r="DZ222" s="177">
        <v>0</v>
      </c>
      <c r="EA222" s="177">
        <v>0</v>
      </c>
      <c r="EB222" s="177">
        <v>0</v>
      </c>
      <c r="EC222" s="177">
        <v>0</v>
      </c>
      <c r="ED222" s="177">
        <v>0</v>
      </c>
      <c r="EE222" s="177">
        <v>0</v>
      </c>
      <c r="EF222" s="177">
        <v>0</v>
      </c>
      <c r="EG222" s="177">
        <v>0</v>
      </c>
      <c r="EH222" s="177">
        <v>0</v>
      </c>
      <c r="EI222" s="177">
        <v>0</v>
      </c>
      <c r="EJ222" s="177">
        <v>0</v>
      </c>
      <c r="EK222" s="177">
        <v>0</v>
      </c>
      <c r="EL222" s="177">
        <v>0</v>
      </c>
      <c r="EM222" s="177">
        <v>0</v>
      </c>
      <c r="EN222" s="177">
        <v>0</v>
      </c>
      <c r="EO222" s="177">
        <v>0</v>
      </c>
      <c r="EP222" s="177">
        <v>0</v>
      </c>
      <c r="EQ222" s="177">
        <v>0</v>
      </c>
      <c r="ER222" s="177">
        <v>0</v>
      </c>
      <c r="ES222" s="177">
        <v>0</v>
      </c>
      <c r="ET222" s="177">
        <v>0</v>
      </c>
      <c r="EU222" s="177">
        <v>0</v>
      </c>
      <c r="EV222" s="177">
        <v>0</v>
      </c>
      <c r="EW222" s="177">
        <v>0</v>
      </c>
      <c r="EX222" s="177">
        <v>0</v>
      </c>
      <c r="EY222" s="177">
        <v>229</v>
      </c>
      <c r="EZ222" s="177">
        <v>0</v>
      </c>
      <c r="FA222" s="177">
        <v>0</v>
      </c>
      <c r="FB222" s="177">
        <v>275</v>
      </c>
      <c r="FC222" s="245">
        <v>44</v>
      </c>
      <c r="FD222" s="245">
        <v>40</v>
      </c>
      <c r="FE222" s="249">
        <v>240</v>
      </c>
      <c r="FF222" s="248">
        <v>240</v>
      </c>
      <c r="FG222" s="250">
        <v>176</v>
      </c>
      <c r="FH222" s="250">
        <v>176</v>
      </c>
      <c r="FI222" s="250">
        <v>176</v>
      </c>
      <c r="FJ222" s="250">
        <v>176</v>
      </c>
      <c r="FK222" s="245">
        <v>111</v>
      </c>
      <c r="FL222" s="245">
        <v>111</v>
      </c>
      <c r="FM222" s="245">
        <v>111</v>
      </c>
      <c r="FN222" s="245">
        <v>111</v>
      </c>
      <c r="FO222" s="245">
        <v>111</v>
      </c>
      <c r="FP222" s="245">
        <v>111</v>
      </c>
      <c r="FQ222" s="245">
        <v>111</v>
      </c>
      <c r="FR222" s="245">
        <v>111</v>
      </c>
      <c r="FS222" s="245">
        <v>111</v>
      </c>
      <c r="FT222" s="245">
        <v>111</v>
      </c>
      <c r="FU222" s="245">
        <v>111</v>
      </c>
      <c r="FV222" s="245">
        <v>111</v>
      </c>
      <c r="FW222" s="245">
        <v>111</v>
      </c>
      <c r="FX222" s="245">
        <v>111</v>
      </c>
      <c r="FY222" s="245">
        <v>111</v>
      </c>
      <c r="FZ222" s="245">
        <v>111</v>
      </c>
      <c r="GA222" s="245">
        <v>111</v>
      </c>
      <c r="GB222" s="245">
        <v>111</v>
      </c>
      <c r="GC222" s="245">
        <v>111</v>
      </c>
      <c r="GD222" s="245">
        <v>88</v>
      </c>
      <c r="GE222" s="245">
        <v>88</v>
      </c>
      <c r="GF222" s="245">
        <v>88</v>
      </c>
      <c r="GG222" s="245">
        <v>86</v>
      </c>
      <c r="GH222" s="245">
        <v>86</v>
      </c>
      <c r="GI222" s="245">
        <v>86</v>
      </c>
      <c r="GJ222" s="245">
        <v>86</v>
      </c>
      <c r="GK222" s="245">
        <v>86</v>
      </c>
      <c r="GL222" s="245">
        <v>86</v>
      </c>
      <c r="GM222" s="245">
        <v>86</v>
      </c>
      <c r="GN222" s="245">
        <v>86</v>
      </c>
      <c r="GO222" s="245">
        <v>86</v>
      </c>
      <c r="GP222" s="245">
        <v>86</v>
      </c>
      <c r="GQ222" s="245">
        <v>86</v>
      </c>
      <c r="GR222" s="245">
        <v>86</v>
      </c>
      <c r="GS222" s="245">
        <v>86</v>
      </c>
      <c r="GT222" s="245">
        <v>76</v>
      </c>
      <c r="GU222" s="245">
        <v>76</v>
      </c>
      <c r="GV222" s="245">
        <v>76</v>
      </c>
      <c r="GW222" s="245">
        <v>76</v>
      </c>
      <c r="GX222" s="245">
        <v>76</v>
      </c>
      <c r="GY222" s="245">
        <v>76</v>
      </c>
      <c r="GZ222" s="245">
        <v>76</v>
      </c>
      <c r="HA222" s="245">
        <v>76</v>
      </c>
      <c r="HB222" s="245">
        <v>76</v>
      </c>
      <c r="HC222" s="245">
        <v>76</v>
      </c>
      <c r="HD222" s="245">
        <v>76</v>
      </c>
      <c r="HE222" s="245">
        <v>1</v>
      </c>
      <c r="HF222" s="245">
        <v>65</v>
      </c>
      <c r="HG222" s="245">
        <v>65</v>
      </c>
      <c r="HH222" s="245">
        <v>65</v>
      </c>
      <c r="HI222" s="245">
        <v>65</v>
      </c>
      <c r="HJ222" s="245">
        <v>65</v>
      </c>
      <c r="HK222" s="198"/>
      <c r="HL222" s="198"/>
      <c r="HM222" s="245">
        <v>62</v>
      </c>
      <c r="HN222" s="245">
        <v>40</v>
      </c>
      <c r="HO222" s="245">
        <v>65</v>
      </c>
      <c r="HP222" s="245">
        <v>37</v>
      </c>
      <c r="HQ222" s="245">
        <v>37</v>
      </c>
      <c r="HR222" s="245">
        <v>37</v>
      </c>
      <c r="HS222" s="245">
        <v>37</v>
      </c>
      <c r="HT222" s="245">
        <v>37</v>
      </c>
      <c r="HU222" s="245">
        <v>37</v>
      </c>
      <c r="HV222" s="198"/>
      <c r="HW222" s="245">
        <v>37</v>
      </c>
      <c r="HX222" s="245">
        <v>37</v>
      </c>
      <c r="HY222" s="245">
        <v>37</v>
      </c>
      <c r="HZ222" s="245">
        <v>37</v>
      </c>
      <c r="IA222" s="245">
        <v>37</v>
      </c>
      <c r="IB222" s="245">
        <v>37</v>
      </c>
      <c r="IC222" s="245">
        <v>37</v>
      </c>
      <c r="ID222" s="245">
        <v>37</v>
      </c>
      <c r="IE222" s="245">
        <v>37</v>
      </c>
      <c r="IF222" s="245">
        <v>37</v>
      </c>
      <c r="IG222" s="245">
        <v>37</v>
      </c>
      <c r="IH222" s="245">
        <v>37</v>
      </c>
      <c r="II222" s="245">
        <v>32</v>
      </c>
      <c r="IJ222" s="245">
        <v>31</v>
      </c>
      <c r="IK222" s="245">
        <v>31</v>
      </c>
      <c r="IL222" s="245">
        <v>27</v>
      </c>
      <c r="IM222" s="245">
        <v>27</v>
      </c>
      <c r="IN222" s="245">
        <v>27</v>
      </c>
      <c r="IO222" s="245">
        <v>27</v>
      </c>
      <c r="IP222" s="245">
        <v>27</v>
      </c>
      <c r="IQ222" s="245">
        <v>27</v>
      </c>
      <c r="IR222" s="245">
        <v>25</v>
      </c>
      <c r="IS222" s="245">
        <v>22</v>
      </c>
      <c r="IT222" s="245">
        <v>22</v>
      </c>
      <c r="IU222" s="245">
        <v>22</v>
      </c>
      <c r="IV222" s="245">
        <v>22</v>
      </c>
      <c r="IW222" s="245">
        <v>22</v>
      </c>
      <c r="IX222" s="245">
        <v>22</v>
      </c>
      <c r="IY222" s="245">
        <v>22</v>
      </c>
      <c r="IZ222" s="198"/>
      <c r="JA222" s="245">
        <v>22</v>
      </c>
      <c r="JB222" s="245">
        <v>22</v>
      </c>
      <c r="JC222" s="245">
        <v>22</v>
      </c>
      <c r="JD222" s="242">
        <v>22</v>
      </c>
      <c r="JE222" s="242">
        <v>22</v>
      </c>
      <c r="JF222" s="242">
        <v>22</v>
      </c>
      <c r="JG222" s="242">
        <v>22</v>
      </c>
      <c r="JH222" s="242">
        <v>22</v>
      </c>
      <c r="JI222" s="242">
        <v>22</v>
      </c>
      <c r="JJ222" s="242"/>
      <c r="JK222" s="242">
        <v>22</v>
      </c>
      <c r="JL222" s="242">
        <v>22</v>
      </c>
      <c r="JM222" s="242">
        <v>22</v>
      </c>
      <c r="JN222" s="242">
        <v>20</v>
      </c>
      <c r="JO222" s="242">
        <v>20</v>
      </c>
      <c r="JP222" s="242">
        <v>20</v>
      </c>
      <c r="JQ222" s="198"/>
      <c r="JR222" s="242">
        <v>20</v>
      </c>
      <c r="JS222" s="242">
        <v>20</v>
      </c>
      <c r="JT222" s="242">
        <v>20</v>
      </c>
      <c r="JU222" s="242">
        <v>20</v>
      </c>
      <c r="JV222" s="242">
        <v>15</v>
      </c>
      <c r="JW222" s="242">
        <v>15</v>
      </c>
      <c r="JX222" s="242">
        <v>15</v>
      </c>
      <c r="JY222" s="242">
        <v>15</v>
      </c>
      <c r="JZ222" s="242">
        <v>15</v>
      </c>
      <c r="KA222" s="243">
        <v>0</v>
      </c>
      <c r="KB222" s="243">
        <v>0</v>
      </c>
      <c r="KC222" s="243">
        <v>0</v>
      </c>
      <c r="KD222" s="243">
        <v>0</v>
      </c>
      <c r="KE222" s="243">
        <v>0</v>
      </c>
      <c r="KF222" s="243">
        <v>0</v>
      </c>
      <c r="KG222" s="243">
        <v>0</v>
      </c>
      <c r="KH222" s="243">
        <v>0</v>
      </c>
      <c r="KI222" s="243">
        <v>0</v>
      </c>
      <c r="KJ222" s="243">
        <v>0</v>
      </c>
      <c r="KK222" s="243">
        <v>0</v>
      </c>
      <c r="KL222" s="243">
        <v>0</v>
      </c>
      <c r="KM222" s="243">
        <v>0</v>
      </c>
      <c r="KN222" s="243">
        <v>0</v>
      </c>
      <c r="KO222" s="244">
        <v>200</v>
      </c>
      <c r="KP222" s="244">
        <v>200</v>
      </c>
      <c r="KQ222" s="244">
        <v>200</v>
      </c>
      <c r="KR222" s="244">
        <v>200</v>
      </c>
      <c r="KS222" s="244">
        <v>200</v>
      </c>
      <c r="KT222" s="244">
        <v>200</v>
      </c>
      <c r="KU222" s="244">
        <v>200</v>
      </c>
      <c r="KV222" s="244">
        <v>192</v>
      </c>
      <c r="KW222" s="244">
        <v>192</v>
      </c>
      <c r="KX222" s="198"/>
      <c r="KY222" s="198"/>
      <c r="KZ222" s="198"/>
      <c r="LA222" s="198"/>
      <c r="LB222" s="244">
        <v>168</v>
      </c>
      <c r="LC222" s="242">
        <v>22</v>
      </c>
      <c r="LD222" s="242">
        <v>22</v>
      </c>
      <c r="LE222" s="242">
        <v>162</v>
      </c>
      <c r="LF222" s="243">
        <v>0</v>
      </c>
      <c r="LG222" s="242">
        <v>151</v>
      </c>
      <c r="LH222" s="198"/>
      <c r="LI222" s="198"/>
      <c r="LJ222" s="198"/>
      <c r="LK222" s="198"/>
      <c r="LL222" s="198"/>
      <c r="LM222" s="198"/>
      <c r="LN222" s="198"/>
      <c r="LO222" s="198"/>
      <c r="LP222" s="198"/>
      <c r="LQ222" s="242">
        <v>151</v>
      </c>
      <c r="LR222" s="198"/>
      <c r="LS222" s="198"/>
      <c r="LT222" s="198"/>
      <c r="LU222" s="198"/>
      <c r="LV222" s="198"/>
      <c r="LW222" s="198"/>
      <c r="LX222" s="198"/>
      <c r="LY222" s="198"/>
      <c r="LZ222" s="198"/>
      <c r="MA222" s="198"/>
      <c r="MB222" s="198"/>
      <c r="MC222" s="198"/>
      <c r="MD222" s="198"/>
      <c r="ME222" s="198"/>
      <c r="MF222" s="198"/>
      <c r="MG222" s="198"/>
      <c r="MH222" s="198"/>
      <c r="MI222" s="198"/>
      <c r="MJ222" s="198"/>
      <c r="MK222" s="198"/>
      <c r="ML222" s="198"/>
      <c r="MM222" s="198"/>
      <c r="MN222" s="242">
        <v>151</v>
      </c>
      <c r="MO222" s="244">
        <v>262</v>
      </c>
      <c r="MP222" s="198"/>
      <c r="MQ222" s="244">
        <v>262</v>
      </c>
      <c r="MR222" s="198"/>
      <c r="MS222" s="198"/>
      <c r="MT222" s="198"/>
      <c r="MU222" s="198"/>
      <c r="MV222" s="198"/>
      <c r="MW222" s="198"/>
      <c r="MX222" s="198"/>
      <c r="MY222" s="198"/>
      <c r="MZ222" s="198"/>
      <c r="NA222" s="244">
        <v>262</v>
      </c>
      <c r="NB222" s="198"/>
      <c r="NC222" s="198"/>
      <c r="ND222" s="198"/>
      <c r="NE222" s="198"/>
      <c r="NF222" s="198"/>
      <c r="NG222" s="198"/>
      <c r="NH222" s="198"/>
      <c r="NI222" s="198"/>
      <c r="NJ222" s="198"/>
      <c r="NK222" s="198"/>
      <c r="NL222" s="198"/>
      <c r="NM222" s="198"/>
      <c r="NN222" s="198"/>
      <c r="NO222" s="198"/>
      <c r="NP222" s="198"/>
      <c r="NQ222" s="198"/>
      <c r="NR222" s="198"/>
      <c r="NS222" s="198"/>
      <c r="NT222" s="198"/>
      <c r="NU222" s="198"/>
      <c r="NV222" s="198"/>
      <c r="NW222" s="198"/>
      <c r="NX222" s="198"/>
      <c r="NY222" s="198"/>
      <c r="NZ222" s="198"/>
      <c r="OA222" s="198"/>
      <c r="OB222" s="198"/>
      <c r="OC222" s="198"/>
      <c r="OD222" s="198"/>
      <c r="OE222" s="198"/>
      <c r="OF222" s="198"/>
      <c r="OG222" s="198"/>
      <c r="OH222" s="198"/>
      <c r="OI222" s="198"/>
      <c r="OJ222" s="198"/>
      <c r="OK222" s="198"/>
      <c r="OL222" s="198"/>
      <c r="OM222" s="198"/>
      <c r="ON222" s="198"/>
      <c r="OO222" s="198"/>
      <c r="OP222" s="198"/>
      <c r="OQ222" s="198"/>
      <c r="OR222" s="198"/>
      <c r="OS222" s="198"/>
      <c r="OT222" s="198"/>
      <c r="OU222" s="198"/>
      <c r="OV222" s="198"/>
      <c r="OW222" s="198"/>
      <c r="OX222" s="198"/>
      <c r="OY222" s="198"/>
      <c r="OZ222" s="198"/>
      <c r="PA222" s="198"/>
      <c r="PB222" s="198"/>
      <c r="PC222" s="198"/>
      <c r="PD222" s="198"/>
      <c r="PE222" s="198"/>
      <c r="PF222" s="198"/>
      <c r="PG222" s="198"/>
      <c r="PH222" s="198"/>
      <c r="PI222" s="198"/>
      <c r="PJ222" s="198"/>
      <c r="PK222" s="198"/>
      <c r="PL222" s="198"/>
      <c r="PM222" s="198"/>
      <c r="PN222" s="198"/>
      <c r="PO222" s="198"/>
      <c r="PP222" s="198"/>
      <c r="PQ222" s="198"/>
      <c r="PR222" s="198"/>
      <c r="PS222" s="198"/>
      <c r="PT222" s="198"/>
      <c r="PU222" s="198"/>
      <c r="PV222" s="198"/>
      <c r="PW222" s="198"/>
      <c r="PX222" s="261"/>
      <c r="PY222" s="261"/>
      <c r="PZ222" s="261"/>
      <c r="QA222" s="261"/>
      <c r="QB222" s="261"/>
      <c r="QC222" s="261"/>
      <c r="QD222" s="261"/>
      <c r="QE222" s="261"/>
      <c r="QF222" s="261"/>
      <c r="QG222" s="261"/>
      <c r="QH222" s="261"/>
      <c r="QI222" s="261"/>
      <c r="QJ222" s="261"/>
      <c r="QK222" s="261"/>
      <c r="QL222" s="261"/>
      <c r="QM222" s="261"/>
      <c r="QN222" s="261"/>
      <c r="QO222" s="261"/>
      <c r="QP222" s="261"/>
      <c r="QQ222" s="261"/>
      <c r="QR222" s="261"/>
      <c r="QS222" s="261"/>
      <c r="QT222" s="261"/>
      <c r="QU222" s="261"/>
      <c r="QV222" s="261"/>
      <c r="QW222" s="261"/>
      <c r="QX222" s="261"/>
      <c r="QY222" s="261"/>
      <c r="QZ222" s="261"/>
      <c r="RA222" s="261"/>
      <c r="RB222" s="261"/>
      <c r="RC222" s="261"/>
      <c r="RD222" s="261"/>
      <c r="RE222" s="261"/>
      <c r="RF222" s="261"/>
      <c r="RG222" s="261"/>
      <c r="RH222" s="261"/>
      <c r="RI222" s="261"/>
      <c r="RJ222" s="261"/>
      <c r="RK222" s="261"/>
      <c r="RL222" s="261"/>
      <c r="RM222" s="261"/>
      <c r="RN222" s="261"/>
      <c r="RO222" s="261"/>
      <c r="RP222" s="261"/>
      <c r="RQ222" s="261"/>
      <c r="RR222" s="261"/>
      <c r="RS222" s="261"/>
      <c r="RT222" s="261"/>
      <c r="RU222" s="261"/>
      <c r="RV222" s="261"/>
      <c r="RW222" s="261"/>
      <c r="RX222" s="261"/>
      <c r="RY222" s="261"/>
      <c r="RZ222" s="261"/>
      <c r="SA222" s="261"/>
      <c r="SB222" s="261"/>
      <c r="SC222" s="261"/>
      <c r="SD222" s="261"/>
      <c r="SE222" s="261"/>
    </row>
    <row r="223" spans="1:499" x14ac:dyDescent="0.2">
      <c r="A223" s="230" t="s">
        <v>830</v>
      </c>
      <c r="B223" s="231" t="s">
        <v>2515</v>
      </c>
      <c r="C223" s="225"/>
      <c r="D223" s="225"/>
      <c r="E223" s="225"/>
      <c r="F223" s="226" t="s">
        <v>5901</v>
      </c>
      <c r="G223" s="226" t="s">
        <v>5550</v>
      </c>
      <c r="H223" s="226" t="s">
        <v>5551</v>
      </c>
      <c r="I223" s="226" t="s">
        <v>5881</v>
      </c>
      <c r="J223" s="226"/>
      <c r="K223" s="226"/>
      <c r="L223" s="226"/>
      <c r="M223" s="226"/>
      <c r="N223" s="226" t="s">
        <v>5553</v>
      </c>
      <c r="O223" s="226" t="s">
        <v>5896</v>
      </c>
      <c r="P223" s="226"/>
      <c r="Q223" s="237">
        <v>0</v>
      </c>
      <c r="R223" s="238"/>
      <c r="S223" s="238"/>
      <c r="T223" s="238"/>
      <c r="U223" s="238"/>
      <c r="V223" s="238"/>
      <c r="W223" s="232" t="s">
        <v>5565</v>
      </c>
      <c r="X223" s="232"/>
      <c r="Y223" s="232" t="s">
        <v>5556</v>
      </c>
      <c r="Z223" s="235">
        <v>2.5099999999999998</v>
      </c>
      <c r="AA223" s="235">
        <v>4.26</v>
      </c>
      <c r="AB223" s="235">
        <v>0</v>
      </c>
      <c r="AC223" s="224">
        <v>36526</v>
      </c>
      <c r="AD223" s="224">
        <v>36526</v>
      </c>
      <c r="AE223" s="125">
        <v>18</v>
      </c>
      <c r="AF223" s="125">
        <v>24</v>
      </c>
      <c r="AG223" s="125">
        <v>12</v>
      </c>
      <c r="AH223" s="236">
        <v>1</v>
      </c>
      <c r="AI223" s="236" t="s">
        <v>5297</v>
      </c>
      <c r="AJ223" s="125" t="s">
        <v>6227</v>
      </c>
      <c r="AK223" s="175" t="s">
        <v>5144</v>
      </c>
      <c r="AL223" s="125">
        <v>665</v>
      </c>
      <c r="AM223" s="27" t="s">
        <v>5060</v>
      </c>
      <c r="AN223" s="126">
        <v>19.79</v>
      </c>
      <c r="AO223" s="126">
        <v>6.3</v>
      </c>
      <c r="AP223" s="126">
        <v>9</v>
      </c>
      <c r="AQ223" s="126">
        <v>2.5</v>
      </c>
      <c r="AR223" s="125">
        <v>0</v>
      </c>
      <c r="AS223" s="125">
        <v>0</v>
      </c>
      <c r="AT223" s="178">
        <v>43449</v>
      </c>
      <c r="AU223" s="178"/>
      <c r="AV223" s="178">
        <v>43460</v>
      </c>
      <c r="AW223" s="239" t="s">
        <v>855</v>
      </c>
      <c r="AX223" s="239" t="s">
        <v>846</v>
      </c>
      <c r="AY223" s="127"/>
      <c r="AZ223" s="127"/>
      <c r="BA223" s="128">
        <v>200</v>
      </c>
      <c r="BB223" s="128" t="s">
        <v>489</v>
      </c>
      <c r="BC223" s="128"/>
      <c r="BD223" s="128">
        <v>1</v>
      </c>
      <c r="BE223" s="129" t="s">
        <v>541</v>
      </c>
      <c r="BF223" s="130">
        <v>1</v>
      </c>
      <c r="BG223" s="240"/>
      <c r="BH223" s="241"/>
      <c r="BI223" s="190"/>
      <c r="BJ223" s="131">
        <v>500</v>
      </c>
      <c r="BK223" s="191">
        <v>855</v>
      </c>
      <c r="BL223" s="13">
        <v>333</v>
      </c>
      <c r="BM223" s="13">
        <v>165</v>
      </c>
      <c r="BN223" s="27" t="s">
        <v>5566</v>
      </c>
      <c r="BO223" s="13" t="s">
        <v>5562</v>
      </c>
      <c r="BP223" s="222">
        <v>650</v>
      </c>
      <c r="BQ223" s="132"/>
      <c r="BR223" s="133"/>
      <c r="BS223" s="125">
        <v>1000000000</v>
      </c>
      <c r="BT223" s="134">
        <v>409</v>
      </c>
      <c r="BU223" s="135">
        <v>0.182</v>
      </c>
      <c r="BV223" s="134">
        <v>300</v>
      </c>
      <c r="BW223" s="136">
        <v>0</v>
      </c>
      <c r="BX223" s="136">
        <v>300</v>
      </c>
      <c r="BY223" s="136">
        <v>0</v>
      </c>
      <c r="BZ223" s="134">
        <v>0</v>
      </c>
      <c r="CA223" s="134">
        <v>0</v>
      </c>
      <c r="CB223" s="134">
        <v>709</v>
      </c>
      <c r="CC223" s="135">
        <v>-0.41799999999999998</v>
      </c>
      <c r="CD223" s="134"/>
      <c r="CE223" s="134"/>
      <c r="CF223" s="137">
        <v>0</v>
      </c>
      <c r="CG223" s="134">
        <v>167</v>
      </c>
      <c r="CH223" s="132"/>
      <c r="CI223" s="132"/>
      <c r="CJ223" s="229" t="s">
        <v>820</v>
      </c>
      <c r="CK223" s="233" t="s">
        <v>820</v>
      </c>
      <c r="CL223" s="138">
        <v>0</v>
      </c>
      <c r="CM223" s="138">
        <v>0</v>
      </c>
      <c r="CN223" s="135">
        <v>0</v>
      </c>
      <c r="CO223" s="135">
        <v>0.93</v>
      </c>
      <c r="CP223" s="139"/>
      <c r="CQ223" s="135">
        <v>1</v>
      </c>
      <c r="CR223" s="179">
        <v>43175</v>
      </c>
      <c r="CS223" s="180">
        <v>43367</v>
      </c>
      <c r="CT223" s="181">
        <v>43493</v>
      </c>
      <c r="CU223" s="181">
        <v>43311</v>
      </c>
      <c r="CV223" s="181">
        <v>43395</v>
      </c>
      <c r="CW223" s="181">
        <v>43395</v>
      </c>
      <c r="CX223" s="181">
        <v>43479</v>
      </c>
      <c r="CY223" s="135">
        <v>1.2325250201007811</v>
      </c>
      <c r="CZ223" s="134">
        <v>5280</v>
      </c>
      <c r="DA223" s="135">
        <v>0.31067961165048541</v>
      </c>
      <c r="DB223" s="135">
        <v>0</v>
      </c>
      <c r="DC223" s="135">
        <v>6.7961165048543687E-2</v>
      </c>
      <c r="DD223" s="135">
        <v>7.7669902912621352E-2</v>
      </c>
      <c r="DE223" s="140">
        <v>8.7378640776699032E-2</v>
      </c>
      <c r="DF223" s="13" t="s">
        <v>820</v>
      </c>
      <c r="DG223" s="80" t="s">
        <v>820</v>
      </c>
      <c r="DH223" s="18" t="b">
        <v>0</v>
      </c>
      <c r="DI223" s="79"/>
      <c r="DJ223" s="79"/>
      <c r="DK223" s="192"/>
      <c r="DL223" s="174"/>
      <c r="DM223" s="193"/>
      <c r="DN223" s="135"/>
      <c r="DO223" s="79"/>
      <c r="DP223" s="79"/>
      <c r="DQ223" s="79"/>
      <c r="DR223" s="79"/>
      <c r="DS223" s="79"/>
      <c r="DT223" s="79"/>
      <c r="DU223" s="79"/>
      <c r="DV223" s="18"/>
      <c r="DW223" s="18"/>
      <c r="DX223" s="18"/>
      <c r="DY223" s="177"/>
      <c r="DZ223" s="177">
        <v>0</v>
      </c>
      <c r="EA223" s="177">
        <v>0</v>
      </c>
      <c r="EB223" s="177">
        <v>0</v>
      </c>
      <c r="EC223" s="177">
        <v>0</v>
      </c>
      <c r="ED223" s="177">
        <v>0</v>
      </c>
      <c r="EE223" s="177">
        <v>0</v>
      </c>
      <c r="EF223" s="177">
        <v>0</v>
      </c>
      <c r="EG223" s="177">
        <v>0</v>
      </c>
      <c r="EH223" s="177">
        <v>0</v>
      </c>
      <c r="EI223" s="177">
        <v>0</v>
      </c>
      <c r="EJ223" s="177">
        <v>0</v>
      </c>
      <c r="EK223" s="177">
        <v>0</v>
      </c>
      <c r="EL223" s="177">
        <v>0</v>
      </c>
      <c r="EM223" s="177">
        <v>0</v>
      </c>
      <c r="EN223" s="177">
        <v>0</v>
      </c>
      <c r="EO223" s="177">
        <v>0</v>
      </c>
      <c r="EP223" s="177">
        <v>318</v>
      </c>
      <c r="EQ223" s="177">
        <v>0</v>
      </c>
      <c r="ER223" s="177">
        <v>0</v>
      </c>
      <c r="ES223" s="177">
        <v>0</v>
      </c>
      <c r="ET223" s="177">
        <v>0</v>
      </c>
      <c r="EU223" s="177">
        <v>357</v>
      </c>
      <c r="EV223" s="177">
        <v>0</v>
      </c>
      <c r="EW223" s="177">
        <v>0</v>
      </c>
      <c r="EX223" s="177">
        <v>0</v>
      </c>
      <c r="EY223" s="177">
        <v>386</v>
      </c>
      <c r="EZ223" s="177">
        <v>0</v>
      </c>
      <c r="FA223" s="177">
        <v>0</v>
      </c>
      <c r="FB223" s="177">
        <v>484</v>
      </c>
      <c r="FC223" s="250">
        <v>375</v>
      </c>
      <c r="FD223" s="244">
        <v>233</v>
      </c>
      <c r="FE223" s="244">
        <v>233</v>
      </c>
      <c r="FF223" s="244">
        <v>233</v>
      </c>
      <c r="FG223" s="245">
        <v>149</v>
      </c>
      <c r="FH223" s="245">
        <v>143</v>
      </c>
      <c r="FI223" s="242">
        <v>143</v>
      </c>
      <c r="FJ223" s="242">
        <v>143</v>
      </c>
      <c r="FK223" s="242">
        <v>114</v>
      </c>
      <c r="FL223" s="242">
        <v>114</v>
      </c>
      <c r="FM223" s="242">
        <v>114</v>
      </c>
      <c r="FN223" s="242">
        <v>114</v>
      </c>
      <c r="FO223" s="242">
        <v>114</v>
      </c>
      <c r="FP223" s="242">
        <v>114</v>
      </c>
      <c r="FQ223" s="242">
        <v>114</v>
      </c>
      <c r="FR223" s="242">
        <v>114</v>
      </c>
      <c r="FS223" s="242">
        <v>114</v>
      </c>
      <c r="FT223" s="242">
        <v>114</v>
      </c>
      <c r="FU223" s="242">
        <v>114</v>
      </c>
      <c r="FV223" s="242">
        <v>114</v>
      </c>
      <c r="FW223" s="242">
        <v>114</v>
      </c>
      <c r="FX223" s="242">
        <v>114</v>
      </c>
      <c r="FY223" s="242">
        <v>114</v>
      </c>
      <c r="FZ223" s="242">
        <v>114</v>
      </c>
      <c r="GA223" s="242">
        <v>114</v>
      </c>
      <c r="GB223" s="242">
        <v>114</v>
      </c>
      <c r="GC223" s="242">
        <v>114</v>
      </c>
      <c r="GD223" s="242">
        <v>56</v>
      </c>
      <c r="GE223" s="242">
        <v>56</v>
      </c>
      <c r="GF223" s="242">
        <v>56</v>
      </c>
      <c r="GG223" s="242">
        <v>56</v>
      </c>
      <c r="GH223" s="242">
        <v>53</v>
      </c>
      <c r="GI223" s="242">
        <v>53</v>
      </c>
      <c r="GJ223" s="242">
        <v>53</v>
      </c>
      <c r="GK223" s="242">
        <v>53</v>
      </c>
      <c r="GL223" s="242">
        <v>53</v>
      </c>
      <c r="GM223" s="242">
        <v>53</v>
      </c>
      <c r="GN223" s="242">
        <v>53</v>
      </c>
      <c r="GO223" s="242">
        <v>53</v>
      </c>
      <c r="GP223" s="242">
        <v>53</v>
      </c>
      <c r="GQ223" s="242">
        <v>53</v>
      </c>
      <c r="GR223" s="242">
        <v>47</v>
      </c>
      <c r="GS223" s="242">
        <v>47</v>
      </c>
      <c r="GT223" s="242">
        <v>36</v>
      </c>
      <c r="GU223" s="242">
        <v>21</v>
      </c>
      <c r="GV223" s="242">
        <v>21</v>
      </c>
      <c r="GW223" s="242">
        <v>21</v>
      </c>
      <c r="GX223" s="242">
        <v>21</v>
      </c>
      <c r="GY223" s="242">
        <v>21</v>
      </c>
      <c r="GZ223" s="242">
        <v>19</v>
      </c>
      <c r="HA223" s="242">
        <v>19</v>
      </c>
      <c r="HB223" s="242">
        <v>19</v>
      </c>
      <c r="HC223" s="242">
        <v>19</v>
      </c>
      <c r="HD223" s="242">
        <v>19</v>
      </c>
      <c r="HE223" s="242">
        <v>1</v>
      </c>
      <c r="HF223" s="242">
        <v>16</v>
      </c>
      <c r="HG223" s="242">
        <v>16</v>
      </c>
      <c r="HH223" s="242">
        <v>12</v>
      </c>
      <c r="HI223" s="242">
        <v>12</v>
      </c>
      <c r="HJ223" s="242">
        <v>6</v>
      </c>
      <c r="HK223" s="196"/>
      <c r="HL223" s="196"/>
      <c r="HM223" s="242">
        <v>1</v>
      </c>
      <c r="HN223" s="242">
        <v>1</v>
      </c>
      <c r="HO223" s="242">
        <v>16</v>
      </c>
      <c r="HP223" s="242">
        <v>1</v>
      </c>
      <c r="HQ223" s="242">
        <v>1</v>
      </c>
      <c r="HR223" s="243">
        <v>0</v>
      </c>
      <c r="HS223" s="243">
        <v>0</v>
      </c>
      <c r="HT223" s="243">
        <v>0</v>
      </c>
      <c r="HU223" s="243">
        <v>0</v>
      </c>
      <c r="HV223" s="196"/>
      <c r="HW223" s="243">
        <v>0</v>
      </c>
      <c r="HX223" s="243">
        <v>0</v>
      </c>
      <c r="HY223" s="243">
        <v>0</v>
      </c>
      <c r="HZ223" s="243">
        <v>0</v>
      </c>
      <c r="IA223" s="243">
        <v>0</v>
      </c>
      <c r="IB223" s="243">
        <v>0</v>
      </c>
      <c r="IC223" s="243">
        <v>0</v>
      </c>
      <c r="ID223" s="243">
        <v>0</v>
      </c>
      <c r="IE223" s="243">
        <v>0</v>
      </c>
      <c r="IF223" s="243">
        <v>0</v>
      </c>
      <c r="IG223" s="243">
        <v>0</v>
      </c>
      <c r="IH223" s="243">
        <v>0</v>
      </c>
      <c r="II223" s="243">
        <v>0</v>
      </c>
      <c r="IJ223" s="243">
        <v>0</v>
      </c>
      <c r="IK223" s="243">
        <v>0</v>
      </c>
      <c r="IL223" s="243">
        <v>0</v>
      </c>
      <c r="IM223" s="243">
        <v>0</v>
      </c>
      <c r="IN223" s="243">
        <v>0</v>
      </c>
      <c r="IO223" s="243">
        <v>0</v>
      </c>
      <c r="IP223" s="243">
        <v>0</v>
      </c>
      <c r="IQ223" s="243">
        <v>0</v>
      </c>
      <c r="IR223" s="243">
        <v>0</v>
      </c>
      <c r="IS223" s="243">
        <v>0</v>
      </c>
      <c r="IT223" s="243">
        <v>0</v>
      </c>
      <c r="IU223" s="243">
        <v>0</v>
      </c>
      <c r="IV223" s="243">
        <v>0</v>
      </c>
      <c r="IW223" s="243">
        <v>0</v>
      </c>
      <c r="IX223" s="243">
        <v>0</v>
      </c>
      <c r="IY223" s="243">
        <v>0</v>
      </c>
      <c r="IZ223" s="196"/>
      <c r="JA223" s="243">
        <v>0</v>
      </c>
      <c r="JB223" s="243">
        <v>0</v>
      </c>
      <c r="JC223" s="243">
        <v>0</v>
      </c>
      <c r="JD223" s="199">
        <v>0</v>
      </c>
      <c r="JE223" s="199">
        <v>0</v>
      </c>
      <c r="JF223" s="199">
        <v>0</v>
      </c>
      <c r="JG223" s="199">
        <v>0</v>
      </c>
      <c r="JH223" s="199">
        <v>0</v>
      </c>
      <c r="JI223" s="199">
        <v>0</v>
      </c>
      <c r="JJ223" s="199"/>
      <c r="JK223" s="243">
        <v>0</v>
      </c>
      <c r="JL223" s="199">
        <v>0</v>
      </c>
      <c r="JM223" s="199">
        <v>0</v>
      </c>
      <c r="JN223" s="199">
        <v>0</v>
      </c>
      <c r="JO223" s="199">
        <v>0</v>
      </c>
      <c r="JP223" s="199">
        <v>0</v>
      </c>
      <c r="JQ223" s="196"/>
      <c r="JR223" s="199">
        <v>0</v>
      </c>
      <c r="JS223" s="199">
        <v>0</v>
      </c>
      <c r="JT223" s="199">
        <v>0</v>
      </c>
      <c r="JU223" s="199">
        <v>0</v>
      </c>
      <c r="JV223" s="199">
        <v>0</v>
      </c>
      <c r="JW223" s="199">
        <v>0</v>
      </c>
      <c r="JX223" s="199">
        <v>0</v>
      </c>
      <c r="JY223" s="199">
        <v>0</v>
      </c>
      <c r="JZ223" s="199">
        <v>0</v>
      </c>
      <c r="KA223" s="199">
        <v>0</v>
      </c>
      <c r="KB223" s="199">
        <v>0</v>
      </c>
      <c r="KC223" s="199">
        <v>0</v>
      </c>
      <c r="KD223" s="199">
        <v>0</v>
      </c>
      <c r="KE223" s="199">
        <v>0</v>
      </c>
      <c r="KF223" s="199">
        <v>0</v>
      </c>
      <c r="KG223" s="199">
        <v>0</v>
      </c>
      <c r="KH223" s="250">
        <v>290</v>
      </c>
      <c r="KI223" s="250">
        <v>290</v>
      </c>
      <c r="KJ223" s="250">
        <v>270</v>
      </c>
      <c r="KK223" s="250">
        <v>270</v>
      </c>
      <c r="KL223" s="250">
        <v>270</v>
      </c>
      <c r="KM223" s="250">
        <v>270</v>
      </c>
      <c r="KN223" s="250">
        <v>264</v>
      </c>
      <c r="KO223" s="246">
        <v>560</v>
      </c>
      <c r="KP223" s="246">
        <v>560</v>
      </c>
      <c r="KQ223" s="246">
        <v>560</v>
      </c>
      <c r="KR223" s="246">
        <v>560</v>
      </c>
      <c r="KS223" s="246">
        <v>560</v>
      </c>
      <c r="KT223" s="246">
        <v>552</v>
      </c>
      <c r="KU223" s="246">
        <v>552</v>
      </c>
      <c r="KV223" s="246">
        <v>522</v>
      </c>
      <c r="KW223" s="246">
        <v>522</v>
      </c>
      <c r="KX223" s="196"/>
      <c r="KY223" s="196"/>
      <c r="KZ223" s="196"/>
      <c r="LA223" s="196"/>
      <c r="LB223" s="249">
        <v>484</v>
      </c>
      <c r="LC223" s="199">
        <v>0</v>
      </c>
      <c r="LD223" s="199">
        <v>0</v>
      </c>
      <c r="LE223" s="249">
        <v>463</v>
      </c>
      <c r="LF223" s="199">
        <v>0</v>
      </c>
      <c r="LG223" s="249">
        <v>458</v>
      </c>
      <c r="LH223" s="196"/>
      <c r="LI223" s="196"/>
      <c r="LJ223" s="196"/>
      <c r="LK223" s="196"/>
      <c r="LL223" s="196"/>
      <c r="LM223" s="196"/>
      <c r="LN223" s="196"/>
      <c r="LO223" s="196"/>
      <c r="LP223" s="196"/>
      <c r="LQ223" s="249">
        <v>458</v>
      </c>
      <c r="LR223" s="196"/>
      <c r="LS223" s="196"/>
      <c r="LT223" s="196"/>
      <c r="LU223" s="196"/>
      <c r="LV223" s="196"/>
      <c r="LW223" s="196"/>
      <c r="LX223" s="196"/>
      <c r="LY223" s="196"/>
      <c r="LZ223" s="196"/>
      <c r="MA223" s="196"/>
      <c r="MB223" s="196"/>
      <c r="MC223" s="196"/>
      <c r="MD223" s="196"/>
      <c r="ME223" s="196"/>
      <c r="MF223" s="196"/>
      <c r="MG223" s="196"/>
      <c r="MH223" s="196"/>
      <c r="MI223" s="196"/>
      <c r="MJ223" s="196"/>
      <c r="MK223" s="196"/>
      <c r="ML223" s="196"/>
      <c r="MM223" s="196"/>
      <c r="MN223" s="249">
        <v>458</v>
      </c>
      <c r="MO223" s="249">
        <v>409</v>
      </c>
      <c r="MP223" s="196"/>
      <c r="MQ223" s="249">
        <v>409</v>
      </c>
      <c r="MR223" s="196"/>
      <c r="MS223" s="196"/>
      <c r="MT223" s="196"/>
      <c r="MU223" s="196"/>
      <c r="MV223" s="196"/>
      <c r="MW223" s="196"/>
      <c r="MX223" s="196"/>
      <c r="MY223" s="196"/>
      <c r="MZ223" s="196"/>
      <c r="NA223" s="249">
        <v>409</v>
      </c>
      <c r="NB223" s="196"/>
      <c r="NC223" s="196"/>
      <c r="ND223" s="196"/>
      <c r="NE223" s="196"/>
      <c r="NF223" s="196"/>
      <c r="NG223" s="196"/>
      <c r="NH223" s="196"/>
      <c r="NI223" s="196"/>
      <c r="NJ223" s="196"/>
      <c r="NK223" s="196"/>
      <c r="NL223" s="196"/>
      <c r="NM223" s="196"/>
      <c r="NN223" s="196"/>
      <c r="NO223" s="196"/>
      <c r="NP223" s="196"/>
      <c r="NQ223" s="196"/>
      <c r="NR223" s="196"/>
      <c r="NS223" s="196"/>
      <c r="NT223" s="196"/>
      <c r="NU223" s="196"/>
      <c r="NV223" s="196"/>
      <c r="NW223" s="196"/>
      <c r="NX223" s="196"/>
      <c r="NY223" s="196"/>
      <c r="NZ223" s="196"/>
      <c r="OA223" s="196"/>
      <c r="OB223" s="196"/>
      <c r="OC223" s="196"/>
      <c r="OD223" s="196"/>
      <c r="OE223" s="196"/>
      <c r="OF223" s="196"/>
      <c r="OG223" s="196"/>
      <c r="OH223" s="196"/>
      <c r="OI223" s="196"/>
      <c r="OJ223" s="196"/>
      <c r="OK223" s="196"/>
      <c r="OL223" s="196"/>
      <c r="OM223" s="196"/>
      <c r="ON223" s="196"/>
      <c r="OO223" s="196"/>
      <c r="OP223" s="196"/>
      <c r="OQ223" s="196"/>
      <c r="OR223" s="196"/>
      <c r="OS223" s="196"/>
      <c r="OT223" s="196"/>
      <c r="OU223" s="196"/>
      <c r="OV223" s="196"/>
      <c r="OW223" s="196"/>
      <c r="OX223" s="196"/>
      <c r="OY223" s="196"/>
      <c r="OZ223" s="196"/>
      <c r="PA223" s="196"/>
      <c r="PB223" s="196"/>
      <c r="PC223" s="196"/>
      <c r="PD223" s="196"/>
      <c r="PE223" s="196"/>
      <c r="PF223" s="196"/>
      <c r="PG223" s="196"/>
      <c r="PH223" s="196"/>
      <c r="PI223" s="196"/>
      <c r="PJ223" s="196"/>
      <c r="PK223" s="196"/>
      <c r="PL223" s="196"/>
      <c r="PM223" s="196"/>
      <c r="PN223" s="196"/>
      <c r="PO223" s="196"/>
      <c r="PP223" s="196"/>
      <c r="PQ223" s="196"/>
      <c r="PR223" s="196"/>
      <c r="PS223" s="196"/>
      <c r="PT223" s="196"/>
      <c r="PU223" s="196"/>
      <c r="PV223" s="196"/>
      <c r="PW223" s="196"/>
      <c r="PX223" s="261"/>
      <c r="PY223" s="261"/>
      <c r="PZ223" s="261"/>
      <c r="QA223" s="261"/>
      <c r="QB223" s="261"/>
      <c r="QC223" s="261"/>
      <c r="QD223" s="261"/>
      <c r="QE223" s="261"/>
      <c r="QF223" s="261"/>
      <c r="QG223" s="261"/>
      <c r="QH223" s="261"/>
      <c r="QI223" s="261"/>
      <c r="QJ223" s="261"/>
      <c r="QK223" s="261"/>
      <c r="QL223" s="261"/>
      <c r="QM223" s="261"/>
      <c r="QN223" s="261"/>
      <c r="QO223" s="261"/>
      <c r="QP223" s="261"/>
      <c r="QQ223" s="261"/>
      <c r="QR223" s="261"/>
      <c r="QS223" s="261"/>
      <c r="QT223" s="261"/>
      <c r="QU223" s="261"/>
      <c r="QV223" s="261"/>
      <c r="QW223" s="261"/>
      <c r="QX223" s="261"/>
      <c r="QY223" s="261"/>
      <c r="QZ223" s="261"/>
      <c r="RA223" s="261"/>
      <c r="RB223" s="261"/>
      <c r="RC223" s="261"/>
      <c r="RD223" s="261"/>
      <c r="RE223" s="261"/>
      <c r="RF223" s="261"/>
      <c r="RG223" s="261"/>
      <c r="RH223" s="261"/>
      <c r="RI223" s="261"/>
      <c r="RJ223" s="261"/>
      <c r="RK223" s="261"/>
      <c r="RL223" s="261"/>
      <c r="RM223" s="261"/>
      <c r="RN223" s="261"/>
      <c r="RO223" s="261"/>
      <c r="RP223" s="261"/>
      <c r="RQ223" s="261"/>
      <c r="RR223" s="261"/>
      <c r="RS223" s="261"/>
      <c r="RT223" s="261"/>
      <c r="RU223" s="261"/>
      <c r="RV223" s="261"/>
      <c r="RW223" s="261"/>
      <c r="RX223" s="261"/>
      <c r="RY223" s="261"/>
      <c r="RZ223" s="261"/>
      <c r="SA223" s="261"/>
      <c r="SB223" s="261"/>
      <c r="SC223" s="261"/>
      <c r="SD223" s="261"/>
      <c r="SE223" s="261"/>
    </row>
    <row r="224" spans="1:499" x14ac:dyDescent="0.2">
      <c r="A224" s="230" t="s">
        <v>830</v>
      </c>
      <c r="B224" s="231" t="s">
        <v>3952</v>
      </c>
      <c r="C224" s="225"/>
      <c r="D224" s="225"/>
      <c r="E224" s="225"/>
      <c r="F224" s="226" t="s">
        <v>5897</v>
      </c>
      <c r="G224" s="226" t="s">
        <v>5550</v>
      </c>
      <c r="H224" s="226" t="s">
        <v>5551</v>
      </c>
      <c r="I224" s="226" t="s">
        <v>5881</v>
      </c>
      <c r="J224" s="226"/>
      <c r="K224" s="226"/>
      <c r="L224" s="226"/>
      <c r="M224" s="226"/>
      <c r="N224" s="226" t="s">
        <v>5553</v>
      </c>
      <c r="O224" s="226" t="s">
        <v>5707</v>
      </c>
      <c r="P224" s="226"/>
      <c r="Q224" s="237">
        <v>0</v>
      </c>
      <c r="R224" s="238"/>
      <c r="S224" s="238"/>
      <c r="T224" s="238"/>
      <c r="U224" s="238"/>
      <c r="V224" s="238"/>
      <c r="W224" s="232" t="s">
        <v>5578</v>
      </c>
      <c r="X224" s="232"/>
      <c r="Y224" s="232" t="s">
        <v>5556</v>
      </c>
      <c r="Z224" s="235">
        <v>2.3199999999999998</v>
      </c>
      <c r="AA224" s="235">
        <v>4</v>
      </c>
      <c r="AB224" s="235">
        <v>0</v>
      </c>
      <c r="AC224" s="224">
        <v>36526</v>
      </c>
      <c r="AD224" s="224">
        <v>36526</v>
      </c>
      <c r="AE224" s="125">
        <v>18</v>
      </c>
      <c r="AF224" s="125">
        <v>24</v>
      </c>
      <c r="AG224" s="125">
        <v>12</v>
      </c>
      <c r="AH224" s="236">
        <v>1</v>
      </c>
      <c r="AI224" s="236" t="s">
        <v>819</v>
      </c>
      <c r="AJ224" s="125" t="s">
        <v>6227</v>
      </c>
      <c r="AK224" s="175" t="s">
        <v>5145</v>
      </c>
      <c r="AL224" s="125" t="s">
        <v>820</v>
      </c>
      <c r="AM224" s="27" t="s">
        <v>820</v>
      </c>
      <c r="AN224" s="126">
        <v>20.84</v>
      </c>
      <c r="AO224" s="126">
        <v>11.4</v>
      </c>
      <c r="AP224" s="126">
        <v>12</v>
      </c>
      <c r="AQ224" s="126">
        <v>6</v>
      </c>
      <c r="AR224" s="125">
        <v>4</v>
      </c>
      <c r="AS224" s="125">
        <v>0</v>
      </c>
      <c r="AT224" s="178">
        <v>43333</v>
      </c>
      <c r="AU224" s="178"/>
      <c r="AV224" s="178">
        <v>43407</v>
      </c>
      <c r="AW224" s="239" t="s">
        <v>855</v>
      </c>
      <c r="AX224" s="239" t="s">
        <v>846</v>
      </c>
      <c r="AY224" s="127"/>
      <c r="AZ224" s="127"/>
      <c r="BA224" s="128">
        <v>500</v>
      </c>
      <c r="BB224" s="128" t="s">
        <v>489</v>
      </c>
      <c r="BC224" s="128"/>
      <c r="BD224" s="128">
        <v>1</v>
      </c>
      <c r="BE224" s="129" t="s">
        <v>541</v>
      </c>
      <c r="BF224" s="130">
        <v>1</v>
      </c>
      <c r="BG224" s="240"/>
      <c r="BH224" s="241"/>
      <c r="BI224" s="190"/>
      <c r="BJ224" s="131">
        <v>950</v>
      </c>
      <c r="BK224" s="191">
        <v>901</v>
      </c>
      <c r="BL224" s="13">
        <v>632</v>
      </c>
      <c r="BM224" s="13">
        <v>314</v>
      </c>
      <c r="BN224" s="27" t="s">
        <v>706</v>
      </c>
      <c r="BO224" s="13" t="s">
        <v>5562</v>
      </c>
      <c r="BP224" s="222">
        <v>525</v>
      </c>
      <c r="BQ224" s="132"/>
      <c r="BR224" s="133"/>
      <c r="BS224" s="125">
        <v>1000000000</v>
      </c>
      <c r="BT224" s="134">
        <v>0</v>
      </c>
      <c r="BU224" s="135">
        <v>1</v>
      </c>
      <c r="BV224" s="134">
        <v>1000</v>
      </c>
      <c r="BW224" s="136">
        <v>0</v>
      </c>
      <c r="BX224" s="136">
        <v>500</v>
      </c>
      <c r="BY224" s="136">
        <v>500</v>
      </c>
      <c r="BZ224" s="134">
        <v>0</v>
      </c>
      <c r="CA224" s="134">
        <v>0</v>
      </c>
      <c r="CB224" s="134">
        <v>1000</v>
      </c>
      <c r="CC224" s="135">
        <v>-5.2600000000000001E-2</v>
      </c>
      <c r="CD224" s="134"/>
      <c r="CE224" s="134"/>
      <c r="CF224" s="137">
        <v>0</v>
      </c>
      <c r="CG224" s="134">
        <v>317</v>
      </c>
      <c r="CH224" s="132"/>
      <c r="CI224" s="132"/>
      <c r="CJ224" s="229" t="s">
        <v>820</v>
      </c>
      <c r="CK224" s="233" t="s">
        <v>820</v>
      </c>
      <c r="CL224" s="138">
        <v>528</v>
      </c>
      <c r="CM224" s="138">
        <v>0</v>
      </c>
      <c r="CN224" s="135">
        <v>0</v>
      </c>
      <c r="CO224" s="135">
        <v>0.97</v>
      </c>
      <c r="CP224" s="139"/>
      <c r="CQ224" s="135">
        <v>0</v>
      </c>
      <c r="CR224" s="179">
        <v>43175</v>
      </c>
      <c r="CS224" s="180">
        <v>43367</v>
      </c>
      <c r="CT224" s="181">
        <v>43493</v>
      </c>
      <c r="CU224" s="181">
        <v>43038</v>
      </c>
      <c r="CV224" s="181">
        <v>0</v>
      </c>
      <c r="CW224" s="181">
        <v>43122</v>
      </c>
      <c r="CX224" s="181">
        <v>43206</v>
      </c>
      <c r="CY224" s="135">
        <v>0.77787745328146196</v>
      </c>
      <c r="CZ224" s="134">
        <v>0</v>
      </c>
      <c r="DA224" s="135">
        <v>0.11650485436893204</v>
      </c>
      <c r="DB224" s="135">
        <v>0.42718446601941745</v>
      </c>
      <c r="DC224" s="135">
        <v>0</v>
      </c>
      <c r="DD224" s="135">
        <v>0</v>
      </c>
      <c r="DE224" s="140">
        <v>0</v>
      </c>
      <c r="DF224" s="13" t="s">
        <v>820</v>
      </c>
      <c r="DG224" s="80" t="s">
        <v>820</v>
      </c>
      <c r="DH224" s="18" t="b">
        <v>0</v>
      </c>
      <c r="DI224" s="79"/>
      <c r="DJ224" s="79"/>
      <c r="DK224" s="192"/>
      <c r="DL224" s="174"/>
      <c r="DM224" s="193"/>
      <c r="DN224" s="135"/>
      <c r="DO224" s="79"/>
      <c r="DP224" s="79"/>
      <c r="DQ224" s="79"/>
      <c r="DR224" s="79"/>
      <c r="DS224" s="79"/>
      <c r="DT224" s="79"/>
      <c r="DU224" s="79"/>
      <c r="DV224" s="18"/>
      <c r="DW224" s="18"/>
      <c r="DX224" s="18"/>
      <c r="DY224" s="177"/>
      <c r="DZ224" s="177">
        <v>0</v>
      </c>
      <c r="EA224" s="177">
        <v>0</v>
      </c>
      <c r="EB224" s="177">
        <v>0</v>
      </c>
      <c r="EC224" s="177">
        <v>0</v>
      </c>
      <c r="ED224" s="177">
        <v>0</v>
      </c>
      <c r="EE224" s="177">
        <v>0</v>
      </c>
      <c r="EF224" s="177">
        <v>0</v>
      </c>
      <c r="EG224" s="177">
        <v>0</v>
      </c>
      <c r="EH224" s="177">
        <v>0</v>
      </c>
      <c r="EI224" s="177">
        <v>0</v>
      </c>
      <c r="EJ224" s="177">
        <v>0</v>
      </c>
      <c r="EK224" s="177">
        <v>0</v>
      </c>
      <c r="EL224" s="177">
        <v>0</v>
      </c>
      <c r="EM224" s="177">
        <v>0</v>
      </c>
      <c r="EN224" s="177">
        <v>0</v>
      </c>
      <c r="EO224" s="177">
        <v>0</v>
      </c>
      <c r="EP224" s="177">
        <v>0</v>
      </c>
      <c r="EQ224" s="177">
        <v>0</v>
      </c>
      <c r="ER224" s="177">
        <v>0</v>
      </c>
      <c r="ES224" s="177">
        <v>0</v>
      </c>
      <c r="ET224" s="177">
        <v>0</v>
      </c>
      <c r="EU224" s="177">
        <v>0</v>
      </c>
      <c r="EV224" s="177">
        <v>0</v>
      </c>
      <c r="EW224" s="177">
        <v>0</v>
      </c>
      <c r="EX224" s="177">
        <v>0</v>
      </c>
      <c r="EY224" s="177">
        <v>0</v>
      </c>
      <c r="EZ224" s="177">
        <v>0</v>
      </c>
      <c r="FA224" s="177">
        <v>0</v>
      </c>
      <c r="FB224" s="177">
        <v>0</v>
      </c>
      <c r="FC224" s="250">
        <v>329</v>
      </c>
      <c r="FD224" s="245">
        <v>57</v>
      </c>
      <c r="FE224" s="245">
        <v>57</v>
      </c>
      <c r="FF224" s="242">
        <v>57</v>
      </c>
      <c r="FG224" s="245">
        <v>11</v>
      </c>
      <c r="FH224" s="245">
        <v>1</v>
      </c>
      <c r="FI224" s="245">
        <v>1</v>
      </c>
      <c r="FJ224" s="245">
        <v>1</v>
      </c>
      <c r="FK224" s="250">
        <v>300</v>
      </c>
      <c r="FL224" s="250">
        <v>300</v>
      </c>
      <c r="FM224" s="250">
        <v>300</v>
      </c>
      <c r="FN224" s="250">
        <v>300</v>
      </c>
      <c r="FO224" s="250">
        <v>300</v>
      </c>
      <c r="FP224" s="250">
        <v>300</v>
      </c>
      <c r="FQ224" s="250">
        <v>300</v>
      </c>
      <c r="FR224" s="250">
        <v>300</v>
      </c>
      <c r="FS224" s="250">
        <v>300</v>
      </c>
      <c r="FT224" s="250">
        <v>300</v>
      </c>
      <c r="FU224" s="250">
        <v>300</v>
      </c>
      <c r="FV224" s="250">
        <v>300</v>
      </c>
      <c r="FW224" s="250">
        <v>300</v>
      </c>
      <c r="FX224" s="250">
        <v>300</v>
      </c>
      <c r="FY224" s="250">
        <v>300</v>
      </c>
      <c r="FZ224" s="250">
        <v>300</v>
      </c>
      <c r="GA224" s="250">
        <v>300</v>
      </c>
      <c r="GB224" s="250">
        <v>300</v>
      </c>
      <c r="GC224" s="250">
        <v>300</v>
      </c>
      <c r="GD224" s="250">
        <v>283</v>
      </c>
      <c r="GE224" s="250">
        <v>283</v>
      </c>
      <c r="GF224" s="250">
        <v>283</v>
      </c>
      <c r="GG224" s="250">
        <v>283</v>
      </c>
      <c r="GH224" s="250">
        <v>283</v>
      </c>
      <c r="GI224" s="250">
        <v>283</v>
      </c>
      <c r="GJ224" s="250">
        <v>283</v>
      </c>
      <c r="GK224" s="250">
        <v>283</v>
      </c>
      <c r="GL224" s="250">
        <v>283</v>
      </c>
      <c r="GM224" s="250">
        <v>283</v>
      </c>
      <c r="GN224" s="250">
        <v>283</v>
      </c>
      <c r="GO224" s="250">
        <v>283</v>
      </c>
      <c r="GP224" s="250">
        <v>283</v>
      </c>
      <c r="GQ224" s="250">
        <v>283</v>
      </c>
      <c r="GR224" s="250">
        <v>263</v>
      </c>
      <c r="GS224" s="250">
        <v>261</v>
      </c>
      <c r="GT224" s="250">
        <v>255</v>
      </c>
      <c r="GU224" s="250">
        <v>245</v>
      </c>
      <c r="GV224" s="250">
        <v>245</v>
      </c>
      <c r="GW224" s="250">
        <v>245</v>
      </c>
      <c r="GX224" s="250">
        <v>245</v>
      </c>
      <c r="GY224" s="250">
        <v>245</v>
      </c>
      <c r="GZ224" s="250">
        <v>245</v>
      </c>
      <c r="HA224" s="250">
        <v>240</v>
      </c>
      <c r="HB224" s="245">
        <v>220</v>
      </c>
      <c r="HC224" s="245">
        <v>220</v>
      </c>
      <c r="HD224" s="245">
        <v>220</v>
      </c>
      <c r="HE224" s="245">
        <v>1</v>
      </c>
      <c r="HF224" s="245">
        <v>210</v>
      </c>
      <c r="HG224" s="245">
        <v>210</v>
      </c>
      <c r="HH224" s="245">
        <v>203</v>
      </c>
      <c r="HI224" s="245">
        <v>203</v>
      </c>
      <c r="HJ224" s="245">
        <v>203</v>
      </c>
      <c r="HK224" s="198"/>
      <c r="HL224" s="198"/>
      <c r="HM224" s="245">
        <v>201</v>
      </c>
      <c r="HN224" s="245">
        <v>201</v>
      </c>
      <c r="HO224" s="245">
        <v>210</v>
      </c>
      <c r="HP224" s="245">
        <v>199</v>
      </c>
      <c r="HQ224" s="245">
        <v>199</v>
      </c>
      <c r="HR224" s="245">
        <v>189</v>
      </c>
      <c r="HS224" s="245">
        <v>189</v>
      </c>
      <c r="HT224" s="245">
        <v>189</v>
      </c>
      <c r="HU224" s="245">
        <v>184</v>
      </c>
      <c r="HV224" s="198"/>
      <c r="HW224" s="245">
        <v>184</v>
      </c>
      <c r="HX224" s="245">
        <v>184</v>
      </c>
      <c r="HY224" s="245">
        <v>182</v>
      </c>
      <c r="HZ224" s="245">
        <v>182</v>
      </c>
      <c r="IA224" s="245">
        <v>182</v>
      </c>
      <c r="IB224" s="245">
        <v>178</v>
      </c>
      <c r="IC224" s="245">
        <v>178</v>
      </c>
      <c r="ID224" s="245">
        <v>175</v>
      </c>
      <c r="IE224" s="245">
        <v>175</v>
      </c>
      <c r="IF224" s="245">
        <v>175</v>
      </c>
      <c r="IG224" s="245">
        <v>175</v>
      </c>
      <c r="IH224" s="245">
        <v>175</v>
      </c>
      <c r="II224" s="245">
        <v>175</v>
      </c>
      <c r="IJ224" s="245">
        <v>175</v>
      </c>
      <c r="IK224" s="245">
        <v>163</v>
      </c>
      <c r="IL224" s="245">
        <v>163</v>
      </c>
      <c r="IM224" s="245">
        <v>163</v>
      </c>
      <c r="IN224" s="245">
        <v>163</v>
      </c>
      <c r="IO224" s="245">
        <v>163</v>
      </c>
      <c r="IP224" s="245">
        <v>133</v>
      </c>
      <c r="IQ224" s="245">
        <v>102</v>
      </c>
      <c r="IR224" s="245">
        <v>102</v>
      </c>
      <c r="IS224" s="245">
        <v>102</v>
      </c>
      <c r="IT224" s="245">
        <v>102</v>
      </c>
      <c r="IU224" s="245">
        <v>102</v>
      </c>
      <c r="IV224" s="245">
        <v>102</v>
      </c>
      <c r="IW224" s="245">
        <v>102</v>
      </c>
      <c r="IX224" s="245">
        <v>127</v>
      </c>
      <c r="IY224" s="245">
        <v>127</v>
      </c>
      <c r="IZ224" s="198"/>
      <c r="JA224" s="245">
        <v>127</v>
      </c>
      <c r="JB224" s="245">
        <v>127</v>
      </c>
      <c r="JC224" s="245">
        <v>127</v>
      </c>
      <c r="JD224" s="242">
        <v>124</v>
      </c>
      <c r="JE224" s="242">
        <v>124</v>
      </c>
      <c r="JF224" s="242">
        <v>115</v>
      </c>
      <c r="JG224" s="242">
        <v>115</v>
      </c>
      <c r="JH224" s="242">
        <v>115</v>
      </c>
      <c r="JI224" s="242">
        <v>115</v>
      </c>
      <c r="JJ224" s="242"/>
      <c r="JK224" s="242">
        <v>115</v>
      </c>
      <c r="JL224" s="242">
        <v>115</v>
      </c>
      <c r="JM224" s="242">
        <v>112</v>
      </c>
      <c r="JN224" s="242">
        <v>112</v>
      </c>
      <c r="JO224" s="242">
        <v>108</v>
      </c>
      <c r="JP224" s="242">
        <v>108</v>
      </c>
      <c r="JQ224" s="198"/>
      <c r="JR224" s="242">
        <v>108</v>
      </c>
      <c r="JS224" s="242">
        <v>108</v>
      </c>
      <c r="JT224" s="242">
        <v>108</v>
      </c>
      <c r="JU224" s="242">
        <v>106</v>
      </c>
      <c r="JV224" s="242">
        <v>106</v>
      </c>
      <c r="JW224" s="242">
        <v>106</v>
      </c>
      <c r="JX224" s="242">
        <v>106</v>
      </c>
      <c r="JY224" s="242">
        <v>85</v>
      </c>
      <c r="JZ224" s="242">
        <v>85</v>
      </c>
      <c r="KA224" s="242">
        <v>79</v>
      </c>
      <c r="KB224" s="242">
        <v>77</v>
      </c>
      <c r="KC224" s="242">
        <v>67</v>
      </c>
      <c r="KD224" s="242">
        <v>67</v>
      </c>
      <c r="KE224" s="242">
        <v>67</v>
      </c>
      <c r="KF224" s="242">
        <v>64</v>
      </c>
      <c r="KG224" s="242">
        <v>44</v>
      </c>
      <c r="KH224" s="242">
        <v>29</v>
      </c>
      <c r="KI224" s="242">
        <v>29</v>
      </c>
      <c r="KJ224" s="242">
        <v>29</v>
      </c>
      <c r="KK224" s="242">
        <v>29</v>
      </c>
      <c r="KL224" s="242">
        <v>29</v>
      </c>
      <c r="KM224" s="242">
        <v>29</v>
      </c>
      <c r="KN224" s="242">
        <v>24</v>
      </c>
      <c r="KO224" s="242">
        <v>19</v>
      </c>
      <c r="KP224" s="242">
        <v>19</v>
      </c>
      <c r="KQ224" s="242">
        <v>19</v>
      </c>
      <c r="KR224" s="242">
        <v>19</v>
      </c>
      <c r="KS224" s="242">
        <v>19</v>
      </c>
      <c r="KT224" s="242">
        <v>19</v>
      </c>
      <c r="KU224" s="243">
        <v>0</v>
      </c>
      <c r="KV224" s="243">
        <v>0</v>
      </c>
      <c r="KW224" s="243">
        <v>0</v>
      </c>
      <c r="KX224" s="198"/>
      <c r="KY224" s="198"/>
      <c r="KZ224" s="198"/>
      <c r="LA224" s="198"/>
      <c r="LB224" s="243">
        <v>0</v>
      </c>
      <c r="LC224" s="242">
        <v>115</v>
      </c>
      <c r="LD224" s="242">
        <v>115</v>
      </c>
      <c r="LE224" s="243">
        <v>0</v>
      </c>
      <c r="LF224" s="243">
        <v>0</v>
      </c>
      <c r="LG224" s="243">
        <v>0</v>
      </c>
      <c r="LH224" s="198"/>
      <c r="LI224" s="198"/>
      <c r="LJ224" s="198"/>
      <c r="LK224" s="198"/>
      <c r="LL224" s="198"/>
      <c r="LM224" s="198"/>
      <c r="LN224" s="198"/>
      <c r="LO224" s="198"/>
      <c r="LP224" s="198"/>
      <c r="LQ224" s="243">
        <v>0</v>
      </c>
      <c r="LR224" s="198"/>
      <c r="LS224" s="198"/>
      <c r="LT224" s="198"/>
      <c r="LU224" s="198"/>
      <c r="LV224" s="198"/>
      <c r="LW224" s="198"/>
      <c r="LX224" s="198"/>
      <c r="LY224" s="198"/>
      <c r="LZ224" s="198"/>
      <c r="MA224" s="198"/>
      <c r="MB224" s="198"/>
      <c r="MC224" s="198"/>
      <c r="MD224" s="198"/>
      <c r="ME224" s="198"/>
      <c r="MF224" s="198"/>
      <c r="MG224" s="198"/>
      <c r="MH224" s="198"/>
      <c r="MI224" s="198"/>
      <c r="MJ224" s="198"/>
      <c r="MK224" s="198"/>
      <c r="ML224" s="198"/>
      <c r="MM224" s="198"/>
      <c r="MN224" s="243">
        <v>0</v>
      </c>
      <c r="MO224" s="243">
        <v>0</v>
      </c>
      <c r="MP224" s="198"/>
      <c r="MQ224" s="243">
        <v>0</v>
      </c>
      <c r="MR224" s="198"/>
      <c r="MS224" s="198"/>
      <c r="MT224" s="198"/>
      <c r="MU224" s="198"/>
      <c r="MV224" s="198"/>
      <c r="MW224" s="198"/>
      <c r="MX224" s="198"/>
      <c r="MY224" s="198"/>
      <c r="MZ224" s="198"/>
      <c r="NA224" s="243">
        <v>0</v>
      </c>
      <c r="NB224" s="198"/>
      <c r="NC224" s="198"/>
      <c r="ND224" s="198"/>
      <c r="NE224" s="198"/>
      <c r="NF224" s="198"/>
      <c r="NG224" s="198"/>
      <c r="NH224" s="198"/>
      <c r="NI224" s="198"/>
      <c r="NJ224" s="198"/>
      <c r="NK224" s="198"/>
      <c r="NL224" s="198"/>
      <c r="NM224" s="198"/>
      <c r="NN224" s="198"/>
      <c r="NO224" s="198"/>
      <c r="NP224" s="198"/>
      <c r="NQ224" s="198"/>
      <c r="NR224" s="198"/>
      <c r="NS224" s="198"/>
      <c r="NT224" s="198"/>
      <c r="NU224" s="198"/>
      <c r="NV224" s="198"/>
      <c r="NW224" s="198"/>
      <c r="NX224" s="198"/>
      <c r="NY224" s="198"/>
      <c r="NZ224" s="198"/>
      <c r="OA224" s="198"/>
      <c r="OB224" s="198"/>
      <c r="OC224" s="198"/>
      <c r="OD224" s="198"/>
      <c r="OE224" s="198"/>
      <c r="OF224" s="198"/>
      <c r="OG224" s="198"/>
      <c r="OH224" s="198"/>
      <c r="OI224" s="198"/>
      <c r="OJ224" s="198"/>
      <c r="OK224" s="198"/>
      <c r="OL224" s="198"/>
      <c r="OM224" s="198"/>
      <c r="ON224" s="198"/>
      <c r="OO224" s="198"/>
      <c r="OP224" s="198"/>
      <c r="OQ224" s="198"/>
      <c r="OR224" s="198"/>
      <c r="OS224" s="198"/>
      <c r="OT224" s="198"/>
      <c r="OU224" s="198"/>
      <c r="OV224" s="198"/>
      <c r="OW224" s="198"/>
      <c r="OX224" s="198"/>
      <c r="OY224" s="198"/>
      <c r="OZ224" s="198"/>
      <c r="PA224" s="198"/>
      <c r="PB224" s="198"/>
      <c r="PC224" s="198"/>
      <c r="PD224" s="198"/>
      <c r="PE224" s="198"/>
      <c r="PF224" s="198"/>
      <c r="PG224" s="198"/>
      <c r="PH224" s="198"/>
      <c r="PI224" s="198"/>
      <c r="PJ224" s="198"/>
      <c r="PK224" s="198"/>
      <c r="PL224" s="198"/>
      <c r="PM224" s="198"/>
      <c r="PN224" s="198"/>
      <c r="PO224" s="198"/>
      <c r="PP224" s="198"/>
      <c r="PQ224" s="198"/>
      <c r="PR224" s="198"/>
      <c r="PS224" s="198"/>
      <c r="PT224" s="198"/>
      <c r="PU224" s="198"/>
      <c r="PV224" s="198"/>
      <c r="PW224" s="198"/>
      <c r="PX224" s="261"/>
      <c r="PY224" s="261"/>
      <c r="PZ224" s="261"/>
      <c r="QA224" s="261"/>
      <c r="QB224" s="261"/>
      <c r="QC224" s="261"/>
      <c r="QD224" s="261"/>
      <c r="QE224" s="261"/>
      <c r="QF224" s="261"/>
      <c r="QG224" s="261"/>
      <c r="QH224" s="261"/>
      <c r="QI224" s="261"/>
      <c r="QJ224" s="261"/>
      <c r="QK224" s="261"/>
      <c r="QL224" s="261"/>
      <c r="QM224" s="261"/>
      <c r="QN224" s="261"/>
      <c r="QO224" s="261"/>
      <c r="QP224" s="261"/>
      <c r="QQ224" s="261"/>
      <c r="QR224" s="261"/>
      <c r="QS224" s="261"/>
      <c r="QT224" s="261"/>
      <c r="QU224" s="261"/>
      <c r="QV224" s="261"/>
      <c r="QW224" s="261"/>
      <c r="QX224" s="261"/>
      <c r="QY224" s="261"/>
      <c r="QZ224" s="261"/>
      <c r="RA224" s="261"/>
      <c r="RB224" s="261"/>
      <c r="RC224" s="261"/>
      <c r="RD224" s="261"/>
      <c r="RE224" s="261"/>
      <c r="RF224" s="261"/>
      <c r="RG224" s="261"/>
      <c r="RH224" s="261"/>
      <c r="RI224" s="261"/>
      <c r="RJ224" s="261"/>
      <c r="RK224" s="261"/>
      <c r="RL224" s="261"/>
      <c r="RM224" s="261"/>
      <c r="RN224" s="261"/>
      <c r="RO224" s="261"/>
      <c r="RP224" s="261"/>
      <c r="RQ224" s="261"/>
      <c r="RR224" s="261"/>
      <c r="RS224" s="261"/>
      <c r="RT224" s="261"/>
      <c r="RU224" s="261"/>
      <c r="RV224" s="261"/>
      <c r="RW224" s="261"/>
      <c r="RX224" s="261"/>
      <c r="RY224" s="261"/>
      <c r="RZ224" s="261"/>
      <c r="SA224" s="261"/>
      <c r="SB224" s="261"/>
      <c r="SC224" s="261"/>
      <c r="SD224" s="261"/>
      <c r="SE224" s="261"/>
    </row>
    <row r="225" spans="1:499" x14ac:dyDescent="0.2">
      <c r="A225" s="230" t="s">
        <v>830</v>
      </c>
      <c r="B225" s="231" t="s">
        <v>2780</v>
      </c>
      <c r="C225" s="225"/>
      <c r="D225" s="225"/>
      <c r="E225" s="225"/>
      <c r="F225" s="226" t="s">
        <v>5902</v>
      </c>
      <c r="G225" s="226" t="s">
        <v>5550</v>
      </c>
      <c r="H225" s="226" t="s">
        <v>5551</v>
      </c>
      <c r="I225" s="226" t="s">
        <v>5903</v>
      </c>
      <c r="J225" s="226"/>
      <c r="K225" s="226"/>
      <c r="L225" s="226"/>
      <c r="M225" s="226"/>
      <c r="N225" s="226" t="s">
        <v>5553</v>
      </c>
      <c r="O225" s="226" t="s">
        <v>5554</v>
      </c>
      <c r="P225" s="226"/>
      <c r="Q225" s="237">
        <v>0</v>
      </c>
      <c r="R225" s="238"/>
      <c r="S225" s="238"/>
      <c r="T225" s="238"/>
      <c r="U225" s="238"/>
      <c r="V225" s="238"/>
      <c r="W225" s="232" t="s">
        <v>5561</v>
      </c>
      <c r="X225" s="232"/>
      <c r="Y225" s="232" t="s">
        <v>5556</v>
      </c>
      <c r="Z225" s="235">
        <v>1.05</v>
      </c>
      <c r="AA225" s="235">
        <v>2.02</v>
      </c>
      <c r="AB225" s="235">
        <v>0</v>
      </c>
      <c r="AC225" s="224">
        <v>36526</v>
      </c>
      <c r="AD225" s="224">
        <v>36526</v>
      </c>
      <c r="AE225" s="125">
        <v>18</v>
      </c>
      <c r="AF225" s="125">
        <v>24</v>
      </c>
      <c r="AG225" s="125">
        <v>12</v>
      </c>
      <c r="AH225" s="236">
        <v>1</v>
      </c>
      <c r="AI225" s="236" t="s">
        <v>819</v>
      </c>
      <c r="AJ225" s="125" t="s">
        <v>6225</v>
      </c>
      <c r="AK225" s="175" t="s">
        <v>5144</v>
      </c>
      <c r="AL225" s="125" t="s">
        <v>820</v>
      </c>
      <c r="AM225" s="27" t="s">
        <v>820</v>
      </c>
      <c r="AN225" s="126">
        <v>109.9</v>
      </c>
      <c r="AO225" s="126">
        <v>13.2</v>
      </c>
      <c r="AP225" s="126">
        <v>8.4</v>
      </c>
      <c r="AQ225" s="126">
        <v>2.2999999999999998</v>
      </c>
      <c r="AR225" s="125">
        <v>0</v>
      </c>
      <c r="AS225" s="125">
        <v>0</v>
      </c>
      <c r="AT225" s="178">
        <v>43450</v>
      </c>
      <c r="AU225" s="178"/>
      <c r="AV225" s="178">
        <v>43153</v>
      </c>
      <c r="AW225" s="239" t="s">
        <v>855</v>
      </c>
      <c r="AX225" s="239" t="s">
        <v>846</v>
      </c>
      <c r="AY225" s="127"/>
      <c r="AZ225" s="127"/>
      <c r="BA225" s="128">
        <v>1000</v>
      </c>
      <c r="BB225" s="128" t="s">
        <v>489</v>
      </c>
      <c r="BC225" s="128"/>
      <c r="BD225" s="128">
        <v>1</v>
      </c>
      <c r="BE225" s="129" t="s">
        <v>541</v>
      </c>
      <c r="BF225" s="130">
        <v>1</v>
      </c>
      <c r="BG225" s="240"/>
      <c r="BH225" s="241"/>
      <c r="BI225" s="190"/>
      <c r="BJ225" s="131">
        <v>5814</v>
      </c>
      <c r="BK225" s="191">
        <v>4748</v>
      </c>
      <c r="BL225" s="13">
        <v>3866</v>
      </c>
      <c r="BM225" s="13">
        <v>1919</v>
      </c>
      <c r="BN225" s="27" t="s">
        <v>5557</v>
      </c>
      <c r="BO225" s="13" t="s">
        <v>705</v>
      </c>
      <c r="BP225" s="222">
        <v>5191</v>
      </c>
      <c r="BQ225" s="132"/>
      <c r="BR225" s="133"/>
      <c r="BS225" s="125">
        <v>1000000000</v>
      </c>
      <c r="BT225" s="134">
        <v>685</v>
      </c>
      <c r="BU225" s="135">
        <v>0.88219999999999998</v>
      </c>
      <c r="BV225" s="134">
        <v>3000</v>
      </c>
      <c r="BW225" s="136">
        <v>0</v>
      </c>
      <c r="BX225" s="136">
        <v>0</v>
      </c>
      <c r="BY225" s="136">
        <v>3000</v>
      </c>
      <c r="BZ225" s="134">
        <v>0</v>
      </c>
      <c r="CA225" s="134">
        <v>0</v>
      </c>
      <c r="CB225" s="134">
        <v>3685</v>
      </c>
      <c r="CC225" s="135">
        <v>0.36620000000000003</v>
      </c>
      <c r="CD225" s="134"/>
      <c r="CE225" s="134"/>
      <c r="CF225" s="137">
        <v>2129</v>
      </c>
      <c r="CG225" s="134">
        <v>1938</v>
      </c>
      <c r="CH225" s="132"/>
      <c r="CI225" s="132"/>
      <c r="CJ225" s="229" t="s">
        <v>820</v>
      </c>
      <c r="CK225" s="233" t="s">
        <v>820</v>
      </c>
      <c r="CL225" s="138">
        <v>1197</v>
      </c>
      <c r="CM225" s="138">
        <v>0</v>
      </c>
      <c r="CN225" s="135">
        <v>0</v>
      </c>
      <c r="CO225" s="135">
        <v>1.23</v>
      </c>
      <c r="CP225" s="139"/>
      <c r="CQ225" s="135">
        <v>1</v>
      </c>
      <c r="CR225" s="179">
        <v>43479</v>
      </c>
      <c r="CS225" s="180">
        <v>43479</v>
      </c>
      <c r="CT225" s="181">
        <v>43605</v>
      </c>
      <c r="CU225" s="181">
        <v>43311</v>
      </c>
      <c r="CV225" s="181">
        <v>43395</v>
      </c>
      <c r="CW225" s="181">
        <v>43395</v>
      </c>
      <c r="CX225" s="181">
        <v>43479</v>
      </c>
      <c r="CY225" s="135">
        <v>0</v>
      </c>
      <c r="CZ225" s="134">
        <v>0</v>
      </c>
      <c r="DA225" s="135">
        <v>0</v>
      </c>
      <c r="DB225" s="135">
        <v>2.197802197802198E-2</v>
      </c>
      <c r="DC225" s="135">
        <v>0</v>
      </c>
      <c r="DD225" s="135">
        <v>0</v>
      </c>
      <c r="DE225" s="140">
        <v>0</v>
      </c>
      <c r="DF225" s="13" t="s">
        <v>820</v>
      </c>
      <c r="DG225" s="80" t="s">
        <v>706</v>
      </c>
      <c r="DH225" s="18" t="b">
        <v>0</v>
      </c>
      <c r="DI225" s="79"/>
      <c r="DJ225" s="79"/>
      <c r="DK225" s="192"/>
      <c r="DL225" s="174"/>
      <c r="DM225" s="193"/>
      <c r="DN225" s="135"/>
      <c r="DO225" s="79"/>
      <c r="DP225" s="79"/>
      <c r="DQ225" s="79"/>
      <c r="DR225" s="79"/>
      <c r="DS225" s="79"/>
      <c r="DT225" s="79"/>
      <c r="DU225" s="79"/>
      <c r="DV225" s="18"/>
      <c r="DW225" s="18"/>
      <c r="DX225" s="18"/>
      <c r="DY225" s="177"/>
      <c r="DZ225" s="177">
        <v>0</v>
      </c>
      <c r="EA225" s="177">
        <v>0</v>
      </c>
      <c r="EB225" s="177">
        <v>0</v>
      </c>
      <c r="EC225" s="177">
        <v>0</v>
      </c>
      <c r="ED225" s="177">
        <v>0</v>
      </c>
      <c r="EE225" s="177">
        <v>0</v>
      </c>
      <c r="EF225" s="177">
        <v>0</v>
      </c>
      <c r="EG225" s="177">
        <v>0</v>
      </c>
      <c r="EH225" s="177">
        <v>0</v>
      </c>
      <c r="EI225" s="177">
        <v>0</v>
      </c>
      <c r="EJ225" s="177">
        <v>0</v>
      </c>
      <c r="EK225" s="177">
        <v>0</v>
      </c>
      <c r="EL225" s="177">
        <v>0</v>
      </c>
      <c r="EM225" s="177">
        <v>0</v>
      </c>
      <c r="EN225" s="177">
        <v>0</v>
      </c>
      <c r="EO225" s="177">
        <v>0</v>
      </c>
      <c r="EP225" s="177">
        <v>0</v>
      </c>
      <c r="EQ225" s="177">
        <v>0</v>
      </c>
      <c r="ER225" s="177">
        <v>0</v>
      </c>
      <c r="ES225" s="177">
        <v>0</v>
      </c>
      <c r="ET225" s="177">
        <v>0</v>
      </c>
      <c r="EU225" s="177">
        <v>1026</v>
      </c>
      <c r="EV225" s="177">
        <v>0</v>
      </c>
      <c r="EW225" s="177">
        <v>0</v>
      </c>
      <c r="EX225" s="177">
        <v>0</v>
      </c>
      <c r="EY225" s="177">
        <v>1244</v>
      </c>
      <c r="EZ225" s="177">
        <v>0</v>
      </c>
      <c r="FA225" s="177">
        <v>0</v>
      </c>
      <c r="FB225" s="177">
        <v>1667</v>
      </c>
      <c r="FC225" s="250">
        <v>748</v>
      </c>
      <c r="FD225" s="242">
        <v>42</v>
      </c>
      <c r="FE225" s="244">
        <v>1042</v>
      </c>
      <c r="FF225" s="244">
        <v>1042</v>
      </c>
      <c r="FG225" s="245">
        <v>507</v>
      </c>
      <c r="FH225" s="245">
        <v>474</v>
      </c>
      <c r="FI225" s="242">
        <v>474</v>
      </c>
      <c r="FJ225" s="242">
        <v>474</v>
      </c>
      <c r="FK225" s="242">
        <v>256</v>
      </c>
      <c r="FL225" s="242">
        <v>256</v>
      </c>
      <c r="FM225" s="242">
        <v>256</v>
      </c>
      <c r="FN225" s="242">
        <v>256</v>
      </c>
      <c r="FO225" s="242">
        <v>256</v>
      </c>
      <c r="FP225" s="242">
        <v>256</v>
      </c>
      <c r="FQ225" s="242">
        <v>256</v>
      </c>
      <c r="FR225" s="242">
        <v>256</v>
      </c>
      <c r="FS225" s="242">
        <v>256</v>
      </c>
      <c r="FT225" s="242">
        <v>256</v>
      </c>
      <c r="FU225" s="242">
        <v>256</v>
      </c>
      <c r="FV225" s="242">
        <v>256</v>
      </c>
      <c r="FW225" s="242">
        <v>256</v>
      </c>
      <c r="FX225" s="242">
        <v>256</v>
      </c>
      <c r="FY225" s="242">
        <v>256</v>
      </c>
      <c r="FZ225" s="242">
        <v>256</v>
      </c>
      <c r="GA225" s="242">
        <v>256</v>
      </c>
      <c r="GB225" s="242">
        <v>256</v>
      </c>
      <c r="GC225" s="242">
        <v>256</v>
      </c>
      <c r="GD225" s="244">
        <v>954</v>
      </c>
      <c r="GE225" s="244">
        <v>954</v>
      </c>
      <c r="GF225" s="244">
        <v>944</v>
      </c>
      <c r="GG225" s="244">
        <v>929</v>
      </c>
      <c r="GH225" s="244">
        <v>929</v>
      </c>
      <c r="GI225" s="244">
        <v>929</v>
      </c>
      <c r="GJ225" s="244">
        <v>929</v>
      </c>
      <c r="GK225" s="244">
        <v>929</v>
      </c>
      <c r="GL225" s="244">
        <v>929</v>
      </c>
      <c r="GM225" s="244">
        <v>929</v>
      </c>
      <c r="GN225" s="244">
        <v>929</v>
      </c>
      <c r="GO225" s="244">
        <v>924</v>
      </c>
      <c r="GP225" s="244">
        <v>924</v>
      </c>
      <c r="GQ225" s="244">
        <v>924</v>
      </c>
      <c r="GR225" s="244">
        <v>924</v>
      </c>
      <c r="GS225" s="244">
        <v>920</v>
      </c>
      <c r="GT225" s="244">
        <v>913</v>
      </c>
      <c r="GU225" s="244">
        <v>903</v>
      </c>
      <c r="GV225" s="244">
        <v>900</v>
      </c>
      <c r="GW225" s="244">
        <v>900</v>
      </c>
      <c r="GX225" s="244">
        <v>900</v>
      </c>
      <c r="GY225" s="244">
        <v>850</v>
      </c>
      <c r="GZ225" s="244">
        <v>835</v>
      </c>
      <c r="HA225" s="244">
        <v>835</v>
      </c>
      <c r="HB225" s="244">
        <v>832</v>
      </c>
      <c r="HC225" s="244">
        <v>833</v>
      </c>
      <c r="HD225" s="244">
        <v>833</v>
      </c>
      <c r="HE225" s="244">
        <v>1</v>
      </c>
      <c r="HF225" s="244">
        <v>833</v>
      </c>
      <c r="HG225" s="244">
        <v>833</v>
      </c>
      <c r="HH225" s="242">
        <v>793</v>
      </c>
      <c r="HI225" s="242">
        <v>793</v>
      </c>
      <c r="HJ225" s="242">
        <v>783</v>
      </c>
      <c r="HK225" s="196"/>
      <c r="HL225" s="196"/>
      <c r="HM225" s="242">
        <v>770</v>
      </c>
      <c r="HN225" s="242">
        <v>757</v>
      </c>
      <c r="HO225" s="244">
        <v>833</v>
      </c>
      <c r="HP225" s="242">
        <v>739</v>
      </c>
      <c r="HQ225" s="242">
        <v>739</v>
      </c>
      <c r="HR225" s="242">
        <v>688</v>
      </c>
      <c r="HS225" s="242">
        <v>688</v>
      </c>
      <c r="HT225" s="242">
        <v>688</v>
      </c>
      <c r="HU225" s="242">
        <v>688</v>
      </c>
      <c r="HV225" s="196"/>
      <c r="HW225" s="242">
        <v>688</v>
      </c>
      <c r="HX225" s="242">
        <v>654</v>
      </c>
      <c r="HY225" s="242">
        <v>648</v>
      </c>
      <c r="HZ225" s="242">
        <v>648</v>
      </c>
      <c r="IA225" s="242">
        <v>648</v>
      </c>
      <c r="IB225" s="242">
        <v>648</v>
      </c>
      <c r="IC225" s="242">
        <v>648</v>
      </c>
      <c r="ID225" s="242">
        <v>645</v>
      </c>
      <c r="IE225" s="242">
        <v>548</v>
      </c>
      <c r="IF225" s="242">
        <v>539</v>
      </c>
      <c r="IG225" s="242">
        <v>539</v>
      </c>
      <c r="IH225" s="242">
        <v>539</v>
      </c>
      <c r="II225" s="242">
        <v>539</v>
      </c>
      <c r="IJ225" s="242">
        <v>534</v>
      </c>
      <c r="IK225" s="242">
        <v>533</v>
      </c>
      <c r="IL225" s="242">
        <v>529</v>
      </c>
      <c r="IM225" s="242">
        <v>519</v>
      </c>
      <c r="IN225" s="242">
        <v>519</v>
      </c>
      <c r="IO225" s="242">
        <v>519</v>
      </c>
      <c r="IP225" s="242">
        <v>519</v>
      </c>
      <c r="IQ225" s="242">
        <v>512</v>
      </c>
      <c r="IR225" s="242">
        <v>512</v>
      </c>
      <c r="IS225" s="242">
        <v>502</v>
      </c>
      <c r="IT225" s="242">
        <v>502</v>
      </c>
      <c r="IU225" s="242">
        <v>502</v>
      </c>
      <c r="IV225" s="242">
        <v>502</v>
      </c>
      <c r="IW225" s="242">
        <v>502</v>
      </c>
      <c r="IX225" s="242">
        <v>502</v>
      </c>
      <c r="IY225" s="242">
        <v>502</v>
      </c>
      <c r="IZ225" s="196"/>
      <c r="JA225" s="242">
        <v>486</v>
      </c>
      <c r="JB225" s="242">
        <v>486</v>
      </c>
      <c r="JC225" s="242">
        <v>486</v>
      </c>
      <c r="JD225" s="245">
        <v>436</v>
      </c>
      <c r="JE225" s="245">
        <v>436</v>
      </c>
      <c r="JF225" s="245">
        <v>436</v>
      </c>
      <c r="JG225" s="245">
        <v>426</v>
      </c>
      <c r="JH225" s="245">
        <v>421</v>
      </c>
      <c r="JI225" s="245">
        <v>421</v>
      </c>
      <c r="JJ225" s="245"/>
      <c r="JK225" s="242">
        <v>416</v>
      </c>
      <c r="JL225" s="245">
        <v>416</v>
      </c>
      <c r="JM225" s="245">
        <v>413</v>
      </c>
      <c r="JN225" s="245">
        <v>383</v>
      </c>
      <c r="JO225" s="245">
        <v>383</v>
      </c>
      <c r="JP225" s="245">
        <v>383</v>
      </c>
      <c r="JQ225" s="196"/>
      <c r="JR225" s="245">
        <v>383</v>
      </c>
      <c r="JS225" s="245">
        <v>383</v>
      </c>
      <c r="JT225" s="245">
        <v>383</v>
      </c>
      <c r="JU225" s="245">
        <v>383</v>
      </c>
      <c r="JV225" s="245">
        <v>362</v>
      </c>
      <c r="JW225" s="245">
        <v>362</v>
      </c>
      <c r="JX225" s="245">
        <v>362</v>
      </c>
      <c r="JY225" s="245">
        <v>362</v>
      </c>
      <c r="JZ225" s="245">
        <v>342</v>
      </c>
      <c r="KA225" s="245">
        <v>342</v>
      </c>
      <c r="KB225" s="245">
        <v>339</v>
      </c>
      <c r="KC225" s="245">
        <v>339</v>
      </c>
      <c r="KD225" s="245">
        <v>339</v>
      </c>
      <c r="KE225" s="245">
        <v>339</v>
      </c>
      <c r="KF225" s="245">
        <v>339</v>
      </c>
      <c r="KG225" s="245">
        <v>339</v>
      </c>
      <c r="KH225" s="250">
        <v>1329</v>
      </c>
      <c r="KI225" s="250">
        <v>1329</v>
      </c>
      <c r="KJ225" s="250">
        <v>1329</v>
      </c>
      <c r="KK225" s="250">
        <v>1329</v>
      </c>
      <c r="KL225" s="250">
        <v>1329</v>
      </c>
      <c r="KM225" s="250">
        <v>1319</v>
      </c>
      <c r="KN225" s="250">
        <v>1319</v>
      </c>
      <c r="KO225" s="250">
        <v>1312</v>
      </c>
      <c r="KP225" s="250">
        <v>1312</v>
      </c>
      <c r="KQ225" s="250">
        <v>1312</v>
      </c>
      <c r="KR225" s="250">
        <v>1312</v>
      </c>
      <c r="KS225" s="250">
        <v>1312</v>
      </c>
      <c r="KT225" s="250">
        <v>1272</v>
      </c>
      <c r="KU225" s="250">
        <v>1262</v>
      </c>
      <c r="KV225" s="250">
        <v>1250</v>
      </c>
      <c r="KW225" s="250">
        <v>1250</v>
      </c>
      <c r="KX225" s="196"/>
      <c r="KY225" s="196"/>
      <c r="KZ225" s="196"/>
      <c r="LA225" s="196"/>
      <c r="LB225" s="250">
        <v>1165</v>
      </c>
      <c r="LC225" s="245">
        <v>421</v>
      </c>
      <c r="LD225" s="245">
        <v>421</v>
      </c>
      <c r="LE225" s="250">
        <v>1140</v>
      </c>
      <c r="LF225" s="199">
        <v>0</v>
      </c>
      <c r="LG225" s="250">
        <v>1114</v>
      </c>
      <c r="LH225" s="196"/>
      <c r="LI225" s="196"/>
      <c r="LJ225" s="196"/>
      <c r="LK225" s="196"/>
      <c r="LL225" s="196"/>
      <c r="LM225" s="196"/>
      <c r="LN225" s="196"/>
      <c r="LO225" s="196"/>
      <c r="LP225" s="196"/>
      <c r="LQ225" s="250">
        <v>1114</v>
      </c>
      <c r="LR225" s="196"/>
      <c r="LS225" s="196"/>
      <c r="LT225" s="196"/>
      <c r="LU225" s="196"/>
      <c r="LV225" s="196"/>
      <c r="LW225" s="196"/>
      <c r="LX225" s="196"/>
      <c r="LY225" s="196"/>
      <c r="LZ225" s="196"/>
      <c r="MA225" s="196"/>
      <c r="MB225" s="196"/>
      <c r="MC225" s="196"/>
      <c r="MD225" s="196"/>
      <c r="ME225" s="196"/>
      <c r="MF225" s="196"/>
      <c r="MG225" s="196"/>
      <c r="MH225" s="196"/>
      <c r="MI225" s="196"/>
      <c r="MJ225" s="196"/>
      <c r="MK225" s="196"/>
      <c r="ML225" s="196"/>
      <c r="MM225" s="196"/>
      <c r="MN225" s="245">
        <v>1114</v>
      </c>
      <c r="MO225" s="245">
        <v>685</v>
      </c>
      <c r="MP225" s="196"/>
      <c r="MQ225" s="245">
        <v>685</v>
      </c>
      <c r="MR225" s="196"/>
      <c r="MS225" s="196"/>
      <c r="MT225" s="196"/>
      <c r="MU225" s="196"/>
      <c r="MV225" s="196"/>
      <c r="MW225" s="196"/>
      <c r="MX225" s="196"/>
      <c r="MY225" s="196"/>
      <c r="MZ225" s="196"/>
      <c r="NA225" s="245">
        <v>685</v>
      </c>
      <c r="NB225" s="196"/>
      <c r="NC225" s="196"/>
      <c r="ND225" s="196"/>
      <c r="NE225" s="196"/>
      <c r="NF225" s="196"/>
      <c r="NG225" s="196"/>
      <c r="NH225" s="196"/>
      <c r="NI225" s="196"/>
      <c r="NJ225" s="196"/>
      <c r="NK225" s="196"/>
      <c r="NL225" s="196"/>
      <c r="NM225" s="196"/>
      <c r="NN225" s="196"/>
      <c r="NO225" s="196"/>
      <c r="NP225" s="196"/>
      <c r="NQ225" s="196"/>
      <c r="NR225" s="196"/>
      <c r="NS225" s="196"/>
      <c r="NT225" s="196"/>
      <c r="NU225" s="196"/>
      <c r="NV225" s="196"/>
      <c r="NW225" s="196"/>
      <c r="NX225" s="196"/>
      <c r="NY225" s="196"/>
      <c r="NZ225" s="196"/>
      <c r="OA225" s="196"/>
      <c r="OB225" s="196"/>
      <c r="OC225" s="196"/>
      <c r="OD225" s="196"/>
      <c r="OE225" s="196"/>
      <c r="OF225" s="196"/>
      <c r="OG225" s="196"/>
      <c r="OH225" s="196"/>
      <c r="OI225" s="196"/>
      <c r="OJ225" s="196"/>
      <c r="OK225" s="196"/>
      <c r="OL225" s="196"/>
      <c r="OM225" s="196"/>
      <c r="ON225" s="196"/>
      <c r="OO225" s="196"/>
      <c r="OP225" s="196"/>
      <c r="OQ225" s="196"/>
      <c r="OR225" s="196"/>
      <c r="OS225" s="196"/>
      <c r="OT225" s="196"/>
      <c r="OU225" s="196"/>
      <c r="OV225" s="196"/>
      <c r="OW225" s="196"/>
      <c r="OX225" s="196"/>
      <c r="OY225" s="196"/>
      <c r="OZ225" s="196"/>
      <c r="PA225" s="196"/>
      <c r="PB225" s="196"/>
      <c r="PC225" s="196"/>
      <c r="PD225" s="196"/>
      <c r="PE225" s="196"/>
      <c r="PF225" s="196"/>
      <c r="PG225" s="196"/>
      <c r="PH225" s="196"/>
      <c r="PI225" s="196"/>
      <c r="PJ225" s="196"/>
      <c r="PK225" s="196"/>
      <c r="PL225" s="196"/>
      <c r="PM225" s="196"/>
      <c r="PN225" s="196"/>
      <c r="PO225" s="196"/>
      <c r="PP225" s="196"/>
      <c r="PQ225" s="196"/>
      <c r="PR225" s="196"/>
      <c r="PS225" s="196"/>
      <c r="PT225" s="196"/>
      <c r="PU225" s="196"/>
      <c r="PV225" s="196"/>
      <c r="PW225" s="196"/>
      <c r="PX225" s="261"/>
      <c r="PY225" s="261"/>
      <c r="PZ225" s="261"/>
      <c r="QA225" s="261"/>
      <c r="QB225" s="261"/>
      <c r="QC225" s="261"/>
      <c r="QD225" s="261"/>
      <c r="QE225" s="261"/>
      <c r="QF225" s="261"/>
      <c r="QG225" s="261"/>
      <c r="QH225" s="261"/>
      <c r="QI225" s="261"/>
      <c r="QJ225" s="261"/>
      <c r="QK225" s="261"/>
      <c r="QL225" s="261"/>
      <c r="QM225" s="261"/>
      <c r="QN225" s="261"/>
      <c r="QO225" s="261"/>
      <c r="QP225" s="261"/>
      <c r="QQ225" s="261"/>
      <c r="QR225" s="261"/>
      <c r="QS225" s="261"/>
      <c r="QT225" s="261"/>
      <c r="QU225" s="261"/>
      <c r="QV225" s="261"/>
      <c r="QW225" s="261"/>
      <c r="QX225" s="261"/>
      <c r="QY225" s="261"/>
      <c r="QZ225" s="261"/>
      <c r="RA225" s="261"/>
      <c r="RB225" s="261"/>
      <c r="RC225" s="261"/>
      <c r="RD225" s="261"/>
      <c r="RE225" s="261"/>
      <c r="RF225" s="261"/>
      <c r="RG225" s="261"/>
      <c r="RH225" s="261"/>
      <c r="RI225" s="261"/>
      <c r="RJ225" s="261"/>
      <c r="RK225" s="261"/>
      <c r="RL225" s="261"/>
      <c r="RM225" s="261"/>
      <c r="RN225" s="261"/>
      <c r="RO225" s="261"/>
      <c r="RP225" s="261"/>
      <c r="RQ225" s="261"/>
      <c r="RR225" s="261"/>
      <c r="RS225" s="261"/>
      <c r="RT225" s="261"/>
      <c r="RU225" s="261"/>
      <c r="RV225" s="261"/>
      <c r="RW225" s="261"/>
      <c r="RX225" s="261"/>
      <c r="RY225" s="261"/>
      <c r="RZ225" s="261"/>
      <c r="SA225" s="261"/>
      <c r="SB225" s="261"/>
      <c r="SC225" s="261"/>
      <c r="SD225" s="261"/>
      <c r="SE225" s="261"/>
    </row>
    <row r="226" spans="1:499" x14ac:dyDescent="0.2">
      <c r="A226" s="230" t="s">
        <v>830</v>
      </c>
      <c r="B226" s="231" t="s">
        <v>2106</v>
      </c>
      <c r="C226" s="225"/>
      <c r="D226" s="225"/>
      <c r="E226" s="225"/>
      <c r="F226" s="226" t="s">
        <v>5904</v>
      </c>
      <c r="G226" s="226" t="s">
        <v>5550</v>
      </c>
      <c r="H226" s="226" t="s">
        <v>5551</v>
      </c>
      <c r="I226" s="226" t="s">
        <v>5903</v>
      </c>
      <c r="J226" s="226"/>
      <c r="K226" s="226"/>
      <c r="L226" s="226"/>
      <c r="M226" s="226"/>
      <c r="N226" s="226" t="s">
        <v>5553</v>
      </c>
      <c r="O226" s="226" t="s">
        <v>5554</v>
      </c>
      <c r="P226" s="226"/>
      <c r="Q226" s="237">
        <v>0</v>
      </c>
      <c r="R226" s="238"/>
      <c r="S226" s="238"/>
      <c r="T226" s="238"/>
      <c r="U226" s="238"/>
      <c r="V226" s="238"/>
      <c r="W226" s="232" t="s">
        <v>5565</v>
      </c>
      <c r="X226" s="232"/>
      <c r="Y226" s="232" t="s">
        <v>5556</v>
      </c>
      <c r="Z226" s="235">
        <v>1.1000000000000001</v>
      </c>
      <c r="AA226" s="235">
        <v>1.98</v>
      </c>
      <c r="AB226" s="235">
        <v>0</v>
      </c>
      <c r="AC226" s="224">
        <v>36526</v>
      </c>
      <c r="AD226" s="224">
        <v>36526</v>
      </c>
      <c r="AE226" s="125">
        <v>18</v>
      </c>
      <c r="AF226" s="125">
        <v>24</v>
      </c>
      <c r="AG226" s="125">
        <v>12</v>
      </c>
      <c r="AH226" s="236">
        <v>1</v>
      </c>
      <c r="AI226" s="236" t="s">
        <v>819</v>
      </c>
      <c r="AJ226" s="125" t="s">
        <v>6227</v>
      </c>
      <c r="AK226" s="175" t="s">
        <v>5145</v>
      </c>
      <c r="AL226" s="125" t="s">
        <v>820</v>
      </c>
      <c r="AM226" s="27" t="s">
        <v>820</v>
      </c>
      <c r="AN226" s="126">
        <v>20.38</v>
      </c>
      <c r="AO226" s="126">
        <v>9.8000000000000007</v>
      </c>
      <c r="AP226" s="126">
        <v>7.4</v>
      </c>
      <c r="AQ226" s="126">
        <v>6.1</v>
      </c>
      <c r="AR226" s="125">
        <v>3</v>
      </c>
      <c r="AS226" s="125">
        <v>0</v>
      </c>
      <c r="AT226" s="178">
        <v>43333</v>
      </c>
      <c r="AU226" s="178"/>
      <c r="AV226" s="178">
        <v>43407</v>
      </c>
      <c r="AW226" s="239" t="s">
        <v>855</v>
      </c>
      <c r="AX226" s="239" t="s">
        <v>846</v>
      </c>
      <c r="AY226" s="127"/>
      <c r="AZ226" s="127"/>
      <c r="BA226" s="128">
        <v>500</v>
      </c>
      <c r="BB226" s="128" t="s">
        <v>489</v>
      </c>
      <c r="BC226" s="128"/>
      <c r="BD226" s="128">
        <v>1</v>
      </c>
      <c r="BE226" s="129" t="s">
        <v>541</v>
      </c>
      <c r="BF226" s="130">
        <v>1</v>
      </c>
      <c r="BG226" s="240"/>
      <c r="BH226" s="241"/>
      <c r="BI226" s="190"/>
      <c r="BJ226" s="131">
        <v>800</v>
      </c>
      <c r="BK226" s="191">
        <v>881</v>
      </c>
      <c r="BL226" s="13">
        <v>532</v>
      </c>
      <c r="BM226" s="13">
        <v>264</v>
      </c>
      <c r="BN226" s="27" t="s">
        <v>706</v>
      </c>
      <c r="BO226" s="13" t="s">
        <v>5566</v>
      </c>
      <c r="BP226" s="222">
        <v>865</v>
      </c>
      <c r="BQ226" s="132"/>
      <c r="BR226" s="133"/>
      <c r="BS226" s="125">
        <v>1000000000</v>
      </c>
      <c r="BT226" s="134">
        <v>0</v>
      </c>
      <c r="BU226" s="135">
        <v>1</v>
      </c>
      <c r="BV226" s="134">
        <v>600</v>
      </c>
      <c r="BW226" s="136">
        <v>0</v>
      </c>
      <c r="BX226" s="136">
        <v>0</v>
      </c>
      <c r="BY226" s="136">
        <v>600</v>
      </c>
      <c r="BZ226" s="134">
        <v>0</v>
      </c>
      <c r="CA226" s="134">
        <v>0</v>
      </c>
      <c r="CB226" s="134">
        <v>600</v>
      </c>
      <c r="CC226" s="135">
        <v>0.25</v>
      </c>
      <c r="CD226" s="134"/>
      <c r="CE226" s="134"/>
      <c r="CF226" s="137">
        <v>0</v>
      </c>
      <c r="CG226" s="134">
        <v>267</v>
      </c>
      <c r="CH226" s="132"/>
      <c r="CI226" s="132"/>
      <c r="CJ226" s="229" t="s">
        <v>820</v>
      </c>
      <c r="CK226" s="233" t="s">
        <v>820</v>
      </c>
      <c r="CL226" s="138">
        <v>232</v>
      </c>
      <c r="CM226" s="138">
        <v>0</v>
      </c>
      <c r="CN226" s="135">
        <v>0</v>
      </c>
      <c r="CO226" s="135">
        <v>1.07</v>
      </c>
      <c r="CP226" s="139"/>
      <c r="CQ226" s="135">
        <v>0</v>
      </c>
      <c r="CR226" s="179">
        <v>43175</v>
      </c>
      <c r="CS226" s="180">
        <v>43367</v>
      </c>
      <c r="CT226" s="181">
        <v>43493</v>
      </c>
      <c r="CU226" s="181">
        <v>43067</v>
      </c>
      <c r="CV226" s="181">
        <v>0</v>
      </c>
      <c r="CW226" s="181">
        <v>43151</v>
      </c>
      <c r="CX226" s="181">
        <v>43235</v>
      </c>
      <c r="CY226" s="135">
        <v>1.8620869278504957</v>
      </c>
      <c r="CZ226" s="134">
        <v>0</v>
      </c>
      <c r="DA226" s="135">
        <v>0.33980582524271846</v>
      </c>
      <c r="DB226" s="135">
        <v>0.20388349514563106</v>
      </c>
      <c r="DC226" s="135">
        <v>0</v>
      </c>
      <c r="DD226" s="135">
        <v>0</v>
      </c>
      <c r="DE226" s="140">
        <v>0</v>
      </c>
      <c r="DF226" s="13" t="s">
        <v>820</v>
      </c>
      <c r="DG226" s="80" t="s">
        <v>820</v>
      </c>
      <c r="DH226" s="18" t="b">
        <v>0</v>
      </c>
      <c r="DI226" s="79"/>
      <c r="DJ226" s="79"/>
      <c r="DK226" s="192"/>
      <c r="DL226" s="174"/>
      <c r="DM226" s="193"/>
      <c r="DN226" s="135"/>
      <c r="DO226" s="79"/>
      <c r="DP226" s="79"/>
      <c r="DQ226" s="79"/>
      <c r="DR226" s="79"/>
      <c r="DS226" s="79"/>
      <c r="DT226" s="79"/>
      <c r="DU226" s="79"/>
      <c r="DV226" s="18"/>
      <c r="DW226" s="18"/>
      <c r="DX226" s="18"/>
      <c r="DY226" s="177"/>
      <c r="DZ226" s="177">
        <v>0</v>
      </c>
      <c r="EA226" s="177">
        <v>0</v>
      </c>
      <c r="EB226" s="177">
        <v>0</v>
      </c>
      <c r="EC226" s="177">
        <v>0</v>
      </c>
      <c r="ED226" s="177">
        <v>0</v>
      </c>
      <c r="EE226" s="177">
        <v>0</v>
      </c>
      <c r="EF226" s="177">
        <v>0</v>
      </c>
      <c r="EG226" s="177">
        <v>0</v>
      </c>
      <c r="EH226" s="177">
        <v>0</v>
      </c>
      <c r="EI226" s="177">
        <v>0</v>
      </c>
      <c r="EJ226" s="177">
        <v>0</v>
      </c>
      <c r="EK226" s="177">
        <v>0</v>
      </c>
      <c r="EL226" s="177">
        <v>0</v>
      </c>
      <c r="EM226" s="177">
        <v>0</v>
      </c>
      <c r="EN226" s="177">
        <v>0</v>
      </c>
      <c r="EO226" s="177">
        <v>0</v>
      </c>
      <c r="EP226" s="177">
        <v>0</v>
      </c>
      <c r="EQ226" s="177">
        <v>0</v>
      </c>
      <c r="ER226" s="177">
        <v>0</v>
      </c>
      <c r="ES226" s="177">
        <v>0</v>
      </c>
      <c r="ET226" s="177">
        <v>0</v>
      </c>
      <c r="EU226" s="177">
        <v>0</v>
      </c>
      <c r="EV226" s="177">
        <v>0</v>
      </c>
      <c r="EW226" s="177">
        <v>0</v>
      </c>
      <c r="EX226" s="177">
        <v>0</v>
      </c>
      <c r="EY226" s="177">
        <v>0</v>
      </c>
      <c r="EZ226" s="177">
        <v>0</v>
      </c>
      <c r="FA226" s="177">
        <v>0</v>
      </c>
      <c r="FB226" s="177">
        <v>0</v>
      </c>
      <c r="FC226" s="249">
        <v>588</v>
      </c>
      <c r="FD226" s="250">
        <v>476</v>
      </c>
      <c r="FE226" s="249">
        <v>476</v>
      </c>
      <c r="FF226" s="248">
        <v>476</v>
      </c>
      <c r="FG226" s="250">
        <v>336</v>
      </c>
      <c r="FH226" s="250">
        <v>309</v>
      </c>
      <c r="FI226" s="250">
        <v>309</v>
      </c>
      <c r="FJ226" s="250">
        <v>309</v>
      </c>
      <c r="FK226" s="250">
        <v>263</v>
      </c>
      <c r="FL226" s="250">
        <v>263</v>
      </c>
      <c r="FM226" s="250">
        <v>263</v>
      </c>
      <c r="FN226" s="250">
        <v>263</v>
      </c>
      <c r="FO226" s="250">
        <v>263</v>
      </c>
      <c r="FP226" s="250">
        <v>263</v>
      </c>
      <c r="FQ226" s="250">
        <v>263</v>
      </c>
      <c r="FR226" s="250">
        <v>263</v>
      </c>
      <c r="FS226" s="250">
        <v>263</v>
      </c>
      <c r="FT226" s="250">
        <v>263</v>
      </c>
      <c r="FU226" s="250">
        <v>263</v>
      </c>
      <c r="FV226" s="250">
        <v>263</v>
      </c>
      <c r="FW226" s="250">
        <v>263</v>
      </c>
      <c r="FX226" s="250">
        <v>263</v>
      </c>
      <c r="FY226" s="250">
        <v>263</v>
      </c>
      <c r="FZ226" s="250">
        <v>263</v>
      </c>
      <c r="GA226" s="250">
        <v>263</v>
      </c>
      <c r="GB226" s="250">
        <v>263</v>
      </c>
      <c r="GC226" s="250">
        <v>263</v>
      </c>
      <c r="GD226" s="250">
        <v>255</v>
      </c>
      <c r="GE226" s="250">
        <v>255</v>
      </c>
      <c r="GF226" s="250">
        <v>255</v>
      </c>
      <c r="GG226" s="250">
        <v>255</v>
      </c>
      <c r="GH226" s="250">
        <v>255</v>
      </c>
      <c r="GI226" s="250">
        <v>255</v>
      </c>
      <c r="GJ226" s="250">
        <v>255</v>
      </c>
      <c r="GK226" s="250">
        <v>255</v>
      </c>
      <c r="GL226" s="250">
        <v>255</v>
      </c>
      <c r="GM226" s="250">
        <v>255</v>
      </c>
      <c r="GN226" s="250">
        <v>255</v>
      </c>
      <c r="GO226" s="250">
        <v>255</v>
      </c>
      <c r="GP226" s="250">
        <v>255</v>
      </c>
      <c r="GQ226" s="250">
        <v>255</v>
      </c>
      <c r="GR226" s="250">
        <v>255</v>
      </c>
      <c r="GS226" s="250">
        <v>255</v>
      </c>
      <c r="GT226" s="250">
        <v>249</v>
      </c>
      <c r="GU226" s="250">
        <v>249</v>
      </c>
      <c r="GV226" s="250">
        <v>249</v>
      </c>
      <c r="GW226" s="250">
        <v>249</v>
      </c>
      <c r="GX226" s="250">
        <v>249</v>
      </c>
      <c r="GY226" s="250">
        <v>199</v>
      </c>
      <c r="GZ226" s="250">
        <v>199</v>
      </c>
      <c r="HA226" s="250">
        <v>199</v>
      </c>
      <c r="HB226" s="250">
        <v>199</v>
      </c>
      <c r="HC226" s="250">
        <v>199</v>
      </c>
      <c r="HD226" s="250">
        <v>199</v>
      </c>
      <c r="HE226" s="250">
        <v>1</v>
      </c>
      <c r="HF226" s="250">
        <v>199</v>
      </c>
      <c r="HG226" s="250">
        <v>199</v>
      </c>
      <c r="HH226" s="250">
        <v>199</v>
      </c>
      <c r="HI226" s="250">
        <v>199</v>
      </c>
      <c r="HJ226" s="245">
        <v>179</v>
      </c>
      <c r="HK226" s="198"/>
      <c r="HL226" s="198"/>
      <c r="HM226" s="245">
        <v>179</v>
      </c>
      <c r="HN226" s="245">
        <v>179</v>
      </c>
      <c r="HO226" s="250">
        <v>199</v>
      </c>
      <c r="HP226" s="245">
        <v>158</v>
      </c>
      <c r="HQ226" s="245">
        <v>158</v>
      </c>
      <c r="HR226" s="245">
        <v>152</v>
      </c>
      <c r="HS226" s="245">
        <v>152</v>
      </c>
      <c r="HT226" s="245">
        <v>152</v>
      </c>
      <c r="HU226" s="245">
        <v>152</v>
      </c>
      <c r="HV226" s="198"/>
      <c r="HW226" s="245">
        <v>132</v>
      </c>
      <c r="HX226" s="245">
        <v>120</v>
      </c>
      <c r="HY226" s="245">
        <v>120</v>
      </c>
      <c r="HZ226" s="245">
        <v>120</v>
      </c>
      <c r="IA226" s="245">
        <v>120</v>
      </c>
      <c r="IB226" s="245">
        <v>120</v>
      </c>
      <c r="IC226" s="245">
        <v>120</v>
      </c>
      <c r="ID226" s="245">
        <v>120</v>
      </c>
      <c r="IE226" s="245">
        <v>108</v>
      </c>
      <c r="IF226" s="245">
        <v>100</v>
      </c>
      <c r="IG226" s="245">
        <v>100</v>
      </c>
      <c r="IH226" s="245">
        <v>100</v>
      </c>
      <c r="II226" s="245">
        <v>100</v>
      </c>
      <c r="IJ226" s="245">
        <v>98</v>
      </c>
      <c r="IK226" s="245">
        <v>98</v>
      </c>
      <c r="IL226" s="245">
        <v>98</v>
      </c>
      <c r="IM226" s="245">
        <v>93</v>
      </c>
      <c r="IN226" s="245">
        <v>93</v>
      </c>
      <c r="IO226" s="245">
        <v>93</v>
      </c>
      <c r="IP226" s="245">
        <v>93</v>
      </c>
      <c r="IQ226" s="245">
        <v>86</v>
      </c>
      <c r="IR226" s="245">
        <v>86</v>
      </c>
      <c r="IS226" s="245">
        <v>86</v>
      </c>
      <c r="IT226" s="245">
        <v>86</v>
      </c>
      <c r="IU226" s="245">
        <v>86</v>
      </c>
      <c r="IV226" s="245">
        <v>86</v>
      </c>
      <c r="IW226" s="245">
        <v>86</v>
      </c>
      <c r="IX226" s="245">
        <v>86</v>
      </c>
      <c r="IY226" s="245">
        <v>86</v>
      </c>
      <c r="IZ226" s="198"/>
      <c r="JA226" s="245">
        <v>76</v>
      </c>
      <c r="JB226" s="245">
        <v>76</v>
      </c>
      <c r="JC226" s="245">
        <v>76</v>
      </c>
      <c r="JD226" s="242">
        <v>26</v>
      </c>
      <c r="JE226" s="242">
        <v>26</v>
      </c>
      <c r="JF226" s="242">
        <v>26</v>
      </c>
      <c r="JG226" s="242">
        <v>26</v>
      </c>
      <c r="JH226" s="242">
        <v>26</v>
      </c>
      <c r="JI226" s="242">
        <v>26</v>
      </c>
      <c r="JJ226" s="242"/>
      <c r="JK226" s="242">
        <v>26</v>
      </c>
      <c r="JL226" s="242">
        <v>11</v>
      </c>
      <c r="JM226" s="242">
        <v>11</v>
      </c>
      <c r="JN226" s="242">
        <v>11</v>
      </c>
      <c r="JO226" s="242">
        <v>11</v>
      </c>
      <c r="JP226" s="242">
        <v>11</v>
      </c>
      <c r="JQ226" s="198"/>
      <c r="JR226" s="242">
        <v>11</v>
      </c>
      <c r="JS226" s="242">
        <v>11</v>
      </c>
      <c r="JT226" s="242">
        <v>11</v>
      </c>
      <c r="JU226" s="243">
        <v>0</v>
      </c>
      <c r="JV226" s="243">
        <v>0</v>
      </c>
      <c r="JW226" s="243">
        <v>0</v>
      </c>
      <c r="JX226" s="243">
        <v>0</v>
      </c>
      <c r="JY226" s="243">
        <v>0</v>
      </c>
      <c r="JZ226" s="243">
        <v>0</v>
      </c>
      <c r="KA226" s="243">
        <v>0</v>
      </c>
      <c r="KB226" s="243">
        <v>0</v>
      </c>
      <c r="KC226" s="243">
        <v>0</v>
      </c>
      <c r="KD226" s="243">
        <v>0</v>
      </c>
      <c r="KE226" s="243">
        <v>0</v>
      </c>
      <c r="KF226" s="243">
        <v>0</v>
      </c>
      <c r="KG226" s="243">
        <v>0</v>
      </c>
      <c r="KH226" s="243">
        <v>0</v>
      </c>
      <c r="KI226" s="243">
        <v>0</v>
      </c>
      <c r="KJ226" s="243">
        <v>0</v>
      </c>
      <c r="KK226" s="243">
        <v>0</v>
      </c>
      <c r="KL226" s="243">
        <v>0</v>
      </c>
      <c r="KM226" s="243">
        <v>0</v>
      </c>
      <c r="KN226" s="243">
        <v>0</v>
      </c>
      <c r="KO226" s="243">
        <v>0</v>
      </c>
      <c r="KP226" s="243">
        <v>0</v>
      </c>
      <c r="KQ226" s="243">
        <v>0</v>
      </c>
      <c r="KR226" s="243">
        <v>0</v>
      </c>
      <c r="KS226" s="243">
        <v>0</v>
      </c>
      <c r="KT226" s="243">
        <v>0</v>
      </c>
      <c r="KU226" s="243">
        <v>0</v>
      </c>
      <c r="KV226" s="243">
        <v>0</v>
      </c>
      <c r="KW226" s="243">
        <v>0</v>
      </c>
      <c r="KX226" s="198"/>
      <c r="KY226" s="198"/>
      <c r="KZ226" s="198"/>
      <c r="LA226" s="198"/>
      <c r="LB226" s="243">
        <v>0</v>
      </c>
      <c r="LC226" s="242">
        <v>26</v>
      </c>
      <c r="LD226" s="242">
        <v>26</v>
      </c>
      <c r="LE226" s="243">
        <v>0</v>
      </c>
      <c r="LF226" s="243">
        <v>0</v>
      </c>
      <c r="LG226" s="242">
        <v>2</v>
      </c>
      <c r="LH226" s="198"/>
      <c r="LI226" s="198"/>
      <c r="LJ226" s="198"/>
      <c r="LK226" s="198"/>
      <c r="LL226" s="198"/>
      <c r="LM226" s="198"/>
      <c r="LN226" s="198"/>
      <c r="LO226" s="198"/>
      <c r="LP226" s="198"/>
      <c r="LQ226" s="242">
        <v>2</v>
      </c>
      <c r="LR226" s="198"/>
      <c r="LS226" s="198"/>
      <c r="LT226" s="198"/>
      <c r="LU226" s="198"/>
      <c r="LV226" s="198"/>
      <c r="LW226" s="198"/>
      <c r="LX226" s="198"/>
      <c r="LY226" s="198"/>
      <c r="LZ226" s="198"/>
      <c r="MA226" s="198"/>
      <c r="MB226" s="198"/>
      <c r="MC226" s="198"/>
      <c r="MD226" s="198"/>
      <c r="ME226" s="198"/>
      <c r="MF226" s="198"/>
      <c r="MG226" s="198"/>
      <c r="MH226" s="198"/>
      <c r="MI226" s="198"/>
      <c r="MJ226" s="198"/>
      <c r="MK226" s="198"/>
      <c r="ML226" s="198"/>
      <c r="MM226" s="198"/>
      <c r="MN226" s="242">
        <v>2</v>
      </c>
      <c r="MO226" s="243">
        <v>0</v>
      </c>
      <c r="MP226" s="198"/>
      <c r="MQ226" s="243">
        <v>0</v>
      </c>
      <c r="MR226" s="198"/>
      <c r="MS226" s="198"/>
      <c r="MT226" s="198"/>
      <c r="MU226" s="198"/>
      <c r="MV226" s="198"/>
      <c r="MW226" s="198"/>
      <c r="MX226" s="198"/>
      <c r="MY226" s="198"/>
      <c r="MZ226" s="198"/>
      <c r="NA226" s="243">
        <v>0</v>
      </c>
      <c r="NB226" s="198"/>
      <c r="NC226" s="198"/>
      <c r="ND226" s="198"/>
      <c r="NE226" s="198"/>
      <c r="NF226" s="198"/>
      <c r="NG226" s="198"/>
      <c r="NH226" s="198"/>
      <c r="NI226" s="198"/>
      <c r="NJ226" s="198"/>
      <c r="NK226" s="198"/>
      <c r="NL226" s="198"/>
      <c r="NM226" s="198"/>
      <c r="NN226" s="198"/>
      <c r="NO226" s="198"/>
      <c r="NP226" s="198"/>
      <c r="NQ226" s="198"/>
      <c r="NR226" s="198"/>
      <c r="NS226" s="198"/>
      <c r="NT226" s="198"/>
      <c r="NU226" s="198"/>
      <c r="NV226" s="198"/>
      <c r="NW226" s="198"/>
      <c r="NX226" s="198"/>
      <c r="NY226" s="198"/>
      <c r="NZ226" s="198"/>
      <c r="OA226" s="198"/>
      <c r="OB226" s="198"/>
      <c r="OC226" s="198"/>
      <c r="OD226" s="198"/>
      <c r="OE226" s="198"/>
      <c r="OF226" s="198"/>
      <c r="OG226" s="198"/>
      <c r="OH226" s="198"/>
      <c r="OI226" s="198"/>
      <c r="OJ226" s="198"/>
      <c r="OK226" s="198"/>
      <c r="OL226" s="198"/>
      <c r="OM226" s="198"/>
      <c r="ON226" s="198"/>
      <c r="OO226" s="198"/>
      <c r="OP226" s="198"/>
      <c r="OQ226" s="198"/>
      <c r="OR226" s="198"/>
      <c r="OS226" s="198"/>
      <c r="OT226" s="198"/>
      <c r="OU226" s="198"/>
      <c r="OV226" s="198"/>
      <c r="OW226" s="198"/>
      <c r="OX226" s="198"/>
      <c r="OY226" s="198"/>
      <c r="OZ226" s="198"/>
      <c r="PA226" s="198"/>
      <c r="PB226" s="198"/>
      <c r="PC226" s="198"/>
      <c r="PD226" s="198"/>
      <c r="PE226" s="198"/>
      <c r="PF226" s="198"/>
      <c r="PG226" s="198"/>
      <c r="PH226" s="198"/>
      <c r="PI226" s="198"/>
      <c r="PJ226" s="198"/>
      <c r="PK226" s="198"/>
      <c r="PL226" s="198"/>
      <c r="PM226" s="198"/>
      <c r="PN226" s="198"/>
      <c r="PO226" s="198"/>
      <c r="PP226" s="198"/>
      <c r="PQ226" s="198"/>
      <c r="PR226" s="198"/>
      <c r="PS226" s="198"/>
      <c r="PT226" s="198"/>
      <c r="PU226" s="198"/>
      <c r="PV226" s="198"/>
      <c r="PW226" s="198"/>
      <c r="PX226" s="261"/>
      <c r="PY226" s="261"/>
      <c r="PZ226" s="261"/>
      <c r="QA226" s="261"/>
      <c r="QB226" s="261"/>
      <c r="QC226" s="261"/>
      <c r="QD226" s="261"/>
      <c r="QE226" s="261"/>
      <c r="QF226" s="261"/>
      <c r="QG226" s="261"/>
      <c r="QH226" s="261"/>
      <c r="QI226" s="261"/>
      <c r="QJ226" s="261"/>
      <c r="QK226" s="261"/>
      <c r="QL226" s="261"/>
      <c r="QM226" s="261"/>
      <c r="QN226" s="261"/>
      <c r="QO226" s="261"/>
      <c r="QP226" s="261"/>
      <c r="QQ226" s="261"/>
      <c r="QR226" s="261"/>
      <c r="QS226" s="261"/>
      <c r="QT226" s="261"/>
      <c r="QU226" s="261"/>
      <c r="QV226" s="261"/>
      <c r="QW226" s="261"/>
      <c r="QX226" s="261"/>
      <c r="QY226" s="261"/>
      <c r="QZ226" s="261"/>
      <c r="RA226" s="261"/>
      <c r="RB226" s="261"/>
      <c r="RC226" s="261"/>
      <c r="RD226" s="261"/>
      <c r="RE226" s="261"/>
      <c r="RF226" s="261"/>
      <c r="RG226" s="261"/>
      <c r="RH226" s="261"/>
      <c r="RI226" s="261"/>
      <c r="RJ226" s="261"/>
      <c r="RK226" s="261"/>
      <c r="RL226" s="261"/>
      <c r="RM226" s="261"/>
      <c r="RN226" s="261"/>
      <c r="RO226" s="261"/>
      <c r="RP226" s="261"/>
      <c r="RQ226" s="261"/>
      <c r="RR226" s="261"/>
      <c r="RS226" s="261"/>
      <c r="RT226" s="261"/>
      <c r="RU226" s="261"/>
      <c r="RV226" s="261"/>
      <c r="RW226" s="261"/>
      <c r="RX226" s="261"/>
      <c r="RY226" s="261"/>
      <c r="RZ226" s="261"/>
      <c r="SA226" s="261"/>
      <c r="SB226" s="261"/>
      <c r="SC226" s="261"/>
      <c r="SD226" s="261"/>
      <c r="SE226" s="261"/>
    </row>
    <row r="227" spans="1:499" x14ac:dyDescent="0.2">
      <c r="A227" s="230" t="s">
        <v>830</v>
      </c>
      <c r="B227" s="231" t="s">
        <v>2104</v>
      </c>
      <c r="C227" s="225"/>
      <c r="D227" s="225"/>
      <c r="E227" s="225"/>
      <c r="F227" s="226" t="s">
        <v>5905</v>
      </c>
      <c r="G227" s="226" t="s">
        <v>5550</v>
      </c>
      <c r="H227" s="226" t="s">
        <v>5551</v>
      </c>
      <c r="I227" s="226" t="s">
        <v>5903</v>
      </c>
      <c r="J227" s="226"/>
      <c r="K227" s="226"/>
      <c r="L227" s="226"/>
      <c r="M227" s="226"/>
      <c r="N227" s="226" t="s">
        <v>5808</v>
      </c>
      <c r="O227" s="226" t="s">
        <v>5554</v>
      </c>
      <c r="P227" s="226"/>
      <c r="Q227" s="237">
        <v>0</v>
      </c>
      <c r="R227" s="238"/>
      <c r="S227" s="238"/>
      <c r="T227" s="238"/>
      <c r="U227" s="238"/>
      <c r="V227" s="238"/>
      <c r="W227" s="232" t="s">
        <v>5555</v>
      </c>
      <c r="X227" s="232"/>
      <c r="Y227" s="232" t="s">
        <v>5556</v>
      </c>
      <c r="Z227" s="235">
        <v>0.78</v>
      </c>
      <c r="AA227" s="235">
        <v>1.4</v>
      </c>
      <c r="AB227" s="235">
        <v>0</v>
      </c>
      <c r="AC227" s="224">
        <v>36526</v>
      </c>
      <c r="AD227" s="224">
        <v>36526</v>
      </c>
      <c r="AE227" s="125">
        <v>18</v>
      </c>
      <c r="AF227" s="125">
        <v>24</v>
      </c>
      <c r="AG227" s="125">
        <v>12</v>
      </c>
      <c r="AH227" s="236">
        <v>1</v>
      </c>
      <c r="AI227" s="236" t="s">
        <v>819</v>
      </c>
      <c r="AJ227" s="125" t="s">
        <v>6225</v>
      </c>
      <c r="AK227" s="175" t="s">
        <v>5144</v>
      </c>
      <c r="AL227" s="125" t="s">
        <v>820</v>
      </c>
      <c r="AM227" s="27" t="s">
        <v>820</v>
      </c>
      <c r="AN227" s="126">
        <v>9.64</v>
      </c>
      <c r="AO227" s="126">
        <v>19.100000000000001</v>
      </c>
      <c r="AP227" s="126">
        <v>5.7</v>
      </c>
      <c r="AQ227" s="126">
        <v>13</v>
      </c>
      <c r="AR227" s="125">
        <v>0</v>
      </c>
      <c r="AS227" s="125">
        <v>0</v>
      </c>
      <c r="AT227" s="178">
        <v>43333</v>
      </c>
      <c r="AU227" s="178"/>
      <c r="AV227" s="178">
        <v>43443</v>
      </c>
      <c r="AW227" s="239" t="s">
        <v>855</v>
      </c>
      <c r="AX227" s="239" t="s">
        <v>846</v>
      </c>
      <c r="AY227" s="127"/>
      <c r="AZ227" s="127"/>
      <c r="BA227" s="128">
        <v>500</v>
      </c>
      <c r="BB227" s="128" t="s">
        <v>489</v>
      </c>
      <c r="BC227" s="128"/>
      <c r="BD227" s="128">
        <v>1</v>
      </c>
      <c r="BE227" s="129" t="s">
        <v>541</v>
      </c>
      <c r="BF227" s="130">
        <v>1</v>
      </c>
      <c r="BG227" s="240"/>
      <c r="BH227" s="241"/>
      <c r="BI227" s="190"/>
      <c r="BJ227" s="131">
        <v>737</v>
      </c>
      <c r="BK227" s="191">
        <v>417</v>
      </c>
      <c r="BL227" s="13">
        <v>490</v>
      </c>
      <c r="BM227" s="13">
        <v>243</v>
      </c>
      <c r="BN227" s="27" t="s">
        <v>5557</v>
      </c>
      <c r="BO227" s="13" t="s">
        <v>5557</v>
      </c>
      <c r="BP227" s="222">
        <v>682</v>
      </c>
      <c r="BQ227" s="132"/>
      <c r="BR227" s="133"/>
      <c r="BS227" s="125">
        <v>1000000000</v>
      </c>
      <c r="BT227" s="134">
        <v>20</v>
      </c>
      <c r="BU227" s="135">
        <v>0.97289999999999999</v>
      </c>
      <c r="BV227" s="134">
        <v>200</v>
      </c>
      <c r="BW227" s="136">
        <v>0</v>
      </c>
      <c r="BX227" s="136">
        <v>200</v>
      </c>
      <c r="BY227" s="136">
        <v>0</v>
      </c>
      <c r="BZ227" s="134">
        <v>0</v>
      </c>
      <c r="CA227" s="134">
        <v>0</v>
      </c>
      <c r="CB227" s="134">
        <v>220</v>
      </c>
      <c r="CC227" s="135">
        <v>0.70150000000000001</v>
      </c>
      <c r="CD227" s="134"/>
      <c r="CE227" s="134"/>
      <c r="CF227" s="137">
        <v>517</v>
      </c>
      <c r="CG227" s="134">
        <v>246</v>
      </c>
      <c r="CH227" s="132"/>
      <c r="CI227" s="132"/>
      <c r="CJ227" s="229" t="s">
        <v>820</v>
      </c>
      <c r="CK227" s="233" t="s">
        <v>820</v>
      </c>
      <c r="CL227" s="138">
        <v>138</v>
      </c>
      <c r="CM227" s="138">
        <v>0</v>
      </c>
      <c r="CN227" s="135">
        <v>0</v>
      </c>
      <c r="CO227" s="135">
        <v>1.06</v>
      </c>
      <c r="CP227" s="139"/>
      <c r="CQ227" s="135">
        <v>1</v>
      </c>
      <c r="CR227" s="179">
        <v>43479</v>
      </c>
      <c r="CS227" s="180">
        <v>43479</v>
      </c>
      <c r="CT227" s="181">
        <v>43605</v>
      </c>
      <c r="CU227" s="181">
        <v>43250</v>
      </c>
      <c r="CV227" s="181">
        <v>43334</v>
      </c>
      <c r="CW227" s="181">
        <v>43334</v>
      </c>
      <c r="CX227" s="181">
        <v>43418</v>
      </c>
      <c r="CY227" s="135">
        <v>0</v>
      </c>
      <c r="CZ227" s="134">
        <v>0</v>
      </c>
      <c r="DA227" s="135">
        <v>0</v>
      </c>
      <c r="DB227" s="135">
        <v>2.197802197802198E-2</v>
      </c>
      <c r="DC227" s="135">
        <v>0</v>
      </c>
      <c r="DD227" s="135">
        <v>0</v>
      </c>
      <c r="DE227" s="140">
        <v>0</v>
      </c>
      <c r="DF227" s="13" t="s">
        <v>820</v>
      </c>
      <c r="DG227" s="80" t="s">
        <v>706</v>
      </c>
      <c r="DH227" s="18" t="b">
        <v>0</v>
      </c>
      <c r="DI227" s="79"/>
      <c r="DJ227" s="79"/>
      <c r="DK227" s="192"/>
      <c r="DL227" s="174"/>
      <c r="DM227" s="193"/>
      <c r="DN227" s="135"/>
      <c r="DO227" s="79"/>
      <c r="DP227" s="79"/>
      <c r="DQ227" s="79"/>
      <c r="DR227" s="79"/>
      <c r="DS227" s="79"/>
      <c r="DT227" s="79"/>
      <c r="DU227" s="79"/>
      <c r="DV227" s="18"/>
      <c r="DW227" s="18"/>
      <c r="DX227" s="18"/>
      <c r="DY227" s="177"/>
      <c r="DZ227" s="177">
        <v>0</v>
      </c>
      <c r="EA227" s="177">
        <v>0</v>
      </c>
      <c r="EB227" s="177">
        <v>0</v>
      </c>
      <c r="EC227" s="177">
        <v>0</v>
      </c>
      <c r="ED227" s="177">
        <v>0</v>
      </c>
      <c r="EE227" s="177">
        <v>0</v>
      </c>
      <c r="EF227" s="177">
        <v>0</v>
      </c>
      <c r="EG227" s="177">
        <v>0</v>
      </c>
      <c r="EH227" s="177">
        <v>0</v>
      </c>
      <c r="EI227" s="177">
        <v>0</v>
      </c>
      <c r="EJ227" s="177">
        <v>0</v>
      </c>
      <c r="EK227" s="177">
        <v>0</v>
      </c>
      <c r="EL227" s="177">
        <v>0</v>
      </c>
      <c r="EM227" s="177">
        <v>0</v>
      </c>
      <c r="EN227" s="177">
        <v>0</v>
      </c>
      <c r="EO227" s="177">
        <v>0</v>
      </c>
      <c r="EP227" s="177">
        <v>310</v>
      </c>
      <c r="EQ227" s="177">
        <v>0</v>
      </c>
      <c r="ER227" s="177">
        <v>0</v>
      </c>
      <c r="ES227" s="177">
        <v>0</v>
      </c>
      <c r="ET227" s="177">
        <v>0</v>
      </c>
      <c r="EU227" s="177">
        <v>320</v>
      </c>
      <c r="EV227" s="177">
        <v>0</v>
      </c>
      <c r="EW227" s="177">
        <v>0</v>
      </c>
      <c r="EX227" s="177">
        <v>0</v>
      </c>
      <c r="EY227" s="177">
        <v>0</v>
      </c>
      <c r="EZ227" s="177">
        <v>0</v>
      </c>
      <c r="FA227" s="177">
        <v>0</v>
      </c>
      <c r="FB227" s="177">
        <v>0</v>
      </c>
      <c r="FC227" s="250">
        <v>278</v>
      </c>
      <c r="FD227" s="244">
        <v>206</v>
      </c>
      <c r="FE227" s="244">
        <v>206</v>
      </c>
      <c r="FF227" s="244">
        <v>206</v>
      </c>
      <c r="FG227" s="250">
        <v>190</v>
      </c>
      <c r="FH227" s="250">
        <v>180</v>
      </c>
      <c r="FI227" s="244">
        <v>180</v>
      </c>
      <c r="FJ227" s="244">
        <v>180</v>
      </c>
      <c r="FK227" s="244">
        <v>169</v>
      </c>
      <c r="FL227" s="244">
        <v>169</v>
      </c>
      <c r="FM227" s="244">
        <v>169</v>
      </c>
      <c r="FN227" s="244">
        <v>169</v>
      </c>
      <c r="FO227" s="244">
        <v>169</v>
      </c>
      <c r="FP227" s="244">
        <v>169</v>
      </c>
      <c r="FQ227" s="244">
        <v>169</v>
      </c>
      <c r="FR227" s="244">
        <v>169</v>
      </c>
      <c r="FS227" s="244">
        <v>169</v>
      </c>
      <c r="FT227" s="244">
        <v>169</v>
      </c>
      <c r="FU227" s="244">
        <v>169</v>
      </c>
      <c r="FV227" s="244">
        <v>169</v>
      </c>
      <c r="FW227" s="244">
        <v>169</v>
      </c>
      <c r="FX227" s="244">
        <v>169</v>
      </c>
      <c r="FY227" s="244">
        <v>169</v>
      </c>
      <c r="FZ227" s="244">
        <v>169</v>
      </c>
      <c r="GA227" s="244">
        <v>169</v>
      </c>
      <c r="GB227" s="244">
        <v>169</v>
      </c>
      <c r="GC227" s="244">
        <v>169</v>
      </c>
      <c r="GD227" s="244">
        <v>166</v>
      </c>
      <c r="GE227" s="244">
        <v>166</v>
      </c>
      <c r="GF227" s="242">
        <v>160</v>
      </c>
      <c r="GG227" s="242">
        <v>160</v>
      </c>
      <c r="GH227" s="242">
        <v>160</v>
      </c>
      <c r="GI227" s="242">
        <v>160</v>
      </c>
      <c r="GJ227" s="242">
        <v>160</v>
      </c>
      <c r="GK227" s="242">
        <v>160</v>
      </c>
      <c r="GL227" s="242">
        <v>160</v>
      </c>
      <c r="GM227" s="242">
        <v>154</v>
      </c>
      <c r="GN227" s="242">
        <v>154</v>
      </c>
      <c r="GO227" s="242">
        <v>154</v>
      </c>
      <c r="GP227" s="242">
        <v>154</v>
      </c>
      <c r="GQ227" s="242">
        <v>154</v>
      </c>
      <c r="GR227" s="242">
        <v>154</v>
      </c>
      <c r="GS227" s="242">
        <v>154</v>
      </c>
      <c r="GT227" s="242">
        <v>154</v>
      </c>
      <c r="GU227" s="242">
        <v>154</v>
      </c>
      <c r="GV227" s="242">
        <v>148</v>
      </c>
      <c r="GW227" s="242">
        <v>148</v>
      </c>
      <c r="GX227" s="242">
        <v>148</v>
      </c>
      <c r="GY227" s="242">
        <v>148</v>
      </c>
      <c r="GZ227" s="242">
        <v>148</v>
      </c>
      <c r="HA227" s="242">
        <v>148</v>
      </c>
      <c r="HB227" s="242">
        <v>148</v>
      </c>
      <c r="HC227" s="242">
        <v>148</v>
      </c>
      <c r="HD227" s="242">
        <v>148</v>
      </c>
      <c r="HE227" s="242">
        <v>1</v>
      </c>
      <c r="HF227" s="242">
        <v>148</v>
      </c>
      <c r="HG227" s="242">
        <v>148</v>
      </c>
      <c r="HH227" s="242">
        <v>148</v>
      </c>
      <c r="HI227" s="242">
        <v>148</v>
      </c>
      <c r="HJ227" s="242">
        <v>148</v>
      </c>
      <c r="HK227" s="196"/>
      <c r="HL227" s="196"/>
      <c r="HM227" s="242">
        <v>148</v>
      </c>
      <c r="HN227" s="242">
        <v>148</v>
      </c>
      <c r="HO227" s="242">
        <v>148</v>
      </c>
      <c r="HP227" s="242">
        <v>148</v>
      </c>
      <c r="HQ227" s="242">
        <v>148</v>
      </c>
      <c r="HR227" s="242">
        <v>148</v>
      </c>
      <c r="HS227" s="242">
        <v>148</v>
      </c>
      <c r="HT227" s="242">
        <v>148</v>
      </c>
      <c r="HU227" s="242">
        <v>148</v>
      </c>
      <c r="HV227" s="196"/>
      <c r="HW227" s="242">
        <v>148</v>
      </c>
      <c r="HX227" s="242">
        <v>148</v>
      </c>
      <c r="HY227" s="242">
        <v>148</v>
      </c>
      <c r="HZ227" s="242">
        <v>148</v>
      </c>
      <c r="IA227" s="242">
        <v>148</v>
      </c>
      <c r="IB227" s="242">
        <v>148</v>
      </c>
      <c r="IC227" s="242">
        <v>148</v>
      </c>
      <c r="ID227" s="242">
        <v>148</v>
      </c>
      <c r="IE227" s="242">
        <v>142</v>
      </c>
      <c r="IF227" s="242">
        <v>142</v>
      </c>
      <c r="IG227" s="242">
        <v>142</v>
      </c>
      <c r="IH227" s="242">
        <v>142</v>
      </c>
      <c r="II227" s="242">
        <v>142</v>
      </c>
      <c r="IJ227" s="242">
        <v>142</v>
      </c>
      <c r="IK227" s="242">
        <v>142</v>
      </c>
      <c r="IL227" s="242">
        <v>142</v>
      </c>
      <c r="IM227" s="242">
        <v>142</v>
      </c>
      <c r="IN227" s="242">
        <v>142</v>
      </c>
      <c r="IO227" s="242">
        <v>142</v>
      </c>
      <c r="IP227" s="242">
        <v>142</v>
      </c>
      <c r="IQ227" s="242">
        <v>142</v>
      </c>
      <c r="IR227" s="242">
        <v>142</v>
      </c>
      <c r="IS227" s="242">
        <v>142</v>
      </c>
      <c r="IT227" s="242">
        <v>142</v>
      </c>
      <c r="IU227" s="242">
        <v>142</v>
      </c>
      <c r="IV227" s="242">
        <v>142</v>
      </c>
      <c r="IW227" s="242">
        <v>142</v>
      </c>
      <c r="IX227" s="242">
        <v>142</v>
      </c>
      <c r="IY227" s="242">
        <v>138</v>
      </c>
      <c r="IZ227" s="196"/>
      <c r="JA227" s="242">
        <v>138</v>
      </c>
      <c r="JB227" s="242">
        <v>138</v>
      </c>
      <c r="JC227" s="242">
        <v>138</v>
      </c>
      <c r="JD227" s="245">
        <v>133</v>
      </c>
      <c r="JE227" s="245">
        <v>133</v>
      </c>
      <c r="JF227" s="245">
        <v>133</v>
      </c>
      <c r="JG227" s="245">
        <v>133</v>
      </c>
      <c r="JH227" s="245">
        <v>133</v>
      </c>
      <c r="JI227" s="245">
        <v>133</v>
      </c>
      <c r="JJ227" s="245"/>
      <c r="JK227" s="242">
        <v>123</v>
      </c>
      <c r="JL227" s="245">
        <v>123</v>
      </c>
      <c r="JM227" s="245">
        <v>123</v>
      </c>
      <c r="JN227" s="245">
        <v>123</v>
      </c>
      <c r="JO227" s="245">
        <v>115</v>
      </c>
      <c r="JP227" s="245">
        <v>115</v>
      </c>
      <c r="JQ227" s="196"/>
      <c r="JR227" s="245">
        <v>115</v>
      </c>
      <c r="JS227" s="245">
        <v>115</v>
      </c>
      <c r="JT227" s="245">
        <v>115</v>
      </c>
      <c r="JU227" s="245">
        <v>111</v>
      </c>
      <c r="JV227" s="245">
        <v>111</v>
      </c>
      <c r="JW227" s="245">
        <v>111</v>
      </c>
      <c r="JX227" s="245">
        <v>111</v>
      </c>
      <c r="JY227" s="245">
        <v>111</v>
      </c>
      <c r="JZ227" s="245">
        <v>101</v>
      </c>
      <c r="KA227" s="245">
        <v>96</v>
      </c>
      <c r="KB227" s="245">
        <v>88</v>
      </c>
      <c r="KC227" s="245">
        <v>88</v>
      </c>
      <c r="KD227" s="245">
        <v>88</v>
      </c>
      <c r="KE227" s="245">
        <v>88</v>
      </c>
      <c r="KF227" s="245">
        <v>88</v>
      </c>
      <c r="KG227" s="245">
        <v>88</v>
      </c>
      <c r="KH227" s="245">
        <v>88</v>
      </c>
      <c r="KI227" s="245">
        <v>88</v>
      </c>
      <c r="KJ227" s="245">
        <v>88</v>
      </c>
      <c r="KK227" s="245">
        <v>88</v>
      </c>
      <c r="KL227" s="245">
        <v>88</v>
      </c>
      <c r="KM227" s="245">
        <v>88</v>
      </c>
      <c r="KN227" s="245">
        <v>88</v>
      </c>
      <c r="KO227" s="245">
        <v>88</v>
      </c>
      <c r="KP227" s="245">
        <v>88</v>
      </c>
      <c r="KQ227" s="245">
        <v>88</v>
      </c>
      <c r="KR227" s="245">
        <v>88</v>
      </c>
      <c r="KS227" s="245">
        <v>88</v>
      </c>
      <c r="KT227" s="245">
        <v>88</v>
      </c>
      <c r="KU227" s="245">
        <v>83</v>
      </c>
      <c r="KV227" s="245">
        <v>73</v>
      </c>
      <c r="KW227" s="245">
        <v>73</v>
      </c>
      <c r="KX227" s="196"/>
      <c r="KY227" s="196"/>
      <c r="KZ227" s="196"/>
      <c r="LA227" s="196"/>
      <c r="LB227" s="245">
        <v>33</v>
      </c>
      <c r="LC227" s="245">
        <v>133</v>
      </c>
      <c r="LD227" s="245">
        <v>133</v>
      </c>
      <c r="LE227" s="245">
        <v>28</v>
      </c>
      <c r="LF227" s="199">
        <v>0</v>
      </c>
      <c r="LG227" s="245">
        <v>28</v>
      </c>
      <c r="LH227" s="196"/>
      <c r="LI227" s="196"/>
      <c r="LJ227" s="196"/>
      <c r="LK227" s="196"/>
      <c r="LL227" s="196"/>
      <c r="LM227" s="196"/>
      <c r="LN227" s="196"/>
      <c r="LO227" s="196"/>
      <c r="LP227" s="196"/>
      <c r="LQ227" s="245">
        <v>28</v>
      </c>
      <c r="LR227" s="196"/>
      <c r="LS227" s="196"/>
      <c r="LT227" s="196"/>
      <c r="LU227" s="196"/>
      <c r="LV227" s="196"/>
      <c r="LW227" s="196"/>
      <c r="LX227" s="196"/>
      <c r="LY227" s="196"/>
      <c r="LZ227" s="196"/>
      <c r="MA227" s="196"/>
      <c r="MB227" s="196"/>
      <c r="MC227" s="196"/>
      <c r="MD227" s="196"/>
      <c r="ME227" s="196"/>
      <c r="MF227" s="196"/>
      <c r="MG227" s="196"/>
      <c r="MH227" s="196"/>
      <c r="MI227" s="196"/>
      <c r="MJ227" s="196"/>
      <c r="MK227" s="196"/>
      <c r="ML227" s="196"/>
      <c r="MM227" s="196"/>
      <c r="MN227" s="245">
        <v>28</v>
      </c>
      <c r="MO227" s="245">
        <v>20</v>
      </c>
      <c r="MP227" s="196"/>
      <c r="MQ227" s="245">
        <v>20</v>
      </c>
      <c r="MR227" s="196"/>
      <c r="MS227" s="196"/>
      <c r="MT227" s="196"/>
      <c r="MU227" s="196"/>
      <c r="MV227" s="196"/>
      <c r="MW227" s="196"/>
      <c r="MX227" s="196"/>
      <c r="MY227" s="196"/>
      <c r="MZ227" s="196"/>
      <c r="NA227" s="245">
        <v>20</v>
      </c>
      <c r="NB227" s="196"/>
      <c r="NC227" s="196"/>
      <c r="ND227" s="196"/>
      <c r="NE227" s="196"/>
      <c r="NF227" s="196"/>
      <c r="NG227" s="196"/>
      <c r="NH227" s="196"/>
      <c r="NI227" s="196"/>
      <c r="NJ227" s="196"/>
      <c r="NK227" s="196"/>
      <c r="NL227" s="196"/>
      <c r="NM227" s="196"/>
      <c r="NN227" s="196"/>
      <c r="NO227" s="196"/>
      <c r="NP227" s="196"/>
      <c r="NQ227" s="196"/>
      <c r="NR227" s="196"/>
      <c r="NS227" s="196"/>
      <c r="NT227" s="196"/>
      <c r="NU227" s="196"/>
      <c r="NV227" s="196"/>
      <c r="NW227" s="196"/>
      <c r="NX227" s="196"/>
      <c r="NY227" s="196"/>
      <c r="NZ227" s="196"/>
      <c r="OA227" s="196"/>
      <c r="OB227" s="196"/>
      <c r="OC227" s="196"/>
      <c r="OD227" s="196"/>
      <c r="OE227" s="196"/>
      <c r="OF227" s="196"/>
      <c r="OG227" s="196"/>
      <c r="OH227" s="196"/>
      <c r="OI227" s="196"/>
      <c r="OJ227" s="196"/>
      <c r="OK227" s="196"/>
      <c r="OL227" s="196"/>
      <c r="OM227" s="196"/>
      <c r="ON227" s="196"/>
      <c r="OO227" s="196"/>
      <c r="OP227" s="196"/>
      <c r="OQ227" s="196"/>
      <c r="OR227" s="196"/>
      <c r="OS227" s="196"/>
      <c r="OT227" s="196"/>
      <c r="OU227" s="196"/>
      <c r="OV227" s="196"/>
      <c r="OW227" s="196"/>
      <c r="OX227" s="196"/>
      <c r="OY227" s="196"/>
      <c r="OZ227" s="196"/>
      <c r="PA227" s="196"/>
      <c r="PB227" s="196"/>
      <c r="PC227" s="196"/>
      <c r="PD227" s="196"/>
      <c r="PE227" s="196"/>
      <c r="PF227" s="196"/>
      <c r="PG227" s="196"/>
      <c r="PH227" s="196"/>
      <c r="PI227" s="196"/>
      <c r="PJ227" s="196"/>
      <c r="PK227" s="196"/>
      <c r="PL227" s="196"/>
      <c r="PM227" s="196"/>
      <c r="PN227" s="196"/>
      <c r="PO227" s="196"/>
      <c r="PP227" s="196"/>
      <c r="PQ227" s="196"/>
      <c r="PR227" s="196"/>
      <c r="PS227" s="196"/>
      <c r="PT227" s="196"/>
      <c r="PU227" s="196"/>
      <c r="PV227" s="196"/>
      <c r="PW227" s="196"/>
      <c r="PX227" s="261"/>
      <c r="PY227" s="261"/>
      <c r="PZ227" s="261"/>
      <c r="QA227" s="261"/>
      <c r="QB227" s="261"/>
      <c r="QC227" s="261"/>
      <c r="QD227" s="261"/>
      <c r="QE227" s="261"/>
      <c r="QF227" s="261"/>
      <c r="QG227" s="261"/>
      <c r="QH227" s="261"/>
      <c r="QI227" s="261"/>
      <c r="QJ227" s="261"/>
      <c r="QK227" s="261"/>
      <c r="QL227" s="261"/>
      <c r="QM227" s="261"/>
      <c r="QN227" s="261"/>
      <c r="QO227" s="261"/>
      <c r="QP227" s="261"/>
      <c r="QQ227" s="261"/>
      <c r="QR227" s="261"/>
      <c r="QS227" s="261"/>
      <c r="QT227" s="261"/>
      <c r="QU227" s="261"/>
      <c r="QV227" s="261"/>
      <c r="QW227" s="261"/>
      <c r="QX227" s="261"/>
      <c r="QY227" s="261"/>
      <c r="QZ227" s="261"/>
      <c r="RA227" s="261"/>
      <c r="RB227" s="261"/>
      <c r="RC227" s="261"/>
      <c r="RD227" s="261"/>
      <c r="RE227" s="261"/>
      <c r="RF227" s="261"/>
      <c r="RG227" s="261"/>
      <c r="RH227" s="261"/>
      <c r="RI227" s="261"/>
      <c r="RJ227" s="261"/>
      <c r="RK227" s="261"/>
      <c r="RL227" s="261"/>
      <c r="RM227" s="261"/>
      <c r="RN227" s="261"/>
      <c r="RO227" s="261"/>
      <c r="RP227" s="261"/>
      <c r="RQ227" s="261"/>
      <c r="RR227" s="261"/>
      <c r="RS227" s="261"/>
      <c r="RT227" s="261"/>
      <c r="RU227" s="261"/>
      <c r="RV227" s="261"/>
      <c r="RW227" s="261"/>
      <c r="RX227" s="261"/>
      <c r="RY227" s="261"/>
      <c r="RZ227" s="261"/>
      <c r="SA227" s="261"/>
      <c r="SB227" s="261"/>
      <c r="SC227" s="261"/>
      <c r="SD227" s="261"/>
      <c r="SE227" s="261"/>
    </row>
    <row r="228" spans="1:499" x14ac:dyDescent="0.2">
      <c r="A228" s="230" t="s">
        <v>830</v>
      </c>
      <c r="B228" s="231" t="s">
        <v>2102</v>
      </c>
      <c r="C228" s="225"/>
      <c r="D228" s="225"/>
      <c r="E228" s="225"/>
      <c r="F228" s="226" t="s">
        <v>5906</v>
      </c>
      <c r="G228" s="226" t="s">
        <v>5550</v>
      </c>
      <c r="H228" s="226" t="s">
        <v>5551</v>
      </c>
      <c r="I228" s="226" t="s">
        <v>5903</v>
      </c>
      <c r="J228" s="226"/>
      <c r="K228" s="226"/>
      <c r="L228" s="226"/>
      <c r="M228" s="226"/>
      <c r="N228" s="226" t="s">
        <v>5553</v>
      </c>
      <c r="O228" s="226" t="s">
        <v>5554</v>
      </c>
      <c r="P228" s="226"/>
      <c r="Q228" s="237">
        <v>0</v>
      </c>
      <c r="R228" s="238"/>
      <c r="S228" s="238"/>
      <c r="T228" s="238"/>
      <c r="U228" s="238"/>
      <c r="V228" s="238"/>
      <c r="W228" s="232" t="s">
        <v>5578</v>
      </c>
      <c r="X228" s="232"/>
      <c r="Y228" s="232" t="s">
        <v>5556</v>
      </c>
      <c r="Z228" s="235">
        <v>0.86</v>
      </c>
      <c r="AA228" s="235">
        <v>1.55</v>
      </c>
      <c r="AB228" s="235">
        <v>0</v>
      </c>
      <c r="AC228" s="224">
        <v>36526</v>
      </c>
      <c r="AD228" s="224">
        <v>36526</v>
      </c>
      <c r="AE228" s="125">
        <v>18</v>
      </c>
      <c r="AF228" s="125">
        <v>24</v>
      </c>
      <c r="AG228" s="125">
        <v>12</v>
      </c>
      <c r="AH228" s="236">
        <v>1</v>
      </c>
      <c r="AI228" s="236" t="s">
        <v>819</v>
      </c>
      <c r="AJ228" s="125" t="s">
        <v>6227</v>
      </c>
      <c r="AK228" s="175" t="s">
        <v>5145</v>
      </c>
      <c r="AL228" s="125" t="s">
        <v>820</v>
      </c>
      <c r="AM228" s="27" t="s">
        <v>820</v>
      </c>
      <c r="AN228" s="126">
        <v>158.71</v>
      </c>
      <c r="AO228" s="126">
        <v>8.4</v>
      </c>
      <c r="AP228" s="126">
        <v>9.5</v>
      </c>
      <c r="AQ228" s="126">
        <v>4.7</v>
      </c>
      <c r="AR228" s="125">
        <v>3</v>
      </c>
      <c r="AS228" s="125">
        <v>0</v>
      </c>
      <c r="AT228" s="178">
        <v>43450</v>
      </c>
      <c r="AU228" s="178"/>
      <c r="AV228" s="178">
        <v>43186</v>
      </c>
      <c r="AW228" s="239" t="s">
        <v>855</v>
      </c>
      <c r="AX228" s="239" t="s">
        <v>846</v>
      </c>
      <c r="AY228" s="127"/>
      <c r="AZ228" s="127"/>
      <c r="BA228" s="128">
        <v>3000</v>
      </c>
      <c r="BB228" s="128" t="s">
        <v>489</v>
      </c>
      <c r="BC228" s="128"/>
      <c r="BD228" s="128">
        <v>1</v>
      </c>
      <c r="BE228" s="129" t="s">
        <v>541</v>
      </c>
      <c r="BF228" s="130">
        <v>1</v>
      </c>
      <c r="BG228" s="240"/>
      <c r="BH228" s="241"/>
      <c r="BI228" s="190"/>
      <c r="BJ228" s="131">
        <v>5320</v>
      </c>
      <c r="BK228" s="191">
        <v>6857</v>
      </c>
      <c r="BL228" s="13">
        <v>3538</v>
      </c>
      <c r="BM228" s="13">
        <v>1756</v>
      </c>
      <c r="BN228" s="27" t="s">
        <v>706</v>
      </c>
      <c r="BO228" s="13" t="s">
        <v>5562</v>
      </c>
      <c r="BP228" s="222">
        <v>5000</v>
      </c>
      <c r="BQ228" s="132"/>
      <c r="BR228" s="133"/>
      <c r="BS228" s="125">
        <v>1000000000</v>
      </c>
      <c r="BT228" s="134">
        <v>0</v>
      </c>
      <c r="BU228" s="135">
        <v>1</v>
      </c>
      <c r="BV228" s="134">
        <v>6000</v>
      </c>
      <c r="BW228" s="136">
        <v>0</v>
      </c>
      <c r="BX228" s="136">
        <v>3000</v>
      </c>
      <c r="BY228" s="136">
        <v>3000</v>
      </c>
      <c r="BZ228" s="134">
        <v>0</v>
      </c>
      <c r="CA228" s="134">
        <v>0</v>
      </c>
      <c r="CB228" s="134">
        <v>6000</v>
      </c>
      <c r="CC228" s="135">
        <v>-0.1278</v>
      </c>
      <c r="CD228" s="134"/>
      <c r="CE228" s="134"/>
      <c r="CF228" s="137">
        <v>0</v>
      </c>
      <c r="CG228" s="134">
        <v>1773</v>
      </c>
      <c r="CH228" s="132"/>
      <c r="CI228" s="132"/>
      <c r="CJ228" s="229" t="s">
        <v>820</v>
      </c>
      <c r="CK228" s="233" t="s">
        <v>820</v>
      </c>
      <c r="CL228" s="138">
        <v>1212</v>
      </c>
      <c r="CM228" s="138">
        <v>0</v>
      </c>
      <c r="CN228" s="135">
        <v>0</v>
      </c>
      <c r="CO228" s="135">
        <v>1.07</v>
      </c>
      <c r="CP228" s="139"/>
      <c r="CQ228" s="135">
        <v>0</v>
      </c>
      <c r="CR228" s="179">
        <v>43175</v>
      </c>
      <c r="CS228" s="180">
        <v>43367</v>
      </c>
      <c r="CT228" s="181">
        <v>43493</v>
      </c>
      <c r="CU228" s="181">
        <v>43067</v>
      </c>
      <c r="CV228" s="181">
        <v>0</v>
      </c>
      <c r="CW228" s="181">
        <v>43151</v>
      </c>
      <c r="CX228" s="181">
        <v>43235</v>
      </c>
      <c r="CY228" s="135">
        <v>0.53296501080937275</v>
      </c>
      <c r="CZ228" s="134">
        <v>0</v>
      </c>
      <c r="DA228" s="135">
        <v>3.8834951456310676E-2</v>
      </c>
      <c r="DB228" s="135">
        <v>0.50485436893203883</v>
      </c>
      <c r="DC228" s="135">
        <v>0</v>
      </c>
      <c r="DD228" s="135">
        <v>0</v>
      </c>
      <c r="DE228" s="140">
        <v>0</v>
      </c>
      <c r="DF228" s="13" t="s">
        <v>820</v>
      </c>
      <c r="DG228" s="80" t="s">
        <v>820</v>
      </c>
      <c r="DH228" s="18" t="b">
        <v>0</v>
      </c>
      <c r="DI228" s="79"/>
      <c r="DJ228" s="79"/>
      <c r="DK228" s="192"/>
      <c r="DL228" s="174"/>
      <c r="DM228" s="193"/>
      <c r="DN228" s="135"/>
      <c r="DO228" s="79"/>
      <c r="DP228" s="79"/>
      <c r="DQ228" s="79"/>
      <c r="DR228" s="79"/>
      <c r="DS228" s="79"/>
      <c r="DT228" s="79"/>
      <c r="DU228" s="79"/>
      <c r="DV228" s="18"/>
      <c r="DW228" s="18"/>
      <c r="DX228" s="18"/>
      <c r="DY228" s="177"/>
      <c r="DZ228" s="177">
        <v>0</v>
      </c>
      <c r="EA228" s="177">
        <v>0</v>
      </c>
      <c r="EB228" s="177">
        <v>0</v>
      </c>
      <c r="EC228" s="177">
        <v>0</v>
      </c>
      <c r="ED228" s="177">
        <v>0</v>
      </c>
      <c r="EE228" s="177">
        <v>0</v>
      </c>
      <c r="EF228" s="177">
        <v>0</v>
      </c>
      <c r="EG228" s="177">
        <v>0</v>
      </c>
      <c r="EH228" s="177">
        <v>0</v>
      </c>
      <c r="EI228" s="177">
        <v>0</v>
      </c>
      <c r="EJ228" s="177">
        <v>0</v>
      </c>
      <c r="EK228" s="177">
        <v>0</v>
      </c>
      <c r="EL228" s="177">
        <v>0</v>
      </c>
      <c r="EM228" s="177">
        <v>0</v>
      </c>
      <c r="EN228" s="177">
        <v>0</v>
      </c>
      <c r="EO228" s="177">
        <v>0</v>
      </c>
      <c r="EP228" s="177">
        <v>0</v>
      </c>
      <c r="EQ228" s="177">
        <v>0</v>
      </c>
      <c r="ER228" s="177">
        <v>0</v>
      </c>
      <c r="ES228" s="177">
        <v>0</v>
      </c>
      <c r="ET228" s="177">
        <v>0</v>
      </c>
      <c r="EU228" s="177">
        <v>0</v>
      </c>
      <c r="EV228" s="177">
        <v>0</v>
      </c>
      <c r="EW228" s="177">
        <v>0</v>
      </c>
      <c r="EX228" s="177">
        <v>0</v>
      </c>
      <c r="EY228" s="177">
        <v>0</v>
      </c>
      <c r="EZ228" s="177">
        <v>0</v>
      </c>
      <c r="FA228" s="177">
        <v>0</v>
      </c>
      <c r="FB228" s="177">
        <v>0</v>
      </c>
      <c r="FC228" s="250">
        <v>2916</v>
      </c>
      <c r="FD228" s="250">
        <v>2210</v>
      </c>
      <c r="FE228" s="250">
        <v>2210</v>
      </c>
      <c r="FF228" s="244">
        <v>2210</v>
      </c>
      <c r="FG228" s="250">
        <v>1592</v>
      </c>
      <c r="FH228" s="250">
        <v>1412</v>
      </c>
      <c r="FI228" s="250">
        <v>1412</v>
      </c>
      <c r="FJ228" s="250">
        <v>1412</v>
      </c>
      <c r="FK228" s="245">
        <v>1155</v>
      </c>
      <c r="FL228" s="245">
        <v>1155</v>
      </c>
      <c r="FM228" s="245">
        <v>1155</v>
      </c>
      <c r="FN228" s="245">
        <v>1155</v>
      </c>
      <c r="FO228" s="245">
        <v>1155</v>
      </c>
      <c r="FP228" s="245">
        <v>1155</v>
      </c>
      <c r="FQ228" s="245">
        <v>1155</v>
      </c>
      <c r="FR228" s="245">
        <v>1155</v>
      </c>
      <c r="FS228" s="245">
        <v>1155</v>
      </c>
      <c r="FT228" s="245">
        <v>1155</v>
      </c>
      <c r="FU228" s="245">
        <v>1155</v>
      </c>
      <c r="FV228" s="245">
        <v>1155</v>
      </c>
      <c r="FW228" s="245">
        <v>1155</v>
      </c>
      <c r="FX228" s="245">
        <v>1155</v>
      </c>
      <c r="FY228" s="245">
        <v>1155</v>
      </c>
      <c r="FZ228" s="245">
        <v>1155</v>
      </c>
      <c r="GA228" s="245">
        <v>1155</v>
      </c>
      <c r="GB228" s="245">
        <v>1155</v>
      </c>
      <c r="GC228" s="245">
        <v>1155</v>
      </c>
      <c r="GD228" s="245">
        <v>862</v>
      </c>
      <c r="GE228" s="245">
        <v>862</v>
      </c>
      <c r="GF228" s="245">
        <v>852</v>
      </c>
      <c r="GG228" s="245">
        <v>847</v>
      </c>
      <c r="GH228" s="245">
        <v>817</v>
      </c>
      <c r="GI228" s="245">
        <v>817</v>
      </c>
      <c r="GJ228" s="245">
        <v>817</v>
      </c>
      <c r="GK228" s="245">
        <v>787</v>
      </c>
      <c r="GL228" s="245">
        <v>787</v>
      </c>
      <c r="GM228" s="245">
        <v>787</v>
      </c>
      <c r="GN228" s="245">
        <v>748</v>
      </c>
      <c r="GO228" s="245">
        <v>736</v>
      </c>
      <c r="GP228" s="245">
        <v>736</v>
      </c>
      <c r="GQ228" s="245">
        <v>736</v>
      </c>
      <c r="GR228" s="245">
        <v>730</v>
      </c>
      <c r="GS228" s="245">
        <v>725</v>
      </c>
      <c r="GT228" s="245">
        <v>719</v>
      </c>
      <c r="GU228" s="245">
        <v>614</v>
      </c>
      <c r="GV228" s="245">
        <v>614</v>
      </c>
      <c r="GW228" s="245">
        <v>614</v>
      </c>
      <c r="GX228" s="245">
        <v>614</v>
      </c>
      <c r="GY228" s="245">
        <v>614</v>
      </c>
      <c r="GZ228" s="245">
        <v>614</v>
      </c>
      <c r="HA228" s="245">
        <v>604</v>
      </c>
      <c r="HB228" s="245">
        <v>551</v>
      </c>
      <c r="HC228" s="245">
        <v>551</v>
      </c>
      <c r="HD228" s="245">
        <v>551</v>
      </c>
      <c r="HE228" s="245">
        <v>1</v>
      </c>
      <c r="HF228" s="245">
        <v>516</v>
      </c>
      <c r="HG228" s="245">
        <v>516</v>
      </c>
      <c r="HH228" s="245">
        <v>471</v>
      </c>
      <c r="HI228" s="245">
        <v>471</v>
      </c>
      <c r="HJ228" s="245">
        <v>427</v>
      </c>
      <c r="HK228" s="198"/>
      <c r="HL228" s="198"/>
      <c r="HM228" s="245">
        <v>396</v>
      </c>
      <c r="HN228" s="245">
        <v>375</v>
      </c>
      <c r="HO228" s="245">
        <v>516</v>
      </c>
      <c r="HP228" s="245">
        <v>333</v>
      </c>
      <c r="HQ228" s="245">
        <v>333</v>
      </c>
      <c r="HR228" s="245">
        <v>206</v>
      </c>
      <c r="HS228" s="245">
        <v>206</v>
      </c>
      <c r="HT228" s="245">
        <v>206</v>
      </c>
      <c r="HU228" s="245">
        <v>185</v>
      </c>
      <c r="HV228" s="198"/>
      <c r="HW228" s="245">
        <v>145</v>
      </c>
      <c r="HX228" s="245">
        <v>130</v>
      </c>
      <c r="HY228" s="245">
        <v>130</v>
      </c>
      <c r="HZ228" s="245">
        <v>130</v>
      </c>
      <c r="IA228" s="245">
        <v>130</v>
      </c>
      <c r="IB228" s="245">
        <v>120</v>
      </c>
      <c r="IC228" s="245">
        <v>116</v>
      </c>
      <c r="ID228" s="245">
        <v>106</v>
      </c>
      <c r="IE228" s="245">
        <v>97</v>
      </c>
      <c r="IF228" s="245">
        <v>97</v>
      </c>
      <c r="IG228" s="245">
        <v>97</v>
      </c>
      <c r="IH228" s="245">
        <v>97</v>
      </c>
      <c r="II228" s="245">
        <v>67</v>
      </c>
      <c r="IJ228" s="245">
        <v>62</v>
      </c>
      <c r="IK228" s="245">
        <v>45</v>
      </c>
      <c r="IL228" s="250">
        <v>1520</v>
      </c>
      <c r="IM228" s="250">
        <v>1420</v>
      </c>
      <c r="IN228" s="250">
        <v>1420</v>
      </c>
      <c r="IO228" s="250">
        <v>1420</v>
      </c>
      <c r="IP228" s="250">
        <v>1414</v>
      </c>
      <c r="IQ228" s="250">
        <v>1414</v>
      </c>
      <c r="IR228" s="250">
        <v>1394</v>
      </c>
      <c r="IS228" s="250">
        <v>1394</v>
      </c>
      <c r="IT228" s="245">
        <v>1314</v>
      </c>
      <c r="IU228" s="245">
        <v>1314</v>
      </c>
      <c r="IV228" s="245">
        <v>1314</v>
      </c>
      <c r="IW228" s="245">
        <v>1314</v>
      </c>
      <c r="IX228" s="245">
        <v>1294</v>
      </c>
      <c r="IY228" s="245">
        <v>1154</v>
      </c>
      <c r="IZ228" s="198"/>
      <c r="JA228" s="245">
        <v>1104</v>
      </c>
      <c r="JB228" s="245">
        <v>1104</v>
      </c>
      <c r="JC228" s="245">
        <v>1104</v>
      </c>
      <c r="JD228" s="242">
        <v>994</v>
      </c>
      <c r="JE228" s="242">
        <v>994</v>
      </c>
      <c r="JF228" s="242">
        <v>994</v>
      </c>
      <c r="JG228" s="242">
        <v>944</v>
      </c>
      <c r="JH228" s="242">
        <v>989</v>
      </c>
      <c r="JI228" s="242">
        <v>989</v>
      </c>
      <c r="JJ228" s="242"/>
      <c r="JK228" s="242">
        <v>984</v>
      </c>
      <c r="JL228" s="242">
        <v>754</v>
      </c>
      <c r="JM228" s="242">
        <v>754</v>
      </c>
      <c r="JN228" s="242">
        <v>744</v>
      </c>
      <c r="JO228" s="242">
        <v>714</v>
      </c>
      <c r="JP228" s="242">
        <v>714</v>
      </c>
      <c r="JQ228" s="198"/>
      <c r="JR228" s="242">
        <v>709</v>
      </c>
      <c r="JS228" s="242">
        <v>709</v>
      </c>
      <c r="JT228" s="242">
        <v>709</v>
      </c>
      <c r="JU228" s="242">
        <v>659</v>
      </c>
      <c r="JV228" s="242">
        <v>624</v>
      </c>
      <c r="JW228" s="242">
        <v>624</v>
      </c>
      <c r="JX228" s="242">
        <v>624</v>
      </c>
      <c r="JY228" s="242">
        <v>614</v>
      </c>
      <c r="JZ228" s="242">
        <v>614</v>
      </c>
      <c r="KA228" s="242">
        <v>554</v>
      </c>
      <c r="KB228" s="242">
        <v>544</v>
      </c>
      <c r="KC228" s="242">
        <v>529</v>
      </c>
      <c r="KD228" s="242">
        <v>529</v>
      </c>
      <c r="KE228" s="242">
        <v>529</v>
      </c>
      <c r="KF228" s="242">
        <v>529</v>
      </c>
      <c r="KG228" s="242">
        <v>533</v>
      </c>
      <c r="KH228" s="242">
        <v>493</v>
      </c>
      <c r="KI228" s="242">
        <v>493</v>
      </c>
      <c r="KJ228" s="242">
        <v>493</v>
      </c>
      <c r="KK228" s="242">
        <v>493</v>
      </c>
      <c r="KL228" s="242">
        <v>493</v>
      </c>
      <c r="KM228" s="242">
        <v>486</v>
      </c>
      <c r="KN228" s="242">
        <v>472</v>
      </c>
      <c r="KO228" s="242">
        <v>461</v>
      </c>
      <c r="KP228" s="242">
        <v>461</v>
      </c>
      <c r="KQ228" s="242">
        <v>461</v>
      </c>
      <c r="KR228" s="242">
        <v>461</v>
      </c>
      <c r="KS228" s="242">
        <v>461</v>
      </c>
      <c r="KT228" s="242">
        <v>461</v>
      </c>
      <c r="KU228" s="242">
        <v>426</v>
      </c>
      <c r="KV228" s="242">
        <v>396</v>
      </c>
      <c r="KW228" s="242">
        <v>396</v>
      </c>
      <c r="KX228" s="198"/>
      <c r="KY228" s="198"/>
      <c r="KZ228" s="198"/>
      <c r="LA228" s="198"/>
      <c r="LB228" s="242">
        <v>136</v>
      </c>
      <c r="LC228" s="242">
        <v>989</v>
      </c>
      <c r="LD228" s="242">
        <v>989</v>
      </c>
      <c r="LE228" s="242">
        <v>56</v>
      </c>
      <c r="LF228" s="243">
        <v>0</v>
      </c>
      <c r="LG228" s="242">
        <v>54</v>
      </c>
      <c r="LH228" s="198"/>
      <c r="LI228" s="198"/>
      <c r="LJ228" s="198"/>
      <c r="LK228" s="198"/>
      <c r="LL228" s="198"/>
      <c r="LM228" s="198"/>
      <c r="LN228" s="198"/>
      <c r="LO228" s="198"/>
      <c r="LP228" s="198"/>
      <c r="LQ228" s="242">
        <v>54</v>
      </c>
      <c r="LR228" s="198"/>
      <c r="LS228" s="198"/>
      <c r="LT228" s="198"/>
      <c r="LU228" s="198"/>
      <c r="LV228" s="198"/>
      <c r="LW228" s="198"/>
      <c r="LX228" s="198"/>
      <c r="LY228" s="198"/>
      <c r="LZ228" s="198"/>
      <c r="MA228" s="198"/>
      <c r="MB228" s="198"/>
      <c r="MC228" s="198"/>
      <c r="MD228" s="198"/>
      <c r="ME228" s="198"/>
      <c r="MF228" s="198"/>
      <c r="MG228" s="198"/>
      <c r="MH228" s="198"/>
      <c r="MI228" s="198"/>
      <c r="MJ228" s="198"/>
      <c r="MK228" s="198"/>
      <c r="ML228" s="198"/>
      <c r="MM228" s="198"/>
      <c r="MN228" s="242">
        <v>54</v>
      </c>
      <c r="MO228" s="243">
        <v>0</v>
      </c>
      <c r="MP228" s="198"/>
      <c r="MQ228" s="243">
        <v>0</v>
      </c>
      <c r="MR228" s="198"/>
      <c r="MS228" s="198"/>
      <c r="MT228" s="198"/>
      <c r="MU228" s="198"/>
      <c r="MV228" s="198"/>
      <c r="MW228" s="198"/>
      <c r="MX228" s="198"/>
      <c r="MY228" s="198"/>
      <c r="MZ228" s="198"/>
      <c r="NA228" s="243">
        <v>0</v>
      </c>
      <c r="NB228" s="198"/>
      <c r="NC228" s="198"/>
      <c r="ND228" s="198"/>
      <c r="NE228" s="198"/>
      <c r="NF228" s="198"/>
      <c r="NG228" s="198"/>
      <c r="NH228" s="198"/>
      <c r="NI228" s="198"/>
      <c r="NJ228" s="198"/>
      <c r="NK228" s="198"/>
      <c r="NL228" s="198"/>
      <c r="NM228" s="198"/>
      <c r="NN228" s="198"/>
      <c r="NO228" s="198"/>
      <c r="NP228" s="198"/>
      <c r="NQ228" s="198"/>
      <c r="NR228" s="198"/>
      <c r="NS228" s="198"/>
      <c r="NT228" s="198"/>
      <c r="NU228" s="198"/>
      <c r="NV228" s="198"/>
      <c r="NW228" s="198"/>
      <c r="NX228" s="198"/>
      <c r="NY228" s="198"/>
      <c r="NZ228" s="198"/>
      <c r="OA228" s="198"/>
      <c r="OB228" s="198"/>
      <c r="OC228" s="198"/>
      <c r="OD228" s="198"/>
      <c r="OE228" s="198"/>
      <c r="OF228" s="198"/>
      <c r="OG228" s="198"/>
      <c r="OH228" s="198"/>
      <c r="OI228" s="198"/>
      <c r="OJ228" s="198"/>
      <c r="OK228" s="198"/>
      <c r="OL228" s="198"/>
      <c r="OM228" s="198"/>
      <c r="ON228" s="198"/>
      <c r="OO228" s="198"/>
      <c r="OP228" s="198"/>
      <c r="OQ228" s="198"/>
      <c r="OR228" s="198"/>
      <c r="OS228" s="198"/>
      <c r="OT228" s="198"/>
      <c r="OU228" s="198"/>
      <c r="OV228" s="198"/>
      <c r="OW228" s="198"/>
      <c r="OX228" s="198"/>
      <c r="OY228" s="198"/>
      <c r="OZ228" s="198"/>
      <c r="PA228" s="198"/>
      <c r="PB228" s="198"/>
      <c r="PC228" s="198"/>
      <c r="PD228" s="198"/>
      <c r="PE228" s="198"/>
      <c r="PF228" s="198"/>
      <c r="PG228" s="198"/>
      <c r="PH228" s="198"/>
      <c r="PI228" s="198"/>
      <c r="PJ228" s="198"/>
      <c r="PK228" s="198"/>
      <c r="PL228" s="198"/>
      <c r="PM228" s="198"/>
      <c r="PN228" s="198"/>
      <c r="PO228" s="198"/>
      <c r="PP228" s="198"/>
      <c r="PQ228" s="198"/>
      <c r="PR228" s="198"/>
      <c r="PS228" s="198"/>
      <c r="PT228" s="198"/>
      <c r="PU228" s="198"/>
      <c r="PV228" s="198"/>
      <c r="PW228" s="198"/>
      <c r="PX228" s="261"/>
      <c r="PY228" s="261"/>
      <c r="PZ228" s="261"/>
      <c r="QA228" s="261"/>
      <c r="QB228" s="261"/>
      <c r="QC228" s="261"/>
      <c r="QD228" s="261"/>
      <c r="QE228" s="261"/>
      <c r="QF228" s="261"/>
      <c r="QG228" s="261"/>
      <c r="QH228" s="261"/>
      <c r="QI228" s="261"/>
      <c r="QJ228" s="261"/>
      <c r="QK228" s="261"/>
      <c r="QL228" s="261"/>
      <c r="QM228" s="261"/>
      <c r="QN228" s="261"/>
      <c r="QO228" s="261"/>
      <c r="QP228" s="261"/>
      <c r="QQ228" s="261"/>
      <c r="QR228" s="261"/>
      <c r="QS228" s="261"/>
      <c r="QT228" s="261"/>
      <c r="QU228" s="261"/>
      <c r="QV228" s="261"/>
      <c r="QW228" s="261"/>
      <c r="QX228" s="261"/>
      <c r="QY228" s="261"/>
      <c r="QZ228" s="261"/>
      <c r="RA228" s="261"/>
      <c r="RB228" s="261"/>
      <c r="RC228" s="261"/>
      <c r="RD228" s="261"/>
      <c r="RE228" s="261"/>
      <c r="RF228" s="261"/>
      <c r="RG228" s="261"/>
      <c r="RH228" s="261"/>
      <c r="RI228" s="261"/>
      <c r="RJ228" s="261"/>
      <c r="RK228" s="261"/>
      <c r="RL228" s="261"/>
      <c r="RM228" s="261"/>
      <c r="RN228" s="261"/>
      <c r="RO228" s="261"/>
      <c r="RP228" s="261"/>
      <c r="RQ228" s="261"/>
      <c r="RR228" s="261"/>
      <c r="RS228" s="261"/>
      <c r="RT228" s="261"/>
      <c r="RU228" s="261"/>
      <c r="RV228" s="261"/>
      <c r="RW228" s="261"/>
      <c r="RX228" s="261"/>
      <c r="RY228" s="261"/>
      <c r="RZ228" s="261"/>
      <c r="SA228" s="261"/>
      <c r="SB228" s="261"/>
      <c r="SC228" s="261"/>
      <c r="SD228" s="261"/>
      <c r="SE228" s="261"/>
    </row>
    <row r="229" spans="1:499" x14ac:dyDescent="0.2">
      <c r="A229" s="230" t="s">
        <v>830</v>
      </c>
      <c r="B229" s="231" t="s">
        <v>5476</v>
      </c>
      <c r="C229" s="225"/>
      <c r="D229" s="225"/>
      <c r="E229" s="225"/>
      <c r="F229" s="226" t="s">
        <v>5907</v>
      </c>
      <c r="G229" s="226" t="s">
        <v>5550</v>
      </c>
      <c r="H229" s="226" t="s">
        <v>5551</v>
      </c>
      <c r="I229" s="226" t="s">
        <v>5903</v>
      </c>
      <c r="J229" s="226"/>
      <c r="K229" s="226"/>
      <c r="L229" s="226"/>
      <c r="M229" s="226"/>
      <c r="N229" s="226" t="s">
        <v>5808</v>
      </c>
      <c r="O229" s="226" t="s">
        <v>5554</v>
      </c>
      <c r="P229" s="226"/>
      <c r="Q229" s="237">
        <v>0</v>
      </c>
      <c r="R229" s="238"/>
      <c r="S229" s="238"/>
      <c r="T229" s="238"/>
      <c r="U229" s="238"/>
      <c r="V229" s="238"/>
      <c r="W229" s="232" t="s">
        <v>5555</v>
      </c>
      <c r="X229" s="232"/>
      <c r="Y229" s="232" t="s">
        <v>5556</v>
      </c>
      <c r="Z229" s="235">
        <v>0.84</v>
      </c>
      <c r="AA229" s="235">
        <v>1.48</v>
      </c>
      <c r="AB229" s="235">
        <v>0</v>
      </c>
      <c r="AC229" s="224">
        <v>36526</v>
      </c>
      <c r="AD229" s="224">
        <v>36526</v>
      </c>
      <c r="AE229" s="125">
        <v>18</v>
      </c>
      <c r="AF229" s="125">
        <v>24</v>
      </c>
      <c r="AG229" s="125">
        <v>12</v>
      </c>
      <c r="AH229" s="236">
        <v>1</v>
      </c>
      <c r="AI229" s="236"/>
      <c r="AJ229" s="125" t="s">
        <v>6227</v>
      </c>
      <c r="AK229" s="175"/>
      <c r="AL229" s="125" t="s">
        <v>820</v>
      </c>
      <c r="AM229" s="27" t="s">
        <v>820</v>
      </c>
      <c r="AN229" s="126">
        <v>16.84</v>
      </c>
      <c r="AO229" s="126">
        <v>0</v>
      </c>
      <c r="AP229" s="126">
        <v>0</v>
      </c>
      <c r="AQ229" s="126">
        <v>7.4</v>
      </c>
      <c r="AR229" s="125">
        <v>0</v>
      </c>
      <c r="AS229" s="125">
        <v>0</v>
      </c>
      <c r="AT229" s="178">
        <v>43333</v>
      </c>
      <c r="AU229" s="178"/>
      <c r="AV229" s="178">
        <v>42048</v>
      </c>
      <c r="AW229" s="239" t="s">
        <v>855</v>
      </c>
      <c r="AX229" s="239" t="s">
        <v>846</v>
      </c>
      <c r="AY229" s="127"/>
      <c r="AZ229" s="127"/>
      <c r="BA229" s="128">
        <v>500</v>
      </c>
      <c r="BB229" s="128" t="s">
        <v>489</v>
      </c>
      <c r="BC229" s="128"/>
      <c r="BD229" s="128">
        <v>1</v>
      </c>
      <c r="BE229" s="129" t="s">
        <v>541</v>
      </c>
      <c r="BF229" s="130">
        <v>1</v>
      </c>
      <c r="BG229" s="240"/>
      <c r="BH229" s="241"/>
      <c r="BI229" s="190"/>
      <c r="BJ229" s="131">
        <v>0</v>
      </c>
      <c r="BK229" s="191">
        <v>728</v>
      </c>
      <c r="BL229" s="13">
        <v>0</v>
      </c>
      <c r="BM229" s="13">
        <v>0</v>
      </c>
      <c r="BN229" s="27" t="s">
        <v>702</v>
      </c>
      <c r="BO229" s="13" t="s">
        <v>702</v>
      </c>
      <c r="BP229" s="222">
        <v>0</v>
      </c>
      <c r="BQ229" s="132"/>
      <c r="BR229" s="133"/>
      <c r="BS229" s="125">
        <v>1000000000</v>
      </c>
      <c r="BT229" s="134">
        <v>0</v>
      </c>
      <c r="BU229" s="135">
        <v>0</v>
      </c>
      <c r="BV229" s="134">
        <v>0</v>
      </c>
      <c r="BW229" s="136">
        <v>0</v>
      </c>
      <c r="BX229" s="136">
        <v>0</v>
      </c>
      <c r="BY229" s="136">
        <v>0</v>
      </c>
      <c r="BZ229" s="134">
        <v>0</v>
      </c>
      <c r="CA229" s="134">
        <v>0</v>
      </c>
      <c r="CB229" s="134">
        <v>0</v>
      </c>
      <c r="CC229" s="135">
        <v>0</v>
      </c>
      <c r="CD229" s="134"/>
      <c r="CE229" s="134"/>
      <c r="CF229" s="137">
        <v>0</v>
      </c>
      <c r="CG229" s="134">
        <v>0</v>
      </c>
      <c r="CH229" s="132"/>
      <c r="CI229" s="132"/>
      <c r="CJ229" s="229" t="s">
        <v>820</v>
      </c>
      <c r="CK229" s="233" t="s">
        <v>820</v>
      </c>
      <c r="CL229" s="138">
        <v>0</v>
      </c>
      <c r="CM229" s="138">
        <v>0</v>
      </c>
      <c r="CN229" s="135">
        <v>0</v>
      </c>
      <c r="CO229" s="135">
        <v>0</v>
      </c>
      <c r="CP229" s="139"/>
      <c r="CQ229" s="135">
        <v>0</v>
      </c>
      <c r="CR229" s="179">
        <v>43175</v>
      </c>
      <c r="CS229" s="180">
        <v>43367</v>
      </c>
      <c r="CT229" s="181">
        <v>43493</v>
      </c>
      <c r="CU229" s="181">
        <v>36526</v>
      </c>
      <c r="CV229" s="181">
        <v>36526</v>
      </c>
      <c r="CW229" s="181">
        <v>36526</v>
      </c>
      <c r="CX229" s="181">
        <v>36694</v>
      </c>
      <c r="CY229" s="135">
        <v>1</v>
      </c>
      <c r="CZ229" s="134">
        <v>0</v>
      </c>
      <c r="DA229" s="135">
        <v>0.5436893203883495</v>
      </c>
      <c r="DB229" s="135">
        <v>0</v>
      </c>
      <c r="DC229" s="135">
        <v>0</v>
      </c>
      <c r="DD229" s="135">
        <v>0</v>
      </c>
      <c r="DE229" s="140">
        <v>0</v>
      </c>
      <c r="DF229" s="13" t="s">
        <v>820</v>
      </c>
      <c r="DG229" s="80" t="s">
        <v>820</v>
      </c>
      <c r="DH229" s="18" t="b">
        <v>0</v>
      </c>
      <c r="DI229" s="79"/>
      <c r="DJ229" s="79"/>
      <c r="DK229" s="192"/>
      <c r="DL229" s="174"/>
      <c r="DM229" s="193"/>
      <c r="DN229" s="135"/>
      <c r="DO229" s="79"/>
      <c r="DP229" s="79"/>
      <c r="DQ229" s="79"/>
      <c r="DR229" s="79"/>
      <c r="DS229" s="79"/>
      <c r="DT229" s="79"/>
      <c r="DU229" s="79"/>
      <c r="DV229" s="18"/>
      <c r="DW229" s="18"/>
      <c r="DX229" s="18"/>
      <c r="DY229" s="177"/>
      <c r="DZ229" s="177">
        <v>0</v>
      </c>
      <c r="EA229" s="177">
        <v>0</v>
      </c>
      <c r="EB229" s="177">
        <v>0</v>
      </c>
      <c r="EC229" s="177">
        <v>0</v>
      </c>
      <c r="ED229" s="177">
        <v>0</v>
      </c>
      <c r="EE229" s="177">
        <v>0</v>
      </c>
      <c r="EF229" s="177">
        <v>0</v>
      </c>
      <c r="EG229" s="177">
        <v>0</v>
      </c>
      <c r="EH229" s="177">
        <v>0</v>
      </c>
      <c r="EI229" s="177">
        <v>0</v>
      </c>
      <c r="EJ229" s="177">
        <v>0</v>
      </c>
      <c r="EK229" s="177">
        <v>0</v>
      </c>
      <c r="EL229" s="177">
        <v>0</v>
      </c>
      <c r="EM229" s="177">
        <v>0</v>
      </c>
      <c r="EN229" s="177">
        <v>0</v>
      </c>
      <c r="EO229" s="177">
        <v>0</v>
      </c>
      <c r="EP229" s="177">
        <v>0</v>
      </c>
      <c r="EQ229" s="177">
        <v>0</v>
      </c>
      <c r="ER229" s="177">
        <v>0</v>
      </c>
      <c r="ES229" s="177">
        <v>0</v>
      </c>
      <c r="ET229" s="177">
        <v>0</v>
      </c>
      <c r="EU229" s="177">
        <v>0</v>
      </c>
      <c r="EV229" s="177">
        <v>0</v>
      </c>
      <c r="EW229" s="177">
        <v>0</v>
      </c>
      <c r="EX229" s="177">
        <v>0</v>
      </c>
      <c r="EY229" s="177">
        <v>0</v>
      </c>
      <c r="EZ229" s="177">
        <v>0</v>
      </c>
      <c r="FA229" s="177">
        <v>0</v>
      </c>
      <c r="FB229" s="177">
        <v>0</v>
      </c>
      <c r="FC229" s="195">
        <v>502</v>
      </c>
      <c r="FD229" s="197">
        <v>332</v>
      </c>
      <c r="FE229" s="197">
        <v>332</v>
      </c>
      <c r="FF229" s="197">
        <v>332</v>
      </c>
      <c r="FG229" s="195">
        <v>291</v>
      </c>
      <c r="FH229" s="195">
        <v>271</v>
      </c>
      <c r="FI229" s="197">
        <v>271</v>
      </c>
      <c r="FJ229" s="197">
        <v>271</v>
      </c>
      <c r="FK229" s="197">
        <v>227</v>
      </c>
      <c r="FL229" s="197">
        <v>227</v>
      </c>
      <c r="FM229" s="197">
        <v>227</v>
      </c>
      <c r="FN229" s="197">
        <v>227</v>
      </c>
      <c r="FO229" s="197">
        <v>227</v>
      </c>
      <c r="FP229" s="197">
        <v>227</v>
      </c>
      <c r="FQ229" s="197">
        <v>227</v>
      </c>
      <c r="FR229" s="197">
        <v>227</v>
      </c>
      <c r="FS229" s="197">
        <v>227</v>
      </c>
      <c r="FT229" s="197">
        <v>227</v>
      </c>
      <c r="FU229" s="197">
        <v>227</v>
      </c>
      <c r="FV229" s="197">
        <v>227</v>
      </c>
      <c r="FW229" s="197">
        <v>227</v>
      </c>
      <c r="FX229" s="197">
        <v>227</v>
      </c>
      <c r="FY229" s="197">
        <v>227</v>
      </c>
      <c r="FZ229" s="197">
        <v>227</v>
      </c>
      <c r="GA229" s="197">
        <v>227</v>
      </c>
      <c r="GB229" s="197">
        <v>227</v>
      </c>
      <c r="GC229" s="197">
        <v>227</v>
      </c>
      <c r="GD229" s="197">
        <v>202</v>
      </c>
      <c r="GE229" s="197">
        <v>202</v>
      </c>
      <c r="GF229" s="197">
        <v>178</v>
      </c>
      <c r="GG229" s="197">
        <v>178</v>
      </c>
      <c r="GH229" s="197">
        <v>178</v>
      </c>
      <c r="GI229" s="197">
        <v>178</v>
      </c>
      <c r="GJ229" s="197">
        <v>178</v>
      </c>
      <c r="GK229" s="197">
        <v>178</v>
      </c>
      <c r="GL229" s="197">
        <v>178</v>
      </c>
      <c r="GM229" s="197">
        <v>178</v>
      </c>
      <c r="GN229" s="197">
        <v>128</v>
      </c>
      <c r="GO229" s="197">
        <v>128</v>
      </c>
      <c r="GP229" s="197">
        <v>128</v>
      </c>
      <c r="GQ229" s="197">
        <v>128</v>
      </c>
      <c r="GR229" s="197">
        <v>128</v>
      </c>
      <c r="GS229" s="197">
        <v>128</v>
      </c>
      <c r="GT229" s="197">
        <v>128</v>
      </c>
      <c r="GU229" s="197">
        <v>128</v>
      </c>
      <c r="GV229" s="197">
        <v>128</v>
      </c>
      <c r="GW229" s="197">
        <v>128</v>
      </c>
      <c r="GX229" s="197">
        <v>128</v>
      </c>
      <c r="GY229" s="197">
        <v>128</v>
      </c>
      <c r="GZ229" s="197">
        <v>128</v>
      </c>
      <c r="HA229" s="197">
        <v>128</v>
      </c>
      <c r="HB229" s="197">
        <v>122</v>
      </c>
      <c r="HC229" s="197">
        <v>122</v>
      </c>
      <c r="HD229" s="197">
        <v>122</v>
      </c>
      <c r="HE229" s="197">
        <v>1</v>
      </c>
      <c r="HF229" s="197">
        <v>122</v>
      </c>
      <c r="HG229" s="197">
        <v>122</v>
      </c>
      <c r="HH229" s="197">
        <v>122</v>
      </c>
      <c r="HI229" s="197">
        <v>122</v>
      </c>
      <c r="HJ229" s="197">
        <v>119</v>
      </c>
      <c r="HK229" s="196"/>
      <c r="HL229" s="196"/>
      <c r="HM229" s="197">
        <v>119</v>
      </c>
      <c r="HN229" s="197">
        <v>119</v>
      </c>
      <c r="HO229" s="197">
        <v>122</v>
      </c>
      <c r="HP229" s="197">
        <v>112</v>
      </c>
      <c r="HQ229" s="197">
        <v>112</v>
      </c>
      <c r="HR229" s="197">
        <v>112</v>
      </c>
      <c r="HS229" s="197">
        <v>112</v>
      </c>
      <c r="HT229" s="197">
        <v>112</v>
      </c>
      <c r="HU229" s="197">
        <v>112</v>
      </c>
      <c r="HV229" s="196"/>
      <c r="HW229" s="197">
        <v>112</v>
      </c>
      <c r="HX229" s="197">
        <v>112</v>
      </c>
      <c r="HY229" s="197">
        <v>102</v>
      </c>
      <c r="HZ229" s="197">
        <v>102</v>
      </c>
      <c r="IA229" s="197">
        <v>102</v>
      </c>
      <c r="IB229" s="197">
        <v>102</v>
      </c>
      <c r="IC229" s="197">
        <v>102</v>
      </c>
      <c r="ID229" s="197">
        <v>102</v>
      </c>
      <c r="IE229" s="197">
        <v>90</v>
      </c>
      <c r="IF229" s="197">
        <v>90</v>
      </c>
      <c r="IG229" s="197">
        <v>90</v>
      </c>
      <c r="IH229" s="197">
        <v>90</v>
      </c>
      <c r="II229" s="197">
        <v>80</v>
      </c>
      <c r="IJ229" s="197">
        <v>80</v>
      </c>
      <c r="IK229" s="197">
        <v>80</v>
      </c>
      <c r="IL229" s="197">
        <v>80</v>
      </c>
      <c r="IM229" s="197">
        <v>80</v>
      </c>
      <c r="IN229" s="197">
        <v>80</v>
      </c>
      <c r="IO229" s="197">
        <v>80</v>
      </c>
      <c r="IP229" s="197">
        <v>80</v>
      </c>
      <c r="IQ229" s="197">
        <v>20</v>
      </c>
      <c r="IR229" s="197">
        <v>0</v>
      </c>
      <c r="IS229" s="197">
        <v>0</v>
      </c>
      <c r="IT229" s="197">
        <v>0</v>
      </c>
      <c r="IU229" s="197">
        <v>0</v>
      </c>
      <c r="IV229" s="197">
        <v>0</v>
      </c>
      <c r="IW229" s="197">
        <v>0</v>
      </c>
      <c r="IX229" s="197">
        <v>0</v>
      </c>
      <c r="IY229" s="197">
        <v>0</v>
      </c>
      <c r="IZ229" s="196"/>
      <c r="JA229" s="197">
        <v>0</v>
      </c>
      <c r="JB229" s="197">
        <v>0</v>
      </c>
      <c r="JC229" s="197">
        <v>0</v>
      </c>
      <c r="JD229" s="195">
        <v>0</v>
      </c>
      <c r="JE229" s="195">
        <v>0</v>
      </c>
      <c r="JF229" s="195">
        <v>0</v>
      </c>
      <c r="JG229" s="195">
        <v>0</v>
      </c>
      <c r="JH229" s="195">
        <v>0</v>
      </c>
      <c r="JI229" s="195">
        <v>0</v>
      </c>
      <c r="JJ229" s="195"/>
      <c r="JK229" s="197">
        <v>0</v>
      </c>
      <c r="JL229" s="195">
        <v>0</v>
      </c>
      <c r="JM229" s="195">
        <v>0</v>
      </c>
      <c r="JN229" s="195">
        <v>0</v>
      </c>
      <c r="JO229" s="195">
        <v>0</v>
      </c>
      <c r="JP229" s="195">
        <v>0</v>
      </c>
      <c r="JQ229" s="196"/>
      <c r="JR229" s="195">
        <v>0</v>
      </c>
      <c r="JS229" s="195">
        <v>0</v>
      </c>
      <c r="JT229" s="195">
        <v>0</v>
      </c>
      <c r="JU229" s="195">
        <v>0</v>
      </c>
      <c r="JV229" s="195">
        <v>0</v>
      </c>
      <c r="JW229" s="195">
        <v>0</v>
      </c>
      <c r="JX229" s="195">
        <v>0</v>
      </c>
      <c r="JY229" s="195">
        <v>0</v>
      </c>
      <c r="JZ229" s="195">
        <v>0</v>
      </c>
      <c r="KA229" s="195">
        <v>0</v>
      </c>
      <c r="KB229" s="195">
        <v>0</v>
      </c>
      <c r="KC229" s="195">
        <v>0</v>
      </c>
      <c r="KD229" s="195">
        <v>0</v>
      </c>
      <c r="KE229" s="195">
        <v>0</v>
      </c>
      <c r="KF229" s="195">
        <v>0</v>
      </c>
      <c r="KG229" s="195">
        <v>0</v>
      </c>
      <c r="KH229" s="195">
        <v>0</v>
      </c>
      <c r="KI229" s="195">
        <v>0</v>
      </c>
      <c r="KJ229" s="195">
        <v>0</v>
      </c>
      <c r="KK229" s="195">
        <v>0</v>
      </c>
      <c r="KL229" s="195">
        <v>0</v>
      </c>
      <c r="KM229" s="195">
        <v>0</v>
      </c>
      <c r="KN229" s="195">
        <v>0</v>
      </c>
      <c r="KO229" s="195">
        <v>0</v>
      </c>
      <c r="KP229" s="195">
        <v>0</v>
      </c>
      <c r="KQ229" s="195">
        <v>0</v>
      </c>
      <c r="KR229" s="195">
        <v>0</v>
      </c>
      <c r="KS229" s="195">
        <v>0</v>
      </c>
      <c r="KT229" s="195">
        <v>0</v>
      </c>
      <c r="KU229" s="195">
        <v>0</v>
      </c>
      <c r="KV229" s="195">
        <v>0</v>
      </c>
      <c r="KW229" s="195">
        <v>0</v>
      </c>
      <c r="KX229" s="196"/>
      <c r="KY229" s="196"/>
      <c r="KZ229" s="196"/>
      <c r="LA229" s="196"/>
      <c r="LB229" s="195">
        <v>0</v>
      </c>
      <c r="LC229" s="195">
        <v>0</v>
      </c>
      <c r="LD229" s="195">
        <v>0</v>
      </c>
      <c r="LE229" s="195">
        <v>0</v>
      </c>
      <c r="LF229" s="195">
        <v>0</v>
      </c>
      <c r="LG229" s="195">
        <v>0</v>
      </c>
      <c r="LH229" s="196"/>
      <c r="LI229" s="196"/>
      <c r="LJ229" s="196"/>
      <c r="LK229" s="196"/>
      <c r="LL229" s="196"/>
      <c r="LM229" s="196"/>
      <c r="LN229" s="196"/>
      <c r="LO229" s="196"/>
      <c r="LP229" s="196"/>
      <c r="LQ229" s="195">
        <v>0</v>
      </c>
      <c r="LR229" s="196"/>
      <c r="LS229" s="196"/>
      <c r="LT229" s="196"/>
      <c r="LU229" s="196"/>
      <c r="LV229" s="196"/>
      <c r="LW229" s="196"/>
      <c r="LX229" s="196"/>
      <c r="LY229" s="196"/>
      <c r="LZ229" s="196"/>
      <c r="MA229" s="196"/>
      <c r="MB229" s="196"/>
      <c r="MC229" s="196"/>
      <c r="MD229" s="196"/>
      <c r="ME229" s="196"/>
      <c r="MF229" s="196"/>
      <c r="MG229" s="196"/>
      <c r="MH229" s="196"/>
      <c r="MI229" s="196"/>
      <c r="MJ229" s="196"/>
      <c r="MK229" s="196"/>
      <c r="ML229" s="196"/>
      <c r="MM229" s="196"/>
      <c r="MN229" s="195">
        <v>0</v>
      </c>
      <c r="MO229" s="195">
        <v>0</v>
      </c>
      <c r="MP229" s="196"/>
      <c r="MQ229" s="195">
        <v>0</v>
      </c>
      <c r="MR229" s="196"/>
      <c r="MS229" s="196"/>
      <c r="MT229" s="196"/>
      <c r="MU229" s="196"/>
      <c r="MV229" s="196"/>
      <c r="MW229" s="196"/>
      <c r="MX229" s="196"/>
      <c r="MY229" s="196"/>
      <c r="MZ229" s="196"/>
      <c r="NA229" s="195">
        <v>0</v>
      </c>
      <c r="NB229" s="196"/>
      <c r="NC229" s="196"/>
      <c r="ND229" s="196"/>
      <c r="NE229" s="196"/>
      <c r="NF229" s="196"/>
      <c r="NG229" s="196"/>
      <c r="NH229" s="196"/>
      <c r="NI229" s="196"/>
      <c r="NJ229" s="196"/>
      <c r="NK229" s="196"/>
      <c r="NL229" s="196"/>
      <c r="NM229" s="196"/>
      <c r="NN229" s="196"/>
      <c r="NO229" s="196"/>
      <c r="NP229" s="196"/>
      <c r="NQ229" s="196"/>
      <c r="NR229" s="196"/>
      <c r="NS229" s="196"/>
      <c r="NT229" s="196"/>
      <c r="NU229" s="196"/>
      <c r="NV229" s="196"/>
      <c r="NW229" s="196"/>
      <c r="NX229" s="196"/>
      <c r="NY229" s="196"/>
      <c r="NZ229" s="196"/>
      <c r="OA229" s="196"/>
      <c r="OB229" s="196"/>
      <c r="OC229" s="196"/>
      <c r="OD229" s="196"/>
      <c r="OE229" s="196"/>
      <c r="OF229" s="196"/>
      <c r="OG229" s="196"/>
      <c r="OH229" s="196"/>
      <c r="OI229" s="196"/>
      <c r="OJ229" s="196"/>
      <c r="OK229" s="196"/>
      <c r="OL229" s="196"/>
      <c r="OM229" s="196"/>
      <c r="ON229" s="196"/>
      <c r="OO229" s="196"/>
      <c r="OP229" s="196"/>
      <c r="OQ229" s="196"/>
      <c r="OR229" s="196"/>
      <c r="OS229" s="196"/>
      <c r="OT229" s="196"/>
      <c r="OU229" s="196"/>
      <c r="OV229" s="196"/>
      <c r="OW229" s="196"/>
      <c r="OX229" s="196"/>
      <c r="OY229" s="196"/>
      <c r="OZ229" s="196"/>
      <c r="PA229" s="196"/>
      <c r="PB229" s="196"/>
      <c r="PC229" s="196"/>
      <c r="PD229" s="196"/>
      <c r="PE229" s="196"/>
      <c r="PF229" s="196"/>
      <c r="PG229" s="196"/>
      <c r="PH229" s="196"/>
      <c r="PI229" s="196"/>
      <c r="PJ229" s="196"/>
      <c r="PK229" s="196"/>
      <c r="PL229" s="196"/>
      <c r="PM229" s="196"/>
      <c r="PN229" s="196"/>
      <c r="PO229" s="196"/>
      <c r="PP229" s="196"/>
      <c r="PQ229" s="196"/>
      <c r="PR229" s="196"/>
      <c r="PS229" s="196"/>
      <c r="PT229" s="196"/>
      <c r="PU229" s="196"/>
      <c r="PV229" s="196"/>
      <c r="PW229" s="196"/>
      <c r="PX229" s="261"/>
      <c r="PY229" s="261"/>
      <c r="PZ229" s="261"/>
      <c r="QA229" s="261"/>
      <c r="QB229" s="261"/>
      <c r="QC229" s="261"/>
      <c r="QD229" s="261"/>
      <c r="QE229" s="261"/>
      <c r="QF229" s="261"/>
      <c r="QG229" s="261"/>
      <c r="QH229" s="261"/>
      <c r="QI229" s="261"/>
      <c r="QJ229" s="261"/>
      <c r="QK229" s="261"/>
      <c r="QL229" s="261"/>
      <c r="QM229" s="261"/>
      <c r="QN229" s="261"/>
      <c r="QO229" s="261"/>
      <c r="QP229" s="261"/>
      <c r="QQ229" s="261"/>
      <c r="QR229" s="261"/>
      <c r="QS229" s="261"/>
      <c r="QT229" s="261"/>
      <c r="QU229" s="261"/>
      <c r="QV229" s="261"/>
      <c r="QW229" s="261"/>
      <c r="QX229" s="261"/>
      <c r="QY229" s="261"/>
      <c r="QZ229" s="261"/>
      <c r="RA229" s="261"/>
      <c r="RB229" s="261"/>
      <c r="RC229" s="261"/>
      <c r="RD229" s="261"/>
      <c r="RE229" s="261"/>
      <c r="RF229" s="261"/>
      <c r="RG229" s="261"/>
      <c r="RH229" s="261"/>
      <c r="RI229" s="261"/>
      <c r="RJ229" s="261"/>
      <c r="RK229" s="261"/>
      <c r="RL229" s="261"/>
      <c r="RM229" s="261"/>
      <c r="RN229" s="261"/>
      <c r="RO229" s="261"/>
      <c r="RP229" s="261"/>
      <c r="RQ229" s="261"/>
      <c r="RR229" s="261"/>
      <c r="RS229" s="261"/>
      <c r="RT229" s="261"/>
      <c r="RU229" s="261"/>
      <c r="RV229" s="261"/>
      <c r="RW229" s="261"/>
      <c r="RX229" s="261"/>
      <c r="RY229" s="261"/>
      <c r="RZ229" s="261"/>
      <c r="SA229" s="261"/>
      <c r="SB229" s="261"/>
      <c r="SC229" s="261"/>
      <c r="SD229" s="261"/>
      <c r="SE229" s="261"/>
    </row>
    <row r="230" spans="1:499" x14ac:dyDescent="0.2">
      <c r="A230" s="230" t="s">
        <v>830</v>
      </c>
      <c r="B230" s="231" t="s">
        <v>3019</v>
      </c>
      <c r="C230" s="225"/>
      <c r="D230" s="225"/>
      <c r="E230" s="225"/>
      <c r="F230" s="226" t="s">
        <v>5908</v>
      </c>
      <c r="G230" s="226" t="s">
        <v>5550</v>
      </c>
      <c r="H230" s="226" t="s">
        <v>5551</v>
      </c>
      <c r="I230" s="226" t="s">
        <v>5909</v>
      </c>
      <c r="J230" s="226"/>
      <c r="K230" s="226"/>
      <c r="L230" s="226"/>
      <c r="M230" s="226"/>
      <c r="N230" s="226" t="s">
        <v>5553</v>
      </c>
      <c r="O230" s="226" t="s">
        <v>5910</v>
      </c>
      <c r="P230" s="226"/>
      <c r="Q230" s="237">
        <v>0</v>
      </c>
      <c r="R230" s="238"/>
      <c r="S230" s="238"/>
      <c r="T230" s="238"/>
      <c r="U230" s="238"/>
      <c r="V230" s="238"/>
      <c r="W230" s="232" t="s">
        <v>5555</v>
      </c>
      <c r="X230" s="232"/>
      <c r="Y230" s="232" t="s">
        <v>5556</v>
      </c>
      <c r="Z230" s="235">
        <v>0.03</v>
      </c>
      <c r="AA230" s="235">
        <v>0.09</v>
      </c>
      <c r="AB230" s="235">
        <v>0</v>
      </c>
      <c r="AC230" s="224">
        <v>36526</v>
      </c>
      <c r="AD230" s="224">
        <v>36526</v>
      </c>
      <c r="AE230" s="125">
        <v>18</v>
      </c>
      <c r="AF230" s="125">
        <v>24</v>
      </c>
      <c r="AG230" s="125">
        <v>12</v>
      </c>
      <c r="AH230" s="236">
        <v>1</v>
      </c>
      <c r="AI230" s="236" t="s">
        <v>819</v>
      </c>
      <c r="AJ230" s="125" t="s">
        <v>6225</v>
      </c>
      <c r="AK230" s="175" t="s">
        <v>5144</v>
      </c>
      <c r="AL230" s="125" t="s">
        <v>820</v>
      </c>
      <c r="AM230" s="27" t="s">
        <v>820</v>
      </c>
      <c r="AN230" s="126">
        <v>352.33</v>
      </c>
      <c r="AO230" s="126">
        <v>9.9</v>
      </c>
      <c r="AP230" s="126">
        <v>5.5</v>
      </c>
      <c r="AQ230" s="126">
        <v>7.1</v>
      </c>
      <c r="AR230" s="125">
        <v>0</v>
      </c>
      <c r="AS230" s="125">
        <v>0</v>
      </c>
      <c r="AT230" s="178">
        <v>43450</v>
      </c>
      <c r="AU230" s="178"/>
      <c r="AV230" s="178">
        <v>43416</v>
      </c>
      <c r="AW230" s="239" t="s">
        <v>855</v>
      </c>
      <c r="AX230" s="239" t="s">
        <v>846</v>
      </c>
      <c r="AY230" s="127"/>
      <c r="AZ230" s="127"/>
      <c r="BA230" s="128">
        <v>10000</v>
      </c>
      <c r="BB230" s="128" t="s">
        <v>489</v>
      </c>
      <c r="BC230" s="128"/>
      <c r="BD230" s="128">
        <v>1</v>
      </c>
      <c r="BE230" s="129" t="s">
        <v>541</v>
      </c>
      <c r="BF230" s="130">
        <v>1</v>
      </c>
      <c r="BG230" s="240"/>
      <c r="BH230" s="241"/>
      <c r="BI230" s="190"/>
      <c r="BJ230" s="131">
        <v>13961</v>
      </c>
      <c r="BK230" s="191">
        <v>15221</v>
      </c>
      <c r="BL230" s="13">
        <v>9284</v>
      </c>
      <c r="BM230" s="13">
        <v>4607</v>
      </c>
      <c r="BN230" s="27" t="s">
        <v>5557</v>
      </c>
      <c r="BO230" s="13" t="s">
        <v>705</v>
      </c>
      <c r="BP230" s="222">
        <v>12926</v>
      </c>
      <c r="BQ230" s="132"/>
      <c r="BR230" s="133"/>
      <c r="BS230" s="125">
        <v>1000000000</v>
      </c>
      <c r="BT230" s="134">
        <v>3820</v>
      </c>
      <c r="BU230" s="135">
        <v>0.72640000000000005</v>
      </c>
      <c r="BV230" s="134">
        <v>3988</v>
      </c>
      <c r="BW230" s="136">
        <v>0</v>
      </c>
      <c r="BX230" s="136">
        <v>0</v>
      </c>
      <c r="BY230" s="136">
        <v>3988</v>
      </c>
      <c r="BZ230" s="134">
        <v>0</v>
      </c>
      <c r="CA230" s="134">
        <v>0</v>
      </c>
      <c r="CB230" s="134">
        <v>7808</v>
      </c>
      <c r="CC230" s="135">
        <v>0.44069999999999998</v>
      </c>
      <c r="CD230" s="134"/>
      <c r="CE230" s="134"/>
      <c r="CF230" s="137">
        <v>10000</v>
      </c>
      <c r="CG230" s="134">
        <v>4654</v>
      </c>
      <c r="CH230" s="132"/>
      <c r="CI230" s="132"/>
      <c r="CJ230" s="229" t="s">
        <v>820</v>
      </c>
      <c r="CK230" s="233" t="s">
        <v>820</v>
      </c>
      <c r="CL230" s="138">
        <v>47</v>
      </c>
      <c r="CM230" s="138">
        <v>0</v>
      </c>
      <c r="CN230" s="135">
        <v>0</v>
      </c>
      <c r="CO230" s="135">
        <v>2.67</v>
      </c>
      <c r="CP230" s="139"/>
      <c r="CQ230" s="135">
        <v>1</v>
      </c>
      <c r="CR230" s="179">
        <v>43479</v>
      </c>
      <c r="CS230" s="180">
        <v>43479</v>
      </c>
      <c r="CT230" s="181">
        <v>43605</v>
      </c>
      <c r="CU230" s="181">
        <v>43250</v>
      </c>
      <c r="CV230" s="181">
        <v>43334</v>
      </c>
      <c r="CW230" s="181">
        <v>43334</v>
      </c>
      <c r="CX230" s="181">
        <v>43418</v>
      </c>
      <c r="CY230" s="135">
        <v>0</v>
      </c>
      <c r="CZ230" s="134">
        <v>0</v>
      </c>
      <c r="DA230" s="135">
        <v>0</v>
      </c>
      <c r="DB230" s="135">
        <v>2.197802197802198E-2</v>
      </c>
      <c r="DC230" s="135">
        <v>0</v>
      </c>
      <c r="DD230" s="135">
        <v>0</v>
      </c>
      <c r="DE230" s="140">
        <v>0</v>
      </c>
      <c r="DF230" s="13" t="s">
        <v>820</v>
      </c>
      <c r="DG230" s="80" t="s">
        <v>706</v>
      </c>
      <c r="DH230" s="18" t="b">
        <v>0</v>
      </c>
      <c r="DI230" s="79"/>
      <c r="DJ230" s="79"/>
      <c r="DK230" s="192"/>
      <c r="DL230" s="174"/>
      <c r="DM230" s="193"/>
      <c r="DN230" s="135"/>
      <c r="DO230" s="79"/>
      <c r="DP230" s="79"/>
      <c r="DQ230" s="79"/>
      <c r="DR230" s="79"/>
      <c r="DS230" s="79"/>
      <c r="DT230" s="79"/>
      <c r="DU230" s="79"/>
      <c r="DV230" s="18"/>
      <c r="DW230" s="18"/>
      <c r="DX230" s="18"/>
      <c r="DY230" s="177"/>
      <c r="DZ230" s="177">
        <v>0</v>
      </c>
      <c r="EA230" s="177">
        <v>0</v>
      </c>
      <c r="EB230" s="177">
        <v>0</v>
      </c>
      <c r="EC230" s="177">
        <v>0</v>
      </c>
      <c r="ED230" s="177">
        <v>0</v>
      </c>
      <c r="EE230" s="177">
        <v>0</v>
      </c>
      <c r="EF230" s="177">
        <v>0</v>
      </c>
      <c r="EG230" s="177">
        <v>0</v>
      </c>
      <c r="EH230" s="177">
        <v>0</v>
      </c>
      <c r="EI230" s="177">
        <v>0</v>
      </c>
      <c r="EJ230" s="177">
        <v>0</v>
      </c>
      <c r="EK230" s="177">
        <v>0</v>
      </c>
      <c r="EL230" s="177">
        <v>0</v>
      </c>
      <c r="EM230" s="177">
        <v>0</v>
      </c>
      <c r="EN230" s="177">
        <v>0</v>
      </c>
      <c r="EO230" s="177">
        <v>0</v>
      </c>
      <c r="EP230" s="177">
        <v>3710</v>
      </c>
      <c r="EQ230" s="177">
        <v>0</v>
      </c>
      <c r="ER230" s="177">
        <v>0</v>
      </c>
      <c r="ES230" s="177">
        <v>0</v>
      </c>
      <c r="ET230" s="177">
        <v>0</v>
      </c>
      <c r="EU230" s="177">
        <v>4130</v>
      </c>
      <c r="EV230" s="177">
        <v>0</v>
      </c>
      <c r="EW230" s="177">
        <v>0</v>
      </c>
      <c r="EX230" s="177">
        <v>0</v>
      </c>
      <c r="EY230" s="177">
        <v>0</v>
      </c>
      <c r="EZ230" s="177">
        <v>0</v>
      </c>
      <c r="FA230" s="177">
        <v>0</v>
      </c>
      <c r="FB230" s="177">
        <v>0</v>
      </c>
      <c r="FC230" s="250">
        <v>3760</v>
      </c>
      <c r="FD230" s="248">
        <v>6880</v>
      </c>
      <c r="FE230" s="248">
        <v>6880</v>
      </c>
      <c r="FF230" s="248">
        <v>6880</v>
      </c>
      <c r="FG230" s="250">
        <v>5490</v>
      </c>
      <c r="FH230" s="250">
        <v>5370</v>
      </c>
      <c r="FI230" s="250">
        <v>5370</v>
      </c>
      <c r="FJ230" s="250">
        <v>5370</v>
      </c>
      <c r="FK230" s="250">
        <v>4970</v>
      </c>
      <c r="FL230" s="250">
        <v>4970</v>
      </c>
      <c r="FM230" s="250">
        <v>4970</v>
      </c>
      <c r="FN230" s="250">
        <v>4970</v>
      </c>
      <c r="FO230" s="250">
        <v>4970</v>
      </c>
      <c r="FP230" s="250">
        <v>4970</v>
      </c>
      <c r="FQ230" s="250">
        <v>4970</v>
      </c>
      <c r="FR230" s="250">
        <v>4970</v>
      </c>
      <c r="FS230" s="250">
        <v>4970</v>
      </c>
      <c r="FT230" s="250">
        <v>4970</v>
      </c>
      <c r="FU230" s="250">
        <v>4970</v>
      </c>
      <c r="FV230" s="250">
        <v>4970</v>
      </c>
      <c r="FW230" s="250">
        <v>4970</v>
      </c>
      <c r="FX230" s="250">
        <v>4970</v>
      </c>
      <c r="FY230" s="250">
        <v>4970</v>
      </c>
      <c r="FZ230" s="250">
        <v>4970</v>
      </c>
      <c r="GA230" s="250">
        <v>4970</v>
      </c>
      <c r="GB230" s="250">
        <v>4970</v>
      </c>
      <c r="GC230" s="250">
        <v>4970</v>
      </c>
      <c r="GD230" s="250">
        <v>4890</v>
      </c>
      <c r="GE230" s="250">
        <v>4890</v>
      </c>
      <c r="GF230" s="250">
        <v>4890</v>
      </c>
      <c r="GG230" s="250">
        <v>4890</v>
      </c>
      <c r="GH230" s="250">
        <v>4870</v>
      </c>
      <c r="GI230" s="250">
        <v>4870</v>
      </c>
      <c r="GJ230" s="250">
        <v>4870</v>
      </c>
      <c r="GK230" s="250">
        <v>4870</v>
      </c>
      <c r="GL230" s="250">
        <v>4650</v>
      </c>
      <c r="GM230" s="250">
        <v>4630</v>
      </c>
      <c r="GN230" s="250">
        <v>4630</v>
      </c>
      <c r="GO230" s="250">
        <v>4630</v>
      </c>
      <c r="GP230" s="250">
        <v>4630</v>
      </c>
      <c r="GQ230" s="250">
        <v>4630</v>
      </c>
      <c r="GR230" s="250">
        <v>4630</v>
      </c>
      <c r="GS230" s="250">
        <v>4630</v>
      </c>
      <c r="GT230" s="250">
        <v>4630</v>
      </c>
      <c r="GU230" s="250">
        <v>4590</v>
      </c>
      <c r="GV230" s="250">
        <v>4570</v>
      </c>
      <c r="GW230" s="250">
        <v>4570</v>
      </c>
      <c r="GX230" s="250">
        <v>4570</v>
      </c>
      <c r="GY230" s="250">
        <v>4510</v>
      </c>
      <c r="GZ230" s="250">
        <v>4410</v>
      </c>
      <c r="HA230" s="250">
        <v>4430</v>
      </c>
      <c r="HB230" s="250">
        <v>4390</v>
      </c>
      <c r="HC230" s="250">
        <v>4350</v>
      </c>
      <c r="HD230" s="250">
        <v>4350</v>
      </c>
      <c r="HE230" s="250">
        <v>1</v>
      </c>
      <c r="HF230" s="250">
        <v>4330</v>
      </c>
      <c r="HG230" s="250">
        <v>4330</v>
      </c>
      <c r="HH230" s="250">
        <v>4090</v>
      </c>
      <c r="HI230" s="250">
        <v>4090</v>
      </c>
      <c r="HJ230" s="250">
        <v>4010</v>
      </c>
      <c r="HK230" s="198"/>
      <c r="HL230" s="198"/>
      <c r="HM230" s="250">
        <v>3930</v>
      </c>
      <c r="HN230" s="250">
        <v>3930</v>
      </c>
      <c r="HO230" s="250">
        <v>4330</v>
      </c>
      <c r="HP230" s="250">
        <v>3830</v>
      </c>
      <c r="HQ230" s="250">
        <v>3830</v>
      </c>
      <c r="HR230" s="250">
        <v>3830</v>
      </c>
      <c r="HS230" s="250">
        <v>3830</v>
      </c>
      <c r="HT230" s="250">
        <v>3830</v>
      </c>
      <c r="HU230" s="250">
        <v>3770</v>
      </c>
      <c r="HV230" s="198"/>
      <c r="HW230" s="250">
        <v>3670</v>
      </c>
      <c r="HX230" s="250">
        <v>3670</v>
      </c>
      <c r="HY230" s="250">
        <v>3630</v>
      </c>
      <c r="HZ230" s="250">
        <v>3630</v>
      </c>
      <c r="IA230" s="250">
        <v>3630</v>
      </c>
      <c r="IB230" s="250">
        <v>3630</v>
      </c>
      <c r="IC230" s="250">
        <v>3330</v>
      </c>
      <c r="ID230" s="250">
        <v>3330</v>
      </c>
      <c r="IE230" s="250">
        <v>3330</v>
      </c>
      <c r="IF230" s="250">
        <v>3330</v>
      </c>
      <c r="IG230" s="250">
        <v>3330</v>
      </c>
      <c r="IH230" s="250">
        <v>3330</v>
      </c>
      <c r="II230" s="250">
        <v>3310</v>
      </c>
      <c r="IJ230" s="250">
        <v>3290</v>
      </c>
      <c r="IK230" s="250">
        <v>3290</v>
      </c>
      <c r="IL230" s="250">
        <v>3270</v>
      </c>
      <c r="IM230" s="250">
        <v>3170</v>
      </c>
      <c r="IN230" s="250">
        <v>3170</v>
      </c>
      <c r="IO230" s="250">
        <v>3170</v>
      </c>
      <c r="IP230" s="250">
        <v>3170</v>
      </c>
      <c r="IQ230" s="250">
        <v>3170</v>
      </c>
      <c r="IR230" s="250">
        <v>3170</v>
      </c>
      <c r="IS230" s="250">
        <v>3170</v>
      </c>
      <c r="IT230" s="245">
        <v>3130</v>
      </c>
      <c r="IU230" s="245">
        <v>3130</v>
      </c>
      <c r="IV230" s="245">
        <v>3130</v>
      </c>
      <c r="IW230" s="245">
        <v>3130</v>
      </c>
      <c r="IX230" s="245">
        <v>3130</v>
      </c>
      <c r="IY230" s="245">
        <v>3130</v>
      </c>
      <c r="IZ230" s="198"/>
      <c r="JA230" s="245">
        <v>3130</v>
      </c>
      <c r="JB230" s="245">
        <v>3130</v>
      </c>
      <c r="JC230" s="245">
        <v>3130</v>
      </c>
      <c r="JD230" s="242">
        <v>2990</v>
      </c>
      <c r="JE230" s="242">
        <v>2990</v>
      </c>
      <c r="JF230" s="242">
        <v>2970</v>
      </c>
      <c r="JG230" s="242">
        <v>2970</v>
      </c>
      <c r="JH230" s="242">
        <v>2970</v>
      </c>
      <c r="JI230" s="242">
        <v>2970</v>
      </c>
      <c r="JJ230" s="242"/>
      <c r="JK230" s="242">
        <v>2950</v>
      </c>
      <c r="JL230" s="242">
        <v>2650</v>
      </c>
      <c r="JM230" s="242">
        <v>2550</v>
      </c>
      <c r="JN230" s="242">
        <v>2510</v>
      </c>
      <c r="JO230" s="242">
        <v>2510</v>
      </c>
      <c r="JP230" s="242">
        <v>2510</v>
      </c>
      <c r="JQ230" s="198"/>
      <c r="JR230" s="242">
        <v>2510</v>
      </c>
      <c r="JS230" s="242">
        <v>2510</v>
      </c>
      <c r="JT230" s="242">
        <v>2510</v>
      </c>
      <c r="JU230" s="242">
        <v>2470</v>
      </c>
      <c r="JV230" s="242">
        <v>2390</v>
      </c>
      <c r="JW230" s="242">
        <v>2390</v>
      </c>
      <c r="JX230" s="242">
        <v>2390</v>
      </c>
      <c r="JY230" s="242">
        <v>2390</v>
      </c>
      <c r="JZ230" s="242">
        <v>2390</v>
      </c>
      <c r="KA230" s="242">
        <v>2190</v>
      </c>
      <c r="KB230" s="242">
        <v>2070</v>
      </c>
      <c r="KC230" s="242">
        <v>2070</v>
      </c>
      <c r="KD230" s="242">
        <v>2070</v>
      </c>
      <c r="KE230" s="242">
        <v>2070</v>
      </c>
      <c r="KF230" s="242">
        <v>2070</v>
      </c>
      <c r="KG230" s="242">
        <v>2130</v>
      </c>
      <c r="KH230" s="244">
        <v>6030</v>
      </c>
      <c r="KI230" s="244">
        <v>6030</v>
      </c>
      <c r="KJ230" s="244">
        <v>5990</v>
      </c>
      <c r="KK230" s="244">
        <v>5990</v>
      </c>
      <c r="KL230" s="244">
        <v>5990</v>
      </c>
      <c r="KM230" s="244">
        <v>5990</v>
      </c>
      <c r="KN230" s="244">
        <v>5990</v>
      </c>
      <c r="KO230" s="244">
        <v>5970</v>
      </c>
      <c r="KP230" s="244">
        <v>5970</v>
      </c>
      <c r="KQ230" s="244">
        <v>5970</v>
      </c>
      <c r="KR230" s="244">
        <v>5970</v>
      </c>
      <c r="KS230" s="244">
        <v>5970</v>
      </c>
      <c r="KT230" s="244">
        <v>5950</v>
      </c>
      <c r="KU230" s="244">
        <v>5950</v>
      </c>
      <c r="KV230" s="244">
        <v>5830</v>
      </c>
      <c r="KW230" s="244">
        <v>5830</v>
      </c>
      <c r="KX230" s="198"/>
      <c r="KY230" s="198"/>
      <c r="KZ230" s="198"/>
      <c r="LA230" s="198"/>
      <c r="LB230" s="244">
        <v>4830</v>
      </c>
      <c r="LC230" s="242">
        <v>2970</v>
      </c>
      <c r="LD230" s="242">
        <v>2970</v>
      </c>
      <c r="LE230" s="244">
        <v>4810</v>
      </c>
      <c r="LF230" s="243">
        <v>0</v>
      </c>
      <c r="LG230" s="244">
        <v>4810</v>
      </c>
      <c r="LH230" s="198"/>
      <c r="LI230" s="198"/>
      <c r="LJ230" s="198"/>
      <c r="LK230" s="198"/>
      <c r="LL230" s="198"/>
      <c r="LM230" s="198"/>
      <c r="LN230" s="198"/>
      <c r="LO230" s="198"/>
      <c r="LP230" s="198"/>
      <c r="LQ230" s="244">
        <v>4810</v>
      </c>
      <c r="LR230" s="198"/>
      <c r="LS230" s="198"/>
      <c r="LT230" s="198"/>
      <c r="LU230" s="198"/>
      <c r="LV230" s="198"/>
      <c r="LW230" s="198"/>
      <c r="LX230" s="198"/>
      <c r="LY230" s="198"/>
      <c r="LZ230" s="198"/>
      <c r="MA230" s="198"/>
      <c r="MB230" s="198"/>
      <c r="MC230" s="198"/>
      <c r="MD230" s="198"/>
      <c r="ME230" s="198"/>
      <c r="MF230" s="198"/>
      <c r="MG230" s="198"/>
      <c r="MH230" s="198"/>
      <c r="MI230" s="198"/>
      <c r="MJ230" s="198"/>
      <c r="MK230" s="198"/>
      <c r="ML230" s="198"/>
      <c r="MM230" s="198"/>
      <c r="MN230" s="244">
        <v>4810</v>
      </c>
      <c r="MO230" s="242">
        <v>3820</v>
      </c>
      <c r="MP230" s="198"/>
      <c r="MQ230" s="242">
        <v>3820</v>
      </c>
      <c r="MR230" s="198"/>
      <c r="MS230" s="198"/>
      <c r="MT230" s="198"/>
      <c r="MU230" s="198"/>
      <c r="MV230" s="198"/>
      <c r="MW230" s="198"/>
      <c r="MX230" s="198"/>
      <c r="MY230" s="198"/>
      <c r="MZ230" s="198"/>
      <c r="NA230" s="242">
        <v>3820</v>
      </c>
      <c r="NB230" s="198"/>
      <c r="NC230" s="198"/>
      <c r="ND230" s="198"/>
      <c r="NE230" s="198"/>
      <c r="NF230" s="198"/>
      <c r="NG230" s="198"/>
      <c r="NH230" s="198"/>
      <c r="NI230" s="198"/>
      <c r="NJ230" s="198"/>
      <c r="NK230" s="198"/>
      <c r="NL230" s="198"/>
      <c r="NM230" s="198"/>
      <c r="NN230" s="198"/>
      <c r="NO230" s="198"/>
      <c r="NP230" s="198"/>
      <c r="NQ230" s="198"/>
      <c r="NR230" s="198"/>
      <c r="NS230" s="198"/>
      <c r="NT230" s="198"/>
      <c r="NU230" s="198"/>
      <c r="NV230" s="198"/>
      <c r="NW230" s="198"/>
      <c r="NX230" s="198"/>
      <c r="NY230" s="198"/>
      <c r="NZ230" s="198"/>
      <c r="OA230" s="198"/>
      <c r="OB230" s="198"/>
      <c r="OC230" s="198"/>
      <c r="OD230" s="198"/>
      <c r="OE230" s="198"/>
      <c r="OF230" s="198"/>
      <c r="OG230" s="198"/>
      <c r="OH230" s="198"/>
      <c r="OI230" s="198"/>
      <c r="OJ230" s="198"/>
      <c r="OK230" s="198"/>
      <c r="OL230" s="198"/>
      <c r="OM230" s="198"/>
      <c r="ON230" s="198"/>
      <c r="OO230" s="198"/>
      <c r="OP230" s="198"/>
      <c r="OQ230" s="198"/>
      <c r="OR230" s="198"/>
      <c r="OS230" s="198"/>
      <c r="OT230" s="198"/>
      <c r="OU230" s="198"/>
      <c r="OV230" s="198"/>
      <c r="OW230" s="198"/>
      <c r="OX230" s="198"/>
      <c r="OY230" s="198"/>
      <c r="OZ230" s="198"/>
      <c r="PA230" s="198"/>
      <c r="PB230" s="198"/>
      <c r="PC230" s="198"/>
      <c r="PD230" s="198"/>
      <c r="PE230" s="198"/>
      <c r="PF230" s="198"/>
      <c r="PG230" s="198"/>
      <c r="PH230" s="198"/>
      <c r="PI230" s="198"/>
      <c r="PJ230" s="198"/>
      <c r="PK230" s="198"/>
      <c r="PL230" s="198"/>
      <c r="PM230" s="198"/>
      <c r="PN230" s="198"/>
      <c r="PO230" s="198"/>
      <c r="PP230" s="198"/>
      <c r="PQ230" s="198"/>
      <c r="PR230" s="198"/>
      <c r="PS230" s="198"/>
      <c r="PT230" s="198"/>
      <c r="PU230" s="198"/>
      <c r="PV230" s="198"/>
      <c r="PW230" s="198"/>
      <c r="PX230" s="261"/>
      <c r="PY230" s="261"/>
      <c r="PZ230" s="261"/>
      <c r="QA230" s="261"/>
      <c r="QB230" s="261"/>
      <c r="QC230" s="261"/>
      <c r="QD230" s="261"/>
      <c r="QE230" s="261"/>
      <c r="QF230" s="261"/>
      <c r="QG230" s="261"/>
      <c r="QH230" s="261"/>
      <c r="QI230" s="261"/>
      <c r="QJ230" s="261"/>
      <c r="QK230" s="261"/>
      <c r="QL230" s="261"/>
      <c r="QM230" s="261"/>
      <c r="QN230" s="261"/>
      <c r="QO230" s="261"/>
      <c r="QP230" s="261"/>
      <c r="QQ230" s="261"/>
      <c r="QR230" s="261"/>
      <c r="QS230" s="261"/>
      <c r="QT230" s="261"/>
      <c r="QU230" s="261"/>
      <c r="QV230" s="261"/>
      <c r="QW230" s="261"/>
      <c r="QX230" s="261"/>
      <c r="QY230" s="261"/>
      <c r="QZ230" s="261"/>
      <c r="RA230" s="261"/>
      <c r="RB230" s="261"/>
      <c r="RC230" s="261"/>
      <c r="RD230" s="261"/>
      <c r="RE230" s="261"/>
      <c r="RF230" s="261"/>
      <c r="RG230" s="261"/>
      <c r="RH230" s="261"/>
      <c r="RI230" s="261"/>
      <c r="RJ230" s="261"/>
      <c r="RK230" s="261"/>
      <c r="RL230" s="261"/>
      <c r="RM230" s="261"/>
      <c r="RN230" s="261"/>
      <c r="RO230" s="261"/>
      <c r="RP230" s="261"/>
      <c r="RQ230" s="261"/>
      <c r="RR230" s="261"/>
      <c r="RS230" s="261"/>
      <c r="RT230" s="261"/>
      <c r="RU230" s="261"/>
      <c r="RV230" s="261"/>
      <c r="RW230" s="261"/>
      <c r="RX230" s="261"/>
      <c r="RY230" s="261"/>
      <c r="RZ230" s="261"/>
      <c r="SA230" s="261"/>
      <c r="SB230" s="261"/>
      <c r="SC230" s="261"/>
      <c r="SD230" s="261"/>
      <c r="SE230" s="261"/>
    </row>
    <row r="231" spans="1:499" x14ac:dyDescent="0.2">
      <c r="A231" s="230" t="s">
        <v>830</v>
      </c>
      <c r="B231" s="231" t="s">
        <v>3017</v>
      </c>
      <c r="C231" s="225"/>
      <c r="D231" s="225"/>
      <c r="E231" s="225"/>
      <c r="F231" s="226" t="s">
        <v>5911</v>
      </c>
      <c r="G231" s="226" t="s">
        <v>5550</v>
      </c>
      <c r="H231" s="226" t="s">
        <v>5551</v>
      </c>
      <c r="I231" s="226" t="s">
        <v>5912</v>
      </c>
      <c r="J231" s="226"/>
      <c r="K231" s="226"/>
      <c r="L231" s="226"/>
      <c r="M231" s="226"/>
      <c r="N231" s="226" t="s">
        <v>5553</v>
      </c>
      <c r="O231" s="226" t="s">
        <v>5554</v>
      </c>
      <c r="P231" s="226"/>
      <c r="Q231" s="237">
        <v>0</v>
      </c>
      <c r="R231" s="238"/>
      <c r="S231" s="238"/>
      <c r="T231" s="238"/>
      <c r="U231" s="238"/>
      <c r="V231" s="238"/>
      <c r="W231" s="232" t="s">
        <v>5555</v>
      </c>
      <c r="X231" s="232"/>
      <c r="Y231" s="232" t="s">
        <v>5556</v>
      </c>
      <c r="Z231" s="235">
        <v>0.33</v>
      </c>
      <c r="AA231" s="235">
        <v>0.52</v>
      </c>
      <c r="AB231" s="235">
        <v>0</v>
      </c>
      <c r="AC231" s="224">
        <v>36526</v>
      </c>
      <c r="AD231" s="224">
        <v>36526</v>
      </c>
      <c r="AE231" s="125">
        <v>18</v>
      </c>
      <c r="AF231" s="125">
        <v>24</v>
      </c>
      <c r="AG231" s="125">
        <v>12</v>
      </c>
      <c r="AH231" s="236">
        <v>1</v>
      </c>
      <c r="AI231" s="236" t="s">
        <v>819</v>
      </c>
      <c r="AJ231" s="125" t="s">
        <v>6225</v>
      </c>
      <c r="AK231" s="175" t="s">
        <v>5144</v>
      </c>
      <c r="AL231" s="125" t="s">
        <v>820</v>
      </c>
      <c r="AM231" s="27" t="s">
        <v>820</v>
      </c>
      <c r="AN231" s="126">
        <v>10.62</v>
      </c>
      <c r="AO231" s="126">
        <v>15.6</v>
      </c>
      <c r="AP231" s="126">
        <v>17</v>
      </c>
      <c r="AQ231" s="126">
        <v>0</v>
      </c>
      <c r="AR231" s="125">
        <v>0</v>
      </c>
      <c r="AS231" s="125">
        <v>0</v>
      </c>
      <c r="AT231" s="178">
        <v>43333</v>
      </c>
      <c r="AU231" s="178"/>
      <c r="AV231" s="178">
        <v>43070</v>
      </c>
      <c r="AW231" s="239" t="s">
        <v>855</v>
      </c>
      <c r="AX231" s="239" t="s">
        <v>846</v>
      </c>
      <c r="AY231" s="127"/>
      <c r="AZ231" s="127"/>
      <c r="BA231" s="128">
        <v>1</v>
      </c>
      <c r="BB231" s="128" t="s">
        <v>489</v>
      </c>
      <c r="BC231" s="128"/>
      <c r="BD231" s="128">
        <v>1</v>
      </c>
      <c r="BE231" s="129" t="s">
        <v>541</v>
      </c>
      <c r="BF231" s="130">
        <v>1</v>
      </c>
      <c r="BG231" s="240"/>
      <c r="BH231" s="241"/>
      <c r="BI231" s="190"/>
      <c r="BJ231" s="131">
        <v>663</v>
      </c>
      <c r="BK231" s="191">
        <v>459</v>
      </c>
      <c r="BL231" s="13">
        <v>441</v>
      </c>
      <c r="BM231" s="13">
        <v>219</v>
      </c>
      <c r="BN231" s="27" t="s">
        <v>705</v>
      </c>
      <c r="BO231" s="13" t="s">
        <v>5562</v>
      </c>
      <c r="BP231" s="222">
        <v>613</v>
      </c>
      <c r="BQ231" s="132"/>
      <c r="BR231" s="133"/>
      <c r="BS231" s="125">
        <v>1000000000</v>
      </c>
      <c r="BT231" s="134">
        <v>423</v>
      </c>
      <c r="BU231" s="135">
        <v>0.36199999999999999</v>
      </c>
      <c r="BV231" s="134">
        <v>300</v>
      </c>
      <c r="BW231" s="136">
        <v>0</v>
      </c>
      <c r="BX231" s="136">
        <v>300</v>
      </c>
      <c r="BY231" s="136">
        <v>0</v>
      </c>
      <c r="BZ231" s="134">
        <v>0</v>
      </c>
      <c r="CA231" s="134">
        <v>0</v>
      </c>
      <c r="CB231" s="134">
        <v>723</v>
      </c>
      <c r="CC231" s="135">
        <v>-9.0499999999999997E-2</v>
      </c>
      <c r="CD231" s="134"/>
      <c r="CE231" s="134"/>
      <c r="CF231" s="137">
        <v>0</v>
      </c>
      <c r="CG231" s="134">
        <v>221</v>
      </c>
      <c r="CH231" s="132"/>
      <c r="CI231" s="132"/>
      <c r="CJ231" s="229" t="s">
        <v>820</v>
      </c>
      <c r="CK231" s="233" t="s">
        <v>820</v>
      </c>
      <c r="CL231" s="138">
        <v>0</v>
      </c>
      <c r="CM231" s="138">
        <v>0</v>
      </c>
      <c r="CN231" s="135">
        <v>0</v>
      </c>
      <c r="CO231" s="135">
        <v>0.77</v>
      </c>
      <c r="CP231" s="139"/>
      <c r="CQ231" s="135">
        <v>1</v>
      </c>
      <c r="CR231" s="179">
        <v>43479</v>
      </c>
      <c r="CS231" s="180">
        <v>43479</v>
      </c>
      <c r="CT231" s="181">
        <v>43605</v>
      </c>
      <c r="CU231" s="181">
        <v>43311</v>
      </c>
      <c r="CV231" s="181">
        <v>43395</v>
      </c>
      <c r="CW231" s="181">
        <v>43395</v>
      </c>
      <c r="CX231" s="181">
        <v>43479</v>
      </c>
      <c r="CY231" s="135">
        <v>0</v>
      </c>
      <c r="CZ231" s="134">
        <v>0</v>
      </c>
      <c r="DA231" s="135">
        <v>0</v>
      </c>
      <c r="DB231" s="135">
        <v>0</v>
      </c>
      <c r="DC231" s="135">
        <v>2.197802197802198E-2</v>
      </c>
      <c r="DD231" s="135">
        <v>0</v>
      </c>
      <c r="DE231" s="140">
        <v>0</v>
      </c>
      <c r="DF231" s="13" t="s">
        <v>820</v>
      </c>
      <c r="DG231" s="80" t="s">
        <v>820</v>
      </c>
      <c r="DH231" s="18" t="b">
        <v>0</v>
      </c>
      <c r="DI231" s="79"/>
      <c r="DJ231" s="79"/>
      <c r="DK231" s="192"/>
      <c r="DL231" s="174"/>
      <c r="DM231" s="193"/>
      <c r="DN231" s="135"/>
      <c r="DO231" s="79"/>
      <c r="DP231" s="79"/>
      <c r="DQ231" s="79"/>
      <c r="DR231" s="79"/>
      <c r="DS231" s="79"/>
      <c r="DT231" s="79"/>
      <c r="DU231" s="79"/>
      <c r="DV231" s="18"/>
      <c r="DW231" s="18"/>
      <c r="DX231" s="18"/>
      <c r="DY231" s="177"/>
      <c r="DZ231" s="177">
        <v>0</v>
      </c>
      <c r="EA231" s="177">
        <v>0</v>
      </c>
      <c r="EB231" s="177">
        <v>0</v>
      </c>
      <c r="EC231" s="177">
        <v>0</v>
      </c>
      <c r="ED231" s="177">
        <v>0</v>
      </c>
      <c r="EE231" s="177">
        <v>0</v>
      </c>
      <c r="EF231" s="177">
        <v>0</v>
      </c>
      <c r="EG231" s="177">
        <v>0</v>
      </c>
      <c r="EH231" s="177">
        <v>0</v>
      </c>
      <c r="EI231" s="177">
        <v>0</v>
      </c>
      <c r="EJ231" s="177">
        <v>0</v>
      </c>
      <c r="EK231" s="177">
        <v>0</v>
      </c>
      <c r="EL231" s="177">
        <v>0</v>
      </c>
      <c r="EM231" s="177">
        <v>0</v>
      </c>
      <c r="EN231" s="177">
        <v>0</v>
      </c>
      <c r="EO231" s="177">
        <v>0</v>
      </c>
      <c r="EP231" s="177">
        <v>0</v>
      </c>
      <c r="EQ231" s="177">
        <v>0</v>
      </c>
      <c r="ER231" s="177">
        <v>0</v>
      </c>
      <c r="ES231" s="177">
        <v>0</v>
      </c>
      <c r="ET231" s="177">
        <v>0</v>
      </c>
      <c r="EU231" s="177">
        <v>0</v>
      </c>
      <c r="EV231" s="177">
        <v>0</v>
      </c>
      <c r="EW231" s="177">
        <v>0</v>
      </c>
      <c r="EX231" s="177">
        <v>0</v>
      </c>
      <c r="EY231" s="177">
        <v>0</v>
      </c>
      <c r="EZ231" s="177">
        <v>0</v>
      </c>
      <c r="FA231" s="177">
        <v>0</v>
      </c>
      <c r="FB231" s="177">
        <v>200</v>
      </c>
      <c r="FC231" s="250">
        <v>251</v>
      </c>
      <c r="FD231" s="242">
        <v>120</v>
      </c>
      <c r="FE231" s="242">
        <v>120</v>
      </c>
      <c r="FF231" s="242">
        <v>120</v>
      </c>
      <c r="FG231" s="249">
        <v>542</v>
      </c>
      <c r="FH231" s="249">
        <v>538</v>
      </c>
      <c r="FI231" s="249">
        <v>538</v>
      </c>
      <c r="FJ231" s="249">
        <v>538</v>
      </c>
      <c r="FK231" s="249">
        <v>514</v>
      </c>
      <c r="FL231" s="249">
        <v>514</v>
      </c>
      <c r="FM231" s="249">
        <v>514</v>
      </c>
      <c r="FN231" s="249">
        <v>514</v>
      </c>
      <c r="FO231" s="249">
        <v>514</v>
      </c>
      <c r="FP231" s="249">
        <v>514</v>
      </c>
      <c r="FQ231" s="249">
        <v>514</v>
      </c>
      <c r="FR231" s="249">
        <v>514</v>
      </c>
      <c r="FS231" s="249">
        <v>514</v>
      </c>
      <c r="FT231" s="249">
        <v>514</v>
      </c>
      <c r="FU231" s="249">
        <v>514</v>
      </c>
      <c r="FV231" s="249">
        <v>514</v>
      </c>
      <c r="FW231" s="249">
        <v>514</v>
      </c>
      <c r="FX231" s="249">
        <v>514</v>
      </c>
      <c r="FY231" s="249">
        <v>514</v>
      </c>
      <c r="FZ231" s="249">
        <v>514</v>
      </c>
      <c r="GA231" s="249">
        <v>514</v>
      </c>
      <c r="GB231" s="249">
        <v>514</v>
      </c>
      <c r="GC231" s="249">
        <v>514</v>
      </c>
      <c r="GD231" s="249">
        <v>510</v>
      </c>
      <c r="GE231" s="249">
        <v>510</v>
      </c>
      <c r="GF231" s="249">
        <v>510</v>
      </c>
      <c r="GG231" s="249">
        <v>510</v>
      </c>
      <c r="GH231" s="249">
        <v>510</v>
      </c>
      <c r="GI231" s="249">
        <v>510</v>
      </c>
      <c r="GJ231" s="249">
        <v>510</v>
      </c>
      <c r="GK231" s="249">
        <v>510</v>
      </c>
      <c r="GL231" s="249">
        <v>510</v>
      </c>
      <c r="GM231" s="249">
        <v>510</v>
      </c>
      <c r="GN231" s="249">
        <v>510</v>
      </c>
      <c r="GO231" s="249">
        <v>510</v>
      </c>
      <c r="GP231" s="249">
        <v>510</v>
      </c>
      <c r="GQ231" s="249">
        <v>510</v>
      </c>
      <c r="GR231" s="249">
        <v>510</v>
      </c>
      <c r="GS231" s="249">
        <v>510</v>
      </c>
      <c r="GT231" s="249">
        <v>510</v>
      </c>
      <c r="GU231" s="249">
        <v>510</v>
      </c>
      <c r="GV231" s="249">
        <v>510</v>
      </c>
      <c r="GW231" s="249">
        <v>510</v>
      </c>
      <c r="GX231" s="249">
        <v>510</v>
      </c>
      <c r="GY231" s="249">
        <v>508</v>
      </c>
      <c r="GZ231" s="249">
        <v>508</v>
      </c>
      <c r="HA231" s="249">
        <v>505</v>
      </c>
      <c r="HB231" s="249">
        <v>500</v>
      </c>
      <c r="HC231" s="249">
        <v>500</v>
      </c>
      <c r="HD231" s="249">
        <v>500</v>
      </c>
      <c r="HE231" s="249">
        <v>1</v>
      </c>
      <c r="HF231" s="249">
        <v>500</v>
      </c>
      <c r="HG231" s="249">
        <v>500</v>
      </c>
      <c r="HH231" s="249">
        <v>500</v>
      </c>
      <c r="HI231" s="247">
        <v>500</v>
      </c>
      <c r="HJ231" s="247">
        <v>495</v>
      </c>
      <c r="HK231" s="196"/>
      <c r="HL231" s="196"/>
      <c r="HM231" s="247">
        <v>495</v>
      </c>
      <c r="HN231" s="247">
        <v>495</v>
      </c>
      <c r="HO231" s="247">
        <v>500</v>
      </c>
      <c r="HP231" s="247">
        <v>492</v>
      </c>
      <c r="HQ231" s="247">
        <v>492</v>
      </c>
      <c r="HR231" s="247">
        <v>492</v>
      </c>
      <c r="HS231" s="247">
        <v>492</v>
      </c>
      <c r="HT231" s="247">
        <v>492</v>
      </c>
      <c r="HU231" s="247">
        <v>492</v>
      </c>
      <c r="HV231" s="196"/>
      <c r="HW231" s="247">
        <v>492</v>
      </c>
      <c r="HX231" s="247">
        <v>492</v>
      </c>
      <c r="HY231" s="247">
        <v>492</v>
      </c>
      <c r="HZ231" s="247">
        <v>492</v>
      </c>
      <c r="IA231" s="247">
        <v>492</v>
      </c>
      <c r="IB231" s="247">
        <v>492</v>
      </c>
      <c r="IC231" s="247">
        <v>492</v>
      </c>
      <c r="ID231" s="247">
        <v>490</v>
      </c>
      <c r="IE231" s="247">
        <v>490</v>
      </c>
      <c r="IF231" s="247">
        <v>490</v>
      </c>
      <c r="IG231" s="247">
        <v>490</v>
      </c>
      <c r="IH231" s="247">
        <v>490</v>
      </c>
      <c r="II231" s="247">
        <v>490</v>
      </c>
      <c r="IJ231" s="247">
        <v>487</v>
      </c>
      <c r="IK231" s="247">
        <v>487</v>
      </c>
      <c r="IL231" s="247">
        <v>487</v>
      </c>
      <c r="IM231" s="247">
        <v>487</v>
      </c>
      <c r="IN231" s="247">
        <v>487</v>
      </c>
      <c r="IO231" s="247">
        <v>487</v>
      </c>
      <c r="IP231" s="247">
        <v>487</v>
      </c>
      <c r="IQ231" s="247">
        <v>477</v>
      </c>
      <c r="IR231" s="247">
        <v>477</v>
      </c>
      <c r="IS231" s="247">
        <v>477</v>
      </c>
      <c r="IT231" s="247">
        <v>477</v>
      </c>
      <c r="IU231" s="247">
        <v>477</v>
      </c>
      <c r="IV231" s="247">
        <v>477</v>
      </c>
      <c r="IW231" s="247">
        <v>477</v>
      </c>
      <c r="IX231" s="247">
        <v>477</v>
      </c>
      <c r="IY231" s="247">
        <v>477</v>
      </c>
      <c r="IZ231" s="196"/>
      <c r="JA231" s="247">
        <v>477</v>
      </c>
      <c r="JB231" s="247">
        <v>477</v>
      </c>
      <c r="JC231" s="247">
        <v>477</v>
      </c>
      <c r="JD231" s="246">
        <v>477</v>
      </c>
      <c r="JE231" s="246">
        <v>477</v>
      </c>
      <c r="JF231" s="246">
        <v>477</v>
      </c>
      <c r="JG231" s="246">
        <v>477</v>
      </c>
      <c r="JH231" s="246">
        <v>477</v>
      </c>
      <c r="JI231" s="246">
        <v>477</v>
      </c>
      <c r="JJ231" s="246"/>
      <c r="JK231" s="247">
        <v>477</v>
      </c>
      <c r="JL231" s="246">
        <v>477</v>
      </c>
      <c r="JM231" s="246">
        <v>477</v>
      </c>
      <c r="JN231" s="246">
        <v>474</v>
      </c>
      <c r="JO231" s="246">
        <v>474</v>
      </c>
      <c r="JP231" s="246">
        <v>474</v>
      </c>
      <c r="JQ231" s="196"/>
      <c r="JR231" s="246">
        <v>474</v>
      </c>
      <c r="JS231" s="246">
        <v>474</v>
      </c>
      <c r="JT231" s="246">
        <v>472</v>
      </c>
      <c r="JU231" s="246">
        <v>472</v>
      </c>
      <c r="JV231" s="246">
        <v>472</v>
      </c>
      <c r="JW231" s="246">
        <v>472</v>
      </c>
      <c r="JX231" s="246">
        <v>472</v>
      </c>
      <c r="JY231" s="246">
        <v>472</v>
      </c>
      <c r="JZ231" s="246">
        <v>467</v>
      </c>
      <c r="KA231" s="246">
        <v>462</v>
      </c>
      <c r="KB231" s="246">
        <v>462</v>
      </c>
      <c r="KC231" s="246">
        <v>462</v>
      </c>
      <c r="KD231" s="246">
        <v>462</v>
      </c>
      <c r="KE231" s="246">
        <v>462</v>
      </c>
      <c r="KF231" s="246">
        <v>462</v>
      </c>
      <c r="KG231" s="246">
        <v>462</v>
      </c>
      <c r="KH231" s="246">
        <v>462</v>
      </c>
      <c r="KI231" s="246">
        <v>462</v>
      </c>
      <c r="KJ231" s="246">
        <v>452</v>
      </c>
      <c r="KK231" s="246">
        <v>452</v>
      </c>
      <c r="KL231" s="246">
        <v>452</v>
      </c>
      <c r="KM231" s="249">
        <v>449</v>
      </c>
      <c r="KN231" s="249">
        <v>449</v>
      </c>
      <c r="KO231" s="249">
        <v>449</v>
      </c>
      <c r="KP231" s="249">
        <v>449</v>
      </c>
      <c r="KQ231" s="249">
        <v>449</v>
      </c>
      <c r="KR231" s="249">
        <v>449</v>
      </c>
      <c r="KS231" s="249">
        <v>449</v>
      </c>
      <c r="KT231" s="249">
        <v>449</v>
      </c>
      <c r="KU231" s="249">
        <v>444</v>
      </c>
      <c r="KV231" s="249">
        <v>444</v>
      </c>
      <c r="KW231" s="249">
        <v>444</v>
      </c>
      <c r="KX231" s="196"/>
      <c r="KY231" s="196"/>
      <c r="KZ231" s="196"/>
      <c r="LA231" s="196"/>
      <c r="LB231" s="249">
        <v>434</v>
      </c>
      <c r="LC231" s="246">
        <v>477</v>
      </c>
      <c r="LD231" s="246">
        <v>477</v>
      </c>
      <c r="LE231" s="249">
        <v>434</v>
      </c>
      <c r="LF231" s="199">
        <v>0</v>
      </c>
      <c r="LG231" s="249">
        <v>434</v>
      </c>
      <c r="LH231" s="196"/>
      <c r="LI231" s="196"/>
      <c r="LJ231" s="196"/>
      <c r="LK231" s="196"/>
      <c r="LL231" s="196"/>
      <c r="LM231" s="196"/>
      <c r="LN231" s="196"/>
      <c r="LO231" s="196"/>
      <c r="LP231" s="196"/>
      <c r="LQ231" s="249">
        <v>434</v>
      </c>
      <c r="LR231" s="196"/>
      <c r="LS231" s="196"/>
      <c r="LT231" s="196"/>
      <c r="LU231" s="196"/>
      <c r="LV231" s="196"/>
      <c r="LW231" s="196"/>
      <c r="LX231" s="196"/>
      <c r="LY231" s="196"/>
      <c r="LZ231" s="196"/>
      <c r="MA231" s="196"/>
      <c r="MB231" s="196"/>
      <c r="MC231" s="196"/>
      <c r="MD231" s="196"/>
      <c r="ME231" s="196"/>
      <c r="MF231" s="196"/>
      <c r="MG231" s="196"/>
      <c r="MH231" s="196"/>
      <c r="MI231" s="196"/>
      <c r="MJ231" s="196"/>
      <c r="MK231" s="196"/>
      <c r="ML231" s="196"/>
      <c r="MM231" s="196"/>
      <c r="MN231" s="249">
        <v>434</v>
      </c>
      <c r="MO231" s="249">
        <v>423</v>
      </c>
      <c r="MP231" s="196"/>
      <c r="MQ231" s="249">
        <v>423</v>
      </c>
      <c r="MR231" s="196"/>
      <c r="MS231" s="196"/>
      <c r="MT231" s="196"/>
      <c r="MU231" s="196"/>
      <c r="MV231" s="196"/>
      <c r="MW231" s="196"/>
      <c r="MX231" s="196"/>
      <c r="MY231" s="196"/>
      <c r="MZ231" s="196"/>
      <c r="NA231" s="250">
        <v>423</v>
      </c>
      <c r="NB231" s="196"/>
      <c r="NC231" s="196"/>
      <c r="ND231" s="196"/>
      <c r="NE231" s="196"/>
      <c r="NF231" s="196"/>
      <c r="NG231" s="196"/>
      <c r="NH231" s="196"/>
      <c r="NI231" s="196"/>
      <c r="NJ231" s="196"/>
      <c r="NK231" s="196"/>
      <c r="NL231" s="196"/>
      <c r="NM231" s="196"/>
      <c r="NN231" s="196"/>
      <c r="NO231" s="196"/>
      <c r="NP231" s="196"/>
      <c r="NQ231" s="196"/>
      <c r="NR231" s="196"/>
      <c r="NS231" s="196"/>
      <c r="NT231" s="196"/>
      <c r="NU231" s="196"/>
      <c r="NV231" s="196"/>
      <c r="NW231" s="196"/>
      <c r="NX231" s="196"/>
      <c r="NY231" s="196"/>
      <c r="NZ231" s="196"/>
      <c r="OA231" s="196"/>
      <c r="OB231" s="196"/>
      <c r="OC231" s="196"/>
      <c r="OD231" s="196"/>
      <c r="OE231" s="196"/>
      <c r="OF231" s="196"/>
      <c r="OG231" s="196"/>
      <c r="OH231" s="196"/>
      <c r="OI231" s="196"/>
      <c r="OJ231" s="196"/>
      <c r="OK231" s="196"/>
      <c r="OL231" s="196"/>
      <c r="OM231" s="196"/>
      <c r="ON231" s="196"/>
      <c r="OO231" s="196"/>
      <c r="OP231" s="196"/>
      <c r="OQ231" s="196"/>
      <c r="OR231" s="196"/>
      <c r="OS231" s="196"/>
      <c r="OT231" s="196"/>
      <c r="OU231" s="196"/>
      <c r="OV231" s="196"/>
      <c r="OW231" s="196"/>
      <c r="OX231" s="196"/>
      <c r="OY231" s="196"/>
      <c r="OZ231" s="196"/>
      <c r="PA231" s="196"/>
      <c r="PB231" s="196"/>
      <c r="PC231" s="196"/>
      <c r="PD231" s="196"/>
      <c r="PE231" s="196"/>
      <c r="PF231" s="196"/>
      <c r="PG231" s="196"/>
      <c r="PH231" s="196"/>
      <c r="PI231" s="196"/>
      <c r="PJ231" s="196"/>
      <c r="PK231" s="196"/>
      <c r="PL231" s="196"/>
      <c r="PM231" s="196"/>
      <c r="PN231" s="196"/>
      <c r="PO231" s="196"/>
      <c r="PP231" s="196"/>
      <c r="PQ231" s="196"/>
      <c r="PR231" s="196"/>
      <c r="PS231" s="196"/>
      <c r="PT231" s="196"/>
      <c r="PU231" s="196"/>
      <c r="PV231" s="196"/>
      <c r="PW231" s="196"/>
      <c r="PX231" s="261"/>
      <c r="PY231" s="261"/>
      <c r="PZ231" s="261"/>
      <c r="QA231" s="261"/>
      <c r="QB231" s="261"/>
      <c r="QC231" s="261"/>
      <c r="QD231" s="261"/>
      <c r="QE231" s="261"/>
      <c r="QF231" s="261"/>
      <c r="QG231" s="261"/>
      <c r="QH231" s="261"/>
      <c r="QI231" s="261"/>
      <c r="QJ231" s="261"/>
      <c r="QK231" s="261"/>
      <c r="QL231" s="261"/>
      <c r="QM231" s="261"/>
      <c r="QN231" s="261"/>
      <c r="QO231" s="261"/>
      <c r="QP231" s="261"/>
      <c r="QQ231" s="261"/>
      <c r="QR231" s="261"/>
      <c r="QS231" s="261"/>
      <c r="QT231" s="261"/>
      <c r="QU231" s="261"/>
      <c r="QV231" s="261"/>
      <c r="QW231" s="261"/>
      <c r="QX231" s="261"/>
      <c r="QY231" s="261"/>
      <c r="QZ231" s="261"/>
      <c r="RA231" s="261"/>
      <c r="RB231" s="261"/>
      <c r="RC231" s="261"/>
      <c r="RD231" s="261"/>
      <c r="RE231" s="261"/>
      <c r="RF231" s="261"/>
      <c r="RG231" s="261"/>
      <c r="RH231" s="261"/>
      <c r="RI231" s="261"/>
      <c r="RJ231" s="261"/>
      <c r="RK231" s="261"/>
      <c r="RL231" s="261"/>
      <c r="RM231" s="261"/>
      <c r="RN231" s="261"/>
      <c r="RO231" s="261"/>
      <c r="RP231" s="261"/>
      <c r="RQ231" s="261"/>
      <c r="RR231" s="261"/>
      <c r="RS231" s="261"/>
      <c r="RT231" s="261"/>
      <c r="RU231" s="261"/>
      <c r="RV231" s="261"/>
      <c r="RW231" s="261"/>
      <c r="RX231" s="261"/>
      <c r="RY231" s="261"/>
      <c r="RZ231" s="261"/>
      <c r="SA231" s="261"/>
      <c r="SB231" s="261"/>
      <c r="SC231" s="261"/>
      <c r="SD231" s="261"/>
      <c r="SE231" s="261"/>
    </row>
    <row r="232" spans="1:499" x14ac:dyDescent="0.2">
      <c r="A232" s="230" t="s">
        <v>830</v>
      </c>
      <c r="B232" s="231" t="s">
        <v>3946</v>
      </c>
      <c r="C232" s="225"/>
      <c r="D232" s="225"/>
      <c r="E232" s="225"/>
      <c r="F232" s="226" t="s">
        <v>5913</v>
      </c>
      <c r="G232" s="226" t="s">
        <v>5550</v>
      </c>
      <c r="H232" s="226" t="s">
        <v>5551</v>
      </c>
      <c r="I232" s="226" t="s">
        <v>5912</v>
      </c>
      <c r="J232" s="226"/>
      <c r="K232" s="226"/>
      <c r="L232" s="226"/>
      <c r="M232" s="226"/>
      <c r="N232" s="226" t="s">
        <v>5553</v>
      </c>
      <c r="O232" s="226" t="s">
        <v>5554</v>
      </c>
      <c r="P232" s="226"/>
      <c r="Q232" s="237">
        <v>0</v>
      </c>
      <c r="R232" s="238"/>
      <c r="S232" s="238"/>
      <c r="T232" s="238"/>
      <c r="U232" s="238"/>
      <c r="V232" s="238"/>
      <c r="W232" s="232" t="s">
        <v>5578</v>
      </c>
      <c r="X232" s="232"/>
      <c r="Y232" s="232" t="s">
        <v>5556</v>
      </c>
      <c r="Z232" s="235">
        <v>0.33</v>
      </c>
      <c r="AA232" s="235">
        <v>0.52</v>
      </c>
      <c r="AB232" s="235">
        <v>0</v>
      </c>
      <c r="AC232" s="224">
        <v>36526</v>
      </c>
      <c r="AD232" s="224">
        <v>36526</v>
      </c>
      <c r="AE232" s="125">
        <v>18</v>
      </c>
      <c r="AF232" s="125">
        <v>24</v>
      </c>
      <c r="AG232" s="125">
        <v>12</v>
      </c>
      <c r="AH232" s="236">
        <v>1</v>
      </c>
      <c r="AI232" s="236"/>
      <c r="AJ232" s="125" t="s">
        <v>6247</v>
      </c>
      <c r="AK232" s="175" t="s">
        <v>5145</v>
      </c>
      <c r="AL232" s="125" t="s">
        <v>820</v>
      </c>
      <c r="AM232" s="27" t="s">
        <v>820</v>
      </c>
      <c r="AN232" s="126">
        <v>19.52</v>
      </c>
      <c r="AO232" s="126">
        <v>7.7</v>
      </c>
      <c r="AP232" s="126">
        <v>11.5</v>
      </c>
      <c r="AQ232" s="126">
        <v>0</v>
      </c>
      <c r="AR232" s="125">
        <v>0</v>
      </c>
      <c r="AS232" s="125">
        <v>0</v>
      </c>
      <c r="AT232" s="178">
        <v>43504</v>
      </c>
      <c r="AU232" s="178"/>
      <c r="AV232" s="178">
        <v>43070</v>
      </c>
      <c r="AW232" s="239" t="s">
        <v>855</v>
      </c>
      <c r="AX232" s="239" t="s">
        <v>846</v>
      </c>
      <c r="AY232" s="127"/>
      <c r="AZ232" s="127"/>
      <c r="BA232" s="128">
        <v>1</v>
      </c>
      <c r="BB232" s="128" t="s">
        <v>489</v>
      </c>
      <c r="BC232" s="128"/>
      <c r="BD232" s="128">
        <v>1</v>
      </c>
      <c r="BE232" s="129" t="s">
        <v>541</v>
      </c>
      <c r="BF232" s="130">
        <v>1</v>
      </c>
      <c r="BG232" s="240"/>
      <c r="BH232" s="241"/>
      <c r="BI232" s="190"/>
      <c r="BJ232" s="131">
        <v>600</v>
      </c>
      <c r="BK232" s="191">
        <v>844</v>
      </c>
      <c r="BL232" s="13">
        <v>399</v>
      </c>
      <c r="BM232" s="13">
        <v>198</v>
      </c>
      <c r="BN232" s="27" t="s">
        <v>5562</v>
      </c>
      <c r="BO232" s="13" t="s">
        <v>5562</v>
      </c>
      <c r="BP232" s="222">
        <v>800</v>
      </c>
      <c r="BQ232" s="132"/>
      <c r="BR232" s="133"/>
      <c r="BS232" s="125">
        <v>1000000000</v>
      </c>
      <c r="BT232" s="134">
        <v>899</v>
      </c>
      <c r="BU232" s="135">
        <v>-0.49830000000000002</v>
      </c>
      <c r="BV232" s="134">
        <v>0</v>
      </c>
      <c r="BW232" s="136">
        <v>0</v>
      </c>
      <c r="BX232" s="136">
        <v>0</v>
      </c>
      <c r="BY232" s="136">
        <v>0</v>
      </c>
      <c r="BZ232" s="134">
        <v>0</v>
      </c>
      <c r="CA232" s="134">
        <v>0</v>
      </c>
      <c r="CB232" s="134">
        <v>899</v>
      </c>
      <c r="CC232" s="135">
        <v>-0.49830000000000002</v>
      </c>
      <c r="CD232" s="134"/>
      <c r="CE232" s="134"/>
      <c r="CF232" s="137">
        <v>0</v>
      </c>
      <c r="CG232" s="134">
        <v>200</v>
      </c>
      <c r="CH232" s="132"/>
      <c r="CI232" s="132"/>
      <c r="CJ232" s="229" t="s">
        <v>820</v>
      </c>
      <c r="CK232" s="233" t="s">
        <v>820</v>
      </c>
      <c r="CL232" s="138">
        <v>0</v>
      </c>
      <c r="CM232" s="138">
        <v>99</v>
      </c>
      <c r="CN232" s="135">
        <v>0</v>
      </c>
      <c r="CO232" s="135">
        <v>0.77</v>
      </c>
      <c r="CP232" s="139"/>
      <c r="CQ232" s="135">
        <v>0</v>
      </c>
      <c r="CR232" s="179">
        <v>43286</v>
      </c>
      <c r="CS232" s="180">
        <v>43367</v>
      </c>
      <c r="CT232" s="181">
        <v>43493</v>
      </c>
      <c r="CU232" s="181">
        <v>43067</v>
      </c>
      <c r="CV232" s="181">
        <v>0</v>
      </c>
      <c r="CW232" s="181">
        <v>43151</v>
      </c>
      <c r="CX232" s="181">
        <v>43235</v>
      </c>
      <c r="CY232" s="135">
        <v>0.15364485511261808</v>
      </c>
      <c r="CZ232" s="134">
        <v>0</v>
      </c>
      <c r="DA232" s="135">
        <v>9.7087378640776691E-3</v>
      </c>
      <c r="DB232" s="135">
        <v>0</v>
      </c>
      <c r="DC232" s="135">
        <v>0</v>
      </c>
      <c r="DD232" s="135">
        <v>0</v>
      </c>
      <c r="DE232" s="140">
        <v>0.53398058252427183</v>
      </c>
      <c r="DF232" s="13" t="s">
        <v>820</v>
      </c>
      <c r="DG232" s="80" t="s">
        <v>820</v>
      </c>
      <c r="DH232" s="18" t="b">
        <v>0</v>
      </c>
      <c r="DI232" s="79"/>
      <c r="DJ232" s="79"/>
      <c r="DK232" s="192"/>
      <c r="DL232" s="174"/>
      <c r="DM232" s="193"/>
      <c r="DN232" s="135"/>
      <c r="DO232" s="79"/>
      <c r="DP232" s="79"/>
      <c r="DQ232" s="79"/>
      <c r="DR232" s="79"/>
      <c r="DS232" s="79"/>
      <c r="DT232" s="79"/>
      <c r="DU232" s="79"/>
      <c r="DV232" s="18"/>
      <c r="DW232" s="18"/>
      <c r="DX232" s="18"/>
      <c r="DY232" s="177"/>
      <c r="DZ232" s="177">
        <v>0</v>
      </c>
      <c r="EA232" s="177">
        <v>0</v>
      </c>
      <c r="EB232" s="177">
        <v>0</v>
      </c>
      <c r="EC232" s="177">
        <v>0</v>
      </c>
      <c r="ED232" s="177">
        <v>0</v>
      </c>
      <c r="EE232" s="177">
        <v>0</v>
      </c>
      <c r="EF232" s="177">
        <v>0</v>
      </c>
      <c r="EG232" s="177">
        <v>0</v>
      </c>
      <c r="EH232" s="177">
        <v>0</v>
      </c>
      <c r="EI232" s="177">
        <v>0</v>
      </c>
      <c r="EJ232" s="177">
        <v>0</v>
      </c>
      <c r="EK232" s="177">
        <v>0</v>
      </c>
      <c r="EL232" s="177">
        <v>0</v>
      </c>
      <c r="EM232" s="177">
        <v>0</v>
      </c>
      <c r="EN232" s="177">
        <v>0</v>
      </c>
      <c r="EO232" s="177">
        <v>0</v>
      </c>
      <c r="EP232" s="177">
        <v>0</v>
      </c>
      <c r="EQ232" s="177">
        <v>0</v>
      </c>
      <c r="ER232" s="177">
        <v>0</v>
      </c>
      <c r="ES232" s="177">
        <v>0</v>
      </c>
      <c r="ET232" s="177">
        <v>0</v>
      </c>
      <c r="EU232" s="177">
        <v>0</v>
      </c>
      <c r="EV232" s="177">
        <v>0</v>
      </c>
      <c r="EW232" s="177">
        <v>0</v>
      </c>
      <c r="EX232" s="177">
        <v>0</v>
      </c>
      <c r="EY232" s="177">
        <v>0</v>
      </c>
      <c r="EZ232" s="177">
        <v>0</v>
      </c>
      <c r="FA232" s="177">
        <v>0</v>
      </c>
      <c r="FB232" s="177">
        <v>0</v>
      </c>
      <c r="FC232" s="249">
        <v>744</v>
      </c>
      <c r="FD232" s="250">
        <v>586</v>
      </c>
      <c r="FE232" s="249">
        <v>586</v>
      </c>
      <c r="FF232" s="249">
        <v>586</v>
      </c>
      <c r="FG232" s="250">
        <v>503</v>
      </c>
      <c r="FH232" s="250">
        <v>494</v>
      </c>
      <c r="FI232" s="244">
        <v>494</v>
      </c>
      <c r="FJ232" s="244">
        <v>494</v>
      </c>
      <c r="FK232" s="244">
        <v>469</v>
      </c>
      <c r="FL232" s="244">
        <v>469</v>
      </c>
      <c r="FM232" s="244">
        <v>469</v>
      </c>
      <c r="FN232" s="244">
        <v>469</v>
      </c>
      <c r="FO232" s="244">
        <v>469</v>
      </c>
      <c r="FP232" s="244">
        <v>469</v>
      </c>
      <c r="FQ232" s="244">
        <v>469</v>
      </c>
      <c r="FR232" s="244">
        <v>469</v>
      </c>
      <c r="FS232" s="244">
        <v>469</v>
      </c>
      <c r="FT232" s="244">
        <v>469</v>
      </c>
      <c r="FU232" s="244">
        <v>469</v>
      </c>
      <c r="FV232" s="244">
        <v>469</v>
      </c>
      <c r="FW232" s="244">
        <v>469</v>
      </c>
      <c r="FX232" s="244">
        <v>469</v>
      </c>
      <c r="FY232" s="244">
        <v>469</v>
      </c>
      <c r="FZ232" s="244">
        <v>469</v>
      </c>
      <c r="GA232" s="244">
        <v>469</v>
      </c>
      <c r="GB232" s="244">
        <v>469</v>
      </c>
      <c r="GC232" s="244">
        <v>469</v>
      </c>
      <c r="GD232" s="244">
        <v>466</v>
      </c>
      <c r="GE232" s="244">
        <v>466</v>
      </c>
      <c r="GF232" s="244">
        <v>466</v>
      </c>
      <c r="GG232" s="248">
        <v>466</v>
      </c>
      <c r="GH232" s="248">
        <v>466</v>
      </c>
      <c r="GI232" s="248">
        <v>466</v>
      </c>
      <c r="GJ232" s="248">
        <v>466</v>
      </c>
      <c r="GK232" s="248">
        <v>466</v>
      </c>
      <c r="GL232" s="248">
        <v>466</v>
      </c>
      <c r="GM232" s="248">
        <v>466</v>
      </c>
      <c r="GN232" s="248">
        <v>466</v>
      </c>
      <c r="GO232" s="248">
        <v>466</v>
      </c>
      <c r="GP232" s="248">
        <v>466</v>
      </c>
      <c r="GQ232" s="248">
        <v>466</v>
      </c>
      <c r="GR232" s="248">
        <v>466</v>
      </c>
      <c r="GS232" s="248">
        <v>466</v>
      </c>
      <c r="GT232" s="248">
        <v>466</v>
      </c>
      <c r="GU232" s="248">
        <v>461</v>
      </c>
      <c r="GV232" s="248">
        <v>461</v>
      </c>
      <c r="GW232" s="248">
        <v>461</v>
      </c>
      <c r="GX232" s="248">
        <v>461</v>
      </c>
      <c r="GY232" s="248">
        <v>459</v>
      </c>
      <c r="GZ232" s="248">
        <v>459</v>
      </c>
      <c r="HA232" s="248">
        <v>457</v>
      </c>
      <c r="HB232" s="248">
        <v>452</v>
      </c>
      <c r="HC232" s="248">
        <v>452</v>
      </c>
      <c r="HD232" s="248">
        <v>452</v>
      </c>
      <c r="HE232" s="248">
        <v>1</v>
      </c>
      <c r="HF232" s="248">
        <v>452</v>
      </c>
      <c r="HG232" s="248">
        <v>452</v>
      </c>
      <c r="HH232" s="248">
        <v>452</v>
      </c>
      <c r="HI232" s="248">
        <v>452</v>
      </c>
      <c r="HJ232" s="248">
        <v>447</v>
      </c>
      <c r="HK232" s="198"/>
      <c r="HL232" s="198"/>
      <c r="HM232" s="248">
        <v>447</v>
      </c>
      <c r="HN232" s="248">
        <v>447</v>
      </c>
      <c r="HO232" s="248">
        <v>452</v>
      </c>
      <c r="HP232" s="248">
        <v>444</v>
      </c>
      <c r="HQ232" s="248">
        <v>444</v>
      </c>
      <c r="HR232" s="248">
        <v>444</v>
      </c>
      <c r="HS232" s="248">
        <v>444</v>
      </c>
      <c r="HT232" s="248">
        <v>444</v>
      </c>
      <c r="HU232" s="248">
        <v>444</v>
      </c>
      <c r="HV232" s="198"/>
      <c r="HW232" s="248">
        <v>444</v>
      </c>
      <c r="HX232" s="248">
        <v>444</v>
      </c>
      <c r="HY232" s="248">
        <v>444</v>
      </c>
      <c r="HZ232" s="248">
        <v>444</v>
      </c>
      <c r="IA232" s="248">
        <v>444</v>
      </c>
      <c r="IB232" s="248">
        <v>444</v>
      </c>
      <c r="IC232" s="248">
        <v>444</v>
      </c>
      <c r="ID232" s="248">
        <v>439</v>
      </c>
      <c r="IE232" s="248">
        <v>429</v>
      </c>
      <c r="IF232" s="248">
        <v>429</v>
      </c>
      <c r="IG232" s="248">
        <v>429</v>
      </c>
      <c r="IH232" s="248">
        <v>429</v>
      </c>
      <c r="II232" s="248">
        <v>429</v>
      </c>
      <c r="IJ232" s="248">
        <v>426</v>
      </c>
      <c r="IK232" s="248">
        <v>426</v>
      </c>
      <c r="IL232" s="247">
        <v>1125</v>
      </c>
      <c r="IM232" s="247">
        <v>1125</v>
      </c>
      <c r="IN232" s="247">
        <v>1125</v>
      </c>
      <c r="IO232" s="247">
        <v>1125</v>
      </c>
      <c r="IP232" s="247">
        <v>1125</v>
      </c>
      <c r="IQ232" s="247">
        <v>1105</v>
      </c>
      <c r="IR232" s="247">
        <v>1105</v>
      </c>
      <c r="IS232" s="247">
        <v>1105</v>
      </c>
      <c r="IT232" s="247">
        <v>1105</v>
      </c>
      <c r="IU232" s="247">
        <v>1105</v>
      </c>
      <c r="IV232" s="247">
        <v>1105</v>
      </c>
      <c r="IW232" s="247">
        <v>1105</v>
      </c>
      <c r="IX232" s="247">
        <v>1105</v>
      </c>
      <c r="IY232" s="247">
        <v>1105</v>
      </c>
      <c r="IZ232" s="198"/>
      <c r="JA232" s="247">
        <v>1105</v>
      </c>
      <c r="JB232" s="247">
        <v>1105</v>
      </c>
      <c r="JC232" s="247">
        <v>1105</v>
      </c>
      <c r="JD232" s="247">
        <v>1105</v>
      </c>
      <c r="JE232" s="247">
        <v>1105</v>
      </c>
      <c r="JF232" s="247">
        <v>1105</v>
      </c>
      <c r="JG232" s="247">
        <v>1105</v>
      </c>
      <c r="JH232" s="247">
        <v>1105</v>
      </c>
      <c r="JI232" s="247">
        <v>1105</v>
      </c>
      <c r="JJ232" s="247"/>
      <c r="JK232" s="247">
        <v>1105</v>
      </c>
      <c r="JL232" s="247">
        <v>1105</v>
      </c>
      <c r="JM232" s="247">
        <v>1105</v>
      </c>
      <c r="JN232" s="247">
        <v>1105</v>
      </c>
      <c r="JO232" s="247">
        <v>1105</v>
      </c>
      <c r="JP232" s="247">
        <v>1105</v>
      </c>
      <c r="JQ232" s="198"/>
      <c r="JR232" s="247">
        <v>1105</v>
      </c>
      <c r="JS232" s="247">
        <v>1105</v>
      </c>
      <c r="JT232" s="247">
        <v>1093</v>
      </c>
      <c r="JU232" s="247">
        <v>1093</v>
      </c>
      <c r="JV232" s="247">
        <v>1093</v>
      </c>
      <c r="JW232" s="247">
        <v>1093</v>
      </c>
      <c r="JX232" s="247">
        <v>1093</v>
      </c>
      <c r="JY232" s="247">
        <v>1063</v>
      </c>
      <c r="JZ232" s="247">
        <v>1053</v>
      </c>
      <c r="KA232" s="247">
        <v>1018</v>
      </c>
      <c r="KB232" s="247">
        <v>1008</v>
      </c>
      <c r="KC232" s="247">
        <v>1008</v>
      </c>
      <c r="KD232" s="247">
        <v>1008</v>
      </c>
      <c r="KE232" s="247">
        <v>1008</v>
      </c>
      <c r="KF232" s="247">
        <v>980</v>
      </c>
      <c r="KG232" s="247">
        <v>980</v>
      </c>
      <c r="KH232" s="247">
        <v>980</v>
      </c>
      <c r="KI232" s="247">
        <v>980</v>
      </c>
      <c r="KJ232" s="247">
        <v>970</v>
      </c>
      <c r="KK232" s="247">
        <v>970</v>
      </c>
      <c r="KL232" s="247">
        <v>970</v>
      </c>
      <c r="KM232" s="247">
        <v>967</v>
      </c>
      <c r="KN232" s="247">
        <v>967</v>
      </c>
      <c r="KO232" s="247">
        <v>967</v>
      </c>
      <c r="KP232" s="247">
        <v>967</v>
      </c>
      <c r="KQ232" s="247">
        <v>967</v>
      </c>
      <c r="KR232" s="247">
        <v>967</v>
      </c>
      <c r="KS232" s="247">
        <v>967</v>
      </c>
      <c r="KT232" s="247">
        <v>967</v>
      </c>
      <c r="KU232" s="247">
        <v>962</v>
      </c>
      <c r="KV232" s="247">
        <v>947</v>
      </c>
      <c r="KW232" s="247">
        <v>947</v>
      </c>
      <c r="KX232" s="198"/>
      <c r="KY232" s="198"/>
      <c r="KZ232" s="198"/>
      <c r="LA232" s="198"/>
      <c r="LB232" s="247">
        <v>936</v>
      </c>
      <c r="LC232" s="247">
        <v>1105</v>
      </c>
      <c r="LD232" s="247">
        <v>1105</v>
      </c>
      <c r="LE232" s="247">
        <v>936</v>
      </c>
      <c r="LF232" s="243">
        <v>0</v>
      </c>
      <c r="LG232" s="247">
        <v>936</v>
      </c>
      <c r="LH232" s="198"/>
      <c r="LI232" s="198"/>
      <c r="LJ232" s="198"/>
      <c r="LK232" s="198"/>
      <c r="LL232" s="198"/>
      <c r="LM232" s="198"/>
      <c r="LN232" s="198"/>
      <c r="LO232" s="198"/>
      <c r="LP232" s="198"/>
      <c r="LQ232" s="247">
        <v>936</v>
      </c>
      <c r="LR232" s="198"/>
      <c r="LS232" s="198"/>
      <c r="LT232" s="198"/>
      <c r="LU232" s="198"/>
      <c r="LV232" s="198"/>
      <c r="LW232" s="198"/>
      <c r="LX232" s="198"/>
      <c r="LY232" s="198"/>
      <c r="LZ232" s="198"/>
      <c r="MA232" s="198"/>
      <c r="MB232" s="198"/>
      <c r="MC232" s="198"/>
      <c r="MD232" s="198"/>
      <c r="ME232" s="198"/>
      <c r="MF232" s="198"/>
      <c r="MG232" s="198"/>
      <c r="MH232" s="198"/>
      <c r="MI232" s="198"/>
      <c r="MJ232" s="198"/>
      <c r="MK232" s="198"/>
      <c r="ML232" s="198"/>
      <c r="MM232" s="198"/>
      <c r="MN232" s="247">
        <v>936</v>
      </c>
      <c r="MO232" s="247">
        <v>899</v>
      </c>
      <c r="MP232" s="198"/>
      <c r="MQ232" s="247">
        <v>899</v>
      </c>
      <c r="MR232" s="198"/>
      <c r="MS232" s="198"/>
      <c r="MT232" s="198"/>
      <c r="MU232" s="198"/>
      <c r="MV232" s="198"/>
      <c r="MW232" s="198"/>
      <c r="MX232" s="198"/>
      <c r="MY232" s="198"/>
      <c r="MZ232" s="198"/>
      <c r="NA232" s="247">
        <v>899</v>
      </c>
      <c r="NB232" s="198"/>
      <c r="NC232" s="198"/>
      <c r="ND232" s="198"/>
      <c r="NE232" s="198"/>
      <c r="NF232" s="198"/>
      <c r="NG232" s="198"/>
      <c r="NH232" s="198"/>
      <c r="NI232" s="198"/>
      <c r="NJ232" s="198"/>
      <c r="NK232" s="198"/>
      <c r="NL232" s="198"/>
      <c r="NM232" s="198"/>
      <c r="NN232" s="198"/>
      <c r="NO232" s="198"/>
      <c r="NP232" s="198"/>
      <c r="NQ232" s="198"/>
      <c r="NR232" s="198"/>
      <c r="NS232" s="198"/>
      <c r="NT232" s="198"/>
      <c r="NU232" s="198"/>
      <c r="NV232" s="198"/>
      <c r="NW232" s="198"/>
      <c r="NX232" s="198"/>
      <c r="NY232" s="198"/>
      <c r="NZ232" s="198"/>
      <c r="OA232" s="198"/>
      <c r="OB232" s="198"/>
      <c r="OC232" s="198"/>
      <c r="OD232" s="198"/>
      <c r="OE232" s="198"/>
      <c r="OF232" s="198"/>
      <c r="OG232" s="198"/>
      <c r="OH232" s="198"/>
      <c r="OI232" s="198"/>
      <c r="OJ232" s="198"/>
      <c r="OK232" s="198"/>
      <c r="OL232" s="198"/>
      <c r="OM232" s="198"/>
      <c r="ON232" s="198"/>
      <c r="OO232" s="198"/>
      <c r="OP232" s="198"/>
      <c r="OQ232" s="198"/>
      <c r="OR232" s="198"/>
      <c r="OS232" s="198"/>
      <c r="OT232" s="198"/>
      <c r="OU232" s="198"/>
      <c r="OV232" s="198"/>
      <c r="OW232" s="198"/>
      <c r="OX232" s="198"/>
      <c r="OY232" s="198"/>
      <c r="OZ232" s="198"/>
      <c r="PA232" s="198"/>
      <c r="PB232" s="198"/>
      <c r="PC232" s="198"/>
      <c r="PD232" s="198"/>
      <c r="PE232" s="198"/>
      <c r="PF232" s="198"/>
      <c r="PG232" s="198"/>
      <c r="PH232" s="198"/>
      <c r="PI232" s="198"/>
      <c r="PJ232" s="198"/>
      <c r="PK232" s="198"/>
      <c r="PL232" s="198"/>
      <c r="PM232" s="198"/>
      <c r="PN232" s="198"/>
      <c r="PO232" s="198"/>
      <c r="PP232" s="198"/>
      <c r="PQ232" s="198"/>
      <c r="PR232" s="198"/>
      <c r="PS232" s="198"/>
      <c r="PT232" s="198"/>
      <c r="PU232" s="198"/>
      <c r="PV232" s="198"/>
      <c r="PW232" s="198"/>
      <c r="PX232" s="261"/>
      <c r="PY232" s="261"/>
      <c r="PZ232" s="261"/>
      <c r="QA232" s="261"/>
      <c r="QB232" s="261"/>
      <c r="QC232" s="261"/>
      <c r="QD232" s="261"/>
      <c r="QE232" s="261"/>
      <c r="QF232" s="261"/>
      <c r="QG232" s="261"/>
      <c r="QH232" s="261"/>
      <c r="QI232" s="261"/>
      <c r="QJ232" s="261"/>
      <c r="QK232" s="261"/>
      <c r="QL232" s="261"/>
      <c r="QM232" s="261"/>
      <c r="QN232" s="261"/>
      <c r="QO232" s="261"/>
      <c r="QP232" s="261"/>
      <c r="QQ232" s="261"/>
      <c r="QR232" s="261"/>
      <c r="QS232" s="261"/>
      <c r="QT232" s="261"/>
      <c r="QU232" s="261"/>
      <c r="QV232" s="261"/>
      <c r="QW232" s="261"/>
      <c r="QX232" s="261"/>
      <c r="QY232" s="261"/>
      <c r="QZ232" s="261"/>
      <c r="RA232" s="261"/>
      <c r="RB232" s="261"/>
      <c r="RC232" s="261"/>
      <c r="RD232" s="261"/>
      <c r="RE232" s="261"/>
      <c r="RF232" s="261"/>
      <c r="RG232" s="261"/>
      <c r="RH232" s="261"/>
      <c r="RI232" s="261"/>
      <c r="RJ232" s="261"/>
      <c r="RK232" s="261"/>
      <c r="RL232" s="261"/>
      <c r="RM232" s="261"/>
      <c r="RN232" s="261"/>
      <c r="RO232" s="261"/>
      <c r="RP232" s="261"/>
      <c r="RQ232" s="261"/>
      <c r="RR232" s="261"/>
      <c r="RS232" s="261"/>
      <c r="RT232" s="261"/>
      <c r="RU232" s="261"/>
      <c r="RV232" s="261"/>
      <c r="RW232" s="261"/>
      <c r="RX232" s="261"/>
      <c r="RY232" s="261"/>
      <c r="RZ232" s="261"/>
      <c r="SA232" s="261"/>
      <c r="SB232" s="261"/>
      <c r="SC232" s="261"/>
      <c r="SD232" s="261"/>
      <c r="SE232" s="261"/>
    </row>
    <row r="233" spans="1:499" x14ac:dyDescent="0.2">
      <c r="A233" s="230" t="s">
        <v>830</v>
      </c>
      <c r="B233" s="231" t="s">
        <v>3944</v>
      </c>
      <c r="C233" s="225"/>
      <c r="D233" s="225"/>
      <c r="E233" s="225"/>
      <c r="F233" s="226" t="s">
        <v>5914</v>
      </c>
      <c r="G233" s="226" t="s">
        <v>5550</v>
      </c>
      <c r="H233" s="226" t="s">
        <v>5551</v>
      </c>
      <c r="I233" s="226" t="s">
        <v>5912</v>
      </c>
      <c r="J233" s="226"/>
      <c r="K233" s="226"/>
      <c r="L233" s="226"/>
      <c r="M233" s="226"/>
      <c r="N233" s="226" t="s">
        <v>5553</v>
      </c>
      <c r="O233" s="226" t="s">
        <v>5554</v>
      </c>
      <c r="P233" s="226"/>
      <c r="Q233" s="237">
        <v>0</v>
      </c>
      <c r="R233" s="238"/>
      <c r="S233" s="238"/>
      <c r="T233" s="238"/>
      <c r="U233" s="238"/>
      <c r="V233" s="238"/>
      <c r="W233" s="232" t="s">
        <v>5578</v>
      </c>
      <c r="X233" s="232"/>
      <c r="Y233" s="232" t="s">
        <v>5556</v>
      </c>
      <c r="Z233" s="235">
        <v>0.33</v>
      </c>
      <c r="AA233" s="235">
        <v>0.52</v>
      </c>
      <c r="AB233" s="235">
        <v>0</v>
      </c>
      <c r="AC233" s="224">
        <v>36526</v>
      </c>
      <c r="AD233" s="224">
        <v>36526</v>
      </c>
      <c r="AE233" s="125">
        <v>18</v>
      </c>
      <c r="AF233" s="125">
        <v>24</v>
      </c>
      <c r="AG233" s="125">
        <v>12</v>
      </c>
      <c r="AH233" s="236">
        <v>1</v>
      </c>
      <c r="AI233" s="236" t="s">
        <v>819</v>
      </c>
      <c r="AJ233" s="125" t="s">
        <v>6247</v>
      </c>
      <c r="AK233" s="175" t="s">
        <v>5145</v>
      </c>
      <c r="AL233" s="125" t="s">
        <v>820</v>
      </c>
      <c r="AM233" s="27" t="s">
        <v>820</v>
      </c>
      <c r="AN233" s="126">
        <v>25.63</v>
      </c>
      <c r="AO233" s="126">
        <v>7.8</v>
      </c>
      <c r="AP233" s="126">
        <v>6</v>
      </c>
      <c r="AQ233" s="126">
        <v>0</v>
      </c>
      <c r="AR233" s="125">
        <v>0</v>
      </c>
      <c r="AS233" s="125">
        <v>0</v>
      </c>
      <c r="AT233" s="178">
        <v>43450</v>
      </c>
      <c r="AU233" s="178"/>
      <c r="AV233" s="178">
        <v>43070</v>
      </c>
      <c r="AW233" s="239" t="s">
        <v>855</v>
      </c>
      <c r="AX233" s="239" t="s">
        <v>846</v>
      </c>
      <c r="AY233" s="127"/>
      <c r="AZ233" s="127"/>
      <c r="BA233" s="128">
        <v>1</v>
      </c>
      <c r="BB233" s="128" t="s">
        <v>489</v>
      </c>
      <c r="BC233" s="128"/>
      <c r="BD233" s="128">
        <v>1</v>
      </c>
      <c r="BE233" s="129" t="s">
        <v>541</v>
      </c>
      <c r="BF233" s="130">
        <v>1</v>
      </c>
      <c r="BG233" s="240"/>
      <c r="BH233" s="241"/>
      <c r="BI233" s="190"/>
      <c r="BJ233" s="131">
        <v>800</v>
      </c>
      <c r="BK233" s="191">
        <v>1108</v>
      </c>
      <c r="BL233" s="13">
        <v>532</v>
      </c>
      <c r="BM233" s="13">
        <v>264</v>
      </c>
      <c r="BN233" s="27" t="s">
        <v>5566</v>
      </c>
      <c r="BO233" s="13" t="s">
        <v>5566</v>
      </c>
      <c r="BP233" s="222">
        <v>900</v>
      </c>
      <c r="BQ233" s="132"/>
      <c r="BR233" s="133"/>
      <c r="BS233" s="125">
        <v>1000000000</v>
      </c>
      <c r="BT233" s="134">
        <v>610</v>
      </c>
      <c r="BU233" s="135">
        <v>0.23749999999999999</v>
      </c>
      <c r="BV233" s="134">
        <v>0</v>
      </c>
      <c r="BW233" s="136">
        <v>0</v>
      </c>
      <c r="BX233" s="136">
        <v>0</v>
      </c>
      <c r="BY233" s="136">
        <v>0</v>
      </c>
      <c r="BZ233" s="134">
        <v>0</v>
      </c>
      <c r="CA233" s="134">
        <v>0</v>
      </c>
      <c r="CB233" s="134">
        <v>610</v>
      </c>
      <c r="CC233" s="135">
        <v>0.23749999999999999</v>
      </c>
      <c r="CD233" s="134"/>
      <c r="CE233" s="134"/>
      <c r="CF233" s="137">
        <v>190</v>
      </c>
      <c r="CG233" s="134">
        <v>267</v>
      </c>
      <c r="CH233" s="132"/>
      <c r="CI233" s="132"/>
      <c r="CJ233" s="229" t="s">
        <v>820</v>
      </c>
      <c r="CK233" s="233" t="s">
        <v>820</v>
      </c>
      <c r="CL233" s="138">
        <v>0</v>
      </c>
      <c r="CM233" s="138">
        <v>0</v>
      </c>
      <c r="CN233" s="135">
        <v>0</v>
      </c>
      <c r="CO233" s="135">
        <v>0.77</v>
      </c>
      <c r="CP233" s="139"/>
      <c r="CQ233" s="135">
        <v>0</v>
      </c>
      <c r="CR233" s="179">
        <v>43286</v>
      </c>
      <c r="CS233" s="180">
        <v>43367</v>
      </c>
      <c r="CT233" s="181">
        <v>43493</v>
      </c>
      <c r="CU233" s="181">
        <v>43067</v>
      </c>
      <c r="CV233" s="181">
        <v>0</v>
      </c>
      <c r="CW233" s="181">
        <v>43151</v>
      </c>
      <c r="CX233" s="181">
        <v>43235</v>
      </c>
      <c r="CY233" s="135">
        <v>0.17595612647816491</v>
      </c>
      <c r="CZ233" s="134">
        <v>0</v>
      </c>
      <c r="DA233" s="135">
        <v>9.7087378640776691E-3</v>
      </c>
      <c r="DB233" s="135">
        <v>0</v>
      </c>
      <c r="DC233" s="135">
        <v>0</v>
      </c>
      <c r="DD233" s="135">
        <v>0.32038834951456313</v>
      </c>
      <c r="DE233" s="140">
        <v>0.21359223300970873</v>
      </c>
      <c r="DF233" s="13" t="s">
        <v>820</v>
      </c>
      <c r="DG233" s="80" t="s">
        <v>706</v>
      </c>
      <c r="DH233" s="18" t="b">
        <v>0</v>
      </c>
      <c r="DI233" s="79"/>
      <c r="DJ233" s="79"/>
      <c r="DK233" s="192"/>
      <c r="DL233" s="174"/>
      <c r="DM233" s="193"/>
      <c r="DN233" s="135"/>
      <c r="DO233" s="79"/>
      <c r="DP233" s="79"/>
      <c r="DQ233" s="79"/>
      <c r="DR233" s="79"/>
      <c r="DS233" s="79"/>
      <c r="DT233" s="79"/>
      <c r="DU233" s="79"/>
      <c r="DV233" s="18"/>
      <c r="DW233" s="18"/>
      <c r="DX233" s="18"/>
      <c r="DY233" s="177"/>
      <c r="DZ233" s="177">
        <v>0</v>
      </c>
      <c r="EA233" s="177">
        <v>0</v>
      </c>
      <c r="EB233" s="177">
        <v>0</v>
      </c>
      <c r="EC233" s="177">
        <v>0</v>
      </c>
      <c r="ED233" s="177">
        <v>0</v>
      </c>
      <c r="EE233" s="177">
        <v>0</v>
      </c>
      <c r="EF233" s="177">
        <v>0</v>
      </c>
      <c r="EG233" s="177">
        <v>0</v>
      </c>
      <c r="EH233" s="177">
        <v>0</v>
      </c>
      <c r="EI233" s="177">
        <v>0</v>
      </c>
      <c r="EJ233" s="177">
        <v>0</v>
      </c>
      <c r="EK233" s="177">
        <v>0</v>
      </c>
      <c r="EL233" s="177">
        <v>0</v>
      </c>
      <c r="EM233" s="177">
        <v>0</v>
      </c>
      <c r="EN233" s="177">
        <v>0</v>
      </c>
      <c r="EO233" s="177">
        <v>0</v>
      </c>
      <c r="EP233" s="177">
        <v>0</v>
      </c>
      <c r="EQ233" s="177">
        <v>0</v>
      </c>
      <c r="ER233" s="177">
        <v>0</v>
      </c>
      <c r="ES233" s="177">
        <v>0</v>
      </c>
      <c r="ET233" s="177">
        <v>0</v>
      </c>
      <c r="EU233" s="177">
        <v>0</v>
      </c>
      <c r="EV233" s="177">
        <v>0</v>
      </c>
      <c r="EW233" s="177">
        <v>0</v>
      </c>
      <c r="EX233" s="177">
        <v>0</v>
      </c>
      <c r="EY233" s="177">
        <v>0</v>
      </c>
      <c r="EZ233" s="177">
        <v>0</v>
      </c>
      <c r="FA233" s="177">
        <v>0</v>
      </c>
      <c r="FB233" s="177">
        <v>0</v>
      </c>
      <c r="FC233" s="249">
        <v>758</v>
      </c>
      <c r="FD233" s="244">
        <v>551</v>
      </c>
      <c r="FE233" s="244">
        <v>551</v>
      </c>
      <c r="FF233" s="244">
        <v>551</v>
      </c>
      <c r="FG233" s="250">
        <v>432</v>
      </c>
      <c r="FH233" s="250">
        <v>422</v>
      </c>
      <c r="FI233" s="250">
        <v>422</v>
      </c>
      <c r="FJ233" s="250">
        <v>422</v>
      </c>
      <c r="FK233" s="250">
        <v>346</v>
      </c>
      <c r="FL233" s="250">
        <v>346</v>
      </c>
      <c r="FM233" s="250">
        <v>346</v>
      </c>
      <c r="FN233" s="250">
        <v>346</v>
      </c>
      <c r="FO233" s="250">
        <v>346</v>
      </c>
      <c r="FP233" s="250">
        <v>346</v>
      </c>
      <c r="FQ233" s="250">
        <v>346</v>
      </c>
      <c r="FR233" s="250">
        <v>346</v>
      </c>
      <c r="FS233" s="250">
        <v>346</v>
      </c>
      <c r="FT233" s="250">
        <v>346</v>
      </c>
      <c r="FU233" s="250">
        <v>346</v>
      </c>
      <c r="FV233" s="250">
        <v>346</v>
      </c>
      <c r="FW233" s="250">
        <v>346</v>
      </c>
      <c r="FX233" s="250">
        <v>346</v>
      </c>
      <c r="FY233" s="250">
        <v>346</v>
      </c>
      <c r="FZ233" s="250">
        <v>346</v>
      </c>
      <c r="GA233" s="250">
        <v>346</v>
      </c>
      <c r="GB233" s="250">
        <v>346</v>
      </c>
      <c r="GC233" s="250">
        <v>346</v>
      </c>
      <c r="GD233" s="250">
        <v>332</v>
      </c>
      <c r="GE233" s="250">
        <v>332</v>
      </c>
      <c r="GF233" s="250">
        <v>332</v>
      </c>
      <c r="GG233" s="250">
        <v>332</v>
      </c>
      <c r="GH233" s="250">
        <v>332</v>
      </c>
      <c r="GI233" s="250">
        <v>332</v>
      </c>
      <c r="GJ233" s="250">
        <v>332</v>
      </c>
      <c r="GK233" s="250">
        <v>332</v>
      </c>
      <c r="GL233" s="250">
        <v>332</v>
      </c>
      <c r="GM233" s="250">
        <v>332</v>
      </c>
      <c r="GN233" s="250">
        <v>332</v>
      </c>
      <c r="GO233" s="250">
        <v>332</v>
      </c>
      <c r="GP233" s="250">
        <v>332</v>
      </c>
      <c r="GQ233" s="250">
        <v>332</v>
      </c>
      <c r="GR233" s="250">
        <v>332</v>
      </c>
      <c r="GS233" s="250">
        <v>332</v>
      </c>
      <c r="GT233" s="250">
        <v>332</v>
      </c>
      <c r="GU233" s="250">
        <v>327</v>
      </c>
      <c r="GV233" s="250">
        <v>324</v>
      </c>
      <c r="GW233" s="250">
        <v>324</v>
      </c>
      <c r="GX233" s="250">
        <v>324</v>
      </c>
      <c r="GY233" s="250">
        <v>322</v>
      </c>
      <c r="GZ233" s="250">
        <v>322</v>
      </c>
      <c r="HA233" s="250">
        <v>317</v>
      </c>
      <c r="HB233" s="250">
        <v>312</v>
      </c>
      <c r="HC233" s="250">
        <v>312</v>
      </c>
      <c r="HD233" s="250">
        <v>312</v>
      </c>
      <c r="HE233" s="250">
        <v>1</v>
      </c>
      <c r="HF233" s="250">
        <v>312</v>
      </c>
      <c r="HG233" s="250">
        <v>312</v>
      </c>
      <c r="HH233" s="250">
        <v>312</v>
      </c>
      <c r="HI233" s="244">
        <v>312</v>
      </c>
      <c r="HJ233" s="244">
        <v>307</v>
      </c>
      <c r="HK233" s="196"/>
      <c r="HL233" s="196"/>
      <c r="HM233" s="244">
        <v>301</v>
      </c>
      <c r="HN233" s="244">
        <v>301</v>
      </c>
      <c r="HO233" s="244">
        <v>312</v>
      </c>
      <c r="HP233" s="244">
        <v>298</v>
      </c>
      <c r="HQ233" s="244">
        <v>298</v>
      </c>
      <c r="HR233" s="244">
        <v>298</v>
      </c>
      <c r="HS233" s="244">
        <v>298</v>
      </c>
      <c r="HT233" s="244">
        <v>298</v>
      </c>
      <c r="HU233" s="244">
        <v>298</v>
      </c>
      <c r="HV233" s="196"/>
      <c r="HW233" s="244">
        <v>298</v>
      </c>
      <c r="HX233" s="244">
        <v>298</v>
      </c>
      <c r="HY233" s="244">
        <v>298</v>
      </c>
      <c r="HZ233" s="244">
        <v>298</v>
      </c>
      <c r="IA233" s="244">
        <v>298</v>
      </c>
      <c r="IB233" s="244">
        <v>298</v>
      </c>
      <c r="IC233" s="244">
        <v>298</v>
      </c>
      <c r="ID233" s="244">
        <v>286</v>
      </c>
      <c r="IE233" s="244">
        <v>286</v>
      </c>
      <c r="IF233" s="244">
        <v>286</v>
      </c>
      <c r="IG233" s="244">
        <v>286</v>
      </c>
      <c r="IH233" s="244">
        <v>286</v>
      </c>
      <c r="II233" s="244">
        <v>286</v>
      </c>
      <c r="IJ233" s="244">
        <v>283</v>
      </c>
      <c r="IK233" s="244">
        <v>283</v>
      </c>
      <c r="IL233" s="247">
        <v>880</v>
      </c>
      <c r="IM233" s="247">
        <v>880</v>
      </c>
      <c r="IN233" s="247">
        <v>880</v>
      </c>
      <c r="IO233" s="247">
        <v>880</v>
      </c>
      <c r="IP233" s="247">
        <v>880</v>
      </c>
      <c r="IQ233" s="247">
        <v>860</v>
      </c>
      <c r="IR233" s="247">
        <v>860</v>
      </c>
      <c r="IS233" s="247">
        <v>860</v>
      </c>
      <c r="IT233" s="247">
        <v>860</v>
      </c>
      <c r="IU233" s="247">
        <v>860</v>
      </c>
      <c r="IV233" s="247">
        <v>860</v>
      </c>
      <c r="IW233" s="247">
        <v>860</v>
      </c>
      <c r="IX233" s="247">
        <v>860</v>
      </c>
      <c r="IY233" s="247">
        <v>860</v>
      </c>
      <c r="IZ233" s="196"/>
      <c r="JA233" s="247">
        <v>860</v>
      </c>
      <c r="JB233" s="247">
        <v>860</v>
      </c>
      <c r="JC233" s="247">
        <v>860</v>
      </c>
      <c r="JD233" s="246">
        <v>860</v>
      </c>
      <c r="JE233" s="246">
        <v>860</v>
      </c>
      <c r="JF233" s="246">
        <v>860</v>
      </c>
      <c r="JG233" s="246">
        <v>850</v>
      </c>
      <c r="JH233" s="246">
        <v>850</v>
      </c>
      <c r="JI233" s="246">
        <v>850</v>
      </c>
      <c r="JJ233" s="246"/>
      <c r="JK233" s="247">
        <v>850</v>
      </c>
      <c r="JL233" s="246">
        <v>850</v>
      </c>
      <c r="JM233" s="246">
        <v>850</v>
      </c>
      <c r="JN233" s="246">
        <v>840</v>
      </c>
      <c r="JO233" s="246">
        <v>840</v>
      </c>
      <c r="JP233" s="246">
        <v>840</v>
      </c>
      <c r="JQ233" s="196"/>
      <c r="JR233" s="246">
        <v>840</v>
      </c>
      <c r="JS233" s="246">
        <v>840</v>
      </c>
      <c r="JT233" s="246">
        <v>828</v>
      </c>
      <c r="JU233" s="246">
        <v>828</v>
      </c>
      <c r="JV233" s="246">
        <v>828</v>
      </c>
      <c r="JW233" s="246">
        <v>828</v>
      </c>
      <c r="JX233" s="246">
        <v>828</v>
      </c>
      <c r="JY233" s="249">
        <v>798</v>
      </c>
      <c r="JZ233" s="249">
        <v>788</v>
      </c>
      <c r="KA233" s="249">
        <v>738</v>
      </c>
      <c r="KB233" s="249">
        <v>738</v>
      </c>
      <c r="KC233" s="249">
        <v>738</v>
      </c>
      <c r="KD233" s="249">
        <v>738</v>
      </c>
      <c r="KE233" s="249">
        <v>738</v>
      </c>
      <c r="KF233" s="249">
        <v>708</v>
      </c>
      <c r="KG233" s="249">
        <v>708</v>
      </c>
      <c r="KH233" s="249">
        <v>708</v>
      </c>
      <c r="KI233" s="249">
        <v>708</v>
      </c>
      <c r="KJ233" s="249">
        <v>698</v>
      </c>
      <c r="KK233" s="249">
        <v>698</v>
      </c>
      <c r="KL233" s="249">
        <v>698</v>
      </c>
      <c r="KM233" s="249">
        <v>695</v>
      </c>
      <c r="KN233" s="249">
        <v>695</v>
      </c>
      <c r="KO233" s="249">
        <v>695</v>
      </c>
      <c r="KP233" s="249">
        <v>695</v>
      </c>
      <c r="KQ233" s="249">
        <v>695</v>
      </c>
      <c r="KR233" s="249">
        <v>695</v>
      </c>
      <c r="KS233" s="249">
        <v>695</v>
      </c>
      <c r="KT233" s="249">
        <v>695</v>
      </c>
      <c r="KU233" s="249">
        <v>690</v>
      </c>
      <c r="KV233" s="249">
        <v>675</v>
      </c>
      <c r="KW233" s="249">
        <v>675</v>
      </c>
      <c r="KX233" s="196"/>
      <c r="KY233" s="196"/>
      <c r="KZ233" s="196"/>
      <c r="LA233" s="196"/>
      <c r="LB233" s="249">
        <v>642</v>
      </c>
      <c r="LC233" s="246">
        <v>850</v>
      </c>
      <c r="LD233" s="246">
        <v>850</v>
      </c>
      <c r="LE233" s="249">
        <v>642</v>
      </c>
      <c r="LF233" s="199">
        <v>0</v>
      </c>
      <c r="LG233" s="249">
        <v>642</v>
      </c>
      <c r="LH233" s="196"/>
      <c r="LI233" s="196"/>
      <c r="LJ233" s="196"/>
      <c r="LK233" s="196"/>
      <c r="LL233" s="196"/>
      <c r="LM233" s="196"/>
      <c r="LN233" s="196"/>
      <c r="LO233" s="196"/>
      <c r="LP233" s="196"/>
      <c r="LQ233" s="249">
        <v>642</v>
      </c>
      <c r="LR233" s="196"/>
      <c r="LS233" s="196"/>
      <c r="LT233" s="196"/>
      <c r="LU233" s="196"/>
      <c r="LV233" s="196"/>
      <c r="LW233" s="196"/>
      <c r="LX233" s="196"/>
      <c r="LY233" s="196"/>
      <c r="LZ233" s="196"/>
      <c r="MA233" s="196"/>
      <c r="MB233" s="196"/>
      <c r="MC233" s="196"/>
      <c r="MD233" s="196"/>
      <c r="ME233" s="196"/>
      <c r="MF233" s="196"/>
      <c r="MG233" s="196"/>
      <c r="MH233" s="196"/>
      <c r="MI233" s="196"/>
      <c r="MJ233" s="196"/>
      <c r="MK233" s="196"/>
      <c r="ML233" s="196"/>
      <c r="MM233" s="196"/>
      <c r="MN233" s="249">
        <v>642</v>
      </c>
      <c r="MO233" s="249">
        <v>610</v>
      </c>
      <c r="MP233" s="196"/>
      <c r="MQ233" s="249">
        <v>610</v>
      </c>
      <c r="MR233" s="196"/>
      <c r="MS233" s="196"/>
      <c r="MT233" s="196"/>
      <c r="MU233" s="196"/>
      <c r="MV233" s="196"/>
      <c r="MW233" s="196"/>
      <c r="MX233" s="196"/>
      <c r="MY233" s="196"/>
      <c r="MZ233" s="196"/>
      <c r="NA233" s="249">
        <v>610</v>
      </c>
      <c r="NB233" s="196"/>
      <c r="NC233" s="196"/>
      <c r="ND233" s="196"/>
      <c r="NE233" s="196"/>
      <c r="NF233" s="196"/>
      <c r="NG233" s="196"/>
      <c r="NH233" s="196"/>
      <c r="NI233" s="196"/>
      <c r="NJ233" s="196"/>
      <c r="NK233" s="196"/>
      <c r="NL233" s="196"/>
      <c r="NM233" s="196"/>
      <c r="NN233" s="196"/>
      <c r="NO233" s="196"/>
      <c r="NP233" s="196"/>
      <c r="NQ233" s="196"/>
      <c r="NR233" s="196"/>
      <c r="NS233" s="196"/>
      <c r="NT233" s="196"/>
      <c r="NU233" s="196"/>
      <c r="NV233" s="196"/>
      <c r="NW233" s="196"/>
      <c r="NX233" s="196"/>
      <c r="NY233" s="196"/>
      <c r="NZ233" s="196"/>
      <c r="OA233" s="196"/>
      <c r="OB233" s="196"/>
      <c r="OC233" s="196"/>
      <c r="OD233" s="196"/>
      <c r="OE233" s="196"/>
      <c r="OF233" s="196"/>
      <c r="OG233" s="196"/>
      <c r="OH233" s="196"/>
      <c r="OI233" s="196"/>
      <c r="OJ233" s="196"/>
      <c r="OK233" s="196"/>
      <c r="OL233" s="196"/>
      <c r="OM233" s="196"/>
      <c r="ON233" s="196"/>
      <c r="OO233" s="196"/>
      <c r="OP233" s="196"/>
      <c r="OQ233" s="196"/>
      <c r="OR233" s="196"/>
      <c r="OS233" s="196"/>
      <c r="OT233" s="196"/>
      <c r="OU233" s="196"/>
      <c r="OV233" s="196"/>
      <c r="OW233" s="196"/>
      <c r="OX233" s="196"/>
      <c r="OY233" s="196"/>
      <c r="OZ233" s="196"/>
      <c r="PA233" s="196"/>
      <c r="PB233" s="196"/>
      <c r="PC233" s="196"/>
      <c r="PD233" s="196"/>
      <c r="PE233" s="196"/>
      <c r="PF233" s="196"/>
      <c r="PG233" s="196"/>
      <c r="PH233" s="196"/>
      <c r="PI233" s="196"/>
      <c r="PJ233" s="196"/>
      <c r="PK233" s="196"/>
      <c r="PL233" s="196"/>
      <c r="PM233" s="196"/>
      <c r="PN233" s="196"/>
      <c r="PO233" s="196"/>
      <c r="PP233" s="196"/>
      <c r="PQ233" s="196"/>
      <c r="PR233" s="196"/>
      <c r="PS233" s="196"/>
      <c r="PT233" s="196"/>
      <c r="PU233" s="196"/>
      <c r="PV233" s="196"/>
      <c r="PW233" s="196"/>
      <c r="PX233" s="261"/>
      <c r="PY233" s="261"/>
      <c r="PZ233" s="261"/>
      <c r="QA233" s="261"/>
      <c r="QB233" s="261"/>
      <c r="QC233" s="261"/>
      <c r="QD233" s="261"/>
      <c r="QE233" s="261"/>
      <c r="QF233" s="261"/>
      <c r="QG233" s="261"/>
      <c r="QH233" s="261"/>
      <c r="QI233" s="261"/>
      <c r="QJ233" s="261"/>
      <c r="QK233" s="261"/>
      <c r="QL233" s="261"/>
      <c r="QM233" s="261"/>
      <c r="QN233" s="261"/>
      <c r="QO233" s="261"/>
      <c r="QP233" s="261"/>
      <c r="QQ233" s="261"/>
      <c r="QR233" s="261"/>
      <c r="QS233" s="261"/>
      <c r="QT233" s="261"/>
      <c r="QU233" s="261"/>
      <c r="QV233" s="261"/>
      <c r="QW233" s="261"/>
      <c r="QX233" s="261"/>
      <c r="QY233" s="261"/>
      <c r="QZ233" s="261"/>
      <c r="RA233" s="261"/>
      <c r="RB233" s="261"/>
      <c r="RC233" s="261"/>
      <c r="RD233" s="261"/>
      <c r="RE233" s="261"/>
      <c r="RF233" s="261"/>
      <c r="RG233" s="261"/>
      <c r="RH233" s="261"/>
      <c r="RI233" s="261"/>
      <c r="RJ233" s="261"/>
      <c r="RK233" s="261"/>
      <c r="RL233" s="261"/>
      <c r="RM233" s="261"/>
      <c r="RN233" s="261"/>
      <c r="RO233" s="261"/>
      <c r="RP233" s="261"/>
      <c r="RQ233" s="261"/>
      <c r="RR233" s="261"/>
      <c r="RS233" s="261"/>
      <c r="RT233" s="261"/>
      <c r="RU233" s="261"/>
      <c r="RV233" s="261"/>
      <c r="RW233" s="261"/>
      <c r="RX233" s="261"/>
      <c r="RY233" s="261"/>
      <c r="RZ233" s="261"/>
      <c r="SA233" s="261"/>
      <c r="SB233" s="261"/>
      <c r="SC233" s="261"/>
      <c r="SD233" s="261"/>
      <c r="SE233" s="261"/>
    </row>
    <row r="234" spans="1:499" x14ac:dyDescent="0.2">
      <c r="A234" s="230" t="s">
        <v>830</v>
      </c>
      <c r="B234" s="231" t="s">
        <v>4841</v>
      </c>
      <c r="C234" s="225"/>
      <c r="D234" s="225"/>
      <c r="E234" s="225"/>
      <c r="F234" s="226" t="s">
        <v>5915</v>
      </c>
      <c r="G234" s="226" t="s">
        <v>5550</v>
      </c>
      <c r="H234" s="226" t="s">
        <v>5551</v>
      </c>
      <c r="I234" s="226" t="s">
        <v>5912</v>
      </c>
      <c r="J234" s="226"/>
      <c r="K234" s="226"/>
      <c r="L234" s="226"/>
      <c r="M234" s="226"/>
      <c r="N234" s="226" t="s">
        <v>5612</v>
      </c>
      <c r="O234" s="226" t="s">
        <v>5916</v>
      </c>
      <c r="P234" s="226"/>
      <c r="Q234" s="237">
        <v>0</v>
      </c>
      <c r="R234" s="238"/>
      <c r="S234" s="238"/>
      <c r="T234" s="238"/>
      <c r="U234" s="238"/>
      <c r="V234" s="238"/>
      <c r="W234" s="232" t="s">
        <v>5555</v>
      </c>
      <c r="X234" s="232"/>
      <c r="Y234" s="232" t="s">
        <v>5556</v>
      </c>
      <c r="Z234" s="235">
        <v>0.4</v>
      </c>
      <c r="AA234" s="235">
        <v>1.1499999999999999</v>
      </c>
      <c r="AB234" s="235">
        <v>0</v>
      </c>
      <c r="AC234" s="224">
        <v>36526</v>
      </c>
      <c r="AD234" s="224">
        <v>36526</v>
      </c>
      <c r="AE234" s="125">
        <v>21</v>
      </c>
      <c r="AF234" s="125">
        <v>20</v>
      </c>
      <c r="AG234" s="125">
        <v>8</v>
      </c>
      <c r="AH234" s="236">
        <v>1</v>
      </c>
      <c r="AI234" s="236" t="s">
        <v>819</v>
      </c>
      <c r="AJ234" s="125" t="s">
        <v>6239</v>
      </c>
      <c r="AK234" s="175" t="s">
        <v>5144</v>
      </c>
      <c r="AL234" s="125" t="s">
        <v>820</v>
      </c>
      <c r="AM234" s="27" t="s">
        <v>820</v>
      </c>
      <c r="AN234" s="126">
        <v>40.33</v>
      </c>
      <c r="AO234" s="126">
        <v>9.1</v>
      </c>
      <c r="AP234" s="126">
        <v>3.4</v>
      </c>
      <c r="AQ234" s="126">
        <v>0</v>
      </c>
      <c r="AR234" s="125">
        <v>0</v>
      </c>
      <c r="AS234" s="125">
        <v>0</v>
      </c>
      <c r="AT234" s="178">
        <v>43305</v>
      </c>
      <c r="AU234" s="178"/>
      <c r="AV234" s="178">
        <v>43433</v>
      </c>
      <c r="AW234" s="239" t="s">
        <v>940</v>
      </c>
      <c r="AX234" s="239" t="s">
        <v>5022</v>
      </c>
      <c r="AY234" s="127"/>
      <c r="AZ234" s="127"/>
      <c r="BA234" s="128">
        <v>1</v>
      </c>
      <c r="BB234" s="128" t="s">
        <v>489</v>
      </c>
      <c r="BC234" s="128"/>
      <c r="BD234" s="128">
        <v>1</v>
      </c>
      <c r="BE234" s="129" t="s">
        <v>541</v>
      </c>
      <c r="BF234" s="130">
        <v>1</v>
      </c>
      <c r="BG234" s="240"/>
      <c r="BH234" s="241"/>
      <c r="BI234" s="190"/>
      <c r="BJ234" s="131">
        <v>1471</v>
      </c>
      <c r="BK234" s="191">
        <v>1356</v>
      </c>
      <c r="BL234" s="13">
        <v>978</v>
      </c>
      <c r="BM234" s="13">
        <v>485</v>
      </c>
      <c r="BN234" s="27" t="s">
        <v>705</v>
      </c>
      <c r="BO234" s="13" t="s">
        <v>705</v>
      </c>
      <c r="BP234" s="222">
        <v>1362</v>
      </c>
      <c r="BQ234" s="132"/>
      <c r="BR234" s="133"/>
      <c r="BS234" s="125">
        <v>1000000000</v>
      </c>
      <c r="BT234" s="134">
        <v>543</v>
      </c>
      <c r="BU234" s="135">
        <v>0.63090000000000002</v>
      </c>
      <c r="BV234" s="134">
        <v>0</v>
      </c>
      <c r="BW234" s="136">
        <v>0</v>
      </c>
      <c r="BX234" s="136">
        <v>0</v>
      </c>
      <c r="BY234" s="136">
        <v>0</v>
      </c>
      <c r="BZ234" s="134">
        <v>0</v>
      </c>
      <c r="CA234" s="134">
        <v>0</v>
      </c>
      <c r="CB234" s="134">
        <v>543</v>
      </c>
      <c r="CC234" s="135">
        <v>0.63090000000000002</v>
      </c>
      <c r="CD234" s="134"/>
      <c r="CE234" s="134"/>
      <c r="CF234" s="137">
        <v>928</v>
      </c>
      <c r="CG234" s="134">
        <v>420</v>
      </c>
      <c r="CH234" s="132"/>
      <c r="CI234" s="132"/>
      <c r="CJ234" s="229" t="s">
        <v>820</v>
      </c>
      <c r="CK234" s="233" t="s">
        <v>820</v>
      </c>
      <c r="CL234" s="138">
        <v>0</v>
      </c>
      <c r="CM234" s="138">
        <v>0</v>
      </c>
      <c r="CN234" s="135">
        <v>0</v>
      </c>
      <c r="CO234" s="135">
        <v>3.21</v>
      </c>
      <c r="CP234" s="139"/>
      <c r="CQ234" s="135">
        <v>1</v>
      </c>
      <c r="CR234" s="179">
        <v>43479</v>
      </c>
      <c r="CS234" s="180">
        <v>43479</v>
      </c>
      <c r="CT234" s="181">
        <v>43626</v>
      </c>
      <c r="CU234" s="181">
        <v>43297</v>
      </c>
      <c r="CV234" s="181">
        <v>43353</v>
      </c>
      <c r="CW234" s="181">
        <v>43353</v>
      </c>
      <c r="CX234" s="181">
        <v>43437</v>
      </c>
      <c r="CY234" s="135">
        <v>0</v>
      </c>
      <c r="CZ234" s="134">
        <v>0</v>
      </c>
      <c r="DA234" s="135">
        <v>0</v>
      </c>
      <c r="DB234" s="135">
        <v>0</v>
      </c>
      <c r="DC234" s="135">
        <v>1.8867924528301886E-2</v>
      </c>
      <c r="DD234" s="135">
        <v>0</v>
      </c>
      <c r="DE234" s="140">
        <v>0</v>
      </c>
      <c r="DF234" s="13" t="s">
        <v>820</v>
      </c>
      <c r="DG234" s="80" t="s">
        <v>706</v>
      </c>
      <c r="DH234" s="18" t="b">
        <v>0</v>
      </c>
      <c r="DI234" s="79"/>
      <c r="DJ234" s="79"/>
      <c r="DK234" s="192"/>
      <c r="DL234" s="174"/>
      <c r="DM234" s="193"/>
      <c r="DN234" s="135"/>
      <c r="DO234" s="79"/>
      <c r="DP234" s="79"/>
      <c r="DQ234" s="79"/>
      <c r="DR234" s="79"/>
      <c r="DS234" s="79"/>
      <c r="DT234" s="79"/>
      <c r="DU234" s="79"/>
      <c r="DV234" s="18"/>
      <c r="DW234" s="18"/>
      <c r="DX234" s="18"/>
      <c r="DY234" s="177"/>
      <c r="DZ234" s="177">
        <v>0</v>
      </c>
      <c r="EA234" s="177">
        <v>0</v>
      </c>
      <c r="EB234" s="177">
        <v>0</v>
      </c>
      <c r="EC234" s="177">
        <v>0</v>
      </c>
      <c r="ED234" s="177">
        <v>0</v>
      </c>
      <c r="EE234" s="177">
        <v>0</v>
      </c>
      <c r="EF234" s="177">
        <v>0</v>
      </c>
      <c r="EG234" s="177">
        <v>0</v>
      </c>
      <c r="EH234" s="177">
        <v>0</v>
      </c>
      <c r="EI234" s="177">
        <v>0</v>
      </c>
      <c r="EJ234" s="177">
        <v>0</v>
      </c>
      <c r="EK234" s="177">
        <v>0</v>
      </c>
      <c r="EL234" s="177">
        <v>0</v>
      </c>
      <c r="EM234" s="177">
        <v>0</v>
      </c>
      <c r="EN234" s="177">
        <v>0</v>
      </c>
      <c r="EO234" s="177">
        <v>0</v>
      </c>
      <c r="EP234" s="177">
        <v>0</v>
      </c>
      <c r="EQ234" s="177">
        <v>0</v>
      </c>
      <c r="ER234" s="177">
        <v>0</v>
      </c>
      <c r="ES234" s="177">
        <v>0</v>
      </c>
      <c r="ET234" s="177">
        <v>0</v>
      </c>
      <c r="EU234" s="177">
        <v>0</v>
      </c>
      <c r="EV234" s="177">
        <v>0</v>
      </c>
      <c r="EW234" s="177">
        <v>0</v>
      </c>
      <c r="EX234" s="177">
        <v>0</v>
      </c>
      <c r="EY234" s="177">
        <v>0</v>
      </c>
      <c r="EZ234" s="177">
        <v>0</v>
      </c>
      <c r="FA234" s="177">
        <v>348</v>
      </c>
      <c r="FB234" s="177">
        <v>0</v>
      </c>
      <c r="FC234" s="199">
        <v>0</v>
      </c>
      <c r="FD234" s="246">
        <v>1044</v>
      </c>
      <c r="FE234" s="246">
        <v>1044</v>
      </c>
      <c r="FF234" s="246">
        <v>1044</v>
      </c>
      <c r="FG234" s="249">
        <v>878</v>
      </c>
      <c r="FH234" s="249">
        <v>858</v>
      </c>
      <c r="FI234" s="248">
        <v>858</v>
      </c>
      <c r="FJ234" s="248">
        <v>858</v>
      </c>
      <c r="FK234" s="248">
        <v>762</v>
      </c>
      <c r="FL234" s="248">
        <v>762</v>
      </c>
      <c r="FM234" s="248">
        <v>762</v>
      </c>
      <c r="FN234" s="248">
        <v>762</v>
      </c>
      <c r="FO234" s="248">
        <v>762</v>
      </c>
      <c r="FP234" s="248">
        <v>762</v>
      </c>
      <c r="FQ234" s="248">
        <v>762</v>
      </c>
      <c r="FR234" s="248">
        <v>762</v>
      </c>
      <c r="FS234" s="248">
        <v>762</v>
      </c>
      <c r="FT234" s="248">
        <v>762</v>
      </c>
      <c r="FU234" s="248">
        <v>762</v>
      </c>
      <c r="FV234" s="248">
        <v>762</v>
      </c>
      <c r="FW234" s="248">
        <v>762</v>
      </c>
      <c r="FX234" s="248">
        <v>762</v>
      </c>
      <c r="FY234" s="248">
        <v>762</v>
      </c>
      <c r="FZ234" s="248">
        <v>762</v>
      </c>
      <c r="GA234" s="248">
        <v>762</v>
      </c>
      <c r="GB234" s="248">
        <v>762</v>
      </c>
      <c r="GC234" s="248">
        <v>762</v>
      </c>
      <c r="GD234" s="248">
        <v>674</v>
      </c>
      <c r="GE234" s="248">
        <v>674</v>
      </c>
      <c r="GF234" s="248">
        <v>674</v>
      </c>
      <c r="GG234" s="248">
        <v>674</v>
      </c>
      <c r="GH234" s="244">
        <v>662</v>
      </c>
      <c r="GI234" s="244">
        <v>662</v>
      </c>
      <c r="GJ234" s="244">
        <v>662</v>
      </c>
      <c r="GK234" s="244">
        <v>662</v>
      </c>
      <c r="GL234" s="244">
        <v>652</v>
      </c>
      <c r="GM234" s="244">
        <v>652</v>
      </c>
      <c r="GN234" s="244">
        <v>652</v>
      </c>
      <c r="GO234" s="244">
        <v>652</v>
      </c>
      <c r="GP234" s="244">
        <v>652</v>
      </c>
      <c r="GQ234" s="244">
        <v>652</v>
      </c>
      <c r="GR234" s="244">
        <v>652</v>
      </c>
      <c r="GS234" s="244">
        <v>652</v>
      </c>
      <c r="GT234" s="244">
        <v>652</v>
      </c>
      <c r="GU234" s="244">
        <v>644</v>
      </c>
      <c r="GV234" s="244">
        <v>639</v>
      </c>
      <c r="GW234" s="244">
        <v>639</v>
      </c>
      <c r="GX234" s="244">
        <v>639</v>
      </c>
      <c r="GY234" s="244">
        <v>639</v>
      </c>
      <c r="GZ234" s="244">
        <v>639</v>
      </c>
      <c r="HA234" s="244">
        <v>639</v>
      </c>
      <c r="HB234" s="244">
        <v>639</v>
      </c>
      <c r="HC234" s="244">
        <v>639</v>
      </c>
      <c r="HD234" s="244">
        <v>639</v>
      </c>
      <c r="HE234" s="244">
        <v>1</v>
      </c>
      <c r="HF234" s="244">
        <v>639</v>
      </c>
      <c r="HG234" s="244">
        <v>639</v>
      </c>
      <c r="HH234" s="244">
        <v>627</v>
      </c>
      <c r="HI234" s="244">
        <v>627</v>
      </c>
      <c r="HJ234" s="244">
        <v>595</v>
      </c>
      <c r="HK234" s="198"/>
      <c r="HL234" s="198"/>
      <c r="HM234" s="244">
        <v>595</v>
      </c>
      <c r="HN234" s="244">
        <v>595</v>
      </c>
      <c r="HO234" s="244">
        <v>639</v>
      </c>
      <c r="HP234" s="244">
        <v>595</v>
      </c>
      <c r="HQ234" s="244">
        <v>595</v>
      </c>
      <c r="HR234" s="244">
        <v>585</v>
      </c>
      <c r="HS234" s="244">
        <v>585</v>
      </c>
      <c r="HT234" s="244">
        <v>585</v>
      </c>
      <c r="HU234" s="244">
        <v>585</v>
      </c>
      <c r="HV234" s="198"/>
      <c r="HW234" s="244">
        <v>585</v>
      </c>
      <c r="HX234" s="244">
        <v>585</v>
      </c>
      <c r="HY234" s="244">
        <v>570</v>
      </c>
      <c r="HZ234" s="244">
        <v>570</v>
      </c>
      <c r="IA234" s="244">
        <v>570</v>
      </c>
      <c r="IB234" s="244">
        <v>570</v>
      </c>
      <c r="IC234" s="244">
        <v>570</v>
      </c>
      <c r="ID234" s="244">
        <v>558</v>
      </c>
      <c r="IE234" s="244">
        <v>557</v>
      </c>
      <c r="IF234" s="244">
        <v>557</v>
      </c>
      <c r="IG234" s="244">
        <v>557</v>
      </c>
      <c r="IH234" s="244">
        <v>557</v>
      </c>
      <c r="II234" s="244">
        <v>547</v>
      </c>
      <c r="IJ234" s="244">
        <v>547</v>
      </c>
      <c r="IK234" s="244">
        <v>547</v>
      </c>
      <c r="IL234" s="244">
        <v>547</v>
      </c>
      <c r="IM234" s="244">
        <v>547</v>
      </c>
      <c r="IN234" s="244">
        <v>547</v>
      </c>
      <c r="IO234" s="244">
        <v>547</v>
      </c>
      <c r="IP234" s="244">
        <v>547</v>
      </c>
      <c r="IQ234" s="244">
        <v>546</v>
      </c>
      <c r="IR234" s="244">
        <v>542</v>
      </c>
      <c r="IS234" s="244">
        <v>542</v>
      </c>
      <c r="IT234" s="244">
        <v>542</v>
      </c>
      <c r="IU234" s="244">
        <v>542</v>
      </c>
      <c r="IV234" s="244">
        <v>542</v>
      </c>
      <c r="IW234" s="244">
        <v>542</v>
      </c>
      <c r="IX234" s="244">
        <v>530</v>
      </c>
      <c r="IY234" s="244">
        <v>508</v>
      </c>
      <c r="IZ234" s="198"/>
      <c r="JA234" s="244">
        <v>478</v>
      </c>
      <c r="JB234" s="244">
        <v>478</v>
      </c>
      <c r="JC234" s="244">
        <v>478</v>
      </c>
      <c r="JD234" s="244">
        <v>478</v>
      </c>
      <c r="JE234" s="244">
        <v>478</v>
      </c>
      <c r="JF234" s="244">
        <v>472</v>
      </c>
      <c r="JG234" s="244">
        <v>472</v>
      </c>
      <c r="JH234" s="244">
        <v>462</v>
      </c>
      <c r="JI234" s="244">
        <v>462</v>
      </c>
      <c r="JJ234" s="244"/>
      <c r="JK234" s="244">
        <v>462</v>
      </c>
      <c r="JL234" s="244">
        <v>462</v>
      </c>
      <c r="JM234" s="244">
        <v>462</v>
      </c>
      <c r="JN234" s="244">
        <v>462</v>
      </c>
      <c r="JO234" s="244">
        <v>462</v>
      </c>
      <c r="JP234" s="244">
        <v>462</v>
      </c>
      <c r="JQ234" s="198"/>
      <c r="JR234" s="244">
        <v>458</v>
      </c>
      <c r="JS234" s="244">
        <v>458</v>
      </c>
      <c r="JT234" s="244">
        <v>358</v>
      </c>
      <c r="JU234" s="248">
        <v>858</v>
      </c>
      <c r="JV234" s="248">
        <v>758</v>
      </c>
      <c r="JW234" s="248">
        <v>758</v>
      </c>
      <c r="JX234" s="248">
        <v>758</v>
      </c>
      <c r="JY234" s="248">
        <v>758</v>
      </c>
      <c r="JZ234" s="248">
        <v>758</v>
      </c>
      <c r="KA234" s="248">
        <v>758</v>
      </c>
      <c r="KB234" s="248">
        <v>743</v>
      </c>
      <c r="KC234" s="248">
        <v>743</v>
      </c>
      <c r="KD234" s="248">
        <v>743</v>
      </c>
      <c r="KE234" s="248">
        <v>743</v>
      </c>
      <c r="KF234" s="248">
        <v>743</v>
      </c>
      <c r="KG234" s="248">
        <v>743</v>
      </c>
      <c r="KH234" s="248">
        <v>737</v>
      </c>
      <c r="KI234" s="248">
        <v>732</v>
      </c>
      <c r="KJ234" s="248">
        <v>727</v>
      </c>
      <c r="KK234" s="248">
        <v>727</v>
      </c>
      <c r="KL234" s="248">
        <v>727</v>
      </c>
      <c r="KM234" s="248">
        <v>727</v>
      </c>
      <c r="KN234" s="248">
        <v>727</v>
      </c>
      <c r="KO234" s="248">
        <v>727</v>
      </c>
      <c r="KP234" s="248">
        <v>727</v>
      </c>
      <c r="KQ234" s="248">
        <v>727</v>
      </c>
      <c r="KR234" s="248">
        <v>727</v>
      </c>
      <c r="KS234" s="248">
        <v>727</v>
      </c>
      <c r="KT234" s="248">
        <v>727</v>
      </c>
      <c r="KU234" s="248">
        <v>727</v>
      </c>
      <c r="KV234" s="248">
        <v>715</v>
      </c>
      <c r="KW234" s="248">
        <v>715</v>
      </c>
      <c r="KX234" s="198"/>
      <c r="KY234" s="198"/>
      <c r="KZ234" s="198"/>
      <c r="LA234" s="198"/>
      <c r="LB234" s="244">
        <v>636</v>
      </c>
      <c r="LC234" s="244">
        <v>462</v>
      </c>
      <c r="LD234" s="244">
        <v>462</v>
      </c>
      <c r="LE234" s="244">
        <v>625</v>
      </c>
      <c r="LF234" s="243">
        <v>0</v>
      </c>
      <c r="LG234" s="244">
        <v>625</v>
      </c>
      <c r="LH234" s="198"/>
      <c r="LI234" s="198"/>
      <c r="LJ234" s="198"/>
      <c r="LK234" s="198"/>
      <c r="LL234" s="198"/>
      <c r="LM234" s="198"/>
      <c r="LN234" s="198"/>
      <c r="LO234" s="198"/>
      <c r="LP234" s="198"/>
      <c r="LQ234" s="244">
        <v>625</v>
      </c>
      <c r="LR234" s="198"/>
      <c r="LS234" s="198"/>
      <c r="LT234" s="198"/>
      <c r="LU234" s="198"/>
      <c r="LV234" s="198"/>
      <c r="LW234" s="198"/>
      <c r="LX234" s="198"/>
      <c r="LY234" s="198"/>
      <c r="LZ234" s="198"/>
      <c r="MA234" s="198"/>
      <c r="MB234" s="198"/>
      <c r="MC234" s="198"/>
      <c r="MD234" s="198"/>
      <c r="ME234" s="198"/>
      <c r="MF234" s="198"/>
      <c r="MG234" s="198"/>
      <c r="MH234" s="198"/>
      <c r="MI234" s="198"/>
      <c r="MJ234" s="198"/>
      <c r="MK234" s="198"/>
      <c r="ML234" s="198"/>
      <c r="MM234" s="198"/>
      <c r="MN234" s="244">
        <v>625</v>
      </c>
      <c r="MO234" s="244">
        <v>543</v>
      </c>
      <c r="MP234" s="198"/>
      <c r="MQ234" s="244">
        <v>543</v>
      </c>
      <c r="MR234" s="198"/>
      <c r="MS234" s="198"/>
      <c r="MT234" s="198"/>
      <c r="MU234" s="198"/>
      <c r="MV234" s="198"/>
      <c r="MW234" s="198"/>
      <c r="MX234" s="198"/>
      <c r="MY234" s="198"/>
      <c r="MZ234" s="198"/>
      <c r="NA234" s="244">
        <v>543</v>
      </c>
      <c r="NB234" s="198"/>
      <c r="NC234" s="198"/>
      <c r="ND234" s="198"/>
      <c r="NE234" s="198"/>
      <c r="NF234" s="198"/>
      <c r="NG234" s="198"/>
      <c r="NH234" s="198"/>
      <c r="NI234" s="198"/>
      <c r="NJ234" s="198"/>
      <c r="NK234" s="198"/>
      <c r="NL234" s="198"/>
      <c r="NM234" s="198"/>
      <c r="NN234" s="198"/>
      <c r="NO234" s="198"/>
      <c r="NP234" s="198"/>
      <c r="NQ234" s="198"/>
      <c r="NR234" s="198"/>
      <c r="NS234" s="198"/>
      <c r="NT234" s="198"/>
      <c r="NU234" s="198"/>
      <c r="NV234" s="198"/>
      <c r="NW234" s="198"/>
      <c r="NX234" s="198"/>
      <c r="NY234" s="198"/>
      <c r="NZ234" s="198"/>
      <c r="OA234" s="198"/>
      <c r="OB234" s="198"/>
      <c r="OC234" s="198"/>
      <c r="OD234" s="198"/>
      <c r="OE234" s="198"/>
      <c r="OF234" s="198"/>
      <c r="OG234" s="198"/>
      <c r="OH234" s="198"/>
      <c r="OI234" s="198"/>
      <c r="OJ234" s="198"/>
      <c r="OK234" s="198"/>
      <c r="OL234" s="198"/>
      <c r="OM234" s="198"/>
      <c r="ON234" s="198"/>
      <c r="OO234" s="198"/>
      <c r="OP234" s="198"/>
      <c r="OQ234" s="198"/>
      <c r="OR234" s="198"/>
      <c r="OS234" s="198"/>
      <c r="OT234" s="198"/>
      <c r="OU234" s="198"/>
      <c r="OV234" s="198"/>
      <c r="OW234" s="198"/>
      <c r="OX234" s="198"/>
      <c r="OY234" s="198"/>
      <c r="OZ234" s="198"/>
      <c r="PA234" s="198"/>
      <c r="PB234" s="198"/>
      <c r="PC234" s="198"/>
      <c r="PD234" s="198"/>
      <c r="PE234" s="198"/>
      <c r="PF234" s="198"/>
      <c r="PG234" s="198"/>
      <c r="PH234" s="198"/>
      <c r="PI234" s="198"/>
      <c r="PJ234" s="198"/>
      <c r="PK234" s="198"/>
      <c r="PL234" s="198"/>
      <c r="PM234" s="198"/>
      <c r="PN234" s="198"/>
      <c r="PO234" s="198"/>
      <c r="PP234" s="198"/>
      <c r="PQ234" s="198"/>
      <c r="PR234" s="198"/>
      <c r="PS234" s="198"/>
      <c r="PT234" s="198"/>
      <c r="PU234" s="198"/>
      <c r="PV234" s="198"/>
      <c r="PW234" s="198"/>
      <c r="PX234" s="261"/>
      <c r="PY234" s="261"/>
      <c r="PZ234" s="261"/>
      <c r="QA234" s="261"/>
      <c r="QB234" s="261"/>
      <c r="QC234" s="261"/>
      <c r="QD234" s="261"/>
      <c r="QE234" s="261"/>
      <c r="QF234" s="261"/>
      <c r="QG234" s="261"/>
      <c r="QH234" s="261"/>
      <c r="QI234" s="261"/>
      <c r="QJ234" s="261"/>
      <c r="QK234" s="261"/>
      <c r="QL234" s="261"/>
      <c r="QM234" s="261"/>
      <c r="QN234" s="261"/>
      <c r="QO234" s="261"/>
      <c r="QP234" s="261"/>
      <c r="QQ234" s="261"/>
      <c r="QR234" s="261"/>
      <c r="QS234" s="261"/>
      <c r="QT234" s="261"/>
      <c r="QU234" s="261"/>
      <c r="QV234" s="261"/>
      <c r="QW234" s="261"/>
      <c r="QX234" s="261"/>
      <c r="QY234" s="261"/>
      <c r="QZ234" s="261"/>
      <c r="RA234" s="261"/>
      <c r="RB234" s="261"/>
      <c r="RC234" s="261"/>
      <c r="RD234" s="261"/>
      <c r="RE234" s="261"/>
      <c r="RF234" s="261"/>
      <c r="RG234" s="261"/>
      <c r="RH234" s="261"/>
      <c r="RI234" s="261"/>
      <c r="RJ234" s="261"/>
      <c r="RK234" s="261"/>
      <c r="RL234" s="261"/>
      <c r="RM234" s="261"/>
      <c r="RN234" s="261"/>
      <c r="RO234" s="261"/>
      <c r="RP234" s="261"/>
      <c r="RQ234" s="261"/>
      <c r="RR234" s="261"/>
      <c r="RS234" s="261"/>
      <c r="RT234" s="261"/>
      <c r="RU234" s="261"/>
      <c r="RV234" s="261"/>
      <c r="RW234" s="261"/>
      <c r="RX234" s="261"/>
      <c r="RY234" s="261"/>
      <c r="RZ234" s="261"/>
      <c r="SA234" s="261"/>
      <c r="SB234" s="261"/>
      <c r="SC234" s="261"/>
      <c r="SD234" s="261"/>
      <c r="SE234" s="261"/>
    </row>
    <row r="235" spans="1:499" x14ac:dyDescent="0.2">
      <c r="A235" s="230" t="s">
        <v>830</v>
      </c>
      <c r="B235" s="231" t="s">
        <v>3015</v>
      </c>
      <c r="C235" s="225"/>
      <c r="D235" s="225"/>
      <c r="E235" s="225"/>
      <c r="F235" s="226" t="s">
        <v>5917</v>
      </c>
      <c r="G235" s="226" t="s">
        <v>5550</v>
      </c>
      <c r="H235" s="226" t="s">
        <v>5551</v>
      </c>
      <c r="I235" s="226" t="s">
        <v>5912</v>
      </c>
      <c r="J235" s="226"/>
      <c r="K235" s="226"/>
      <c r="L235" s="226"/>
      <c r="M235" s="226"/>
      <c r="N235" s="226" t="s">
        <v>5553</v>
      </c>
      <c r="O235" s="226" t="s">
        <v>5554</v>
      </c>
      <c r="P235" s="226"/>
      <c r="Q235" s="237">
        <v>0</v>
      </c>
      <c r="R235" s="238"/>
      <c r="S235" s="238"/>
      <c r="T235" s="238"/>
      <c r="U235" s="238"/>
      <c r="V235" s="238"/>
      <c r="W235" s="232" t="s">
        <v>5570</v>
      </c>
      <c r="X235" s="232"/>
      <c r="Y235" s="232" t="s">
        <v>5556</v>
      </c>
      <c r="Z235" s="235">
        <v>0.22</v>
      </c>
      <c r="AA235" s="235">
        <v>0.35</v>
      </c>
      <c r="AB235" s="235">
        <v>0</v>
      </c>
      <c r="AC235" s="224">
        <v>36526</v>
      </c>
      <c r="AD235" s="224">
        <v>36526</v>
      </c>
      <c r="AE235" s="125">
        <v>18</v>
      </c>
      <c r="AF235" s="125">
        <v>24</v>
      </c>
      <c r="AG235" s="125">
        <v>12</v>
      </c>
      <c r="AH235" s="236">
        <v>1</v>
      </c>
      <c r="AI235" s="236" t="s">
        <v>819</v>
      </c>
      <c r="AJ235" s="125" t="s">
        <v>6225</v>
      </c>
      <c r="AK235" s="175" t="s">
        <v>5144</v>
      </c>
      <c r="AL235" s="125" t="s">
        <v>820</v>
      </c>
      <c r="AM235" s="27" t="s">
        <v>5060</v>
      </c>
      <c r="AN235" s="126">
        <v>117.06</v>
      </c>
      <c r="AO235" s="126">
        <v>4.4000000000000004</v>
      </c>
      <c r="AP235" s="126">
        <v>7.7</v>
      </c>
      <c r="AQ235" s="126">
        <v>1.1000000000000001</v>
      </c>
      <c r="AR235" s="125">
        <v>0</v>
      </c>
      <c r="AS235" s="125">
        <v>0</v>
      </c>
      <c r="AT235" s="178">
        <v>43333</v>
      </c>
      <c r="AU235" s="178"/>
      <c r="AV235" s="178">
        <v>43443</v>
      </c>
      <c r="AW235" s="239" t="s">
        <v>855</v>
      </c>
      <c r="AX235" s="239" t="s">
        <v>846</v>
      </c>
      <c r="AY235" s="127"/>
      <c r="AZ235" s="127"/>
      <c r="BA235" s="128">
        <v>500</v>
      </c>
      <c r="BB235" s="128" t="s">
        <v>489</v>
      </c>
      <c r="BC235" s="128"/>
      <c r="BD235" s="128">
        <v>1</v>
      </c>
      <c r="BE235" s="129" t="s">
        <v>541</v>
      </c>
      <c r="BF235" s="130">
        <v>1</v>
      </c>
      <c r="BG235" s="240"/>
      <c r="BH235" s="241"/>
      <c r="BI235" s="190"/>
      <c r="BJ235" s="131">
        <v>2067</v>
      </c>
      <c r="BK235" s="191">
        <v>5057</v>
      </c>
      <c r="BL235" s="13">
        <v>1375</v>
      </c>
      <c r="BM235" s="13">
        <v>682</v>
      </c>
      <c r="BN235" s="27" t="s">
        <v>5566</v>
      </c>
      <c r="BO235" s="13" t="s">
        <v>5562</v>
      </c>
      <c r="BP235" s="222">
        <v>2297</v>
      </c>
      <c r="BQ235" s="132"/>
      <c r="BR235" s="133"/>
      <c r="BS235" s="125">
        <v>1000000000</v>
      </c>
      <c r="BT235" s="134">
        <v>1615</v>
      </c>
      <c r="BU235" s="135">
        <v>0.21870000000000001</v>
      </c>
      <c r="BV235" s="134">
        <v>2000</v>
      </c>
      <c r="BW235" s="136">
        <v>0</v>
      </c>
      <c r="BX235" s="136">
        <v>0</v>
      </c>
      <c r="BY235" s="136">
        <v>2000</v>
      </c>
      <c r="BZ235" s="134">
        <v>0</v>
      </c>
      <c r="CA235" s="134">
        <v>0</v>
      </c>
      <c r="CB235" s="134">
        <v>3615</v>
      </c>
      <c r="CC235" s="135">
        <v>-0.74890000000000001</v>
      </c>
      <c r="CD235" s="134"/>
      <c r="CE235" s="134"/>
      <c r="CF235" s="137">
        <v>0</v>
      </c>
      <c r="CG235" s="134">
        <v>689</v>
      </c>
      <c r="CH235" s="132"/>
      <c r="CI235" s="132"/>
      <c r="CJ235" s="229" t="s">
        <v>820</v>
      </c>
      <c r="CK235" s="233" t="s">
        <v>820</v>
      </c>
      <c r="CL235" s="138">
        <v>0</v>
      </c>
      <c r="CM235" s="138">
        <v>0</v>
      </c>
      <c r="CN235" s="135">
        <v>0</v>
      </c>
      <c r="CO235" s="135">
        <v>0.79</v>
      </c>
      <c r="CP235" s="139"/>
      <c r="CQ235" s="135">
        <v>1</v>
      </c>
      <c r="CR235" s="179">
        <v>43479</v>
      </c>
      <c r="CS235" s="180">
        <v>43479</v>
      </c>
      <c r="CT235" s="181">
        <v>43605</v>
      </c>
      <c r="CU235" s="181">
        <v>43311</v>
      </c>
      <c r="CV235" s="181">
        <v>43395</v>
      </c>
      <c r="CW235" s="181">
        <v>43395</v>
      </c>
      <c r="CX235" s="181">
        <v>43479</v>
      </c>
      <c r="CY235" s="135">
        <v>0</v>
      </c>
      <c r="CZ235" s="134">
        <v>0</v>
      </c>
      <c r="DA235" s="135">
        <v>0</v>
      </c>
      <c r="DB235" s="135">
        <v>0</v>
      </c>
      <c r="DC235" s="135">
        <v>0</v>
      </c>
      <c r="DD235" s="135">
        <v>2.197802197802198E-2</v>
      </c>
      <c r="DE235" s="140">
        <v>0</v>
      </c>
      <c r="DF235" s="13" t="s">
        <v>820</v>
      </c>
      <c r="DG235" s="80" t="s">
        <v>820</v>
      </c>
      <c r="DH235" s="18" t="b">
        <v>0</v>
      </c>
      <c r="DI235" s="79"/>
      <c r="DJ235" s="79"/>
      <c r="DK235" s="192"/>
      <c r="DL235" s="174"/>
      <c r="DM235" s="193"/>
      <c r="DN235" s="135"/>
      <c r="DO235" s="79"/>
      <c r="DP235" s="79"/>
      <c r="DQ235" s="79"/>
      <c r="DR235" s="79"/>
      <c r="DS235" s="79"/>
      <c r="DT235" s="79"/>
      <c r="DU235" s="79"/>
      <c r="DV235" s="18"/>
      <c r="DW235" s="18"/>
      <c r="DX235" s="18"/>
      <c r="DY235" s="177"/>
      <c r="DZ235" s="177">
        <v>0</v>
      </c>
      <c r="EA235" s="177">
        <v>0</v>
      </c>
      <c r="EB235" s="177">
        <v>0</v>
      </c>
      <c r="EC235" s="177">
        <v>0</v>
      </c>
      <c r="ED235" s="177">
        <v>0</v>
      </c>
      <c r="EE235" s="177">
        <v>0</v>
      </c>
      <c r="EF235" s="177">
        <v>0</v>
      </c>
      <c r="EG235" s="177">
        <v>0</v>
      </c>
      <c r="EH235" s="177">
        <v>0</v>
      </c>
      <c r="EI235" s="177">
        <v>0</v>
      </c>
      <c r="EJ235" s="177">
        <v>0</v>
      </c>
      <c r="EK235" s="177">
        <v>0</v>
      </c>
      <c r="EL235" s="177">
        <v>0</v>
      </c>
      <c r="EM235" s="177">
        <v>0</v>
      </c>
      <c r="EN235" s="177">
        <v>0</v>
      </c>
      <c r="EO235" s="177">
        <v>0</v>
      </c>
      <c r="EP235" s="177">
        <v>1571</v>
      </c>
      <c r="EQ235" s="177">
        <v>0</v>
      </c>
      <c r="ER235" s="177">
        <v>0</v>
      </c>
      <c r="ES235" s="177">
        <v>0</v>
      </c>
      <c r="ET235" s="177">
        <v>0</v>
      </c>
      <c r="EU235" s="177">
        <v>2100</v>
      </c>
      <c r="EV235" s="177">
        <v>0</v>
      </c>
      <c r="EW235" s="177">
        <v>0</v>
      </c>
      <c r="EX235" s="177">
        <v>0</v>
      </c>
      <c r="EY235" s="177">
        <v>2369</v>
      </c>
      <c r="EZ235" s="177">
        <v>0</v>
      </c>
      <c r="FA235" s="177">
        <v>0</v>
      </c>
      <c r="FB235" s="177">
        <v>2490</v>
      </c>
      <c r="FC235" s="250">
        <v>1978</v>
      </c>
      <c r="FD235" s="250">
        <v>1186</v>
      </c>
      <c r="FE235" s="250">
        <v>1166</v>
      </c>
      <c r="FF235" s="250">
        <v>1166</v>
      </c>
      <c r="FG235" s="250">
        <v>1530</v>
      </c>
      <c r="FH235" s="250">
        <v>1400</v>
      </c>
      <c r="FI235" s="244">
        <v>1400</v>
      </c>
      <c r="FJ235" s="244">
        <v>1400</v>
      </c>
      <c r="FK235" s="242">
        <v>1131</v>
      </c>
      <c r="FL235" s="242">
        <v>1131</v>
      </c>
      <c r="FM235" s="242">
        <v>1131</v>
      </c>
      <c r="FN235" s="242">
        <v>1131</v>
      </c>
      <c r="FO235" s="242">
        <v>1131</v>
      </c>
      <c r="FP235" s="242">
        <v>1131</v>
      </c>
      <c r="FQ235" s="242">
        <v>1131</v>
      </c>
      <c r="FR235" s="242">
        <v>1131</v>
      </c>
      <c r="FS235" s="242">
        <v>1131</v>
      </c>
      <c r="FT235" s="242">
        <v>1131</v>
      </c>
      <c r="FU235" s="242">
        <v>1131</v>
      </c>
      <c r="FV235" s="242">
        <v>1131</v>
      </c>
      <c r="FW235" s="242">
        <v>1131</v>
      </c>
      <c r="FX235" s="242">
        <v>1131</v>
      </c>
      <c r="FY235" s="242">
        <v>1131</v>
      </c>
      <c r="FZ235" s="242">
        <v>1131</v>
      </c>
      <c r="GA235" s="242">
        <v>1131</v>
      </c>
      <c r="GB235" s="242">
        <v>1131</v>
      </c>
      <c r="GC235" s="242">
        <v>1131</v>
      </c>
      <c r="GD235" s="242">
        <v>1055</v>
      </c>
      <c r="GE235" s="242">
        <v>1055</v>
      </c>
      <c r="GF235" s="242">
        <v>1055</v>
      </c>
      <c r="GG235" s="242">
        <v>1055</v>
      </c>
      <c r="GH235" s="242">
        <v>1035</v>
      </c>
      <c r="GI235" s="242">
        <v>1035</v>
      </c>
      <c r="GJ235" s="242">
        <v>1035</v>
      </c>
      <c r="GK235" s="242">
        <v>1055</v>
      </c>
      <c r="GL235" s="242">
        <v>1055</v>
      </c>
      <c r="GM235" s="242">
        <v>1055</v>
      </c>
      <c r="GN235" s="242">
        <v>1055</v>
      </c>
      <c r="GO235" s="242">
        <v>1055</v>
      </c>
      <c r="GP235" s="242">
        <v>1055</v>
      </c>
      <c r="GQ235" s="242">
        <v>1055</v>
      </c>
      <c r="GR235" s="242">
        <v>1055</v>
      </c>
      <c r="GS235" s="242">
        <v>1055</v>
      </c>
      <c r="GT235" s="242">
        <v>1045</v>
      </c>
      <c r="GU235" s="242">
        <v>1025</v>
      </c>
      <c r="GV235" s="242">
        <v>1025</v>
      </c>
      <c r="GW235" s="242">
        <v>1025</v>
      </c>
      <c r="GX235" s="242">
        <v>1025</v>
      </c>
      <c r="GY235" s="242">
        <v>1025</v>
      </c>
      <c r="GZ235" s="242">
        <v>1025</v>
      </c>
      <c r="HA235" s="242">
        <v>1015</v>
      </c>
      <c r="HB235" s="242">
        <v>1010</v>
      </c>
      <c r="HC235" s="242">
        <v>1010</v>
      </c>
      <c r="HD235" s="242">
        <v>1010</v>
      </c>
      <c r="HE235" s="242">
        <v>1</v>
      </c>
      <c r="HF235" s="242">
        <v>1010</v>
      </c>
      <c r="HG235" s="242">
        <v>1010</v>
      </c>
      <c r="HH235" s="242">
        <v>950</v>
      </c>
      <c r="HI235" s="242">
        <v>950</v>
      </c>
      <c r="HJ235" s="242">
        <v>930</v>
      </c>
      <c r="HK235" s="198"/>
      <c r="HL235" s="198"/>
      <c r="HM235" s="242">
        <v>895</v>
      </c>
      <c r="HN235" s="242">
        <v>895</v>
      </c>
      <c r="HO235" s="242">
        <v>1010</v>
      </c>
      <c r="HP235" s="242">
        <v>842</v>
      </c>
      <c r="HQ235" s="242">
        <v>842</v>
      </c>
      <c r="HR235" s="242">
        <v>837</v>
      </c>
      <c r="HS235" s="242">
        <v>837</v>
      </c>
      <c r="HT235" s="242">
        <v>837</v>
      </c>
      <c r="HU235" s="242">
        <v>831</v>
      </c>
      <c r="HV235" s="198"/>
      <c r="HW235" s="242">
        <v>781</v>
      </c>
      <c r="HX235" s="242">
        <v>781</v>
      </c>
      <c r="HY235" s="242">
        <v>776</v>
      </c>
      <c r="HZ235" s="242">
        <v>776</v>
      </c>
      <c r="IA235" s="242">
        <v>776</v>
      </c>
      <c r="IB235" s="242">
        <v>756</v>
      </c>
      <c r="IC235" s="242">
        <v>756</v>
      </c>
      <c r="ID235" s="242">
        <v>747</v>
      </c>
      <c r="IE235" s="242">
        <v>747</v>
      </c>
      <c r="IF235" s="242">
        <v>741</v>
      </c>
      <c r="IG235" s="242">
        <v>741</v>
      </c>
      <c r="IH235" s="242">
        <v>741</v>
      </c>
      <c r="II235" s="242">
        <v>741</v>
      </c>
      <c r="IJ235" s="242">
        <v>735</v>
      </c>
      <c r="IK235" s="242">
        <v>723</v>
      </c>
      <c r="IL235" s="242">
        <v>723</v>
      </c>
      <c r="IM235" s="242">
        <v>723</v>
      </c>
      <c r="IN235" s="242">
        <v>723</v>
      </c>
      <c r="IO235" s="242">
        <v>723</v>
      </c>
      <c r="IP235" s="242">
        <v>723</v>
      </c>
      <c r="IQ235" s="242">
        <v>691</v>
      </c>
      <c r="IR235" s="242">
        <v>691</v>
      </c>
      <c r="IS235" s="242">
        <v>671</v>
      </c>
      <c r="IT235" s="242">
        <v>666</v>
      </c>
      <c r="IU235" s="242">
        <v>666</v>
      </c>
      <c r="IV235" s="242">
        <v>666</v>
      </c>
      <c r="IW235" s="242">
        <v>666</v>
      </c>
      <c r="IX235" s="242">
        <v>626</v>
      </c>
      <c r="IY235" s="242">
        <v>626</v>
      </c>
      <c r="IZ235" s="198"/>
      <c r="JA235" s="242">
        <v>626</v>
      </c>
      <c r="JB235" s="242">
        <v>626</v>
      </c>
      <c r="JC235" s="242">
        <v>626</v>
      </c>
      <c r="JD235" s="242">
        <v>576</v>
      </c>
      <c r="JE235" s="242">
        <v>576</v>
      </c>
      <c r="JF235" s="242">
        <v>576</v>
      </c>
      <c r="JG235" s="242">
        <v>556</v>
      </c>
      <c r="JH235" s="242">
        <v>556</v>
      </c>
      <c r="JI235" s="242">
        <v>556</v>
      </c>
      <c r="JJ235" s="242"/>
      <c r="JK235" s="242">
        <v>556</v>
      </c>
      <c r="JL235" s="242">
        <v>556</v>
      </c>
      <c r="JM235" s="242">
        <v>556</v>
      </c>
      <c r="JN235" s="242">
        <v>553</v>
      </c>
      <c r="JO235" s="242">
        <v>553</v>
      </c>
      <c r="JP235" s="242">
        <v>553</v>
      </c>
      <c r="JQ235" s="198"/>
      <c r="JR235" s="242">
        <v>553</v>
      </c>
      <c r="JS235" s="242">
        <v>553</v>
      </c>
      <c r="JT235" s="242">
        <v>553</v>
      </c>
      <c r="JU235" s="242">
        <v>553</v>
      </c>
      <c r="JV235" s="242">
        <v>533</v>
      </c>
      <c r="JW235" s="242">
        <v>533</v>
      </c>
      <c r="JX235" s="242">
        <v>533</v>
      </c>
      <c r="JY235" s="242">
        <v>533</v>
      </c>
      <c r="JZ235" s="242">
        <v>533</v>
      </c>
      <c r="KA235" s="242">
        <v>523</v>
      </c>
      <c r="KB235" s="242">
        <v>523</v>
      </c>
      <c r="KC235" s="242">
        <v>523</v>
      </c>
      <c r="KD235" s="242">
        <v>523</v>
      </c>
      <c r="KE235" s="242">
        <v>523</v>
      </c>
      <c r="KF235" s="242">
        <v>423</v>
      </c>
      <c r="KG235" s="242">
        <v>423</v>
      </c>
      <c r="KH235" s="244">
        <v>1430</v>
      </c>
      <c r="KI235" s="244">
        <v>1430</v>
      </c>
      <c r="KJ235" s="244">
        <v>1430</v>
      </c>
      <c r="KK235" s="244">
        <v>1430</v>
      </c>
      <c r="KL235" s="244">
        <v>1430</v>
      </c>
      <c r="KM235" s="244">
        <v>1430</v>
      </c>
      <c r="KN235" s="244">
        <v>1430</v>
      </c>
      <c r="KO235" s="244">
        <v>1430</v>
      </c>
      <c r="KP235" s="244">
        <v>1430</v>
      </c>
      <c r="KQ235" s="244">
        <v>1430</v>
      </c>
      <c r="KR235" s="244">
        <v>1430</v>
      </c>
      <c r="KS235" s="244">
        <v>1430</v>
      </c>
      <c r="KT235" s="244">
        <v>1410</v>
      </c>
      <c r="KU235" s="244">
        <v>1390</v>
      </c>
      <c r="KV235" s="244">
        <v>1310</v>
      </c>
      <c r="KW235" s="244">
        <v>1310</v>
      </c>
      <c r="KX235" s="198"/>
      <c r="KY235" s="198"/>
      <c r="KZ235" s="198"/>
      <c r="LA235" s="198"/>
      <c r="LB235" s="242">
        <v>797</v>
      </c>
      <c r="LC235" s="242">
        <v>556</v>
      </c>
      <c r="LD235" s="242">
        <v>556</v>
      </c>
      <c r="LE235" s="242">
        <v>727</v>
      </c>
      <c r="LF235" s="243">
        <v>0</v>
      </c>
      <c r="LG235" s="242">
        <v>717</v>
      </c>
      <c r="LH235" s="198"/>
      <c r="LI235" s="198"/>
      <c r="LJ235" s="198"/>
      <c r="LK235" s="198"/>
      <c r="LL235" s="198"/>
      <c r="LM235" s="198"/>
      <c r="LN235" s="198"/>
      <c r="LO235" s="198"/>
      <c r="LP235" s="198"/>
      <c r="LQ235" s="242">
        <v>717</v>
      </c>
      <c r="LR235" s="198"/>
      <c r="LS235" s="198"/>
      <c r="LT235" s="198"/>
      <c r="LU235" s="198"/>
      <c r="LV235" s="198"/>
      <c r="LW235" s="198"/>
      <c r="LX235" s="198"/>
      <c r="LY235" s="198"/>
      <c r="LZ235" s="198"/>
      <c r="MA235" s="198"/>
      <c r="MB235" s="198"/>
      <c r="MC235" s="198"/>
      <c r="MD235" s="198"/>
      <c r="ME235" s="198"/>
      <c r="MF235" s="198"/>
      <c r="MG235" s="198"/>
      <c r="MH235" s="198"/>
      <c r="MI235" s="198"/>
      <c r="MJ235" s="198"/>
      <c r="MK235" s="198"/>
      <c r="ML235" s="198"/>
      <c r="MM235" s="198"/>
      <c r="MN235" s="242">
        <v>717</v>
      </c>
      <c r="MO235" s="248">
        <v>1615</v>
      </c>
      <c r="MP235" s="198"/>
      <c r="MQ235" s="248">
        <v>1615</v>
      </c>
      <c r="MR235" s="198"/>
      <c r="MS235" s="198"/>
      <c r="MT235" s="198"/>
      <c r="MU235" s="198"/>
      <c r="MV235" s="198"/>
      <c r="MW235" s="198"/>
      <c r="MX235" s="198"/>
      <c r="MY235" s="198"/>
      <c r="MZ235" s="198"/>
      <c r="NA235" s="248">
        <v>1615</v>
      </c>
      <c r="NB235" s="198"/>
      <c r="NC235" s="198"/>
      <c r="ND235" s="198"/>
      <c r="NE235" s="198"/>
      <c r="NF235" s="198"/>
      <c r="NG235" s="198"/>
      <c r="NH235" s="198"/>
      <c r="NI235" s="198"/>
      <c r="NJ235" s="198"/>
      <c r="NK235" s="198"/>
      <c r="NL235" s="198"/>
      <c r="NM235" s="198"/>
      <c r="NN235" s="198"/>
      <c r="NO235" s="198"/>
      <c r="NP235" s="198"/>
      <c r="NQ235" s="198"/>
      <c r="NR235" s="198"/>
      <c r="NS235" s="198"/>
      <c r="NT235" s="198"/>
      <c r="NU235" s="198"/>
      <c r="NV235" s="198"/>
      <c r="NW235" s="198"/>
      <c r="NX235" s="198"/>
      <c r="NY235" s="198"/>
      <c r="NZ235" s="198"/>
      <c r="OA235" s="198"/>
      <c r="OB235" s="198"/>
      <c r="OC235" s="198"/>
      <c r="OD235" s="198"/>
      <c r="OE235" s="198"/>
      <c r="OF235" s="198"/>
      <c r="OG235" s="198"/>
      <c r="OH235" s="198"/>
      <c r="OI235" s="198"/>
      <c r="OJ235" s="198"/>
      <c r="OK235" s="198"/>
      <c r="OL235" s="198"/>
      <c r="OM235" s="198"/>
      <c r="ON235" s="198"/>
      <c r="OO235" s="198"/>
      <c r="OP235" s="198"/>
      <c r="OQ235" s="198"/>
      <c r="OR235" s="198"/>
      <c r="OS235" s="198"/>
      <c r="OT235" s="198"/>
      <c r="OU235" s="198"/>
      <c r="OV235" s="198"/>
      <c r="OW235" s="198"/>
      <c r="OX235" s="198"/>
      <c r="OY235" s="198"/>
      <c r="OZ235" s="198"/>
      <c r="PA235" s="198"/>
      <c r="PB235" s="198"/>
      <c r="PC235" s="198"/>
      <c r="PD235" s="198"/>
      <c r="PE235" s="198"/>
      <c r="PF235" s="198"/>
      <c r="PG235" s="198"/>
      <c r="PH235" s="198"/>
      <c r="PI235" s="198"/>
      <c r="PJ235" s="198"/>
      <c r="PK235" s="198"/>
      <c r="PL235" s="198"/>
      <c r="PM235" s="198"/>
      <c r="PN235" s="198"/>
      <c r="PO235" s="198"/>
      <c r="PP235" s="198"/>
      <c r="PQ235" s="198"/>
      <c r="PR235" s="198"/>
      <c r="PS235" s="198"/>
      <c r="PT235" s="198"/>
      <c r="PU235" s="198"/>
      <c r="PV235" s="198"/>
      <c r="PW235" s="198"/>
      <c r="PX235" s="261"/>
      <c r="PY235" s="261"/>
      <c r="PZ235" s="261"/>
      <c r="QA235" s="261"/>
      <c r="QB235" s="261"/>
      <c r="QC235" s="261"/>
      <c r="QD235" s="261"/>
      <c r="QE235" s="261"/>
      <c r="QF235" s="261"/>
      <c r="QG235" s="261"/>
      <c r="QH235" s="261"/>
      <c r="QI235" s="261"/>
      <c r="QJ235" s="261"/>
      <c r="QK235" s="261"/>
      <c r="QL235" s="261"/>
      <c r="QM235" s="261"/>
      <c r="QN235" s="261"/>
      <c r="QO235" s="261"/>
      <c r="QP235" s="261"/>
      <c r="QQ235" s="261"/>
      <c r="QR235" s="261"/>
      <c r="QS235" s="261"/>
      <c r="QT235" s="261"/>
      <c r="QU235" s="261"/>
      <c r="QV235" s="261"/>
      <c r="QW235" s="261"/>
      <c r="QX235" s="261"/>
      <c r="QY235" s="261"/>
      <c r="QZ235" s="261"/>
      <c r="RA235" s="261"/>
      <c r="RB235" s="261"/>
      <c r="RC235" s="261"/>
      <c r="RD235" s="261"/>
      <c r="RE235" s="261"/>
      <c r="RF235" s="261"/>
      <c r="RG235" s="261"/>
      <c r="RH235" s="261"/>
      <c r="RI235" s="261"/>
      <c r="RJ235" s="261"/>
      <c r="RK235" s="261"/>
      <c r="RL235" s="261"/>
      <c r="RM235" s="261"/>
      <c r="RN235" s="261"/>
      <c r="RO235" s="261"/>
      <c r="RP235" s="261"/>
      <c r="RQ235" s="261"/>
      <c r="RR235" s="261"/>
      <c r="RS235" s="261"/>
      <c r="RT235" s="261"/>
      <c r="RU235" s="261"/>
      <c r="RV235" s="261"/>
      <c r="RW235" s="261"/>
      <c r="RX235" s="261"/>
      <c r="RY235" s="261"/>
      <c r="RZ235" s="261"/>
      <c r="SA235" s="261"/>
      <c r="SB235" s="261"/>
      <c r="SC235" s="261"/>
      <c r="SD235" s="261"/>
      <c r="SE235" s="261"/>
    </row>
    <row r="236" spans="1:499" x14ac:dyDescent="0.2">
      <c r="A236" s="230" t="s">
        <v>830</v>
      </c>
      <c r="B236" s="231" t="s">
        <v>2501</v>
      </c>
      <c r="C236" s="225"/>
      <c r="D236" s="225"/>
      <c r="E236" s="225"/>
      <c r="F236" s="226" t="s">
        <v>5918</v>
      </c>
      <c r="G236" s="226" t="s">
        <v>5550</v>
      </c>
      <c r="H236" s="226" t="s">
        <v>5551</v>
      </c>
      <c r="I236" s="226" t="s">
        <v>5912</v>
      </c>
      <c r="J236" s="226"/>
      <c r="K236" s="226"/>
      <c r="L236" s="226"/>
      <c r="M236" s="226"/>
      <c r="N236" s="226" t="s">
        <v>5553</v>
      </c>
      <c r="O236" s="226" t="s">
        <v>5554</v>
      </c>
      <c r="P236" s="226"/>
      <c r="Q236" s="237">
        <v>0</v>
      </c>
      <c r="R236" s="238"/>
      <c r="S236" s="238"/>
      <c r="T236" s="238"/>
      <c r="U236" s="238"/>
      <c r="V236" s="238"/>
      <c r="W236" s="232" t="s">
        <v>5561</v>
      </c>
      <c r="X236" s="232"/>
      <c r="Y236" s="232" t="s">
        <v>5556</v>
      </c>
      <c r="Z236" s="235">
        <v>0.3</v>
      </c>
      <c r="AA236" s="235">
        <v>0.4</v>
      </c>
      <c r="AB236" s="235">
        <v>0</v>
      </c>
      <c r="AC236" s="224">
        <v>36526</v>
      </c>
      <c r="AD236" s="224">
        <v>36526</v>
      </c>
      <c r="AE236" s="125">
        <v>18</v>
      </c>
      <c r="AF236" s="125">
        <v>24</v>
      </c>
      <c r="AG236" s="125">
        <v>12</v>
      </c>
      <c r="AH236" s="236">
        <v>1</v>
      </c>
      <c r="AI236" s="236" t="s">
        <v>819</v>
      </c>
      <c r="AJ236" s="125" t="s">
        <v>6225</v>
      </c>
      <c r="AK236" s="175" t="s">
        <v>5144</v>
      </c>
      <c r="AL236" s="125" t="s">
        <v>820</v>
      </c>
      <c r="AM236" s="27" t="s">
        <v>820</v>
      </c>
      <c r="AN236" s="126">
        <v>87.54</v>
      </c>
      <c r="AO236" s="126">
        <v>15.1</v>
      </c>
      <c r="AP236" s="126">
        <v>9.1999999999999993</v>
      </c>
      <c r="AQ236" s="126">
        <v>1.4</v>
      </c>
      <c r="AR236" s="125">
        <v>0</v>
      </c>
      <c r="AS236" s="125">
        <v>0</v>
      </c>
      <c r="AT236" s="178">
        <v>43333</v>
      </c>
      <c r="AU236" s="178"/>
      <c r="AV236" s="178">
        <v>43462</v>
      </c>
      <c r="AW236" s="239" t="s">
        <v>855</v>
      </c>
      <c r="AX236" s="239" t="s">
        <v>846</v>
      </c>
      <c r="AY236" s="127"/>
      <c r="AZ236" s="127"/>
      <c r="BA236" s="128">
        <v>500</v>
      </c>
      <c r="BB236" s="128" t="s">
        <v>489</v>
      </c>
      <c r="BC236" s="128"/>
      <c r="BD236" s="128">
        <v>1</v>
      </c>
      <c r="BE236" s="129" t="s">
        <v>541</v>
      </c>
      <c r="BF236" s="130">
        <v>1</v>
      </c>
      <c r="BG236" s="240"/>
      <c r="BH236" s="241"/>
      <c r="BI236" s="190"/>
      <c r="BJ236" s="131">
        <v>5286</v>
      </c>
      <c r="BK236" s="191">
        <v>3782</v>
      </c>
      <c r="BL236" s="13">
        <v>3515</v>
      </c>
      <c r="BM236" s="13">
        <v>1744</v>
      </c>
      <c r="BN236" s="27" t="s">
        <v>5557</v>
      </c>
      <c r="BO236" s="13" t="s">
        <v>705</v>
      </c>
      <c r="BP236" s="222">
        <v>4719</v>
      </c>
      <c r="BQ236" s="132"/>
      <c r="BR236" s="133"/>
      <c r="BS236" s="125">
        <v>1000000000</v>
      </c>
      <c r="BT236" s="134">
        <v>1216</v>
      </c>
      <c r="BU236" s="135">
        <v>0.77</v>
      </c>
      <c r="BV236" s="134">
        <v>2000</v>
      </c>
      <c r="BW236" s="136">
        <v>0</v>
      </c>
      <c r="BX236" s="136">
        <v>1000</v>
      </c>
      <c r="BY236" s="136">
        <v>1000</v>
      </c>
      <c r="BZ236" s="134">
        <v>0</v>
      </c>
      <c r="CA236" s="134">
        <v>0</v>
      </c>
      <c r="CB236" s="134">
        <v>3216</v>
      </c>
      <c r="CC236" s="135">
        <v>0.3916</v>
      </c>
      <c r="CD236" s="134"/>
      <c r="CE236" s="134"/>
      <c r="CF236" s="137">
        <v>2070</v>
      </c>
      <c r="CG236" s="134">
        <v>1762</v>
      </c>
      <c r="CH236" s="132"/>
      <c r="CI236" s="132"/>
      <c r="CJ236" s="229" t="s">
        <v>820</v>
      </c>
      <c r="CK236" s="233" t="s">
        <v>820</v>
      </c>
      <c r="CL236" s="138">
        <v>53</v>
      </c>
      <c r="CM236" s="138">
        <v>0</v>
      </c>
      <c r="CN236" s="135">
        <v>0</v>
      </c>
      <c r="CO236" s="135">
        <v>0.44</v>
      </c>
      <c r="CP236" s="139"/>
      <c r="CQ236" s="135">
        <v>1</v>
      </c>
      <c r="CR236" s="179">
        <v>43479</v>
      </c>
      <c r="CS236" s="180">
        <v>43479</v>
      </c>
      <c r="CT236" s="181">
        <v>43605</v>
      </c>
      <c r="CU236" s="181">
        <v>43311</v>
      </c>
      <c r="CV236" s="181">
        <v>43395</v>
      </c>
      <c r="CW236" s="181">
        <v>43395</v>
      </c>
      <c r="CX236" s="181">
        <v>43479</v>
      </c>
      <c r="CY236" s="135">
        <v>0</v>
      </c>
      <c r="CZ236" s="134">
        <v>0</v>
      </c>
      <c r="DA236" s="135">
        <v>0</v>
      </c>
      <c r="DB236" s="135">
        <v>2.197802197802198E-2</v>
      </c>
      <c r="DC236" s="135">
        <v>0</v>
      </c>
      <c r="DD236" s="135">
        <v>0</v>
      </c>
      <c r="DE236" s="140">
        <v>0</v>
      </c>
      <c r="DF236" s="13" t="s">
        <v>820</v>
      </c>
      <c r="DG236" s="80" t="s">
        <v>706</v>
      </c>
      <c r="DH236" s="18" t="b">
        <v>0</v>
      </c>
      <c r="DI236" s="79"/>
      <c r="DJ236" s="79"/>
      <c r="DK236" s="192"/>
      <c r="DL236" s="174"/>
      <c r="DM236" s="193"/>
      <c r="DN236" s="135"/>
      <c r="DO236" s="79"/>
      <c r="DP236" s="79"/>
      <c r="DQ236" s="79"/>
      <c r="DR236" s="79"/>
      <c r="DS236" s="79"/>
      <c r="DT236" s="79"/>
      <c r="DU236" s="79"/>
      <c r="DV236" s="18"/>
      <c r="DW236" s="18"/>
      <c r="DX236" s="18"/>
      <c r="DY236" s="177"/>
      <c r="DZ236" s="177">
        <v>0</v>
      </c>
      <c r="EA236" s="177">
        <v>0</v>
      </c>
      <c r="EB236" s="177">
        <v>0</v>
      </c>
      <c r="EC236" s="177">
        <v>0</v>
      </c>
      <c r="ED236" s="177">
        <v>0</v>
      </c>
      <c r="EE236" s="177">
        <v>0</v>
      </c>
      <c r="EF236" s="177">
        <v>0</v>
      </c>
      <c r="EG236" s="177">
        <v>0</v>
      </c>
      <c r="EH236" s="177">
        <v>0</v>
      </c>
      <c r="EI236" s="177">
        <v>0</v>
      </c>
      <c r="EJ236" s="177">
        <v>0</v>
      </c>
      <c r="EK236" s="177">
        <v>0</v>
      </c>
      <c r="EL236" s="177">
        <v>0</v>
      </c>
      <c r="EM236" s="177">
        <v>0</v>
      </c>
      <c r="EN236" s="177">
        <v>0</v>
      </c>
      <c r="EO236" s="177">
        <v>0</v>
      </c>
      <c r="EP236" s="177">
        <v>0</v>
      </c>
      <c r="EQ236" s="177">
        <v>0</v>
      </c>
      <c r="ER236" s="177">
        <v>0</v>
      </c>
      <c r="ES236" s="177">
        <v>0</v>
      </c>
      <c r="ET236" s="177">
        <v>0</v>
      </c>
      <c r="EU236" s="177">
        <v>506</v>
      </c>
      <c r="EV236" s="177">
        <v>0</v>
      </c>
      <c r="EW236" s="177">
        <v>0</v>
      </c>
      <c r="EX236" s="177">
        <v>0</v>
      </c>
      <c r="EY236" s="177">
        <v>724</v>
      </c>
      <c r="EZ236" s="177">
        <v>0</v>
      </c>
      <c r="FA236" s="177">
        <v>0</v>
      </c>
      <c r="FB236" s="177">
        <v>951</v>
      </c>
      <c r="FC236" s="246">
        <v>3522</v>
      </c>
      <c r="FD236" s="248">
        <v>2794</v>
      </c>
      <c r="FE236" s="248">
        <v>2794</v>
      </c>
      <c r="FF236" s="248">
        <v>2794</v>
      </c>
      <c r="FG236" s="249">
        <v>2520</v>
      </c>
      <c r="FH236" s="249">
        <v>2494</v>
      </c>
      <c r="FI236" s="249">
        <v>2494</v>
      </c>
      <c r="FJ236" s="249">
        <v>2494</v>
      </c>
      <c r="FK236" s="249">
        <v>2276</v>
      </c>
      <c r="FL236" s="249">
        <v>2276</v>
      </c>
      <c r="FM236" s="249">
        <v>2276</v>
      </c>
      <c r="FN236" s="249">
        <v>2276</v>
      </c>
      <c r="FO236" s="249">
        <v>2276</v>
      </c>
      <c r="FP236" s="249">
        <v>2276</v>
      </c>
      <c r="FQ236" s="249">
        <v>2276</v>
      </c>
      <c r="FR236" s="249">
        <v>2276</v>
      </c>
      <c r="FS236" s="249">
        <v>2276</v>
      </c>
      <c r="FT236" s="249">
        <v>2276</v>
      </c>
      <c r="FU236" s="249">
        <v>2276</v>
      </c>
      <c r="FV236" s="249">
        <v>2276</v>
      </c>
      <c r="FW236" s="249">
        <v>2276</v>
      </c>
      <c r="FX236" s="249">
        <v>2276</v>
      </c>
      <c r="FY236" s="249">
        <v>2276</v>
      </c>
      <c r="FZ236" s="249">
        <v>2276</v>
      </c>
      <c r="GA236" s="249">
        <v>2276</v>
      </c>
      <c r="GB236" s="249">
        <v>2276</v>
      </c>
      <c r="GC236" s="249">
        <v>2276</v>
      </c>
      <c r="GD236" s="249">
        <v>2221</v>
      </c>
      <c r="GE236" s="249">
        <v>2221</v>
      </c>
      <c r="GF236" s="249">
        <v>2221</v>
      </c>
      <c r="GG236" s="249">
        <v>2211</v>
      </c>
      <c r="GH236" s="249">
        <v>2211</v>
      </c>
      <c r="GI236" s="249">
        <v>2211</v>
      </c>
      <c r="GJ236" s="249">
        <v>2211</v>
      </c>
      <c r="GK236" s="249">
        <v>2211</v>
      </c>
      <c r="GL236" s="249">
        <v>2211</v>
      </c>
      <c r="GM236" s="249">
        <v>2181</v>
      </c>
      <c r="GN236" s="249">
        <v>2171</v>
      </c>
      <c r="GO236" s="249">
        <v>2171</v>
      </c>
      <c r="GP236" s="249">
        <v>2171</v>
      </c>
      <c r="GQ236" s="249">
        <v>2171</v>
      </c>
      <c r="GR236" s="249">
        <v>2171</v>
      </c>
      <c r="GS236" s="249">
        <v>2171</v>
      </c>
      <c r="GT236" s="249">
        <v>2171</v>
      </c>
      <c r="GU236" s="249">
        <v>2171</v>
      </c>
      <c r="GV236" s="249">
        <v>2151</v>
      </c>
      <c r="GW236" s="249">
        <v>2151</v>
      </c>
      <c r="GX236" s="249">
        <v>2151</v>
      </c>
      <c r="GY236" s="249">
        <v>2149</v>
      </c>
      <c r="GZ236" s="249">
        <v>2149</v>
      </c>
      <c r="HA236" s="249">
        <v>2149</v>
      </c>
      <c r="HB236" s="249">
        <v>2049</v>
      </c>
      <c r="HC236" s="249">
        <v>2049</v>
      </c>
      <c r="HD236" s="249">
        <v>2049</v>
      </c>
      <c r="HE236" s="249">
        <v>1</v>
      </c>
      <c r="HF236" s="249">
        <v>2049</v>
      </c>
      <c r="HG236" s="249">
        <v>2049</v>
      </c>
      <c r="HH236" s="249">
        <v>2049</v>
      </c>
      <c r="HI236" s="248">
        <v>2049</v>
      </c>
      <c r="HJ236" s="248">
        <v>2014</v>
      </c>
      <c r="HK236" s="196"/>
      <c r="HL236" s="196"/>
      <c r="HM236" s="244">
        <v>1974</v>
      </c>
      <c r="HN236" s="244">
        <v>1974</v>
      </c>
      <c r="HO236" s="248">
        <v>2049</v>
      </c>
      <c r="HP236" s="244">
        <v>1924</v>
      </c>
      <c r="HQ236" s="244">
        <v>1924</v>
      </c>
      <c r="HR236" s="244">
        <v>1924</v>
      </c>
      <c r="HS236" s="244">
        <v>1924</v>
      </c>
      <c r="HT236" s="244">
        <v>1924</v>
      </c>
      <c r="HU236" s="244">
        <v>1924</v>
      </c>
      <c r="HV236" s="196"/>
      <c r="HW236" s="244">
        <v>1919</v>
      </c>
      <c r="HX236" s="244">
        <v>1919</v>
      </c>
      <c r="HY236" s="244">
        <v>1919</v>
      </c>
      <c r="HZ236" s="244">
        <v>1919</v>
      </c>
      <c r="IA236" s="244">
        <v>1919</v>
      </c>
      <c r="IB236" s="244">
        <v>1904</v>
      </c>
      <c r="IC236" s="244">
        <v>1899</v>
      </c>
      <c r="ID236" s="244">
        <v>1889</v>
      </c>
      <c r="IE236" s="244">
        <v>1889</v>
      </c>
      <c r="IF236" s="244">
        <v>1889</v>
      </c>
      <c r="IG236" s="244">
        <v>1889</v>
      </c>
      <c r="IH236" s="244">
        <v>1889</v>
      </c>
      <c r="II236" s="244">
        <v>1889</v>
      </c>
      <c r="IJ236" s="244">
        <v>1889</v>
      </c>
      <c r="IK236" s="244">
        <v>1889</v>
      </c>
      <c r="IL236" s="244">
        <v>1839</v>
      </c>
      <c r="IM236" s="244">
        <v>1819</v>
      </c>
      <c r="IN236" s="244">
        <v>1819</v>
      </c>
      <c r="IO236" s="244">
        <v>1819</v>
      </c>
      <c r="IP236" s="244">
        <v>1819</v>
      </c>
      <c r="IQ236" s="244">
        <v>1819</v>
      </c>
      <c r="IR236" s="244">
        <v>1819</v>
      </c>
      <c r="IS236" s="244">
        <v>1799</v>
      </c>
      <c r="IT236" s="244">
        <v>1794</v>
      </c>
      <c r="IU236" s="244">
        <v>1794</v>
      </c>
      <c r="IV236" s="244">
        <v>1794</v>
      </c>
      <c r="IW236" s="244">
        <v>1794</v>
      </c>
      <c r="IX236" s="244">
        <v>1794</v>
      </c>
      <c r="IY236" s="244">
        <v>1794</v>
      </c>
      <c r="IZ236" s="196"/>
      <c r="JA236" s="244">
        <v>1794</v>
      </c>
      <c r="JB236" s="244">
        <v>1794</v>
      </c>
      <c r="JC236" s="244">
        <v>1794</v>
      </c>
      <c r="JD236" s="250">
        <v>1774</v>
      </c>
      <c r="JE236" s="250">
        <v>1774</v>
      </c>
      <c r="JF236" s="250">
        <v>1774</v>
      </c>
      <c r="JG236" s="250">
        <v>1764</v>
      </c>
      <c r="JH236" s="250">
        <v>1764</v>
      </c>
      <c r="JI236" s="250">
        <v>1764</v>
      </c>
      <c r="JJ236" s="250"/>
      <c r="JK236" s="244">
        <v>1764</v>
      </c>
      <c r="JL236" s="250">
        <v>1744</v>
      </c>
      <c r="JM236" s="250">
        <v>1724</v>
      </c>
      <c r="JN236" s="250">
        <v>1714</v>
      </c>
      <c r="JO236" s="250">
        <v>1714</v>
      </c>
      <c r="JP236" s="250">
        <v>1714</v>
      </c>
      <c r="JQ236" s="196"/>
      <c r="JR236" s="250">
        <v>1714</v>
      </c>
      <c r="JS236" s="250">
        <v>1714</v>
      </c>
      <c r="JT236" s="250">
        <v>1704</v>
      </c>
      <c r="JU236" s="250">
        <v>1704</v>
      </c>
      <c r="JV236" s="250">
        <v>1694</v>
      </c>
      <c r="JW236" s="250">
        <v>1694</v>
      </c>
      <c r="JX236" s="250">
        <v>1694</v>
      </c>
      <c r="JY236" s="250">
        <v>1674</v>
      </c>
      <c r="JZ236" s="250">
        <v>1674</v>
      </c>
      <c r="KA236" s="250">
        <v>1669</v>
      </c>
      <c r="KB236" s="250">
        <v>1669</v>
      </c>
      <c r="KC236" s="250">
        <v>1669</v>
      </c>
      <c r="KD236" s="250">
        <v>1669</v>
      </c>
      <c r="KE236" s="250">
        <v>1669</v>
      </c>
      <c r="KF236" s="250">
        <v>1654</v>
      </c>
      <c r="KG236" s="250">
        <v>1654</v>
      </c>
      <c r="KH236" s="250">
        <v>1644</v>
      </c>
      <c r="KI236" s="250">
        <v>1644</v>
      </c>
      <c r="KJ236" s="250">
        <v>1634</v>
      </c>
      <c r="KK236" s="250">
        <v>1634</v>
      </c>
      <c r="KL236" s="250">
        <v>1634</v>
      </c>
      <c r="KM236" s="250">
        <v>1634</v>
      </c>
      <c r="KN236" s="250">
        <v>1634</v>
      </c>
      <c r="KO236" s="250">
        <v>1634</v>
      </c>
      <c r="KP236" s="250">
        <v>1634</v>
      </c>
      <c r="KQ236" s="250">
        <v>1634</v>
      </c>
      <c r="KR236" s="250">
        <v>1634</v>
      </c>
      <c r="KS236" s="250">
        <v>1634</v>
      </c>
      <c r="KT236" s="250">
        <v>1634</v>
      </c>
      <c r="KU236" s="250">
        <v>1604</v>
      </c>
      <c r="KV236" s="250">
        <v>1582</v>
      </c>
      <c r="KW236" s="250">
        <v>1582</v>
      </c>
      <c r="KX236" s="196"/>
      <c r="KY236" s="196"/>
      <c r="KZ236" s="196"/>
      <c r="LA236" s="196"/>
      <c r="LB236" s="250">
        <v>1512</v>
      </c>
      <c r="LC236" s="250">
        <v>1764</v>
      </c>
      <c r="LD236" s="250">
        <v>1764</v>
      </c>
      <c r="LE236" s="250">
        <v>1442</v>
      </c>
      <c r="LF236" s="199">
        <v>0</v>
      </c>
      <c r="LG236" s="250">
        <v>1437</v>
      </c>
      <c r="LH236" s="196"/>
      <c r="LI236" s="196"/>
      <c r="LJ236" s="196"/>
      <c r="LK236" s="196"/>
      <c r="LL236" s="196"/>
      <c r="LM236" s="196"/>
      <c r="LN236" s="196"/>
      <c r="LO236" s="196"/>
      <c r="LP236" s="196"/>
      <c r="LQ236" s="250">
        <v>1437</v>
      </c>
      <c r="LR236" s="196"/>
      <c r="LS236" s="196"/>
      <c r="LT236" s="196"/>
      <c r="LU236" s="196"/>
      <c r="LV236" s="196"/>
      <c r="LW236" s="196"/>
      <c r="LX236" s="196"/>
      <c r="LY236" s="196"/>
      <c r="LZ236" s="196"/>
      <c r="MA236" s="196"/>
      <c r="MB236" s="196"/>
      <c r="MC236" s="196"/>
      <c r="MD236" s="196"/>
      <c r="ME236" s="196"/>
      <c r="MF236" s="196"/>
      <c r="MG236" s="196"/>
      <c r="MH236" s="196"/>
      <c r="MI236" s="196"/>
      <c r="MJ236" s="196"/>
      <c r="MK236" s="196"/>
      <c r="ML236" s="196"/>
      <c r="MM236" s="196"/>
      <c r="MN236" s="250">
        <v>1437</v>
      </c>
      <c r="MO236" s="245">
        <v>1216</v>
      </c>
      <c r="MP236" s="196"/>
      <c r="MQ236" s="245">
        <v>1216</v>
      </c>
      <c r="MR236" s="196"/>
      <c r="MS236" s="196"/>
      <c r="MT236" s="196"/>
      <c r="MU236" s="196"/>
      <c r="MV236" s="196"/>
      <c r="MW236" s="196"/>
      <c r="MX236" s="196"/>
      <c r="MY236" s="196"/>
      <c r="MZ236" s="196"/>
      <c r="NA236" s="245">
        <v>1216</v>
      </c>
      <c r="NB236" s="196"/>
      <c r="NC236" s="196"/>
      <c r="ND236" s="196"/>
      <c r="NE236" s="196"/>
      <c r="NF236" s="196"/>
      <c r="NG236" s="196"/>
      <c r="NH236" s="196"/>
      <c r="NI236" s="196"/>
      <c r="NJ236" s="196"/>
      <c r="NK236" s="196"/>
      <c r="NL236" s="196"/>
      <c r="NM236" s="196"/>
      <c r="NN236" s="196"/>
      <c r="NO236" s="196"/>
      <c r="NP236" s="196"/>
      <c r="NQ236" s="196"/>
      <c r="NR236" s="196"/>
      <c r="NS236" s="196"/>
      <c r="NT236" s="196"/>
      <c r="NU236" s="196"/>
      <c r="NV236" s="196"/>
      <c r="NW236" s="196"/>
      <c r="NX236" s="196"/>
      <c r="NY236" s="196"/>
      <c r="NZ236" s="196"/>
      <c r="OA236" s="196"/>
      <c r="OB236" s="196"/>
      <c r="OC236" s="196"/>
      <c r="OD236" s="196"/>
      <c r="OE236" s="196"/>
      <c r="OF236" s="196"/>
      <c r="OG236" s="196"/>
      <c r="OH236" s="196"/>
      <c r="OI236" s="196"/>
      <c r="OJ236" s="196"/>
      <c r="OK236" s="196"/>
      <c r="OL236" s="196"/>
      <c r="OM236" s="196"/>
      <c r="ON236" s="196"/>
      <c r="OO236" s="196"/>
      <c r="OP236" s="196"/>
      <c r="OQ236" s="196"/>
      <c r="OR236" s="196"/>
      <c r="OS236" s="196"/>
      <c r="OT236" s="196"/>
      <c r="OU236" s="196"/>
      <c r="OV236" s="196"/>
      <c r="OW236" s="196"/>
      <c r="OX236" s="196"/>
      <c r="OY236" s="196"/>
      <c r="OZ236" s="196"/>
      <c r="PA236" s="196"/>
      <c r="PB236" s="196"/>
      <c r="PC236" s="196"/>
      <c r="PD236" s="196"/>
      <c r="PE236" s="196"/>
      <c r="PF236" s="196"/>
      <c r="PG236" s="196"/>
      <c r="PH236" s="196"/>
      <c r="PI236" s="196"/>
      <c r="PJ236" s="196"/>
      <c r="PK236" s="196"/>
      <c r="PL236" s="196"/>
      <c r="PM236" s="196"/>
      <c r="PN236" s="196"/>
      <c r="PO236" s="196"/>
      <c r="PP236" s="196"/>
      <c r="PQ236" s="196"/>
      <c r="PR236" s="196"/>
      <c r="PS236" s="196"/>
      <c r="PT236" s="196"/>
      <c r="PU236" s="196"/>
      <c r="PV236" s="196"/>
      <c r="PW236" s="196"/>
      <c r="PX236" s="261"/>
      <c r="PY236" s="261"/>
      <c r="PZ236" s="261"/>
      <c r="QA236" s="261"/>
      <c r="QB236" s="261"/>
      <c r="QC236" s="261"/>
      <c r="QD236" s="261"/>
      <c r="QE236" s="261"/>
      <c r="QF236" s="261"/>
      <c r="QG236" s="261"/>
      <c r="QH236" s="261"/>
      <c r="QI236" s="261"/>
      <c r="QJ236" s="261"/>
      <c r="QK236" s="261"/>
      <c r="QL236" s="261"/>
      <c r="QM236" s="261"/>
      <c r="QN236" s="261"/>
      <c r="QO236" s="261"/>
      <c r="QP236" s="261"/>
      <c r="QQ236" s="261"/>
      <c r="QR236" s="261"/>
      <c r="QS236" s="261"/>
      <c r="QT236" s="261"/>
      <c r="QU236" s="261"/>
      <c r="QV236" s="261"/>
      <c r="QW236" s="261"/>
      <c r="QX236" s="261"/>
      <c r="QY236" s="261"/>
      <c r="QZ236" s="261"/>
      <c r="RA236" s="261"/>
      <c r="RB236" s="261"/>
      <c r="RC236" s="261"/>
      <c r="RD236" s="261"/>
      <c r="RE236" s="261"/>
      <c r="RF236" s="261"/>
      <c r="RG236" s="261"/>
      <c r="RH236" s="261"/>
      <c r="RI236" s="261"/>
      <c r="RJ236" s="261"/>
      <c r="RK236" s="261"/>
      <c r="RL236" s="261"/>
      <c r="RM236" s="261"/>
      <c r="RN236" s="261"/>
      <c r="RO236" s="261"/>
      <c r="RP236" s="261"/>
      <c r="RQ236" s="261"/>
      <c r="RR236" s="261"/>
      <c r="RS236" s="261"/>
      <c r="RT236" s="261"/>
      <c r="RU236" s="261"/>
      <c r="RV236" s="261"/>
      <c r="RW236" s="261"/>
      <c r="RX236" s="261"/>
      <c r="RY236" s="261"/>
      <c r="RZ236" s="261"/>
      <c r="SA236" s="261"/>
      <c r="SB236" s="261"/>
      <c r="SC236" s="261"/>
      <c r="SD236" s="261"/>
      <c r="SE236" s="261"/>
    </row>
    <row r="237" spans="1:499" x14ac:dyDescent="0.2">
      <c r="A237" s="230" t="s">
        <v>830</v>
      </c>
      <c r="B237" s="231" t="s">
        <v>2100</v>
      </c>
      <c r="C237" s="225"/>
      <c r="D237" s="225"/>
      <c r="E237" s="225"/>
      <c r="F237" s="226" t="s">
        <v>5919</v>
      </c>
      <c r="G237" s="226" t="s">
        <v>5550</v>
      </c>
      <c r="H237" s="226" t="s">
        <v>5551</v>
      </c>
      <c r="I237" s="226" t="s">
        <v>5912</v>
      </c>
      <c r="J237" s="226"/>
      <c r="K237" s="226"/>
      <c r="L237" s="226"/>
      <c r="M237" s="226"/>
      <c r="N237" s="226" t="s">
        <v>5808</v>
      </c>
      <c r="O237" s="226" t="s">
        <v>5920</v>
      </c>
      <c r="P237" s="226"/>
      <c r="Q237" s="237">
        <v>0</v>
      </c>
      <c r="R237" s="238"/>
      <c r="S237" s="238"/>
      <c r="T237" s="238"/>
      <c r="U237" s="238"/>
      <c r="V237" s="238"/>
      <c r="W237" s="232" t="s">
        <v>5561</v>
      </c>
      <c r="X237" s="232"/>
      <c r="Y237" s="232" t="s">
        <v>5556</v>
      </c>
      <c r="Z237" s="235">
        <v>0.24</v>
      </c>
      <c r="AA237" s="235">
        <v>0.49</v>
      </c>
      <c r="AB237" s="235">
        <v>0</v>
      </c>
      <c r="AC237" s="224">
        <v>36526</v>
      </c>
      <c r="AD237" s="224">
        <v>36526</v>
      </c>
      <c r="AE237" s="125">
        <v>18</v>
      </c>
      <c r="AF237" s="125">
        <v>24</v>
      </c>
      <c r="AG237" s="125">
        <v>12</v>
      </c>
      <c r="AH237" s="236">
        <v>1</v>
      </c>
      <c r="AI237" s="236" t="s">
        <v>819</v>
      </c>
      <c r="AJ237" s="125" t="s">
        <v>6225</v>
      </c>
      <c r="AK237" s="175" t="s">
        <v>5145</v>
      </c>
      <c r="AL237" s="125" t="s">
        <v>820</v>
      </c>
      <c r="AM237" s="27" t="s">
        <v>820</v>
      </c>
      <c r="AN237" s="126">
        <v>85.01</v>
      </c>
      <c r="AO237" s="126">
        <v>15.5</v>
      </c>
      <c r="AP237" s="126">
        <v>8.1999999999999993</v>
      </c>
      <c r="AQ237" s="126">
        <v>5.9</v>
      </c>
      <c r="AR237" s="125">
        <v>0</v>
      </c>
      <c r="AS237" s="125">
        <v>0</v>
      </c>
      <c r="AT237" s="178">
        <v>43333</v>
      </c>
      <c r="AU237" s="178">
        <v>42751</v>
      </c>
      <c r="AV237" s="178">
        <v>43443</v>
      </c>
      <c r="AW237" s="239" t="s">
        <v>855</v>
      </c>
      <c r="AX237" s="239" t="s">
        <v>846</v>
      </c>
      <c r="AY237" s="127"/>
      <c r="AZ237" s="127"/>
      <c r="BA237" s="128">
        <v>2000</v>
      </c>
      <c r="BB237" s="128" t="s">
        <v>489</v>
      </c>
      <c r="BC237" s="128"/>
      <c r="BD237" s="128">
        <v>1</v>
      </c>
      <c r="BE237" s="129" t="s">
        <v>541</v>
      </c>
      <c r="BF237" s="130">
        <v>1</v>
      </c>
      <c r="BG237" s="240"/>
      <c r="BH237" s="241"/>
      <c r="BI237" s="190"/>
      <c r="BJ237" s="131">
        <v>5286</v>
      </c>
      <c r="BK237" s="191">
        <v>3673</v>
      </c>
      <c r="BL237" s="13">
        <v>3515</v>
      </c>
      <c r="BM237" s="13">
        <v>1744</v>
      </c>
      <c r="BN237" s="27" t="s">
        <v>5557</v>
      </c>
      <c r="BO237" s="13" t="s">
        <v>705</v>
      </c>
      <c r="BP237" s="222">
        <v>4719</v>
      </c>
      <c r="BQ237" s="132"/>
      <c r="BR237" s="133"/>
      <c r="BS237" s="125">
        <v>1000000000</v>
      </c>
      <c r="BT237" s="134">
        <v>815</v>
      </c>
      <c r="BU237" s="135">
        <v>0.8458</v>
      </c>
      <c r="BV237" s="134">
        <v>1980</v>
      </c>
      <c r="BW237" s="136">
        <v>0</v>
      </c>
      <c r="BX237" s="136">
        <v>0</v>
      </c>
      <c r="BY237" s="136">
        <v>1980</v>
      </c>
      <c r="BZ237" s="134">
        <v>0</v>
      </c>
      <c r="CA237" s="134">
        <v>0</v>
      </c>
      <c r="CB237" s="134">
        <v>2795</v>
      </c>
      <c r="CC237" s="135">
        <v>0.47120000000000001</v>
      </c>
      <c r="CD237" s="134"/>
      <c r="CE237" s="134"/>
      <c r="CF237" s="137">
        <v>2491</v>
      </c>
      <c r="CG237" s="134">
        <v>1762</v>
      </c>
      <c r="CH237" s="132"/>
      <c r="CI237" s="132"/>
      <c r="CJ237" s="229" t="s">
        <v>820</v>
      </c>
      <c r="CK237" s="233" t="s">
        <v>820</v>
      </c>
      <c r="CL237" s="138">
        <v>232</v>
      </c>
      <c r="CM237" s="138">
        <v>0</v>
      </c>
      <c r="CN237" s="135">
        <v>0</v>
      </c>
      <c r="CO237" s="135">
        <v>1.39</v>
      </c>
      <c r="CP237" s="139"/>
      <c r="CQ237" s="135">
        <v>0</v>
      </c>
      <c r="CR237" s="179">
        <v>43479</v>
      </c>
      <c r="CS237" s="180">
        <v>43479</v>
      </c>
      <c r="CT237" s="181">
        <v>43605</v>
      </c>
      <c r="CU237" s="181">
        <v>43067</v>
      </c>
      <c r="CV237" s="181">
        <v>0</v>
      </c>
      <c r="CW237" s="181">
        <v>43151</v>
      </c>
      <c r="CX237" s="181">
        <v>43235</v>
      </c>
      <c r="CY237" s="135">
        <v>0</v>
      </c>
      <c r="CZ237" s="134">
        <v>0</v>
      </c>
      <c r="DA237" s="135">
        <v>0</v>
      </c>
      <c r="DB237" s="135">
        <v>2.197802197802198E-2</v>
      </c>
      <c r="DC237" s="135">
        <v>0</v>
      </c>
      <c r="DD237" s="135">
        <v>0</v>
      </c>
      <c r="DE237" s="140">
        <v>0</v>
      </c>
      <c r="DF237" s="13" t="s">
        <v>820</v>
      </c>
      <c r="DG237" s="80" t="s">
        <v>706</v>
      </c>
      <c r="DH237" s="18" t="b">
        <v>0</v>
      </c>
      <c r="DI237" s="79"/>
      <c r="DJ237" s="79"/>
      <c r="DK237" s="192"/>
      <c r="DL237" s="174"/>
      <c r="DM237" s="193"/>
      <c r="DN237" s="135"/>
      <c r="DO237" s="79"/>
      <c r="DP237" s="79"/>
      <c r="DQ237" s="79"/>
      <c r="DR237" s="79"/>
      <c r="DS237" s="79"/>
      <c r="DT237" s="79"/>
      <c r="DU237" s="79"/>
      <c r="DV237" s="18"/>
      <c r="DW237" s="18"/>
      <c r="DX237" s="18"/>
      <c r="DY237" s="177"/>
      <c r="DZ237" s="177">
        <v>0</v>
      </c>
      <c r="EA237" s="177">
        <v>0</v>
      </c>
      <c r="EB237" s="177">
        <v>0</v>
      </c>
      <c r="EC237" s="177">
        <v>0</v>
      </c>
      <c r="ED237" s="177">
        <v>0</v>
      </c>
      <c r="EE237" s="177">
        <v>0</v>
      </c>
      <c r="EF237" s="177">
        <v>0</v>
      </c>
      <c r="EG237" s="177">
        <v>0</v>
      </c>
      <c r="EH237" s="177">
        <v>0</v>
      </c>
      <c r="EI237" s="177">
        <v>0</v>
      </c>
      <c r="EJ237" s="177">
        <v>0</v>
      </c>
      <c r="EK237" s="177">
        <v>0</v>
      </c>
      <c r="EL237" s="177">
        <v>0</v>
      </c>
      <c r="EM237" s="177">
        <v>0</v>
      </c>
      <c r="EN237" s="177">
        <v>0</v>
      </c>
      <c r="EO237" s="177">
        <v>0</v>
      </c>
      <c r="EP237" s="177">
        <v>0</v>
      </c>
      <c r="EQ237" s="177">
        <v>0</v>
      </c>
      <c r="ER237" s="177">
        <v>0</v>
      </c>
      <c r="ES237" s="177">
        <v>0</v>
      </c>
      <c r="ET237" s="177">
        <v>0</v>
      </c>
      <c r="EU237" s="177">
        <v>0</v>
      </c>
      <c r="EV237" s="177">
        <v>0</v>
      </c>
      <c r="EW237" s="177">
        <v>0</v>
      </c>
      <c r="EX237" s="177">
        <v>0</v>
      </c>
      <c r="EY237" s="177">
        <v>0</v>
      </c>
      <c r="EZ237" s="177">
        <v>0</v>
      </c>
      <c r="FA237" s="177">
        <v>0</v>
      </c>
      <c r="FB237" s="177">
        <v>0</v>
      </c>
      <c r="FC237" s="250">
        <v>2010</v>
      </c>
      <c r="FD237" s="250">
        <v>1259</v>
      </c>
      <c r="FE237" s="250">
        <v>1229</v>
      </c>
      <c r="FF237" s="250">
        <v>1229</v>
      </c>
      <c r="FG237" s="245">
        <v>709</v>
      </c>
      <c r="FH237" s="245">
        <v>689</v>
      </c>
      <c r="FI237" s="242">
        <v>689</v>
      </c>
      <c r="FJ237" s="242">
        <v>689</v>
      </c>
      <c r="FK237" s="242">
        <v>579</v>
      </c>
      <c r="FL237" s="242">
        <v>579</v>
      </c>
      <c r="FM237" s="242">
        <v>579</v>
      </c>
      <c r="FN237" s="242">
        <v>579</v>
      </c>
      <c r="FO237" s="242">
        <v>579</v>
      </c>
      <c r="FP237" s="242">
        <v>579</v>
      </c>
      <c r="FQ237" s="242">
        <v>579</v>
      </c>
      <c r="FR237" s="242">
        <v>579</v>
      </c>
      <c r="FS237" s="242">
        <v>579</v>
      </c>
      <c r="FT237" s="242">
        <v>579</v>
      </c>
      <c r="FU237" s="242">
        <v>579</v>
      </c>
      <c r="FV237" s="242">
        <v>579</v>
      </c>
      <c r="FW237" s="242">
        <v>579</v>
      </c>
      <c r="FX237" s="242">
        <v>579</v>
      </c>
      <c r="FY237" s="242">
        <v>579</v>
      </c>
      <c r="FZ237" s="242">
        <v>579</v>
      </c>
      <c r="GA237" s="242">
        <v>579</v>
      </c>
      <c r="GB237" s="242">
        <v>579</v>
      </c>
      <c r="GC237" s="242">
        <v>579</v>
      </c>
      <c r="GD237" s="242">
        <v>429</v>
      </c>
      <c r="GE237" s="242">
        <v>429</v>
      </c>
      <c r="GF237" s="242">
        <v>429</v>
      </c>
      <c r="GG237" s="242">
        <v>429</v>
      </c>
      <c r="GH237" s="242">
        <v>419</v>
      </c>
      <c r="GI237" s="242">
        <v>419</v>
      </c>
      <c r="GJ237" s="242">
        <v>419</v>
      </c>
      <c r="GK237" s="242">
        <v>419</v>
      </c>
      <c r="GL237" s="242">
        <v>419</v>
      </c>
      <c r="GM237" s="242">
        <v>419</v>
      </c>
      <c r="GN237" s="242">
        <v>416</v>
      </c>
      <c r="GO237" s="242">
        <v>416</v>
      </c>
      <c r="GP237" s="242">
        <v>416</v>
      </c>
      <c r="GQ237" s="242">
        <v>416</v>
      </c>
      <c r="GR237" s="242">
        <v>416</v>
      </c>
      <c r="GS237" s="242">
        <v>416</v>
      </c>
      <c r="GT237" s="242">
        <v>416</v>
      </c>
      <c r="GU237" s="242">
        <v>416</v>
      </c>
      <c r="GV237" s="242">
        <v>416</v>
      </c>
      <c r="GW237" s="242">
        <v>416</v>
      </c>
      <c r="GX237" s="242">
        <v>416</v>
      </c>
      <c r="GY237" s="242">
        <v>416</v>
      </c>
      <c r="GZ237" s="242">
        <v>416</v>
      </c>
      <c r="HA237" s="242">
        <v>416</v>
      </c>
      <c r="HB237" s="242">
        <v>416</v>
      </c>
      <c r="HC237" s="242">
        <v>416</v>
      </c>
      <c r="HD237" s="242">
        <v>416</v>
      </c>
      <c r="HE237" s="242">
        <v>1</v>
      </c>
      <c r="HF237" s="242">
        <v>416</v>
      </c>
      <c r="HG237" s="242">
        <v>416</v>
      </c>
      <c r="HH237" s="242">
        <v>416</v>
      </c>
      <c r="HI237" s="242">
        <v>416</v>
      </c>
      <c r="HJ237" s="242">
        <v>411</v>
      </c>
      <c r="HK237" s="198"/>
      <c r="HL237" s="198"/>
      <c r="HM237" s="242">
        <v>401</v>
      </c>
      <c r="HN237" s="242">
        <v>401</v>
      </c>
      <c r="HO237" s="242">
        <v>416</v>
      </c>
      <c r="HP237" s="242">
        <v>351</v>
      </c>
      <c r="HQ237" s="242">
        <v>351</v>
      </c>
      <c r="HR237" s="242">
        <v>346</v>
      </c>
      <c r="HS237" s="242">
        <v>346</v>
      </c>
      <c r="HT237" s="242">
        <v>346</v>
      </c>
      <c r="HU237" s="242">
        <v>335</v>
      </c>
      <c r="HV237" s="198"/>
      <c r="HW237" s="242">
        <v>311</v>
      </c>
      <c r="HX237" s="242">
        <v>301</v>
      </c>
      <c r="HY237" s="242">
        <v>301</v>
      </c>
      <c r="HZ237" s="242">
        <v>301</v>
      </c>
      <c r="IA237" s="242">
        <v>301</v>
      </c>
      <c r="IB237" s="244">
        <v>1501</v>
      </c>
      <c r="IC237" s="244">
        <v>1491</v>
      </c>
      <c r="ID237" s="244">
        <v>1461</v>
      </c>
      <c r="IE237" s="244">
        <v>1436</v>
      </c>
      <c r="IF237" s="244">
        <v>1436</v>
      </c>
      <c r="IG237" s="244">
        <v>1436</v>
      </c>
      <c r="IH237" s="244">
        <v>1436</v>
      </c>
      <c r="II237" s="244">
        <v>1426</v>
      </c>
      <c r="IJ237" s="244">
        <v>1426</v>
      </c>
      <c r="IK237" s="244">
        <v>1426</v>
      </c>
      <c r="IL237" s="244">
        <v>1426</v>
      </c>
      <c r="IM237" s="244">
        <v>1426</v>
      </c>
      <c r="IN237" s="244">
        <v>1426</v>
      </c>
      <c r="IO237" s="244">
        <v>1426</v>
      </c>
      <c r="IP237" s="244">
        <v>1426</v>
      </c>
      <c r="IQ237" s="244">
        <v>1416</v>
      </c>
      <c r="IR237" s="244">
        <v>1416</v>
      </c>
      <c r="IS237" s="244">
        <v>1416</v>
      </c>
      <c r="IT237" s="244">
        <v>1416</v>
      </c>
      <c r="IU237" s="244">
        <v>1416</v>
      </c>
      <c r="IV237" s="244">
        <v>1416</v>
      </c>
      <c r="IW237" s="244">
        <v>1366</v>
      </c>
      <c r="IX237" s="244">
        <v>1366</v>
      </c>
      <c r="IY237" s="244">
        <v>1366</v>
      </c>
      <c r="IZ237" s="198"/>
      <c r="JA237" s="244">
        <v>1366</v>
      </c>
      <c r="JB237" s="244">
        <v>1366</v>
      </c>
      <c r="JC237" s="244">
        <v>1366</v>
      </c>
      <c r="JD237" s="244">
        <v>1361</v>
      </c>
      <c r="JE237" s="244">
        <v>1361</v>
      </c>
      <c r="JF237" s="244">
        <v>1361</v>
      </c>
      <c r="JG237" s="244">
        <v>1361</v>
      </c>
      <c r="JH237" s="244">
        <v>1361</v>
      </c>
      <c r="JI237" s="244">
        <v>1361</v>
      </c>
      <c r="JJ237" s="244"/>
      <c r="JK237" s="244">
        <v>1355</v>
      </c>
      <c r="JL237" s="244">
        <v>1355</v>
      </c>
      <c r="JM237" s="244">
        <v>1355</v>
      </c>
      <c r="JN237" s="244">
        <v>1350</v>
      </c>
      <c r="JO237" s="244">
        <v>1330</v>
      </c>
      <c r="JP237" s="244">
        <v>1330</v>
      </c>
      <c r="JQ237" s="198"/>
      <c r="JR237" s="244">
        <v>1330</v>
      </c>
      <c r="JS237" s="244">
        <v>1330</v>
      </c>
      <c r="JT237" s="244">
        <v>1320</v>
      </c>
      <c r="JU237" s="244">
        <v>1320</v>
      </c>
      <c r="JV237" s="244">
        <v>1320</v>
      </c>
      <c r="JW237" s="244">
        <v>1320</v>
      </c>
      <c r="JX237" s="244">
        <v>1320</v>
      </c>
      <c r="JY237" s="244">
        <v>1295</v>
      </c>
      <c r="JZ237" s="244">
        <v>1295</v>
      </c>
      <c r="KA237" s="244">
        <v>1240</v>
      </c>
      <c r="KB237" s="244">
        <v>1240</v>
      </c>
      <c r="KC237" s="244">
        <v>1240</v>
      </c>
      <c r="KD237" s="244">
        <v>1240</v>
      </c>
      <c r="KE237" s="244">
        <v>1240</v>
      </c>
      <c r="KF237" s="244">
        <v>1240</v>
      </c>
      <c r="KG237" s="244">
        <v>1240</v>
      </c>
      <c r="KH237" s="244">
        <v>1230</v>
      </c>
      <c r="KI237" s="244">
        <v>1230</v>
      </c>
      <c r="KJ237" s="244">
        <v>1230</v>
      </c>
      <c r="KK237" s="244">
        <v>1230</v>
      </c>
      <c r="KL237" s="244">
        <v>1230</v>
      </c>
      <c r="KM237" s="244">
        <v>1227</v>
      </c>
      <c r="KN237" s="244">
        <v>1227</v>
      </c>
      <c r="KO237" s="244">
        <v>1227</v>
      </c>
      <c r="KP237" s="244">
        <v>1227</v>
      </c>
      <c r="KQ237" s="244">
        <v>1227</v>
      </c>
      <c r="KR237" s="244">
        <v>1227</v>
      </c>
      <c r="KS237" s="244">
        <v>1227</v>
      </c>
      <c r="KT237" s="244">
        <v>1217</v>
      </c>
      <c r="KU237" s="244">
        <v>1212</v>
      </c>
      <c r="KV237" s="244">
        <v>1212</v>
      </c>
      <c r="KW237" s="244">
        <v>1212</v>
      </c>
      <c r="KX237" s="198"/>
      <c r="KY237" s="198"/>
      <c r="KZ237" s="198"/>
      <c r="LA237" s="198"/>
      <c r="LB237" s="244">
        <v>1105</v>
      </c>
      <c r="LC237" s="244">
        <v>1361</v>
      </c>
      <c r="LD237" s="244">
        <v>1361</v>
      </c>
      <c r="LE237" s="244">
        <v>1024</v>
      </c>
      <c r="LF237" s="243">
        <v>0</v>
      </c>
      <c r="LG237" s="244">
        <v>1024</v>
      </c>
      <c r="LH237" s="198"/>
      <c r="LI237" s="198"/>
      <c r="LJ237" s="198"/>
      <c r="LK237" s="198"/>
      <c r="LL237" s="198"/>
      <c r="LM237" s="198"/>
      <c r="LN237" s="198"/>
      <c r="LO237" s="198"/>
      <c r="LP237" s="198"/>
      <c r="LQ237" s="244">
        <v>1024</v>
      </c>
      <c r="LR237" s="198"/>
      <c r="LS237" s="198"/>
      <c r="LT237" s="198"/>
      <c r="LU237" s="198"/>
      <c r="LV237" s="198"/>
      <c r="LW237" s="198"/>
      <c r="LX237" s="198"/>
      <c r="LY237" s="198"/>
      <c r="LZ237" s="198"/>
      <c r="MA237" s="198"/>
      <c r="MB237" s="198"/>
      <c r="MC237" s="198"/>
      <c r="MD237" s="198"/>
      <c r="ME237" s="198"/>
      <c r="MF237" s="198"/>
      <c r="MG237" s="198"/>
      <c r="MH237" s="198"/>
      <c r="MI237" s="198"/>
      <c r="MJ237" s="198"/>
      <c r="MK237" s="198"/>
      <c r="ML237" s="198"/>
      <c r="MM237" s="198"/>
      <c r="MN237" s="242">
        <v>1024</v>
      </c>
      <c r="MO237" s="242">
        <v>815</v>
      </c>
      <c r="MP237" s="198"/>
      <c r="MQ237" s="242">
        <v>815</v>
      </c>
      <c r="MR237" s="198"/>
      <c r="MS237" s="198"/>
      <c r="MT237" s="198"/>
      <c r="MU237" s="198"/>
      <c r="MV237" s="198"/>
      <c r="MW237" s="198"/>
      <c r="MX237" s="198"/>
      <c r="MY237" s="198"/>
      <c r="MZ237" s="198"/>
      <c r="NA237" s="242">
        <v>815</v>
      </c>
      <c r="NB237" s="198"/>
      <c r="NC237" s="198"/>
      <c r="ND237" s="198"/>
      <c r="NE237" s="198"/>
      <c r="NF237" s="198"/>
      <c r="NG237" s="198"/>
      <c r="NH237" s="198"/>
      <c r="NI237" s="198"/>
      <c r="NJ237" s="198"/>
      <c r="NK237" s="198"/>
      <c r="NL237" s="198"/>
      <c r="NM237" s="198"/>
      <c r="NN237" s="198"/>
      <c r="NO237" s="198"/>
      <c r="NP237" s="198"/>
      <c r="NQ237" s="198"/>
      <c r="NR237" s="198"/>
      <c r="NS237" s="198"/>
      <c r="NT237" s="198"/>
      <c r="NU237" s="198"/>
      <c r="NV237" s="198"/>
      <c r="NW237" s="198"/>
      <c r="NX237" s="198"/>
      <c r="NY237" s="198"/>
      <c r="NZ237" s="198"/>
      <c r="OA237" s="198"/>
      <c r="OB237" s="198"/>
      <c r="OC237" s="198"/>
      <c r="OD237" s="198"/>
      <c r="OE237" s="198"/>
      <c r="OF237" s="198"/>
      <c r="OG237" s="198"/>
      <c r="OH237" s="198"/>
      <c r="OI237" s="198"/>
      <c r="OJ237" s="198"/>
      <c r="OK237" s="198"/>
      <c r="OL237" s="198"/>
      <c r="OM237" s="198"/>
      <c r="ON237" s="198"/>
      <c r="OO237" s="198"/>
      <c r="OP237" s="198"/>
      <c r="OQ237" s="198"/>
      <c r="OR237" s="198"/>
      <c r="OS237" s="198"/>
      <c r="OT237" s="198"/>
      <c r="OU237" s="198"/>
      <c r="OV237" s="198"/>
      <c r="OW237" s="198"/>
      <c r="OX237" s="198"/>
      <c r="OY237" s="198"/>
      <c r="OZ237" s="198"/>
      <c r="PA237" s="198"/>
      <c r="PB237" s="198"/>
      <c r="PC237" s="198"/>
      <c r="PD237" s="198"/>
      <c r="PE237" s="198"/>
      <c r="PF237" s="198"/>
      <c r="PG237" s="198"/>
      <c r="PH237" s="198"/>
      <c r="PI237" s="198"/>
      <c r="PJ237" s="198"/>
      <c r="PK237" s="198"/>
      <c r="PL237" s="198"/>
      <c r="PM237" s="198"/>
      <c r="PN237" s="198"/>
      <c r="PO237" s="198"/>
      <c r="PP237" s="198"/>
      <c r="PQ237" s="198"/>
      <c r="PR237" s="198"/>
      <c r="PS237" s="198"/>
      <c r="PT237" s="198"/>
      <c r="PU237" s="198"/>
      <c r="PV237" s="198"/>
      <c r="PW237" s="198"/>
      <c r="PX237" s="261"/>
      <c r="PY237" s="261"/>
      <c r="PZ237" s="261"/>
      <c r="QA237" s="261"/>
      <c r="QB237" s="261"/>
      <c r="QC237" s="261"/>
      <c r="QD237" s="261"/>
      <c r="QE237" s="261"/>
      <c r="QF237" s="261"/>
      <c r="QG237" s="261"/>
      <c r="QH237" s="261"/>
      <c r="QI237" s="261"/>
      <c r="QJ237" s="261"/>
      <c r="QK237" s="261"/>
      <c r="QL237" s="261"/>
      <c r="QM237" s="261"/>
      <c r="QN237" s="261"/>
      <c r="QO237" s="261"/>
      <c r="QP237" s="261"/>
      <c r="QQ237" s="261"/>
      <c r="QR237" s="261"/>
      <c r="QS237" s="261"/>
      <c r="QT237" s="261"/>
      <c r="QU237" s="261"/>
      <c r="QV237" s="261"/>
      <c r="QW237" s="261"/>
      <c r="QX237" s="261"/>
      <c r="QY237" s="261"/>
      <c r="QZ237" s="261"/>
      <c r="RA237" s="261"/>
      <c r="RB237" s="261"/>
      <c r="RC237" s="261"/>
      <c r="RD237" s="261"/>
      <c r="RE237" s="261"/>
      <c r="RF237" s="261"/>
      <c r="RG237" s="261"/>
      <c r="RH237" s="261"/>
      <c r="RI237" s="261"/>
      <c r="RJ237" s="261"/>
      <c r="RK237" s="261"/>
      <c r="RL237" s="261"/>
      <c r="RM237" s="261"/>
      <c r="RN237" s="261"/>
      <c r="RO237" s="261"/>
      <c r="RP237" s="261"/>
      <c r="RQ237" s="261"/>
      <c r="RR237" s="261"/>
      <c r="RS237" s="261"/>
      <c r="RT237" s="261"/>
      <c r="RU237" s="261"/>
      <c r="RV237" s="261"/>
      <c r="RW237" s="261"/>
      <c r="RX237" s="261"/>
      <c r="RY237" s="261"/>
      <c r="RZ237" s="261"/>
      <c r="SA237" s="261"/>
      <c r="SB237" s="261"/>
      <c r="SC237" s="261"/>
      <c r="SD237" s="261"/>
      <c r="SE237" s="261"/>
    </row>
    <row r="238" spans="1:499" x14ac:dyDescent="0.2">
      <c r="A238" s="230" t="s">
        <v>830</v>
      </c>
      <c r="B238" s="231" t="s">
        <v>4223</v>
      </c>
      <c r="C238" s="225"/>
      <c r="D238" s="225"/>
      <c r="E238" s="225"/>
      <c r="F238" s="226" t="s">
        <v>5921</v>
      </c>
      <c r="G238" s="226" t="s">
        <v>5550</v>
      </c>
      <c r="H238" s="226" t="s">
        <v>5551</v>
      </c>
      <c r="I238" s="226" t="s">
        <v>5922</v>
      </c>
      <c r="J238" s="226"/>
      <c r="K238" s="226"/>
      <c r="L238" s="226"/>
      <c r="M238" s="226"/>
      <c r="N238" s="226" t="s">
        <v>5553</v>
      </c>
      <c r="O238" s="226" t="s">
        <v>5923</v>
      </c>
      <c r="P238" s="226"/>
      <c r="Q238" s="237">
        <v>0</v>
      </c>
      <c r="R238" s="238"/>
      <c r="S238" s="238"/>
      <c r="T238" s="238"/>
      <c r="U238" s="238"/>
      <c r="V238" s="238"/>
      <c r="W238" s="232" t="s">
        <v>5555</v>
      </c>
      <c r="X238" s="232"/>
      <c r="Y238" s="232" t="s">
        <v>5556</v>
      </c>
      <c r="Z238" s="235">
        <v>13.26</v>
      </c>
      <c r="AA238" s="235">
        <v>20</v>
      </c>
      <c r="AB238" s="235">
        <v>0</v>
      </c>
      <c r="AC238" s="224">
        <v>36526</v>
      </c>
      <c r="AD238" s="224">
        <v>36526</v>
      </c>
      <c r="AE238" s="125">
        <v>18</v>
      </c>
      <c r="AF238" s="125">
        <v>24</v>
      </c>
      <c r="AG238" s="125">
        <v>12</v>
      </c>
      <c r="AH238" s="236">
        <v>1</v>
      </c>
      <c r="AI238" s="236" t="s">
        <v>819</v>
      </c>
      <c r="AJ238" s="125" t="s">
        <v>6225</v>
      </c>
      <c r="AK238" s="175" t="s">
        <v>5144</v>
      </c>
      <c r="AL238" s="125" t="s">
        <v>820</v>
      </c>
      <c r="AM238" s="27" t="s">
        <v>820</v>
      </c>
      <c r="AN238" s="126">
        <v>1.59</v>
      </c>
      <c r="AO238" s="126">
        <v>21.2</v>
      </c>
      <c r="AP238" s="126">
        <v>7.7</v>
      </c>
      <c r="AQ238" s="126">
        <v>0.2</v>
      </c>
      <c r="AR238" s="125">
        <v>0</v>
      </c>
      <c r="AS238" s="125">
        <v>0</v>
      </c>
      <c r="AT238" s="178">
        <v>43364</v>
      </c>
      <c r="AU238" s="178"/>
      <c r="AV238" s="178">
        <v>43409</v>
      </c>
      <c r="AW238" s="239" t="s">
        <v>855</v>
      </c>
      <c r="AX238" s="239" t="s">
        <v>846</v>
      </c>
      <c r="AY238" s="127"/>
      <c r="AZ238" s="127"/>
      <c r="BA238" s="128">
        <v>1</v>
      </c>
      <c r="BB238" s="128" t="s">
        <v>489</v>
      </c>
      <c r="BC238" s="128"/>
      <c r="BD238" s="128">
        <v>1</v>
      </c>
      <c r="BE238" s="129" t="s">
        <v>541</v>
      </c>
      <c r="BF238" s="130">
        <v>1</v>
      </c>
      <c r="BG238" s="240"/>
      <c r="BH238" s="241"/>
      <c r="BI238" s="190"/>
      <c r="BJ238" s="131">
        <v>135</v>
      </c>
      <c r="BK238" s="191">
        <v>69</v>
      </c>
      <c r="BL238" s="13">
        <v>90</v>
      </c>
      <c r="BM238" s="13">
        <v>45</v>
      </c>
      <c r="BN238" s="27" t="s">
        <v>705</v>
      </c>
      <c r="BO238" s="13" t="s">
        <v>705</v>
      </c>
      <c r="BP238" s="222">
        <v>125</v>
      </c>
      <c r="BQ238" s="132"/>
      <c r="BR238" s="133"/>
      <c r="BS238" s="125">
        <v>1000000000</v>
      </c>
      <c r="BT238" s="134">
        <v>49</v>
      </c>
      <c r="BU238" s="135">
        <v>0.63700000000000001</v>
      </c>
      <c r="BV238" s="134">
        <v>0</v>
      </c>
      <c r="BW238" s="136">
        <v>0</v>
      </c>
      <c r="BX238" s="136">
        <v>0</v>
      </c>
      <c r="BY238" s="136">
        <v>0</v>
      </c>
      <c r="BZ238" s="134">
        <v>0</v>
      </c>
      <c r="CA238" s="134">
        <v>0</v>
      </c>
      <c r="CB238" s="134">
        <v>49</v>
      </c>
      <c r="CC238" s="135">
        <v>0.63700000000000001</v>
      </c>
      <c r="CD238" s="134"/>
      <c r="CE238" s="134"/>
      <c r="CF238" s="137">
        <v>86</v>
      </c>
      <c r="CG238" s="134">
        <v>45</v>
      </c>
      <c r="CH238" s="132"/>
      <c r="CI238" s="132"/>
      <c r="CJ238" s="229" t="s">
        <v>820</v>
      </c>
      <c r="CK238" s="233" t="s">
        <v>820</v>
      </c>
      <c r="CL238" s="138">
        <v>0</v>
      </c>
      <c r="CM238" s="138">
        <v>0</v>
      </c>
      <c r="CN238" s="135">
        <v>0</v>
      </c>
      <c r="CO238" s="135">
        <v>0.68</v>
      </c>
      <c r="CP238" s="139"/>
      <c r="CQ238" s="135">
        <v>1</v>
      </c>
      <c r="CR238" s="179">
        <v>43479</v>
      </c>
      <c r="CS238" s="180">
        <v>43479</v>
      </c>
      <c r="CT238" s="181">
        <v>43605</v>
      </c>
      <c r="CU238" s="181">
        <v>43311</v>
      </c>
      <c r="CV238" s="181">
        <v>43395</v>
      </c>
      <c r="CW238" s="181">
        <v>43395</v>
      </c>
      <c r="CX238" s="181">
        <v>43479</v>
      </c>
      <c r="CY238" s="135">
        <v>0</v>
      </c>
      <c r="CZ238" s="134">
        <v>0</v>
      </c>
      <c r="DA238" s="135">
        <v>0</v>
      </c>
      <c r="DB238" s="135">
        <v>0</v>
      </c>
      <c r="DC238" s="135">
        <v>2.197802197802198E-2</v>
      </c>
      <c r="DD238" s="135">
        <v>0</v>
      </c>
      <c r="DE238" s="140">
        <v>0</v>
      </c>
      <c r="DF238" s="13" t="s">
        <v>820</v>
      </c>
      <c r="DG238" s="80" t="s">
        <v>706</v>
      </c>
      <c r="DH238" s="18" t="b">
        <v>0</v>
      </c>
      <c r="DI238" s="79"/>
      <c r="DJ238" s="79"/>
      <c r="DK238" s="192"/>
      <c r="DL238" s="174"/>
      <c r="DM238" s="193"/>
      <c r="DN238" s="135"/>
      <c r="DO238" s="79"/>
      <c r="DP238" s="79"/>
      <c r="DQ238" s="79"/>
      <c r="DR238" s="79"/>
      <c r="DS238" s="79"/>
      <c r="DT238" s="79"/>
      <c r="DU238" s="79"/>
      <c r="DV238" s="18"/>
      <c r="DW238" s="18"/>
      <c r="DX238" s="18"/>
      <c r="DY238" s="177"/>
      <c r="DZ238" s="177">
        <v>0</v>
      </c>
      <c r="EA238" s="177">
        <v>0</v>
      </c>
      <c r="EB238" s="177">
        <v>0</v>
      </c>
      <c r="EC238" s="177">
        <v>0</v>
      </c>
      <c r="ED238" s="177">
        <v>0</v>
      </c>
      <c r="EE238" s="177">
        <v>0</v>
      </c>
      <c r="EF238" s="177">
        <v>0</v>
      </c>
      <c r="EG238" s="177">
        <v>0</v>
      </c>
      <c r="EH238" s="177">
        <v>0</v>
      </c>
      <c r="EI238" s="177">
        <v>0</v>
      </c>
      <c r="EJ238" s="177">
        <v>0</v>
      </c>
      <c r="EK238" s="177">
        <v>0</v>
      </c>
      <c r="EL238" s="177">
        <v>0</v>
      </c>
      <c r="EM238" s="177">
        <v>0</v>
      </c>
      <c r="EN238" s="177">
        <v>0</v>
      </c>
      <c r="EO238" s="177">
        <v>0</v>
      </c>
      <c r="EP238" s="177">
        <v>40</v>
      </c>
      <c r="EQ238" s="177">
        <v>0</v>
      </c>
      <c r="ER238" s="177">
        <v>0</v>
      </c>
      <c r="ES238" s="177">
        <v>0</v>
      </c>
      <c r="ET238" s="177">
        <v>0</v>
      </c>
      <c r="EU238" s="177">
        <v>40</v>
      </c>
      <c r="EV238" s="177">
        <v>0</v>
      </c>
      <c r="EW238" s="177">
        <v>0</v>
      </c>
      <c r="EX238" s="177">
        <v>0</v>
      </c>
      <c r="EY238" s="177">
        <v>43</v>
      </c>
      <c r="EZ238" s="177">
        <v>0</v>
      </c>
      <c r="FA238" s="177">
        <v>0</v>
      </c>
      <c r="FB238" s="177">
        <v>55</v>
      </c>
      <c r="FC238" s="199"/>
      <c r="FD238" s="198"/>
      <c r="FE238" s="198"/>
      <c r="FF238" s="198"/>
      <c r="FG238" s="199">
        <v>0</v>
      </c>
      <c r="FH238" s="199">
        <v>0</v>
      </c>
      <c r="FI238" s="199">
        <v>0</v>
      </c>
      <c r="FJ238" s="199">
        <v>0</v>
      </c>
      <c r="FK238" s="250">
        <v>47</v>
      </c>
      <c r="FL238" s="250">
        <v>47</v>
      </c>
      <c r="FM238" s="250">
        <v>47</v>
      </c>
      <c r="FN238" s="250">
        <v>47</v>
      </c>
      <c r="FO238" s="250">
        <v>47</v>
      </c>
      <c r="FP238" s="250">
        <v>47</v>
      </c>
      <c r="FQ238" s="250">
        <v>47</v>
      </c>
      <c r="FR238" s="250">
        <v>47</v>
      </c>
      <c r="FS238" s="250">
        <v>47</v>
      </c>
      <c r="FT238" s="250">
        <v>47</v>
      </c>
      <c r="FU238" s="250">
        <v>47</v>
      </c>
      <c r="FV238" s="250">
        <v>47</v>
      </c>
      <c r="FW238" s="250">
        <v>47</v>
      </c>
      <c r="FX238" s="250">
        <v>47</v>
      </c>
      <c r="FY238" s="250">
        <v>47</v>
      </c>
      <c r="FZ238" s="250">
        <v>47</v>
      </c>
      <c r="GA238" s="250">
        <v>47</v>
      </c>
      <c r="GB238" s="250">
        <v>47</v>
      </c>
      <c r="GC238" s="250">
        <v>47</v>
      </c>
      <c r="GD238" s="250">
        <v>45</v>
      </c>
      <c r="GE238" s="250">
        <v>45</v>
      </c>
      <c r="GF238" s="250">
        <v>45</v>
      </c>
      <c r="GG238" s="250">
        <v>43</v>
      </c>
      <c r="GH238" s="250">
        <v>43</v>
      </c>
      <c r="GI238" s="250">
        <v>43</v>
      </c>
      <c r="GJ238" s="250">
        <v>43</v>
      </c>
      <c r="GK238" s="250">
        <v>43</v>
      </c>
      <c r="GL238" s="250">
        <v>41</v>
      </c>
      <c r="GM238" s="250">
        <v>41</v>
      </c>
      <c r="GN238" s="250">
        <v>36</v>
      </c>
      <c r="GO238" s="250">
        <v>36</v>
      </c>
      <c r="GP238" s="250">
        <v>36</v>
      </c>
      <c r="GQ238" s="250">
        <v>36</v>
      </c>
      <c r="GR238" s="250">
        <v>36</v>
      </c>
      <c r="GS238" s="250">
        <v>36</v>
      </c>
      <c r="GT238" s="250">
        <v>35</v>
      </c>
      <c r="GU238" s="250">
        <v>35</v>
      </c>
      <c r="GV238" s="250">
        <v>35</v>
      </c>
      <c r="GW238" s="250">
        <v>35</v>
      </c>
      <c r="GX238" s="250">
        <v>35</v>
      </c>
      <c r="GY238" s="250">
        <v>35</v>
      </c>
      <c r="GZ238" s="250">
        <v>35</v>
      </c>
      <c r="HA238" s="250">
        <v>35</v>
      </c>
      <c r="HB238" s="250">
        <v>35</v>
      </c>
      <c r="HC238" s="250">
        <v>35</v>
      </c>
      <c r="HD238" s="250">
        <v>35</v>
      </c>
      <c r="HE238" s="250">
        <v>1</v>
      </c>
      <c r="HF238" s="250">
        <v>35</v>
      </c>
      <c r="HG238" s="250">
        <v>35</v>
      </c>
      <c r="HH238" s="250">
        <v>35</v>
      </c>
      <c r="HI238" s="244">
        <v>35</v>
      </c>
      <c r="HJ238" s="244">
        <v>35</v>
      </c>
      <c r="HK238" s="198"/>
      <c r="HL238" s="198"/>
      <c r="HM238" s="244">
        <v>35</v>
      </c>
      <c r="HN238" s="244">
        <v>35</v>
      </c>
      <c r="HO238" s="244">
        <v>35</v>
      </c>
      <c r="HP238" s="244">
        <v>35</v>
      </c>
      <c r="HQ238" s="244">
        <v>35</v>
      </c>
      <c r="HR238" s="244">
        <v>35</v>
      </c>
      <c r="HS238" s="244">
        <v>35</v>
      </c>
      <c r="HT238" s="244">
        <v>35</v>
      </c>
      <c r="HU238" s="244">
        <v>35</v>
      </c>
      <c r="HV238" s="198"/>
      <c r="HW238" s="244">
        <v>35</v>
      </c>
      <c r="HX238" s="244">
        <v>35</v>
      </c>
      <c r="HY238" s="244">
        <v>35</v>
      </c>
      <c r="HZ238" s="244">
        <v>35</v>
      </c>
      <c r="IA238" s="244">
        <v>35</v>
      </c>
      <c r="IB238" s="244">
        <v>35</v>
      </c>
      <c r="IC238" s="244">
        <v>35</v>
      </c>
      <c r="ID238" s="244">
        <v>34</v>
      </c>
      <c r="IE238" s="244">
        <v>34</v>
      </c>
      <c r="IF238" s="244">
        <v>34</v>
      </c>
      <c r="IG238" s="244">
        <v>34</v>
      </c>
      <c r="IH238" s="244">
        <v>34</v>
      </c>
      <c r="II238" s="244">
        <v>34</v>
      </c>
      <c r="IJ238" s="244">
        <v>34</v>
      </c>
      <c r="IK238" s="244">
        <v>34</v>
      </c>
      <c r="IL238" s="244">
        <v>33</v>
      </c>
      <c r="IM238" s="244">
        <v>31</v>
      </c>
      <c r="IN238" s="244">
        <v>31</v>
      </c>
      <c r="IO238" s="244">
        <v>31</v>
      </c>
      <c r="IP238" s="244">
        <v>31</v>
      </c>
      <c r="IQ238" s="244">
        <v>31</v>
      </c>
      <c r="IR238" s="244">
        <v>31</v>
      </c>
      <c r="IS238" s="244">
        <v>31</v>
      </c>
      <c r="IT238" s="244">
        <v>31</v>
      </c>
      <c r="IU238" s="244">
        <v>31</v>
      </c>
      <c r="IV238" s="244">
        <v>31</v>
      </c>
      <c r="IW238" s="244">
        <v>31</v>
      </c>
      <c r="IX238" s="244">
        <v>31</v>
      </c>
      <c r="IY238" s="242">
        <v>29</v>
      </c>
      <c r="IZ238" s="198"/>
      <c r="JA238" s="242">
        <v>30</v>
      </c>
      <c r="JB238" s="242">
        <v>30</v>
      </c>
      <c r="JC238" s="242">
        <v>30</v>
      </c>
      <c r="JD238" s="242">
        <v>30</v>
      </c>
      <c r="JE238" s="242">
        <v>30</v>
      </c>
      <c r="JF238" s="242">
        <v>30</v>
      </c>
      <c r="JG238" s="242">
        <v>30</v>
      </c>
      <c r="JH238" s="242">
        <v>30</v>
      </c>
      <c r="JI238" s="242">
        <v>30</v>
      </c>
      <c r="JJ238" s="242"/>
      <c r="JK238" s="242">
        <v>30</v>
      </c>
      <c r="JL238" s="242">
        <v>30</v>
      </c>
      <c r="JM238" s="242">
        <v>30</v>
      </c>
      <c r="JN238" s="242">
        <v>30</v>
      </c>
      <c r="JO238" s="242">
        <v>30</v>
      </c>
      <c r="JP238" s="242">
        <v>30</v>
      </c>
      <c r="JQ238" s="198"/>
      <c r="JR238" s="242">
        <v>30</v>
      </c>
      <c r="JS238" s="242">
        <v>30</v>
      </c>
      <c r="JT238" s="242">
        <v>30</v>
      </c>
      <c r="JU238" s="242">
        <v>30</v>
      </c>
      <c r="JV238" s="242">
        <v>30</v>
      </c>
      <c r="JW238" s="242">
        <v>30</v>
      </c>
      <c r="JX238" s="242">
        <v>30</v>
      </c>
      <c r="JY238" s="242">
        <v>30</v>
      </c>
      <c r="JZ238" s="242">
        <v>30</v>
      </c>
      <c r="KA238" s="242">
        <v>30</v>
      </c>
      <c r="KB238" s="242">
        <v>30</v>
      </c>
      <c r="KC238" s="242">
        <v>30</v>
      </c>
      <c r="KD238" s="242">
        <v>30</v>
      </c>
      <c r="KE238" s="242">
        <v>30</v>
      </c>
      <c r="KF238" s="242">
        <v>30</v>
      </c>
      <c r="KG238" s="242">
        <v>30</v>
      </c>
      <c r="KH238" s="242">
        <v>30</v>
      </c>
      <c r="KI238" s="242">
        <v>30</v>
      </c>
      <c r="KJ238" s="242">
        <v>30</v>
      </c>
      <c r="KK238" s="242">
        <v>30</v>
      </c>
      <c r="KL238" s="242">
        <v>30</v>
      </c>
      <c r="KM238" s="242">
        <v>29</v>
      </c>
      <c r="KN238" s="242">
        <v>29</v>
      </c>
      <c r="KO238" s="242">
        <v>29</v>
      </c>
      <c r="KP238" s="242">
        <v>29</v>
      </c>
      <c r="KQ238" s="242">
        <v>29</v>
      </c>
      <c r="KR238" s="242">
        <v>29</v>
      </c>
      <c r="KS238" s="242">
        <v>29</v>
      </c>
      <c r="KT238" s="242">
        <v>29</v>
      </c>
      <c r="KU238" s="242">
        <v>29</v>
      </c>
      <c r="KV238" s="242">
        <v>27</v>
      </c>
      <c r="KW238" s="242">
        <v>27</v>
      </c>
      <c r="KX238" s="198"/>
      <c r="KY238" s="198"/>
      <c r="KZ238" s="198"/>
      <c r="LA238" s="198"/>
      <c r="LB238" s="242">
        <v>16</v>
      </c>
      <c r="LC238" s="242">
        <v>30</v>
      </c>
      <c r="LD238" s="242">
        <v>30</v>
      </c>
      <c r="LE238" s="242">
        <v>14</v>
      </c>
      <c r="LF238" s="243">
        <v>0</v>
      </c>
      <c r="LG238" s="242">
        <v>14</v>
      </c>
      <c r="LH238" s="198"/>
      <c r="LI238" s="198"/>
      <c r="LJ238" s="198"/>
      <c r="LK238" s="198"/>
      <c r="LL238" s="198"/>
      <c r="LM238" s="198"/>
      <c r="LN238" s="198"/>
      <c r="LO238" s="198"/>
      <c r="LP238" s="198"/>
      <c r="LQ238" s="242">
        <v>14</v>
      </c>
      <c r="LR238" s="198"/>
      <c r="LS238" s="198"/>
      <c r="LT238" s="198"/>
      <c r="LU238" s="198"/>
      <c r="LV238" s="198"/>
      <c r="LW238" s="198"/>
      <c r="LX238" s="198"/>
      <c r="LY238" s="198"/>
      <c r="LZ238" s="198"/>
      <c r="MA238" s="198"/>
      <c r="MB238" s="198"/>
      <c r="MC238" s="198"/>
      <c r="MD238" s="198"/>
      <c r="ME238" s="198"/>
      <c r="MF238" s="198"/>
      <c r="MG238" s="198"/>
      <c r="MH238" s="198"/>
      <c r="MI238" s="198"/>
      <c r="MJ238" s="198"/>
      <c r="MK238" s="198"/>
      <c r="ML238" s="198"/>
      <c r="MM238" s="198"/>
      <c r="MN238" s="242">
        <v>14</v>
      </c>
      <c r="MO238" s="244">
        <v>49</v>
      </c>
      <c r="MP238" s="198"/>
      <c r="MQ238" s="244">
        <v>49</v>
      </c>
      <c r="MR238" s="198"/>
      <c r="MS238" s="198"/>
      <c r="MT238" s="198"/>
      <c r="MU238" s="198"/>
      <c r="MV238" s="198"/>
      <c r="MW238" s="198"/>
      <c r="MX238" s="198"/>
      <c r="MY238" s="198"/>
      <c r="MZ238" s="198"/>
      <c r="NA238" s="244">
        <v>49</v>
      </c>
      <c r="NB238" s="198"/>
      <c r="NC238" s="198"/>
      <c r="ND238" s="198"/>
      <c r="NE238" s="198"/>
      <c r="NF238" s="198"/>
      <c r="NG238" s="198"/>
      <c r="NH238" s="198"/>
      <c r="NI238" s="198"/>
      <c r="NJ238" s="198"/>
      <c r="NK238" s="198"/>
      <c r="NL238" s="198"/>
      <c r="NM238" s="198"/>
      <c r="NN238" s="198"/>
      <c r="NO238" s="198"/>
      <c r="NP238" s="198"/>
      <c r="NQ238" s="198"/>
      <c r="NR238" s="198"/>
      <c r="NS238" s="198"/>
      <c r="NT238" s="198"/>
      <c r="NU238" s="198"/>
      <c r="NV238" s="198"/>
      <c r="NW238" s="198"/>
      <c r="NX238" s="198"/>
      <c r="NY238" s="198"/>
      <c r="NZ238" s="198"/>
      <c r="OA238" s="198"/>
      <c r="OB238" s="198"/>
      <c r="OC238" s="198"/>
      <c r="OD238" s="198"/>
      <c r="OE238" s="198"/>
      <c r="OF238" s="198"/>
      <c r="OG238" s="198"/>
      <c r="OH238" s="198"/>
      <c r="OI238" s="198"/>
      <c r="OJ238" s="198"/>
      <c r="OK238" s="198"/>
      <c r="OL238" s="198"/>
      <c r="OM238" s="198"/>
      <c r="ON238" s="198"/>
      <c r="OO238" s="198"/>
      <c r="OP238" s="198"/>
      <c r="OQ238" s="198"/>
      <c r="OR238" s="198"/>
      <c r="OS238" s="198"/>
      <c r="OT238" s="198"/>
      <c r="OU238" s="198"/>
      <c r="OV238" s="198"/>
      <c r="OW238" s="198"/>
      <c r="OX238" s="198"/>
      <c r="OY238" s="198"/>
      <c r="OZ238" s="198"/>
      <c r="PA238" s="198"/>
      <c r="PB238" s="198"/>
      <c r="PC238" s="198"/>
      <c r="PD238" s="198"/>
      <c r="PE238" s="198"/>
      <c r="PF238" s="198"/>
      <c r="PG238" s="198"/>
      <c r="PH238" s="198"/>
      <c r="PI238" s="198"/>
      <c r="PJ238" s="198"/>
      <c r="PK238" s="198"/>
      <c r="PL238" s="198"/>
      <c r="PM238" s="198"/>
      <c r="PN238" s="198"/>
      <c r="PO238" s="198"/>
      <c r="PP238" s="198"/>
      <c r="PQ238" s="198"/>
      <c r="PR238" s="198"/>
      <c r="PS238" s="198"/>
      <c r="PT238" s="198"/>
      <c r="PU238" s="198"/>
      <c r="PV238" s="198"/>
      <c r="PW238" s="198"/>
      <c r="PX238" s="261"/>
      <c r="PY238" s="261"/>
      <c r="PZ238" s="261"/>
      <c r="QA238" s="261"/>
      <c r="QB238" s="261"/>
      <c r="QC238" s="261"/>
      <c r="QD238" s="261"/>
      <c r="QE238" s="261"/>
      <c r="QF238" s="261"/>
      <c r="QG238" s="261"/>
      <c r="QH238" s="261"/>
      <c r="QI238" s="261"/>
      <c r="QJ238" s="261"/>
      <c r="QK238" s="261"/>
      <c r="QL238" s="261"/>
      <c r="QM238" s="261"/>
      <c r="QN238" s="261"/>
      <c r="QO238" s="261"/>
      <c r="QP238" s="261"/>
      <c r="QQ238" s="261"/>
      <c r="QR238" s="261"/>
      <c r="QS238" s="261"/>
      <c r="QT238" s="261"/>
      <c r="QU238" s="261"/>
      <c r="QV238" s="261"/>
      <c r="QW238" s="261"/>
      <c r="QX238" s="261"/>
      <c r="QY238" s="261"/>
      <c r="QZ238" s="261"/>
      <c r="RA238" s="261"/>
      <c r="RB238" s="261"/>
      <c r="RC238" s="261"/>
      <c r="RD238" s="261"/>
      <c r="RE238" s="261"/>
      <c r="RF238" s="261"/>
      <c r="RG238" s="261"/>
      <c r="RH238" s="261"/>
      <c r="RI238" s="261"/>
      <c r="RJ238" s="261"/>
      <c r="RK238" s="261"/>
      <c r="RL238" s="261"/>
      <c r="RM238" s="261"/>
      <c r="RN238" s="261"/>
      <c r="RO238" s="261"/>
      <c r="RP238" s="261"/>
      <c r="RQ238" s="261"/>
      <c r="RR238" s="261"/>
      <c r="RS238" s="261"/>
      <c r="RT238" s="261"/>
      <c r="RU238" s="261"/>
      <c r="RV238" s="261"/>
      <c r="RW238" s="261"/>
      <c r="RX238" s="261"/>
      <c r="RY238" s="261"/>
      <c r="RZ238" s="261"/>
      <c r="SA238" s="261"/>
      <c r="SB238" s="261"/>
      <c r="SC238" s="261"/>
      <c r="SD238" s="261"/>
      <c r="SE238" s="261"/>
    </row>
    <row r="239" spans="1:499" x14ac:dyDescent="0.2">
      <c r="A239" s="230" t="s">
        <v>830</v>
      </c>
      <c r="B239" s="231" t="s">
        <v>2467</v>
      </c>
      <c r="C239" s="225"/>
      <c r="D239" s="225"/>
      <c r="E239" s="225"/>
      <c r="F239" s="226" t="s">
        <v>5924</v>
      </c>
      <c r="G239" s="226" t="s">
        <v>5550</v>
      </c>
      <c r="H239" s="226" t="s">
        <v>5551</v>
      </c>
      <c r="I239" s="226" t="s">
        <v>5922</v>
      </c>
      <c r="J239" s="226"/>
      <c r="K239" s="226"/>
      <c r="L239" s="226"/>
      <c r="M239" s="226"/>
      <c r="N239" s="226" t="s">
        <v>5553</v>
      </c>
      <c r="O239" s="226" t="s">
        <v>5651</v>
      </c>
      <c r="P239" s="226"/>
      <c r="Q239" s="237">
        <v>0</v>
      </c>
      <c r="R239" s="238"/>
      <c r="S239" s="238"/>
      <c r="T239" s="238"/>
      <c r="U239" s="238"/>
      <c r="V239" s="238"/>
      <c r="W239" s="232" t="s">
        <v>5561</v>
      </c>
      <c r="X239" s="232"/>
      <c r="Y239" s="232" t="s">
        <v>5556</v>
      </c>
      <c r="Z239" s="235">
        <v>13.66</v>
      </c>
      <c r="AA239" s="235">
        <v>22.48</v>
      </c>
      <c r="AB239" s="235">
        <v>0</v>
      </c>
      <c r="AC239" s="224">
        <v>36526</v>
      </c>
      <c r="AD239" s="224">
        <v>36526</v>
      </c>
      <c r="AE239" s="125">
        <v>18</v>
      </c>
      <c r="AF239" s="125">
        <v>24</v>
      </c>
      <c r="AG239" s="125">
        <v>12</v>
      </c>
      <c r="AH239" s="236">
        <v>1</v>
      </c>
      <c r="AI239" s="236" t="s">
        <v>819</v>
      </c>
      <c r="AJ239" s="125" t="s">
        <v>6225</v>
      </c>
      <c r="AK239" s="175" t="s">
        <v>5144</v>
      </c>
      <c r="AL239" s="125" t="s">
        <v>820</v>
      </c>
      <c r="AM239" s="27" t="s">
        <v>820</v>
      </c>
      <c r="AN239" s="126">
        <v>11.01</v>
      </c>
      <c r="AO239" s="126">
        <v>16</v>
      </c>
      <c r="AP239" s="126">
        <v>5.2</v>
      </c>
      <c r="AQ239" s="126">
        <v>2.2999999999999998</v>
      </c>
      <c r="AR239" s="125">
        <v>0</v>
      </c>
      <c r="AS239" s="125">
        <v>0</v>
      </c>
      <c r="AT239" s="178">
        <v>43333</v>
      </c>
      <c r="AU239" s="178"/>
      <c r="AV239" s="178">
        <v>43443</v>
      </c>
      <c r="AW239" s="239" t="s">
        <v>855</v>
      </c>
      <c r="AX239" s="239" t="s">
        <v>846</v>
      </c>
      <c r="AY239" s="127"/>
      <c r="AZ239" s="127"/>
      <c r="BA239" s="128">
        <v>100</v>
      </c>
      <c r="BB239" s="128" t="s">
        <v>489</v>
      </c>
      <c r="BC239" s="128"/>
      <c r="BD239" s="128">
        <v>1</v>
      </c>
      <c r="BE239" s="129" t="s">
        <v>541</v>
      </c>
      <c r="BF239" s="130">
        <v>1</v>
      </c>
      <c r="BG239" s="240"/>
      <c r="BH239" s="241"/>
      <c r="BI239" s="190"/>
      <c r="BJ239" s="131">
        <v>704</v>
      </c>
      <c r="BK239" s="191">
        <v>476</v>
      </c>
      <c r="BL239" s="13">
        <v>468</v>
      </c>
      <c r="BM239" s="13">
        <v>232</v>
      </c>
      <c r="BN239" s="27" t="s">
        <v>5557</v>
      </c>
      <c r="BO239" s="13" t="s">
        <v>5557</v>
      </c>
      <c r="BP239" s="222">
        <v>628</v>
      </c>
      <c r="BQ239" s="132"/>
      <c r="BR239" s="133"/>
      <c r="BS239" s="125">
        <v>1000000000</v>
      </c>
      <c r="BT239" s="134">
        <v>130</v>
      </c>
      <c r="BU239" s="135">
        <v>0.81530000000000002</v>
      </c>
      <c r="BV239" s="134">
        <v>100</v>
      </c>
      <c r="BW239" s="136">
        <v>0</v>
      </c>
      <c r="BX239" s="136">
        <v>0</v>
      </c>
      <c r="BY239" s="136">
        <v>100</v>
      </c>
      <c r="BZ239" s="134">
        <v>0</v>
      </c>
      <c r="CA239" s="134">
        <v>0</v>
      </c>
      <c r="CB239" s="134">
        <v>230</v>
      </c>
      <c r="CC239" s="135">
        <v>0.67330000000000001</v>
      </c>
      <c r="CD239" s="134"/>
      <c r="CE239" s="134"/>
      <c r="CF239" s="137">
        <v>474</v>
      </c>
      <c r="CG239" s="134">
        <v>235</v>
      </c>
      <c r="CH239" s="132"/>
      <c r="CI239" s="132"/>
      <c r="CJ239" s="229" t="s">
        <v>820</v>
      </c>
      <c r="CK239" s="233" t="s">
        <v>820</v>
      </c>
      <c r="CL239" s="138">
        <v>900</v>
      </c>
      <c r="CM239" s="138">
        <v>0</v>
      </c>
      <c r="CN239" s="135">
        <v>0</v>
      </c>
      <c r="CO239" s="135">
        <v>0.86</v>
      </c>
      <c r="CP239" s="139"/>
      <c r="CQ239" s="135">
        <v>1</v>
      </c>
      <c r="CR239" s="179">
        <v>43479</v>
      </c>
      <c r="CS239" s="180">
        <v>43479</v>
      </c>
      <c r="CT239" s="181">
        <v>43605</v>
      </c>
      <c r="CU239" s="181">
        <v>43311</v>
      </c>
      <c r="CV239" s="181">
        <v>43395</v>
      </c>
      <c r="CW239" s="181">
        <v>43395</v>
      </c>
      <c r="CX239" s="181">
        <v>43479</v>
      </c>
      <c r="CY239" s="135">
        <v>0</v>
      </c>
      <c r="CZ239" s="134">
        <v>0</v>
      </c>
      <c r="DA239" s="135">
        <v>0</v>
      </c>
      <c r="DB239" s="135">
        <v>2.197802197802198E-2</v>
      </c>
      <c r="DC239" s="135">
        <v>0</v>
      </c>
      <c r="DD239" s="135">
        <v>0</v>
      </c>
      <c r="DE239" s="140">
        <v>0</v>
      </c>
      <c r="DF239" s="13" t="s">
        <v>820</v>
      </c>
      <c r="DG239" s="80" t="s">
        <v>706</v>
      </c>
      <c r="DH239" s="18" t="b">
        <v>0</v>
      </c>
      <c r="DI239" s="79"/>
      <c r="DJ239" s="79"/>
      <c r="DK239" s="192"/>
      <c r="DL239" s="174"/>
      <c r="DM239" s="193"/>
      <c r="DN239" s="135"/>
      <c r="DO239" s="79"/>
      <c r="DP239" s="79"/>
      <c r="DQ239" s="79"/>
      <c r="DR239" s="79"/>
      <c r="DS239" s="79"/>
      <c r="DT239" s="79"/>
      <c r="DU239" s="79"/>
      <c r="DV239" s="18"/>
      <c r="DW239" s="18"/>
      <c r="DX239" s="18"/>
      <c r="DY239" s="177"/>
      <c r="DZ239" s="177">
        <v>0</v>
      </c>
      <c r="EA239" s="177">
        <v>0</v>
      </c>
      <c r="EB239" s="177">
        <v>0</v>
      </c>
      <c r="EC239" s="177">
        <v>0</v>
      </c>
      <c r="ED239" s="177">
        <v>0</v>
      </c>
      <c r="EE239" s="177">
        <v>0</v>
      </c>
      <c r="EF239" s="177">
        <v>0</v>
      </c>
      <c r="EG239" s="177">
        <v>0</v>
      </c>
      <c r="EH239" s="177">
        <v>0</v>
      </c>
      <c r="EI239" s="177">
        <v>0</v>
      </c>
      <c r="EJ239" s="177">
        <v>0</v>
      </c>
      <c r="EK239" s="177">
        <v>0</v>
      </c>
      <c r="EL239" s="177">
        <v>0</v>
      </c>
      <c r="EM239" s="177">
        <v>0</v>
      </c>
      <c r="EN239" s="177">
        <v>0</v>
      </c>
      <c r="EO239" s="177">
        <v>0</v>
      </c>
      <c r="EP239" s="177">
        <v>153</v>
      </c>
      <c r="EQ239" s="177">
        <v>0</v>
      </c>
      <c r="ER239" s="177">
        <v>0</v>
      </c>
      <c r="ES239" s="177">
        <v>0</v>
      </c>
      <c r="ET239" s="177">
        <v>0</v>
      </c>
      <c r="EU239" s="177">
        <v>184</v>
      </c>
      <c r="EV239" s="177">
        <v>0</v>
      </c>
      <c r="EW239" s="177">
        <v>0</v>
      </c>
      <c r="EX239" s="177">
        <v>0</v>
      </c>
      <c r="EY239" s="177">
        <v>193</v>
      </c>
      <c r="EZ239" s="177">
        <v>0</v>
      </c>
      <c r="FA239" s="177">
        <v>0</v>
      </c>
      <c r="FB239" s="177">
        <v>230</v>
      </c>
      <c r="FC239" s="245">
        <v>32</v>
      </c>
      <c r="FD239" s="244">
        <v>177</v>
      </c>
      <c r="FE239" s="248">
        <v>277</v>
      </c>
      <c r="FF239" s="248">
        <v>277</v>
      </c>
      <c r="FG239" s="250">
        <v>228</v>
      </c>
      <c r="FH239" s="250">
        <v>216</v>
      </c>
      <c r="FI239" s="250">
        <v>216</v>
      </c>
      <c r="FJ239" s="250">
        <v>216</v>
      </c>
      <c r="FK239" s="250">
        <v>207</v>
      </c>
      <c r="FL239" s="250">
        <v>207</v>
      </c>
      <c r="FM239" s="250">
        <v>207</v>
      </c>
      <c r="FN239" s="250">
        <v>207</v>
      </c>
      <c r="FO239" s="250">
        <v>207</v>
      </c>
      <c r="FP239" s="250">
        <v>207</v>
      </c>
      <c r="FQ239" s="250">
        <v>207</v>
      </c>
      <c r="FR239" s="250">
        <v>207</v>
      </c>
      <c r="FS239" s="250">
        <v>207</v>
      </c>
      <c r="FT239" s="250">
        <v>207</v>
      </c>
      <c r="FU239" s="250">
        <v>207</v>
      </c>
      <c r="FV239" s="250">
        <v>207</v>
      </c>
      <c r="FW239" s="250">
        <v>207</v>
      </c>
      <c r="FX239" s="250">
        <v>207</v>
      </c>
      <c r="FY239" s="250">
        <v>207</v>
      </c>
      <c r="FZ239" s="250">
        <v>207</v>
      </c>
      <c r="GA239" s="250">
        <v>207</v>
      </c>
      <c r="GB239" s="250">
        <v>207</v>
      </c>
      <c r="GC239" s="250">
        <v>207</v>
      </c>
      <c r="GD239" s="250">
        <v>192</v>
      </c>
      <c r="GE239" s="250">
        <v>192</v>
      </c>
      <c r="GF239" s="250">
        <v>192</v>
      </c>
      <c r="GG239" s="250">
        <v>191</v>
      </c>
      <c r="GH239" s="250">
        <v>189</v>
      </c>
      <c r="GI239" s="250">
        <v>189</v>
      </c>
      <c r="GJ239" s="250">
        <v>189</v>
      </c>
      <c r="GK239" s="250">
        <v>191</v>
      </c>
      <c r="GL239" s="250">
        <v>191</v>
      </c>
      <c r="GM239" s="250">
        <v>191</v>
      </c>
      <c r="GN239" s="250">
        <v>185</v>
      </c>
      <c r="GO239" s="250">
        <v>183</v>
      </c>
      <c r="GP239" s="250">
        <v>183</v>
      </c>
      <c r="GQ239" s="250">
        <v>183</v>
      </c>
      <c r="GR239" s="250">
        <v>183</v>
      </c>
      <c r="GS239" s="250">
        <v>183</v>
      </c>
      <c r="GT239" s="250">
        <v>182</v>
      </c>
      <c r="GU239" s="250">
        <v>177</v>
      </c>
      <c r="GV239" s="250">
        <v>177</v>
      </c>
      <c r="GW239" s="250">
        <v>177</v>
      </c>
      <c r="GX239" s="250">
        <v>177</v>
      </c>
      <c r="GY239" s="250">
        <v>174</v>
      </c>
      <c r="GZ239" s="250">
        <v>174</v>
      </c>
      <c r="HA239" s="250">
        <v>174</v>
      </c>
      <c r="HB239" s="250">
        <v>174</v>
      </c>
      <c r="HC239" s="250">
        <v>170</v>
      </c>
      <c r="HD239" s="250">
        <v>170</v>
      </c>
      <c r="HE239" s="250">
        <v>1</v>
      </c>
      <c r="HF239" s="250">
        <v>170</v>
      </c>
      <c r="HG239" s="250">
        <v>170</v>
      </c>
      <c r="HH239" s="250">
        <v>168</v>
      </c>
      <c r="HI239" s="250">
        <v>168</v>
      </c>
      <c r="HJ239" s="250">
        <v>168</v>
      </c>
      <c r="HK239" s="196"/>
      <c r="HL239" s="196"/>
      <c r="HM239" s="250">
        <v>168</v>
      </c>
      <c r="HN239" s="250">
        <v>166</v>
      </c>
      <c r="HO239" s="250">
        <v>170</v>
      </c>
      <c r="HP239" s="250">
        <v>159</v>
      </c>
      <c r="HQ239" s="250">
        <v>159</v>
      </c>
      <c r="HR239" s="250">
        <v>154</v>
      </c>
      <c r="HS239" s="250">
        <v>154</v>
      </c>
      <c r="HT239" s="250">
        <v>154</v>
      </c>
      <c r="HU239" s="250">
        <v>154</v>
      </c>
      <c r="HV239" s="196"/>
      <c r="HW239" s="250">
        <v>154</v>
      </c>
      <c r="HX239" s="250">
        <v>154</v>
      </c>
      <c r="HY239" s="250">
        <v>154</v>
      </c>
      <c r="HZ239" s="250">
        <v>154</v>
      </c>
      <c r="IA239" s="250">
        <v>154</v>
      </c>
      <c r="IB239" s="250">
        <v>143</v>
      </c>
      <c r="IC239" s="250">
        <v>143</v>
      </c>
      <c r="ID239" s="250">
        <v>143</v>
      </c>
      <c r="IE239" s="250">
        <v>143</v>
      </c>
      <c r="IF239" s="250">
        <v>142</v>
      </c>
      <c r="IG239" s="250">
        <v>142</v>
      </c>
      <c r="IH239" s="250">
        <v>142</v>
      </c>
      <c r="II239" s="250">
        <v>142</v>
      </c>
      <c r="IJ239" s="250">
        <v>142</v>
      </c>
      <c r="IK239" s="250">
        <v>140</v>
      </c>
      <c r="IL239" s="250">
        <v>140</v>
      </c>
      <c r="IM239" s="250">
        <v>140</v>
      </c>
      <c r="IN239" s="250">
        <v>140</v>
      </c>
      <c r="IO239" s="250">
        <v>140</v>
      </c>
      <c r="IP239" s="250">
        <v>140</v>
      </c>
      <c r="IQ239" s="250">
        <v>133</v>
      </c>
      <c r="IR239" s="245">
        <v>132</v>
      </c>
      <c r="IS239" s="245">
        <v>129</v>
      </c>
      <c r="IT239" s="245">
        <v>129</v>
      </c>
      <c r="IU239" s="245">
        <v>129</v>
      </c>
      <c r="IV239" s="245">
        <v>129</v>
      </c>
      <c r="IW239" s="245">
        <v>125</v>
      </c>
      <c r="IX239" s="245">
        <v>121</v>
      </c>
      <c r="IY239" s="245">
        <v>121</v>
      </c>
      <c r="IZ239" s="196"/>
      <c r="JA239" s="245">
        <v>121</v>
      </c>
      <c r="JB239" s="245">
        <v>121</v>
      </c>
      <c r="JC239" s="245">
        <v>121</v>
      </c>
      <c r="JD239" s="245">
        <v>120</v>
      </c>
      <c r="JE239" s="245">
        <v>120</v>
      </c>
      <c r="JF239" s="245">
        <v>117</v>
      </c>
      <c r="JG239" s="245">
        <v>117</v>
      </c>
      <c r="JH239" s="245">
        <v>117</v>
      </c>
      <c r="JI239" s="245">
        <v>117</v>
      </c>
      <c r="JJ239" s="245"/>
      <c r="JK239" s="242">
        <v>117</v>
      </c>
      <c r="JL239" s="245">
        <v>112</v>
      </c>
      <c r="JM239" s="245">
        <v>106</v>
      </c>
      <c r="JN239" s="245">
        <v>98</v>
      </c>
      <c r="JO239" s="245">
        <v>98</v>
      </c>
      <c r="JP239" s="245">
        <v>98</v>
      </c>
      <c r="JQ239" s="196"/>
      <c r="JR239" s="245">
        <v>98</v>
      </c>
      <c r="JS239" s="245">
        <v>98</v>
      </c>
      <c r="JT239" s="245">
        <v>97</v>
      </c>
      <c r="JU239" s="245">
        <v>97</v>
      </c>
      <c r="JV239" s="245">
        <v>97</v>
      </c>
      <c r="JW239" s="245">
        <v>97</v>
      </c>
      <c r="JX239" s="245">
        <v>97</v>
      </c>
      <c r="JY239" s="245">
        <v>97</v>
      </c>
      <c r="JZ239" s="245">
        <v>97</v>
      </c>
      <c r="KA239" s="245">
        <v>97</v>
      </c>
      <c r="KB239" s="245">
        <v>96</v>
      </c>
      <c r="KC239" s="245">
        <v>94</v>
      </c>
      <c r="KD239" s="245">
        <v>94</v>
      </c>
      <c r="KE239" s="245">
        <v>94</v>
      </c>
      <c r="KF239" s="245">
        <v>94</v>
      </c>
      <c r="KG239" s="245">
        <v>92</v>
      </c>
      <c r="KH239" s="245">
        <v>90</v>
      </c>
      <c r="KI239" s="245">
        <v>90</v>
      </c>
      <c r="KJ239" s="245">
        <v>86</v>
      </c>
      <c r="KK239" s="245">
        <v>86</v>
      </c>
      <c r="KL239" s="245">
        <v>86</v>
      </c>
      <c r="KM239" s="245">
        <v>86</v>
      </c>
      <c r="KN239" s="245">
        <v>86</v>
      </c>
      <c r="KO239" s="245">
        <v>85</v>
      </c>
      <c r="KP239" s="245">
        <v>85</v>
      </c>
      <c r="KQ239" s="245">
        <v>85</v>
      </c>
      <c r="KR239" s="245">
        <v>85</v>
      </c>
      <c r="KS239" s="245">
        <v>85</v>
      </c>
      <c r="KT239" s="245">
        <v>85</v>
      </c>
      <c r="KU239" s="245">
        <v>76</v>
      </c>
      <c r="KV239" s="245">
        <v>74</v>
      </c>
      <c r="KW239" s="245">
        <v>74</v>
      </c>
      <c r="KX239" s="196"/>
      <c r="KY239" s="196"/>
      <c r="KZ239" s="196"/>
      <c r="LA239" s="196"/>
      <c r="LB239" s="245">
        <v>61</v>
      </c>
      <c r="LC239" s="245">
        <v>117</v>
      </c>
      <c r="LD239" s="245">
        <v>117</v>
      </c>
      <c r="LE239" s="245">
        <v>58</v>
      </c>
      <c r="LF239" s="199">
        <v>0</v>
      </c>
      <c r="LG239" s="245">
        <v>58</v>
      </c>
      <c r="LH239" s="196"/>
      <c r="LI239" s="196"/>
      <c r="LJ239" s="196"/>
      <c r="LK239" s="196"/>
      <c r="LL239" s="196"/>
      <c r="LM239" s="196"/>
      <c r="LN239" s="196"/>
      <c r="LO239" s="196"/>
      <c r="LP239" s="196"/>
      <c r="LQ239" s="245">
        <v>58</v>
      </c>
      <c r="LR239" s="196"/>
      <c r="LS239" s="196"/>
      <c r="LT239" s="196"/>
      <c r="LU239" s="196"/>
      <c r="LV239" s="196"/>
      <c r="LW239" s="196"/>
      <c r="LX239" s="196"/>
      <c r="LY239" s="196"/>
      <c r="LZ239" s="196"/>
      <c r="MA239" s="196"/>
      <c r="MB239" s="196"/>
      <c r="MC239" s="196"/>
      <c r="MD239" s="196"/>
      <c r="ME239" s="196"/>
      <c r="MF239" s="196"/>
      <c r="MG239" s="196"/>
      <c r="MH239" s="196"/>
      <c r="MI239" s="196"/>
      <c r="MJ239" s="196"/>
      <c r="MK239" s="196"/>
      <c r="ML239" s="196"/>
      <c r="MM239" s="196"/>
      <c r="MN239" s="245">
        <v>58</v>
      </c>
      <c r="MO239" s="245">
        <v>130</v>
      </c>
      <c r="MP239" s="196"/>
      <c r="MQ239" s="245">
        <v>130</v>
      </c>
      <c r="MR239" s="196"/>
      <c r="MS239" s="196"/>
      <c r="MT239" s="196"/>
      <c r="MU239" s="196"/>
      <c r="MV239" s="196"/>
      <c r="MW239" s="196"/>
      <c r="MX239" s="196"/>
      <c r="MY239" s="196"/>
      <c r="MZ239" s="196"/>
      <c r="NA239" s="245">
        <v>130</v>
      </c>
      <c r="NB239" s="196"/>
      <c r="NC239" s="196"/>
      <c r="ND239" s="196"/>
      <c r="NE239" s="196"/>
      <c r="NF239" s="196"/>
      <c r="NG239" s="196"/>
      <c r="NH239" s="196"/>
      <c r="NI239" s="196"/>
      <c r="NJ239" s="196"/>
      <c r="NK239" s="196"/>
      <c r="NL239" s="196"/>
      <c r="NM239" s="196"/>
      <c r="NN239" s="196"/>
      <c r="NO239" s="196"/>
      <c r="NP239" s="196"/>
      <c r="NQ239" s="196"/>
      <c r="NR239" s="196"/>
      <c r="NS239" s="196"/>
      <c r="NT239" s="196"/>
      <c r="NU239" s="196"/>
      <c r="NV239" s="196"/>
      <c r="NW239" s="196"/>
      <c r="NX239" s="196"/>
      <c r="NY239" s="196"/>
      <c r="NZ239" s="196"/>
      <c r="OA239" s="196"/>
      <c r="OB239" s="196"/>
      <c r="OC239" s="196"/>
      <c r="OD239" s="196"/>
      <c r="OE239" s="196"/>
      <c r="OF239" s="196"/>
      <c r="OG239" s="196"/>
      <c r="OH239" s="196"/>
      <c r="OI239" s="196"/>
      <c r="OJ239" s="196"/>
      <c r="OK239" s="196"/>
      <c r="OL239" s="196"/>
      <c r="OM239" s="196"/>
      <c r="ON239" s="196"/>
      <c r="OO239" s="196"/>
      <c r="OP239" s="196"/>
      <c r="OQ239" s="196"/>
      <c r="OR239" s="196"/>
      <c r="OS239" s="196"/>
      <c r="OT239" s="196"/>
      <c r="OU239" s="196"/>
      <c r="OV239" s="196"/>
      <c r="OW239" s="196"/>
      <c r="OX239" s="196"/>
      <c r="OY239" s="196"/>
      <c r="OZ239" s="196"/>
      <c r="PA239" s="196"/>
      <c r="PB239" s="196"/>
      <c r="PC239" s="196"/>
      <c r="PD239" s="196"/>
      <c r="PE239" s="196"/>
      <c r="PF239" s="196"/>
      <c r="PG239" s="196"/>
      <c r="PH239" s="196"/>
      <c r="PI239" s="196"/>
      <c r="PJ239" s="196"/>
      <c r="PK239" s="196"/>
      <c r="PL239" s="196"/>
      <c r="PM239" s="196"/>
      <c r="PN239" s="196"/>
      <c r="PO239" s="196"/>
      <c r="PP239" s="196"/>
      <c r="PQ239" s="196"/>
      <c r="PR239" s="196"/>
      <c r="PS239" s="196"/>
      <c r="PT239" s="196"/>
      <c r="PU239" s="196"/>
      <c r="PV239" s="196"/>
      <c r="PW239" s="196"/>
      <c r="PX239" s="261"/>
      <c r="PY239" s="261"/>
      <c r="PZ239" s="261"/>
      <c r="QA239" s="261"/>
      <c r="QB239" s="261"/>
      <c r="QC239" s="261"/>
      <c r="QD239" s="261"/>
      <c r="QE239" s="261"/>
      <c r="QF239" s="261"/>
      <c r="QG239" s="261"/>
      <c r="QH239" s="261"/>
      <c r="QI239" s="261"/>
      <c r="QJ239" s="261"/>
      <c r="QK239" s="261"/>
      <c r="QL239" s="261"/>
      <c r="QM239" s="261"/>
      <c r="QN239" s="261"/>
      <c r="QO239" s="261"/>
      <c r="QP239" s="261"/>
      <c r="QQ239" s="261"/>
      <c r="QR239" s="261"/>
      <c r="QS239" s="261"/>
      <c r="QT239" s="261"/>
      <c r="QU239" s="261"/>
      <c r="QV239" s="261"/>
      <c r="QW239" s="261"/>
      <c r="QX239" s="261"/>
      <c r="QY239" s="261"/>
      <c r="QZ239" s="261"/>
      <c r="RA239" s="261"/>
      <c r="RB239" s="261"/>
      <c r="RC239" s="261"/>
      <c r="RD239" s="261"/>
      <c r="RE239" s="261"/>
      <c r="RF239" s="261"/>
      <c r="RG239" s="261"/>
      <c r="RH239" s="261"/>
      <c r="RI239" s="261"/>
      <c r="RJ239" s="261"/>
      <c r="RK239" s="261"/>
      <c r="RL239" s="261"/>
      <c r="RM239" s="261"/>
      <c r="RN239" s="261"/>
      <c r="RO239" s="261"/>
      <c r="RP239" s="261"/>
      <c r="RQ239" s="261"/>
      <c r="RR239" s="261"/>
      <c r="RS239" s="261"/>
      <c r="RT239" s="261"/>
      <c r="RU239" s="261"/>
      <c r="RV239" s="261"/>
      <c r="RW239" s="261"/>
      <c r="RX239" s="261"/>
      <c r="RY239" s="261"/>
      <c r="RZ239" s="261"/>
      <c r="SA239" s="261"/>
      <c r="SB239" s="261"/>
      <c r="SC239" s="261"/>
      <c r="SD239" s="261"/>
      <c r="SE239" s="261"/>
    </row>
    <row r="240" spans="1:499" x14ac:dyDescent="0.2">
      <c r="A240" s="230" t="s">
        <v>830</v>
      </c>
      <c r="B240" s="231" t="s">
        <v>5477</v>
      </c>
      <c r="C240" s="225"/>
      <c r="D240" s="225"/>
      <c r="E240" s="225"/>
      <c r="F240" s="226" t="s">
        <v>5925</v>
      </c>
      <c r="G240" s="226" t="s">
        <v>5550</v>
      </c>
      <c r="H240" s="226" t="s">
        <v>5551</v>
      </c>
      <c r="I240" s="226" t="s">
        <v>5922</v>
      </c>
      <c r="J240" s="226"/>
      <c r="K240" s="226"/>
      <c r="L240" s="226"/>
      <c r="M240" s="226"/>
      <c r="N240" s="226" t="s">
        <v>5553</v>
      </c>
      <c r="O240" s="226" t="s">
        <v>5926</v>
      </c>
      <c r="P240" s="226"/>
      <c r="Q240" s="237">
        <v>0</v>
      </c>
      <c r="R240" s="238"/>
      <c r="S240" s="238"/>
      <c r="T240" s="238"/>
      <c r="U240" s="238"/>
      <c r="V240" s="238"/>
      <c r="W240" s="232" t="s">
        <v>5570</v>
      </c>
      <c r="X240" s="232"/>
      <c r="Y240" s="232" t="s">
        <v>5556</v>
      </c>
      <c r="Z240" s="235">
        <v>15.59</v>
      </c>
      <c r="AA240" s="235">
        <v>21.21</v>
      </c>
      <c r="AB240" s="235">
        <v>0</v>
      </c>
      <c r="AC240" s="224">
        <v>36526</v>
      </c>
      <c r="AD240" s="224">
        <v>36526</v>
      </c>
      <c r="AE240" s="125">
        <v>18</v>
      </c>
      <c r="AF240" s="125">
        <v>24</v>
      </c>
      <c r="AG240" s="125">
        <v>12</v>
      </c>
      <c r="AH240" s="236">
        <v>1</v>
      </c>
      <c r="AI240" s="236" t="s">
        <v>819</v>
      </c>
      <c r="AJ240" s="125" t="s">
        <v>6225</v>
      </c>
      <c r="AK240" s="175" t="s">
        <v>5144</v>
      </c>
      <c r="AL240" s="125" t="s">
        <v>820</v>
      </c>
      <c r="AM240" s="27" t="s">
        <v>5060</v>
      </c>
      <c r="AN240" s="126">
        <v>8.83</v>
      </c>
      <c r="AO240" s="126">
        <v>5</v>
      </c>
      <c r="AP240" s="126">
        <v>5.7</v>
      </c>
      <c r="AQ240" s="126">
        <v>5.7</v>
      </c>
      <c r="AR240" s="125">
        <v>3</v>
      </c>
      <c r="AS240" s="125">
        <v>0</v>
      </c>
      <c r="AT240" s="178">
        <v>43333</v>
      </c>
      <c r="AU240" s="178"/>
      <c r="AV240" s="178">
        <v>43443</v>
      </c>
      <c r="AW240" s="239" t="s">
        <v>855</v>
      </c>
      <c r="AX240" s="239" t="s">
        <v>846</v>
      </c>
      <c r="AY240" s="127"/>
      <c r="AZ240" s="127"/>
      <c r="BA240" s="128">
        <v>200</v>
      </c>
      <c r="BB240" s="128" t="s">
        <v>489</v>
      </c>
      <c r="BC240" s="128"/>
      <c r="BD240" s="128">
        <v>1</v>
      </c>
      <c r="BE240" s="129" t="s">
        <v>541</v>
      </c>
      <c r="BF240" s="130">
        <v>1</v>
      </c>
      <c r="BG240" s="240"/>
      <c r="BH240" s="241"/>
      <c r="BI240" s="190"/>
      <c r="BJ240" s="131">
        <v>177</v>
      </c>
      <c r="BK240" s="191">
        <v>382</v>
      </c>
      <c r="BL240" s="13">
        <v>118</v>
      </c>
      <c r="BM240" s="13">
        <v>58</v>
      </c>
      <c r="BN240" s="27" t="s">
        <v>706</v>
      </c>
      <c r="BO240" s="13" t="s">
        <v>5562</v>
      </c>
      <c r="BP240" s="222">
        <v>197</v>
      </c>
      <c r="BQ240" s="132"/>
      <c r="BR240" s="133"/>
      <c r="BS240" s="125">
        <v>1000000000</v>
      </c>
      <c r="BT240" s="134">
        <v>0</v>
      </c>
      <c r="BU240" s="135">
        <v>1</v>
      </c>
      <c r="BV240" s="134">
        <v>200</v>
      </c>
      <c r="BW240" s="136">
        <v>0</v>
      </c>
      <c r="BX240" s="136">
        <v>0</v>
      </c>
      <c r="BY240" s="136">
        <v>200</v>
      </c>
      <c r="BZ240" s="134">
        <v>0</v>
      </c>
      <c r="CA240" s="134">
        <v>0</v>
      </c>
      <c r="CB240" s="134">
        <v>200</v>
      </c>
      <c r="CC240" s="135">
        <v>-0.12989999999999999</v>
      </c>
      <c r="CD240" s="134"/>
      <c r="CE240" s="134"/>
      <c r="CF240" s="137">
        <v>0</v>
      </c>
      <c r="CG240" s="134">
        <v>59</v>
      </c>
      <c r="CH240" s="132"/>
      <c r="CI240" s="132"/>
      <c r="CJ240" s="229" t="s">
        <v>820</v>
      </c>
      <c r="CK240" s="233" t="s">
        <v>820</v>
      </c>
      <c r="CL240" s="138">
        <v>326</v>
      </c>
      <c r="CM240" s="138">
        <v>0</v>
      </c>
      <c r="CN240" s="135">
        <v>0</v>
      </c>
      <c r="CO240" s="135">
        <v>0.48</v>
      </c>
      <c r="CP240" s="139"/>
      <c r="CQ240" s="135">
        <v>0</v>
      </c>
      <c r="CR240" s="179">
        <v>43479</v>
      </c>
      <c r="CS240" s="180">
        <v>43479</v>
      </c>
      <c r="CT240" s="181">
        <v>43605</v>
      </c>
      <c r="CU240" s="181">
        <v>36526</v>
      </c>
      <c r="CV240" s="181">
        <v>36526</v>
      </c>
      <c r="CW240" s="181">
        <v>36526</v>
      </c>
      <c r="CX240" s="181">
        <v>36694</v>
      </c>
      <c r="CY240" s="135">
        <v>1</v>
      </c>
      <c r="CZ240" s="134">
        <v>0</v>
      </c>
      <c r="DA240" s="135">
        <v>2.197802197802198E-2</v>
      </c>
      <c r="DB240" s="135">
        <v>0</v>
      </c>
      <c r="DC240" s="135">
        <v>0</v>
      </c>
      <c r="DD240" s="135">
        <v>0</v>
      </c>
      <c r="DE240" s="140">
        <v>0</v>
      </c>
      <c r="DF240" s="13" t="s">
        <v>820</v>
      </c>
      <c r="DG240" s="80" t="s">
        <v>820</v>
      </c>
      <c r="DH240" s="18" t="b">
        <v>0</v>
      </c>
      <c r="DI240" s="79"/>
      <c r="DJ240" s="79"/>
      <c r="DK240" s="192"/>
      <c r="DL240" s="174"/>
      <c r="DM240" s="193"/>
      <c r="DN240" s="135"/>
      <c r="DO240" s="79"/>
      <c r="DP240" s="79"/>
      <c r="DQ240" s="79"/>
      <c r="DR240" s="79"/>
      <c r="DS240" s="79"/>
      <c r="DT240" s="79"/>
      <c r="DU240" s="79"/>
      <c r="DV240" s="18"/>
      <c r="DW240" s="18"/>
      <c r="DX240" s="18"/>
      <c r="DY240" s="177"/>
      <c r="DZ240" s="177">
        <v>0</v>
      </c>
      <c r="EA240" s="177">
        <v>0</v>
      </c>
      <c r="EB240" s="177">
        <v>0</v>
      </c>
      <c r="EC240" s="177">
        <v>0</v>
      </c>
      <c r="ED240" s="177">
        <v>0</v>
      </c>
      <c r="EE240" s="177">
        <v>0</v>
      </c>
      <c r="EF240" s="177">
        <v>0</v>
      </c>
      <c r="EG240" s="177">
        <v>0</v>
      </c>
      <c r="EH240" s="177">
        <v>0</v>
      </c>
      <c r="EI240" s="177">
        <v>0</v>
      </c>
      <c r="EJ240" s="177">
        <v>0</v>
      </c>
      <c r="EK240" s="177">
        <v>0</v>
      </c>
      <c r="EL240" s="177">
        <v>0</v>
      </c>
      <c r="EM240" s="177">
        <v>0</v>
      </c>
      <c r="EN240" s="177">
        <v>0</v>
      </c>
      <c r="EO240" s="177">
        <v>0</v>
      </c>
      <c r="EP240" s="177">
        <v>0</v>
      </c>
      <c r="EQ240" s="177">
        <v>0</v>
      </c>
      <c r="ER240" s="177">
        <v>0</v>
      </c>
      <c r="ES240" s="177">
        <v>0</v>
      </c>
      <c r="ET240" s="177">
        <v>0</v>
      </c>
      <c r="EU240" s="177">
        <v>0</v>
      </c>
      <c r="EV240" s="177">
        <v>0</v>
      </c>
      <c r="EW240" s="177">
        <v>0</v>
      </c>
      <c r="EX240" s="177">
        <v>0</v>
      </c>
      <c r="EY240" s="177">
        <v>0</v>
      </c>
      <c r="EZ240" s="177">
        <v>0</v>
      </c>
      <c r="FA240" s="177">
        <v>0</v>
      </c>
      <c r="FB240" s="177">
        <v>0</v>
      </c>
      <c r="FC240" s="249">
        <v>244</v>
      </c>
      <c r="FD240" s="250">
        <v>190</v>
      </c>
      <c r="FE240" s="250">
        <v>190</v>
      </c>
      <c r="FF240" s="250">
        <v>190</v>
      </c>
      <c r="FG240" s="250">
        <v>169</v>
      </c>
      <c r="FH240" s="250">
        <v>159</v>
      </c>
      <c r="FI240" s="244">
        <v>159</v>
      </c>
      <c r="FJ240" s="244">
        <v>159</v>
      </c>
      <c r="FK240" s="244">
        <v>149</v>
      </c>
      <c r="FL240" s="244">
        <v>149</v>
      </c>
      <c r="FM240" s="244">
        <v>149</v>
      </c>
      <c r="FN240" s="244">
        <v>149</v>
      </c>
      <c r="FO240" s="244">
        <v>149</v>
      </c>
      <c r="FP240" s="244">
        <v>149</v>
      </c>
      <c r="FQ240" s="244">
        <v>149</v>
      </c>
      <c r="FR240" s="244">
        <v>149</v>
      </c>
      <c r="FS240" s="244">
        <v>149</v>
      </c>
      <c r="FT240" s="244">
        <v>149</v>
      </c>
      <c r="FU240" s="244">
        <v>149</v>
      </c>
      <c r="FV240" s="244">
        <v>149</v>
      </c>
      <c r="FW240" s="244">
        <v>149</v>
      </c>
      <c r="FX240" s="244">
        <v>149</v>
      </c>
      <c r="FY240" s="244">
        <v>149</v>
      </c>
      <c r="FZ240" s="244">
        <v>149</v>
      </c>
      <c r="GA240" s="244">
        <v>149</v>
      </c>
      <c r="GB240" s="244">
        <v>149</v>
      </c>
      <c r="GC240" s="244">
        <v>149</v>
      </c>
      <c r="GD240" s="244">
        <v>128</v>
      </c>
      <c r="GE240" s="244">
        <v>128</v>
      </c>
      <c r="GF240" s="244">
        <v>128</v>
      </c>
      <c r="GG240" s="244">
        <v>128</v>
      </c>
      <c r="GH240" s="244">
        <v>126</v>
      </c>
      <c r="GI240" s="244">
        <v>126</v>
      </c>
      <c r="GJ240" s="244">
        <v>126</v>
      </c>
      <c r="GK240" s="244">
        <v>128</v>
      </c>
      <c r="GL240" s="244">
        <v>126</v>
      </c>
      <c r="GM240" s="244">
        <v>126</v>
      </c>
      <c r="GN240" s="244">
        <v>124</v>
      </c>
      <c r="GO240" s="244">
        <v>122</v>
      </c>
      <c r="GP240" s="244">
        <v>122</v>
      </c>
      <c r="GQ240" s="244">
        <v>122</v>
      </c>
      <c r="GR240" s="244">
        <v>120</v>
      </c>
      <c r="GS240" s="244">
        <v>118</v>
      </c>
      <c r="GT240" s="244">
        <v>117</v>
      </c>
      <c r="GU240" s="244">
        <v>117</v>
      </c>
      <c r="GV240" s="244">
        <v>117</v>
      </c>
      <c r="GW240" s="244">
        <v>117</v>
      </c>
      <c r="GX240" s="244">
        <v>117</v>
      </c>
      <c r="GY240" s="244">
        <v>117</v>
      </c>
      <c r="GZ240" s="244">
        <v>115</v>
      </c>
      <c r="HA240" s="244">
        <v>115</v>
      </c>
      <c r="HB240" s="244">
        <v>115</v>
      </c>
      <c r="HC240" s="244">
        <v>115</v>
      </c>
      <c r="HD240" s="244">
        <v>115</v>
      </c>
      <c r="HE240" s="244">
        <v>1</v>
      </c>
      <c r="HF240" s="244">
        <v>115</v>
      </c>
      <c r="HG240" s="244">
        <v>115</v>
      </c>
      <c r="HH240" s="244">
        <v>114</v>
      </c>
      <c r="HI240" s="244">
        <v>114</v>
      </c>
      <c r="HJ240" s="244">
        <v>113</v>
      </c>
      <c r="HK240" s="198"/>
      <c r="HL240" s="198"/>
      <c r="HM240" s="244">
        <v>113</v>
      </c>
      <c r="HN240" s="244">
        <v>113</v>
      </c>
      <c r="HO240" s="244">
        <v>115</v>
      </c>
      <c r="HP240" s="244">
        <v>110</v>
      </c>
      <c r="HQ240" s="244">
        <v>110</v>
      </c>
      <c r="HR240" s="244">
        <v>110</v>
      </c>
      <c r="HS240" s="244">
        <v>110</v>
      </c>
      <c r="HT240" s="244">
        <v>110</v>
      </c>
      <c r="HU240" s="244">
        <v>109</v>
      </c>
      <c r="HV240" s="198"/>
      <c r="HW240" s="244">
        <v>109</v>
      </c>
      <c r="HX240" s="244">
        <v>109</v>
      </c>
      <c r="HY240" s="244">
        <v>109</v>
      </c>
      <c r="HZ240" s="244">
        <v>109</v>
      </c>
      <c r="IA240" s="244">
        <v>109</v>
      </c>
      <c r="IB240" s="244">
        <v>109</v>
      </c>
      <c r="IC240" s="244">
        <v>109</v>
      </c>
      <c r="ID240" s="244">
        <v>109</v>
      </c>
      <c r="IE240" s="244">
        <v>106</v>
      </c>
      <c r="IF240" s="244">
        <v>107</v>
      </c>
      <c r="IG240" s="244">
        <v>107</v>
      </c>
      <c r="IH240" s="244">
        <v>107</v>
      </c>
      <c r="II240" s="244">
        <v>107</v>
      </c>
      <c r="IJ240" s="244">
        <v>107</v>
      </c>
      <c r="IK240" s="244">
        <v>107</v>
      </c>
      <c r="IL240" s="244">
        <v>107</v>
      </c>
      <c r="IM240" s="244">
        <v>107</v>
      </c>
      <c r="IN240" s="244">
        <v>107</v>
      </c>
      <c r="IO240" s="244">
        <v>107</v>
      </c>
      <c r="IP240" s="244">
        <v>107</v>
      </c>
      <c r="IQ240" s="244">
        <v>106</v>
      </c>
      <c r="IR240" s="244">
        <v>105</v>
      </c>
      <c r="IS240" s="244">
        <v>105</v>
      </c>
      <c r="IT240" s="244">
        <v>105</v>
      </c>
      <c r="IU240" s="244">
        <v>105</v>
      </c>
      <c r="IV240" s="244">
        <v>105</v>
      </c>
      <c r="IW240" s="244">
        <v>105</v>
      </c>
      <c r="IX240" s="244">
        <v>105</v>
      </c>
      <c r="IY240" s="244">
        <v>105</v>
      </c>
      <c r="IZ240" s="198"/>
      <c r="JA240" s="244">
        <v>105</v>
      </c>
      <c r="JB240" s="244">
        <v>105</v>
      </c>
      <c r="JC240" s="244">
        <v>105</v>
      </c>
      <c r="JD240" s="244">
        <v>104</v>
      </c>
      <c r="JE240" s="244">
        <v>104</v>
      </c>
      <c r="JF240" s="244">
        <v>104</v>
      </c>
      <c r="JG240" s="244">
        <v>104</v>
      </c>
      <c r="JH240" s="244">
        <v>104</v>
      </c>
      <c r="JI240" s="244">
        <v>104</v>
      </c>
      <c r="JJ240" s="244"/>
      <c r="JK240" s="244">
        <v>101</v>
      </c>
      <c r="JL240" s="242">
        <v>91</v>
      </c>
      <c r="JM240" s="242">
        <v>84</v>
      </c>
      <c r="JN240" s="242">
        <v>81</v>
      </c>
      <c r="JO240" s="242">
        <v>81</v>
      </c>
      <c r="JP240" s="242">
        <v>81</v>
      </c>
      <c r="JQ240" s="198"/>
      <c r="JR240" s="242">
        <v>74</v>
      </c>
      <c r="JS240" s="242">
        <v>74</v>
      </c>
      <c r="JT240" s="242">
        <v>74</v>
      </c>
      <c r="JU240" s="242">
        <v>70</v>
      </c>
      <c r="JV240" s="242">
        <v>70</v>
      </c>
      <c r="JW240" s="242">
        <v>70</v>
      </c>
      <c r="JX240" s="242">
        <v>70</v>
      </c>
      <c r="JY240" s="242">
        <v>70</v>
      </c>
      <c r="JZ240" s="242">
        <v>70</v>
      </c>
      <c r="KA240" s="242">
        <v>70</v>
      </c>
      <c r="KB240" s="242">
        <v>63</v>
      </c>
      <c r="KC240" s="242">
        <v>61</v>
      </c>
      <c r="KD240" s="242">
        <v>61</v>
      </c>
      <c r="KE240" s="242">
        <v>61</v>
      </c>
      <c r="KF240" s="242">
        <v>58</v>
      </c>
      <c r="KG240" s="242">
        <v>56</v>
      </c>
      <c r="KH240" s="242">
        <v>56</v>
      </c>
      <c r="KI240" s="242">
        <v>56</v>
      </c>
      <c r="KJ240" s="242">
        <v>56</v>
      </c>
      <c r="KK240" s="242">
        <v>56</v>
      </c>
      <c r="KL240" s="242">
        <v>56</v>
      </c>
      <c r="KM240" s="242">
        <v>56</v>
      </c>
      <c r="KN240" s="242">
        <v>55</v>
      </c>
      <c r="KO240" s="242">
        <v>52</v>
      </c>
      <c r="KP240" s="242">
        <v>52</v>
      </c>
      <c r="KQ240" s="242">
        <v>52</v>
      </c>
      <c r="KR240" s="242">
        <v>52</v>
      </c>
      <c r="KS240" s="242">
        <v>52</v>
      </c>
      <c r="KT240" s="242">
        <v>52</v>
      </c>
      <c r="KU240" s="242">
        <v>52</v>
      </c>
      <c r="KV240" s="242">
        <v>48</v>
      </c>
      <c r="KW240" s="242">
        <v>48</v>
      </c>
      <c r="KX240" s="198"/>
      <c r="KY240" s="198"/>
      <c r="KZ240" s="198"/>
      <c r="LA240" s="198"/>
      <c r="LB240" s="242">
        <v>41</v>
      </c>
      <c r="LC240" s="244">
        <v>104</v>
      </c>
      <c r="LD240" s="244">
        <v>104</v>
      </c>
      <c r="LE240" s="242">
        <v>41</v>
      </c>
      <c r="LF240" s="243">
        <v>0</v>
      </c>
      <c r="LG240" s="242">
        <v>39</v>
      </c>
      <c r="LH240" s="198"/>
      <c r="LI240" s="198"/>
      <c r="LJ240" s="198"/>
      <c r="LK240" s="198"/>
      <c r="LL240" s="198"/>
      <c r="LM240" s="198"/>
      <c r="LN240" s="198"/>
      <c r="LO240" s="198"/>
      <c r="LP240" s="198"/>
      <c r="LQ240" s="242">
        <v>39</v>
      </c>
      <c r="LR240" s="198"/>
      <c r="LS240" s="198"/>
      <c r="LT240" s="198"/>
      <c r="LU240" s="198"/>
      <c r="LV240" s="198"/>
      <c r="LW240" s="198"/>
      <c r="LX240" s="198"/>
      <c r="LY240" s="198"/>
      <c r="LZ240" s="198"/>
      <c r="MA240" s="198"/>
      <c r="MB240" s="198"/>
      <c r="MC240" s="198"/>
      <c r="MD240" s="198"/>
      <c r="ME240" s="198"/>
      <c r="MF240" s="198"/>
      <c r="MG240" s="198"/>
      <c r="MH240" s="198"/>
      <c r="MI240" s="198"/>
      <c r="MJ240" s="198"/>
      <c r="MK240" s="198"/>
      <c r="ML240" s="198"/>
      <c r="MM240" s="198"/>
      <c r="MN240" s="242">
        <v>39</v>
      </c>
      <c r="MO240" s="243">
        <v>0</v>
      </c>
      <c r="MP240" s="198"/>
      <c r="MQ240" s="243">
        <v>0</v>
      </c>
      <c r="MR240" s="198"/>
      <c r="MS240" s="198"/>
      <c r="MT240" s="198"/>
      <c r="MU240" s="198"/>
      <c r="MV240" s="198"/>
      <c r="MW240" s="198"/>
      <c r="MX240" s="198"/>
      <c r="MY240" s="198"/>
      <c r="MZ240" s="198"/>
      <c r="NA240" s="243">
        <v>0</v>
      </c>
      <c r="NB240" s="198"/>
      <c r="NC240" s="198"/>
      <c r="ND240" s="198"/>
      <c r="NE240" s="198"/>
      <c r="NF240" s="198"/>
      <c r="NG240" s="198"/>
      <c r="NH240" s="198"/>
      <c r="NI240" s="198"/>
      <c r="NJ240" s="198"/>
      <c r="NK240" s="198"/>
      <c r="NL240" s="198"/>
      <c r="NM240" s="198"/>
      <c r="NN240" s="198"/>
      <c r="NO240" s="198"/>
      <c r="NP240" s="198"/>
      <c r="NQ240" s="198"/>
      <c r="NR240" s="198"/>
      <c r="NS240" s="198"/>
      <c r="NT240" s="198"/>
      <c r="NU240" s="198"/>
      <c r="NV240" s="198"/>
      <c r="NW240" s="198"/>
      <c r="NX240" s="198"/>
      <c r="NY240" s="198"/>
      <c r="NZ240" s="198"/>
      <c r="OA240" s="198"/>
      <c r="OB240" s="198"/>
      <c r="OC240" s="198"/>
      <c r="OD240" s="198"/>
      <c r="OE240" s="198"/>
      <c r="OF240" s="198"/>
      <c r="OG240" s="198"/>
      <c r="OH240" s="198"/>
      <c r="OI240" s="198"/>
      <c r="OJ240" s="198"/>
      <c r="OK240" s="198"/>
      <c r="OL240" s="198"/>
      <c r="OM240" s="198"/>
      <c r="ON240" s="198"/>
      <c r="OO240" s="198"/>
      <c r="OP240" s="198"/>
      <c r="OQ240" s="198"/>
      <c r="OR240" s="198"/>
      <c r="OS240" s="198"/>
      <c r="OT240" s="198"/>
      <c r="OU240" s="198"/>
      <c r="OV240" s="198"/>
      <c r="OW240" s="198"/>
      <c r="OX240" s="198"/>
      <c r="OY240" s="198"/>
      <c r="OZ240" s="198"/>
      <c r="PA240" s="198"/>
      <c r="PB240" s="198"/>
      <c r="PC240" s="198"/>
      <c r="PD240" s="198"/>
      <c r="PE240" s="198"/>
      <c r="PF240" s="198"/>
      <c r="PG240" s="198"/>
      <c r="PH240" s="198"/>
      <c r="PI240" s="198"/>
      <c r="PJ240" s="198"/>
      <c r="PK240" s="198"/>
      <c r="PL240" s="198"/>
      <c r="PM240" s="198"/>
      <c r="PN240" s="198"/>
      <c r="PO240" s="198"/>
      <c r="PP240" s="198"/>
      <c r="PQ240" s="198"/>
      <c r="PR240" s="198"/>
      <c r="PS240" s="198"/>
      <c r="PT240" s="198"/>
      <c r="PU240" s="198"/>
      <c r="PV240" s="198"/>
      <c r="PW240" s="198"/>
      <c r="PX240" s="261"/>
      <c r="PY240" s="261"/>
      <c r="PZ240" s="261"/>
      <c r="QA240" s="261"/>
      <c r="QB240" s="261"/>
      <c r="QC240" s="261"/>
      <c r="QD240" s="261"/>
      <c r="QE240" s="261"/>
      <c r="QF240" s="261"/>
      <c r="QG240" s="261"/>
      <c r="QH240" s="261"/>
      <c r="QI240" s="261"/>
      <c r="QJ240" s="261"/>
      <c r="QK240" s="261"/>
      <c r="QL240" s="261"/>
      <c r="QM240" s="261"/>
      <c r="QN240" s="261"/>
      <c r="QO240" s="261"/>
      <c r="QP240" s="261"/>
      <c r="QQ240" s="261"/>
      <c r="QR240" s="261"/>
      <c r="QS240" s="261"/>
      <c r="QT240" s="261"/>
      <c r="QU240" s="261"/>
      <c r="QV240" s="261"/>
      <c r="QW240" s="261"/>
      <c r="QX240" s="261"/>
      <c r="QY240" s="261"/>
      <c r="QZ240" s="261"/>
      <c r="RA240" s="261"/>
      <c r="RB240" s="261"/>
      <c r="RC240" s="261"/>
      <c r="RD240" s="261"/>
      <c r="RE240" s="261"/>
      <c r="RF240" s="261"/>
      <c r="RG240" s="261"/>
      <c r="RH240" s="261"/>
      <c r="RI240" s="261"/>
      <c r="RJ240" s="261"/>
      <c r="RK240" s="261"/>
      <c r="RL240" s="261"/>
      <c r="RM240" s="261"/>
      <c r="RN240" s="261"/>
      <c r="RO240" s="261"/>
      <c r="RP240" s="261"/>
      <c r="RQ240" s="261"/>
      <c r="RR240" s="261"/>
      <c r="RS240" s="261"/>
      <c r="RT240" s="261"/>
      <c r="RU240" s="261"/>
      <c r="RV240" s="261"/>
      <c r="RW240" s="261"/>
      <c r="RX240" s="261"/>
      <c r="RY240" s="261"/>
      <c r="RZ240" s="261"/>
      <c r="SA240" s="261"/>
      <c r="SB240" s="261"/>
      <c r="SC240" s="261"/>
      <c r="SD240" s="261"/>
      <c r="SE240" s="261"/>
    </row>
    <row r="241" spans="1:499" x14ac:dyDescent="0.2">
      <c r="A241" s="230" t="s">
        <v>830</v>
      </c>
      <c r="B241" s="231" t="s">
        <v>2038</v>
      </c>
      <c r="C241" s="225"/>
      <c r="D241" s="225"/>
      <c r="E241" s="225"/>
      <c r="F241" s="226" t="s">
        <v>5927</v>
      </c>
      <c r="G241" s="226" t="s">
        <v>5550</v>
      </c>
      <c r="H241" s="226" t="s">
        <v>5551</v>
      </c>
      <c r="I241" s="226" t="s">
        <v>5922</v>
      </c>
      <c r="J241" s="226"/>
      <c r="K241" s="226"/>
      <c r="L241" s="226"/>
      <c r="M241" s="226"/>
      <c r="N241" s="226" t="s">
        <v>5553</v>
      </c>
      <c r="O241" s="226" t="s">
        <v>5888</v>
      </c>
      <c r="P241" s="226"/>
      <c r="Q241" s="237">
        <v>0</v>
      </c>
      <c r="R241" s="238"/>
      <c r="S241" s="238"/>
      <c r="T241" s="238"/>
      <c r="U241" s="238"/>
      <c r="V241" s="238"/>
      <c r="W241" s="232" t="s">
        <v>5565</v>
      </c>
      <c r="X241" s="232"/>
      <c r="Y241" s="232" t="s">
        <v>5556</v>
      </c>
      <c r="Z241" s="235">
        <v>12.3</v>
      </c>
      <c r="AA241" s="235">
        <v>18.95</v>
      </c>
      <c r="AB241" s="235">
        <v>0</v>
      </c>
      <c r="AC241" s="224">
        <v>36526</v>
      </c>
      <c r="AD241" s="224">
        <v>36526</v>
      </c>
      <c r="AE241" s="125">
        <v>18</v>
      </c>
      <c r="AF241" s="125">
        <v>24</v>
      </c>
      <c r="AG241" s="125">
        <v>12</v>
      </c>
      <c r="AH241" s="236">
        <v>1</v>
      </c>
      <c r="AI241" s="236" t="s">
        <v>5297</v>
      </c>
      <c r="AJ241" s="125" t="s">
        <v>6227</v>
      </c>
      <c r="AK241" s="175" t="s">
        <v>5144</v>
      </c>
      <c r="AL241" s="125">
        <v>360</v>
      </c>
      <c r="AM241" s="27" t="s">
        <v>820</v>
      </c>
      <c r="AN241" s="126">
        <v>8.36</v>
      </c>
      <c r="AO241" s="126">
        <v>8.1</v>
      </c>
      <c r="AP241" s="126">
        <v>10.4</v>
      </c>
      <c r="AQ241" s="126">
        <v>6</v>
      </c>
      <c r="AR241" s="125">
        <v>0</v>
      </c>
      <c r="AS241" s="125">
        <v>0</v>
      </c>
      <c r="AT241" s="178">
        <v>43333</v>
      </c>
      <c r="AU241" s="178"/>
      <c r="AV241" s="178">
        <v>43443</v>
      </c>
      <c r="AW241" s="239" t="s">
        <v>855</v>
      </c>
      <c r="AX241" s="239" t="s">
        <v>846</v>
      </c>
      <c r="AY241" s="127"/>
      <c r="AZ241" s="127"/>
      <c r="BA241" s="128">
        <v>200</v>
      </c>
      <c r="BB241" s="128" t="s">
        <v>489</v>
      </c>
      <c r="BC241" s="128"/>
      <c r="BD241" s="128">
        <v>1</v>
      </c>
      <c r="BE241" s="129" t="s">
        <v>541</v>
      </c>
      <c r="BF241" s="130">
        <v>1</v>
      </c>
      <c r="BG241" s="240"/>
      <c r="BH241" s="241"/>
      <c r="BI241" s="190"/>
      <c r="BJ241" s="131">
        <v>270</v>
      </c>
      <c r="BK241" s="191">
        <v>362</v>
      </c>
      <c r="BL241" s="13">
        <v>180</v>
      </c>
      <c r="BM241" s="13">
        <v>89</v>
      </c>
      <c r="BN241" s="27" t="s">
        <v>705</v>
      </c>
      <c r="BO241" s="13" t="s">
        <v>5562</v>
      </c>
      <c r="BP241" s="222">
        <v>270</v>
      </c>
      <c r="BQ241" s="132"/>
      <c r="BR241" s="133"/>
      <c r="BS241" s="125">
        <v>1000000000</v>
      </c>
      <c r="BT241" s="134">
        <v>149</v>
      </c>
      <c r="BU241" s="135">
        <v>0.4481</v>
      </c>
      <c r="BV241" s="134">
        <v>200</v>
      </c>
      <c r="BW241" s="136">
        <v>0</v>
      </c>
      <c r="BX241" s="136">
        <v>0</v>
      </c>
      <c r="BY241" s="136">
        <v>200</v>
      </c>
      <c r="BZ241" s="134">
        <v>0</v>
      </c>
      <c r="CA241" s="134">
        <v>0</v>
      </c>
      <c r="CB241" s="134">
        <v>349</v>
      </c>
      <c r="CC241" s="135">
        <v>-0.29260000000000003</v>
      </c>
      <c r="CD241" s="134"/>
      <c r="CE241" s="134"/>
      <c r="CF241" s="137">
        <v>0</v>
      </c>
      <c r="CG241" s="134">
        <v>90</v>
      </c>
      <c r="CH241" s="132"/>
      <c r="CI241" s="132"/>
      <c r="CJ241" s="229" t="s">
        <v>820</v>
      </c>
      <c r="CK241" s="233" t="s">
        <v>820</v>
      </c>
      <c r="CL241" s="138">
        <v>0</v>
      </c>
      <c r="CM241" s="138">
        <v>0</v>
      </c>
      <c r="CN241" s="135">
        <v>0</v>
      </c>
      <c r="CO241" s="135">
        <v>0.72</v>
      </c>
      <c r="CP241" s="139"/>
      <c r="CQ241" s="135">
        <v>1</v>
      </c>
      <c r="CR241" s="179">
        <v>43175</v>
      </c>
      <c r="CS241" s="180">
        <v>43367</v>
      </c>
      <c r="CT241" s="181">
        <v>43493</v>
      </c>
      <c r="CU241" s="181">
        <v>43311</v>
      </c>
      <c r="CV241" s="181">
        <v>43395</v>
      </c>
      <c r="CW241" s="181">
        <v>43395</v>
      </c>
      <c r="CX241" s="181">
        <v>43479</v>
      </c>
      <c r="CY241" s="135">
        <v>1.2237922795968692</v>
      </c>
      <c r="CZ241" s="134">
        <v>2964</v>
      </c>
      <c r="DA241" s="135">
        <v>0.31067961165048541</v>
      </c>
      <c r="DB241" s="135">
        <v>6.7961165048543687E-2</v>
      </c>
      <c r="DC241" s="135">
        <v>0.1650485436893204</v>
      </c>
      <c r="DD241" s="135">
        <v>0</v>
      </c>
      <c r="DE241" s="140">
        <v>0</v>
      </c>
      <c r="DF241" s="13" t="s">
        <v>820</v>
      </c>
      <c r="DG241" s="80" t="s">
        <v>820</v>
      </c>
      <c r="DH241" s="18" t="b">
        <v>0</v>
      </c>
      <c r="DI241" s="79"/>
      <c r="DJ241" s="79"/>
      <c r="DK241" s="192"/>
      <c r="DL241" s="174"/>
      <c r="DM241" s="193"/>
      <c r="DN241" s="135"/>
      <c r="DO241" s="79"/>
      <c r="DP241" s="79"/>
      <c r="DQ241" s="79"/>
      <c r="DR241" s="79"/>
      <c r="DS241" s="79"/>
      <c r="DT241" s="79"/>
      <c r="DU241" s="79"/>
      <c r="DV241" s="18"/>
      <c r="DW241" s="18"/>
      <c r="DX241" s="18"/>
      <c r="DY241" s="177"/>
      <c r="DZ241" s="177">
        <v>0</v>
      </c>
      <c r="EA241" s="177">
        <v>0</v>
      </c>
      <c r="EB241" s="177">
        <v>0</v>
      </c>
      <c r="EC241" s="177">
        <v>0</v>
      </c>
      <c r="ED241" s="177">
        <v>0</v>
      </c>
      <c r="EE241" s="177">
        <v>0</v>
      </c>
      <c r="EF241" s="177">
        <v>0</v>
      </c>
      <c r="EG241" s="177">
        <v>0</v>
      </c>
      <c r="EH241" s="177">
        <v>0</v>
      </c>
      <c r="EI241" s="177">
        <v>0</v>
      </c>
      <c r="EJ241" s="177">
        <v>0</v>
      </c>
      <c r="EK241" s="177">
        <v>0</v>
      </c>
      <c r="EL241" s="177">
        <v>0</v>
      </c>
      <c r="EM241" s="177">
        <v>0</v>
      </c>
      <c r="EN241" s="177">
        <v>0</v>
      </c>
      <c r="EO241" s="177">
        <v>0</v>
      </c>
      <c r="EP241" s="177">
        <v>0</v>
      </c>
      <c r="EQ241" s="177">
        <v>0</v>
      </c>
      <c r="ER241" s="177">
        <v>0</v>
      </c>
      <c r="ES241" s="177">
        <v>0</v>
      </c>
      <c r="ET241" s="177">
        <v>0</v>
      </c>
      <c r="EU241" s="177">
        <v>211</v>
      </c>
      <c r="EV241" s="177">
        <v>0</v>
      </c>
      <c r="EW241" s="177">
        <v>0</v>
      </c>
      <c r="EX241" s="177">
        <v>0</v>
      </c>
      <c r="EY241" s="177">
        <v>219</v>
      </c>
      <c r="EZ241" s="177">
        <v>0</v>
      </c>
      <c r="FA241" s="177">
        <v>0</v>
      </c>
      <c r="FB241" s="177">
        <v>259</v>
      </c>
      <c r="FC241" s="249">
        <v>183</v>
      </c>
      <c r="FD241" s="244">
        <v>107</v>
      </c>
      <c r="FE241" s="244">
        <v>107</v>
      </c>
      <c r="FF241" s="244">
        <v>107</v>
      </c>
      <c r="FG241" s="245">
        <v>61</v>
      </c>
      <c r="FH241" s="245">
        <v>59</v>
      </c>
      <c r="FI241" s="245">
        <v>59</v>
      </c>
      <c r="FJ241" s="245">
        <v>59</v>
      </c>
      <c r="FK241" s="245">
        <v>51</v>
      </c>
      <c r="FL241" s="245">
        <v>51</v>
      </c>
      <c r="FM241" s="245">
        <v>51</v>
      </c>
      <c r="FN241" s="245">
        <v>51</v>
      </c>
      <c r="FO241" s="245">
        <v>51</v>
      </c>
      <c r="FP241" s="245">
        <v>51</v>
      </c>
      <c r="FQ241" s="245">
        <v>51</v>
      </c>
      <c r="FR241" s="245">
        <v>51</v>
      </c>
      <c r="FS241" s="245">
        <v>51</v>
      </c>
      <c r="FT241" s="245">
        <v>51</v>
      </c>
      <c r="FU241" s="245">
        <v>51</v>
      </c>
      <c r="FV241" s="245">
        <v>51</v>
      </c>
      <c r="FW241" s="245">
        <v>51</v>
      </c>
      <c r="FX241" s="245">
        <v>51</v>
      </c>
      <c r="FY241" s="245">
        <v>51</v>
      </c>
      <c r="FZ241" s="245">
        <v>51</v>
      </c>
      <c r="GA241" s="245">
        <v>51</v>
      </c>
      <c r="GB241" s="245">
        <v>51</v>
      </c>
      <c r="GC241" s="245">
        <v>51</v>
      </c>
      <c r="GD241" s="245">
        <v>30</v>
      </c>
      <c r="GE241" s="245">
        <v>30</v>
      </c>
      <c r="GF241" s="245">
        <v>30</v>
      </c>
      <c r="GG241" s="245">
        <v>29</v>
      </c>
      <c r="GH241" s="245">
        <v>27</v>
      </c>
      <c r="GI241" s="245">
        <v>27</v>
      </c>
      <c r="GJ241" s="245">
        <v>27</v>
      </c>
      <c r="GK241" s="245">
        <v>29</v>
      </c>
      <c r="GL241" s="245">
        <v>27</v>
      </c>
      <c r="GM241" s="245">
        <v>23</v>
      </c>
      <c r="GN241" s="245">
        <v>22</v>
      </c>
      <c r="GO241" s="245">
        <v>22</v>
      </c>
      <c r="GP241" s="245">
        <v>22</v>
      </c>
      <c r="GQ241" s="245">
        <v>22</v>
      </c>
      <c r="GR241" s="245">
        <v>22</v>
      </c>
      <c r="GS241" s="245">
        <v>21</v>
      </c>
      <c r="GT241" s="245">
        <v>19</v>
      </c>
      <c r="GU241" s="245">
        <v>16</v>
      </c>
      <c r="GV241" s="245">
        <v>16</v>
      </c>
      <c r="GW241" s="245">
        <v>16</v>
      </c>
      <c r="GX241" s="245">
        <v>16</v>
      </c>
      <c r="GY241" s="245">
        <v>16</v>
      </c>
      <c r="GZ241" s="245">
        <v>16</v>
      </c>
      <c r="HA241" s="245">
        <v>11</v>
      </c>
      <c r="HB241" s="245">
        <v>11</v>
      </c>
      <c r="HC241" s="245">
        <v>11</v>
      </c>
      <c r="HD241" s="245">
        <v>11</v>
      </c>
      <c r="HE241" s="245">
        <v>1</v>
      </c>
      <c r="HF241" s="245">
        <v>11</v>
      </c>
      <c r="HG241" s="245">
        <v>11</v>
      </c>
      <c r="HH241" s="199">
        <v>0</v>
      </c>
      <c r="HI241" s="199">
        <v>0</v>
      </c>
      <c r="HJ241" s="245">
        <v>1</v>
      </c>
      <c r="HK241" s="196"/>
      <c r="HL241" s="196"/>
      <c r="HM241" s="245">
        <v>1</v>
      </c>
      <c r="HN241" s="245">
        <v>1</v>
      </c>
      <c r="HO241" s="245">
        <v>11</v>
      </c>
      <c r="HP241" s="245">
        <v>1</v>
      </c>
      <c r="HQ241" s="245">
        <v>1</v>
      </c>
      <c r="HR241" s="245">
        <v>1</v>
      </c>
      <c r="HS241" s="245">
        <v>1</v>
      </c>
      <c r="HT241" s="245">
        <v>1</v>
      </c>
      <c r="HU241" s="245">
        <v>1</v>
      </c>
      <c r="HV241" s="196"/>
      <c r="HW241" s="245">
        <v>1</v>
      </c>
      <c r="HX241" s="245">
        <v>1</v>
      </c>
      <c r="HY241" s="245">
        <v>1</v>
      </c>
      <c r="HZ241" s="245">
        <v>1</v>
      </c>
      <c r="IA241" s="245">
        <v>1</v>
      </c>
      <c r="IB241" s="245">
        <v>1</v>
      </c>
      <c r="IC241" s="245">
        <v>1</v>
      </c>
      <c r="ID241" s="245">
        <v>1</v>
      </c>
      <c r="IE241" s="245">
        <v>1</v>
      </c>
      <c r="IF241" s="245">
        <v>1</v>
      </c>
      <c r="IG241" s="245">
        <v>1</v>
      </c>
      <c r="IH241" s="245">
        <v>1</v>
      </c>
      <c r="II241" s="245">
        <v>1</v>
      </c>
      <c r="IJ241" s="245">
        <v>1</v>
      </c>
      <c r="IK241" s="245">
        <v>1</v>
      </c>
      <c r="IL241" s="245">
        <v>1</v>
      </c>
      <c r="IM241" s="245">
        <v>1</v>
      </c>
      <c r="IN241" s="245">
        <v>1</v>
      </c>
      <c r="IO241" s="245">
        <v>1</v>
      </c>
      <c r="IP241" s="245">
        <v>1</v>
      </c>
      <c r="IQ241" s="245">
        <v>1</v>
      </c>
      <c r="IR241" s="245">
        <v>1</v>
      </c>
      <c r="IS241" s="199">
        <v>0</v>
      </c>
      <c r="IT241" s="199">
        <v>0</v>
      </c>
      <c r="IU241" s="199">
        <v>0</v>
      </c>
      <c r="IV241" s="199">
        <v>0</v>
      </c>
      <c r="IW241" s="199">
        <v>0</v>
      </c>
      <c r="IX241" s="199">
        <v>0</v>
      </c>
      <c r="IY241" s="199">
        <v>0</v>
      </c>
      <c r="IZ241" s="196"/>
      <c r="JA241" s="199">
        <v>0</v>
      </c>
      <c r="JB241" s="199">
        <v>0</v>
      </c>
      <c r="JC241" s="199">
        <v>0</v>
      </c>
      <c r="JD241" s="199">
        <v>0</v>
      </c>
      <c r="JE241" s="199">
        <v>0</v>
      </c>
      <c r="JF241" s="199">
        <v>0</v>
      </c>
      <c r="JG241" s="199">
        <v>0</v>
      </c>
      <c r="JH241" s="199">
        <v>0</v>
      </c>
      <c r="JI241" s="199">
        <v>0</v>
      </c>
      <c r="JJ241" s="199"/>
      <c r="JK241" s="243">
        <v>0</v>
      </c>
      <c r="JL241" s="199">
        <v>0</v>
      </c>
      <c r="JM241" s="199">
        <v>0</v>
      </c>
      <c r="JN241" s="199">
        <v>0</v>
      </c>
      <c r="JO241" s="199">
        <v>0</v>
      </c>
      <c r="JP241" s="199">
        <v>0</v>
      </c>
      <c r="JQ241" s="196"/>
      <c r="JR241" s="199">
        <v>0</v>
      </c>
      <c r="JS241" s="199">
        <v>0</v>
      </c>
      <c r="JT241" s="199">
        <v>0</v>
      </c>
      <c r="JU241" s="199">
        <v>0</v>
      </c>
      <c r="JV241" s="199">
        <v>0</v>
      </c>
      <c r="JW241" s="199">
        <v>0</v>
      </c>
      <c r="JX241" s="199">
        <v>0</v>
      </c>
      <c r="JY241" s="199">
        <v>0</v>
      </c>
      <c r="JZ241" s="199">
        <v>0</v>
      </c>
      <c r="KA241" s="199">
        <v>0</v>
      </c>
      <c r="KB241" s="199">
        <v>0</v>
      </c>
      <c r="KC241" s="199">
        <v>0</v>
      </c>
      <c r="KD241" s="199">
        <v>0</v>
      </c>
      <c r="KE241" s="199">
        <v>0</v>
      </c>
      <c r="KF241" s="199">
        <v>0</v>
      </c>
      <c r="KG241" s="199">
        <v>0</v>
      </c>
      <c r="KH241" s="250">
        <v>99</v>
      </c>
      <c r="KI241" s="250">
        <v>99</v>
      </c>
      <c r="KJ241" s="250">
        <v>97</v>
      </c>
      <c r="KK241" s="250">
        <v>97</v>
      </c>
      <c r="KL241" s="250">
        <v>97</v>
      </c>
      <c r="KM241" s="250">
        <v>97</v>
      </c>
      <c r="KN241" s="250">
        <v>97</v>
      </c>
      <c r="KO241" s="250">
        <v>97</v>
      </c>
      <c r="KP241" s="250">
        <v>97</v>
      </c>
      <c r="KQ241" s="250">
        <v>97</v>
      </c>
      <c r="KR241" s="250">
        <v>97</v>
      </c>
      <c r="KS241" s="250">
        <v>97</v>
      </c>
      <c r="KT241" s="250">
        <v>97</v>
      </c>
      <c r="KU241" s="250">
        <v>93</v>
      </c>
      <c r="KV241" s="245">
        <v>89</v>
      </c>
      <c r="KW241" s="245">
        <v>89</v>
      </c>
      <c r="KX241" s="196"/>
      <c r="KY241" s="196"/>
      <c r="KZ241" s="196"/>
      <c r="LA241" s="196"/>
      <c r="LB241" s="245">
        <v>69</v>
      </c>
      <c r="LC241" s="199">
        <v>0</v>
      </c>
      <c r="LD241" s="199">
        <v>0</v>
      </c>
      <c r="LE241" s="245">
        <v>65</v>
      </c>
      <c r="LF241" s="199">
        <v>0</v>
      </c>
      <c r="LG241" s="245">
        <v>65</v>
      </c>
      <c r="LH241" s="196"/>
      <c r="LI241" s="196"/>
      <c r="LJ241" s="196"/>
      <c r="LK241" s="196"/>
      <c r="LL241" s="196"/>
      <c r="LM241" s="196"/>
      <c r="LN241" s="196"/>
      <c r="LO241" s="196"/>
      <c r="LP241" s="196"/>
      <c r="LQ241" s="245">
        <v>65</v>
      </c>
      <c r="LR241" s="196"/>
      <c r="LS241" s="196"/>
      <c r="LT241" s="196"/>
      <c r="LU241" s="196"/>
      <c r="LV241" s="196"/>
      <c r="LW241" s="196"/>
      <c r="LX241" s="196"/>
      <c r="LY241" s="196"/>
      <c r="LZ241" s="196"/>
      <c r="MA241" s="196"/>
      <c r="MB241" s="196"/>
      <c r="MC241" s="196"/>
      <c r="MD241" s="196"/>
      <c r="ME241" s="196"/>
      <c r="MF241" s="196"/>
      <c r="MG241" s="196"/>
      <c r="MH241" s="196"/>
      <c r="MI241" s="196"/>
      <c r="MJ241" s="196"/>
      <c r="MK241" s="196"/>
      <c r="ML241" s="196"/>
      <c r="MM241" s="196"/>
      <c r="MN241" s="245">
        <v>65</v>
      </c>
      <c r="MO241" s="250">
        <v>149</v>
      </c>
      <c r="MP241" s="196"/>
      <c r="MQ241" s="250">
        <v>149</v>
      </c>
      <c r="MR241" s="196"/>
      <c r="MS241" s="196"/>
      <c r="MT241" s="196"/>
      <c r="MU241" s="196"/>
      <c r="MV241" s="196"/>
      <c r="MW241" s="196"/>
      <c r="MX241" s="196"/>
      <c r="MY241" s="196"/>
      <c r="MZ241" s="196"/>
      <c r="NA241" s="250">
        <v>149</v>
      </c>
      <c r="NB241" s="196"/>
      <c r="NC241" s="196"/>
      <c r="ND241" s="196"/>
      <c r="NE241" s="196"/>
      <c r="NF241" s="196"/>
      <c r="NG241" s="196"/>
      <c r="NH241" s="196"/>
      <c r="NI241" s="196"/>
      <c r="NJ241" s="196"/>
      <c r="NK241" s="196"/>
      <c r="NL241" s="196"/>
      <c r="NM241" s="196"/>
      <c r="NN241" s="196"/>
      <c r="NO241" s="196"/>
      <c r="NP241" s="196"/>
      <c r="NQ241" s="196"/>
      <c r="NR241" s="196"/>
      <c r="NS241" s="196"/>
      <c r="NT241" s="196"/>
      <c r="NU241" s="196"/>
      <c r="NV241" s="196"/>
      <c r="NW241" s="196"/>
      <c r="NX241" s="196"/>
      <c r="NY241" s="196"/>
      <c r="NZ241" s="196"/>
      <c r="OA241" s="196"/>
      <c r="OB241" s="196"/>
      <c r="OC241" s="196"/>
      <c r="OD241" s="196"/>
      <c r="OE241" s="196"/>
      <c r="OF241" s="196"/>
      <c r="OG241" s="196"/>
      <c r="OH241" s="196"/>
      <c r="OI241" s="196"/>
      <c r="OJ241" s="196"/>
      <c r="OK241" s="196"/>
      <c r="OL241" s="196"/>
      <c r="OM241" s="196"/>
      <c r="ON241" s="196"/>
      <c r="OO241" s="196"/>
      <c r="OP241" s="196"/>
      <c r="OQ241" s="196"/>
      <c r="OR241" s="196"/>
      <c r="OS241" s="196"/>
      <c r="OT241" s="196"/>
      <c r="OU241" s="196"/>
      <c r="OV241" s="196"/>
      <c r="OW241" s="196"/>
      <c r="OX241" s="196"/>
      <c r="OY241" s="196"/>
      <c r="OZ241" s="196"/>
      <c r="PA241" s="196"/>
      <c r="PB241" s="196"/>
      <c r="PC241" s="196"/>
      <c r="PD241" s="196"/>
      <c r="PE241" s="196"/>
      <c r="PF241" s="196"/>
      <c r="PG241" s="196"/>
      <c r="PH241" s="196"/>
      <c r="PI241" s="196"/>
      <c r="PJ241" s="196"/>
      <c r="PK241" s="196"/>
      <c r="PL241" s="196"/>
      <c r="PM241" s="196"/>
      <c r="PN241" s="196"/>
      <c r="PO241" s="196"/>
      <c r="PP241" s="196"/>
      <c r="PQ241" s="196"/>
      <c r="PR241" s="196"/>
      <c r="PS241" s="196"/>
      <c r="PT241" s="196"/>
      <c r="PU241" s="196"/>
      <c r="PV241" s="196"/>
      <c r="PW241" s="196"/>
      <c r="PX241" s="261"/>
      <c r="PY241" s="261"/>
      <c r="PZ241" s="261"/>
      <c r="QA241" s="261"/>
      <c r="QB241" s="261"/>
      <c r="QC241" s="261"/>
      <c r="QD241" s="261"/>
      <c r="QE241" s="261"/>
      <c r="QF241" s="261"/>
      <c r="QG241" s="261"/>
      <c r="QH241" s="261"/>
      <c r="QI241" s="261"/>
      <c r="QJ241" s="261"/>
      <c r="QK241" s="261"/>
      <c r="QL241" s="261"/>
      <c r="QM241" s="261"/>
      <c r="QN241" s="261"/>
      <c r="QO241" s="261"/>
      <c r="QP241" s="261"/>
      <c r="QQ241" s="261"/>
      <c r="QR241" s="261"/>
      <c r="QS241" s="261"/>
      <c r="QT241" s="261"/>
      <c r="QU241" s="261"/>
      <c r="QV241" s="261"/>
      <c r="QW241" s="261"/>
      <c r="QX241" s="261"/>
      <c r="QY241" s="261"/>
      <c r="QZ241" s="261"/>
      <c r="RA241" s="261"/>
      <c r="RB241" s="261"/>
      <c r="RC241" s="261"/>
      <c r="RD241" s="261"/>
      <c r="RE241" s="261"/>
      <c r="RF241" s="261"/>
      <c r="RG241" s="261"/>
      <c r="RH241" s="261"/>
      <c r="RI241" s="261"/>
      <c r="RJ241" s="261"/>
      <c r="RK241" s="261"/>
      <c r="RL241" s="261"/>
      <c r="RM241" s="261"/>
      <c r="RN241" s="261"/>
      <c r="RO241" s="261"/>
      <c r="RP241" s="261"/>
      <c r="RQ241" s="261"/>
      <c r="RR241" s="261"/>
      <c r="RS241" s="261"/>
      <c r="RT241" s="261"/>
      <c r="RU241" s="261"/>
      <c r="RV241" s="261"/>
      <c r="RW241" s="261"/>
      <c r="RX241" s="261"/>
      <c r="RY241" s="261"/>
      <c r="RZ241" s="261"/>
      <c r="SA241" s="261"/>
      <c r="SB241" s="261"/>
      <c r="SC241" s="261"/>
      <c r="SD241" s="261"/>
      <c r="SE241" s="261"/>
    </row>
    <row r="242" spans="1:499" x14ac:dyDescent="0.2">
      <c r="A242" s="230" t="s">
        <v>830</v>
      </c>
      <c r="B242" s="231" t="s">
        <v>2756</v>
      </c>
      <c r="C242" s="225"/>
      <c r="D242" s="225"/>
      <c r="E242" s="225"/>
      <c r="F242" s="226" t="s">
        <v>5928</v>
      </c>
      <c r="G242" s="226" t="s">
        <v>5550</v>
      </c>
      <c r="H242" s="226" t="s">
        <v>5551</v>
      </c>
      <c r="I242" s="226" t="s">
        <v>5922</v>
      </c>
      <c r="J242" s="226"/>
      <c r="K242" s="226"/>
      <c r="L242" s="226"/>
      <c r="M242" s="226"/>
      <c r="N242" s="226" t="s">
        <v>5553</v>
      </c>
      <c r="O242" s="226" t="s">
        <v>5686</v>
      </c>
      <c r="P242" s="226"/>
      <c r="Q242" s="237">
        <v>0</v>
      </c>
      <c r="R242" s="238"/>
      <c r="S242" s="238"/>
      <c r="T242" s="238"/>
      <c r="U242" s="238"/>
      <c r="V242" s="238"/>
      <c r="W242" s="232" t="s">
        <v>5561</v>
      </c>
      <c r="X242" s="232"/>
      <c r="Y242" s="232" t="s">
        <v>5556</v>
      </c>
      <c r="Z242" s="235">
        <v>9.9</v>
      </c>
      <c r="AA242" s="235">
        <v>15.09</v>
      </c>
      <c r="AB242" s="235">
        <v>0</v>
      </c>
      <c r="AC242" s="224">
        <v>36526</v>
      </c>
      <c r="AD242" s="224">
        <v>36526</v>
      </c>
      <c r="AE242" s="125">
        <v>18</v>
      </c>
      <c r="AF242" s="125">
        <v>24</v>
      </c>
      <c r="AG242" s="125">
        <v>12</v>
      </c>
      <c r="AH242" s="236">
        <v>1</v>
      </c>
      <c r="AI242" s="236" t="s">
        <v>819</v>
      </c>
      <c r="AJ242" s="125" t="s">
        <v>6225</v>
      </c>
      <c r="AK242" s="175" t="s">
        <v>5144</v>
      </c>
      <c r="AL242" s="125" t="s">
        <v>820</v>
      </c>
      <c r="AM242" s="27" t="s">
        <v>820</v>
      </c>
      <c r="AN242" s="126">
        <v>27.81</v>
      </c>
      <c r="AO242" s="126">
        <v>14.2</v>
      </c>
      <c r="AP242" s="126">
        <v>8.4</v>
      </c>
      <c r="AQ242" s="126">
        <v>1.8</v>
      </c>
      <c r="AR242" s="125">
        <v>0</v>
      </c>
      <c r="AS242" s="125">
        <v>0</v>
      </c>
      <c r="AT242" s="178">
        <v>43333</v>
      </c>
      <c r="AU242" s="178"/>
      <c r="AV242" s="178">
        <v>43186</v>
      </c>
      <c r="AW242" s="239" t="s">
        <v>855</v>
      </c>
      <c r="AX242" s="239" t="s">
        <v>846</v>
      </c>
      <c r="AY242" s="127"/>
      <c r="AZ242" s="127"/>
      <c r="BA242" s="128">
        <v>200</v>
      </c>
      <c r="BB242" s="128" t="s">
        <v>489</v>
      </c>
      <c r="BC242" s="128"/>
      <c r="BD242" s="128">
        <v>1</v>
      </c>
      <c r="BE242" s="129" t="s">
        <v>541</v>
      </c>
      <c r="BF242" s="130">
        <v>1</v>
      </c>
      <c r="BG242" s="240"/>
      <c r="BH242" s="241"/>
      <c r="BI242" s="190"/>
      <c r="BJ242" s="131">
        <v>1584</v>
      </c>
      <c r="BK242" s="191">
        <v>1202</v>
      </c>
      <c r="BL242" s="13">
        <v>1053</v>
      </c>
      <c r="BM242" s="13">
        <v>523</v>
      </c>
      <c r="BN242" s="27" t="s">
        <v>705</v>
      </c>
      <c r="BO242" s="13" t="s">
        <v>705</v>
      </c>
      <c r="BP242" s="222">
        <v>1414</v>
      </c>
      <c r="BQ242" s="132"/>
      <c r="BR242" s="133"/>
      <c r="BS242" s="125">
        <v>1000000000</v>
      </c>
      <c r="BT242" s="134">
        <v>630</v>
      </c>
      <c r="BU242" s="135">
        <v>0.60229999999999995</v>
      </c>
      <c r="BV242" s="134">
        <v>300</v>
      </c>
      <c r="BW242" s="136">
        <v>0</v>
      </c>
      <c r="BX242" s="136">
        <v>0</v>
      </c>
      <c r="BY242" s="136">
        <v>300</v>
      </c>
      <c r="BZ242" s="134">
        <v>0</v>
      </c>
      <c r="CA242" s="134">
        <v>0</v>
      </c>
      <c r="CB242" s="134">
        <v>930</v>
      </c>
      <c r="CC242" s="135">
        <v>0.41289999999999999</v>
      </c>
      <c r="CD242" s="134"/>
      <c r="CE242" s="134"/>
      <c r="CF242" s="137">
        <v>654</v>
      </c>
      <c r="CG242" s="134">
        <v>528</v>
      </c>
      <c r="CH242" s="132"/>
      <c r="CI242" s="132"/>
      <c r="CJ242" s="229" t="s">
        <v>820</v>
      </c>
      <c r="CK242" s="233" t="s">
        <v>820</v>
      </c>
      <c r="CL242" s="138">
        <v>0</v>
      </c>
      <c r="CM242" s="138">
        <v>0</v>
      </c>
      <c r="CN242" s="135">
        <v>0</v>
      </c>
      <c r="CO242" s="135">
        <v>0.7</v>
      </c>
      <c r="CP242" s="139"/>
      <c r="CQ242" s="135">
        <v>1</v>
      </c>
      <c r="CR242" s="179">
        <v>43479</v>
      </c>
      <c r="CS242" s="180">
        <v>43479</v>
      </c>
      <c r="CT242" s="181">
        <v>43605</v>
      </c>
      <c r="CU242" s="181">
        <v>43311</v>
      </c>
      <c r="CV242" s="181">
        <v>43395</v>
      </c>
      <c r="CW242" s="181">
        <v>43395</v>
      </c>
      <c r="CX242" s="181">
        <v>43479</v>
      </c>
      <c r="CY242" s="135">
        <v>0</v>
      </c>
      <c r="CZ242" s="134">
        <v>0</v>
      </c>
      <c r="DA242" s="135">
        <v>0</v>
      </c>
      <c r="DB242" s="135">
        <v>0</v>
      </c>
      <c r="DC242" s="135">
        <v>2.197802197802198E-2</v>
      </c>
      <c r="DD242" s="135">
        <v>0</v>
      </c>
      <c r="DE242" s="140">
        <v>0</v>
      </c>
      <c r="DF242" s="13" t="s">
        <v>820</v>
      </c>
      <c r="DG242" s="80" t="s">
        <v>706</v>
      </c>
      <c r="DH242" s="18" t="b">
        <v>0</v>
      </c>
      <c r="DI242" s="79"/>
      <c r="DJ242" s="79"/>
      <c r="DK242" s="192"/>
      <c r="DL242" s="174"/>
      <c r="DM242" s="193"/>
      <c r="DN242" s="135"/>
      <c r="DO242" s="79"/>
      <c r="DP242" s="79"/>
      <c r="DQ242" s="79"/>
      <c r="DR242" s="79"/>
      <c r="DS242" s="79"/>
      <c r="DT242" s="79"/>
      <c r="DU242" s="79"/>
      <c r="DV242" s="18"/>
      <c r="DW242" s="18"/>
      <c r="DX242" s="18"/>
      <c r="DY242" s="177"/>
      <c r="DZ242" s="177">
        <v>0</v>
      </c>
      <c r="EA242" s="177">
        <v>0</v>
      </c>
      <c r="EB242" s="177">
        <v>0</v>
      </c>
      <c r="EC242" s="177">
        <v>0</v>
      </c>
      <c r="ED242" s="177">
        <v>0</v>
      </c>
      <c r="EE242" s="177">
        <v>0</v>
      </c>
      <c r="EF242" s="177">
        <v>0</v>
      </c>
      <c r="EG242" s="177">
        <v>0</v>
      </c>
      <c r="EH242" s="177">
        <v>0</v>
      </c>
      <c r="EI242" s="177">
        <v>0</v>
      </c>
      <c r="EJ242" s="177">
        <v>0</v>
      </c>
      <c r="EK242" s="177">
        <v>0</v>
      </c>
      <c r="EL242" s="177">
        <v>0</v>
      </c>
      <c r="EM242" s="177">
        <v>0</v>
      </c>
      <c r="EN242" s="177">
        <v>0</v>
      </c>
      <c r="EO242" s="177">
        <v>0</v>
      </c>
      <c r="EP242" s="177">
        <v>323</v>
      </c>
      <c r="EQ242" s="177">
        <v>0</v>
      </c>
      <c r="ER242" s="177">
        <v>0</v>
      </c>
      <c r="ES242" s="177">
        <v>0</v>
      </c>
      <c r="ET242" s="177">
        <v>0</v>
      </c>
      <c r="EU242" s="177">
        <v>375</v>
      </c>
      <c r="EV242" s="177">
        <v>0</v>
      </c>
      <c r="EW242" s="177">
        <v>0</v>
      </c>
      <c r="EX242" s="177">
        <v>0</v>
      </c>
      <c r="EY242" s="177">
        <v>421</v>
      </c>
      <c r="EZ242" s="177">
        <v>0</v>
      </c>
      <c r="FA242" s="177">
        <v>0</v>
      </c>
      <c r="FB242" s="177">
        <v>555</v>
      </c>
      <c r="FC242" s="199">
        <v>0</v>
      </c>
      <c r="FD242" s="250">
        <v>257</v>
      </c>
      <c r="FE242" s="250">
        <v>417</v>
      </c>
      <c r="FF242" s="250">
        <v>417</v>
      </c>
      <c r="FG242" s="250">
        <v>283</v>
      </c>
      <c r="FH242" s="250">
        <v>275</v>
      </c>
      <c r="FI242" s="244">
        <v>275</v>
      </c>
      <c r="FJ242" s="244">
        <v>275</v>
      </c>
      <c r="FK242" s="244">
        <v>229</v>
      </c>
      <c r="FL242" s="244">
        <v>229</v>
      </c>
      <c r="FM242" s="244">
        <v>229</v>
      </c>
      <c r="FN242" s="244">
        <v>229</v>
      </c>
      <c r="FO242" s="244">
        <v>229</v>
      </c>
      <c r="FP242" s="244">
        <v>229</v>
      </c>
      <c r="FQ242" s="244">
        <v>229</v>
      </c>
      <c r="FR242" s="244">
        <v>229</v>
      </c>
      <c r="FS242" s="244">
        <v>229</v>
      </c>
      <c r="FT242" s="244">
        <v>229</v>
      </c>
      <c r="FU242" s="244">
        <v>229</v>
      </c>
      <c r="FV242" s="244">
        <v>229</v>
      </c>
      <c r="FW242" s="244">
        <v>229</v>
      </c>
      <c r="FX242" s="244">
        <v>229</v>
      </c>
      <c r="FY242" s="244">
        <v>229</v>
      </c>
      <c r="FZ242" s="244">
        <v>229</v>
      </c>
      <c r="GA242" s="244">
        <v>229</v>
      </c>
      <c r="GB242" s="244">
        <v>229</v>
      </c>
      <c r="GC242" s="244">
        <v>229</v>
      </c>
      <c r="GD242" s="242">
        <v>144</v>
      </c>
      <c r="GE242" s="242">
        <v>144</v>
      </c>
      <c r="GF242" s="242">
        <v>140</v>
      </c>
      <c r="GG242" s="242">
        <v>140</v>
      </c>
      <c r="GH242" s="242">
        <v>132</v>
      </c>
      <c r="GI242" s="242">
        <v>132</v>
      </c>
      <c r="GJ242" s="242">
        <v>132</v>
      </c>
      <c r="GK242" s="242">
        <v>132</v>
      </c>
      <c r="GL242" s="242">
        <v>132</v>
      </c>
      <c r="GM242" s="242">
        <v>132</v>
      </c>
      <c r="GN242" s="242">
        <v>118</v>
      </c>
      <c r="GO242" s="242">
        <v>118</v>
      </c>
      <c r="GP242" s="242">
        <v>118</v>
      </c>
      <c r="GQ242" s="242">
        <v>118</v>
      </c>
      <c r="GR242" s="242">
        <v>115</v>
      </c>
      <c r="GS242" s="242">
        <v>114</v>
      </c>
      <c r="GT242" s="242">
        <v>102</v>
      </c>
      <c r="GU242" s="242">
        <v>95</v>
      </c>
      <c r="GV242" s="242">
        <v>95</v>
      </c>
      <c r="GW242" s="242">
        <v>95</v>
      </c>
      <c r="GX242" s="242">
        <v>95</v>
      </c>
      <c r="GY242" s="242">
        <v>95</v>
      </c>
      <c r="GZ242" s="242">
        <v>95</v>
      </c>
      <c r="HA242" s="242">
        <v>95</v>
      </c>
      <c r="HB242" s="242">
        <v>94</v>
      </c>
      <c r="HC242" s="242">
        <v>94</v>
      </c>
      <c r="HD242" s="242">
        <v>94</v>
      </c>
      <c r="HE242" s="242">
        <v>1</v>
      </c>
      <c r="HF242" s="242">
        <v>94</v>
      </c>
      <c r="HG242" s="242">
        <v>94</v>
      </c>
      <c r="HH242" s="242">
        <v>86</v>
      </c>
      <c r="HI242" s="242">
        <v>86</v>
      </c>
      <c r="HJ242" s="242">
        <v>77</v>
      </c>
      <c r="HK242" s="198"/>
      <c r="HL242" s="198"/>
      <c r="HM242" s="242">
        <v>74</v>
      </c>
      <c r="HN242" s="242">
        <v>66</v>
      </c>
      <c r="HO242" s="242">
        <v>94</v>
      </c>
      <c r="HP242" s="242">
        <v>57</v>
      </c>
      <c r="HQ242" s="242">
        <v>57</v>
      </c>
      <c r="HR242" s="242">
        <v>43</v>
      </c>
      <c r="HS242" s="242">
        <v>43</v>
      </c>
      <c r="HT242" s="242">
        <v>43</v>
      </c>
      <c r="HU242" s="242">
        <v>42</v>
      </c>
      <c r="HV242" s="198"/>
      <c r="HW242" s="242">
        <v>38</v>
      </c>
      <c r="HX242" s="242">
        <v>37</v>
      </c>
      <c r="HY242" s="242">
        <v>35</v>
      </c>
      <c r="HZ242" s="242">
        <v>35</v>
      </c>
      <c r="IA242" s="242">
        <v>35</v>
      </c>
      <c r="IB242" s="242">
        <v>36</v>
      </c>
      <c r="IC242" s="242">
        <v>36</v>
      </c>
      <c r="ID242" s="242">
        <v>28</v>
      </c>
      <c r="IE242" s="242">
        <v>25</v>
      </c>
      <c r="IF242" s="242">
        <v>24</v>
      </c>
      <c r="IG242" s="242">
        <v>24</v>
      </c>
      <c r="IH242" s="242">
        <v>24</v>
      </c>
      <c r="II242" s="242">
        <v>24</v>
      </c>
      <c r="IJ242" s="242">
        <v>24</v>
      </c>
      <c r="IK242" s="242">
        <v>21</v>
      </c>
      <c r="IL242" s="242">
        <v>21</v>
      </c>
      <c r="IM242" s="242">
        <v>21</v>
      </c>
      <c r="IN242" s="242">
        <v>21</v>
      </c>
      <c r="IO242" s="242">
        <v>21</v>
      </c>
      <c r="IP242" s="242">
        <v>21</v>
      </c>
      <c r="IQ242" s="242">
        <v>18</v>
      </c>
      <c r="IR242" s="242">
        <v>15</v>
      </c>
      <c r="IS242" s="242">
        <v>12</v>
      </c>
      <c r="IT242" s="242">
        <v>8</v>
      </c>
      <c r="IU242" s="242">
        <v>8</v>
      </c>
      <c r="IV242" s="242">
        <v>8</v>
      </c>
      <c r="IW242" s="242">
        <v>8</v>
      </c>
      <c r="IX242" s="242">
        <v>8</v>
      </c>
      <c r="IY242" s="242">
        <v>4</v>
      </c>
      <c r="IZ242" s="198"/>
      <c r="JA242" s="242">
        <v>4</v>
      </c>
      <c r="JB242" s="242">
        <v>4</v>
      </c>
      <c r="JC242" s="242">
        <v>4</v>
      </c>
      <c r="JD242" s="242">
        <v>1</v>
      </c>
      <c r="JE242" s="242">
        <v>1</v>
      </c>
      <c r="JF242" s="243">
        <v>0</v>
      </c>
      <c r="JG242" s="243">
        <v>0</v>
      </c>
      <c r="JH242" s="243">
        <v>0</v>
      </c>
      <c r="JI242" s="243">
        <v>0</v>
      </c>
      <c r="JJ242" s="243"/>
      <c r="JK242" s="243">
        <v>0</v>
      </c>
      <c r="JL242" s="243">
        <v>0</v>
      </c>
      <c r="JM242" s="243">
        <v>0</v>
      </c>
      <c r="JN242" s="243">
        <v>0</v>
      </c>
      <c r="JO242" s="243">
        <v>0</v>
      </c>
      <c r="JP242" s="243">
        <v>0</v>
      </c>
      <c r="JQ242" s="198"/>
      <c r="JR242" s="243">
        <v>0</v>
      </c>
      <c r="JS242" s="243">
        <v>0</v>
      </c>
      <c r="JT242" s="243">
        <v>0</v>
      </c>
      <c r="JU242" s="243">
        <v>0</v>
      </c>
      <c r="JV242" s="243">
        <v>0</v>
      </c>
      <c r="JW242" s="243">
        <v>0</v>
      </c>
      <c r="JX242" s="243">
        <v>0</v>
      </c>
      <c r="JY242" s="243">
        <v>0</v>
      </c>
      <c r="JZ242" s="243">
        <v>0</v>
      </c>
      <c r="KA242" s="243">
        <v>0</v>
      </c>
      <c r="KB242" s="243">
        <v>0</v>
      </c>
      <c r="KC242" s="243">
        <v>0</v>
      </c>
      <c r="KD242" s="243">
        <v>0</v>
      </c>
      <c r="KE242" s="243">
        <v>0</v>
      </c>
      <c r="KF242" s="243">
        <v>0</v>
      </c>
      <c r="KG242" s="243">
        <v>0</v>
      </c>
      <c r="KH242" s="242">
        <v>160</v>
      </c>
      <c r="KI242" s="242">
        <v>148</v>
      </c>
      <c r="KJ242" s="242">
        <v>147</v>
      </c>
      <c r="KK242" s="242">
        <v>147</v>
      </c>
      <c r="KL242" s="242">
        <v>147</v>
      </c>
      <c r="KM242" s="242">
        <v>147</v>
      </c>
      <c r="KN242" s="242">
        <v>147</v>
      </c>
      <c r="KO242" s="242">
        <v>287</v>
      </c>
      <c r="KP242" s="242">
        <v>287</v>
      </c>
      <c r="KQ242" s="242">
        <v>287</v>
      </c>
      <c r="KR242" s="242">
        <v>287</v>
      </c>
      <c r="KS242" s="242">
        <v>287</v>
      </c>
      <c r="KT242" s="242">
        <v>265</v>
      </c>
      <c r="KU242" s="242">
        <v>263</v>
      </c>
      <c r="KV242" s="242">
        <v>258</v>
      </c>
      <c r="KW242" s="242">
        <v>258</v>
      </c>
      <c r="KX242" s="198"/>
      <c r="KY242" s="198"/>
      <c r="KZ242" s="198"/>
      <c r="LA242" s="198"/>
      <c r="LB242" s="242">
        <v>205</v>
      </c>
      <c r="LC242" s="243">
        <v>0</v>
      </c>
      <c r="LD242" s="243">
        <v>0</v>
      </c>
      <c r="LE242" s="242">
        <v>198</v>
      </c>
      <c r="LF242" s="243">
        <v>0</v>
      </c>
      <c r="LG242" s="242">
        <v>192</v>
      </c>
      <c r="LH242" s="198"/>
      <c r="LI242" s="198"/>
      <c r="LJ242" s="198"/>
      <c r="LK242" s="198"/>
      <c r="LL242" s="198"/>
      <c r="LM242" s="198"/>
      <c r="LN242" s="198"/>
      <c r="LO242" s="198"/>
      <c r="LP242" s="198"/>
      <c r="LQ242" s="242">
        <v>192</v>
      </c>
      <c r="LR242" s="198"/>
      <c r="LS242" s="198"/>
      <c r="LT242" s="198"/>
      <c r="LU242" s="198"/>
      <c r="LV242" s="198"/>
      <c r="LW242" s="198"/>
      <c r="LX242" s="198"/>
      <c r="LY242" s="198"/>
      <c r="LZ242" s="198"/>
      <c r="MA242" s="198"/>
      <c r="MB242" s="198"/>
      <c r="MC242" s="198"/>
      <c r="MD242" s="198"/>
      <c r="ME242" s="198"/>
      <c r="MF242" s="198"/>
      <c r="MG242" s="198"/>
      <c r="MH242" s="198"/>
      <c r="MI242" s="198"/>
      <c r="MJ242" s="198"/>
      <c r="MK242" s="198"/>
      <c r="ML242" s="198"/>
      <c r="MM242" s="198"/>
      <c r="MN242" s="242">
        <v>192</v>
      </c>
      <c r="MO242" s="244">
        <v>630</v>
      </c>
      <c r="MP242" s="198"/>
      <c r="MQ242" s="244">
        <v>630</v>
      </c>
      <c r="MR242" s="198"/>
      <c r="MS242" s="198"/>
      <c r="MT242" s="198"/>
      <c r="MU242" s="198"/>
      <c r="MV242" s="198"/>
      <c r="MW242" s="198"/>
      <c r="MX242" s="198"/>
      <c r="MY242" s="198"/>
      <c r="MZ242" s="198"/>
      <c r="NA242" s="244">
        <v>630</v>
      </c>
      <c r="NB242" s="198"/>
      <c r="NC242" s="198"/>
      <c r="ND242" s="198"/>
      <c r="NE242" s="198"/>
      <c r="NF242" s="198"/>
      <c r="NG242" s="198"/>
      <c r="NH242" s="198"/>
      <c r="NI242" s="198"/>
      <c r="NJ242" s="198"/>
      <c r="NK242" s="198"/>
      <c r="NL242" s="198"/>
      <c r="NM242" s="198"/>
      <c r="NN242" s="198"/>
      <c r="NO242" s="198"/>
      <c r="NP242" s="198"/>
      <c r="NQ242" s="198"/>
      <c r="NR242" s="198"/>
      <c r="NS242" s="198"/>
      <c r="NT242" s="198"/>
      <c r="NU242" s="198"/>
      <c r="NV242" s="198"/>
      <c r="NW242" s="198"/>
      <c r="NX242" s="198"/>
      <c r="NY242" s="198"/>
      <c r="NZ242" s="198"/>
      <c r="OA242" s="198"/>
      <c r="OB242" s="198"/>
      <c r="OC242" s="198"/>
      <c r="OD242" s="198"/>
      <c r="OE242" s="198"/>
      <c r="OF242" s="198"/>
      <c r="OG242" s="198"/>
      <c r="OH242" s="198"/>
      <c r="OI242" s="198"/>
      <c r="OJ242" s="198"/>
      <c r="OK242" s="198"/>
      <c r="OL242" s="198"/>
      <c r="OM242" s="198"/>
      <c r="ON242" s="198"/>
      <c r="OO242" s="198"/>
      <c r="OP242" s="198"/>
      <c r="OQ242" s="198"/>
      <c r="OR242" s="198"/>
      <c r="OS242" s="198"/>
      <c r="OT242" s="198"/>
      <c r="OU242" s="198"/>
      <c r="OV242" s="198"/>
      <c r="OW242" s="198"/>
      <c r="OX242" s="198"/>
      <c r="OY242" s="198"/>
      <c r="OZ242" s="198"/>
      <c r="PA242" s="198"/>
      <c r="PB242" s="198"/>
      <c r="PC242" s="198"/>
      <c r="PD242" s="198"/>
      <c r="PE242" s="198"/>
      <c r="PF242" s="198"/>
      <c r="PG242" s="198"/>
      <c r="PH242" s="198"/>
      <c r="PI242" s="198"/>
      <c r="PJ242" s="198"/>
      <c r="PK242" s="198"/>
      <c r="PL242" s="198"/>
      <c r="PM242" s="198"/>
      <c r="PN242" s="198"/>
      <c r="PO242" s="198"/>
      <c r="PP242" s="198"/>
      <c r="PQ242" s="198"/>
      <c r="PR242" s="198"/>
      <c r="PS242" s="198"/>
      <c r="PT242" s="198"/>
      <c r="PU242" s="198"/>
      <c r="PV242" s="198"/>
      <c r="PW242" s="198"/>
      <c r="PX242" s="261"/>
      <c r="PY242" s="261"/>
      <c r="PZ242" s="261"/>
      <c r="QA242" s="261"/>
      <c r="QB242" s="261"/>
      <c r="QC242" s="261"/>
      <c r="QD242" s="261"/>
      <c r="QE242" s="261"/>
      <c r="QF242" s="261"/>
      <c r="QG242" s="261"/>
      <c r="QH242" s="261"/>
      <c r="QI242" s="261"/>
      <c r="QJ242" s="261"/>
      <c r="QK242" s="261"/>
      <c r="QL242" s="261"/>
      <c r="QM242" s="261"/>
      <c r="QN242" s="261"/>
      <c r="QO242" s="261"/>
      <c r="QP242" s="261"/>
      <c r="QQ242" s="261"/>
      <c r="QR242" s="261"/>
      <c r="QS242" s="261"/>
      <c r="QT242" s="261"/>
      <c r="QU242" s="261"/>
      <c r="QV242" s="261"/>
      <c r="QW242" s="261"/>
      <c r="QX242" s="261"/>
      <c r="QY242" s="261"/>
      <c r="QZ242" s="261"/>
      <c r="RA242" s="261"/>
      <c r="RB242" s="261"/>
      <c r="RC242" s="261"/>
      <c r="RD242" s="261"/>
      <c r="RE242" s="261"/>
      <c r="RF242" s="261"/>
      <c r="RG242" s="261"/>
      <c r="RH242" s="261"/>
      <c r="RI242" s="261"/>
      <c r="RJ242" s="261"/>
      <c r="RK242" s="261"/>
      <c r="RL242" s="261"/>
      <c r="RM242" s="261"/>
      <c r="RN242" s="261"/>
      <c r="RO242" s="261"/>
      <c r="RP242" s="261"/>
      <c r="RQ242" s="261"/>
      <c r="RR242" s="261"/>
      <c r="RS242" s="261"/>
      <c r="RT242" s="261"/>
      <c r="RU242" s="261"/>
      <c r="RV242" s="261"/>
      <c r="RW242" s="261"/>
      <c r="RX242" s="261"/>
      <c r="RY242" s="261"/>
      <c r="RZ242" s="261"/>
      <c r="SA242" s="261"/>
      <c r="SB242" s="261"/>
      <c r="SC242" s="261"/>
      <c r="SD242" s="261"/>
      <c r="SE242" s="261"/>
    </row>
    <row r="243" spans="1:499" x14ac:dyDescent="0.2">
      <c r="A243" s="230" t="s">
        <v>830</v>
      </c>
      <c r="B243" s="231" t="s">
        <v>2036</v>
      </c>
      <c r="C243" s="225"/>
      <c r="D243" s="225"/>
      <c r="E243" s="225"/>
      <c r="F243" s="226" t="s">
        <v>5929</v>
      </c>
      <c r="G243" s="226" t="s">
        <v>5550</v>
      </c>
      <c r="H243" s="226" t="s">
        <v>5551</v>
      </c>
      <c r="I243" s="226" t="s">
        <v>5922</v>
      </c>
      <c r="J243" s="226"/>
      <c r="K243" s="226"/>
      <c r="L243" s="226"/>
      <c r="M243" s="226"/>
      <c r="N243" s="226" t="s">
        <v>5553</v>
      </c>
      <c r="O243" s="226" t="s">
        <v>5930</v>
      </c>
      <c r="P243" s="226"/>
      <c r="Q243" s="237">
        <v>0</v>
      </c>
      <c r="R243" s="238"/>
      <c r="S243" s="238"/>
      <c r="T243" s="238"/>
      <c r="U243" s="238"/>
      <c r="V243" s="238"/>
      <c r="W243" s="232" t="s">
        <v>5555</v>
      </c>
      <c r="X243" s="232"/>
      <c r="Y243" s="232" t="s">
        <v>5556</v>
      </c>
      <c r="Z243" s="235">
        <v>7.77</v>
      </c>
      <c r="AA243" s="235">
        <v>11.99</v>
      </c>
      <c r="AB243" s="235">
        <v>0</v>
      </c>
      <c r="AC243" s="224">
        <v>36526</v>
      </c>
      <c r="AD243" s="224">
        <v>36526</v>
      </c>
      <c r="AE243" s="125">
        <v>18</v>
      </c>
      <c r="AF243" s="125">
        <v>24</v>
      </c>
      <c r="AG243" s="125">
        <v>12</v>
      </c>
      <c r="AH243" s="236">
        <v>1</v>
      </c>
      <c r="AI243" s="236" t="s">
        <v>819</v>
      </c>
      <c r="AJ243" s="125" t="s">
        <v>6225</v>
      </c>
      <c r="AK243" s="175" t="s">
        <v>5144</v>
      </c>
      <c r="AL243" s="125" t="s">
        <v>820</v>
      </c>
      <c r="AM243" s="27" t="s">
        <v>820</v>
      </c>
      <c r="AN243" s="126">
        <v>6.3</v>
      </c>
      <c r="AO243" s="126">
        <v>18.7</v>
      </c>
      <c r="AP243" s="126">
        <v>7.3</v>
      </c>
      <c r="AQ243" s="126">
        <v>2</v>
      </c>
      <c r="AR243" s="125">
        <v>0</v>
      </c>
      <c r="AS243" s="125">
        <v>0</v>
      </c>
      <c r="AT243" s="178">
        <v>43333</v>
      </c>
      <c r="AU243" s="178"/>
      <c r="AV243" s="178">
        <v>43443</v>
      </c>
      <c r="AW243" s="239" t="s">
        <v>855</v>
      </c>
      <c r="AX243" s="239" t="s">
        <v>846</v>
      </c>
      <c r="AY243" s="127"/>
      <c r="AZ243" s="127"/>
      <c r="BA243" s="128">
        <v>50</v>
      </c>
      <c r="BB243" s="128" t="s">
        <v>489</v>
      </c>
      <c r="BC243" s="128"/>
      <c r="BD243" s="128">
        <v>1</v>
      </c>
      <c r="BE243" s="129" t="s">
        <v>541</v>
      </c>
      <c r="BF243" s="130">
        <v>1</v>
      </c>
      <c r="BG243" s="240"/>
      <c r="BH243" s="241"/>
      <c r="BI243" s="190"/>
      <c r="BJ243" s="131">
        <v>472</v>
      </c>
      <c r="BK243" s="191">
        <v>273</v>
      </c>
      <c r="BL243" s="13">
        <v>314</v>
      </c>
      <c r="BM243" s="13">
        <v>156</v>
      </c>
      <c r="BN243" s="27" t="s">
        <v>5557</v>
      </c>
      <c r="BO243" s="13" t="s">
        <v>705</v>
      </c>
      <c r="BP243" s="222">
        <v>437</v>
      </c>
      <c r="BQ243" s="132"/>
      <c r="BR243" s="133"/>
      <c r="BS243" s="125">
        <v>1000000000</v>
      </c>
      <c r="BT243" s="134">
        <v>134</v>
      </c>
      <c r="BU243" s="135">
        <v>0.71609999999999996</v>
      </c>
      <c r="BV243" s="134">
        <v>50</v>
      </c>
      <c r="BW243" s="136">
        <v>0</v>
      </c>
      <c r="BX243" s="136">
        <v>0</v>
      </c>
      <c r="BY243" s="136">
        <v>50</v>
      </c>
      <c r="BZ243" s="134">
        <v>0</v>
      </c>
      <c r="CA243" s="134">
        <v>0</v>
      </c>
      <c r="CB243" s="134">
        <v>184</v>
      </c>
      <c r="CC243" s="135">
        <v>0.61019999999999996</v>
      </c>
      <c r="CD243" s="134"/>
      <c r="CE243" s="134"/>
      <c r="CF243" s="137">
        <v>288</v>
      </c>
      <c r="CG243" s="134">
        <v>157</v>
      </c>
      <c r="CH243" s="132"/>
      <c r="CI243" s="132"/>
      <c r="CJ243" s="229" t="s">
        <v>820</v>
      </c>
      <c r="CK243" s="233" t="s">
        <v>820</v>
      </c>
      <c r="CL243" s="138">
        <v>93</v>
      </c>
      <c r="CM243" s="138">
        <v>0</v>
      </c>
      <c r="CN243" s="135">
        <v>0</v>
      </c>
      <c r="CO243" s="135">
        <v>0.72</v>
      </c>
      <c r="CP243" s="139"/>
      <c r="CQ243" s="135">
        <v>1</v>
      </c>
      <c r="CR243" s="179">
        <v>43479</v>
      </c>
      <c r="CS243" s="180">
        <v>43479</v>
      </c>
      <c r="CT243" s="181">
        <v>43605</v>
      </c>
      <c r="CU243" s="181">
        <v>43311</v>
      </c>
      <c r="CV243" s="181">
        <v>43395</v>
      </c>
      <c r="CW243" s="181">
        <v>43395</v>
      </c>
      <c r="CX243" s="181">
        <v>43479</v>
      </c>
      <c r="CY243" s="135">
        <v>0</v>
      </c>
      <c r="CZ243" s="134">
        <v>0</v>
      </c>
      <c r="DA243" s="135">
        <v>0</v>
      </c>
      <c r="DB243" s="135">
        <v>2.197802197802198E-2</v>
      </c>
      <c r="DC243" s="135">
        <v>0</v>
      </c>
      <c r="DD243" s="135">
        <v>0</v>
      </c>
      <c r="DE243" s="140">
        <v>0</v>
      </c>
      <c r="DF243" s="13" t="s">
        <v>820</v>
      </c>
      <c r="DG243" s="80" t="s">
        <v>706</v>
      </c>
      <c r="DH243" s="18" t="b">
        <v>0</v>
      </c>
      <c r="DI243" s="79"/>
      <c r="DJ243" s="79"/>
      <c r="DK243" s="192"/>
      <c r="DL243" s="174"/>
      <c r="DM243" s="193"/>
      <c r="DN243" s="135"/>
      <c r="DO243" s="79"/>
      <c r="DP243" s="79"/>
      <c r="DQ243" s="79"/>
      <c r="DR243" s="79"/>
      <c r="DS243" s="79"/>
      <c r="DT243" s="79"/>
      <c r="DU243" s="79"/>
      <c r="DV243" s="18"/>
      <c r="DW243" s="18"/>
      <c r="DX243" s="18"/>
      <c r="DY243" s="177"/>
      <c r="DZ243" s="177">
        <v>0</v>
      </c>
      <c r="EA243" s="177">
        <v>0</v>
      </c>
      <c r="EB243" s="177">
        <v>0</v>
      </c>
      <c r="EC243" s="177">
        <v>0</v>
      </c>
      <c r="ED243" s="177">
        <v>0</v>
      </c>
      <c r="EE243" s="177">
        <v>0</v>
      </c>
      <c r="EF243" s="177">
        <v>0</v>
      </c>
      <c r="EG243" s="177">
        <v>0</v>
      </c>
      <c r="EH243" s="177">
        <v>0</v>
      </c>
      <c r="EI243" s="177">
        <v>0</v>
      </c>
      <c r="EJ243" s="177">
        <v>0</v>
      </c>
      <c r="EK243" s="177">
        <v>0</v>
      </c>
      <c r="EL243" s="177">
        <v>0</v>
      </c>
      <c r="EM243" s="177">
        <v>0</v>
      </c>
      <c r="EN243" s="177">
        <v>0</v>
      </c>
      <c r="EO243" s="177">
        <v>0</v>
      </c>
      <c r="EP243" s="177">
        <v>176</v>
      </c>
      <c r="EQ243" s="177">
        <v>0</v>
      </c>
      <c r="ER243" s="177">
        <v>0</v>
      </c>
      <c r="ES243" s="177">
        <v>0</v>
      </c>
      <c r="ET243" s="177">
        <v>0</v>
      </c>
      <c r="EU243" s="177">
        <v>186</v>
      </c>
      <c r="EV243" s="177">
        <v>0</v>
      </c>
      <c r="EW243" s="177">
        <v>0</v>
      </c>
      <c r="EX243" s="177">
        <v>0</v>
      </c>
      <c r="EY243" s="177">
        <v>197</v>
      </c>
      <c r="EZ243" s="177">
        <v>0</v>
      </c>
      <c r="FA243" s="177">
        <v>0</v>
      </c>
      <c r="FB243" s="177">
        <v>221</v>
      </c>
      <c r="FC243" s="245">
        <v>70</v>
      </c>
      <c r="FD243" s="242">
        <v>54</v>
      </c>
      <c r="FE243" s="242">
        <v>54</v>
      </c>
      <c r="FF243" s="242">
        <v>54</v>
      </c>
      <c r="FG243" s="245">
        <v>37</v>
      </c>
      <c r="FH243" s="245">
        <v>34</v>
      </c>
      <c r="FI243" s="245">
        <v>34</v>
      </c>
      <c r="FJ243" s="245">
        <v>34</v>
      </c>
      <c r="FK243" s="250">
        <v>123</v>
      </c>
      <c r="FL243" s="250">
        <v>123</v>
      </c>
      <c r="FM243" s="250">
        <v>123</v>
      </c>
      <c r="FN243" s="250">
        <v>123</v>
      </c>
      <c r="FO243" s="250">
        <v>123</v>
      </c>
      <c r="FP243" s="250">
        <v>123</v>
      </c>
      <c r="FQ243" s="250">
        <v>123</v>
      </c>
      <c r="FR243" s="250">
        <v>123</v>
      </c>
      <c r="FS243" s="250">
        <v>123</v>
      </c>
      <c r="FT243" s="250">
        <v>123</v>
      </c>
      <c r="FU243" s="250">
        <v>123</v>
      </c>
      <c r="FV243" s="250">
        <v>123</v>
      </c>
      <c r="FW243" s="250">
        <v>123</v>
      </c>
      <c r="FX243" s="250">
        <v>123</v>
      </c>
      <c r="FY243" s="250">
        <v>123</v>
      </c>
      <c r="FZ243" s="250">
        <v>123</v>
      </c>
      <c r="GA243" s="250">
        <v>123</v>
      </c>
      <c r="GB243" s="250">
        <v>123</v>
      </c>
      <c r="GC243" s="250">
        <v>123</v>
      </c>
      <c r="GD243" s="250">
        <v>107</v>
      </c>
      <c r="GE243" s="250">
        <v>107</v>
      </c>
      <c r="GF243" s="250">
        <v>107</v>
      </c>
      <c r="GG243" s="250">
        <v>107</v>
      </c>
      <c r="GH243" s="250">
        <v>107</v>
      </c>
      <c r="GI243" s="250">
        <v>107</v>
      </c>
      <c r="GJ243" s="250">
        <v>107</v>
      </c>
      <c r="GK243" s="245">
        <v>106</v>
      </c>
      <c r="GL243" s="245">
        <v>106</v>
      </c>
      <c r="GM243" s="245">
        <v>106</v>
      </c>
      <c r="GN243" s="245">
        <v>106</v>
      </c>
      <c r="GO243" s="245">
        <v>106</v>
      </c>
      <c r="GP243" s="245">
        <v>106</v>
      </c>
      <c r="GQ243" s="245">
        <v>106</v>
      </c>
      <c r="GR243" s="245">
        <v>106</v>
      </c>
      <c r="GS243" s="245">
        <v>106</v>
      </c>
      <c r="GT243" s="245">
        <v>100</v>
      </c>
      <c r="GU243" s="245">
        <v>100</v>
      </c>
      <c r="GV243" s="245">
        <v>98</v>
      </c>
      <c r="GW243" s="245">
        <v>98</v>
      </c>
      <c r="GX243" s="245">
        <v>98</v>
      </c>
      <c r="GY243" s="245">
        <v>98</v>
      </c>
      <c r="GZ243" s="245">
        <v>98</v>
      </c>
      <c r="HA243" s="245">
        <v>98</v>
      </c>
      <c r="HB243" s="245">
        <v>98</v>
      </c>
      <c r="HC243" s="245">
        <v>98</v>
      </c>
      <c r="HD243" s="245">
        <v>98</v>
      </c>
      <c r="HE243" s="245">
        <v>1</v>
      </c>
      <c r="HF243" s="245">
        <v>98</v>
      </c>
      <c r="HG243" s="245">
        <v>98</v>
      </c>
      <c r="HH243" s="245">
        <v>98</v>
      </c>
      <c r="HI243" s="245">
        <v>98</v>
      </c>
      <c r="HJ243" s="245">
        <v>98</v>
      </c>
      <c r="HK243" s="196"/>
      <c r="HL243" s="196"/>
      <c r="HM243" s="245">
        <v>98</v>
      </c>
      <c r="HN243" s="245">
        <v>98</v>
      </c>
      <c r="HO243" s="245">
        <v>98</v>
      </c>
      <c r="HP243" s="245">
        <v>98</v>
      </c>
      <c r="HQ243" s="245">
        <v>98</v>
      </c>
      <c r="HR243" s="245">
        <v>98</v>
      </c>
      <c r="HS243" s="245">
        <v>98</v>
      </c>
      <c r="HT243" s="245">
        <v>98</v>
      </c>
      <c r="HU243" s="245">
        <v>97</v>
      </c>
      <c r="HV243" s="196"/>
      <c r="HW243" s="245">
        <v>97</v>
      </c>
      <c r="HX243" s="245">
        <v>95</v>
      </c>
      <c r="HY243" s="245">
        <v>95</v>
      </c>
      <c r="HZ243" s="245">
        <v>95</v>
      </c>
      <c r="IA243" s="245">
        <v>95</v>
      </c>
      <c r="IB243" s="245">
        <v>96</v>
      </c>
      <c r="IC243" s="245">
        <v>96</v>
      </c>
      <c r="ID243" s="245">
        <v>95</v>
      </c>
      <c r="IE243" s="245">
        <v>89</v>
      </c>
      <c r="IF243" s="245">
        <v>89</v>
      </c>
      <c r="IG243" s="245">
        <v>89</v>
      </c>
      <c r="IH243" s="245">
        <v>89</v>
      </c>
      <c r="II243" s="245">
        <v>89</v>
      </c>
      <c r="IJ243" s="245">
        <v>89</v>
      </c>
      <c r="IK243" s="245">
        <v>89</v>
      </c>
      <c r="IL243" s="245">
        <v>89</v>
      </c>
      <c r="IM243" s="245">
        <v>89</v>
      </c>
      <c r="IN243" s="245">
        <v>89</v>
      </c>
      <c r="IO243" s="245">
        <v>89</v>
      </c>
      <c r="IP243" s="245">
        <v>89</v>
      </c>
      <c r="IQ243" s="245">
        <v>89</v>
      </c>
      <c r="IR243" s="245">
        <v>87</v>
      </c>
      <c r="IS243" s="245">
        <v>87</v>
      </c>
      <c r="IT243" s="245">
        <v>87</v>
      </c>
      <c r="IU243" s="245">
        <v>87</v>
      </c>
      <c r="IV243" s="245">
        <v>87</v>
      </c>
      <c r="IW243" s="245">
        <v>87</v>
      </c>
      <c r="IX243" s="245">
        <v>81</v>
      </c>
      <c r="IY243" s="245">
        <v>81</v>
      </c>
      <c r="IZ243" s="196"/>
      <c r="JA243" s="245">
        <v>80</v>
      </c>
      <c r="JB243" s="245">
        <v>80</v>
      </c>
      <c r="JC243" s="245">
        <v>80</v>
      </c>
      <c r="JD243" s="245">
        <v>79</v>
      </c>
      <c r="JE243" s="245">
        <v>79</v>
      </c>
      <c r="JF243" s="245">
        <v>79</v>
      </c>
      <c r="JG243" s="245">
        <v>79</v>
      </c>
      <c r="JH243" s="245">
        <v>79</v>
      </c>
      <c r="JI243" s="245">
        <v>79</v>
      </c>
      <c r="JJ243" s="245"/>
      <c r="JK243" s="242">
        <v>79</v>
      </c>
      <c r="JL243" s="245">
        <v>79</v>
      </c>
      <c r="JM243" s="245">
        <v>79</v>
      </c>
      <c r="JN243" s="245">
        <v>79</v>
      </c>
      <c r="JO243" s="245">
        <v>79</v>
      </c>
      <c r="JP243" s="245">
        <v>79</v>
      </c>
      <c r="JQ243" s="196"/>
      <c r="JR243" s="245">
        <v>79</v>
      </c>
      <c r="JS243" s="245">
        <v>79</v>
      </c>
      <c r="JT243" s="245">
        <v>79</v>
      </c>
      <c r="JU243" s="245">
        <v>78</v>
      </c>
      <c r="JV243" s="245">
        <v>78</v>
      </c>
      <c r="JW243" s="245">
        <v>78</v>
      </c>
      <c r="JX243" s="245">
        <v>78</v>
      </c>
      <c r="JY243" s="245">
        <v>76</v>
      </c>
      <c r="JZ243" s="245">
        <v>76</v>
      </c>
      <c r="KA243" s="245">
        <v>76</v>
      </c>
      <c r="KB243" s="245">
        <v>74</v>
      </c>
      <c r="KC243" s="245">
        <v>74</v>
      </c>
      <c r="KD243" s="245">
        <v>74</v>
      </c>
      <c r="KE243" s="245">
        <v>74</v>
      </c>
      <c r="KF243" s="245">
        <v>74</v>
      </c>
      <c r="KG243" s="245">
        <v>74</v>
      </c>
      <c r="KH243" s="250">
        <v>134</v>
      </c>
      <c r="KI243" s="250">
        <v>134</v>
      </c>
      <c r="KJ243" s="250">
        <v>134</v>
      </c>
      <c r="KK243" s="250">
        <v>134</v>
      </c>
      <c r="KL243" s="250">
        <v>134</v>
      </c>
      <c r="KM243" s="250">
        <v>134</v>
      </c>
      <c r="KN243" s="250">
        <v>134</v>
      </c>
      <c r="KO243" s="250">
        <v>174</v>
      </c>
      <c r="KP243" s="250">
        <v>174</v>
      </c>
      <c r="KQ243" s="250">
        <v>174</v>
      </c>
      <c r="KR243" s="250">
        <v>174</v>
      </c>
      <c r="KS243" s="250">
        <v>174</v>
      </c>
      <c r="KT243" s="250">
        <v>174</v>
      </c>
      <c r="KU243" s="250">
        <v>170</v>
      </c>
      <c r="KV243" s="250">
        <v>168</v>
      </c>
      <c r="KW243" s="250">
        <v>168</v>
      </c>
      <c r="KX243" s="196"/>
      <c r="KY243" s="196"/>
      <c r="KZ243" s="196"/>
      <c r="LA243" s="196"/>
      <c r="LB243" s="250">
        <v>157</v>
      </c>
      <c r="LC243" s="245">
        <v>79</v>
      </c>
      <c r="LD243" s="245">
        <v>79</v>
      </c>
      <c r="LE243" s="250">
        <v>155</v>
      </c>
      <c r="LF243" s="199">
        <v>0</v>
      </c>
      <c r="LG243" s="250">
        <v>155</v>
      </c>
      <c r="LH243" s="196"/>
      <c r="LI243" s="196"/>
      <c r="LJ243" s="196"/>
      <c r="LK243" s="196"/>
      <c r="LL243" s="196"/>
      <c r="LM243" s="196"/>
      <c r="LN243" s="196"/>
      <c r="LO243" s="196"/>
      <c r="LP243" s="196"/>
      <c r="LQ243" s="250">
        <v>155</v>
      </c>
      <c r="LR243" s="196"/>
      <c r="LS243" s="196"/>
      <c r="LT243" s="196"/>
      <c r="LU243" s="196"/>
      <c r="LV243" s="196"/>
      <c r="LW243" s="196"/>
      <c r="LX243" s="196"/>
      <c r="LY243" s="196"/>
      <c r="LZ243" s="196"/>
      <c r="MA243" s="196"/>
      <c r="MB243" s="196"/>
      <c r="MC243" s="196"/>
      <c r="MD243" s="196"/>
      <c r="ME243" s="196"/>
      <c r="MF243" s="196"/>
      <c r="MG243" s="196"/>
      <c r="MH243" s="196"/>
      <c r="MI243" s="196"/>
      <c r="MJ243" s="196"/>
      <c r="MK243" s="196"/>
      <c r="ML243" s="196"/>
      <c r="MM243" s="196"/>
      <c r="MN243" s="250">
        <v>155</v>
      </c>
      <c r="MO243" s="245">
        <v>134</v>
      </c>
      <c r="MP243" s="196"/>
      <c r="MQ243" s="245">
        <v>134</v>
      </c>
      <c r="MR243" s="196"/>
      <c r="MS243" s="196"/>
      <c r="MT243" s="196"/>
      <c r="MU243" s="196"/>
      <c r="MV243" s="196"/>
      <c r="MW243" s="196"/>
      <c r="MX243" s="196"/>
      <c r="MY243" s="196"/>
      <c r="MZ243" s="196"/>
      <c r="NA243" s="245">
        <v>134</v>
      </c>
      <c r="NB243" s="196"/>
      <c r="NC243" s="196"/>
      <c r="ND243" s="196"/>
      <c r="NE243" s="196"/>
      <c r="NF243" s="196"/>
      <c r="NG243" s="196"/>
      <c r="NH243" s="196"/>
      <c r="NI243" s="196"/>
      <c r="NJ243" s="196"/>
      <c r="NK243" s="196"/>
      <c r="NL243" s="196"/>
      <c r="NM243" s="196"/>
      <c r="NN243" s="196"/>
      <c r="NO243" s="196"/>
      <c r="NP243" s="196"/>
      <c r="NQ243" s="196"/>
      <c r="NR243" s="196"/>
      <c r="NS243" s="196"/>
      <c r="NT243" s="196"/>
      <c r="NU243" s="196"/>
      <c r="NV243" s="196"/>
      <c r="NW243" s="196"/>
      <c r="NX243" s="196"/>
      <c r="NY243" s="196"/>
      <c r="NZ243" s="196"/>
      <c r="OA243" s="196"/>
      <c r="OB243" s="196"/>
      <c r="OC243" s="196"/>
      <c r="OD243" s="196"/>
      <c r="OE243" s="196"/>
      <c r="OF243" s="196"/>
      <c r="OG243" s="196"/>
      <c r="OH243" s="196"/>
      <c r="OI243" s="196"/>
      <c r="OJ243" s="196"/>
      <c r="OK243" s="196"/>
      <c r="OL243" s="196"/>
      <c r="OM243" s="196"/>
      <c r="ON243" s="196"/>
      <c r="OO243" s="196"/>
      <c r="OP243" s="196"/>
      <c r="OQ243" s="196"/>
      <c r="OR243" s="196"/>
      <c r="OS243" s="196"/>
      <c r="OT243" s="196"/>
      <c r="OU243" s="196"/>
      <c r="OV243" s="196"/>
      <c r="OW243" s="196"/>
      <c r="OX243" s="196"/>
      <c r="OY243" s="196"/>
      <c r="OZ243" s="196"/>
      <c r="PA243" s="196"/>
      <c r="PB243" s="196"/>
      <c r="PC243" s="196"/>
      <c r="PD243" s="196"/>
      <c r="PE243" s="196"/>
      <c r="PF243" s="196"/>
      <c r="PG243" s="196"/>
      <c r="PH243" s="196"/>
      <c r="PI243" s="196"/>
      <c r="PJ243" s="196"/>
      <c r="PK243" s="196"/>
      <c r="PL243" s="196"/>
      <c r="PM243" s="196"/>
      <c r="PN243" s="196"/>
      <c r="PO243" s="196"/>
      <c r="PP243" s="196"/>
      <c r="PQ243" s="196"/>
      <c r="PR243" s="196"/>
      <c r="PS243" s="196"/>
      <c r="PT243" s="196"/>
      <c r="PU243" s="196"/>
      <c r="PV243" s="196"/>
      <c r="PW243" s="196"/>
      <c r="PX243" s="261"/>
      <c r="PY243" s="261"/>
      <c r="PZ243" s="261"/>
      <c r="QA243" s="261"/>
      <c r="QB243" s="261"/>
      <c r="QC243" s="261"/>
      <c r="QD243" s="261"/>
      <c r="QE243" s="261"/>
      <c r="QF243" s="261"/>
      <c r="QG243" s="261"/>
      <c r="QH243" s="261"/>
      <c r="QI243" s="261"/>
      <c r="QJ243" s="261"/>
      <c r="QK243" s="261"/>
      <c r="QL243" s="261"/>
      <c r="QM243" s="261"/>
      <c r="QN243" s="261"/>
      <c r="QO243" s="261"/>
      <c r="QP243" s="261"/>
      <c r="QQ243" s="261"/>
      <c r="QR243" s="261"/>
      <c r="QS243" s="261"/>
      <c r="QT243" s="261"/>
      <c r="QU243" s="261"/>
      <c r="QV243" s="261"/>
      <c r="QW243" s="261"/>
      <c r="QX243" s="261"/>
      <c r="QY243" s="261"/>
      <c r="QZ243" s="261"/>
      <c r="RA243" s="261"/>
      <c r="RB243" s="261"/>
      <c r="RC243" s="261"/>
      <c r="RD243" s="261"/>
      <c r="RE243" s="261"/>
      <c r="RF243" s="261"/>
      <c r="RG243" s="261"/>
      <c r="RH243" s="261"/>
      <c r="RI243" s="261"/>
      <c r="RJ243" s="261"/>
      <c r="RK243" s="261"/>
      <c r="RL243" s="261"/>
      <c r="RM243" s="261"/>
      <c r="RN243" s="261"/>
      <c r="RO243" s="261"/>
      <c r="RP243" s="261"/>
      <c r="RQ243" s="261"/>
      <c r="RR243" s="261"/>
      <c r="RS243" s="261"/>
      <c r="RT243" s="261"/>
      <c r="RU243" s="261"/>
      <c r="RV243" s="261"/>
      <c r="RW243" s="261"/>
      <c r="RX243" s="261"/>
      <c r="RY243" s="261"/>
      <c r="RZ243" s="261"/>
      <c r="SA243" s="261"/>
      <c r="SB243" s="261"/>
      <c r="SC243" s="261"/>
      <c r="SD243" s="261"/>
      <c r="SE243" s="261"/>
    </row>
    <row r="244" spans="1:499" x14ac:dyDescent="0.2">
      <c r="A244" s="230" t="s">
        <v>830</v>
      </c>
      <c r="B244" s="231" t="s">
        <v>2034</v>
      </c>
      <c r="C244" s="225"/>
      <c r="D244" s="225"/>
      <c r="E244" s="225"/>
      <c r="F244" s="226" t="s">
        <v>5931</v>
      </c>
      <c r="G244" s="226" t="s">
        <v>5550</v>
      </c>
      <c r="H244" s="226" t="s">
        <v>5551</v>
      </c>
      <c r="I244" s="226" t="s">
        <v>5922</v>
      </c>
      <c r="J244" s="226"/>
      <c r="K244" s="226"/>
      <c r="L244" s="226"/>
      <c r="M244" s="226"/>
      <c r="N244" s="226" t="s">
        <v>5553</v>
      </c>
      <c r="O244" s="226" t="s">
        <v>5857</v>
      </c>
      <c r="P244" s="226"/>
      <c r="Q244" s="237">
        <v>0</v>
      </c>
      <c r="R244" s="238"/>
      <c r="S244" s="238"/>
      <c r="T244" s="238"/>
      <c r="U244" s="238"/>
      <c r="V244" s="238"/>
      <c r="W244" s="232" t="s">
        <v>5578</v>
      </c>
      <c r="X244" s="232"/>
      <c r="Y244" s="232" t="s">
        <v>5556</v>
      </c>
      <c r="Z244" s="235">
        <v>8.1</v>
      </c>
      <c r="AA244" s="235">
        <v>13</v>
      </c>
      <c r="AB244" s="235">
        <v>0</v>
      </c>
      <c r="AC244" s="224">
        <v>36526</v>
      </c>
      <c r="AD244" s="224">
        <v>36526</v>
      </c>
      <c r="AE244" s="125">
        <v>18</v>
      </c>
      <c r="AF244" s="125">
        <v>24</v>
      </c>
      <c r="AG244" s="125">
        <v>12</v>
      </c>
      <c r="AH244" s="236">
        <v>1</v>
      </c>
      <c r="AI244" s="236" t="s">
        <v>5297</v>
      </c>
      <c r="AJ244" s="125" t="s">
        <v>6188</v>
      </c>
      <c r="AK244" s="175" t="s">
        <v>5144</v>
      </c>
      <c r="AL244" s="125">
        <v>599</v>
      </c>
      <c r="AM244" s="27" t="s">
        <v>820</v>
      </c>
      <c r="AN244" s="126">
        <v>10.77</v>
      </c>
      <c r="AO244" s="126">
        <v>10.4</v>
      </c>
      <c r="AP244" s="126">
        <v>11.1</v>
      </c>
      <c r="AQ244" s="126">
        <v>2.2999999999999998</v>
      </c>
      <c r="AR244" s="125">
        <v>0</v>
      </c>
      <c r="AS244" s="125">
        <v>0</v>
      </c>
      <c r="AT244" s="178">
        <v>43333</v>
      </c>
      <c r="AU244" s="178"/>
      <c r="AV244" s="178">
        <v>43122</v>
      </c>
      <c r="AW244" s="239" t="s">
        <v>855</v>
      </c>
      <c r="AX244" s="239" t="s">
        <v>846</v>
      </c>
      <c r="AY244" s="127"/>
      <c r="AZ244" s="127"/>
      <c r="BA244" s="128">
        <v>100</v>
      </c>
      <c r="BB244" s="128" t="s">
        <v>489</v>
      </c>
      <c r="BC244" s="128"/>
      <c r="BD244" s="128">
        <v>1</v>
      </c>
      <c r="BE244" s="129" t="s">
        <v>541</v>
      </c>
      <c r="BF244" s="130">
        <v>1</v>
      </c>
      <c r="BG244" s="240"/>
      <c r="BH244" s="241"/>
      <c r="BI244" s="190"/>
      <c r="BJ244" s="131">
        <v>450</v>
      </c>
      <c r="BK244" s="191">
        <v>466</v>
      </c>
      <c r="BL244" s="13">
        <v>299</v>
      </c>
      <c r="BM244" s="13">
        <v>149</v>
      </c>
      <c r="BN244" s="27" t="s">
        <v>705</v>
      </c>
      <c r="BO244" s="13" t="s">
        <v>5562</v>
      </c>
      <c r="BP244" s="222">
        <v>270</v>
      </c>
      <c r="BQ244" s="132"/>
      <c r="BR244" s="133"/>
      <c r="BS244" s="125">
        <v>1000000000</v>
      </c>
      <c r="BT244" s="134">
        <v>177</v>
      </c>
      <c r="BU244" s="135">
        <v>0.60670000000000002</v>
      </c>
      <c r="BV244" s="134">
        <v>300</v>
      </c>
      <c r="BW244" s="136">
        <v>0</v>
      </c>
      <c r="BX244" s="136">
        <v>0</v>
      </c>
      <c r="BY244" s="136">
        <v>300</v>
      </c>
      <c r="BZ244" s="134">
        <v>0</v>
      </c>
      <c r="CA244" s="134">
        <v>0</v>
      </c>
      <c r="CB244" s="134">
        <v>477</v>
      </c>
      <c r="CC244" s="135">
        <v>-0.06</v>
      </c>
      <c r="CD244" s="134"/>
      <c r="CE244" s="134"/>
      <c r="CF244" s="137">
        <v>0</v>
      </c>
      <c r="CG244" s="134">
        <v>150</v>
      </c>
      <c r="CH244" s="132"/>
      <c r="CI244" s="132"/>
      <c r="CJ244" s="229" t="s">
        <v>820</v>
      </c>
      <c r="CK244" s="233" t="s">
        <v>820</v>
      </c>
      <c r="CL244" s="138">
        <v>0</v>
      </c>
      <c r="CM244" s="138">
        <v>0</v>
      </c>
      <c r="CN244" s="135">
        <v>0</v>
      </c>
      <c r="CO244" s="135">
        <v>0.81</v>
      </c>
      <c r="CP244" s="139"/>
      <c r="CQ244" s="135">
        <v>1</v>
      </c>
      <c r="CR244" s="179">
        <v>43333</v>
      </c>
      <c r="CS244" s="180">
        <v>43367</v>
      </c>
      <c r="CT244" s="181">
        <v>43493</v>
      </c>
      <c r="CU244" s="181">
        <v>43311</v>
      </c>
      <c r="CV244" s="181">
        <v>43395</v>
      </c>
      <c r="CW244" s="181">
        <v>43395</v>
      </c>
      <c r="CX244" s="181">
        <v>43479</v>
      </c>
      <c r="CY244" s="135">
        <v>1.22093463980982</v>
      </c>
      <c r="CZ244" s="134">
        <v>5563</v>
      </c>
      <c r="DA244" s="135">
        <v>0.31067961165048541</v>
      </c>
      <c r="DB244" s="135">
        <v>0.20388349514563106</v>
      </c>
      <c r="DC244" s="135">
        <v>2.9126213592233011E-2</v>
      </c>
      <c r="DD244" s="135">
        <v>0</v>
      </c>
      <c r="DE244" s="140">
        <v>0</v>
      </c>
      <c r="DF244" s="13" t="s">
        <v>820</v>
      </c>
      <c r="DG244" s="80" t="s">
        <v>820</v>
      </c>
      <c r="DH244" s="18" t="b">
        <v>0</v>
      </c>
      <c r="DI244" s="79"/>
      <c r="DJ244" s="79"/>
      <c r="DK244" s="192"/>
      <c r="DL244" s="174"/>
      <c r="DM244" s="193"/>
      <c r="DN244" s="135"/>
      <c r="DO244" s="79"/>
      <c r="DP244" s="79"/>
      <c r="DQ244" s="79"/>
      <c r="DR244" s="79"/>
      <c r="DS244" s="79"/>
      <c r="DT244" s="79"/>
      <c r="DU244" s="79"/>
      <c r="DV244" s="18"/>
      <c r="DW244" s="18"/>
      <c r="DX244" s="18"/>
      <c r="DY244" s="177"/>
      <c r="DZ244" s="177">
        <v>0</v>
      </c>
      <c r="EA244" s="177">
        <v>0</v>
      </c>
      <c r="EB244" s="177">
        <v>0</v>
      </c>
      <c r="EC244" s="177">
        <v>0</v>
      </c>
      <c r="ED244" s="177">
        <v>0</v>
      </c>
      <c r="EE244" s="177">
        <v>0</v>
      </c>
      <c r="EF244" s="177">
        <v>0</v>
      </c>
      <c r="EG244" s="177">
        <v>0</v>
      </c>
      <c r="EH244" s="177">
        <v>0</v>
      </c>
      <c r="EI244" s="177">
        <v>0</v>
      </c>
      <c r="EJ244" s="177">
        <v>0</v>
      </c>
      <c r="EK244" s="177">
        <v>0</v>
      </c>
      <c r="EL244" s="177">
        <v>0</v>
      </c>
      <c r="EM244" s="177">
        <v>0</v>
      </c>
      <c r="EN244" s="177">
        <v>0</v>
      </c>
      <c r="EO244" s="177">
        <v>0</v>
      </c>
      <c r="EP244" s="177">
        <v>112</v>
      </c>
      <c r="EQ244" s="177">
        <v>0</v>
      </c>
      <c r="ER244" s="177">
        <v>0</v>
      </c>
      <c r="ES244" s="177">
        <v>0</v>
      </c>
      <c r="ET244" s="177">
        <v>0</v>
      </c>
      <c r="EU244" s="177">
        <v>189</v>
      </c>
      <c r="EV244" s="177">
        <v>0</v>
      </c>
      <c r="EW244" s="177">
        <v>0</v>
      </c>
      <c r="EX244" s="177">
        <v>0</v>
      </c>
      <c r="EY244" s="177">
        <v>201</v>
      </c>
      <c r="EZ244" s="177">
        <v>0</v>
      </c>
      <c r="FA244" s="177">
        <v>0</v>
      </c>
      <c r="FB244" s="177">
        <v>262</v>
      </c>
      <c r="FC244" s="245">
        <v>18</v>
      </c>
      <c r="FD244" s="245">
        <v>69</v>
      </c>
      <c r="FE244" s="249">
        <v>169</v>
      </c>
      <c r="FF244" s="249">
        <v>169</v>
      </c>
      <c r="FG244" s="250">
        <v>82</v>
      </c>
      <c r="FH244" s="250">
        <v>81</v>
      </c>
      <c r="FI244" s="244">
        <v>81</v>
      </c>
      <c r="FJ244" s="244">
        <v>81</v>
      </c>
      <c r="FK244" s="242">
        <v>69</v>
      </c>
      <c r="FL244" s="242">
        <v>69</v>
      </c>
      <c r="FM244" s="242">
        <v>69</v>
      </c>
      <c r="FN244" s="242">
        <v>69</v>
      </c>
      <c r="FO244" s="242">
        <v>69</v>
      </c>
      <c r="FP244" s="242">
        <v>69</v>
      </c>
      <c r="FQ244" s="242">
        <v>69</v>
      </c>
      <c r="FR244" s="242">
        <v>69</v>
      </c>
      <c r="FS244" s="242">
        <v>69</v>
      </c>
      <c r="FT244" s="242">
        <v>69</v>
      </c>
      <c r="FU244" s="242">
        <v>69</v>
      </c>
      <c r="FV244" s="242">
        <v>69</v>
      </c>
      <c r="FW244" s="242">
        <v>69</v>
      </c>
      <c r="FX244" s="242">
        <v>69</v>
      </c>
      <c r="FY244" s="242">
        <v>69</v>
      </c>
      <c r="FZ244" s="242">
        <v>69</v>
      </c>
      <c r="GA244" s="242">
        <v>69</v>
      </c>
      <c r="GB244" s="242">
        <v>69</v>
      </c>
      <c r="GC244" s="242">
        <v>69</v>
      </c>
      <c r="GD244" s="242">
        <v>30</v>
      </c>
      <c r="GE244" s="242">
        <v>30</v>
      </c>
      <c r="GF244" s="242">
        <v>30</v>
      </c>
      <c r="GG244" s="242">
        <v>30</v>
      </c>
      <c r="GH244" s="242">
        <v>30</v>
      </c>
      <c r="GI244" s="242">
        <v>30</v>
      </c>
      <c r="GJ244" s="242">
        <v>30</v>
      </c>
      <c r="GK244" s="242">
        <v>28</v>
      </c>
      <c r="GL244" s="242">
        <v>25</v>
      </c>
      <c r="GM244" s="242">
        <v>25</v>
      </c>
      <c r="GN244" s="242">
        <v>20</v>
      </c>
      <c r="GO244" s="242">
        <v>20</v>
      </c>
      <c r="GP244" s="242">
        <v>20</v>
      </c>
      <c r="GQ244" s="242">
        <v>20</v>
      </c>
      <c r="GR244" s="242">
        <v>20</v>
      </c>
      <c r="GS244" s="242">
        <v>20</v>
      </c>
      <c r="GT244" s="242">
        <v>19</v>
      </c>
      <c r="GU244" s="242">
        <v>16</v>
      </c>
      <c r="GV244" s="242">
        <v>16</v>
      </c>
      <c r="GW244" s="242">
        <v>16</v>
      </c>
      <c r="GX244" s="242">
        <v>16</v>
      </c>
      <c r="GY244" s="242">
        <v>11</v>
      </c>
      <c r="GZ244" s="242">
        <v>11</v>
      </c>
      <c r="HA244" s="242">
        <v>8</v>
      </c>
      <c r="HB244" s="242">
        <v>7</v>
      </c>
      <c r="HC244" s="242">
        <v>7</v>
      </c>
      <c r="HD244" s="242">
        <v>7</v>
      </c>
      <c r="HE244" s="242">
        <v>1</v>
      </c>
      <c r="HF244" s="242">
        <v>7</v>
      </c>
      <c r="HG244" s="242">
        <v>7</v>
      </c>
      <c r="HH244" s="243">
        <v>0</v>
      </c>
      <c r="HI244" s="243">
        <v>0</v>
      </c>
      <c r="HJ244" s="243">
        <v>0</v>
      </c>
      <c r="HK244" s="198"/>
      <c r="HL244" s="198"/>
      <c r="HM244" s="243">
        <v>0</v>
      </c>
      <c r="HN244" s="251">
        <v>-1</v>
      </c>
      <c r="HO244" s="242">
        <v>7</v>
      </c>
      <c r="HP244" s="243">
        <v>0</v>
      </c>
      <c r="HQ244" s="243">
        <v>0</v>
      </c>
      <c r="HR244" s="243">
        <v>0</v>
      </c>
      <c r="HS244" s="243">
        <v>0</v>
      </c>
      <c r="HT244" s="243">
        <v>0</v>
      </c>
      <c r="HU244" s="243">
        <v>0</v>
      </c>
      <c r="HV244" s="198"/>
      <c r="HW244" s="243">
        <v>0</v>
      </c>
      <c r="HX244" s="243">
        <v>0</v>
      </c>
      <c r="HY244" s="243">
        <v>0</v>
      </c>
      <c r="HZ244" s="243">
        <v>0</v>
      </c>
      <c r="IA244" s="243">
        <v>0</v>
      </c>
      <c r="IB244" s="242">
        <v>1</v>
      </c>
      <c r="IC244" s="242">
        <v>1</v>
      </c>
      <c r="ID244" s="243">
        <v>0</v>
      </c>
      <c r="IE244" s="243">
        <v>0</v>
      </c>
      <c r="IF244" s="243">
        <v>0</v>
      </c>
      <c r="IG244" s="243">
        <v>0</v>
      </c>
      <c r="IH244" s="243">
        <v>0</v>
      </c>
      <c r="II244" s="243">
        <v>0</v>
      </c>
      <c r="IJ244" s="243">
        <v>0</v>
      </c>
      <c r="IK244" s="243">
        <v>0</v>
      </c>
      <c r="IL244" s="243">
        <v>0</v>
      </c>
      <c r="IM244" s="243">
        <v>0</v>
      </c>
      <c r="IN244" s="243">
        <v>0</v>
      </c>
      <c r="IO244" s="243">
        <v>0</v>
      </c>
      <c r="IP244" s="243">
        <v>0</v>
      </c>
      <c r="IQ244" s="243">
        <v>0</v>
      </c>
      <c r="IR244" s="243">
        <v>0</v>
      </c>
      <c r="IS244" s="243">
        <v>0</v>
      </c>
      <c r="IT244" s="243">
        <v>0</v>
      </c>
      <c r="IU244" s="243">
        <v>0</v>
      </c>
      <c r="IV244" s="243">
        <v>0</v>
      </c>
      <c r="IW244" s="243">
        <v>0</v>
      </c>
      <c r="IX244" s="243">
        <v>0</v>
      </c>
      <c r="IY244" s="243">
        <v>0</v>
      </c>
      <c r="IZ244" s="198"/>
      <c r="JA244" s="243">
        <v>0</v>
      </c>
      <c r="JB244" s="243">
        <v>0</v>
      </c>
      <c r="JC244" s="243">
        <v>0</v>
      </c>
      <c r="JD244" s="243">
        <v>0</v>
      </c>
      <c r="JE244" s="243">
        <v>0</v>
      </c>
      <c r="JF244" s="243">
        <v>0</v>
      </c>
      <c r="JG244" s="243">
        <v>0</v>
      </c>
      <c r="JH244" s="243">
        <v>0</v>
      </c>
      <c r="JI244" s="243">
        <v>0</v>
      </c>
      <c r="JJ244" s="243"/>
      <c r="JK244" s="243">
        <v>0</v>
      </c>
      <c r="JL244" s="243">
        <v>0</v>
      </c>
      <c r="JM244" s="243">
        <v>0</v>
      </c>
      <c r="JN244" s="243">
        <v>0</v>
      </c>
      <c r="JO244" s="243">
        <v>0</v>
      </c>
      <c r="JP244" s="243">
        <v>0</v>
      </c>
      <c r="JQ244" s="198"/>
      <c r="JR244" s="243">
        <v>0</v>
      </c>
      <c r="JS244" s="243">
        <v>0</v>
      </c>
      <c r="JT244" s="243">
        <v>0</v>
      </c>
      <c r="JU244" s="243">
        <v>0</v>
      </c>
      <c r="JV244" s="243">
        <v>0</v>
      </c>
      <c r="JW244" s="243">
        <v>0</v>
      </c>
      <c r="JX244" s="243">
        <v>0</v>
      </c>
      <c r="JY244" s="243">
        <v>0</v>
      </c>
      <c r="JZ244" s="243">
        <v>0</v>
      </c>
      <c r="KA244" s="243">
        <v>0</v>
      </c>
      <c r="KB244" s="243">
        <v>0</v>
      </c>
      <c r="KC244" s="243">
        <v>0</v>
      </c>
      <c r="KD244" s="243">
        <v>0</v>
      </c>
      <c r="KE244" s="243">
        <v>0</v>
      </c>
      <c r="KF244" s="243">
        <v>0</v>
      </c>
      <c r="KG244" s="243">
        <v>0</v>
      </c>
      <c r="KH244" s="242">
        <v>100</v>
      </c>
      <c r="KI244" s="242">
        <v>94</v>
      </c>
      <c r="KJ244" s="242">
        <v>86</v>
      </c>
      <c r="KK244" s="242">
        <v>86</v>
      </c>
      <c r="KL244" s="242">
        <v>86</v>
      </c>
      <c r="KM244" s="242">
        <v>85</v>
      </c>
      <c r="KN244" s="242">
        <v>85</v>
      </c>
      <c r="KO244" s="242">
        <v>135</v>
      </c>
      <c r="KP244" s="242">
        <v>135</v>
      </c>
      <c r="KQ244" s="242">
        <v>135</v>
      </c>
      <c r="KR244" s="242">
        <v>135</v>
      </c>
      <c r="KS244" s="242">
        <v>135</v>
      </c>
      <c r="KT244" s="242">
        <v>130</v>
      </c>
      <c r="KU244" s="242">
        <v>128</v>
      </c>
      <c r="KV244" s="242">
        <v>126</v>
      </c>
      <c r="KW244" s="242">
        <v>126</v>
      </c>
      <c r="KX244" s="198"/>
      <c r="KY244" s="198"/>
      <c r="KZ244" s="198"/>
      <c r="LA244" s="198"/>
      <c r="LB244" s="242">
        <v>107</v>
      </c>
      <c r="LC244" s="243">
        <v>0</v>
      </c>
      <c r="LD244" s="243">
        <v>0</v>
      </c>
      <c r="LE244" s="242">
        <v>105</v>
      </c>
      <c r="LF244" s="243">
        <v>0</v>
      </c>
      <c r="LG244" s="242">
        <v>105</v>
      </c>
      <c r="LH244" s="198"/>
      <c r="LI244" s="198"/>
      <c r="LJ244" s="198"/>
      <c r="LK244" s="198"/>
      <c r="LL244" s="198"/>
      <c r="LM244" s="198"/>
      <c r="LN244" s="198"/>
      <c r="LO244" s="198"/>
      <c r="LP244" s="198"/>
      <c r="LQ244" s="242">
        <v>105</v>
      </c>
      <c r="LR244" s="198"/>
      <c r="LS244" s="198"/>
      <c r="LT244" s="198"/>
      <c r="LU244" s="198"/>
      <c r="LV244" s="198"/>
      <c r="LW244" s="198"/>
      <c r="LX244" s="198"/>
      <c r="LY244" s="198"/>
      <c r="LZ244" s="198"/>
      <c r="MA244" s="198"/>
      <c r="MB244" s="198"/>
      <c r="MC244" s="198"/>
      <c r="MD244" s="198"/>
      <c r="ME244" s="198"/>
      <c r="MF244" s="198"/>
      <c r="MG244" s="198"/>
      <c r="MH244" s="198"/>
      <c r="MI244" s="198"/>
      <c r="MJ244" s="198"/>
      <c r="MK244" s="198"/>
      <c r="ML244" s="198"/>
      <c r="MM244" s="198"/>
      <c r="MN244" s="242">
        <v>105</v>
      </c>
      <c r="MO244" s="244">
        <v>177</v>
      </c>
      <c r="MP244" s="198"/>
      <c r="MQ244" s="244">
        <v>177</v>
      </c>
      <c r="MR244" s="198"/>
      <c r="MS244" s="198"/>
      <c r="MT244" s="198"/>
      <c r="MU244" s="198"/>
      <c r="MV244" s="198"/>
      <c r="MW244" s="198"/>
      <c r="MX244" s="198"/>
      <c r="MY244" s="198"/>
      <c r="MZ244" s="198"/>
      <c r="NA244" s="244">
        <v>177</v>
      </c>
      <c r="NB244" s="198"/>
      <c r="NC244" s="198"/>
      <c r="ND244" s="198"/>
      <c r="NE244" s="198"/>
      <c r="NF244" s="198"/>
      <c r="NG244" s="198"/>
      <c r="NH244" s="198"/>
      <c r="NI244" s="198"/>
      <c r="NJ244" s="198"/>
      <c r="NK244" s="198"/>
      <c r="NL244" s="198"/>
      <c r="NM244" s="198"/>
      <c r="NN244" s="198"/>
      <c r="NO244" s="198"/>
      <c r="NP244" s="198"/>
      <c r="NQ244" s="198"/>
      <c r="NR244" s="198"/>
      <c r="NS244" s="198"/>
      <c r="NT244" s="198"/>
      <c r="NU244" s="198"/>
      <c r="NV244" s="198"/>
      <c r="NW244" s="198"/>
      <c r="NX244" s="198"/>
      <c r="NY244" s="198"/>
      <c r="NZ244" s="198"/>
      <c r="OA244" s="198"/>
      <c r="OB244" s="198"/>
      <c r="OC244" s="198"/>
      <c r="OD244" s="198"/>
      <c r="OE244" s="198"/>
      <c r="OF244" s="198"/>
      <c r="OG244" s="198"/>
      <c r="OH244" s="198"/>
      <c r="OI244" s="198"/>
      <c r="OJ244" s="198"/>
      <c r="OK244" s="198"/>
      <c r="OL244" s="198"/>
      <c r="OM244" s="198"/>
      <c r="ON244" s="198"/>
      <c r="OO244" s="198"/>
      <c r="OP244" s="198"/>
      <c r="OQ244" s="198"/>
      <c r="OR244" s="198"/>
      <c r="OS244" s="198"/>
      <c r="OT244" s="198"/>
      <c r="OU244" s="198"/>
      <c r="OV244" s="198"/>
      <c r="OW244" s="198"/>
      <c r="OX244" s="198"/>
      <c r="OY244" s="198"/>
      <c r="OZ244" s="198"/>
      <c r="PA244" s="198"/>
      <c r="PB244" s="198"/>
      <c r="PC244" s="198"/>
      <c r="PD244" s="198"/>
      <c r="PE244" s="198"/>
      <c r="PF244" s="198"/>
      <c r="PG244" s="198"/>
      <c r="PH244" s="198"/>
      <c r="PI244" s="198"/>
      <c r="PJ244" s="198"/>
      <c r="PK244" s="198"/>
      <c r="PL244" s="198"/>
      <c r="PM244" s="198"/>
      <c r="PN244" s="198"/>
      <c r="PO244" s="198"/>
      <c r="PP244" s="198"/>
      <c r="PQ244" s="198"/>
      <c r="PR244" s="198"/>
      <c r="PS244" s="198"/>
      <c r="PT244" s="198"/>
      <c r="PU244" s="198"/>
      <c r="PV244" s="198"/>
      <c r="PW244" s="198"/>
      <c r="PX244" s="261"/>
      <c r="PY244" s="261"/>
      <c r="PZ244" s="261"/>
      <c r="QA244" s="261"/>
      <c r="QB244" s="261"/>
      <c r="QC244" s="261"/>
      <c r="QD244" s="261"/>
      <c r="QE244" s="261"/>
      <c r="QF244" s="261"/>
      <c r="QG244" s="261"/>
      <c r="QH244" s="261"/>
      <c r="QI244" s="261"/>
      <c r="QJ244" s="261"/>
      <c r="QK244" s="261"/>
      <c r="QL244" s="261"/>
      <c r="QM244" s="261"/>
      <c r="QN244" s="261"/>
      <c r="QO244" s="261"/>
      <c r="QP244" s="261"/>
      <c r="QQ244" s="261"/>
      <c r="QR244" s="261"/>
      <c r="QS244" s="261"/>
      <c r="QT244" s="261"/>
      <c r="QU244" s="261"/>
      <c r="QV244" s="261"/>
      <c r="QW244" s="261"/>
      <c r="QX244" s="261"/>
      <c r="QY244" s="261"/>
      <c r="QZ244" s="261"/>
      <c r="RA244" s="261"/>
      <c r="RB244" s="261"/>
      <c r="RC244" s="261"/>
      <c r="RD244" s="261"/>
      <c r="RE244" s="261"/>
      <c r="RF244" s="261"/>
      <c r="RG244" s="261"/>
      <c r="RH244" s="261"/>
      <c r="RI244" s="261"/>
      <c r="RJ244" s="261"/>
      <c r="RK244" s="261"/>
      <c r="RL244" s="261"/>
      <c r="RM244" s="261"/>
      <c r="RN244" s="261"/>
      <c r="RO244" s="261"/>
      <c r="RP244" s="261"/>
      <c r="RQ244" s="261"/>
      <c r="RR244" s="261"/>
      <c r="RS244" s="261"/>
      <c r="RT244" s="261"/>
      <c r="RU244" s="261"/>
      <c r="RV244" s="261"/>
      <c r="RW244" s="261"/>
      <c r="RX244" s="261"/>
      <c r="RY244" s="261"/>
      <c r="RZ244" s="261"/>
      <c r="SA244" s="261"/>
      <c r="SB244" s="261"/>
      <c r="SC244" s="261"/>
      <c r="SD244" s="261"/>
      <c r="SE244" s="261"/>
    </row>
    <row r="245" spans="1:499" x14ac:dyDescent="0.2">
      <c r="A245" s="230" t="s">
        <v>830</v>
      </c>
      <c r="B245" s="231" t="s">
        <v>2989</v>
      </c>
      <c r="C245" s="225"/>
      <c r="D245" s="225"/>
      <c r="E245" s="225"/>
      <c r="F245" s="226" t="s">
        <v>5932</v>
      </c>
      <c r="G245" s="226" t="s">
        <v>5550</v>
      </c>
      <c r="H245" s="226" t="s">
        <v>5551</v>
      </c>
      <c r="I245" s="226" t="s">
        <v>5922</v>
      </c>
      <c r="J245" s="226"/>
      <c r="K245" s="226"/>
      <c r="L245" s="226"/>
      <c r="M245" s="226"/>
      <c r="N245" s="226" t="s">
        <v>5553</v>
      </c>
      <c r="O245" s="226" t="s">
        <v>5707</v>
      </c>
      <c r="P245" s="226"/>
      <c r="Q245" s="237">
        <v>0</v>
      </c>
      <c r="R245" s="238"/>
      <c r="S245" s="238"/>
      <c r="T245" s="238"/>
      <c r="U245" s="238"/>
      <c r="V245" s="238"/>
      <c r="W245" s="232" t="s">
        <v>5561</v>
      </c>
      <c r="X245" s="232"/>
      <c r="Y245" s="232" t="s">
        <v>5556</v>
      </c>
      <c r="Z245" s="235">
        <v>8.9499999999999993</v>
      </c>
      <c r="AA245" s="235">
        <v>13.56</v>
      </c>
      <c r="AB245" s="235">
        <v>0</v>
      </c>
      <c r="AC245" s="224">
        <v>36526</v>
      </c>
      <c r="AD245" s="224">
        <v>36526</v>
      </c>
      <c r="AE245" s="125">
        <v>18</v>
      </c>
      <c r="AF245" s="125">
        <v>24</v>
      </c>
      <c r="AG245" s="125">
        <v>12</v>
      </c>
      <c r="AH245" s="236">
        <v>1</v>
      </c>
      <c r="AI245" s="236" t="s">
        <v>819</v>
      </c>
      <c r="AJ245" s="125" t="s">
        <v>6225</v>
      </c>
      <c r="AK245" s="175" t="s">
        <v>5144</v>
      </c>
      <c r="AL245" s="125" t="s">
        <v>820</v>
      </c>
      <c r="AM245" s="27" t="s">
        <v>820</v>
      </c>
      <c r="AN245" s="126">
        <v>18.63</v>
      </c>
      <c r="AO245" s="126">
        <v>15.4</v>
      </c>
      <c r="AP245" s="126">
        <v>5.5</v>
      </c>
      <c r="AQ245" s="126">
        <v>2.7</v>
      </c>
      <c r="AR245" s="125">
        <v>0</v>
      </c>
      <c r="AS245" s="125">
        <v>0</v>
      </c>
      <c r="AT245" s="178">
        <v>43333</v>
      </c>
      <c r="AU245" s="178"/>
      <c r="AV245" s="178">
        <v>43443</v>
      </c>
      <c r="AW245" s="239" t="s">
        <v>855</v>
      </c>
      <c r="AX245" s="239" t="s">
        <v>846</v>
      </c>
      <c r="AY245" s="127"/>
      <c r="AZ245" s="127"/>
      <c r="BA245" s="128">
        <v>200</v>
      </c>
      <c r="BB245" s="128" t="s">
        <v>489</v>
      </c>
      <c r="BC245" s="128"/>
      <c r="BD245" s="128">
        <v>1</v>
      </c>
      <c r="BE245" s="129" t="s">
        <v>541</v>
      </c>
      <c r="BF245" s="130">
        <v>1</v>
      </c>
      <c r="BG245" s="240"/>
      <c r="BH245" s="241"/>
      <c r="BI245" s="190"/>
      <c r="BJ245" s="131">
        <v>1144</v>
      </c>
      <c r="BK245" s="191">
        <v>805</v>
      </c>
      <c r="BL245" s="13">
        <v>761</v>
      </c>
      <c r="BM245" s="13">
        <v>378</v>
      </c>
      <c r="BN245" s="27" t="s">
        <v>5557</v>
      </c>
      <c r="BO245" s="13" t="s">
        <v>705</v>
      </c>
      <c r="BP245" s="222">
        <v>1021</v>
      </c>
      <c r="BQ245" s="132"/>
      <c r="BR245" s="133"/>
      <c r="BS245" s="125">
        <v>1000000000</v>
      </c>
      <c r="BT245" s="134">
        <v>207</v>
      </c>
      <c r="BU245" s="135">
        <v>0.81910000000000005</v>
      </c>
      <c r="BV245" s="134">
        <v>200</v>
      </c>
      <c r="BW245" s="136">
        <v>0</v>
      </c>
      <c r="BX245" s="136">
        <v>0</v>
      </c>
      <c r="BY245" s="136">
        <v>200</v>
      </c>
      <c r="BZ245" s="134">
        <v>0</v>
      </c>
      <c r="CA245" s="134">
        <v>0</v>
      </c>
      <c r="CB245" s="134">
        <v>407</v>
      </c>
      <c r="CC245" s="135">
        <v>0.64419999999999999</v>
      </c>
      <c r="CD245" s="134"/>
      <c r="CE245" s="134"/>
      <c r="CF245" s="137">
        <v>737</v>
      </c>
      <c r="CG245" s="134">
        <v>381</v>
      </c>
      <c r="CH245" s="132"/>
      <c r="CI245" s="132"/>
      <c r="CJ245" s="229" t="s">
        <v>820</v>
      </c>
      <c r="CK245" s="233" t="s">
        <v>820</v>
      </c>
      <c r="CL245" s="138">
        <v>788</v>
      </c>
      <c r="CM245" s="138">
        <v>0</v>
      </c>
      <c r="CN245" s="135">
        <v>0</v>
      </c>
      <c r="CO245" s="135">
        <v>0.69</v>
      </c>
      <c r="CP245" s="139"/>
      <c r="CQ245" s="135">
        <v>1</v>
      </c>
      <c r="CR245" s="179">
        <v>43479</v>
      </c>
      <c r="CS245" s="180">
        <v>43479</v>
      </c>
      <c r="CT245" s="181">
        <v>43605</v>
      </c>
      <c r="CU245" s="181">
        <v>43311</v>
      </c>
      <c r="CV245" s="181">
        <v>43395</v>
      </c>
      <c r="CW245" s="181">
        <v>43395</v>
      </c>
      <c r="CX245" s="181">
        <v>43479</v>
      </c>
      <c r="CY245" s="135">
        <v>0</v>
      </c>
      <c r="CZ245" s="134">
        <v>0</v>
      </c>
      <c r="DA245" s="135">
        <v>0</v>
      </c>
      <c r="DB245" s="135">
        <v>2.197802197802198E-2</v>
      </c>
      <c r="DC245" s="135">
        <v>0</v>
      </c>
      <c r="DD245" s="135">
        <v>0</v>
      </c>
      <c r="DE245" s="140">
        <v>0</v>
      </c>
      <c r="DF245" s="13" t="s">
        <v>820</v>
      </c>
      <c r="DG245" s="80" t="s">
        <v>706</v>
      </c>
      <c r="DH245" s="18" t="b">
        <v>0</v>
      </c>
      <c r="DI245" s="79"/>
      <c r="DJ245" s="79"/>
      <c r="DK245" s="192"/>
      <c r="DL245" s="174"/>
      <c r="DM245" s="193"/>
      <c r="DN245" s="135"/>
      <c r="DO245" s="79"/>
      <c r="DP245" s="79"/>
      <c r="DQ245" s="79"/>
      <c r="DR245" s="79"/>
      <c r="DS245" s="79"/>
      <c r="DT245" s="79"/>
      <c r="DU245" s="79"/>
      <c r="DV245" s="18"/>
      <c r="DW245" s="18"/>
      <c r="DX245" s="18"/>
      <c r="DY245" s="177"/>
      <c r="DZ245" s="177">
        <v>0</v>
      </c>
      <c r="EA245" s="177">
        <v>0</v>
      </c>
      <c r="EB245" s="177">
        <v>0</v>
      </c>
      <c r="EC245" s="177">
        <v>0</v>
      </c>
      <c r="ED245" s="177">
        <v>0</v>
      </c>
      <c r="EE245" s="177">
        <v>0</v>
      </c>
      <c r="EF245" s="177">
        <v>0</v>
      </c>
      <c r="EG245" s="177">
        <v>0</v>
      </c>
      <c r="EH245" s="177">
        <v>0</v>
      </c>
      <c r="EI245" s="177">
        <v>0</v>
      </c>
      <c r="EJ245" s="177">
        <v>0</v>
      </c>
      <c r="EK245" s="177">
        <v>0</v>
      </c>
      <c r="EL245" s="177">
        <v>0</v>
      </c>
      <c r="EM245" s="177">
        <v>0</v>
      </c>
      <c r="EN245" s="177">
        <v>0</v>
      </c>
      <c r="EO245" s="177">
        <v>0</v>
      </c>
      <c r="EP245" s="177">
        <v>394</v>
      </c>
      <c r="EQ245" s="177">
        <v>0</v>
      </c>
      <c r="ER245" s="177">
        <v>0</v>
      </c>
      <c r="ES245" s="177">
        <v>0</v>
      </c>
      <c r="ET245" s="177">
        <v>0</v>
      </c>
      <c r="EU245" s="177">
        <v>438</v>
      </c>
      <c r="EV245" s="177">
        <v>0</v>
      </c>
      <c r="EW245" s="177">
        <v>0</v>
      </c>
      <c r="EX245" s="177">
        <v>0</v>
      </c>
      <c r="EY245" s="177">
        <v>446</v>
      </c>
      <c r="EZ245" s="177">
        <v>0</v>
      </c>
      <c r="FA245" s="177">
        <v>0</v>
      </c>
      <c r="FB245" s="177">
        <v>519</v>
      </c>
      <c r="FC245" s="245">
        <v>162</v>
      </c>
      <c r="FD245" s="245">
        <v>162</v>
      </c>
      <c r="FE245" s="250">
        <v>302</v>
      </c>
      <c r="FF245" s="244">
        <v>302</v>
      </c>
      <c r="FG245" s="250">
        <v>225</v>
      </c>
      <c r="FH245" s="245">
        <v>212</v>
      </c>
      <c r="FI245" s="245">
        <v>212</v>
      </c>
      <c r="FJ245" s="245">
        <v>212</v>
      </c>
      <c r="FK245" s="245">
        <v>204</v>
      </c>
      <c r="FL245" s="245">
        <v>204</v>
      </c>
      <c r="FM245" s="245">
        <v>204</v>
      </c>
      <c r="FN245" s="245">
        <v>204</v>
      </c>
      <c r="FO245" s="245">
        <v>204</v>
      </c>
      <c r="FP245" s="245">
        <v>204</v>
      </c>
      <c r="FQ245" s="245">
        <v>204</v>
      </c>
      <c r="FR245" s="245">
        <v>204</v>
      </c>
      <c r="FS245" s="245">
        <v>204</v>
      </c>
      <c r="FT245" s="245">
        <v>204</v>
      </c>
      <c r="FU245" s="245">
        <v>204</v>
      </c>
      <c r="FV245" s="245">
        <v>204</v>
      </c>
      <c r="FW245" s="245">
        <v>204</v>
      </c>
      <c r="FX245" s="245">
        <v>204</v>
      </c>
      <c r="FY245" s="245">
        <v>204</v>
      </c>
      <c r="FZ245" s="245">
        <v>204</v>
      </c>
      <c r="GA245" s="245">
        <v>204</v>
      </c>
      <c r="GB245" s="245">
        <v>204</v>
      </c>
      <c r="GC245" s="245">
        <v>204</v>
      </c>
      <c r="GD245" s="245">
        <v>168</v>
      </c>
      <c r="GE245" s="245">
        <v>168</v>
      </c>
      <c r="GF245" s="245">
        <v>168</v>
      </c>
      <c r="GG245" s="245">
        <v>168</v>
      </c>
      <c r="GH245" s="245">
        <v>166</v>
      </c>
      <c r="GI245" s="245">
        <v>166</v>
      </c>
      <c r="GJ245" s="245">
        <v>166</v>
      </c>
      <c r="GK245" s="245">
        <v>166</v>
      </c>
      <c r="GL245" s="245">
        <v>162</v>
      </c>
      <c r="GM245" s="245">
        <v>162</v>
      </c>
      <c r="GN245" s="245">
        <v>149</v>
      </c>
      <c r="GO245" s="245">
        <v>149</v>
      </c>
      <c r="GP245" s="245">
        <v>149</v>
      </c>
      <c r="GQ245" s="245">
        <v>149</v>
      </c>
      <c r="GR245" s="245">
        <v>149</v>
      </c>
      <c r="GS245" s="245">
        <v>147</v>
      </c>
      <c r="GT245" s="245">
        <v>146</v>
      </c>
      <c r="GU245" s="245">
        <v>146</v>
      </c>
      <c r="GV245" s="245">
        <v>146</v>
      </c>
      <c r="GW245" s="245">
        <v>146</v>
      </c>
      <c r="GX245" s="245">
        <v>146</v>
      </c>
      <c r="GY245" s="245">
        <v>141</v>
      </c>
      <c r="GZ245" s="245">
        <v>137</v>
      </c>
      <c r="HA245" s="245">
        <v>137</v>
      </c>
      <c r="HB245" s="245">
        <v>132</v>
      </c>
      <c r="HC245" s="245">
        <v>130</v>
      </c>
      <c r="HD245" s="245">
        <v>130</v>
      </c>
      <c r="HE245" s="245">
        <v>1</v>
      </c>
      <c r="HF245" s="245">
        <v>130</v>
      </c>
      <c r="HG245" s="245">
        <v>130</v>
      </c>
      <c r="HH245" s="245">
        <v>118</v>
      </c>
      <c r="HI245" s="245">
        <v>118</v>
      </c>
      <c r="HJ245" s="245">
        <v>116</v>
      </c>
      <c r="HK245" s="196"/>
      <c r="HL245" s="196"/>
      <c r="HM245" s="245">
        <v>116</v>
      </c>
      <c r="HN245" s="245">
        <v>112</v>
      </c>
      <c r="HO245" s="245">
        <v>130</v>
      </c>
      <c r="HP245" s="245">
        <v>110</v>
      </c>
      <c r="HQ245" s="245">
        <v>110</v>
      </c>
      <c r="HR245" s="245">
        <v>98</v>
      </c>
      <c r="HS245" s="245">
        <v>98</v>
      </c>
      <c r="HT245" s="245">
        <v>98</v>
      </c>
      <c r="HU245" s="245">
        <v>98</v>
      </c>
      <c r="HV245" s="196"/>
      <c r="HW245" s="245">
        <v>98</v>
      </c>
      <c r="HX245" s="245">
        <v>96</v>
      </c>
      <c r="HY245" s="245">
        <v>91</v>
      </c>
      <c r="HZ245" s="245">
        <v>91</v>
      </c>
      <c r="IA245" s="245">
        <v>91</v>
      </c>
      <c r="IB245" s="245">
        <v>92</v>
      </c>
      <c r="IC245" s="245">
        <v>86</v>
      </c>
      <c r="ID245" s="245">
        <v>83</v>
      </c>
      <c r="IE245" s="245">
        <v>74</v>
      </c>
      <c r="IF245" s="245">
        <v>72</v>
      </c>
      <c r="IG245" s="245">
        <v>72</v>
      </c>
      <c r="IH245" s="245">
        <v>72</v>
      </c>
      <c r="II245" s="245">
        <v>72</v>
      </c>
      <c r="IJ245" s="245">
        <v>72</v>
      </c>
      <c r="IK245" s="245">
        <v>68</v>
      </c>
      <c r="IL245" s="245">
        <v>68</v>
      </c>
      <c r="IM245" s="245">
        <v>66</v>
      </c>
      <c r="IN245" s="245">
        <v>66</v>
      </c>
      <c r="IO245" s="245">
        <v>66</v>
      </c>
      <c r="IP245" s="245">
        <v>66</v>
      </c>
      <c r="IQ245" s="245">
        <v>66</v>
      </c>
      <c r="IR245" s="245">
        <v>55</v>
      </c>
      <c r="IS245" s="245">
        <v>53</v>
      </c>
      <c r="IT245" s="245">
        <v>29</v>
      </c>
      <c r="IU245" s="245">
        <v>29</v>
      </c>
      <c r="IV245" s="245">
        <v>29</v>
      </c>
      <c r="IW245" s="245">
        <v>29</v>
      </c>
      <c r="IX245" s="245">
        <v>29</v>
      </c>
      <c r="IY245" s="245">
        <v>29</v>
      </c>
      <c r="IZ245" s="196"/>
      <c r="JA245" s="245">
        <v>27</v>
      </c>
      <c r="JB245" s="245">
        <v>27</v>
      </c>
      <c r="JC245" s="245">
        <v>27</v>
      </c>
      <c r="JD245" s="245">
        <v>26</v>
      </c>
      <c r="JE245" s="245">
        <v>26</v>
      </c>
      <c r="JF245" s="245">
        <v>26</v>
      </c>
      <c r="JG245" s="245">
        <v>26</v>
      </c>
      <c r="JH245" s="245">
        <v>24</v>
      </c>
      <c r="JI245" s="245">
        <v>24</v>
      </c>
      <c r="JJ245" s="245"/>
      <c r="JK245" s="242">
        <v>24</v>
      </c>
      <c r="JL245" s="245">
        <v>12</v>
      </c>
      <c r="JM245" s="245">
        <v>12</v>
      </c>
      <c r="JN245" s="245">
        <v>12</v>
      </c>
      <c r="JO245" s="245">
        <v>11</v>
      </c>
      <c r="JP245" s="245">
        <v>11</v>
      </c>
      <c r="JQ245" s="196"/>
      <c r="JR245" s="245">
        <v>8</v>
      </c>
      <c r="JS245" s="245">
        <v>8</v>
      </c>
      <c r="JT245" s="245">
        <v>10</v>
      </c>
      <c r="JU245" s="245">
        <v>9</v>
      </c>
      <c r="JV245" s="245">
        <v>5</v>
      </c>
      <c r="JW245" s="245">
        <v>5</v>
      </c>
      <c r="JX245" s="245">
        <v>5</v>
      </c>
      <c r="JY245" s="245">
        <v>3</v>
      </c>
      <c r="JZ245" s="245">
        <v>3</v>
      </c>
      <c r="KA245" s="199">
        <v>0</v>
      </c>
      <c r="KB245" s="199">
        <v>0</v>
      </c>
      <c r="KC245" s="199">
        <v>0</v>
      </c>
      <c r="KD245" s="199">
        <v>0</v>
      </c>
      <c r="KE245" s="199">
        <v>0</v>
      </c>
      <c r="KF245" s="199">
        <v>0</v>
      </c>
      <c r="KG245" s="245">
        <v>1</v>
      </c>
      <c r="KH245" s="245">
        <v>160</v>
      </c>
      <c r="KI245" s="245">
        <v>158</v>
      </c>
      <c r="KJ245" s="245">
        <v>154</v>
      </c>
      <c r="KK245" s="245">
        <v>154</v>
      </c>
      <c r="KL245" s="245">
        <v>154</v>
      </c>
      <c r="KM245" s="245">
        <v>148</v>
      </c>
      <c r="KN245" s="245">
        <v>148</v>
      </c>
      <c r="KO245" s="250">
        <v>285</v>
      </c>
      <c r="KP245" s="250">
        <v>285</v>
      </c>
      <c r="KQ245" s="250">
        <v>285</v>
      </c>
      <c r="KR245" s="250">
        <v>285</v>
      </c>
      <c r="KS245" s="250">
        <v>285</v>
      </c>
      <c r="KT245" s="250">
        <v>277</v>
      </c>
      <c r="KU245" s="250">
        <v>273</v>
      </c>
      <c r="KV245" s="250">
        <v>269</v>
      </c>
      <c r="KW245" s="250">
        <v>269</v>
      </c>
      <c r="KX245" s="196"/>
      <c r="KY245" s="196"/>
      <c r="KZ245" s="196"/>
      <c r="LA245" s="196"/>
      <c r="LB245" s="250">
        <v>259</v>
      </c>
      <c r="LC245" s="245">
        <v>24</v>
      </c>
      <c r="LD245" s="245">
        <v>24</v>
      </c>
      <c r="LE245" s="250">
        <v>259</v>
      </c>
      <c r="LF245" s="199">
        <v>0</v>
      </c>
      <c r="LG245" s="250">
        <v>257</v>
      </c>
      <c r="LH245" s="196"/>
      <c r="LI245" s="196"/>
      <c r="LJ245" s="196"/>
      <c r="LK245" s="196"/>
      <c r="LL245" s="196"/>
      <c r="LM245" s="196"/>
      <c r="LN245" s="196"/>
      <c r="LO245" s="196"/>
      <c r="LP245" s="196"/>
      <c r="LQ245" s="250">
        <v>257</v>
      </c>
      <c r="LR245" s="196"/>
      <c r="LS245" s="196"/>
      <c r="LT245" s="196"/>
      <c r="LU245" s="196"/>
      <c r="LV245" s="196"/>
      <c r="LW245" s="196"/>
      <c r="LX245" s="196"/>
      <c r="LY245" s="196"/>
      <c r="LZ245" s="196"/>
      <c r="MA245" s="196"/>
      <c r="MB245" s="196"/>
      <c r="MC245" s="196"/>
      <c r="MD245" s="196"/>
      <c r="ME245" s="196"/>
      <c r="MF245" s="196"/>
      <c r="MG245" s="196"/>
      <c r="MH245" s="196"/>
      <c r="MI245" s="196"/>
      <c r="MJ245" s="196"/>
      <c r="MK245" s="196"/>
      <c r="ML245" s="196"/>
      <c r="MM245" s="196"/>
      <c r="MN245" s="245">
        <v>257</v>
      </c>
      <c r="MO245" s="245">
        <v>207</v>
      </c>
      <c r="MP245" s="196"/>
      <c r="MQ245" s="245">
        <v>207</v>
      </c>
      <c r="MR245" s="196"/>
      <c r="MS245" s="196"/>
      <c r="MT245" s="196"/>
      <c r="MU245" s="196"/>
      <c r="MV245" s="196"/>
      <c r="MW245" s="196"/>
      <c r="MX245" s="196"/>
      <c r="MY245" s="196"/>
      <c r="MZ245" s="196"/>
      <c r="NA245" s="245">
        <v>207</v>
      </c>
      <c r="NB245" s="196"/>
      <c r="NC245" s="196"/>
      <c r="ND245" s="196"/>
      <c r="NE245" s="196"/>
      <c r="NF245" s="196"/>
      <c r="NG245" s="196"/>
      <c r="NH245" s="196"/>
      <c r="NI245" s="196"/>
      <c r="NJ245" s="196"/>
      <c r="NK245" s="196"/>
      <c r="NL245" s="196"/>
      <c r="NM245" s="196"/>
      <c r="NN245" s="196"/>
      <c r="NO245" s="196"/>
      <c r="NP245" s="196"/>
      <c r="NQ245" s="196"/>
      <c r="NR245" s="196"/>
      <c r="NS245" s="196"/>
      <c r="NT245" s="196"/>
      <c r="NU245" s="196"/>
      <c r="NV245" s="196"/>
      <c r="NW245" s="196"/>
      <c r="NX245" s="196"/>
      <c r="NY245" s="196"/>
      <c r="NZ245" s="196"/>
      <c r="OA245" s="196"/>
      <c r="OB245" s="196"/>
      <c r="OC245" s="196"/>
      <c r="OD245" s="196"/>
      <c r="OE245" s="196"/>
      <c r="OF245" s="196"/>
      <c r="OG245" s="196"/>
      <c r="OH245" s="196"/>
      <c r="OI245" s="196"/>
      <c r="OJ245" s="196"/>
      <c r="OK245" s="196"/>
      <c r="OL245" s="196"/>
      <c r="OM245" s="196"/>
      <c r="ON245" s="196"/>
      <c r="OO245" s="196"/>
      <c r="OP245" s="196"/>
      <c r="OQ245" s="196"/>
      <c r="OR245" s="196"/>
      <c r="OS245" s="196"/>
      <c r="OT245" s="196"/>
      <c r="OU245" s="196"/>
      <c r="OV245" s="196"/>
      <c r="OW245" s="196"/>
      <c r="OX245" s="196"/>
      <c r="OY245" s="196"/>
      <c r="OZ245" s="196"/>
      <c r="PA245" s="196"/>
      <c r="PB245" s="196"/>
      <c r="PC245" s="196"/>
      <c r="PD245" s="196"/>
      <c r="PE245" s="196"/>
      <c r="PF245" s="196"/>
      <c r="PG245" s="196"/>
      <c r="PH245" s="196"/>
      <c r="PI245" s="196"/>
      <c r="PJ245" s="196"/>
      <c r="PK245" s="196"/>
      <c r="PL245" s="196"/>
      <c r="PM245" s="196"/>
      <c r="PN245" s="196"/>
      <c r="PO245" s="196"/>
      <c r="PP245" s="196"/>
      <c r="PQ245" s="196"/>
      <c r="PR245" s="196"/>
      <c r="PS245" s="196"/>
      <c r="PT245" s="196"/>
      <c r="PU245" s="196"/>
      <c r="PV245" s="196"/>
      <c r="PW245" s="196"/>
      <c r="PX245" s="261"/>
      <c r="PY245" s="261"/>
      <c r="PZ245" s="261"/>
      <c r="QA245" s="261"/>
      <c r="QB245" s="261"/>
      <c r="QC245" s="261"/>
      <c r="QD245" s="261"/>
      <c r="QE245" s="261"/>
      <c r="QF245" s="261"/>
      <c r="QG245" s="261"/>
      <c r="QH245" s="261"/>
      <c r="QI245" s="261"/>
      <c r="QJ245" s="261"/>
      <c r="QK245" s="261"/>
      <c r="QL245" s="261"/>
      <c r="QM245" s="261"/>
      <c r="QN245" s="261"/>
      <c r="QO245" s="261"/>
      <c r="QP245" s="261"/>
      <c r="QQ245" s="261"/>
      <c r="QR245" s="261"/>
      <c r="QS245" s="261"/>
      <c r="QT245" s="261"/>
      <c r="QU245" s="261"/>
      <c r="QV245" s="261"/>
      <c r="QW245" s="261"/>
      <c r="QX245" s="261"/>
      <c r="QY245" s="261"/>
      <c r="QZ245" s="261"/>
      <c r="RA245" s="261"/>
      <c r="RB245" s="261"/>
      <c r="RC245" s="261"/>
      <c r="RD245" s="261"/>
      <c r="RE245" s="261"/>
      <c r="RF245" s="261"/>
      <c r="RG245" s="261"/>
      <c r="RH245" s="261"/>
      <c r="RI245" s="261"/>
      <c r="RJ245" s="261"/>
      <c r="RK245" s="261"/>
      <c r="RL245" s="261"/>
      <c r="RM245" s="261"/>
      <c r="RN245" s="261"/>
      <c r="RO245" s="261"/>
      <c r="RP245" s="261"/>
      <c r="RQ245" s="261"/>
      <c r="RR245" s="261"/>
      <c r="RS245" s="261"/>
      <c r="RT245" s="261"/>
      <c r="RU245" s="261"/>
      <c r="RV245" s="261"/>
      <c r="RW245" s="261"/>
      <c r="RX245" s="261"/>
      <c r="RY245" s="261"/>
      <c r="RZ245" s="261"/>
      <c r="SA245" s="261"/>
      <c r="SB245" s="261"/>
      <c r="SC245" s="261"/>
      <c r="SD245" s="261"/>
      <c r="SE245" s="261"/>
    </row>
    <row r="246" spans="1:499" x14ac:dyDescent="0.2">
      <c r="A246" s="230" t="s">
        <v>830</v>
      </c>
      <c r="B246" s="231" t="s">
        <v>4749</v>
      </c>
      <c r="C246" s="225"/>
      <c r="D246" s="225"/>
      <c r="E246" s="225"/>
      <c r="F246" s="226" t="s">
        <v>5933</v>
      </c>
      <c r="G246" s="226" t="s">
        <v>5550</v>
      </c>
      <c r="H246" s="226" t="s">
        <v>5551</v>
      </c>
      <c r="I246" s="226" t="s">
        <v>5934</v>
      </c>
      <c r="J246" s="226"/>
      <c r="K246" s="226"/>
      <c r="L246" s="226"/>
      <c r="M246" s="226"/>
      <c r="N246" s="226" t="s">
        <v>5553</v>
      </c>
      <c r="O246" s="226" t="s">
        <v>5641</v>
      </c>
      <c r="P246" s="226"/>
      <c r="Q246" s="237">
        <v>1</v>
      </c>
      <c r="R246" s="238"/>
      <c r="S246" s="238"/>
      <c r="T246" s="238"/>
      <c r="U246" s="238"/>
      <c r="V246" s="238"/>
      <c r="W246" s="232"/>
      <c r="X246" s="232"/>
      <c r="Y246" s="232" t="s">
        <v>5556</v>
      </c>
      <c r="Z246" s="235">
        <v>0</v>
      </c>
      <c r="AA246" s="235">
        <v>0</v>
      </c>
      <c r="AB246" s="235">
        <v>0</v>
      </c>
      <c r="AC246" s="224">
        <v>36526</v>
      </c>
      <c r="AD246" s="224">
        <v>36526</v>
      </c>
      <c r="AE246" s="125">
        <v>18</v>
      </c>
      <c r="AF246" s="125">
        <v>24</v>
      </c>
      <c r="AG246" s="125">
        <v>12</v>
      </c>
      <c r="AH246" s="236">
        <v>1</v>
      </c>
      <c r="AI246" s="236"/>
      <c r="AJ246" s="125" t="s">
        <v>686</v>
      </c>
      <c r="AK246" s="175"/>
      <c r="AL246" s="125" t="s">
        <v>820</v>
      </c>
      <c r="AM246" s="27" t="s">
        <v>820</v>
      </c>
      <c r="AN246" s="126">
        <v>0</v>
      </c>
      <c r="AO246" s="126">
        <v>0</v>
      </c>
      <c r="AP246" s="126">
        <v>0</v>
      </c>
      <c r="AQ246" s="126">
        <v>0</v>
      </c>
      <c r="AR246" s="125">
        <v>4</v>
      </c>
      <c r="AS246" s="125">
        <v>0</v>
      </c>
      <c r="AT246" s="178"/>
      <c r="AU246" s="178"/>
      <c r="AV246" s="178"/>
      <c r="AW246" s="239" t="s">
        <v>855</v>
      </c>
      <c r="AX246" s="239" t="s">
        <v>846</v>
      </c>
      <c r="AY246" s="127"/>
      <c r="AZ246" s="127"/>
      <c r="BA246" s="128">
        <v>1</v>
      </c>
      <c r="BB246" s="128" t="s">
        <v>5252</v>
      </c>
      <c r="BC246" s="128"/>
      <c r="BD246" s="128">
        <v>1</v>
      </c>
      <c r="BE246" s="129" t="s">
        <v>541</v>
      </c>
      <c r="BF246" s="130">
        <v>1</v>
      </c>
      <c r="BG246" s="240"/>
      <c r="BH246" s="241"/>
      <c r="BI246" s="190"/>
      <c r="BJ246" s="131">
        <v>270</v>
      </c>
      <c r="BK246" s="191">
        <v>0</v>
      </c>
      <c r="BL246" s="13">
        <v>180</v>
      </c>
      <c r="BM246" s="13">
        <v>89</v>
      </c>
      <c r="BN246" s="27" t="s">
        <v>706</v>
      </c>
      <c r="BO246" s="13" t="s">
        <v>5562</v>
      </c>
      <c r="BP246" s="222">
        <v>0</v>
      </c>
      <c r="BQ246" s="132"/>
      <c r="BR246" s="133"/>
      <c r="BS246" s="125">
        <v>1000000000</v>
      </c>
      <c r="BT246" s="134">
        <v>0</v>
      </c>
      <c r="BU246" s="135">
        <v>1</v>
      </c>
      <c r="BV246" s="134">
        <v>360</v>
      </c>
      <c r="BW246" s="136">
        <v>0</v>
      </c>
      <c r="BX246" s="136">
        <v>360</v>
      </c>
      <c r="BY246" s="136">
        <v>0</v>
      </c>
      <c r="BZ246" s="134">
        <v>0</v>
      </c>
      <c r="CA246" s="134">
        <v>0</v>
      </c>
      <c r="CB246" s="134">
        <v>360</v>
      </c>
      <c r="CC246" s="135">
        <v>-0.33329999999999999</v>
      </c>
      <c r="CD246" s="134"/>
      <c r="CE246" s="134"/>
      <c r="CF246" s="137">
        <v>0</v>
      </c>
      <c r="CG246" s="134">
        <v>90</v>
      </c>
      <c r="CH246" s="132"/>
      <c r="CI246" s="132"/>
      <c r="CJ246" s="229" t="s">
        <v>820</v>
      </c>
      <c r="CK246" s="233" t="s">
        <v>820</v>
      </c>
      <c r="CL246" s="138">
        <v>0</v>
      </c>
      <c r="CM246" s="138">
        <v>0</v>
      </c>
      <c r="CN246" s="135">
        <v>0</v>
      </c>
      <c r="CO246" s="135">
        <v>0</v>
      </c>
      <c r="CP246" s="139"/>
      <c r="CQ246" s="135">
        <v>1</v>
      </c>
      <c r="CR246" s="179">
        <v>43280</v>
      </c>
      <c r="CS246" s="180">
        <v>43367</v>
      </c>
      <c r="CT246" s="181">
        <v>43493</v>
      </c>
      <c r="CU246" s="181">
        <v>43311</v>
      </c>
      <c r="CV246" s="181">
        <v>43395</v>
      </c>
      <c r="CW246" s="181">
        <v>43395</v>
      </c>
      <c r="CX246" s="181">
        <v>43479</v>
      </c>
      <c r="CY246" s="135">
        <v>1</v>
      </c>
      <c r="CZ246" s="134">
        <v>0</v>
      </c>
      <c r="DA246" s="135">
        <v>0.5436893203883495</v>
      </c>
      <c r="DB246" s="135">
        <v>0</v>
      </c>
      <c r="DC246" s="135">
        <v>0</v>
      </c>
      <c r="DD246" s="135">
        <v>0</v>
      </c>
      <c r="DE246" s="140">
        <v>0</v>
      </c>
      <c r="DF246" s="13" t="s">
        <v>820</v>
      </c>
      <c r="DG246" s="80" t="s">
        <v>820</v>
      </c>
      <c r="DH246" s="18" t="b">
        <v>0</v>
      </c>
      <c r="DI246" s="79"/>
      <c r="DJ246" s="79"/>
      <c r="DK246" s="192"/>
      <c r="DL246" s="174"/>
      <c r="DM246" s="193"/>
      <c r="DN246" s="135"/>
      <c r="DO246" s="79"/>
      <c r="DP246" s="79"/>
      <c r="DQ246" s="79"/>
      <c r="DR246" s="79"/>
      <c r="DS246" s="79"/>
      <c r="DT246" s="79"/>
      <c r="DU246" s="79"/>
      <c r="DV246" s="18"/>
      <c r="DW246" s="18"/>
      <c r="DX246" s="18"/>
      <c r="DY246" s="177"/>
      <c r="DZ246" s="177">
        <v>0</v>
      </c>
      <c r="EA246" s="177">
        <v>0</v>
      </c>
      <c r="EB246" s="177">
        <v>0</v>
      </c>
      <c r="EC246" s="177">
        <v>0</v>
      </c>
      <c r="ED246" s="177">
        <v>0</v>
      </c>
      <c r="EE246" s="177">
        <v>0</v>
      </c>
      <c r="EF246" s="177">
        <v>0</v>
      </c>
      <c r="EG246" s="177">
        <v>0</v>
      </c>
      <c r="EH246" s="177">
        <v>0</v>
      </c>
      <c r="EI246" s="177">
        <v>0</v>
      </c>
      <c r="EJ246" s="177">
        <v>0</v>
      </c>
      <c r="EK246" s="177">
        <v>0</v>
      </c>
      <c r="EL246" s="177">
        <v>0</v>
      </c>
      <c r="EM246" s="177">
        <v>0</v>
      </c>
      <c r="EN246" s="177">
        <v>0</v>
      </c>
      <c r="EO246" s="177">
        <v>0</v>
      </c>
      <c r="EP246" s="177">
        <v>0</v>
      </c>
      <c r="EQ246" s="177">
        <v>0</v>
      </c>
      <c r="ER246" s="177">
        <v>0</v>
      </c>
      <c r="ES246" s="177">
        <v>0</v>
      </c>
      <c r="ET246" s="177">
        <v>0</v>
      </c>
      <c r="EU246" s="177">
        <v>0</v>
      </c>
      <c r="EV246" s="177">
        <v>0</v>
      </c>
      <c r="EW246" s="177">
        <v>0</v>
      </c>
      <c r="EX246" s="177">
        <v>0</v>
      </c>
      <c r="EY246" s="177">
        <v>270</v>
      </c>
      <c r="EZ246" s="177">
        <v>0</v>
      </c>
      <c r="FA246" s="177">
        <v>0</v>
      </c>
      <c r="FB246" s="177">
        <v>270</v>
      </c>
      <c r="FC246" s="199"/>
      <c r="FD246" s="198"/>
      <c r="FE246" s="198"/>
      <c r="FF246" s="198"/>
      <c r="FG246" s="198"/>
      <c r="FH246" s="198"/>
      <c r="FI246" s="198"/>
      <c r="FJ246" s="198"/>
      <c r="FK246" s="198"/>
      <c r="FL246" s="198"/>
      <c r="FM246" s="198"/>
      <c r="FN246" s="198"/>
      <c r="FO246" s="198"/>
      <c r="FP246" s="198"/>
      <c r="FQ246" s="198"/>
      <c r="FR246" s="198"/>
      <c r="FS246" s="198"/>
      <c r="FT246" s="198"/>
      <c r="FU246" s="198"/>
      <c r="FV246" s="198"/>
      <c r="FW246" s="198"/>
      <c r="FX246" s="198"/>
      <c r="FY246" s="198"/>
      <c r="FZ246" s="199">
        <v>0</v>
      </c>
      <c r="GA246" s="199">
        <v>0</v>
      </c>
      <c r="GB246" s="199">
        <v>0</v>
      </c>
      <c r="GC246" s="199">
        <v>0</v>
      </c>
      <c r="GD246" s="199">
        <v>0</v>
      </c>
      <c r="GE246" s="199">
        <v>0</v>
      </c>
      <c r="GF246" s="199">
        <v>0</v>
      </c>
      <c r="GG246" s="199">
        <v>0</v>
      </c>
      <c r="GH246" s="199">
        <v>0</v>
      </c>
      <c r="GI246" s="199">
        <v>0</v>
      </c>
      <c r="GJ246" s="199">
        <v>0</v>
      </c>
      <c r="GK246" s="199">
        <v>0</v>
      </c>
      <c r="GL246" s="199">
        <v>0</v>
      </c>
      <c r="GM246" s="199">
        <v>0</v>
      </c>
      <c r="GN246" s="199">
        <v>0</v>
      </c>
      <c r="GO246" s="199">
        <v>0</v>
      </c>
      <c r="GP246" s="199">
        <v>0</v>
      </c>
      <c r="GQ246" s="199">
        <v>0</v>
      </c>
      <c r="GR246" s="199">
        <v>0</v>
      </c>
      <c r="GS246" s="199">
        <v>0</v>
      </c>
      <c r="GT246" s="199">
        <v>0</v>
      </c>
      <c r="GU246" s="199">
        <v>0</v>
      </c>
      <c r="GV246" s="199">
        <v>0</v>
      </c>
      <c r="GW246" s="199">
        <v>0</v>
      </c>
      <c r="GX246" s="199">
        <v>0</v>
      </c>
      <c r="GY246" s="199">
        <v>0</v>
      </c>
      <c r="GZ246" s="199">
        <v>0</v>
      </c>
      <c r="HA246" s="199">
        <v>0</v>
      </c>
      <c r="HB246" s="199">
        <v>0</v>
      </c>
      <c r="HC246" s="199">
        <v>0</v>
      </c>
      <c r="HD246" s="199">
        <v>0</v>
      </c>
      <c r="HE246" s="199">
        <v>1</v>
      </c>
      <c r="HF246" s="199">
        <v>0</v>
      </c>
      <c r="HG246" s="199">
        <v>0</v>
      </c>
      <c r="HH246" s="199">
        <v>0</v>
      </c>
      <c r="HI246" s="243">
        <v>0</v>
      </c>
      <c r="HJ246" s="243">
        <v>0</v>
      </c>
      <c r="HK246" s="198"/>
      <c r="HL246" s="198"/>
      <c r="HM246" s="243">
        <v>0</v>
      </c>
      <c r="HN246" s="243">
        <v>0</v>
      </c>
      <c r="HO246" s="243">
        <v>0</v>
      </c>
      <c r="HP246" s="243">
        <v>0</v>
      </c>
      <c r="HQ246" s="243">
        <v>0</v>
      </c>
      <c r="HR246" s="243">
        <v>0</v>
      </c>
      <c r="HS246" s="243">
        <v>0</v>
      </c>
      <c r="HT246" s="243">
        <v>0</v>
      </c>
      <c r="HU246" s="243">
        <v>0</v>
      </c>
      <c r="HV246" s="198"/>
      <c r="HW246" s="243">
        <v>0</v>
      </c>
      <c r="HX246" s="243">
        <v>0</v>
      </c>
      <c r="HY246" s="243">
        <v>0</v>
      </c>
      <c r="HZ246" s="243">
        <v>0</v>
      </c>
      <c r="IA246" s="243">
        <v>0</v>
      </c>
      <c r="IB246" s="243">
        <v>0</v>
      </c>
      <c r="IC246" s="243">
        <v>0</v>
      </c>
      <c r="ID246" s="243">
        <v>0</v>
      </c>
      <c r="IE246" s="243">
        <v>0</v>
      </c>
      <c r="IF246" s="243">
        <v>0</v>
      </c>
      <c r="IG246" s="243">
        <v>0</v>
      </c>
      <c r="IH246" s="243">
        <v>0</v>
      </c>
      <c r="II246" s="243">
        <v>0</v>
      </c>
      <c r="IJ246" s="243">
        <v>0</v>
      </c>
      <c r="IK246" s="243">
        <v>0</v>
      </c>
      <c r="IL246" s="243">
        <v>0</v>
      </c>
      <c r="IM246" s="243">
        <v>0</v>
      </c>
      <c r="IN246" s="243">
        <v>0</v>
      </c>
      <c r="IO246" s="243">
        <v>0</v>
      </c>
      <c r="IP246" s="243">
        <v>0</v>
      </c>
      <c r="IQ246" s="243">
        <v>0</v>
      </c>
      <c r="IR246" s="243">
        <v>0</v>
      </c>
      <c r="IS246" s="243">
        <v>0</v>
      </c>
      <c r="IT246" s="243">
        <v>0</v>
      </c>
      <c r="IU246" s="243">
        <v>0</v>
      </c>
      <c r="IV246" s="243">
        <v>0</v>
      </c>
      <c r="IW246" s="243">
        <v>0</v>
      </c>
      <c r="IX246" s="243">
        <v>0</v>
      </c>
      <c r="IY246" s="243">
        <v>0</v>
      </c>
      <c r="IZ246" s="198"/>
      <c r="JA246" s="243">
        <v>0</v>
      </c>
      <c r="JB246" s="243">
        <v>0</v>
      </c>
      <c r="JC246" s="243">
        <v>0</v>
      </c>
      <c r="JD246" s="243">
        <v>0</v>
      </c>
      <c r="JE246" s="243">
        <v>0</v>
      </c>
      <c r="JF246" s="243">
        <v>0</v>
      </c>
      <c r="JG246" s="243">
        <v>0</v>
      </c>
      <c r="JH246" s="243">
        <v>0</v>
      </c>
      <c r="JI246" s="243">
        <v>0</v>
      </c>
      <c r="JJ246" s="243"/>
      <c r="JK246" s="243">
        <v>0</v>
      </c>
      <c r="JL246" s="243">
        <v>0</v>
      </c>
      <c r="JM246" s="243">
        <v>0</v>
      </c>
      <c r="JN246" s="243">
        <v>0</v>
      </c>
      <c r="JO246" s="243">
        <v>0</v>
      </c>
      <c r="JP246" s="243">
        <v>0</v>
      </c>
      <c r="JQ246" s="198"/>
      <c r="JR246" s="243">
        <v>0</v>
      </c>
      <c r="JS246" s="243">
        <v>0</v>
      </c>
      <c r="JT246" s="243">
        <v>0</v>
      </c>
      <c r="JU246" s="243">
        <v>0</v>
      </c>
      <c r="JV246" s="243">
        <v>0</v>
      </c>
      <c r="JW246" s="243">
        <v>0</v>
      </c>
      <c r="JX246" s="243">
        <v>0</v>
      </c>
      <c r="JY246" s="243">
        <v>0</v>
      </c>
      <c r="JZ246" s="243">
        <v>0</v>
      </c>
      <c r="KA246" s="243">
        <v>0</v>
      </c>
      <c r="KB246" s="243">
        <v>0</v>
      </c>
      <c r="KC246" s="243">
        <v>0</v>
      </c>
      <c r="KD246" s="243">
        <v>0</v>
      </c>
      <c r="KE246" s="243">
        <v>0</v>
      </c>
      <c r="KF246" s="243">
        <v>0</v>
      </c>
      <c r="KG246" s="243">
        <v>0</v>
      </c>
      <c r="KH246" s="243">
        <v>0</v>
      </c>
      <c r="KI246" s="243">
        <v>0</v>
      </c>
      <c r="KJ246" s="243">
        <v>0</v>
      </c>
      <c r="KK246" s="243">
        <v>0</v>
      </c>
      <c r="KL246" s="243">
        <v>0</v>
      </c>
      <c r="KM246" s="243">
        <v>0</v>
      </c>
      <c r="KN246" s="243">
        <v>0</v>
      </c>
      <c r="KO246" s="243">
        <v>0</v>
      </c>
      <c r="KP246" s="243">
        <v>0</v>
      </c>
      <c r="KQ246" s="243">
        <v>0</v>
      </c>
      <c r="KR246" s="243">
        <v>0</v>
      </c>
      <c r="KS246" s="243">
        <v>0</v>
      </c>
      <c r="KT246" s="243">
        <v>0</v>
      </c>
      <c r="KU246" s="243">
        <v>0</v>
      </c>
      <c r="KV246" s="243">
        <v>0</v>
      </c>
      <c r="KW246" s="243">
        <v>0</v>
      </c>
      <c r="KX246" s="198"/>
      <c r="KY246" s="198"/>
      <c r="KZ246" s="198"/>
      <c r="LA246" s="198"/>
      <c r="LB246" s="243">
        <v>0</v>
      </c>
      <c r="LC246" s="243">
        <v>0</v>
      </c>
      <c r="LD246" s="243">
        <v>0</v>
      </c>
      <c r="LE246" s="243">
        <v>0</v>
      </c>
      <c r="LF246" s="243">
        <v>0</v>
      </c>
      <c r="LG246" s="243">
        <v>0</v>
      </c>
      <c r="LH246" s="198"/>
      <c r="LI246" s="198"/>
      <c r="LJ246" s="198"/>
      <c r="LK246" s="198"/>
      <c r="LL246" s="198"/>
      <c r="LM246" s="198"/>
      <c r="LN246" s="198"/>
      <c r="LO246" s="198"/>
      <c r="LP246" s="198"/>
      <c r="LQ246" s="243">
        <v>0</v>
      </c>
      <c r="LR246" s="198"/>
      <c r="LS246" s="198"/>
      <c r="LT246" s="198"/>
      <c r="LU246" s="198"/>
      <c r="LV246" s="198"/>
      <c r="LW246" s="198"/>
      <c r="LX246" s="198"/>
      <c r="LY246" s="198"/>
      <c r="LZ246" s="198"/>
      <c r="MA246" s="198"/>
      <c r="MB246" s="198"/>
      <c r="MC246" s="198"/>
      <c r="MD246" s="198"/>
      <c r="ME246" s="198"/>
      <c r="MF246" s="198"/>
      <c r="MG246" s="198"/>
      <c r="MH246" s="198"/>
      <c r="MI246" s="198"/>
      <c r="MJ246" s="198"/>
      <c r="MK246" s="198"/>
      <c r="ML246" s="198"/>
      <c r="MM246" s="198"/>
      <c r="MN246" s="243">
        <v>0</v>
      </c>
      <c r="MO246" s="243">
        <v>0</v>
      </c>
      <c r="MP246" s="198"/>
      <c r="MQ246" s="243">
        <v>0</v>
      </c>
      <c r="MR246" s="198"/>
      <c r="MS246" s="198"/>
      <c r="MT246" s="198"/>
      <c r="MU246" s="198"/>
      <c r="MV246" s="198"/>
      <c r="MW246" s="198"/>
      <c r="MX246" s="198"/>
      <c r="MY246" s="198"/>
      <c r="MZ246" s="198"/>
      <c r="NA246" s="243">
        <v>0</v>
      </c>
      <c r="NB246" s="198"/>
      <c r="NC246" s="198"/>
      <c r="ND246" s="198"/>
      <c r="NE246" s="198"/>
      <c r="NF246" s="198"/>
      <c r="NG246" s="198"/>
      <c r="NH246" s="198"/>
      <c r="NI246" s="198"/>
      <c r="NJ246" s="198"/>
      <c r="NK246" s="198"/>
      <c r="NL246" s="198"/>
      <c r="NM246" s="198"/>
      <c r="NN246" s="198"/>
      <c r="NO246" s="198"/>
      <c r="NP246" s="198"/>
      <c r="NQ246" s="198"/>
      <c r="NR246" s="198"/>
      <c r="NS246" s="198"/>
      <c r="NT246" s="198"/>
      <c r="NU246" s="198"/>
      <c r="NV246" s="198"/>
      <c r="NW246" s="198"/>
      <c r="NX246" s="198"/>
      <c r="NY246" s="198"/>
      <c r="NZ246" s="198"/>
      <c r="OA246" s="198"/>
      <c r="OB246" s="198"/>
      <c r="OC246" s="198"/>
      <c r="OD246" s="198"/>
      <c r="OE246" s="198"/>
      <c r="OF246" s="198"/>
      <c r="OG246" s="198"/>
      <c r="OH246" s="198"/>
      <c r="OI246" s="198"/>
      <c r="OJ246" s="198"/>
      <c r="OK246" s="198"/>
      <c r="OL246" s="198"/>
      <c r="OM246" s="198"/>
      <c r="ON246" s="198"/>
      <c r="OO246" s="198"/>
      <c r="OP246" s="198"/>
      <c r="OQ246" s="198"/>
      <c r="OR246" s="198"/>
      <c r="OS246" s="198"/>
      <c r="OT246" s="198"/>
      <c r="OU246" s="198"/>
      <c r="OV246" s="198"/>
      <c r="OW246" s="198"/>
      <c r="OX246" s="198"/>
      <c r="OY246" s="198"/>
      <c r="OZ246" s="198"/>
      <c r="PA246" s="198"/>
      <c r="PB246" s="198"/>
      <c r="PC246" s="198"/>
      <c r="PD246" s="198"/>
      <c r="PE246" s="198"/>
      <c r="PF246" s="198"/>
      <c r="PG246" s="198"/>
      <c r="PH246" s="198"/>
      <c r="PI246" s="198"/>
      <c r="PJ246" s="198"/>
      <c r="PK246" s="198"/>
      <c r="PL246" s="198"/>
      <c r="PM246" s="198"/>
      <c r="PN246" s="198"/>
      <c r="PO246" s="198"/>
      <c r="PP246" s="198"/>
      <c r="PQ246" s="198"/>
      <c r="PR246" s="198"/>
      <c r="PS246" s="198"/>
      <c r="PT246" s="198"/>
      <c r="PU246" s="198"/>
      <c r="PV246" s="198"/>
      <c r="PW246" s="198"/>
      <c r="PX246" s="261"/>
      <c r="PY246" s="261"/>
      <c r="PZ246" s="261"/>
      <c r="QA246" s="261"/>
      <c r="QB246" s="261"/>
      <c r="QC246" s="261"/>
      <c r="QD246" s="261"/>
      <c r="QE246" s="261"/>
      <c r="QF246" s="261"/>
      <c r="QG246" s="261"/>
      <c r="QH246" s="261"/>
      <c r="QI246" s="261"/>
      <c r="QJ246" s="261"/>
      <c r="QK246" s="261"/>
      <c r="QL246" s="261"/>
      <c r="QM246" s="261"/>
      <c r="QN246" s="261"/>
      <c r="QO246" s="261"/>
      <c r="QP246" s="261"/>
      <c r="QQ246" s="261"/>
      <c r="QR246" s="261"/>
      <c r="QS246" s="261"/>
      <c r="QT246" s="261"/>
      <c r="QU246" s="261"/>
      <c r="QV246" s="261"/>
      <c r="QW246" s="261"/>
      <c r="QX246" s="261"/>
      <c r="QY246" s="261"/>
      <c r="QZ246" s="261"/>
      <c r="RA246" s="261"/>
      <c r="RB246" s="261"/>
      <c r="RC246" s="261"/>
      <c r="RD246" s="261"/>
      <c r="RE246" s="261"/>
      <c r="RF246" s="261"/>
      <c r="RG246" s="261"/>
      <c r="RH246" s="261"/>
      <c r="RI246" s="261"/>
      <c r="RJ246" s="261"/>
      <c r="RK246" s="261"/>
      <c r="RL246" s="261"/>
      <c r="RM246" s="261"/>
      <c r="RN246" s="261"/>
      <c r="RO246" s="261"/>
      <c r="RP246" s="261"/>
      <c r="RQ246" s="261"/>
      <c r="RR246" s="261"/>
      <c r="RS246" s="261"/>
      <c r="RT246" s="261"/>
      <c r="RU246" s="261"/>
      <c r="RV246" s="261"/>
      <c r="RW246" s="261"/>
      <c r="RX246" s="261"/>
      <c r="RY246" s="261"/>
      <c r="RZ246" s="261"/>
      <c r="SA246" s="261"/>
      <c r="SB246" s="261"/>
      <c r="SC246" s="261"/>
      <c r="SD246" s="261"/>
      <c r="SE246" s="261"/>
    </row>
    <row r="247" spans="1:499" x14ac:dyDescent="0.2">
      <c r="A247" s="230" t="s">
        <v>830</v>
      </c>
      <c r="B247" s="231" t="s">
        <v>4747</v>
      </c>
      <c r="C247" s="225"/>
      <c r="D247" s="225"/>
      <c r="E247" s="225"/>
      <c r="F247" s="226" t="s">
        <v>5935</v>
      </c>
      <c r="G247" s="226" t="s">
        <v>5550</v>
      </c>
      <c r="H247" s="226" t="s">
        <v>5551</v>
      </c>
      <c r="I247" s="226" t="s">
        <v>5934</v>
      </c>
      <c r="J247" s="226"/>
      <c r="K247" s="226"/>
      <c r="L247" s="226"/>
      <c r="M247" s="226"/>
      <c r="N247" s="226" t="s">
        <v>5553</v>
      </c>
      <c r="O247" s="226" t="s">
        <v>5641</v>
      </c>
      <c r="P247" s="226"/>
      <c r="Q247" s="237">
        <v>1</v>
      </c>
      <c r="R247" s="238"/>
      <c r="S247" s="238"/>
      <c r="T247" s="238"/>
      <c r="U247" s="238"/>
      <c r="V247" s="238"/>
      <c r="W247" s="232"/>
      <c r="X247" s="232"/>
      <c r="Y247" s="232" t="s">
        <v>5556</v>
      </c>
      <c r="Z247" s="235">
        <v>0</v>
      </c>
      <c r="AA247" s="235">
        <v>0</v>
      </c>
      <c r="AB247" s="235">
        <v>0</v>
      </c>
      <c r="AC247" s="224">
        <v>36526</v>
      </c>
      <c r="AD247" s="224">
        <v>36526</v>
      </c>
      <c r="AE247" s="125">
        <v>18</v>
      </c>
      <c r="AF247" s="125">
        <v>24</v>
      </c>
      <c r="AG247" s="125">
        <v>12</v>
      </c>
      <c r="AH247" s="236">
        <v>1</v>
      </c>
      <c r="AI247" s="236"/>
      <c r="AJ247" s="125" t="s">
        <v>686</v>
      </c>
      <c r="AK247" s="175"/>
      <c r="AL247" s="125" t="s">
        <v>820</v>
      </c>
      <c r="AM247" s="27" t="s">
        <v>820</v>
      </c>
      <c r="AN247" s="126">
        <v>0</v>
      </c>
      <c r="AO247" s="126">
        <v>0</v>
      </c>
      <c r="AP247" s="126">
        <v>0</v>
      </c>
      <c r="AQ247" s="126">
        <v>0</v>
      </c>
      <c r="AR247" s="125">
        <v>4</v>
      </c>
      <c r="AS247" s="125">
        <v>0</v>
      </c>
      <c r="AT247" s="178"/>
      <c r="AU247" s="178"/>
      <c r="AV247" s="178"/>
      <c r="AW247" s="239" t="s">
        <v>855</v>
      </c>
      <c r="AX247" s="239" t="s">
        <v>846</v>
      </c>
      <c r="AY247" s="127"/>
      <c r="AZ247" s="127"/>
      <c r="BA247" s="128">
        <v>1</v>
      </c>
      <c r="BB247" s="128" t="s">
        <v>5252</v>
      </c>
      <c r="BC247" s="128"/>
      <c r="BD247" s="128">
        <v>1</v>
      </c>
      <c r="BE247" s="129" t="s">
        <v>541</v>
      </c>
      <c r="BF247" s="130">
        <v>1</v>
      </c>
      <c r="BG247" s="240"/>
      <c r="BH247" s="241"/>
      <c r="BI247" s="190"/>
      <c r="BJ247" s="131">
        <v>270</v>
      </c>
      <c r="BK247" s="191">
        <v>0</v>
      </c>
      <c r="BL247" s="13">
        <v>180</v>
      </c>
      <c r="BM247" s="13">
        <v>89</v>
      </c>
      <c r="BN247" s="27" t="s">
        <v>706</v>
      </c>
      <c r="BO247" s="13" t="s">
        <v>5562</v>
      </c>
      <c r="BP247" s="222">
        <v>0</v>
      </c>
      <c r="BQ247" s="132"/>
      <c r="BR247" s="133"/>
      <c r="BS247" s="125">
        <v>1000000000</v>
      </c>
      <c r="BT247" s="134">
        <v>0</v>
      </c>
      <c r="BU247" s="135">
        <v>1</v>
      </c>
      <c r="BV247" s="134">
        <v>370</v>
      </c>
      <c r="BW247" s="136">
        <v>0</v>
      </c>
      <c r="BX247" s="136">
        <v>370</v>
      </c>
      <c r="BY247" s="136">
        <v>0</v>
      </c>
      <c r="BZ247" s="134">
        <v>0</v>
      </c>
      <c r="CA247" s="134">
        <v>0</v>
      </c>
      <c r="CB247" s="134">
        <v>370</v>
      </c>
      <c r="CC247" s="135">
        <v>-0.37040000000000001</v>
      </c>
      <c r="CD247" s="134"/>
      <c r="CE247" s="134"/>
      <c r="CF247" s="137">
        <v>0</v>
      </c>
      <c r="CG247" s="134">
        <v>90</v>
      </c>
      <c r="CH247" s="132"/>
      <c r="CI247" s="132"/>
      <c r="CJ247" s="229" t="s">
        <v>820</v>
      </c>
      <c r="CK247" s="233" t="s">
        <v>820</v>
      </c>
      <c r="CL247" s="138">
        <v>0</v>
      </c>
      <c r="CM247" s="138">
        <v>0</v>
      </c>
      <c r="CN247" s="135">
        <v>0</v>
      </c>
      <c r="CO247" s="135">
        <v>0</v>
      </c>
      <c r="CP247" s="139"/>
      <c r="CQ247" s="135">
        <v>1</v>
      </c>
      <c r="CR247" s="179">
        <v>43280</v>
      </c>
      <c r="CS247" s="180">
        <v>43367</v>
      </c>
      <c r="CT247" s="181">
        <v>43493</v>
      </c>
      <c r="CU247" s="181">
        <v>43311</v>
      </c>
      <c r="CV247" s="181">
        <v>43395</v>
      </c>
      <c r="CW247" s="181">
        <v>43395</v>
      </c>
      <c r="CX247" s="181">
        <v>43479</v>
      </c>
      <c r="CY247" s="135">
        <v>1</v>
      </c>
      <c r="CZ247" s="134">
        <v>0</v>
      </c>
      <c r="DA247" s="135">
        <v>0.5436893203883495</v>
      </c>
      <c r="DB247" s="135">
        <v>0</v>
      </c>
      <c r="DC247" s="135">
        <v>0</v>
      </c>
      <c r="DD247" s="135">
        <v>0</v>
      </c>
      <c r="DE247" s="140">
        <v>0</v>
      </c>
      <c r="DF247" s="13" t="s">
        <v>820</v>
      </c>
      <c r="DG247" s="80" t="s">
        <v>820</v>
      </c>
      <c r="DH247" s="18" t="b">
        <v>0</v>
      </c>
      <c r="DI247" s="79"/>
      <c r="DJ247" s="79"/>
      <c r="DK247" s="192"/>
      <c r="DL247" s="174"/>
      <c r="DM247" s="193"/>
      <c r="DN247" s="135"/>
      <c r="DO247" s="79"/>
      <c r="DP247" s="79"/>
      <c r="DQ247" s="79"/>
      <c r="DR247" s="79"/>
      <c r="DS247" s="79"/>
      <c r="DT247" s="79"/>
      <c r="DU247" s="79"/>
      <c r="DV247" s="18"/>
      <c r="DW247" s="18"/>
      <c r="DX247" s="18"/>
      <c r="DY247" s="177"/>
      <c r="DZ247" s="177">
        <v>0</v>
      </c>
      <c r="EA247" s="177">
        <v>0</v>
      </c>
      <c r="EB247" s="177">
        <v>0</v>
      </c>
      <c r="EC247" s="177">
        <v>0</v>
      </c>
      <c r="ED247" s="177">
        <v>0</v>
      </c>
      <c r="EE247" s="177">
        <v>0</v>
      </c>
      <c r="EF247" s="177">
        <v>0</v>
      </c>
      <c r="EG247" s="177">
        <v>0</v>
      </c>
      <c r="EH247" s="177">
        <v>0</v>
      </c>
      <c r="EI247" s="177">
        <v>0</v>
      </c>
      <c r="EJ247" s="177">
        <v>0</v>
      </c>
      <c r="EK247" s="177">
        <v>0</v>
      </c>
      <c r="EL247" s="177">
        <v>0</v>
      </c>
      <c r="EM247" s="177">
        <v>0</v>
      </c>
      <c r="EN247" s="177">
        <v>0</v>
      </c>
      <c r="EO247" s="177">
        <v>0</v>
      </c>
      <c r="EP247" s="177">
        <v>0</v>
      </c>
      <c r="EQ247" s="177">
        <v>0</v>
      </c>
      <c r="ER247" s="177">
        <v>0</v>
      </c>
      <c r="ES247" s="177">
        <v>0</v>
      </c>
      <c r="ET247" s="177">
        <v>0</v>
      </c>
      <c r="EU247" s="177">
        <v>0</v>
      </c>
      <c r="EV247" s="177">
        <v>0</v>
      </c>
      <c r="EW247" s="177">
        <v>0</v>
      </c>
      <c r="EX247" s="177">
        <v>0</v>
      </c>
      <c r="EY247" s="177">
        <v>270</v>
      </c>
      <c r="EZ247" s="177">
        <v>0</v>
      </c>
      <c r="FA247" s="177">
        <v>0</v>
      </c>
      <c r="FB247" s="177">
        <v>270</v>
      </c>
      <c r="FC247" s="199"/>
      <c r="FD247" s="196"/>
      <c r="FE247" s="196"/>
      <c r="FF247" s="196"/>
      <c r="FG247" s="196"/>
      <c r="FH247" s="196"/>
      <c r="FI247" s="196"/>
      <c r="FJ247" s="196"/>
      <c r="FK247" s="196"/>
      <c r="FL247" s="196"/>
      <c r="FM247" s="196"/>
      <c r="FN247" s="196"/>
      <c r="FO247" s="196"/>
      <c r="FP247" s="196"/>
      <c r="FQ247" s="196"/>
      <c r="FR247" s="196"/>
      <c r="FS247" s="196"/>
      <c r="FT247" s="196"/>
      <c r="FU247" s="196"/>
      <c r="FV247" s="196"/>
      <c r="FW247" s="196"/>
      <c r="FX247" s="196"/>
      <c r="FY247" s="196"/>
      <c r="FZ247" s="199">
        <v>0</v>
      </c>
      <c r="GA247" s="199">
        <v>0</v>
      </c>
      <c r="GB247" s="199">
        <v>0</v>
      </c>
      <c r="GC247" s="199">
        <v>0</v>
      </c>
      <c r="GD247" s="199">
        <v>0</v>
      </c>
      <c r="GE247" s="199">
        <v>0</v>
      </c>
      <c r="GF247" s="199">
        <v>0</v>
      </c>
      <c r="GG247" s="199">
        <v>0</v>
      </c>
      <c r="GH247" s="199">
        <v>0</v>
      </c>
      <c r="GI247" s="199">
        <v>0</v>
      </c>
      <c r="GJ247" s="199">
        <v>0</v>
      </c>
      <c r="GK247" s="199">
        <v>0</v>
      </c>
      <c r="GL247" s="199">
        <v>0</v>
      </c>
      <c r="GM247" s="199">
        <v>0</v>
      </c>
      <c r="GN247" s="199">
        <v>0</v>
      </c>
      <c r="GO247" s="199">
        <v>0</v>
      </c>
      <c r="GP247" s="199">
        <v>0</v>
      </c>
      <c r="GQ247" s="199">
        <v>0</v>
      </c>
      <c r="GR247" s="199">
        <v>0</v>
      </c>
      <c r="GS247" s="199">
        <v>0</v>
      </c>
      <c r="GT247" s="199">
        <v>0</v>
      </c>
      <c r="GU247" s="199">
        <v>0</v>
      </c>
      <c r="GV247" s="199">
        <v>0</v>
      </c>
      <c r="GW247" s="199">
        <v>0</v>
      </c>
      <c r="GX247" s="199">
        <v>0</v>
      </c>
      <c r="GY247" s="199">
        <v>0</v>
      </c>
      <c r="GZ247" s="199">
        <v>0</v>
      </c>
      <c r="HA247" s="199">
        <v>0</v>
      </c>
      <c r="HB247" s="199">
        <v>0</v>
      </c>
      <c r="HC247" s="199">
        <v>0</v>
      </c>
      <c r="HD247" s="199">
        <v>0</v>
      </c>
      <c r="HE247" s="199">
        <v>1</v>
      </c>
      <c r="HF247" s="199">
        <v>0</v>
      </c>
      <c r="HG247" s="199">
        <v>0</v>
      </c>
      <c r="HH247" s="199">
        <v>0</v>
      </c>
      <c r="HI247" s="199">
        <v>0</v>
      </c>
      <c r="HJ247" s="199">
        <v>0</v>
      </c>
      <c r="HK247" s="196"/>
      <c r="HL247" s="196"/>
      <c r="HM247" s="199">
        <v>0</v>
      </c>
      <c r="HN247" s="199">
        <v>0</v>
      </c>
      <c r="HO247" s="199">
        <v>0</v>
      </c>
      <c r="HP247" s="199">
        <v>0</v>
      </c>
      <c r="HQ247" s="199">
        <v>0</v>
      </c>
      <c r="HR247" s="199">
        <v>0</v>
      </c>
      <c r="HS247" s="199">
        <v>0</v>
      </c>
      <c r="HT247" s="199">
        <v>0</v>
      </c>
      <c r="HU247" s="199">
        <v>0</v>
      </c>
      <c r="HV247" s="196"/>
      <c r="HW247" s="199">
        <v>0</v>
      </c>
      <c r="HX247" s="199">
        <v>0</v>
      </c>
      <c r="HY247" s="199">
        <v>0</v>
      </c>
      <c r="HZ247" s="199">
        <v>0</v>
      </c>
      <c r="IA247" s="199">
        <v>0</v>
      </c>
      <c r="IB247" s="199">
        <v>0</v>
      </c>
      <c r="IC247" s="199">
        <v>0</v>
      </c>
      <c r="ID247" s="199">
        <v>0</v>
      </c>
      <c r="IE247" s="199">
        <v>0</v>
      </c>
      <c r="IF247" s="199">
        <v>0</v>
      </c>
      <c r="IG247" s="199">
        <v>0</v>
      </c>
      <c r="IH247" s="199">
        <v>0</v>
      </c>
      <c r="II247" s="199">
        <v>0</v>
      </c>
      <c r="IJ247" s="199">
        <v>0</v>
      </c>
      <c r="IK247" s="199">
        <v>0</v>
      </c>
      <c r="IL247" s="199">
        <v>0</v>
      </c>
      <c r="IM247" s="199">
        <v>0</v>
      </c>
      <c r="IN247" s="199">
        <v>0</v>
      </c>
      <c r="IO247" s="199">
        <v>0</v>
      </c>
      <c r="IP247" s="199">
        <v>0</v>
      </c>
      <c r="IQ247" s="199">
        <v>0</v>
      </c>
      <c r="IR247" s="199">
        <v>0</v>
      </c>
      <c r="IS247" s="199">
        <v>0</v>
      </c>
      <c r="IT247" s="199">
        <v>0</v>
      </c>
      <c r="IU247" s="199">
        <v>0</v>
      </c>
      <c r="IV247" s="199">
        <v>0</v>
      </c>
      <c r="IW247" s="199">
        <v>0</v>
      </c>
      <c r="IX247" s="199">
        <v>0</v>
      </c>
      <c r="IY247" s="199">
        <v>0</v>
      </c>
      <c r="IZ247" s="196"/>
      <c r="JA247" s="199">
        <v>0</v>
      </c>
      <c r="JB247" s="199">
        <v>0</v>
      </c>
      <c r="JC247" s="199">
        <v>0</v>
      </c>
      <c r="JD247" s="199">
        <v>0</v>
      </c>
      <c r="JE247" s="199">
        <v>0</v>
      </c>
      <c r="JF247" s="199">
        <v>0</v>
      </c>
      <c r="JG247" s="199">
        <v>0</v>
      </c>
      <c r="JH247" s="199">
        <v>0</v>
      </c>
      <c r="JI247" s="199">
        <v>0</v>
      </c>
      <c r="JJ247" s="199"/>
      <c r="JK247" s="243">
        <v>0</v>
      </c>
      <c r="JL247" s="199">
        <v>0</v>
      </c>
      <c r="JM247" s="199">
        <v>0</v>
      </c>
      <c r="JN247" s="199">
        <v>0</v>
      </c>
      <c r="JO247" s="199">
        <v>0</v>
      </c>
      <c r="JP247" s="199">
        <v>0</v>
      </c>
      <c r="JQ247" s="196"/>
      <c r="JR247" s="199">
        <v>0</v>
      </c>
      <c r="JS247" s="199">
        <v>0</v>
      </c>
      <c r="JT247" s="199">
        <v>0</v>
      </c>
      <c r="JU247" s="199">
        <v>0</v>
      </c>
      <c r="JV247" s="199">
        <v>0</v>
      </c>
      <c r="JW247" s="199">
        <v>0</v>
      </c>
      <c r="JX247" s="199">
        <v>0</v>
      </c>
      <c r="JY247" s="199">
        <v>0</v>
      </c>
      <c r="JZ247" s="199">
        <v>0</v>
      </c>
      <c r="KA247" s="199">
        <v>0</v>
      </c>
      <c r="KB247" s="199">
        <v>0</v>
      </c>
      <c r="KC247" s="199">
        <v>0</v>
      </c>
      <c r="KD247" s="199">
        <v>0</v>
      </c>
      <c r="KE247" s="199">
        <v>0</v>
      </c>
      <c r="KF247" s="199">
        <v>0</v>
      </c>
      <c r="KG247" s="199">
        <v>0</v>
      </c>
      <c r="KH247" s="199">
        <v>0</v>
      </c>
      <c r="KI247" s="199">
        <v>0</v>
      </c>
      <c r="KJ247" s="199">
        <v>0</v>
      </c>
      <c r="KK247" s="199">
        <v>0</v>
      </c>
      <c r="KL247" s="199">
        <v>0</v>
      </c>
      <c r="KM247" s="199">
        <v>0</v>
      </c>
      <c r="KN247" s="199">
        <v>0</v>
      </c>
      <c r="KO247" s="199">
        <v>0</v>
      </c>
      <c r="KP247" s="199">
        <v>0</v>
      </c>
      <c r="KQ247" s="199">
        <v>0</v>
      </c>
      <c r="KR247" s="199">
        <v>0</v>
      </c>
      <c r="KS247" s="199">
        <v>0</v>
      </c>
      <c r="KT247" s="199">
        <v>0</v>
      </c>
      <c r="KU247" s="199">
        <v>0</v>
      </c>
      <c r="KV247" s="199">
        <v>0</v>
      </c>
      <c r="KW247" s="199">
        <v>0</v>
      </c>
      <c r="KX247" s="196"/>
      <c r="KY247" s="196"/>
      <c r="KZ247" s="196"/>
      <c r="LA247" s="196"/>
      <c r="LB247" s="199">
        <v>0</v>
      </c>
      <c r="LC247" s="199">
        <v>0</v>
      </c>
      <c r="LD247" s="199">
        <v>0</v>
      </c>
      <c r="LE247" s="199">
        <v>0</v>
      </c>
      <c r="LF247" s="199">
        <v>0</v>
      </c>
      <c r="LG247" s="199">
        <v>0</v>
      </c>
      <c r="LH247" s="196"/>
      <c r="LI247" s="196"/>
      <c r="LJ247" s="196"/>
      <c r="LK247" s="196"/>
      <c r="LL247" s="196"/>
      <c r="LM247" s="196"/>
      <c r="LN247" s="196"/>
      <c r="LO247" s="196"/>
      <c r="LP247" s="196"/>
      <c r="LQ247" s="199">
        <v>0</v>
      </c>
      <c r="LR247" s="196"/>
      <c r="LS247" s="196"/>
      <c r="LT247" s="196"/>
      <c r="LU247" s="196"/>
      <c r="LV247" s="196"/>
      <c r="LW247" s="196"/>
      <c r="LX247" s="196"/>
      <c r="LY247" s="196"/>
      <c r="LZ247" s="196"/>
      <c r="MA247" s="196"/>
      <c r="MB247" s="196"/>
      <c r="MC247" s="196"/>
      <c r="MD247" s="196"/>
      <c r="ME247" s="196"/>
      <c r="MF247" s="196"/>
      <c r="MG247" s="196"/>
      <c r="MH247" s="196"/>
      <c r="MI247" s="196"/>
      <c r="MJ247" s="196"/>
      <c r="MK247" s="196"/>
      <c r="ML247" s="196"/>
      <c r="MM247" s="196"/>
      <c r="MN247" s="199">
        <v>0</v>
      </c>
      <c r="MO247" s="199">
        <v>0</v>
      </c>
      <c r="MP247" s="196"/>
      <c r="MQ247" s="199">
        <v>0</v>
      </c>
      <c r="MR247" s="196"/>
      <c r="MS247" s="196"/>
      <c r="MT247" s="196"/>
      <c r="MU247" s="196"/>
      <c r="MV247" s="196"/>
      <c r="MW247" s="196"/>
      <c r="MX247" s="196"/>
      <c r="MY247" s="196"/>
      <c r="MZ247" s="196"/>
      <c r="NA247" s="199">
        <v>0</v>
      </c>
      <c r="NB247" s="196"/>
      <c r="NC247" s="196"/>
      <c r="ND247" s="196"/>
      <c r="NE247" s="196"/>
      <c r="NF247" s="196"/>
      <c r="NG247" s="196"/>
      <c r="NH247" s="196"/>
      <c r="NI247" s="196"/>
      <c r="NJ247" s="196"/>
      <c r="NK247" s="196"/>
      <c r="NL247" s="196"/>
      <c r="NM247" s="196"/>
      <c r="NN247" s="196"/>
      <c r="NO247" s="196"/>
      <c r="NP247" s="196"/>
      <c r="NQ247" s="196"/>
      <c r="NR247" s="196"/>
      <c r="NS247" s="196"/>
      <c r="NT247" s="196"/>
      <c r="NU247" s="196"/>
      <c r="NV247" s="196"/>
      <c r="NW247" s="196"/>
      <c r="NX247" s="196"/>
      <c r="NY247" s="196"/>
      <c r="NZ247" s="196"/>
      <c r="OA247" s="196"/>
      <c r="OB247" s="196"/>
      <c r="OC247" s="196"/>
      <c r="OD247" s="196"/>
      <c r="OE247" s="196"/>
      <c r="OF247" s="196"/>
      <c r="OG247" s="196"/>
      <c r="OH247" s="196"/>
      <c r="OI247" s="196"/>
      <c r="OJ247" s="196"/>
      <c r="OK247" s="196"/>
      <c r="OL247" s="196"/>
      <c r="OM247" s="196"/>
      <c r="ON247" s="196"/>
      <c r="OO247" s="196"/>
      <c r="OP247" s="196"/>
      <c r="OQ247" s="196"/>
      <c r="OR247" s="196"/>
      <c r="OS247" s="196"/>
      <c r="OT247" s="196"/>
      <c r="OU247" s="196"/>
      <c r="OV247" s="196"/>
      <c r="OW247" s="196"/>
      <c r="OX247" s="196"/>
      <c r="OY247" s="196"/>
      <c r="OZ247" s="196"/>
      <c r="PA247" s="196"/>
      <c r="PB247" s="196"/>
      <c r="PC247" s="196"/>
      <c r="PD247" s="196"/>
      <c r="PE247" s="196"/>
      <c r="PF247" s="196"/>
      <c r="PG247" s="196"/>
      <c r="PH247" s="196"/>
      <c r="PI247" s="196"/>
      <c r="PJ247" s="196"/>
      <c r="PK247" s="196"/>
      <c r="PL247" s="196"/>
      <c r="PM247" s="196"/>
      <c r="PN247" s="196"/>
      <c r="PO247" s="196"/>
      <c r="PP247" s="196"/>
      <c r="PQ247" s="196"/>
      <c r="PR247" s="196"/>
      <c r="PS247" s="196"/>
      <c r="PT247" s="196"/>
      <c r="PU247" s="196"/>
      <c r="PV247" s="196"/>
      <c r="PW247" s="196"/>
      <c r="PX247" s="261"/>
      <c r="PY247" s="261"/>
      <c r="PZ247" s="261"/>
      <c r="QA247" s="261"/>
      <c r="QB247" s="261"/>
      <c r="QC247" s="261"/>
      <c r="QD247" s="261"/>
      <c r="QE247" s="261"/>
      <c r="QF247" s="261"/>
      <c r="QG247" s="261"/>
      <c r="QH247" s="261"/>
      <c r="QI247" s="261"/>
      <c r="QJ247" s="261"/>
      <c r="QK247" s="261"/>
      <c r="QL247" s="261"/>
      <c r="QM247" s="261"/>
      <c r="QN247" s="261"/>
      <c r="QO247" s="261"/>
      <c r="QP247" s="261"/>
      <c r="QQ247" s="261"/>
      <c r="QR247" s="261"/>
      <c r="QS247" s="261"/>
      <c r="QT247" s="261"/>
      <c r="QU247" s="261"/>
      <c r="QV247" s="261"/>
      <c r="QW247" s="261"/>
      <c r="QX247" s="261"/>
      <c r="QY247" s="261"/>
      <c r="QZ247" s="261"/>
      <c r="RA247" s="261"/>
      <c r="RB247" s="261"/>
      <c r="RC247" s="261"/>
      <c r="RD247" s="261"/>
      <c r="RE247" s="261"/>
      <c r="RF247" s="261"/>
      <c r="RG247" s="261"/>
      <c r="RH247" s="261"/>
      <c r="RI247" s="261"/>
      <c r="RJ247" s="261"/>
      <c r="RK247" s="261"/>
      <c r="RL247" s="261"/>
      <c r="RM247" s="261"/>
      <c r="RN247" s="261"/>
      <c r="RO247" s="261"/>
      <c r="RP247" s="261"/>
      <c r="RQ247" s="261"/>
      <c r="RR247" s="261"/>
      <c r="RS247" s="261"/>
      <c r="RT247" s="261"/>
      <c r="RU247" s="261"/>
      <c r="RV247" s="261"/>
      <c r="RW247" s="261"/>
      <c r="RX247" s="261"/>
      <c r="RY247" s="261"/>
      <c r="RZ247" s="261"/>
      <c r="SA247" s="261"/>
      <c r="SB247" s="261"/>
      <c r="SC247" s="261"/>
      <c r="SD247" s="261"/>
      <c r="SE247" s="261"/>
    </row>
    <row r="248" spans="1:499" x14ac:dyDescent="0.2">
      <c r="A248" s="230" t="s">
        <v>830</v>
      </c>
      <c r="B248" s="231" t="s">
        <v>3260</v>
      </c>
      <c r="C248" s="225"/>
      <c r="D248" s="225"/>
      <c r="E248" s="225"/>
      <c r="F248" s="226" t="s">
        <v>5936</v>
      </c>
      <c r="G248" s="226" t="s">
        <v>5550</v>
      </c>
      <c r="H248" s="226" t="s">
        <v>5551</v>
      </c>
      <c r="I248" s="226" t="s">
        <v>5934</v>
      </c>
      <c r="J248" s="226"/>
      <c r="K248" s="226"/>
      <c r="L248" s="226"/>
      <c r="M248" s="226"/>
      <c r="N248" s="226" t="s">
        <v>5553</v>
      </c>
      <c r="O248" s="226" t="s">
        <v>5937</v>
      </c>
      <c r="P248" s="226"/>
      <c r="Q248" s="237">
        <v>0</v>
      </c>
      <c r="R248" s="238"/>
      <c r="S248" s="238"/>
      <c r="T248" s="238"/>
      <c r="U248" s="238"/>
      <c r="V248" s="238"/>
      <c r="W248" s="232" t="s">
        <v>5555</v>
      </c>
      <c r="X248" s="232"/>
      <c r="Y248" s="232" t="s">
        <v>5556</v>
      </c>
      <c r="Z248" s="235">
        <v>2.91</v>
      </c>
      <c r="AA248" s="235">
        <v>5.17</v>
      </c>
      <c r="AB248" s="235">
        <v>0</v>
      </c>
      <c r="AC248" s="224">
        <v>36526</v>
      </c>
      <c r="AD248" s="224">
        <v>36526</v>
      </c>
      <c r="AE248" s="125">
        <v>18</v>
      </c>
      <c r="AF248" s="125">
        <v>24</v>
      </c>
      <c r="AG248" s="125">
        <v>12</v>
      </c>
      <c r="AH248" s="236">
        <v>1</v>
      </c>
      <c r="AI248" s="236"/>
      <c r="AJ248" s="125" t="s">
        <v>6225</v>
      </c>
      <c r="AK248" s="175" t="s">
        <v>5144</v>
      </c>
      <c r="AL248" s="125" t="s">
        <v>820</v>
      </c>
      <c r="AM248" s="27" t="s">
        <v>820</v>
      </c>
      <c r="AN248" s="126">
        <v>1.94</v>
      </c>
      <c r="AO248" s="126">
        <v>19.3</v>
      </c>
      <c r="AP248" s="126">
        <v>42.8</v>
      </c>
      <c r="AQ248" s="126">
        <v>0.1</v>
      </c>
      <c r="AR248" s="125">
        <v>0</v>
      </c>
      <c r="AS248" s="125">
        <v>0</v>
      </c>
      <c r="AT248" s="178">
        <v>43333</v>
      </c>
      <c r="AU248" s="178"/>
      <c r="AV248" s="178">
        <v>43095</v>
      </c>
      <c r="AW248" s="239" t="s">
        <v>855</v>
      </c>
      <c r="AX248" s="239" t="s">
        <v>846</v>
      </c>
      <c r="AY248" s="127"/>
      <c r="AZ248" s="127"/>
      <c r="BA248" s="128">
        <v>1</v>
      </c>
      <c r="BB248" s="128" t="s">
        <v>489</v>
      </c>
      <c r="BC248" s="128"/>
      <c r="BD248" s="128">
        <v>1</v>
      </c>
      <c r="BE248" s="129" t="s">
        <v>541</v>
      </c>
      <c r="BF248" s="130">
        <v>1</v>
      </c>
      <c r="BG248" s="240"/>
      <c r="BH248" s="241"/>
      <c r="BI248" s="190"/>
      <c r="BJ248" s="131">
        <v>150</v>
      </c>
      <c r="BK248" s="191">
        <v>84</v>
      </c>
      <c r="BL248" s="13">
        <v>100</v>
      </c>
      <c r="BM248" s="13">
        <v>50</v>
      </c>
      <c r="BN248" s="27" t="s">
        <v>5562</v>
      </c>
      <c r="BO248" s="13" t="s">
        <v>5562</v>
      </c>
      <c r="BP248" s="222">
        <v>138</v>
      </c>
      <c r="BQ248" s="132"/>
      <c r="BR248" s="133"/>
      <c r="BS248" s="125">
        <v>1000000000</v>
      </c>
      <c r="BT248" s="134">
        <v>332</v>
      </c>
      <c r="BU248" s="135">
        <v>-1.2133</v>
      </c>
      <c r="BV248" s="134">
        <v>0</v>
      </c>
      <c r="BW248" s="136">
        <v>0</v>
      </c>
      <c r="BX248" s="136">
        <v>0</v>
      </c>
      <c r="BY248" s="136">
        <v>0</v>
      </c>
      <c r="BZ248" s="134">
        <v>0</v>
      </c>
      <c r="CA248" s="134">
        <v>0</v>
      </c>
      <c r="CB248" s="134">
        <v>332</v>
      </c>
      <c r="CC248" s="135">
        <v>-1.2133</v>
      </c>
      <c r="CD248" s="134"/>
      <c r="CE248" s="134"/>
      <c r="CF248" s="137">
        <v>0</v>
      </c>
      <c r="CG248" s="134">
        <v>50</v>
      </c>
      <c r="CH248" s="132"/>
      <c r="CI248" s="132"/>
      <c r="CJ248" s="229" t="s">
        <v>820</v>
      </c>
      <c r="CK248" s="233" t="s">
        <v>820</v>
      </c>
      <c r="CL248" s="138">
        <v>0</v>
      </c>
      <c r="CM248" s="138">
        <v>530</v>
      </c>
      <c r="CN248" s="135">
        <v>0</v>
      </c>
      <c r="CO248" s="135">
        <v>1.04</v>
      </c>
      <c r="CP248" s="139"/>
      <c r="CQ248" s="135">
        <v>1</v>
      </c>
      <c r="CR248" s="179">
        <v>43479</v>
      </c>
      <c r="CS248" s="180">
        <v>43479</v>
      </c>
      <c r="CT248" s="181">
        <v>43605</v>
      </c>
      <c r="CU248" s="181">
        <v>43280</v>
      </c>
      <c r="CV248" s="181">
        <v>43364</v>
      </c>
      <c r="CW248" s="181">
        <v>43364</v>
      </c>
      <c r="CX248" s="181">
        <v>43448</v>
      </c>
      <c r="CY248" s="135">
        <v>0</v>
      </c>
      <c r="CZ248" s="134">
        <v>0</v>
      </c>
      <c r="DA248" s="135">
        <v>0</v>
      </c>
      <c r="DB248" s="135">
        <v>0</v>
      </c>
      <c r="DC248" s="135">
        <v>0</v>
      </c>
      <c r="DD248" s="135">
        <v>0</v>
      </c>
      <c r="DE248" s="140">
        <v>2.197802197802198E-2</v>
      </c>
      <c r="DF248" s="13" t="s">
        <v>820</v>
      </c>
      <c r="DG248" s="80" t="s">
        <v>820</v>
      </c>
      <c r="DH248" s="18" t="b">
        <v>0</v>
      </c>
      <c r="DI248" s="79"/>
      <c r="DJ248" s="79"/>
      <c r="DK248" s="192"/>
      <c r="DL248" s="174"/>
      <c r="DM248" s="193"/>
      <c r="DN248" s="135"/>
      <c r="DO248" s="79"/>
      <c r="DP248" s="79"/>
      <c r="DQ248" s="79"/>
      <c r="DR248" s="79"/>
      <c r="DS248" s="79"/>
      <c r="DT248" s="79"/>
      <c r="DU248" s="79"/>
      <c r="DV248" s="18"/>
      <c r="DW248" s="18"/>
      <c r="DX248" s="18"/>
      <c r="DY248" s="177"/>
      <c r="DZ248" s="177">
        <v>0</v>
      </c>
      <c r="EA248" s="177">
        <v>0</v>
      </c>
      <c r="EB248" s="177">
        <v>0</v>
      </c>
      <c r="EC248" s="177">
        <v>0</v>
      </c>
      <c r="ED248" s="177">
        <v>0</v>
      </c>
      <c r="EE248" s="177">
        <v>0</v>
      </c>
      <c r="EF248" s="177">
        <v>0</v>
      </c>
      <c r="EG248" s="177">
        <v>0</v>
      </c>
      <c r="EH248" s="177">
        <v>0</v>
      </c>
      <c r="EI248" s="177">
        <v>0</v>
      </c>
      <c r="EJ248" s="177">
        <v>0</v>
      </c>
      <c r="EK248" s="177">
        <v>0</v>
      </c>
      <c r="EL248" s="177">
        <v>0</v>
      </c>
      <c r="EM248" s="177">
        <v>0</v>
      </c>
      <c r="EN248" s="177">
        <v>0</v>
      </c>
      <c r="EO248" s="177">
        <v>0</v>
      </c>
      <c r="EP248" s="177">
        <v>229</v>
      </c>
      <c r="EQ248" s="177">
        <v>0</v>
      </c>
      <c r="ER248" s="177">
        <v>0</v>
      </c>
      <c r="ES248" s="177">
        <v>0</v>
      </c>
      <c r="ET248" s="177">
        <v>0</v>
      </c>
      <c r="EU248" s="177">
        <v>233</v>
      </c>
      <c r="EV248" s="177">
        <v>0</v>
      </c>
      <c r="EW248" s="177">
        <v>0</v>
      </c>
      <c r="EX248" s="177">
        <v>0</v>
      </c>
      <c r="EY248" s="177">
        <v>236</v>
      </c>
      <c r="EZ248" s="177">
        <v>0</v>
      </c>
      <c r="FA248" s="177">
        <v>0</v>
      </c>
      <c r="FB248" s="177">
        <v>0</v>
      </c>
      <c r="FC248" s="250">
        <v>380</v>
      </c>
      <c r="FD248" s="244">
        <v>379</v>
      </c>
      <c r="FE248" s="244">
        <v>379</v>
      </c>
      <c r="FF248" s="244">
        <v>379</v>
      </c>
      <c r="FG248" s="250">
        <v>371</v>
      </c>
      <c r="FH248" s="250">
        <v>367</v>
      </c>
      <c r="FI248" s="244">
        <v>367</v>
      </c>
      <c r="FJ248" s="244">
        <v>367</v>
      </c>
      <c r="FK248" s="244">
        <v>364</v>
      </c>
      <c r="FL248" s="244">
        <v>364</v>
      </c>
      <c r="FM248" s="244">
        <v>364</v>
      </c>
      <c r="FN248" s="244">
        <v>364</v>
      </c>
      <c r="FO248" s="244">
        <v>364</v>
      </c>
      <c r="FP248" s="244">
        <v>364</v>
      </c>
      <c r="FQ248" s="244">
        <v>364</v>
      </c>
      <c r="FR248" s="244">
        <v>364</v>
      </c>
      <c r="FS248" s="244">
        <v>364</v>
      </c>
      <c r="FT248" s="244">
        <v>364</v>
      </c>
      <c r="FU248" s="244">
        <v>364</v>
      </c>
      <c r="FV248" s="244">
        <v>364</v>
      </c>
      <c r="FW248" s="244">
        <v>364</v>
      </c>
      <c r="FX248" s="244">
        <v>364</v>
      </c>
      <c r="FY248" s="244">
        <v>364</v>
      </c>
      <c r="FZ248" s="244">
        <v>364</v>
      </c>
      <c r="GA248" s="244">
        <v>364</v>
      </c>
      <c r="GB248" s="244">
        <v>364</v>
      </c>
      <c r="GC248" s="244">
        <v>364</v>
      </c>
      <c r="GD248" s="244">
        <v>363</v>
      </c>
      <c r="GE248" s="244">
        <v>363</v>
      </c>
      <c r="GF248" s="244">
        <v>363</v>
      </c>
      <c r="GG248" s="247">
        <v>363</v>
      </c>
      <c r="GH248" s="247">
        <v>363</v>
      </c>
      <c r="GI248" s="247">
        <v>363</v>
      </c>
      <c r="GJ248" s="247">
        <v>363</v>
      </c>
      <c r="GK248" s="247">
        <v>363</v>
      </c>
      <c r="GL248" s="247">
        <v>361</v>
      </c>
      <c r="GM248" s="247">
        <v>361</v>
      </c>
      <c r="GN248" s="247">
        <v>361</v>
      </c>
      <c r="GO248" s="247">
        <v>361</v>
      </c>
      <c r="GP248" s="247">
        <v>361</v>
      </c>
      <c r="GQ248" s="247">
        <v>361</v>
      </c>
      <c r="GR248" s="247">
        <v>361</v>
      </c>
      <c r="GS248" s="247">
        <v>361</v>
      </c>
      <c r="GT248" s="247">
        <v>361</v>
      </c>
      <c r="GU248" s="247">
        <v>361</v>
      </c>
      <c r="GV248" s="247">
        <v>361</v>
      </c>
      <c r="GW248" s="247">
        <v>361</v>
      </c>
      <c r="GX248" s="247">
        <v>361</v>
      </c>
      <c r="GY248" s="247">
        <v>361</v>
      </c>
      <c r="GZ248" s="247">
        <v>361</v>
      </c>
      <c r="HA248" s="247">
        <v>361</v>
      </c>
      <c r="HB248" s="247">
        <v>361</v>
      </c>
      <c r="HC248" s="247">
        <v>361</v>
      </c>
      <c r="HD248" s="247">
        <v>361</v>
      </c>
      <c r="HE248" s="247">
        <v>1</v>
      </c>
      <c r="HF248" s="247">
        <v>361</v>
      </c>
      <c r="HG248" s="247">
        <v>361</v>
      </c>
      <c r="HH248" s="247">
        <v>361</v>
      </c>
      <c r="HI248" s="247">
        <v>361</v>
      </c>
      <c r="HJ248" s="247">
        <v>361</v>
      </c>
      <c r="HK248" s="196"/>
      <c r="HL248" s="196"/>
      <c r="HM248" s="247">
        <v>356</v>
      </c>
      <c r="HN248" s="247">
        <v>356</v>
      </c>
      <c r="HO248" s="247">
        <v>361</v>
      </c>
      <c r="HP248" s="247">
        <v>356</v>
      </c>
      <c r="HQ248" s="247">
        <v>356</v>
      </c>
      <c r="HR248" s="247">
        <v>356</v>
      </c>
      <c r="HS248" s="247">
        <v>356</v>
      </c>
      <c r="HT248" s="247">
        <v>356</v>
      </c>
      <c r="HU248" s="247">
        <v>355</v>
      </c>
      <c r="HV248" s="196"/>
      <c r="HW248" s="247">
        <v>355</v>
      </c>
      <c r="HX248" s="247">
        <v>355</v>
      </c>
      <c r="HY248" s="247">
        <v>350</v>
      </c>
      <c r="HZ248" s="247">
        <v>350</v>
      </c>
      <c r="IA248" s="247">
        <v>350</v>
      </c>
      <c r="IB248" s="247">
        <v>350</v>
      </c>
      <c r="IC248" s="247">
        <v>350</v>
      </c>
      <c r="ID248" s="247">
        <v>350</v>
      </c>
      <c r="IE248" s="247">
        <v>350</v>
      </c>
      <c r="IF248" s="247">
        <v>350</v>
      </c>
      <c r="IG248" s="247">
        <v>350</v>
      </c>
      <c r="IH248" s="247">
        <v>350</v>
      </c>
      <c r="II248" s="247">
        <v>350</v>
      </c>
      <c r="IJ248" s="247">
        <v>350</v>
      </c>
      <c r="IK248" s="247">
        <v>350</v>
      </c>
      <c r="IL248" s="247">
        <v>350</v>
      </c>
      <c r="IM248" s="247">
        <v>350</v>
      </c>
      <c r="IN248" s="247">
        <v>350</v>
      </c>
      <c r="IO248" s="247">
        <v>350</v>
      </c>
      <c r="IP248" s="247">
        <v>350</v>
      </c>
      <c r="IQ248" s="247">
        <v>350</v>
      </c>
      <c r="IR248" s="247">
        <v>350</v>
      </c>
      <c r="IS248" s="247">
        <v>350</v>
      </c>
      <c r="IT248" s="247">
        <v>349</v>
      </c>
      <c r="IU248" s="247">
        <v>349</v>
      </c>
      <c r="IV248" s="247">
        <v>349</v>
      </c>
      <c r="IW248" s="247">
        <v>349</v>
      </c>
      <c r="IX248" s="247">
        <v>344</v>
      </c>
      <c r="IY248" s="247">
        <v>342</v>
      </c>
      <c r="IZ248" s="196"/>
      <c r="JA248" s="247">
        <v>342</v>
      </c>
      <c r="JB248" s="247">
        <v>342</v>
      </c>
      <c r="JC248" s="247">
        <v>342</v>
      </c>
      <c r="JD248" s="246">
        <v>342</v>
      </c>
      <c r="JE248" s="246">
        <v>342</v>
      </c>
      <c r="JF248" s="246">
        <v>342</v>
      </c>
      <c r="JG248" s="246">
        <v>342</v>
      </c>
      <c r="JH248" s="246">
        <v>342</v>
      </c>
      <c r="JI248" s="246">
        <v>342</v>
      </c>
      <c r="JJ248" s="246"/>
      <c r="JK248" s="247">
        <v>342</v>
      </c>
      <c r="JL248" s="246">
        <v>342</v>
      </c>
      <c r="JM248" s="246">
        <v>342</v>
      </c>
      <c r="JN248" s="246">
        <v>342</v>
      </c>
      <c r="JO248" s="246">
        <v>342</v>
      </c>
      <c r="JP248" s="246">
        <v>342</v>
      </c>
      <c r="JQ248" s="196"/>
      <c r="JR248" s="246">
        <v>342</v>
      </c>
      <c r="JS248" s="246">
        <v>342</v>
      </c>
      <c r="JT248" s="246">
        <v>342</v>
      </c>
      <c r="JU248" s="246">
        <v>342</v>
      </c>
      <c r="JV248" s="246">
        <v>342</v>
      </c>
      <c r="JW248" s="246">
        <v>342</v>
      </c>
      <c r="JX248" s="246">
        <v>342</v>
      </c>
      <c r="JY248" s="246">
        <v>342</v>
      </c>
      <c r="JZ248" s="246">
        <v>342</v>
      </c>
      <c r="KA248" s="246">
        <v>342</v>
      </c>
      <c r="KB248" s="246">
        <v>342</v>
      </c>
      <c r="KC248" s="246">
        <v>342</v>
      </c>
      <c r="KD248" s="246">
        <v>342</v>
      </c>
      <c r="KE248" s="246">
        <v>342</v>
      </c>
      <c r="KF248" s="246">
        <v>342</v>
      </c>
      <c r="KG248" s="246">
        <v>342</v>
      </c>
      <c r="KH248" s="246">
        <v>342</v>
      </c>
      <c r="KI248" s="246">
        <v>342</v>
      </c>
      <c r="KJ248" s="246">
        <v>342</v>
      </c>
      <c r="KK248" s="246">
        <v>342</v>
      </c>
      <c r="KL248" s="246">
        <v>342</v>
      </c>
      <c r="KM248" s="246">
        <v>340</v>
      </c>
      <c r="KN248" s="246">
        <v>340</v>
      </c>
      <c r="KO248" s="246">
        <v>340</v>
      </c>
      <c r="KP248" s="246">
        <v>340</v>
      </c>
      <c r="KQ248" s="246">
        <v>340</v>
      </c>
      <c r="KR248" s="246">
        <v>340</v>
      </c>
      <c r="KS248" s="246">
        <v>340</v>
      </c>
      <c r="KT248" s="246">
        <v>340</v>
      </c>
      <c r="KU248" s="246">
        <v>340</v>
      </c>
      <c r="KV248" s="246">
        <v>340</v>
      </c>
      <c r="KW248" s="246">
        <v>340</v>
      </c>
      <c r="KX248" s="196"/>
      <c r="KY248" s="196"/>
      <c r="KZ248" s="196"/>
      <c r="LA248" s="196"/>
      <c r="LB248" s="246">
        <v>333</v>
      </c>
      <c r="LC248" s="246">
        <v>342</v>
      </c>
      <c r="LD248" s="246">
        <v>342</v>
      </c>
      <c r="LE248" s="246">
        <v>333</v>
      </c>
      <c r="LF248" s="199">
        <v>0</v>
      </c>
      <c r="LG248" s="246">
        <v>333</v>
      </c>
      <c r="LH248" s="196"/>
      <c r="LI248" s="196"/>
      <c r="LJ248" s="196"/>
      <c r="LK248" s="196"/>
      <c r="LL248" s="196"/>
      <c r="LM248" s="196"/>
      <c r="LN248" s="196"/>
      <c r="LO248" s="196"/>
      <c r="LP248" s="196"/>
      <c r="LQ248" s="246">
        <v>333</v>
      </c>
      <c r="LR248" s="196"/>
      <c r="LS248" s="196"/>
      <c r="LT248" s="196"/>
      <c r="LU248" s="196"/>
      <c r="LV248" s="196"/>
      <c r="LW248" s="196"/>
      <c r="LX248" s="196"/>
      <c r="LY248" s="196"/>
      <c r="LZ248" s="196"/>
      <c r="MA248" s="196"/>
      <c r="MB248" s="196"/>
      <c r="MC248" s="196"/>
      <c r="MD248" s="196"/>
      <c r="ME248" s="196"/>
      <c r="MF248" s="196"/>
      <c r="MG248" s="196"/>
      <c r="MH248" s="196"/>
      <c r="MI248" s="196"/>
      <c r="MJ248" s="196"/>
      <c r="MK248" s="196"/>
      <c r="ML248" s="196"/>
      <c r="MM248" s="196"/>
      <c r="MN248" s="246">
        <v>333</v>
      </c>
      <c r="MO248" s="246">
        <v>332</v>
      </c>
      <c r="MP248" s="196"/>
      <c r="MQ248" s="246">
        <v>332</v>
      </c>
      <c r="MR248" s="196"/>
      <c r="MS248" s="196"/>
      <c r="MT248" s="196"/>
      <c r="MU248" s="196"/>
      <c r="MV248" s="196"/>
      <c r="MW248" s="196"/>
      <c r="MX248" s="196"/>
      <c r="MY248" s="196"/>
      <c r="MZ248" s="196"/>
      <c r="NA248" s="246">
        <v>332</v>
      </c>
      <c r="NB248" s="196"/>
      <c r="NC248" s="196"/>
      <c r="ND248" s="196"/>
      <c r="NE248" s="196"/>
      <c r="NF248" s="196"/>
      <c r="NG248" s="196"/>
      <c r="NH248" s="196"/>
      <c r="NI248" s="196"/>
      <c r="NJ248" s="196"/>
      <c r="NK248" s="196"/>
      <c r="NL248" s="196"/>
      <c r="NM248" s="196"/>
      <c r="NN248" s="196"/>
      <c r="NO248" s="196"/>
      <c r="NP248" s="196"/>
      <c r="NQ248" s="196"/>
      <c r="NR248" s="196"/>
      <c r="NS248" s="196"/>
      <c r="NT248" s="196"/>
      <c r="NU248" s="196"/>
      <c r="NV248" s="196"/>
      <c r="NW248" s="196"/>
      <c r="NX248" s="196"/>
      <c r="NY248" s="196"/>
      <c r="NZ248" s="196"/>
      <c r="OA248" s="196"/>
      <c r="OB248" s="196"/>
      <c r="OC248" s="196"/>
      <c r="OD248" s="196"/>
      <c r="OE248" s="196"/>
      <c r="OF248" s="196"/>
      <c r="OG248" s="196"/>
      <c r="OH248" s="196"/>
      <c r="OI248" s="196"/>
      <c r="OJ248" s="196"/>
      <c r="OK248" s="196"/>
      <c r="OL248" s="196"/>
      <c r="OM248" s="196"/>
      <c r="ON248" s="196"/>
      <c r="OO248" s="196"/>
      <c r="OP248" s="196"/>
      <c r="OQ248" s="196"/>
      <c r="OR248" s="196"/>
      <c r="OS248" s="196"/>
      <c r="OT248" s="196"/>
      <c r="OU248" s="196"/>
      <c r="OV248" s="196"/>
      <c r="OW248" s="196"/>
      <c r="OX248" s="196"/>
      <c r="OY248" s="196"/>
      <c r="OZ248" s="196"/>
      <c r="PA248" s="196"/>
      <c r="PB248" s="196"/>
      <c r="PC248" s="196"/>
      <c r="PD248" s="196"/>
      <c r="PE248" s="196"/>
      <c r="PF248" s="196"/>
      <c r="PG248" s="196"/>
      <c r="PH248" s="196"/>
      <c r="PI248" s="196"/>
      <c r="PJ248" s="196"/>
      <c r="PK248" s="196"/>
      <c r="PL248" s="196"/>
      <c r="PM248" s="196"/>
      <c r="PN248" s="196"/>
      <c r="PO248" s="196"/>
      <c r="PP248" s="196"/>
      <c r="PQ248" s="196"/>
      <c r="PR248" s="196"/>
      <c r="PS248" s="196"/>
      <c r="PT248" s="196"/>
      <c r="PU248" s="196"/>
      <c r="PV248" s="196"/>
      <c r="PW248" s="196"/>
      <c r="PX248" s="261"/>
      <c r="PY248" s="261"/>
      <c r="PZ248" s="261"/>
      <c r="QA248" s="261"/>
      <c r="QB248" s="261"/>
      <c r="QC248" s="261"/>
      <c r="QD248" s="261"/>
      <c r="QE248" s="261"/>
      <c r="QF248" s="261"/>
      <c r="QG248" s="261"/>
      <c r="QH248" s="261"/>
      <c r="QI248" s="261"/>
      <c r="QJ248" s="261"/>
      <c r="QK248" s="261"/>
      <c r="QL248" s="261"/>
      <c r="QM248" s="261"/>
      <c r="QN248" s="261"/>
      <c r="QO248" s="261"/>
      <c r="QP248" s="261"/>
      <c r="QQ248" s="261"/>
      <c r="QR248" s="261"/>
      <c r="QS248" s="261"/>
      <c r="QT248" s="261"/>
      <c r="QU248" s="261"/>
      <c r="QV248" s="261"/>
      <c r="QW248" s="261"/>
      <c r="QX248" s="261"/>
      <c r="QY248" s="261"/>
      <c r="QZ248" s="261"/>
      <c r="RA248" s="261"/>
      <c r="RB248" s="261"/>
      <c r="RC248" s="261"/>
      <c r="RD248" s="261"/>
      <c r="RE248" s="261"/>
      <c r="RF248" s="261"/>
      <c r="RG248" s="261"/>
      <c r="RH248" s="261"/>
      <c r="RI248" s="261"/>
      <c r="RJ248" s="261"/>
      <c r="RK248" s="261"/>
      <c r="RL248" s="261"/>
      <c r="RM248" s="261"/>
      <c r="RN248" s="261"/>
      <c r="RO248" s="261"/>
      <c r="RP248" s="261"/>
      <c r="RQ248" s="261"/>
      <c r="RR248" s="261"/>
      <c r="RS248" s="261"/>
      <c r="RT248" s="261"/>
      <c r="RU248" s="261"/>
      <c r="RV248" s="261"/>
      <c r="RW248" s="261"/>
      <c r="RX248" s="261"/>
      <c r="RY248" s="261"/>
      <c r="RZ248" s="261"/>
      <c r="SA248" s="261"/>
      <c r="SB248" s="261"/>
      <c r="SC248" s="261"/>
      <c r="SD248" s="261"/>
      <c r="SE248" s="261"/>
    </row>
    <row r="249" spans="1:499" x14ac:dyDescent="0.2">
      <c r="A249" s="230" t="s">
        <v>830</v>
      </c>
      <c r="B249" s="231" t="s">
        <v>3258</v>
      </c>
      <c r="C249" s="225"/>
      <c r="D249" s="225"/>
      <c r="E249" s="225"/>
      <c r="F249" s="226" t="s">
        <v>5938</v>
      </c>
      <c r="G249" s="226" t="s">
        <v>5550</v>
      </c>
      <c r="H249" s="226" t="s">
        <v>5551</v>
      </c>
      <c r="I249" s="226" t="s">
        <v>5934</v>
      </c>
      <c r="J249" s="226"/>
      <c r="K249" s="226"/>
      <c r="L249" s="226"/>
      <c r="M249" s="226"/>
      <c r="N249" s="226" t="s">
        <v>5553</v>
      </c>
      <c r="O249" s="226" t="s">
        <v>5937</v>
      </c>
      <c r="P249" s="226"/>
      <c r="Q249" s="237">
        <v>0</v>
      </c>
      <c r="R249" s="238"/>
      <c r="S249" s="238"/>
      <c r="T249" s="238"/>
      <c r="U249" s="238"/>
      <c r="V249" s="238"/>
      <c r="W249" s="232" t="s">
        <v>5555</v>
      </c>
      <c r="X249" s="232"/>
      <c r="Y249" s="232" t="s">
        <v>5556</v>
      </c>
      <c r="Z249" s="235">
        <v>2.91</v>
      </c>
      <c r="AA249" s="235">
        <v>5.17</v>
      </c>
      <c r="AB249" s="235">
        <v>0</v>
      </c>
      <c r="AC249" s="224">
        <v>36526</v>
      </c>
      <c r="AD249" s="224">
        <v>36526</v>
      </c>
      <c r="AE249" s="125">
        <v>18</v>
      </c>
      <c r="AF249" s="125">
        <v>24</v>
      </c>
      <c r="AG249" s="125">
        <v>12</v>
      </c>
      <c r="AH249" s="236">
        <v>1</v>
      </c>
      <c r="AI249" s="236" t="s">
        <v>819</v>
      </c>
      <c r="AJ249" s="125" t="s">
        <v>6225</v>
      </c>
      <c r="AK249" s="175" t="s">
        <v>5144</v>
      </c>
      <c r="AL249" s="125" t="s">
        <v>820</v>
      </c>
      <c r="AM249" s="27" t="s">
        <v>820</v>
      </c>
      <c r="AN249" s="126">
        <v>3.93</v>
      </c>
      <c r="AO249" s="126">
        <v>18.8</v>
      </c>
      <c r="AP249" s="126">
        <v>17.899999999999999</v>
      </c>
      <c r="AQ249" s="126">
        <v>0.1</v>
      </c>
      <c r="AR249" s="125">
        <v>0</v>
      </c>
      <c r="AS249" s="125">
        <v>0</v>
      </c>
      <c r="AT249" s="178">
        <v>43333</v>
      </c>
      <c r="AU249" s="178"/>
      <c r="AV249" s="178">
        <v>43333</v>
      </c>
      <c r="AW249" s="239" t="s">
        <v>855</v>
      </c>
      <c r="AX249" s="239" t="s">
        <v>846</v>
      </c>
      <c r="AY249" s="127"/>
      <c r="AZ249" s="127"/>
      <c r="BA249" s="128">
        <v>1</v>
      </c>
      <c r="BB249" s="128" t="s">
        <v>489</v>
      </c>
      <c r="BC249" s="128"/>
      <c r="BD249" s="128">
        <v>1</v>
      </c>
      <c r="BE249" s="129" t="s">
        <v>541</v>
      </c>
      <c r="BF249" s="130">
        <v>1</v>
      </c>
      <c r="BG249" s="240"/>
      <c r="BH249" s="241"/>
      <c r="BI249" s="190"/>
      <c r="BJ249" s="131">
        <v>296</v>
      </c>
      <c r="BK249" s="191">
        <v>170</v>
      </c>
      <c r="BL249" s="13">
        <v>197</v>
      </c>
      <c r="BM249" s="13">
        <v>98</v>
      </c>
      <c r="BN249" s="27" t="s">
        <v>5566</v>
      </c>
      <c r="BO249" s="13" t="s">
        <v>5566</v>
      </c>
      <c r="BP249" s="222">
        <v>274</v>
      </c>
      <c r="BQ249" s="132"/>
      <c r="BR249" s="133"/>
      <c r="BS249" s="125">
        <v>1000000000</v>
      </c>
      <c r="BT249" s="134">
        <v>282</v>
      </c>
      <c r="BU249" s="135">
        <v>4.7300000000000002E-2</v>
      </c>
      <c r="BV249" s="134">
        <v>0</v>
      </c>
      <c r="BW249" s="136">
        <v>0</v>
      </c>
      <c r="BX249" s="136">
        <v>0</v>
      </c>
      <c r="BY249" s="136">
        <v>0</v>
      </c>
      <c r="BZ249" s="134">
        <v>0</v>
      </c>
      <c r="CA249" s="134">
        <v>0</v>
      </c>
      <c r="CB249" s="134">
        <v>282</v>
      </c>
      <c r="CC249" s="135">
        <v>4.7300000000000002E-2</v>
      </c>
      <c r="CD249" s="134"/>
      <c r="CE249" s="134"/>
      <c r="CF249" s="137">
        <v>14</v>
      </c>
      <c r="CG249" s="134">
        <v>99</v>
      </c>
      <c r="CH249" s="132"/>
      <c r="CI249" s="132"/>
      <c r="CJ249" s="229" t="s">
        <v>820</v>
      </c>
      <c r="CK249" s="233" t="s">
        <v>820</v>
      </c>
      <c r="CL249" s="138">
        <v>0</v>
      </c>
      <c r="CM249" s="138">
        <v>0</v>
      </c>
      <c r="CN249" s="135">
        <v>0</v>
      </c>
      <c r="CO249" s="135">
        <v>1.04</v>
      </c>
      <c r="CP249" s="139"/>
      <c r="CQ249" s="135">
        <v>1</v>
      </c>
      <c r="CR249" s="179">
        <v>43479</v>
      </c>
      <c r="CS249" s="180">
        <v>43479</v>
      </c>
      <c r="CT249" s="181">
        <v>43605</v>
      </c>
      <c r="CU249" s="181">
        <v>43311</v>
      </c>
      <c r="CV249" s="181">
        <v>43395</v>
      </c>
      <c r="CW249" s="181">
        <v>43395</v>
      </c>
      <c r="CX249" s="181">
        <v>43479</v>
      </c>
      <c r="CY249" s="135">
        <v>0</v>
      </c>
      <c r="CZ249" s="134">
        <v>0</v>
      </c>
      <c r="DA249" s="135">
        <v>0</v>
      </c>
      <c r="DB249" s="135">
        <v>0</v>
      </c>
      <c r="DC249" s="135">
        <v>0</v>
      </c>
      <c r="DD249" s="135">
        <v>2.197802197802198E-2</v>
      </c>
      <c r="DE249" s="140">
        <v>0</v>
      </c>
      <c r="DF249" s="13" t="s">
        <v>820</v>
      </c>
      <c r="DG249" s="80" t="s">
        <v>706</v>
      </c>
      <c r="DH249" s="18" t="b">
        <v>0</v>
      </c>
      <c r="DI249" s="79"/>
      <c r="DJ249" s="79"/>
      <c r="DK249" s="192"/>
      <c r="DL249" s="174"/>
      <c r="DM249" s="193"/>
      <c r="DN249" s="135"/>
      <c r="DO249" s="79"/>
      <c r="DP249" s="79"/>
      <c r="DQ249" s="79"/>
      <c r="DR249" s="79"/>
      <c r="DS249" s="79"/>
      <c r="DT249" s="79"/>
      <c r="DU249" s="79"/>
      <c r="DV249" s="18"/>
      <c r="DW249" s="18"/>
      <c r="DX249" s="18"/>
      <c r="DY249" s="177"/>
      <c r="DZ249" s="177">
        <v>0</v>
      </c>
      <c r="EA249" s="177">
        <v>0</v>
      </c>
      <c r="EB249" s="177">
        <v>0</v>
      </c>
      <c r="EC249" s="177">
        <v>0</v>
      </c>
      <c r="ED249" s="177">
        <v>0</v>
      </c>
      <c r="EE249" s="177">
        <v>0</v>
      </c>
      <c r="EF249" s="177">
        <v>0</v>
      </c>
      <c r="EG249" s="177">
        <v>0</v>
      </c>
      <c r="EH249" s="177">
        <v>0</v>
      </c>
      <c r="EI249" s="177">
        <v>0</v>
      </c>
      <c r="EJ249" s="177">
        <v>0</v>
      </c>
      <c r="EK249" s="177">
        <v>0</v>
      </c>
      <c r="EL249" s="177">
        <v>0</v>
      </c>
      <c r="EM249" s="177">
        <v>0</v>
      </c>
      <c r="EN249" s="177">
        <v>0</v>
      </c>
      <c r="EO249" s="177">
        <v>0</v>
      </c>
      <c r="EP249" s="177">
        <v>138</v>
      </c>
      <c r="EQ249" s="177">
        <v>0</v>
      </c>
      <c r="ER249" s="177">
        <v>0</v>
      </c>
      <c r="ES249" s="177">
        <v>0</v>
      </c>
      <c r="ET249" s="177">
        <v>0</v>
      </c>
      <c r="EU249" s="177">
        <v>142</v>
      </c>
      <c r="EV249" s="177">
        <v>0</v>
      </c>
      <c r="EW249" s="177">
        <v>0</v>
      </c>
      <c r="EX249" s="177">
        <v>0</v>
      </c>
      <c r="EY249" s="177">
        <v>153</v>
      </c>
      <c r="EZ249" s="177">
        <v>0</v>
      </c>
      <c r="FA249" s="177">
        <v>0</v>
      </c>
      <c r="FB249" s="177">
        <v>157</v>
      </c>
      <c r="FC249" s="250">
        <v>386</v>
      </c>
      <c r="FD249" s="250">
        <v>373</v>
      </c>
      <c r="FE249" s="249">
        <v>373</v>
      </c>
      <c r="FF249" s="249">
        <v>373</v>
      </c>
      <c r="FG249" s="249">
        <v>362</v>
      </c>
      <c r="FH249" s="249">
        <v>358</v>
      </c>
      <c r="FI249" s="249">
        <v>358</v>
      </c>
      <c r="FJ249" s="249">
        <v>358</v>
      </c>
      <c r="FK249" s="249">
        <v>347</v>
      </c>
      <c r="FL249" s="249">
        <v>347</v>
      </c>
      <c r="FM249" s="249">
        <v>347</v>
      </c>
      <c r="FN249" s="249">
        <v>347</v>
      </c>
      <c r="FO249" s="249">
        <v>347</v>
      </c>
      <c r="FP249" s="249">
        <v>347</v>
      </c>
      <c r="FQ249" s="249">
        <v>347</v>
      </c>
      <c r="FR249" s="249">
        <v>347</v>
      </c>
      <c r="FS249" s="249">
        <v>347</v>
      </c>
      <c r="FT249" s="249">
        <v>347</v>
      </c>
      <c r="FU249" s="249">
        <v>347</v>
      </c>
      <c r="FV249" s="249">
        <v>347</v>
      </c>
      <c r="FW249" s="249">
        <v>347</v>
      </c>
      <c r="FX249" s="249">
        <v>347</v>
      </c>
      <c r="FY249" s="249">
        <v>347</v>
      </c>
      <c r="FZ249" s="249">
        <v>347</v>
      </c>
      <c r="GA249" s="249">
        <v>347</v>
      </c>
      <c r="GB249" s="249">
        <v>347</v>
      </c>
      <c r="GC249" s="249">
        <v>347</v>
      </c>
      <c r="GD249" s="249">
        <v>346</v>
      </c>
      <c r="GE249" s="249">
        <v>346</v>
      </c>
      <c r="GF249" s="249">
        <v>345</v>
      </c>
      <c r="GG249" s="249">
        <v>345</v>
      </c>
      <c r="GH249" s="249">
        <v>345</v>
      </c>
      <c r="GI249" s="249">
        <v>345</v>
      </c>
      <c r="GJ249" s="249">
        <v>345</v>
      </c>
      <c r="GK249" s="249">
        <v>345</v>
      </c>
      <c r="GL249" s="249">
        <v>343</v>
      </c>
      <c r="GM249" s="249">
        <v>343</v>
      </c>
      <c r="GN249" s="249">
        <v>343</v>
      </c>
      <c r="GO249" s="249">
        <v>343</v>
      </c>
      <c r="GP249" s="249">
        <v>343</v>
      </c>
      <c r="GQ249" s="249">
        <v>343</v>
      </c>
      <c r="GR249" s="249">
        <v>343</v>
      </c>
      <c r="GS249" s="249">
        <v>343</v>
      </c>
      <c r="GT249" s="249">
        <v>343</v>
      </c>
      <c r="GU249" s="249">
        <v>343</v>
      </c>
      <c r="GV249" s="249">
        <v>343</v>
      </c>
      <c r="GW249" s="249">
        <v>343</v>
      </c>
      <c r="GX249" s="249">
        <v>343</v>
      </c>
      <c r="GY249" s="249">
        <v>343</v>
      </c>
      <c r="GZ249" s="249">
        <v>343</v>
      </c>
      <c r="HA249" s="249">
        <v>343</v>
      </c>
      <c r="HB249" s="249">
        <v>343</v>
      </c>
      <c r="HC249" s="249">
        <v>343</v>
      </c>
      <c r="HD249" s="249">
        <v>343</v>
      </c>
      <c r="HE249" s="249">
        <v>1</v>
      </c>
      <c r="HF249" s="249">
        <v>343</v>
      </c>
      <c r="HG249" s="249">
        <v>343</v>
      </c>
      <c r="HH249" s="249">
        <v>343</v>
      </c>
      <c r="HI249" s="248">
        <v>343</v>
      </c>
      <c r="HJ249" s="248">
        <v>343</v>
      </c>
      <c r="HK249" s="198"/>
      <c r="HL249" s="198"/>
      <c r="HM249" s="248">
        <v>338</v>
      </c>
      <c r="HN249" s="248">
        <v>338</v>
      </c>
      <c r="HO249" s="248">
        <v>343</v>
      </c>
      <c r="HP249" s="248">
        <v>338</v>
      </c>
      <c r="HQ249" s="248">
        <v>338</v>
      </c>
      <c r="HR249" s="248">
        <v>338</v>
      </c>
      <c r="HS249" s="248">
        <v>338</v>
      </c>
      <c r="HT249" s="248">
        <v>338</v>
      </c>
      <c r="HU249" s="247">
        <v>337</v>
      </c>
      <c r="HV249" s="198"/>
      <c r="HW249" s="247">
        <v>333</v>
      </c>
      <c r="HX249" s="247">
        <v>333</v>
      </c>
      <c r="HY249" s="247">
        <v>328</v>
      </c>
      <c r="HZ249" s="247">
        <v>328</v>
      </c>
      <c r="IA249" s="247">
        <v>328</v>
      </c>
      <c r="IB249" s="247">
        <v>328</v>
      </c>
      <c r="IC249" s="247">
        <v>328</v>
      </c>
      <c r="ID249" s="247">
        <v>326</v>
      </c>
      <c r="IE249" s="247">
        <v>326</v>
      </c>
      <c r="IF249" s="247">
        <v>326</v>
      </c>
      <c r="IG249" s="247">
        <v>326</v>
      </c>
      <c r="IH249" s="247">
        <v>326</v>
      </c>
      <c r="II249" s="247">
        <v>326</v>
      </c>
      <c r="IJ249" s="247">
        <v>326</v>
      </c>
      <c r="IK249" s="247">
        <v>326</v>
      </c>
      <c r="IL249" s="247">
        <v>326</v>
      </c>
      <c r="IM249" s="247">
        <v>326</v>
      </c>
      <c r="IN249" s="247">
        <v>326</v>
      </c>
      <c r="IO249" s="247">
        <v>326</v>
      </c>
      <c r="IP249" s="247">
        <v>326</v>
      </c>
      <c r="IQ249" s="247">
        <v>326</v>
      </c>
      <c r="IR249" s="247">
        <v>326</v>
      </c>
      <c r="IS249" s="247">
        <v>316</v>
      </c>
      <c r="IT249" s="247">
        <v>315</v>
      </c>
      <c r="IU249" s="247">
        <v>315</v>
      </c>
      <c r="IV249" s="247">
        <v>315</v>
      </c>
      <c r="IW249" s="247">
        <v>315</v>
      </c>
      <c r="IX249" s="247">
        <v>310</v>
      </c>
      <c r="IY249" s="247">
        <v>308</v>
      </c>
      <c r="IZ249" s="198"/>
      <c r="JA249" s="247">
        <v>308</v>
      </c>
      <c r="JB249" s="247">
        <v>308</v>
      </c>
      <c r="JC249" s="247">
        <v>308</v>
      </c>
      <c r="JD249" s="247">
        <v>308</v>
      </c>
      <c r="JE249" s="247">
        <v>308</v>
      </c>
      <c r="JF249" s="247">
        <v>308</v>
      </c>
      <c r="JG249" s="247">
        <v>308</v>
      </c>
      <c r="JH249" s="247">
        <v>308</v>
      </c>
      <c r="JI249" s="247">
        <v>308</v>
      </c>
      <c r="JJ249" s="247"/>
      <c r="JK249" s="247">
        <v>308</v>
      </c>
      <c r="JL249" s="247">
        <v>308</v>
      </c>
      <c r="JM249" s="247">
        <v>308</v>
      </c>
      <c r="JN249" s="247">
        <v>308</v>
      </c>
      <c r="JO249" s="247">
        <v>308</v>
      </c>
      <c r="JP249" s="247">
        <v>308</v>
      </c>
      <c r="JQ249" s="198"/>
      <c r="JR249" s="247">
        <v>308</v>
      </c>
      <c r="JS249" s="247">
        <v>308</v>
      </c>
      <c r="JT249" s="247">
        <v>308</v>
      </c>
      <c r="JU249" s="247">
        <v>308</v>
      </c>
      <c r="JV249" s="247">
        <v>308</v>
      </c>
      <c r="JW249" s="247">
        <v>308</v>
      </c>
      <c r="JX249" s="247">
        <v>308</v>
      </c>
      <c r="JY249" s="247">
        <v>308</v>
      </c>
      <c r="JZ249" s="247">
        <v>308</v>
      </c>
      <c r="KA249" s="247">
        <v>308</v>
      </c>
      <c r="KB249" s="247">
        <v>308</v>
      </c>
      <c r="KC249" s="247">
        <v>308</v>
      </c>
      <c r="KD249" s="247">
        <v>308</v>
      </c>
      <c r="KE249" s="247">
        <v>308</v>
      </c>
      <c r="KF249" s="247">
        <v>308</v>
      </c>
      <c r="KG249" s="247">
        <v>308</v>
      </c>
      <c r="KH249" s="247">
        <v>308</v>
      </c>
      <c r="KI249" s="247">
        <v>308</v>
      </c>
      <c r="KJ249" s="247">
        <v>308</v>
      </c>
      <c r="KK249" s="247">
        <v>308</v>
      </c>
      <c r="KL249" s="247">
        <v>308</v>
      </c>
      <c r="KM249" s="247">
        <v>306</v>
      </c>
      <c r="KN249" s="247">
        <v>306</v>
      </c>
      <c r="KO249" s="247">
        <v>306</v>
      </c>
      <c r="KP249" s="247">
        <v>306</v>
      </c>
      <c r="KQ249" s="247">
        <v>306</v>
      </c>
      <c r="KR249" s="247">
        <v>306</v>
      </c>
      <c r="KS249" s="247">
        <v>306</v>
      </c>
      <c r="KT249" s="247">
        <v>306</v>
      </c>
      <c r="KU249" s="247">
        <v>306</v>
      </c>
      <c r="KV249" s="247">
        <v>306</v>
      </c>
      <c r="KW249" s="247">
        <v>306</v>
      </c>
      <c r="KX249" s="198"/>
      <c r="KY249" s="198"/>
      <c r="KZ249" s="198"/>
      <c r="LA249" s="198"/>
      <c r="LB249" s="247">
        <v>292</v>
      </c>
      <c r="LC249" s="247">
        <v>308</v>
      </c>
      <c r="LD249" s="247">
        <v>308</v>
      </c>
      <c r="LE249" s="247">
        <v>291</v>
      </c>
      <c r="LF249" s="243">
        <v>0</v>
      </c>
      <c r="LG249" s="247">
        <v>291</v>
      </c>
      <c r="LH249" s="198"/>
      <c r="LI249" s="198"/>
      <c r="LJ249" s="198"/>
      <c r="LK249" s="198"/>
      <c r="LL249" s="198"/>
      <c r="LM249" s="198"/>
      <c r="LN249" s="198"/>
      <c r="LO249" s="198"/>
      <c r="LP249" s="198"/>
      <c r="LQ249" s="247">
        <v>291</v>
      </c>
      <c r="LR249" s="198"/>
      <c r="LS249" s="198"/>
      <c r="LT249" s="198"/>
      <c r="LU249" s="198"/>
      <c r="LV249" s="198"/>
      <c r="LW249" s="198"/>
      <c r="LX249" s="198"/>
      <c r="LY249" s="198"/>
      <c r="LZ249" s="198"/>
      <c r="MA249" s="198"/>
      <c r="MB249" s="198"/>
      <c r="MC249" s="198"/>
      <c r="MD249" s="198"/>
      <c r="ME249" s="198"/>
      <c r="MF249" s="198"/>
      <c r="MG249" s="198"/>
      <c r="MH249" s="198"/>
      <c r="MI249" s="198"/>
      <c r="MJ249" s="198"/>
      <c r="MK249" s="198"/>
      <c r="ML249" s="198"/>
      <c r="MM249" s="198"/>
      <c r="MN249" s="247">
        <v>291</v>
      </c>
      <c r="MO249" s="247">
        <v>282</v>
      </c>
      <c r="MP249" s="198"/>
      <c r="MQ249" s="247">
        <v>282</v>
      </c>
      <c r="MR249" s="198"/>
      <c r="MS249" s="198"/>
      <c r="MT249" s="198"/>
      <c r="MU249" s="198"/>
      <c r="MV249" s="198"/>
      <c r="MW249" s="198"/>
      <c r="MX249" s="198"/>
      <c r="MY249" s="198"/>
      <c r="MZ249" s="198"/>
      <c r="NA249" s="248">
        <v>282</v>
      </c>
      <c r="NB249" s="198"/>
      <c r="NC249" s="198"/>
      <c r="ND249" s="198"/>
      <c r="NE249" s="198"/>
      <c r="NF249" s="198"/>
      <c r="NG249" s="198"/>
      <c r="NH249" s="198"/>
      <c r="NI249" s="198"/>
      <c r="NJ249" s="198"/>
      <c r="NK249" s="198"/>
      <c r="NL249" s="198"/>
      <c r="NM249" s="198"/>
      <c r="NN249" s="198"/>
      <c r="NO249" s="198"/>
      <c r="NP249" s="198"/>
      <c r="NQ249" s="198"/>
      <c r="NR249" s="198"/>
      <c r="NS249" s="198"/>
      <c r="NT249" s="198"/>
      <c r="NU249" s="198"/>
      <c r="NV249" s="198"/>
      <c r="NW249" s="198"/>
      <c r="NX249" s="198"/>
      <c r="NY249" s="198"/>
      <c r="NZ249" s="198"/>
      <c r="OA249" s="198"/>
      <c r="OB249" s="198"/>
      <c r="OC249" s="198"/>
      <c r="OD249" s="198"/>
      <c r="OE249" s="198"/>
      <c r="OF249" s="198"/>
      <c r="OG249" s="198"/>
      <c r="OH249" s="198"/>
      <c r="OI249" s="198"/>
      <c r="OJ249" s="198"/>
      <c r="OK249" s="198"/>
      <c r="OL249" s="198"/>
      <c r="OM249" s="198"/>
      <c r="ON249" s="198"/>
      <c r="OO249" s="198"/>
      <c r="OP249" s="198"/>
      <c r="OQ249" s="198"/>
      <c r="OR249" s="198"/>
      <c r="OS249" s="198"/>
      <c r="OT249" s="198"/>
      <c r="OU249" s="198"/>
      <c r="OV249" s="198"/>
      <c r="OW249" s="198"/>
      <c r="OX249" s="198"/>
      <c r="OY249" s="198"/>
      <c r="OZ249" s="198"/>
      <c r="PA249" s="198"/>
      <c r="PB249" s="198"/>
      <c r="PC249" s="198"/>
      <c r="PD249" s="198"/>
      <c r="PE249" s="198"/>
      <c r="PF249" s="198"/>
      <c r="PG249" s="198"/>
      <c r="PH249" s="198"/>
      <c r="PI249" s="198"/>
      <c r="PJ249" s="198"/>
      <c r="PK249" s="198"/>
      <c r="PL249" s="198"/>
      <c r="PM249" s="198"/>
      <c r="PN249" s="198"/>
      <c r="PO249" s="198"/>
      <c r="PP249" s="198"/>
      <c r="PQ249" s="198"/>
      <c r="PR249" s="198"/>
      <c r="PS249" s="198"/>
      <c r="PT249" s="198"/>
      <c r="PU249" s="198"/>
      <c r="PV249" s="198"/>
      <c r="PW249" s="198"/>
      <c r="PX249" s="261"/>
      <c r="PY249" s="261"/>
      <c r="PZ249" s="261"/>
      <c r="QA249" s="261"/>
      <c r="QB249" s="261"/>
      <c r="QC249" s="261"/>
      <c r="QD249" s="261"/>
      <c r="QE249" s="261"/>
      <c r="QF249" s="261"/>
      <c r="QG249" s="261"/>
      <c r="QH249" s="261"/>
      <c r="QI249" s="261"/>
      <c r="QJ249" s="261"/>
      <c r="QK249" s="261"/>
      <c r="QL249" s="261"/>
      <c r="QM249" s="261"/>
      <c r="QN249" s="261"/>
      <c r="QO249" s="261"/>
      <c r="QP249" s="261"/>
      <c r="QQ249" s="261"/>
      <c r="QR249" s="261"/>
      <c r="QS249" s="261"/>
      <c r="QT249" s="261"/>
      <c r="QU249" s="261"/>
      <c r="QV249" s="261"/>
      <c r="QW249" s="261"/>
      <c r="QX249" s="261"/>
      <c r="QY249" s="261"/>
      <c r="QZ249" s="261"/>
      <c r="RA249" s="261"/>
      <c r="RB249" s="261"/>
      <c r="RC249" s="261"/>
      <c r="RD249" s="261"/>
      <c r="RE249" s="261"/>
      <c r="RF249" s="261"/>
      <c r="RG249" s="261"/>
      <c r="RH249" s="261"/>
      <c r="RI249" s="261"/>
      <c r="RJ249" s="261"/>
      <c r="RK249" s="261"/>
      <c r="RL249" s="261"/>
      <c r="RM249" s="261"/>
      <c r="RN249" s="261"/>
      <c r="RO249" s="261"/>
      <c r="RP249" s="261"/>
      <c r="RQ249" s="261"/>
      <c r="RR249" s="261"/>
      <c r="RS249" s="261"/>
      <c r="RT249" s="261"/>
      <c r="RU249" s="261"/>
      <c r="RV249" s="261"/>
      <c r="RW249" s="261"/>
      <c r="RX249" s="261"/>
      <c r="RY249" s="261"/>
      <c r="RZ249" s="261"/>
      <c r="SA249" s="261"/>
      <c r="SB249" s="261"/>
      <c r="SC249" s="261"/>
      <c r="SD249" s="261"/>
      <c r="SE249" s="261"/>
    </row>
    <row r="250" spans="1:499" x14ac:dyDescent="0.2">
      <c r="A250" s="230" t="s">
        <v>830</v>
      </c>
      <c r="B250" s="231" t="s">
        <v>3821</v>
      </c>
      <c r="C250" s="225"/>
      <c r="D250" s="225"/>
      <c r="E250" s="225"/>
      <c r="F250" s="226" t="s">
        <v>5939</v>
      </c>
      <c r="G250" s="226" t="s">
        <v>5550</v>
      </c>
      <c r="H250" s="226" t="s">
        <v>5551</v>
      </c>
      <c r="I250" s="226" t="s">
        <v>5934</v>
      </c>
      <c r="J250" s="226"/>
      <c r="K250" s="226"/>
      <c r="L250" s="226"/>
      <c r="M250" s="226"/>
      <c r="N250" s="226" t="s">
        <v>5553</v>
      </c>
      <c r="O250" s="226" t="s">
        <v>5686</v>
      </c>
      <c r="P250" s="226"/>
      <c r="Q250" s="237">
        <v>0</v>
      </c>
      <c r="R250" s="238"/>
      <c r="S250" s="238"/>
      <c r="T250" s="238"/>
      <c r="U250" s="238"/>
      <c r="V250" s="238"/>
      <c r="W250" s="232" t="s">
        <v>5578</v>
      </c>
      <c r="X250" s="232"/>
      <c r="Y250" s="232" t="s">
        <v>5556</v>
      </c>
      <c r="Z250" s="235">
        <v>1.67</v>
      </c>
      <c r="AA250" s="235">
        <v>3.5</v>
      </c>
      <c r="AB250" s="235">
        <v>0</v>
      </c>
      <c r="AC250" s="224">
        <v>36526</v>
      </c>
      <c r="AD250" s="224">
        <v>36526</v>
      </c>
      <c r="AE250" s="125">
        <v>18</v>
      </c>
      <c r="AF250" s="125">
        <v>24</v>
      </c>
      <c r="AG250" s="125">
        <v>12</v>
      </c>
      <c r="AH250" s="236">
        <v>1</v>
      </c>
      <c r="AI250" s="236" t="s">
        <v>5297</v>
      </c>
      <c r="AJ250" s="125" t="s">
        <v>6247</v>
      </c>
      <c r="AK250" s="175" t="s">
        <v>5144</v>
      </c>
      <c r="AL250" s="125">
        <v>1064</v>
      </c>
      <c r="AM250" s="27" t="s">
        <v>820</v>
      </c>
      <c r="AN250" s="126">
        <v>14.27</v>
      </c>
      <c r="AO250" s="126">
        <v>14</v>
      </c>
      <c r="AP250" s="126">
        <v>15</v>
      </c>
      <c r="AQ250" s="126">
        <v>0</v>
      </c>
      <c r="AR250" s="125">
        <v>1</v>
      </c>
      <c r="AS250" s="125">
        <v>0</v>
      </c>
      <c r="AT250" s="178">
        <v>43333</v>
      </c>
      <c r="AU250" s="178"/>
      <c r="AV250" s="178">
        <v>43443</v>
      </c>
      <c r="AW250" s="239" t="s">
        <v>855</v>
      </c>
      <c r="AX250" s="239" t="s">
        <v>846</v>
      </c>
      <c r="AY250" s="127"/>
      <c r="AZ250" s="127"/>
      <c r="BA250" s="128">
        <v>1</v>
      </c>
      <c r="BB250" s="128" t="s">
        <v>489</v>
      </c>
      <c r="BC250" s="128"/>
      <c r="BD250" s="128">
        <v>1</v>
      </c>
      <c r="BE250" s="129" t="s">
        <v>541</v>
      </c>
      <c r="BF250" s="130">
        <v>1</v>
      </c>
      <c r="BG250" s="240"/>
      <c r="BH250" s="241"/>
      <c r="BI250" s="190"/>
      <c r="BJ250" s="131">
        <v>800</v>
      </c>
      <c r="BK250" s="191">
        <v>617</v>
      </c>
      <c r="BL250" s="13">
        <v>532</v>
      </c>
      <c r="BM250" s="13">
        <v>264</v>
      </c>
      <c r="BN250" s="27" t="s">
        <v>5566</v>
      </c>
      <c r="BO250" s="13" t="s">
        <v>5562</v>
      </c>
      <c r="BP250" s="222">
        <v>300</v>
      </c>
      <c r="BQ250" s="132"/>
      <c r="BR250" s="133"/>
      <c r="BS250" s="125">
        <v>1000000000</v>
      </c>
      <c r="BT250" s="134">
        <v>556</v>
      </c>
      <c r="BU250" s="135">
        <v>0.30499999999999999</v>
      </c>
      <c r="BV250" s="134">
        <v>300</v>
      </c>
      <c r="BW250" s="136">
        <v>0</v>
      </c>
      <c r="BX250" s="136">
        <v>300</v>
      </c>
      <c r="BY250" s="136">
        <v>0</v>
      </c>
      <c r="BZ250" s="134">
        <v>0</v>
      </c>
      <c r="CA250" s="134">
        <v>0</v>
      </c>
      <c r="CB250" s="134">
        <v>856</v>
      </c>
      <c r="CC250" s="135">
        <v>-7.0000000000000007E-2</v>
      </c>
      <c r="CD250" s="134"/>
      <c r="CE250" s="134"/>
      <c r="CF250" s="137">
        <v>0</v>
      </c>
      <c r="CG250" s="134">
        <v>267</v>
      </c>
      <c r="CH250" s="132"/>
      <c r="CI250" s="132"/>
      <c r="CJ250" s="229" t="s">
        <v>820</v>
      </c>
      <c r="CK250" s="233" t="s">
        <v>820</v>
      </c>
      <c r="CL250" s="138">
        <v>0</v>
      </c>
      <c r="CM250" s="138">
        <v>0</v>
      </c>
      <c r="CN250" s="135">
        <v>0</v>
      </c>
      <c r="CO250" s="135">
        <v>1.46</v>
      </c>
      <c r="CP250" s="139"/>
      <c r="CQ250" s="135">
        <v>1</v>
      </c>
      <c r="CR250" s="179">
        <v>43286</v>
      </c>
      <c r="CS250" s="180">
        <v>43367</v>
      </c>
      <c r="CT250" s="181">
        <v>43493</v>
      </c>
      <c r="CU250" s="181">
        <v>43311</v>
      </c>
      <c r="CV250" s="181">
        <v>43395</v>
      </c>
      <c r="CW250" s="181">
        <v>43395</v>
      </c>
      <c r="CX250" s="181">
        <v>43479</v>
      </c>
      <c r="CY250" s="135">
        <v>2.5877577621590437</v>
      </c>
      <c r="CZ250" s="134">
        <v>12995</v>
      </c>
      <c r="DA250" s="135">
        <v>9.7087378640776698E-2</v>
      </c>
      <c r="DB250" s="135">
        <v>0.41747572815533979</v>
      </c>
      <c r="DC250" s="135">
        <v>0</v>
      </c>
      <c r="DD250" s="135">
        <v>2.9126213592233011E-2</v>
      </c>
      <c r="DE250" s="140">
        <v>0</v>
      </c>
      <c r="DF250" s="13" t="s">
        <v>820</v>
      </c>
      <c r="DG250" s="80" t="s">
        <v>820</v>
      </c>
      <c r="DH250" s="18" t="b">
        <v>0</v>
      </c>
      <c r="DI250" s="79"/>
      <c r="DJ250" s="79"/>
      <c r="DK250" s="192"/>
      <c r="DL250" s="174"/>
      <c r="DM250" s="193"/>
      <c r="DN250" s="135"/>
      <c r="DO250" s="79"/>
      <c r="DP250" s="79"/>
      <c r="DQ250" s="79"/>
      <c r="DR250" s="79"/>
      <c r="DS250" s="79"/>
      <c r="DT250" s="79"/>
      <c r="DU250" s="79"/>
      <c r="DV250" s="18"/>
      <c r="DW250" s="18"/>
      <c r="DX250" s="18"/>
      <c r="DY250" s="177"/>
      <c r="DZ250" s="177">
        <v>0</v>
      </c>
      <c r="EA250" s="177">
        <v>0</v>
      </c>
      <c r="EB250" s="177">
        <v>0</v>
      </c>
      <c r="EC250" s="177">
        <v>0</v>
      </c>
      <c r="ED250" s="177">
        <v>0</v>
      </c>
      <c r="EE250" s="177">
        <v>0</v>
      </c>
      <c r="EF250" s="177">
        <v>0</v>
      </c>
      <c r="EG250" s="177">
        <v>0</v>
      </c>
      <c r="EH250" s="177">
        <v>0</v>
      </c>
      <c r="EI250" s="177">
        <v>0</v>
      </c>
      <c r="EJ250" s="177">
        <v>0</v>
      </c>
      <c r="EK250" s="177">
        <v>0</v>
      </c>
      <c r="EL250" s="177">
        <v>0</v>
      </c>
      <c r="EM250" s="177">
        <v>0</v>
      </c>
      <c r="EN250" s="177">
        <v>0</v>
      </c>
      <c r="EO250" s="177">
        <v>0</v>
      </c>
      <c r="EP250" s="177">
        <v>58</v>
      </c>
      <c r="EQ250" s="177">
        <v>0</v>
      </c>
      <c r="ER250" s="177">
        <v>0</v>
      </c>
      <c r="ES250" s="177">
        <v>0</v>
      </c>
      <c r="ET250" s="177">
        <v>0</v>
      </c>
      <c r="EU250" s="177">
        <v>84</v>
      </c>
      <c r="EV250" s="177">
        <v>0</v>
      </c>
      <c r="EW250" s="177">
        <v>0</v>
      </c>
      <c r="EX250" s="177">
        <v>0</v>
      </c>
      <c r="EY250" s="177">
        <v>128</v>
      </c>
      <c r="EZ250" s="177">
        <v>0</v>
      </c>
      <c r="FA250" s="177">
        <v>0</v>
      </c>
      <c r="FB250" s="177">
        <v>694</v>
      </c>
      <c r="FC250" s="249">
        <v>336</v>
      </c>
      <c r="FD250" s="244">
        <v>273</v>
      </c>
      <c r="FE250" s="248">
        <v>273</v>
      </c>
      <c r="FF250" s="248">
        <v>273</v>
      </c>
      <c r="FG250" s="249">
        <v>225</v>
      </c>
      <c r="FH250" s="249">
        <v>216</v>
      </c>
      <c r="FI250" s="248">
        <v>216</v>
      </c>
      <c r="FJ250" s="248">
        <v>216</v>
      </c>
      <c r="FK250" s="244">
        <v>172</v>
      </c>
      <c r="FL250" s="244">
        <v>172</v>
      </c>
      <c r="FM250" s="244">
        <v>172</v>
      </c>
      <c r="FN250" s="244">
        <v>172</v>
      </c>
      <c r="FO250" s="244">
        <v>172</v>
      </c>
      <c r="FP250" s="244">
        <v>172</v>
      </c>
      <c r="FQ250" s="244">
        <v>172</v>
      </c>
      <c r="FR250" s="244">
        <v>172</v>
      </c>
      <c r="FS250" s="244">
        <v>172</v>
      </c>
      <c r="FT250" s="244">
        <v>172</v>
      </c>
      <c r="FU250" s="244">
        <v>172</v>
      </c>
      <c r="FV250" s="244">
        <v>172</v>
      </c>
      <c r="FW250" s="244">
        <v>172</v>
      </c>
      <c r="FX250" s="244">
        <v>172</v>
      </c>
      <c r="FY250" s="244">
        <v>172</v>
      </c>
      <c r="FZ250" s="244">
        <v>172</v>
      </c>
      <c r="GA250" s="244">
        <v>172</v>
      </c>
      <c r="GB250" s="244">
        <v>172</v>
      </c>
      <c r="GC250" s="244">
        <v>172</v>
      </c>
      <c r="GD250" s="244">
        <v>134</v>
      </c>
      <c r="GE250" s="244">
        <v>134</v>
      </c>
      <c r="GF250" s="244">
        <v>134</v>
      </c>
      <c r="GG250" s="242">
        <v>126</v>
      </c>
      <c r="GH250" s="242">
        <v>126</v>
      </c>
      <c r="GI250" s="242">
        <v>126</v>
      </c>
      <c r="GJ250" s="242">
        <v>126</v>
      </c>
      <c r="GK250" s="242">
        <v>126</v>
      </c>
      <c r="GL250" s="242">
        <v>126</v>
      </c>
      <c r="GM250" s="242">
        <v>126</v>
      </c>
      <c r="GN250" s="242">
        <v>126</v>
      </c>
      <c r="GO250" s="242">
        <v>126</v>
      </c>
      <c r="GP250" s="242">
        <v>126</v>
      </c>
      <c r="GQ250" s="242">
        <v>126</v>
      </c>
      <c r="GR250" s="242">
        <v>126</v>
      </c>
      <c r="GS250" s="242">
        <v>126</v>
      </c>
      <c r="GT250" s="242">
        <v>126</v>
      </c>
      <c r="GU250" s="242">
        <v>126</v>
      </c>
      <c r="GV250" s="242">
        <v>126</v>
      </c>
      <c r="GW250" s="242">
        <v>126</v>
      </c>
      <c r="GX250" s="242">
        <v>126</v>
      </c>
      <c r="GY250" s="242">
        <v>114</v>
      </c>
      <c r="GZ250" s="242">
        <v>114</v>
      </c>
      <c r="HA250" s="242">
        <v>114</v>
      </c>
      <c r="HB250" s="242">
        <v>114</v>
      </c>
      <c r="HC250" s="242">
        <v>114</v>
      </c>
      <c r="HD250" s="242">
        <v>114</v>
      </c>
      <c r="HE250" s="242">
        <v>1</v>
      </c>
      <c r="HF250" s="242">
        <v>106</v>
      </c>
      <c r="HG250" s="242">
        <v>106</v>
      </c>
      <c r="HH250" s="242">
        <v>106</v>
      </c>
      <c r="HI250" s="242">
        <v>106</v>
      </c>
      <c r="HJ250" s="242">
        <v>106</v>
      </c>
      <c r="HK250" s="196"/>
      <c r="HL250" s="196"/>
      <c r="HM250" s="242">
        <v>94</v>
      </c>
      <c r="HN250" s="242">
        <v>94</v>
      </c>
      <c r="HO250" s="242">
        <v>106</v>
      </c>
      <c r="HP250" s="242">
        <v>81</v>
      </c>
      <c r="HQ250" s="242">
        <v>81</v>
      </c>
      <c r="HR250" s="242">
        <v>81</v>
      </c>
      <c r="HS250" s="242">
        <v>81</v>
      </c>
      <c r="HT250" s="242">
        <v>81</v>
      </c>
      <c r="HU250" s="242">
        <v>81</v>
      </c>
      <c r="HV250" s="196"/>
      <c r="HW250" s="242">
        <v>78</v>
      </c>
      <c r="HX250" s="242">
        <v>78</v>
      </c>
      <c r="HY250" s="242">
        <v>73</v>
      </c>
      <c r="HZ250" s="242">
        <v>73</v>
      </c>
      <c r="IA250" s="242">
        <v>73</v>
      </c>
      <c r="IB250" s="242">
        <v>73</v>
      </c>
      <c r="IC250" s="242">
        <v>73</v>
      </c>
      <c r="ID250" s="242">
        <v>68</v>
      </c>
      <c r="IE250" s="242">
        <v>60</v>
      </c>
      <c r="IF250" s="242">
        <v>60</v>
      </c>
      <c r="IG250" s="242">
        <v>60</v>
      </c>
      <c r="IH250" s="242">
        <v>60</v>
      </c>
      <c r="II250" s="242">
        <v>60</v>
      </c>
      <c r="IJ250" s="242">
        <v>60</v>
      </c>
      <c r="IK250" s="242">
        <v>60</v>
      </c>
      <c r="IL250" s="242">
        <v>60</v>
      </c>
      <c r="IM250" s="242">
        <v>60</v>
      </c>
      <c r="IN250" s="242">
        <v>60</v>
      </c>
      <c r="IO250" s="242">
        <v>60</v>
      </c>
      <c r="IP250" s="242">
        <v>60</v>
      </c>
      <c r="IQ250" s="242">
        <v>54</v>
      </c>
      <c r="IR250" s="242">
        <v>54</v>
      </c>
      <c r="IS250" s="242">
        <v>54</v>
      </c>
      <c r="IT250" s="242">
        <v>54</v>
      </c>
      <c r="IU250" s="242">
        <v>54</v>
      </c>
      <c r="IV250" s="242">
        <v>54</v>
      </c>
      <c r="IW250" s="242">
        <v>54</v>
      </c>
      <c r="IX250" s="242">
        <v>54</v>
      </c>
      <c r="IY250" s="242">
        <v>44</v>
      </c>
      <c r="IZ250" s="196"/>
      <c r="JA250" s="242">
        <v>44</v>
      </c>
      <c r="JB250" s="242">
        <v>44</v>
      </c>
      <c r="JC250" s="242">
        <v>44</v>
      </c>
      <c r="JD250" s="245">
        <v>44</v>
      </c>
      <c r="JE250" s="245">
        <v>44</v>
      </c>
      <c r="JF250" s="245">
        <v>44</v>
      </c>
      <c r="JG250" s="245">
        <v>44</v>
      </c>
      <c r="JH250" s="245">
        <v>44</v>
      </c>
      <c r="JI250" s="245">
        <v>44</v>
      </c>
      <c r="JJ250" s="245"/>
      <c r="JK250" s="242">
        <v>39</v>
      </c>
      <c r="JL250" s="245">
        <v>39</v>
      </c>
      <c r="JM250" s="245">
        <v>39</v>
      </c>
      <c r="JN250" s="245">
        <v>37</v>
      </c>
      <c r="JO250" s="245">
        <v>37</v>
      </c>
      <c r="JP250" s="245">
        <v>37</v>
      </c>
      <c r="JQ250" s="196"/>
      <c r="JR250" s="245">
        <v>37</v>
      </c>
      <c r="JS250" s="245">
        <v>37</v>
      </c>
      <c r="JT250" s="245">
        <v>30</v>
      </c>
      <c r="JU250" s="245">
        <v>30</v>
      </c>
      <c r="JV250" s="245">
        <v>20</v>
      </c>
      <c r="JW250" s="245">
        <v>20</v>
      </c>
      <c r="JX250" s="245">
        <v>20</v>
      </c>
      <c r="JY250" s="245">
        <v>14</v>
      </c>
      <c r="JZ250" s="245">
        <v>12</v>
      </c>
      <c r="KA250" s="245">
        <v>12</v>
      </c>
      <c r="KB250" s="245">
        <v>11</v>
      </c>
      <c r="KC250" s="245">
        <v>11</v>
      </c>
      <c r="KD250" s="245">
        <v>11</v>
      </c>
      <c r="KE250" s="245">
        <v>11</v>
      </c>
      <c r="KF250" s="245">
        <v>11</v>
      </c>
      <c r="KG250" s="245">
        <v>11</v>
      </c>
      <c r="KH250" s="245">
        <v>8</v>
      </c>
      <c r="KI250" s="245">
        <v>8</v>
      </c>
      <c r="KJ250" s="245">
        <v>8</v>
      </c>
      <c r="KK250" s="245">
        <v>8</v>
      </c>
      <c r="KL250" s="245">
        <v>8</v>
      </c>
      <c r="KM250" s="245">
        <v>5</v>
      </c>
      <c r="KN250" s="245">
        <v>5</v>
      </c>
      <c r="KO250" s="245">
        <v>5</v>
      </c>
      <c r="KP250" s="245">
        <v>5</v>
      </c>
      <c r="KQ250" s="245">
        <v>5</v>
      </c>
      <c r="KR250" s="245">
        <v>5</v>
      </c>
      <c r="KS250" s="245">
        <v>5</v>
      </c>
      <c r="KT250" s="199">
        <v>0</v>
      </c>
      <c r="KU250" s="199">
        <v>0</v>
      </c>
      <c r="KV250" s="199">
        <v>0</v>
      </c>
      <c r="KW250" s="199">
        <v>0</v>
      </c>
      <c r="KX250" s="196"/>
      <c r="KY250" s="196"/>
      <c r="KZ250" s="196"/>
      <c r="LA250" s="196"/>
      <c r="LB250" s="199">
        <v>0</v>
      </c>
      <c r="LC250" s="245">
        <v>44</v>
      </c>
      <c r="LD250" s="245">
        <v>44</v>
      </c>
      <c r="LE250" s="199">
        <v>0</v>
      </c>
      <c r="LF250" s="199">
        <v>0</v>
      </c>
      <c r="LG250" s="199">
        <v>0</v>
      </c>
      <c r="LH250" s="196"/>
      <c r="LI250" s="196"/>
      <c r="LJ250" s="196"/>
      <c r="LK250" s="196"/>
      <c r="LL250" s="196"/>
      <c r="LM250" s="196"/>
      <c r="LN250" s="196"/>
      <c r="LO250" s="196"/>
      <c r="LP250" s="196"/>
      <c r="LQ250" s="199">
        <v>0</v>
      </c>
      <c r="LR250" s="196"/>
      <c r="LS250" s="196"/>
      <c r="LT250" s="196"/>
      <c r="LU250" s="196"/>
      <c r="LV250" s="196"/>
      <c r="LW250" s="196"/>
      <c r="LX250" s="196"/>
      <c r="LY250" s="196"/>
      <c r="LZ250" s="196"/>
      <c r="MA250" s="196"/>
      <c r="MB250" s="196"/>
      <c r="MC250" s="196"/>
      <c r="MD250" s="196"/>
      <c r="ME250" s="196"/>
      <c r="MF250" s="196"/>
      <c r="MG250" s="196"/>
      <c r="MH250" s="196"/>
      <c r="MI250" s="196"/>
      <c r="MJ250" s="196"/>
      <c r="MK250" s="196"/>
      <c r="ML250" s="196"/>
      <c r="MM250" s="196"/>
      <c r="MN250" s="199">
        <v>0</v>
      </c>
      <c r="MO250" s="249">
        <v>556</v>
      </c>
      <c r="MP250" s="196"/>
      <c r="MQ250" s="249">
        <v>556</v>
      </c>
      <c r="MR250" s="196"/>
      <c r="MS250" s="196"/>
      <c r="MT250" s="196"/>
      <c r="MU250" s="196"/>
      <c r="MV250" s="196"/>
      <c r="MW250" s="196"/>
      <c r="MX250" s="196"/>
      <c r="MY250" s="196"/>
      <c r="MZ250" s="196"/>
      <c r="NA250" s="249">
        <v>556</v>
      </c>
      <c r="NB250" s="196"/>
      <c r="NC250" s="196"/>
      <c r="ND250" s="196"/>
      <c r="NE250" s="196"/>
      <c r="NF250" s="196"/>
      <c r="NG250" s="196"/>
      <c r="NH250" s="196"/>
      <c r="NI250" s="196"/>
      <c r="NJ250" s="196"/>
      <c r="NK250" s="196"/>
      <c r="NL250" s="196"/>
      <c r="NM250" s="196"/>
      <c r="NN250" s="196"/>
      <c r="NO250" s="196"/>
      <c r="NP250" s="196"/>
      <c r="NQ250" s="196"/>
      <c r="NR250" s="196"/>
      <c r="NS250" s="196"/>
      <c r="NT250" s="196"/>
      <c r="NU250" s="196"/>
      <c r="NV250" s="196"/>
      <c r="NW250" s="196"/>
      <c r="NX250" s="196"/>
      <c r="NY250" s="196"/>
      <c r="NZ250" s="196"/>
      <c r="OA250" s="196"/>
      <c r="OB250" s="196"/>
      <c r="OC250" s="196"/>
      <c r="OD250" s="196"/>
      <c r="OE250" s="196"/>
      <c r="OF250" s="196"/>
      <c r="OG250" s="196"/>
      <c r="OH250" s="196"/>
      <c r="OI250" s="196"/>
      <c r="OJ250" s="196"/>
      <c r="OK250" s="196"/>
      <c r="OL250" s="196"/>
      <c r="OM250" s="196"/>
      <c r="ON250" s="196"/>
      <c r="OO250" s="196"/>
      <c r="OP250" s="196"/>
      <c r="OQ250" s="196"/>
      <c r="OR250" s="196"/>
      <c r="OS250" s="196"/>
      <c r="OT250" s="196"/>
      <c r="OU250" s="196"/>
      <c r="OV250" s="196"/>
      <c r="OW250" s="196"/>
      <c r="OX250" s="196"/>
      <c r="OY250" s="196"/>
      <c r="OZ250" s="196"/>
      <c r="PA250" s="196"/>
      <c r="PB250" s="196"/>
      <c r="PC250" s="196"/>
      <c r="PD250" s="196"/>
      <c r="PE250" s="196"/>
      <c r="PF250" s="196"/>
      <c r="PG250" s="196"/>
      <c r="PH250" s="196"/>
      <c r="PI250" s="196"/>
      <c r="PJ250" s="196"/>
      <c r="PK250" s="196"/>
      <c r="PL250" s="196"/>
      <c r="PM250" s="196"/>
      <c r="PN250" s="196"/>
      <c r="PO250" s="196"/>
      <c r="PP250" s="196"/>
      <c r="PQ250" s="196"/>
      <c r="PR250" s="196"/>
      <c r="PS250" s="196"/>
      <c r="PT250" s="196"/>
      <c r="PU250" s="196"/>
      <c r="PV250" s="196"/>
      <c r="PW250" s="196"/>
      <c r="PX250" s="261"/>
      <c r="PY250" s="261"/>
      <c r="PZ250" s="261"/>
      <c r="QA250" s="261"/>
      <c r="QB250" s="261"/>
      <c r="QC250" s="261"/>
      <c r="QD250" s="261"/>
      <c r="QE250" s="261"/>
      <c r="QF250" s="261"/>
      <c r="QG250" s="261"/>
      <c r="QH250" s="261"/>
      <c r="QI250" s="261"/>
      <c r="QJ250" s="261"/>
      <c r="QK250" s="261"/>
      <c r="QL250" s="261"/>
      <c r="QM250" s="261"/>
      <c r="QN250" s="261"/>
      <c r="QO250" s="261"/>
      <c r="QP250" s="261"/>
      <c r="QQ250" s="261"/>
      <c r="QR250" s="261"/>
      <c r="QS250" s="261"/>
      <c r="QT250" s="261"/>
      <c r="QU250" s="261"/>
      <c r="QV250" s="261"/>
      <c r="QW250" s="261"/>
      <c r="QX250" s="261"/>
      <c r="QY250" s="261"/>
      <c r="QZ250" s="261"/>
      <c r="RA250" s="261"/>
      <c r="RB250" s="261"/>
      <c r="RC250" s="261"/>
      <c r="RD250" s="261"/>
      <c r="RE250" s="261"/>
      <c r="RF250" s="261"/>
      <c r="RG250" s="261"/>
      <c r="RH250" s="261"/>
      <c r="RI250" s="261"/>
      <c r="RJ250" s="261"/>
      <c r="RK250" s="261"/>
      <c r="RL250" s="261"/>
      <c r="RM250" s="261"/>
      <c r="RN250" s="261"/>
      <c r="RO250" s="261"/>
      <c r="RP250" s="261"/>
      <c r="RQ250" s="261"/>
      <c r="RR250" s="261"/>
      <c r="RS250" s="261"/>
      <c r="RT250" s="261"/>
      <c r="RU250" s="261"/>
      <c r="RV250" s="261"/>
      <c r="RW250" s="261"/>
      <c r="RX250" s="261"/>
      <c r="RY250" s="261"/>
      <c r="RZ250" s="261"/>
      <c r="SA250" s="261"/>
      <c r="SB250" s="261"/>
      <c r="SC250" s="261"/>
      <c r="SD250" s="261"/>
      <c r="SE250" s="261"/>
    </row>
    <row r="251" spans="1:499" x14ac:dyDescent="0.2">
      <c r="A251" s="230" t="s">
        <v>830</v>
      </c>
      <c r="B251" s="231" t="s">
        <v>2987</v>
      </c>
      <c r="C251" s="225"/>
      <c r="D251" s="225"/>
      <c r="E251" s="225"/>
      <c r="F251" s="226" t="s">
        <v>5940</v>
      </c>
      <c r="G251" s="226" t="s">
        <v>5550</v>
      </c>
      <c r="H251" s="226" t="s">
        <v>5551</v>
      </c>
      <c r="I251" s="226" t="s">
        <v>5934</v>
      </c>
      <c r="J251" s="226"/>
      <c r="K251" s="226"/>
      <c r="L251" s="226"/>
      <c r="M251" s="226"/>
      <c r="N251" s="226" t="s">
        <v>5553</v>
      </c>
      <c r="O251" s="226" t="s">
        <v>5941</v>
      </c>
      <c r="P251" s="226"/>
      <c r="Q251" s="237">
        <v>0</v>
      </c>
      <c r="R251" s="238"/>
      <c r="S251" s="238"/>
      <c r="T251" s="238"/>
      <c r="U251" s="238"/>
      <c r="V251" s="238"/>
      <c r="W251" s="232" t="s">
        <v>5570</v>
      </c>
      <c r="X251" s="232"/>
      <c r="Y251" s="232" t="s">
        <v>5556</v>
      </c>
      <c r="Z251" s="235">
        <v>2.3199999999999998</v>
      </c>
      <c r="AA251" s="235">
        <v>3.55</v>
      </c>
      <c r="AB251" s="235">
        <v>0</v>
      </c>
      <c r="AC251" s="224">
        <v>36526</v>
      </c>
      <c r="AD251" s="224">
        <v>36526</v>
      </c>
      <c r="AE251" s="125">
        <v>18</v>
      </c>
      <c r="AF251" s="125">
        <v>24</v>
      </c>
      <c r="AG251" s="125">
        <v>12</v>
      </c>
      <c r="AH251" s="236">
        <v>1</v>
      </c>
      <c r="AI251" s="236"/>
      <c r="AJ251" s="125" t="s">
        <v>6225</v>
      </c>
      <c r="AK251" s="175" t="s">
        <v>5144</v>
      </c>
      <c r="AL251" s="125" t="s">
        <v>820</v>
      </c>
      <c r="AM251" s="27" t="s">
        <v>5060</v>
      </c>
      <c r="AN251" s="126">
        <v>11.43</v>
      </c>
      <c r="AO251" s="126">
        <v>5.8</v>
      </c>
      <c r="AP251" s="126">
        <v>7</v>
      </c>
      <c r="AQ251" s="126">
        <v>4.4000000000000004</v>
      </c>
      <c r="AR251" s="125">
        <v>1</v>
      </c>
      <c r="AS251" s="125">
        <v>0</v>
      </c>
      <c r="AT251" s="178">
        <v>43333</v>
      </c>
      <c r="AU251" s="178"/>
      <c r="AV251" s="178">
        <v>43070</v>
      </c>
      <c r="AW251" s="239" t="s">
        <v>855</v>
      </c>
      <c r="AX251" s="239" t="s">
        <v>846</v>
      </c>
      <c r="AY251" s="127"/>
      <c r="AZ251" s="127"/>
      <c r="BA251" s="128">
        <v>200</v>
      </c>
      <c r="BB251" s="128" t="s">
        <v>489</v>
      </c>
      <c r="BC251" s="128"/>
      <c r="BD251" s="128">
        <v>1</v>
      </c>
      <c r="BE251" s="129" t="s">
        <v>541</v>
      </c>
      <c r="BF251" s="130">
        <v>1</v>
      </c>
      <c r="BG251" s="240"/>
      <c r="BH251" s="241"/>
      <c r="BI251" s="190"/>
      <c r="BJ251" s="131">
        <v>266</v>
      </c>
      <c r="BK251" s="191">
        <v>494</v>
      </c>
      <c r="BL251" s="13">
        <v>177</v>
      </c>
      <c r="BM251" s="13">
        <v>88</v>
      </c>
      <c r="BN251" s="27" t="s">
        <v>5562</v>
      </c>
      <c r="BO251" s="13" t="s">
        <v>5562</v>
      </c>
      <c r="BP251" s="222">
        <v>296</v>
      </c>
      <c r="BQ251" s="132"/>
      <c r="BR251" s="133"/>
      <c r="BS251" s="125">
        <v>1000000000</v>
      </c>
      <c r="BT251" s="134">
        <v>320</v>
      </c>
      <c r="BU251" s="135">
        <v>-0.20300000000000001</v>
      </c>
      <c r="BV251" s="134">
        <v>0</v>
      </c>
      <c r="BW251" s="136">
        <v>0</v>
      </c>
      <c r="BX251" s="136">
        <v>0</v>
      </c>
      <c r="BY251" s="136">
        <v>0</v>
      </c>
      <c r="BZ251" s="134">
        <v>0</v>
      </c>
      <c r="CA251" s="134">
        <v>0</v>
      </c>
      <c r="CB251" s="134">
        <v>320</v>
      </c>
      <c r="CC251" s="135">
        <v>-0.20300000000000001</v>
      </c>
      <c r="CD251" s="134"/>
      <c r="CE251" s="134"/>
      <c r="CF251" s="137">
        <v>0</v>
      </c>
      <c r="CG251" s="134">
        <v>89</v>
      </c>
      <c r="CH251" s="132"/>
      <c r="CI251" s="132"/>
      <c r="CJ251" s="229" t="s">
        <v>820</v>
      </c>
      <c r="CK251" s="233" t="s">
        <v>820</v>
      </c>
      <c r="CL251" s="138">
        <v>0</v>
      </c>
      <c r="CM251" s="138">
        <v>125</v>
      </c>
      <c r="CN251" s="135">
        <v>0</v>
      </c>
      <c r="CO251" s="135">
        <v>0.71</v>
      </c>
      <c r="CP251" s="139"/>
      <c r="CQ251" s="135">
        <v>1</v>
      </c>
      <c r="CR251" s="179">
        <v>43479</v>
      </c>
      <c r="CS251" s="180">
        <v>43479</v>
      </c>
      <c r="CT251" s="181">
        <v>43605</v>
      </c>
      <c r="CU251" s="181">
        <v>43311</v>
      </c>
      <c r="CV251" s="181">
        <v>43395</v>
      </c>
      <c r="CW251" s="181">
        <v>43395</v>
      </c>
      <c r="CX251" s="181">
        <v>43479</v>
      </c>
      <c r="CY251" s="135">
        <v>0</v>
      </c>
      <c r="CZ251" s="134">
        <v>0</v>
      </c>
      <c r="DA251" s="135">
        <v>0</v>
      </c>
      <c r="DB251" s="135">
        <v>0</v>
      </c>
      <c r="DC251" s="135">
        <v>0</v>
      </c>
      <c r="DD251" s="135">
        <v>0</v>
      </c>
      <c r="DE251" s="140">
        <v>2.197802197802198E-2</v>
      </c>
      <c r="DF251" s="13" t="s">
        <v>820</v>
      </c>
      <c r="DG251" s="80" t="s">
        <v>820</v>
      </c>
      <c r="DH251" s="18" t="b">
        <v>0</v>
      </c>
      <c r="DI251" s="79"/>
      <c r="DJ251" s="79"/>
      <c r="DK251" s="192"/>
      <c r="DL251" s="174"/>
      <c r="DM251" s="193"/>
      <c r="DN251" s="135"/>
      <c r="DO251" s="79"/>
      <c r="DP251" s="79"/>
      <c r="DQ251" s="79"/>
      <c r="DR251" s="79"/>
      <c r="DS251" s="79"/>
      <c r="DT251" s="79"/>
      <c r="DU251" s="79"/>
      <c r="DV251" s="18"/>
      <c r="DW251" s="18"/>
      <c r="DX251" s="18"/>
      <c r="DY251" s="177"/>
      <c r="DZ251" s="177">
        <v>0</v>
      </c>
      <c r="EA251" s="177">
        <v>0</v>
      </c>
      <c r="EB251" s="177">
        <v>0</v>
      </c>
      <c r="EC251" s="177">
        <v>0</v>
      </c>
      <c r="ED251" s="177">
        <v>0</v>
      </c>
      <c r="EE251" s="177">
        <v>0</v>
      </c>
      <c r="EF251" s="177">
        <v>0</v>
      </c>
      <c r="EG251" s="177">
        <v>0</v>
      </c>
      <c r="EH251" s="177">
        <v>0</v>
      </c>
      <c r="EI251" s="177">
        <v>0</v>
      </c>
      <c r="EJ251" s="177">
        <v>0</v>
      </c>
      <c r="EK251" s="177">
        <v>0</v>
      </c>
      <c r="EL251" s="177">
        <v>0</v>
      </c>
      <c r="EM251" s="177">
        <v>0</v>
      </c>
      <c r="EN251" s="177">
        <v>0</v>
      </c>
      <c r="EO251" s="177">
        <v>0</v>
      </c>
      <c r="EP251" s="177">
        <v>186</v>
      </c>
      <c r="EQ251" s="177">
        <v>0</v>
      </c>
      <c r="ER251" s="177">
        <v>0</v>
      </c>
      <c r="ES251" s="177">
        <v>0</v>
      </c>
      <c r="ET251" s="177">
        <v>0</v>
      </c>
      <c r="EU251" s="177">
        <v>217</v>
      </c>
      <c r="EV251" s="177">
        <v>0</v>
      </c>
      <c r="EW251" s="177">
        <v>0</v>
      </c>
      <c r="EX251" s="177">
        <v>0</v>
      </c>
      <c r="EY251" s="177">
        <v>224</v>
      </c>
      <c r="EZ251" s="177">
        <v>0</v>
      </c>
      <c r="FA251" s="177">
        <v>0</v>
      </c>
      <c r="FB251" s="177">
        <v>279</v>
      </c>
      <c r="FC251" s="250">
        <v>224</v>
      </c>
      <c r="FD251" s="250">
        <v>179</v>
      </c>
      <c r="FE251" s="250">
        <v>179</v>
      </c>
      <c r="FF251" s="250">
        <v>179</v>
      </c>
      <c r="FG251" s="250">
        <v>155</v>
      </c>
      <c r="FH251" s="250">
        <v>133</v>
      </c>
      <c r="FI251" s="250">
        <v>133</v>
      </c>
      <c r="FJ251" s="250">
        <v>133</v>
      </c>
      <c r="FK251" s="250">
        <v>126</v>
      </c>
      <c r="FL251" s="250">
        <v>126</v>
      </c>
      <c r="FM251" s="250">
        <v>126</v>
      </c>
      <c r="FN251" s="250">
        <v>126</v>
      </c>
      <c r="FO251" s="250">
        <v>126</v>
      </c>
      <c r="FP251" s="250">
        <v>126</v>
      </c>
      <c r="FQ251" s="250">
        <v>126</v>
      </c>
      <c r="FR251" s="250">
        <v>126</v>
      </c>
      <c r="FS251" s="250">
        <v>126</v>
      </c>
      <c r="FT251" s="250">
        <v>126</v>
      </c>
      <c r="FU251" s="250">
        <v>126</v>
      </c>
      <c r="FV251" s="250">
        <v>126</v>
      </c>
      <c r="FW251" s="250">
        <v>126</v>
      </c>
      <c r="FX251" s="250">
        <v>126</v>
      </c>
      <c r="FY251" s="250">
        <v>126</v>
      </c>
      <c r="FZ251" s="250">
        <v>126</v>
      </c>
      <c r="GA251" s="250">
        <v>126</v>
      </c>
      <c r="GB251" s="250">
        <v>126</v>
      </c>
      <c r="GC251" s="250">
        <v>126</v>
      </c>
      <c r="GD251" s="245">
        <v>110</v>
      </c>
      <c r="GE251" s="245">
        <v>110</v>
      </c>
      <c r="GF251" s="245">
        <v>107</v>
      </c>
      <c r="GG251" s="245">
        <v>110</v>
      </c>
      <c r="GH251" s="245">
        <v>107</v>
      </c>
      <c r="GI251" s="245">
        <v>107</v>
      </c>
      <c r="GJ251" s="245">
        <v>107</v>
      </c>
      <c r="GK251" s="245">
        <v>97</v>
      </c>
      <c r="GL251" s="245">
        <v>77</v>
      </c>
      <c r="GM251" s="245">
        <v>77</v>
      </c>
      <c r="GN251" s="245">
        <v>77</v>
      </c>
      <c r="GO251" s="245">
        <v>77</v>
      </c>
      <c r="GP251" s="245">
        <v>77</v>
      </c>
      <c r="GQ251" s="245">
        <v>77</v>
      </c>
      <c r="GR251" s="245">
        <v>77</v>
      </c>
      <c r="GS251" s="245">
        <v>77</v>
      </c>
      <c r="GT251" s="245">
        <v>77</v>
      </c>
      <c r="GU251" s="245">
        <v>77</v>
      </c>
      <c r="GV251" s="245">
        <v>74</v>
      </c>
      <c r="GW251" s="245">
        <v>74</v>
      </c>
      <c r="GX251" s="245">
        <v>74</v>
      </c>
      <c r="GY251" s="245">
        <v>71</v>
      </c>
      <c r="GZ251" s="245">
        <v>71</v>
      </c>
      <c r="HA251" s="245">
        <v>71</v>
      </c>
      <c r="HB251" s="245">
        <v>71</v>
      </c>
      <c r="HC251" s="245">
        <v>71</v>
      </c>
      <c r="HD251" s="245">
        <v>71</v>
      </c>
      <c r="HE251" s="245">
        <v>1</v>
      </c>
      <c r="HF251" s="245">
        <v>71</v>
      </c>
      <c r="HG251" s="245">
        <v>71</v>
      </c>
      <c r="HH251" s="245">
        <v>71</v>
      </c>
      <c r="HI251" s="242">
        <v>71</v>
      </c>
      <c r="HJ251" s="242">
        <v>71</v>
      </c>
      <c r="HK251" s="198"/>
      <c r="HL251" s="198"/>
      <c r="HM251" s="242">
        <v>65</v>
      </c>
      <c r="HN251" s="242">
        <v>65</v>
      </c>
      <c r="HO251" s="242">
        <v>71</v>
      </c>
      <c r="HP251" s="242">
        <v>63</v>
      </c>
      <c r="HQ251" s="242">
        <v>63</v>
      </c>
      <c r="HR251" s="242">
        <v>53</v>
      </c>
      <c r="HS251" s="242">
        <v>53</v>
      </c>
      <c r="HT251" s="242">
        <v>53</v>
      </c>
      <c r="HU251" s="242">
        <v>50</v>
      </c>
      <c r="HV251" s="198"/>
      <c r="HW251" s="242">
        <v>50</v>
      </c>
      <c r="HX251" s="242">
        <v>50</v>
      </c>
      <c r="HY251" s="242">
        <v>50</v>
      </c>
      <c r="HZ251" s="242">
        <v>50</v>
      </c>
      <c r="IA251" s="242">
        <v>50</v>
      </c>
      <c r="IB251" s="242">
        <v>50</v>
      </c>
      <c r="IC251" s="242">
        <v>50</v>
      </c>
      <c r="ID251" s="242">
        <v>50</v>
      </c>
      <c r="IE251" s="242">
        <v>50</v>
      </c>
      <c r="IF251" s="242">
        <v>50</v>
      </c>
      <c r="IG251" s="242">
        <v>50</v>
      </c>
      <c r="IH251" s="242">
        <v>50</v>
      </c>
      <c r="II251" s="242">
        <v>46</v>
      </c>
      <c r="IJ251" s="242">
        <v>46</v>
      </c>
      <c r="IK251" s="242">
        <v>46</v>
      </c>
      <c r="IL251" s="242">
        <v>46</v>
      </c>
      <c r="IM251" s="242">
        <v>46</v>
      </c>
      <c r="IN251" s="242">
        <v>46</v>
      </c>
      <c r="IO251" s="242">
        <v>46</v>
      </c>
      <c r="IP251" s="242">
        <v>46</v>
      </c>
      <c r="IQ251" s="242">
        <v>37</v>
      </c>
      <c r="IR251" s="242">
        <v>36</v>
      </c>
      <c r="IS251" s="242">
        <v>36</v>
      </c>
      <c r="IT251" s="242">
        <v>36</v>
      </c>
      <c r="IU251" s="242">
        <v>36</v>
      </c>
      <c r="IV251" s="242">
        <v>36</v>
      </c>
      <c r="IW251" s="242">
        <v>36</v>
      </c>
      <c r="IX251" s="242">
        <v>28</v>
      </c>
      <c r="IY251" s="242">
        <v>28</v>
      </c>
      <c r="IZ251" s="198"/>
      <c r="JA251" s="242">
        <v>26</v>
      </c>
      <c r="JB251" s="242">
        <v>26</v>
      </c>
      <c r="JC251" s="242">
        <v>26</v>
      </c>
      <c r="JD251" s="242">
        <v>26</v>
      </c>
      <c r="JE251" s="242">
        <v>26</v>
      </c>
      <c r="JF251" s="242">
        <v>26</v>
      </c>
      <c r="JG251" s="242">
        <v>26</v>
      </c>
      <c r="JH251" s="242">
        <v>24</v>
      </c>
      <c r="JI251" s="242">
        <v>24</v>
      </c>
      <c r="JJ251" s="242"/>
      <c r="JK251" s="242">
        <v>24</v>
      </c>
      <c r="JL251" s="242">
        <v>24</v>
      </c>
      <c r="JM251" s="242">
        <v>24</v>
      </c>
      <c r="JN251" s="242">
        <v>24</v>
      </c>
      <c r="JO251" s="242">
        <v>24</v>
      </c>
      <c r="JP251" s="242">
        <v>24</v>
      </c>
      <c r="JQ251" s="198"/>
      <c r="JR251" s="242">
        <v>24</v>
      </c>
      <c r="JS251" s="242">
        <v>24</v>
      </c>
      <c r="JT251" s="242">
        <v>24</v>
      </c>
      <c r="JU251" s="242">
        <v>24</v>
      </c>
      <c r="JV251" s="242">
        <v>24</v>
      </c>
      <c r="JW251" s="242">
        <v>24</v>
      </c>
      <c r="JX251" s="242">
        <v>24</v>
      </c>
      <c r="JY251" s="242">
        <v>18</v>
      </c>
      <c r="JZ251" s="242">
        <v>18</v>
      </c>
      <c r="KA251" s="242">
        <v>13</v>
      </c>
      <c r="KB251" s="242">
        <v>8</v>
      </c>
      <c r="KC251" s="242">
        <v>8</v>
      </c>
      <c r="KD251" s="242">
        <v>8</v>
      </c>
      <c r="KE251" s="242">
        <v>8</v>
      </c>
      <c r="KF251" s="242">
        <v>8</v>
      </c>
      <c r="KG251" s="242">
        <v>8</v>
      </c>
      <c r="KH251" s="242">
        <v>4</v>
      </c>
      <c r="KI251" s="242">
        <v>4</v>
      </c>
      <c r="KJ251" s="242">
        <v>4</v>
      </c>
      <c r="KK251" s="242">
        <v>4</v>
      </c>
      <c r="KL251" s="242">
        <v>4</v>
      </c>
      <c r="KM251" s="242">
        <v>1</v>
      </c>
      <c r="KN251" s="242">
        <v>1</v>
      </c>
      <c r="KO251" s="243">
        <v>0</v>
      </c>
      <c r="KP251" s="243">
        <v>0</v>
      </c>
      <c r="KQ251" s="243">
        <v>0</v>
      </c>
      <c r="KR251" s="243">
        <v>0</v>
      </c>
      <c r="KS251" s="243">
        <v>0</v>
      </c>
      <c r="KT251" s="243">
        <v>0</v>
      </c>
      <c r="KU251" s="243">
        <v>0</v>
      </c>
      <c r="KV251" s="243">
        <v>0</v>
      </c>
      <c r="KW251" s="243">
        <v>0</v>
      </c>
      <c r="KX251" s="198"/>
      <c r="KY251" s="198"/>
      <c r="KZ251" s="198"/>
      <c r="LA251" s="198"/>
      <c r="LB251" s="243">
        <v>0</v>
      </c>
      <c r="LC251" s="242">
        <v>24</v>
      </c>
      <c r="LD251" s="242">
        <v>24</v>
      </c>
      <c r="LE251" s="243">
        <v>0</v>
      </c>
      <c r="LF251" s="243">
        <v>0</v>
      </c>
      <c r="LG251" s="243">
        <v>0</v>
      </c>
      <c r="LH251" s="198"/>
      <c r="LI251" s="198"/>
      <c r="LJ251" s="198"/>
      <c r="LK251" s="198"/>
      <c r="LL251" s="198"/>
      <c r="LM251" s="198"/>
      <c r="LN251" s="198"/>
      <c r="LO251" s="198"/>
      <c r="LP251" s="198"/>
      <c r="LQ251" s="243">
        <v>0</v>
      </c>
      <c r="LR251" s="198"/>
      <c r="LS251" s="198"/>
      <c r="LT251" s="198"/>
      <c r="LU251" s="198"/>
      <c r="LV251" s="198"/>
      <c r="LW251" s="198"/>
      <c r="LX251" s="198"/>
      <c r="LY251" s="198"/>
      <c r="LZ251" s="198"/>
      <c r="MA251" s="198"/>
      <c r="MB251" s="198"/>
      <c r="MC251" s="198"/>
      <c r="MD251" s="198"/>
      <c r="ME251" s="198"/>
      <c r="MF251" s="198"/>
      <c r="MG251" s="198"/>
      <c r="MH251" s="198"/>
      <c r="MI251" s="198"/>
      <c r="MJ251" s="198"/>
      <c r="MK251" s="198"/>
      <c r="ML251" s="198"/>
      <c r="MM251" s="198"/>
      <c r="MN251" s="243">
        <v>0</v>
      </c>
      <c r="MO251" s="247">
        <v>320</v>
      </c>
      <c r="MP251" s="198"/>
      <c r="MQ251" s="247">
        <v>320</v>
      </c>
      <c r="MR251" s="198"/>
      <c r="MS251" s="198"/>
      <c r="MT251" s="198"/>
      <c r="MU251" s="198"/>
      <c r="MV251" s="198"/>
      <c r="MW251" s="198"/>
      <c r="MX251" s="198"/>
      <c r="MY251" s="198"/>
      <c r="MZ251" s="198"/>
      <c r="NA251" s="247">
        <v>320</v>
      </c>
      <c r="NB251" s="198"/>
      <c r="NC251" s="198"/>
      <c r="ND251" s="198"/>
      <c r="NE251" s="198"/>
      <c r="NF251" s="198"/>
      <c r="NG251" s="198"/>
      <c r="NH251" s="198"/>
      <c r="NI251" s="198"/>
      <c r="NJ251" s="198"/>
      <c r="NK251" s="198"/>
      <c r="NL251" s="198"/>
      <c r="NM251" s="198"/>
      <c r="NN251" s="198"/>
      <c r="NO251" s="198"/>
      <c r="NP251" s="198"/>
      <c r="NQ251" s="198"/>
      <c r="NR251" s="198"/>
      <c r="NS251" s="198"/>
      <c r="NT251" s="198"/>
      <c r="NU251" s="198"/>
      <c r="NV251" s="198"/>
      <c r="NW251" s="198"/>
      <c r="NX251" s="198"/>
      <c r="NY251" s="198"/>
      <c r="NZ251" s="198"/>
      <c r="OA251" s="198"/>
      <c r="OB251" s="198"/>
      <c r="OC251" s="198"/>
      <c r="OD251" s="198"/>
      <c r="OE251" s="198"/>
      <c r="OF251" s="198"/>
      <c r="OG251" s="198"/>
      <c r="OH251" s="198"/>
      <c r="OI251" s="198"/>
      <c r="OJ251" s="198"/>
      <c r="OK251" s="198"/>
      <c r="OL251" s="198"/>
      <c r="OM251" s="198"/>
      <c r="ON251" s="198"/>
      <c r="OO251" s="198"/>
      <c r="OP251" s="198"/>
      <c r="OQ251" s="198"/>
      <c r="OR251" s="198"/>
      <c r="OS251" s="198"/>
      <c r="OT251" s="198"/>
      <c r="OU251" s="198"/>
      <c r="OV251" s="198"/>
      <c r="OW251" s="198"/>
      <c r="OX251" s="198"/>
      <c r="OY251" s="198"/>
      <c r="OZ251" s="198"/>
      <c r="PA251" s="198"/>
      <c r="PB251" s="198"/>
      <c r="PC251" s="198"/>
      <c r="PD251" s="198"/>
      <c r="PE251" s="198"/>
      <c r="PF251" s="198"/>
      <c r="PG251" s="198"/>
      <c r="PH251" s="198"/>
      <c r="PI251" s="198"/>
      <c r="PJ251" s="198"/>
      <c r="PK251" s="198"/>
      <c r="PL251" s="198"/>
      <c r="PM251" s="198"/>
      <c r="PN251" s="198"/>
      <c r="PO251" s="198"/>
      <c r="PP251" s="198"/>
      <c r="PQ251" s="198"/>
      <c r="PR251" s="198"/>
      <c r="PS251" s="198"/>
      <c r="PT251" s="198"/>
      <c r="PU251" s="198"/>
      <c r="PV251" s="198"/>
      <c r="PW251" s="198"/>
      <c r="PX251" s="261"/>
      <c r="PY251" s="261"/>
      <c r="PZ251" s="261"/>
      <c r="QA251" s="261"/>
      <c r="QB251" s="261"/>
      <c r="QC251" s="261"/>
      <c r="QD251" s="261"/>
      <c r="QE251" s="261"/>
      <c r="QF251" s="261"/>
      <c r="QG251" s="261"/>
      <c r="QH251" s="261"/>
      <c r="QI251" s="261"/>
      <c r="QJ251" s="261"/>
      <c r="QK251" s="261"/>
      <c r="QL251" s="261"/>
      <c r="QM251" s="261"/>
      <c r="QN251" s="261"/>
      <c r="QO251" s="261"/>
      <c r="QP251" s="261"/>
      <c r="QQ251" s="261"/>
      <c r="QR251" s="261"/>
      <c r="QS251" s="261"/>
      <c r="QT251" s="261"/>
      <c r="QU251" s="261"/>
      <c r="QV251" s="261"/>
      <c r="QW251" s="261"/>
      <c r="QX251" s="261"/>
      <c r="QY251" s="261"/>
      <c r="QZ251" s="261"/>
      <c r="RA251" s="261"/>
      <c r="RB251" s="261"/>
      <c r="RC251" s="261"/>
      <c r="RD251" s="261"/>
      <c r="RE251" s="261"/>
      <c r="RF251" s="261"/>
      <c r="RG251" s="261"/>
      <c r="RH251" s="261"/>
      <c r="RI251" s="261"/>
      <c r="RJ251" s="261"/>
      <c r="RK251" s="261"/>
      <c r="RL251" s="261"/>
      <c r="RM251" s="261"/>
      <c r="RN251" s="261"/>
      <c r="RO251" s="261"/>
      <c r="RP251" s="261"/>
      <c r="RQ251" s="261"/>
      <c r="RR251" s="261"/>
      <c r="RS251" s="261"/>
      <c r="RT251" s="261"/>
      <c r="RU251" s="261"/>
      <c r="RV251" s="261"/>
      <c r="RW251" s="261"/>
      <c r="RX251" s="261"/>
      <c r="RY251" s="261"/>
      <c r="RZ251" s="261"/>
      <c r="SA251" s="261"/>
      <c r="SB251" s="261"/>
      <c r="SC251" s="261"/>
      <c r="SD251" s="261"/>
      <c r="SE251" s="261"/>
    </row>
    <row r="252" spans="1:499" x14ac:dyDescent="0.2">
      <c r="A252" s="230" t="s">
        <v>830</v>
      </c>
      <c r="B252" s="231" t="s">
        <v>2985</v>
      </c>
      <c r="C252" s="225"/>
      <c r="D252" s="225"/>
      <c r="E252" s="225"/>
      <c r="F252" s="226" t="s">
        <v>5942</v>
      </c>
      <c r="G252" s="226" t="s">
        <v>5550</v>
      </c>
      <c r="H252" s="226" t="s">
        <v>5551</v>
      </c>
      <c r="I252" s="226" t="s">
        <v>5934</v>
      </c>
      <c r="J252" s="226"/>
      <c r="K252" s="226"/>
      <c r="L252" s="226"/>
      <c r="M252" s="226"/>
      <c r="N252" s="226" t="s">
        <v>5553</v>
      </c>
      <c r="O252" s="226" t="s">
        <v>5941</v>
      </c>
      <c r="P252" s="226"/>
      <c r="Q252" s="237">
        <v>0</v>
      </c>
      <c r="R252" s="238"/>
      <c r="S252" s="238"/>
      <c r="T252" s="238"/>
      <c r="U252" s="238"/>
      <c r="V252" s="238"/>
      <c r="W252" s="232" t="s">
        <v>5578</v>
      </c>
      <c r="X252" s="232"/>
      <c r="Y252" s="232" t="s">
        <v>5556</v>
      </c>
      <c r="Z252" s="235">
        <v>2.4</v>
      </c>
      <c r="AA252" s="235">
        <v>3.55</v>
      </c>
      <c r="AB252" s="235">
        <v>0</v>
      </c>
      <c r="AC252" s="224">
        <v>36526</v>
      </c>
      <c r="AD252" s="224">
        <v>36526</v>
      </c>
      <c r="AE252" s="125">
        <v>18</v>
      </c>
      <c r="AF252" s="125">
        <v>24</v>
      </c>
      <c r="AG252" s="125">
        <v>12</v>
      </c>
      <c r="AH252" s="236">
        <v>1</v>
      </c>
      <c r="AI252" s="236" t="s">
        <v>5297</v>
      </c>
      <c r="AJ252" s="125" t="s">
        <v>6188</v>
      </c>
      <c r="AK252" s="175" t="s">
        <v>5144</v>
      </c>
      <c r="AL252" s="125">
        <v>266</v>
      </c>
      <c r="AM252" s="27" t="s">
        <v>5060</v>
      </c>
      <c r="AN252" s="126">
        <v>7.43</v>
      </c>
      <c r="AO252" s="126">
        <v>6.7</v>
      </c>
      <c r="AP252" s="126">
        <v>1.3</v>
      </c>
      <c r="AQ252" s="126">
        <v>0</v>
      </c>
      <c r="AR252" s="125">
        <v>0</v>
      </c>
      <c r="AS252" s="125">
        <v>0</v>
      </c>
      <c r="AT252" s="178">
        <v>43333</v>
      </c>
      <c r="AU252" s="178"/>
      <c r="AV252" s="178">
        <v>43333</v>
      </c>
      <c r="AW252" s="239" t="s">
        <v>855</v>
      </c>
      <c r="AX252" s="239" t="s">
        <v>846</v>
      </c>
      <c r="AY252" s="127"/>
      <c r="AZ252" s="127"/>
      <c r="BA252" s="128">
        <v>1</v>
      </c>
      <c r="BB252" s="128" t="s">
        <v>489</v>
      </c>
      <c r="BC252" s="128"/>
      <c r="BD252" s="128">
        <v>1</v>
      </c>
      <c r="BE252" s="129" t="s">
        <v>541</v>
      </c>
      <c r="BF252" s="130">
        <v>1</v>
      </c>
      <c r="BG252" s="240"/>
      <c r="BH252" s="241"/>
      <c r="BI252" s="190"/>
      <c r="BJ252" s="131">
        <v>200</v>
      </c>
      <c r="BK252" s="191">
        <v>321</v>
      </c>
      <c r="BL252" s="13">
        <v>133</v>
      </c>
      <c r="BM252" s="13">
        <v>66</v>
      </c>
      <c r="BN252" s="27" t="s">
        <v>5557</v>
      </c>
      <c r="BO252" s="13" t="s">
        <v>5557</v>
      </c>
      <c r="BP252" s="222">
        <v>350</v>
      </c>
      <c r="BQ252" s="132"/>
      <c r="BR252" s="133"/>
      <c r="BS252" s="125">
        <v>1000000000</v>
      </c>
      <c r="BT252" s="134">
        <v>39</v>
      </c>
      <c r="BU252" s="135">
        <v>0.80500000000000005</v>
      </c>
      <c r="BV252" s="134">
        <v>0</v>
      </c>
      <c r="BW252" s="136">
        <v>0</v>
      </c>
      <c r="BX252" s="136">
        <v>0</v>
      </c>
      <c r="BY252" s="136">
        <v>0</v>
      </c>
      <c r="BZ252" s="134">
        <v>0</v>
      </c>
      <c r="CA252" s="134">
        <v>0</v>
      </c>
      <c r="CB252" s="134">
        <v>39</v>
      </c>
      <c r="CC252" s="135">
        <v>0.80500000000000005</v>
      </c>
      <c r="CD252" s="134"/>
      <c r="CE252" s="134"/>
      <c r="CF252" s="137">
        <v>161</v>
      </c>
      <c r="CG252" s="134">
        <v>67</v>
      </c>
      <c r="CH252" s="132"/>
      <c r="CI252" s="132"/>
      <c r="CJ252" s="229" t="s">
        <v>820</v>
      </c>
      <c r="CK252" s="233" t="s">
        <v>820</v>
      </c>
      <c r="CL252" s="138">
        <v>31</v>
      </c>
      <c r="CM252" s="138">
        <v>0</v>
      </c>
      <c r="CN252" s="135">
        <v>0</v>
      </c>
      <c r="CO252" s="135">
        <v>0.64</v>
      </c>
      <c r="CP252" s="139"/>
      <c r="CQ252" s="135">
        <v>1</v>
      </c>
      <c r="CR252" s="179">
        <v>43333</v>
      </c>
      <c r="CS252" s="180">
        <v>43367</v>
      </c>
      <c r="CT252" s="181">
        <v>43493</v>
      </c>
      <c r="CU252" s="181">
        <v>43311</v>
      </c>
      <c r="CV252" s="181">
        <v>43395</v>
      </c>
      <c r="CW252" s="181">
        <v>43395</v>
      </c>
      <c r="CX252" s="181">
        <v>43479</v>
      </c>
      <c r="CY252" s="135">
        <v>0.23049211753684826</v>
      </c>
      <c r="CZ252" s="134">
        <v>147</v>
      </c>
      <c r="DA252" s="135">
        <v>9.7087378640776691E-3</v>
      </c>
      <c r="DB252" s="135">
        <v>2.9126213592233011E-2</v>
      </c>
      <c r="DC252" s="135">
        <v>0.50485436893203883</v>
      </c>
      <c r="DD252" s="135">
        <v>0</v>
      </c>
      <c r="DE252" s="140">
        <v>0</v>
      </c>
      <c r="DF252" s="13" t="s">
        <v>820</v>
      </c>
      <c r="DG252" s="80" t="s">
        <v>706</v>
      </c>
      <c r="DH252" s="18" t="b">
        <v>0</v>
      </c>
      <c r="DI252" s="79"/>
      <c r="DJ252" s="79"/>
      <c r="DK252" s="192"/>
      <c r="DL252" s="174"/>
      <c r="DM252" s="193"/>
      <c r="DN252" s="135"/>
      <c r="DO252" s="79"/>
      <c r="DP252" s="79"/>
      <c r="DQ252" s="79"/>
      <c r="DR252" s="79"/>
      <c r="DS252" s="79"/>
      <c r="DT252" s="79"/>
      <c r="DU252" s="79"/>
      <c r="DV252" s="18"/>
      <c r="DW252" s="18"/>
      <c r="DX252" s="18"/>
      <c r="DY252" s="177"/>
      <c r="DZ252" s="177">
        <v>0</v>
      </c>
      <c r="EA252" s="177">
        <v>0</v>
      </c>
      <c r="EB252" s="177">
        <v>0</v>
      </c>
      <c r="EC252" s="177">
        <v>0</v>
      </c>
      <c r="ED252" s="177">
        <v>0</v>
      </c>
      <c r="EE252" s="177">
        <v>0</v>
      </c>
      <c r="EF252" s="177">
        <v>0</v>
      </c>
      <c r="EG252" s="177">
        <v>0</v>
      </c>
      <c r="EH252" s="177">
        <v>0</v>
      </c>
      <c r="EI252" s="177">
        <v>0</v>
      </c>
      <c r="EJ252" s="177">
        <v>0</v>
      </c>
      <c r="EK252" s="177">
        <v>0</v>
      </c>
      <c r="EL252" s="177">
        <v>0</v>
      </c>
      <c r="EM252" s="177">
        <v>0</v>
      </c>
      <c r="EN252" s="177">
        <v>0</v>
      </c>
      <c r="EO252" s="177">
        <v>0</v>
      </c>
      <c r="EP252" s="177">
        <v>177</v>
      </c>
      <c r="EQ252" s="177">
        <v>0</v>
      </c>
      <c r="ER252" s="177">
        <v>0</v>
      </c>
      <c r="ES252" s="177">
        <v>0</v>
      </c>
      <c r="ET252" s="177">
        <v>0</v>
      </c>
      <c r="EU252" s="177">
        <v>182</v>
      </c>
      <c r="EV252" s="177">
        <v>0</v>
      </c>
      <c r="EW252" s="177">
        <v>0</v>
      </c>
      <c r="EX252" s="177">
        <v>0</v>
      </c>
      <c r="EY252" s="177">
        <v>193</v>
      </c>
      <c r="EZ252" s="177">
        <v>0</v>
      </c>
      <c r="FA252" s="177">
        <v>0</v>
      </c>
      <c r="FB252" s="177">
        <v>199</v>
      </c>
      <c r="FC252" s="250">
        <v>233</v>
      </c>
      <c r="FD252" s="244">
        <v>188</v>
      </c>
      <c r="FE252" s="244">
        <v>188</v>
      </c>
      <c r="FF252" s="244">
        <v>188</v>
      </c>
      <c r="FG252" s="250">
        <v>171</v>
      </c>
      <c r="FH252" s="250">
        <v>168</v>
      </c>
      <c r="FI252" s="244">
        <v>168</v>
      </c>
      <c r="FJ252" s="244">
        <v>168</v>
      </c>
      <c r="FK252" s="244">
        <v>157</v>
      </c>
      <c r="FL252" s="244">
        <v>157</v>
      </c>
      <c r="FM252" s="244">
        <v>157</v>
      </c>
      <c r="FN252" s="244">
        <v>157</v>
      </c>
      <c r="FO252" s="244">
        <v>157</v>
      </c>
      <c r="FP252" s="244">
        <v>157</v>
      </c>
      <c r="FQ252" s="244">
        <v>157</v>
      </c>
      <c r="FR252" s="244">
        <v>157</v>
      </c>
      <c r="FS252" s="244">
        <v>157</v>
      </c>
      <c r="FT252" s="244">
        <v>157</v>
      </c>
      <c r="FU252" s="244">
        <v>157</v>
      </c>
      <c r="FV252" s="244">
        <v>157</v>
      </c>
      <c r="FW252" s="244">
        <v>157</v>
      </c>
      <c r="FX252" s="244">
        <v>157</v>
      </c>
      <c r="FY252" s="244">
        <v>157</v>
      </c>
      <c r="FZ252" s="244">
        <v>157</v>
      </c>
      <c r="GA252" s="244">
        <v>157</v>
      </c>
      <c r="GB252" s="244">
        <v>157</v>
      </c>
      <c r="GC252" s="244">
        <v>157</v>
      </c>
      <c r="GD252" s="244">
        <v>153</v>
      </c>
      <c r="GE252" s="244">
        <v>153</v>
      </c>
      <c r="GF252" s="244">
        <v>153</v>
      </c>
      <c r="GG252" s="244">
        <v>153</v>
      </c>
      <c r="GH252" s="244">
        <v>153</v>
      </c>
      <c r="GI252" s="244">
        <v>153</v>
      </c>
      <c r="GJ252" s="244">
        <v>153</v>
      </c>
      <c r="GK252" s="244">
        <v>153</v>
      </c>
      <c r="GL252" s="244">
        <v>153</v>
      </c>
      <c r="GM252" s="244">
        <v>153</v>
      </c>
      <c r="GN252" s="244">
        <v>153</v>
      </c>
      <c r="GO252" s="244">
        <v>153</v>
      </c>
      <c r="GP252" s="244">
        <v>153</v>
      </c>
      <c r="GQ252" s="244">
        <v>153</v>
      </c>
      <c r="GR252" s="244">
        <v>153</v>
      </c>
      <c r="GS252" s="244">
        <v>153</v>
      </c>
      <c r="GT252" s="244">
        <v>153</v>
      </c>
      <c r="GU252" s="244">
        <v>153</v>
      </c>
      <c r="GV252" s="244">
        <v>151</v>
      </c>
      <c r="GW252" s="244">
        <v>151</v>
      </c>
      <c r="GX252" s="244">
        <v>151</v>
      </c>
      <c r="GY252" s="244">
        <v>151</v>
      </c>
      <c r="GZ252" s="244">
        <v>151</v>
      </c>
      <c r="HA252" s="244">
        <v>151</v>
      </c>
      <c r="HB252" s="244">
        <v>151</v>
      </c>
      <c r="HC252" s="244">
        <v>151</v>
      </c>
      <c r="HD252" s="244">
        <v>151</v>
      </c>
      <c r="HE252" s="244">
        <v>1</v>
      </c>
      <c r="HF252" s="244">
        <v>151</v>
      </c>
      <c r="HG252" s="244">
        <v>151</v>
      </c>
      <c r="HH252" s="244">
        <v>151</v>
      </c>
      <c r="HI252" s="244">
        <v>151</v>
      </c>
      <c r="HJ252" s="244">
        <v>151</v>
      </c>
      <c r="HK252" s="196"/>
      <c r="HL252" s="196"/>
      <c r="HM252" s="244">
        <v>145</v>
      </c>
      <c r="HN252" s="244">
        <v>145</v>
      </c>
      <c r="HO252" s="244">
        <v>151</v>
      </c>
      <c r="HP252" s="244">
        <v>145</v>
      </c>
      <c r="HQ252" s="244">
        <v>145</v>
      </c>
      <c r="HR252" s="244">
        <v>145</v>
      </c>
      <c r="HS252" s="244">
        <v>145</v>
      </c>
      <c r="HT252" s="244">
        <v>145</v>
      </c>
      <c r="HU252" s="248">
        <v>145</v>
      </c>
      <c r="HV252" s="196"/>
      <c r="HW252" s="248">
        <v>145</v>
      </c>
      <c r="HX252" s="248">
        <v>143</v>
      </c>
      <c r="HY252" s="248">
        <v>143</v>
      </c>
      <c r="HZ252" s="248">
        <v>143</v>
      </c>
      <c r="IA252" s="248">
        <v>143</v>
      </c>
      <c r="IB252" s="248">
        <v>143</v>
      </c>
      <c r="IC252" s="248">
        <v>143</v>
      </c>
      <c r="ID252" s="248">
        <v>143</v>
      </c>
      <c r="IE252" s="248">
        <v>143</v>
      </c>
      <c r="IF252" s="248">
        <v>143</v>
      </c>
      <c r="IG252" s="248">
        <v>143</v>
      </c>
      <c r="IH252" s="248">
        <v>143</v>
      </c>
      <c r="II252" s="248">
        <v>139</v>
      </c>
      <c r="IJ252" s="248">
        <v>139</v>
      </c>
      <c r="IK252" s="248">
        <v>139</v>
      </c>
      <c r="IL252" s="248">
        <v>139</v>
      </c>
      <c r="IM252" s="248">
        <v>139</v>
      </c>
      <c r="IN252" s="248">
        <v>139</v>
      </c>
      <c r="IO252" s="248">
        <v>139</v>
      </c>
      <c r="IP252" s="248">
        <v>139</v>
      </c>
      <c r="IQ252" s="248">
        <v>135</v>
      </c>
      <c r="IR252" s="248">
        <v>134</v>
      </c>
      <c r="IS252" s="248">
        <v>134</v>
      </c>
      <c r="IT252" s="248">
        <v>134</v>
      </c>
      <c r="IU252" s="248">
        <v>134</v>
      </c>
      <c r="IV252" s="248">
        <v>134</v>
      </c>
      <c r="IW252" s="248">
        <v>134</v>
      </c>
      <c r="IX252" s="248">
        <v>134</v>
      </c>
      <c r="IY252" s="248">
        <v>134</v>
      </c>
      <c r="IZ252" s="196"/>
      <c r="JA252" s="244">
        <v>132</v>
      </c>
      <c r="JB252" s="244">
        <v>132</v>
      </c>
      <c r="JC252" s="244">
        <v>132</v>
      </c>
      <c r="JD252" s="250">
        <v>131</v>
      </c>
      <c r="JE252" s="250">
        <v>131</v>
      </c>
      <c r="JF252" s="250">
        <v>131</v>
      </c>
      <c r="JG252" s="250">
        <v>131</v>
      </c>
      <c r="JH252" s="250">
        <v>129</v>
      </c>
      <c r="JI252" s="250">
        <v>129</v>
      </c>
      <c r="JJ252" s="250"/>
      <c r="JK252" s="244">
        <v>129</v>
      </c>
      <c r="JL252" s="250">
        <v>129</v>
      </c>
      <c r="JM252" s="250">
        <v>129</v>
      </c>
      <c r="JN252" s="250">
        <v>129</v>
      </c>
      <c r="JO252" s="250">
        <v>128</v>
      </c>
      <c r="JP252" s="250">
        <v>128</v>
      </c>
      <c r="JQ252" s="196"/>
      <c r="JR252" s="250">
        <v>128</v>
      </c>
      <c r="JS252" s="250">
        <v>128</v>
      </c>
      <c r="JT252" s="250">
        <v>128</v>
      </c>
      <c r="JU252" s="250">
        <v>128</v>
      </c>
      <c r="JV252" s="250">
        <v>128</v>
      </c>
      <c r="JW252" s="250">
        <v>128</v>
      </c>
      <c r="JX252" s="250">
        <v>128</v>
      </c>
      <c r="JY252" s="250">
        <v>128</v>
      </c>
      <c r="JZ252" s="250">
        <v>128</v>
      </c>
      <c r="KA252" s="250">
        <v>123</v>
      </c>
      <c r="KB252" s="250">
        <v>123</v>
      </c>
      <c r="KC252" s="250">
        <v>123</v>
      </c>
      <c r="KD252" s="250">
        <v>123</v>
      </c>
      <c r="KE252" s="250">
        <v>123</v>
      </c>
      <c r="KF252" s="250">
        <v>123</v>
      </c>
      <c r="KG252" s="250">
        <v>123</v>
      </c>
      <c r="KH252" s="250">
        <v>119</v>
      </c>
      <c r="KI252" s="250">
        <v>119</v>
      </c>
      <c r="KJ252" s="250">
        <v>119</v>
      </c>
      <c r="KK252" s="250">
        <v>119</v>
      </c>
      <c r="KL252" s="250">
        <v>119</v>
      </c>
      <c r="KM252" s="250">
        <v>119</v>
      </c>
      <c r="KN252" s="250">
        <v>119</v>
      </c>
      <c r="KO252" s="250">
        <v>119</v>
      </c>
      <c r="KP252" s="250">
        <v>119</v>
      </c>
      <c r="KQ252" s="250">
        <v>119</v>
      </c>
      <c r="KR252" s="250">
        <v>119</v>
      </c>
      <c r="KS252" s="250">
        <v>119</v>
      </c>
      <c r="KT252" s="250">
        <v>113</v>
      </c>
      <c r="KU252" s="250">
        <v>108</v>
      </c>
      <c r="KV252" s="250">
        <v>108</v>
      </c>
      <c r="KW252" s="250">
        <v>108</v>
      </c>
      <c r="KX252" s="196"/>
      <c r="KY252" s="196"/>
      <c r="KZ252" s="196"/>
      <c r="LA252" s="196"/>
      <c r="LB252" s="250">
        <v>94</v>
      </c>
      <c r="LC252" s="250">
        <v>129</v>
      </c>
      <c r="LD252" s="250">
        <v>129</v>
      </c>
      <c r="LE252" s="250">
        <v>94</v>
      </c>
      <c r="LF252" s="199">
        <v>0</v>
      </c>
      <c r="LG252" s="250">
        <v>94</v>
      </c>
      <c r="LH252" s="196"/>
      <c r="LI252" s="196"/>
      <c r="LJ252" s="196"/>
      <c r="LK252" s="196"/>
      <c r="LL252" s="196"/>
      <c r="LM252" s="196"/>
      <c r="LN252" s="196"/>
      <c r="LO252" s="196"/>
      <c r="LP252" s="196"/>
      <c r="LQ252" s="250">
        <v>94</v>
      </c>
      <c r="LR252" s="196"/>
      <c r="LS252" s="196"/>
      <c r="LT252" s="196"/>
      <c r="LU252" s="196"/>
      <c r="LV252" s="196"/>
      <c r="LW252" s="196"/>
      <c r="LX252" s="196"/>
      <c r="LY252" s="196"/>
      <c r="LZ252" s="196"/>
      <c r="MA252" s="196"/>
      <c r="MB252" s="196"/>
      <c r="MC252" s="196"/>
      <c r="MD252" s="196"/>
      <c r="ME252" s="196"/>
      <c r="MF252" s="196"/>
      <c r="MG252" s="196"/>
      <c r="MH252" s="196"/>
      <c r="MI252" s="196"/>
      <c r="MJ252" s="196"/>
      <c r="MK252" s="196"/>
      <c r="ML252" s="196"/>
      <c r="MM252" s="196"/>
      <c r="MN252" s="250">
        <v>94</v>
      </c>
      <c r="MO252" s="245">
        <v>39</v>
      </c>
      <c r="MP252" s="196"/>
      <c r="MQ252" s="245">
        <v>39</v>
      </c>
      <c r="MR252" s="196"/>
      <c r="MS252" s="196"/>
      <c r="MT252" s="196"/>
      <c r="MU252" s="196"/>
      <c r="MV252" s="196"/>
      <c r="MW252" s="196"/>
      <c r="MX252" s="196"/>
      <c r="MY252" s="196"/>
      <c r="MZ252" s="196"/>
      <c r="NA252" s="245">
        <v>39</v>
      </c>
      <c r="NB252" s="196"/>
      <c r="NC252" s="196"/>
      <c r="ND252" s="196"/>
      <c r="NE252" s="196"/>
      <c r="NF252" s="196"/>
      <c r="NG252" s="196"/>
      <c r="NH252" s="196"/>
      <c r="NI252" s="196"/>
      <c r="NJ252" s="196"/>
      <c r="NK252" s="196"/>
      <c r="NL252" s="196"/>
      <c r="NM252" s="196"/>
      <c r="NN252" s="196"/>
      <c r="NO252" s="196"/>
      <c r="NP252" s="196"/>
      <c r="NQ252" s="196"/>
      <c r="NR252" s="196"/>
      <c r="NS252" s="196"/>
      <c r="NT252" s="196"/>
      <c r="NU252" s="196"/>
      <c r="NV252" s="196"/>
      <c r="NW252" s="196"/>
      <c r="NX252" s="196"/>
      <c r="NY252" s="196"/>
      <c r="NZ252" s="196"/>
      <c r="OA252" s="196"/>
      <c r="OB252" s="196"/>
      <c r="OC252" s="196"/>
      <c r="OD252" s="196"/>
      <c r="OE252" s="196"/>
      <c r="OF252" s="196"/>
      <c r="OG252" s="196"/>
      <c r="OH252" s="196"/>
      <c r="OI252" s="196"/>
      <c r="OJ252" s="196"/>
      <c r="OK252" s="196"/>
      <c r="OL252" s="196"/>
      <c r="OM252" s="196"/>
      <c r="ON252" s="196"/>
      <c r="OO252" s="196"/>
      <c r="OP252" s="196"/>
      <c r="OQ252" s="196"/>
      <c r="OR252" s="196"/>
      <c r="OS252" s="196"/>
      <c r="OT252" s="196"/>
      <c r="OU252" s="196"/>
      <c r="OV252" s="196"/>
      <c r="OW252" s="196"/>
      <c r="OX252" s="196"/>
      <c r="OY252" s="196"/>
      <c r="OZ252" s="196"/>
      <c r="PA252" s="196"/>
      <c r="PB252" s="196"/>
      <c r="PC252" s="196"/>
      <c r="PD252" s="196"/>
      <c r="PE252" s="196"/>
      <c r="PF252" s="196"/>
      <c r="PG252" s="196"/>
      <c r="PH252" s="196"/>
      <c r="PI252" s="196"/>
      <c r="PJ252" s="196"/>
      <c r="PK252" s="196"/>
      <c r="PL252" s="196"/>
      <c r="PM252" s="196"/>
      <c r="PN252" s="196"/>
      <c r="PO252" s="196"/>
      <c r="PP252" s="196"/>
      <c r="PQ252" s="196"/>
      <c r="PR252" s="196"/>
      <c r="PS252" s="196"/>
      <c r="PT252" s="196"/>
      <c r="PU252" s="196"/>
      <c r="PV252" s="196"/>
      <c r="PW252" s="196"/>
      <c r="PX252" s="261"/>
      <c r="PY252" s="261"/>
      <c r="PZ252" s="261"/>
      <c r="QA252" s="261"/>
      <c r="QB252" s="261"/>
      <c r="QC252" s="261"/>
      <c r="QD252" s="261"/>
      <c r="QE252" s="261"/>
      <c r="QF252" s="261"/>
      <c r="QG252" s="261"/>
      <c r="QH252" s="261"/>
      <c r="QI252" s="261"/>
      <c r="QJ252" s="261"/>
      <c r="QK252" s="261"/>
      <c r="QL252" s="261"/>
      <c r="QM252" s="261"/>
      <c r="QN252" s="261"/>
      <c r="QO252" s="261"/>
      <c r="QP252" s="261"/>
      <c r="QQ252" s="261"/>
      <c r="QR252" s="261"/>
      <c r="QS252" s="261"/>
      <c r="QT252" s="261"/>
      <c r="QU252" s="261"/>
      <c r="QV252" s="261"/>
      <c r="QW252" s="261"/>
      <c r="QX252" s="261"/>
      <c r="QY252" s="261"/>
      <c r="QZ252" s="261"/>
      <c r="RA252" s="261"/>
      <c r="RB252" s="261"/>
      <c r="RC252" s="261"/>
      <c r="RD252" s="261"/>
      <c r="RE252" s="261"/>
      <c r="RF252" s="261"/>
      <c r="RG252" s="261"/>
      <c r="RH252" s="261"/>
      <c r="RI252" s="261"/>
      <c r="RJ252" s="261"/>
      <c r="RK252" s="261"/>
      <c r="RL252" s="261"/>
      <c r="RM252" s="261"/>
      <c r="RN252" s="261"/>
      <c r="RO252" s="261"/>
      <c r="RP252" s="261"/>
      <c r="RQ252" s="261"/>
      <c r="RR252" s="261"/>
      <c r="RS252" s="261"/>
      <c r="RT252" s="261"/>
      <c r="RU252" s="261"/>
      <c r="RV252" s="261"/>
      <c r="RW252" s="261"/>
      <c r="RX252" s="261"/>
      <c r="RY252" s="261"/>
      <c r="RZ252" s="261"/>
      <c r="SA252" s="261"/>
      <c r="SB252" s="261"/>
      <c r="SC252" s="261"/>
      <c r="SD252" s="261"/>
      <c r="SE252" s="261"/>
    </row>
    <row r="253" spans="1:499" x14ac:dyDescent="0.2">
      <c r="A253" s="230" t="s">
        <v>830</v>
      </c>
      <c r="B253" s="231" t="s">
        <v>2983</v>
      </c>
      <c r="C253" s="225"/>
      <c r="D253" s="225"/>
      <c r="E253" s="225"/>
      <c r="F253" s="226" t="s">
        <v>5943</v>
      </c>
      <c r="G253" s="226" t="s">
        <v>5550</v>
      </c>
      <c r="H253" s="226" t="s">
        <v>5551</v>
      </c>
      <c r="I253" s="226" t="s">
        <v>5934</v>
      </c>
      <c r="J253" s="226"/>
      <c r="K253" s="226"/>
      <c r="L253" s="226"/>
      <c r="M253" s="226"/>
      <c r="N253" s="226" t="s">
        <v>5553</v>
      </c>
      <c r="O253" s="226" t="s">
        <v>5944</v>
      </c>
      <c r="P253" s="226"/>
      <c r="Q253" s="237">
        <v>0</v>
      </c>
      <c r="R253" s="238"/>
      <c r="S253" s="238"/>
      <c r="T253" s="238"/>
      <c r="U253" s="238"/>
      <c r="V253" s="238"/>
      <c r="W253" s="232" t="s">
        <v>5555</v>
      </c>
      <c r="X253" s="232"/>
      <c r="Y253" s="232" t="s">
        <v>5556</v>
      </c>
      <c r="Z253" s="235">
        <v>2.38</v>
      </c>
      <c r="AA253" s="235">
        <v>4.72</v>
      </c>
      <c r="AB253" s="235">
        <v>0</v>
      </c>
      <c r="AC253" s="224">
        <v>36526</v>
      </c>
      <c r="AD253" s="224">
        <v>36526</v>
      </c>
      <c r="AE253" s="125">
        <v>18</v>
      </c>
      <c r="AF253" s="125">
        <v>24</v>
      </c>
      <c r="AG253" s="125">
        <v>12</v>
      </c>
      <c r="AH253" s="236">
        <v>1</v>
      </c>
      <c r="AI253" s="236" t="s">
        <v>819</v>
      </c>
      <c r="AJ253" s="125" t="s">
        <v>6225</v>
      </c>
      <c r="AK253" s="175" t="s">
        <v>5144</v>
      </c>
      <c r="AL253" s="125" t="s">
        <v>820</v>
      </c>
      <c r="AM253" s="27" t="s">
        <v>820</v>
      </c>
      <c r="AN253" s="126">
        <v>9.02</v>
      </c>
      <c r="AO253" s="126">
        <v>11.5</v>
      </c>
      <c r="AP253" s="126">
        <v>5.8</v>
      </c>
      <c r="AQ253" s="126">
        <v>0</v>
      </c>
      <c r="AR253" s="125">
        <v>0</v>
      </c>
      <c r="AS253" s="125">
        <v>0</v>
      </c>
      <c r="AT253" s="178">
        <v>43333</v>
      </c>
      <c r="AU253" s="178"/>
      <c r="AV253" s="178">
        <v>43413</v>
      </c>
      <c r="AW253" s="239" t="s">
        <v>855</v>
      </c>
      <c r="AX253" s="239" t="s">
        <v>846</v>
      </c>
      <c r="AY253" s="127"/>
      <c r="AZ253" s="127"/>
      <c r="BA253" s="128">
        <v>1</v>
      </c>
      <c r="BB253" s="128" t="s">
        <v>489</v>
      </c>
      <c r="BC253" s="128"/>
      <c r="BD253" s="128">
        <v>1</v>
      </c>
      <c r="BE253" s="129" t="s">
        <v>541</v>
      </c>
      <c r="BF253" s="130">
        <v>1</v>
      </c>
      <c r="BG253" s="240"/>
      <c r="BH253" s="241"/>
      <c r="BI253" s="190"/>
      <c r="BJ253" s="131">
        <v>415</v>
      </c>
      <c r="BK253" s="191">
        <v>390</v>
      </c>
      <c r="BL253" s="13">
        <v>276</v>
      </c>
      <c r="BM253" s="13">
        <v>137</v>
      </c>
      <c r="BN253" s="27" t="s">
        <v>5557</v>
      </c>
      <c r="BO253" s="13" t="s">
        <v>705</v>
      </c>
      <c r="BP253" s="222">
        <v>384</v>
      </c>
      <c r="BQ253" s="132"/>
      <c r="BR253" s="133"/>
      <c r="BS253" s="125">
        <v>1000000000</v>
      </c>
      <c r="BT253" s="134">
        <v>8</v>
      </c>
      <c r="BU253" s="135">
        <v>0.98070000000000002</v>
      </c>
      <c r="BV253" s="134">
        <v>200</v>
      </c>
      <c r="BW253" s="136">
        <v>0</v>
      </c>
      <c r="BX253" s="136">
        <v>0</v>
      </c>
      <c r="BY253" s="136">
        <v>200</v>
      </c>
      <c r="BZ253" s="134">
        <v>0</v>
      </c>
      <c r="CA253" s="134">
        <v>0</v>
      </c>
      <c r="CB253" s="134">
        <v>208</v>
      </c>
      <c r="CC253" s="135">
        <v>0.49880000000000002</v>
      </c>
      <c r="CD253" s="134"/>
      <c r="CE253" s="134"/>
      <c r="CF253" s="137">
        <v>207</v>
      </c>
      <c r="CG253" s="134">
        <v>138</v>
      </c>
      <c r="CH253" s="132"/>
      <c r="CI253" s="132"/>
      <c r="CJ253" s="229" t="s">
        <v>820</v>
      </c>
      <c r="CK253" s="233" t="s">
        <v>820</v>
      </c>
      <c r="CL253" s="138">
        <v>302</v>
      </c>
      <c r="CM253" s="138">
        <v>0</v>
      </c>
      <c r="CN253" s="135">
        <v>0</v>
      </c>
      <c r="CO253" s="135">
        <v>1.31</v>
      </c>
      <c r="CP253" s="139"/>
      <c r="CQ253" s="135">
        <v>1</v>
      </c>
      <c r="CR253" s="179">
        <v>43479</v>
      </c>
      <c r="CS253" s="180">
        <v>43479</v>
      </c>
      <c r="CT253" s="181">
        <v>43605</v>
      </c>
      <c r="CU253" s="181">
        <v>43311</v>
      </c>
      <c r="CV253" s="181">
        <v>43395</v>
      </c>
      <c r="CW253" s="181">
        <v>43395</v>
      </c>
      <c r="CX253" s="181">
        <v>43479</v>
      </c>
      <c r="CY253" s="135">
        <v>0</v>
      </c>
      <c r="CZ253" s="134">
        <v>0</v>
      </c>
      <c r="DA253" s="135">
        <v>0</v>
      </c>
      <c r="DB253" s="135">
        <v>2.197802197802198E-2</v>
      </c>
      <c r="DC253" s="135">
        <v>0</v>
      </c>
      <c r="DD253" s="135">
        <v>0</v>
      </c>
      <c r="DE253" s="140">
        <v>0</v>
      </c>
      <c r="DF253" s="13" t="s">
        <v>820</v>
      </c>
      <c r="DG253" s="80" t="s">
        <v>706</v>
      </c>
      <c r="DH253" s="18" t="b">
        <v>0</v>
      </c>
      <c r="DI253" s="79"/>
      <c r="DJ253" s="79"/>
      <c r="DK253" s="192"/>
      <c r="DL253" s="174"/>
      <c r="DM253" s="193"/>
      <c r="DN253" s="135"/>
      <c r="DO253" s="79"/>
      <c r="DP253" s="79"/>
      <c r="DQ253" s="79"/>
      <c r="DR253" s="79"/>
      <c r="DS253" s="79"/>
      <c r="DT253" s="79"/>
      <c r="DU253" s="79"/>
      <c r="DV253" s="18"/>
      <c r="DW253" s="18"/>
      <c r="DX253" s="18"/>
      <c r="DY253" s="177"/>
      <c r="DZ253" s="177">
        <v>0</v>
      </c>
      <c r="EA253" s="177">
        <v>0</v>
      </c>
      <c r="EB253" s="177">
        <v>0</v>
      </c>
      <c r="EC253" s="177">
        <v>0</v>
      </c>
      <c r="ED253" s="177">
        <v>0</v>
      </c>
      <c r="EE253" s="177">
        <v>0</v>
      </c>
      <c r="EF253" s="177">
        <v>0</v>
      </c>
      <c r="EG253" s="177">
        <v>0</v>
      </c>
      <c r="EH253" s="177">
        <v>0</v>
      </c>
      <c r="EI253" s="177">
        <v>0</v>
      </c>
      <c r="EJ253" s="177">
        <v>0</v>
      </c>
      <c r="EK253" s="177">
        <v>0</v>
      </c>
      <c r="EL253" s="177">
        <v>0</v>
      </c>
      <c r="EM253" s="177">
        <v>0</v>
      </c>
      <c r="EN253" s="177">
        <v>0</v>
      </c>
      <c r="EO253" s="177">
        <v>0</v>
      </c>
      <c r="EP253" s="177">
        <v>238</v>
      </c>
      <c r="EQ253" s="177">
        <v>0</v>
      </c>
      <c r="ER253" s="177">
        <v>0</v>
      </c>
      <c r="ES253" s="177">
        <v>0</v>
      </c>
      <c r="ET253" s="177">
        <v>0</v>
      </c>
      <c r="EU253" s="177">
        <v>245</v>
      </c>
      <c r="EV253" s="177">
        <v>0</v>
      </c>
      <c r="EW253" s="177">
        <v>0</v>
      </c>
      <c r="EX253" s="177">
        <v>0</v>
      </c>
      <c r="EY253" s="177">
        <v>265</v>
      </c>
      <c r="EZ253" s="177">
        <v>0</v>
      </c>
      <c r="FA253" s="177">
        <v>0</v>
      </c>
      <c r="FB253" s="177">
        <v>302</v>
      </c>
      <c r="FC253" s="245">
        <v>254</v>
      </c>
      <c r="FD253" s="245">
        <v>232</v>
      </c>
      <c r="FE253" s="250">
        <v>232</v>
      </c>
      <c r="FF253" s="250">
        <v>232</v>
      </c>
      <c r="FG253" s="250">
        <v>205</v>
      </c>
      <c r="FH253" s="250">
        <v>205</v>
      </c>
      <c r="FI253" s="250">
        <v>205</v>
      </c>
      <c r="FJ253" s="250">
        <v>205</v>
      </c>
      <c r="FK253" s="250">
        <v>185</v>
      </c>
      <c r="FL253" s="250">
        <v>185</v>
      </c>
      <c r="FM253" s="250">
        <v>185</v>
      </c>
      <c r="FN253" s="250">
        <v>185</v>
      </c>
      <c r="FO253" s="250">
        <v>185</v>
      </c>
      <c r="FP253" s="250">
        <v>185</v>
      </c>
      <c r="FQ253" s="250">
        <v>185</v>
      </c>
      <c r="FR253" s="250">
        <v>185</v>
      </c>
      <c r="FS253" s="250">
        <v>185</v>
      </c>
      <c r="FT253" s="250">
        <v>185</v>
      </c>
      <c r="FU253" s="250">
        <v>185</v>
      </c>
      <c r="FV253" s="250">
        <v>185</v>
      </c>
      <c r="FW253" s="250">
        <v>185</v>
      </c>
      <c r="FX253" s="250">
        <v>185</v>
      </c>
      <c r="FY253" s="250">
        <v>185</v>
      </c>
      <c r="FZ253" s="250">
        <v>185</v>
      </c>
      <c r="GA253" s="250">
        <v>185</v>
      </c>
      <c r="GB253" s="250">
        <v>185</v>
      </c>
      <c r="GC253" s="250">
        <v>185</v>
      </c>
      <c r="GD253" s="250">
        <v>163</v>
      </c>
      <c r="GE253" s="250">
        <v>163</v>
      </c>
      <c r="GF253" s="250">
        <v>163</v>
      </c>
      <c r="GG253" s="250">
        <v>163</v>
      </c>
      <c r="GH253" s="250">
        <v>163</v>
      </c>
      <c r="GI253" s="250">
        <v>163</v>
      </c>
      <c r="GJ253" s="250">
        <v>163</v>
      </c>
      <c r="GK253" s="250">
        <v>163</v>
      </c>
      <c r="GL253" s="250">
        <v>156</v>
      </c>
      <c r="GM253" s="250">
        <v>156</v>
      </c>
      <c r="GN253" s="250">
        <v>156</v>
      </c>
      <c r="GO253" s="250">
        <v>156</v>
      </c>
      <c r="GP253" s="250">
        <v>156</v>
      </c>
      <c r="GQ253" s="250">
        <v>156</v>
      </c>
      <c r="GR253" s="250">
        <v>153</v>
      </c>
      <c r="GS253" s="250">
        <v>153</v>
      </c>
      <c r="GT253" s="250">
        <v>153</v>
      </c>
      <c r="GU253" s="250">
        <v>153</v>
      </c>
      <c r="GV253" s="250">
        <v>150</v>
      </c>
      <c r="GW253" s="250">
        <v>150</v>
      </c>
      <c r="GX253" s="250">
        <v>150</v>
      </c>
      <c r="GY253" s="250">
        <v>150</v>
      </c>
      <c r="GZ253" s="250">
        <v>150</v>
      </c>
      <c r="HA253" s="250">
        <v>150</v>
      </c>
      <c r="HB253" s="250">
        <v>150</v>
      </c>
      <c r="HC253" s="245">
        <v>148</v>
      </c>
      <c r="HD253" s="245">
        <v>148</v>
      </c>
      <c r="HE253" s="245">
        <v>1</v>
      </c>
      <c r="HF253" s="245">
        <v>148</v>
      </c>
      <c r="HG253" s="245">
        <v>148</v>
      </c>
      <c r="HH253" s="245">
        <v>148</v>
      </c>
      <c r="HI253" s="242">
        <v>148</v>
      </c>
      <c r="HJ253" s="242">
        <v>148</v>
      </c>
      <c r="HK253" s="198"/>
      <c r="HL253" s="198"/>
      <c r="HM253" s="242">
        <v>144</v>
      </c>
      <c r="HN253" s="242">
        <v>144</v>
      </c>
      <c r="HO253" s="242">
        <v>148</v>
      </c>
      <c r="HP253" s="242">
        <v>144</v>
      </c>
      <c r="HQ253" s="242">
        <v>144</v>
      </c>
      <c r="HR253" s="242">
        <v>144</v>
      </c>
      <c r="HS253" s="242">
        <v>144</v>
      </c>
      <c r="HT253" s="242">
        <v>144</v>
      </c>
      <c r="HU253" s="242">
        <v>144</v>
      </c>
      <c r="HV253" s="198"/>
      <c r="HW253" s="242">
        <v>129</v>
      </c>
      <c r="HX253" s="242">
        <v>123</v>
      </c>
      <c r="HY253" s="242">
        <v>123</v>
      </c>
      <c r="HZ253" s="242">
        <v>123</v>
      </c>
      <c r="IA253" s="242">
        <v>123</v>
      </c>
      <c r="IB253" s="242">
        <v>123</v>
      </c>
      <c r="IC253" s="242">
        <v>123</v>
      </c>
      <c r="ID253" s="242">
        <v>123</v>
      </c>
      <c r="IE253" s="242">
        <v>123</v>
      </c>
      <c r="IF253" s="242">
        <v>123</v>
      </c>
      <c r="IG253" s="242">
        <v>123</v>
      </c>
      <c r="IH253" s="242">
        <v>123</v>
      </c>
      <c r="II253" s="242">
        <v>123</v>
      </c>
      <c r="IJ253" s="242">
        <v>118</v>
      </c>
      <c r="IK253" s="242">
        <v>118</v>
      </c>
      <c r="IL253" s="242">
        <v>118</v>
      </c>
      <c r="IM253" s="242">
        <v>118</v>
      </c>
      <c r="IN253" s="242">
        <v>118</v>
      </c>
      <c r="IO253" s="242">
        <v>118</v>
      </c>
      <c r="IP253" s="242">
        <v>118</v>
      </c>
      <c r="IQ253" s="242">
        <v>116</v>
      </c>
      <c r="IR253" s="242">
        <v>116</v>
      </c>
      <c r="IS253" s="242">
        <v>116</v>
      </c>
      <c r="IT253" s="242">
        <v>116</v>
      </c>
      <c r="IU253" s="242">
        <v>116</v>
      </c>
      <c r="IV253" s="242">
        <v>116</v>
      </c>
      <c r="IW253" s="242">
        <v>116</v>
      </c>
      <c r="IX253" s="242">
        <v>116</v>
      </c>
      <c r="IY253" s="242">
        <v>106</v>
      </c>
      <c r="IZ253" s="198"/>
      <c r="JA253" s="242">
        <v>96</v>
      </c>
      <c r="JB253" s="242">
        <v>96</v>
      </c>
      <c r="JC253" s="242">
        <v>96</v>
      </c>
      <c r="JD253" s="242">
        <v>89</v>
      </c>
      <c r="JE253" s="242">
        <v>89</v>
      </c>
      <c r="JF253" s="242">
        <v>89</v>
      </c>
      <c r="JG253" s="242">
        <v>89</v>
      </c>
      <c r="JH253" s="242">
        <v>89</v>
      </c>
      <c r="JI253" s="242">
        <v>89</v>
      </c>
      <c r="JJ253" s="242"/>
      <c r="JK253" s="242">
        <v>89</v>
      </c>
      <c r="JL253" s="242">
        <v>89</v>
      </c>
      <c r="JM253" s="242">
        <v>89</v>
      </c>
      <c r="JN253" s="242">
        <v>89</v>
      </c>
      <c r="JO253" s="242">
        <v>89</v>
      </c>
      <c r="JP253" s="242">
        <v>89</v>
      </c>
      <c r="JQ253" s="198"/>
      <c r="JR253" s="242">
        <v>89</v>
      </c>
      <c r="JS253" s="242">
        <v>89</v>
      </c>
      <c r="JT253" s="242">
        <v>89</v>
      </c>
      <c r="JU253" s="242">
        <v>89</v>
      </c>
      <c r="JV253" s="242">
        <v>89</v>
      </c>
      <c r="JW253" s="242">
        <v>89</v>
      </c>
      <c r="JX253" s="242">
        <v>89</v>
      </c>
      <c r="JY253" s="242">
        <v>89</v>
      </c>
      <c r="JZ253" s="242">
        <v>87</v>
      </c>
      <c r="KA253" s="242">
        <v>80</v>
      </c>
      <c r="KB253" s="242">
        <v>80</v>
      </c>
      <c r="KC253" s="242">
        <v>80</v>
      </c>
      <c r="KD253" s="242">
        <v>80</v>
      </c>
      <c r="KE253" s="242">
        <v>80</v>
      </c>
      <c r="KF253" s="242">
        <v>80</v>
      </c>
      <c r="KG253" s="242">
        <v>80</v>
      </c>
      <c r="KH253" s="242">
        <v>80</v>
      </c>
      <c r="KI253" s="242">
        <v>80</v>
      </c>
      <c r="KJ253" s="242">
        <v>80</v>
      </c>
      <c r="KK253" s="242">
        <v>80</v>
      </c>
      <c r="KL253" s="242">
        <v>80</v>
      </c>
      <c r="KM253" s="242">
        <v>77</v>
      </c>
      <c r="KN253" s="242">
        <v>77</v>
      </c>
      <c r="KO253" s="242">
        <v>77</v>
      </c>
      <c r="KP253" s="242">
        <v>77</v>
      </c>
      <c r="KQ253" s="242">
        <v>77</v>
      </c>
      <c r="KR253" s="242">
        <v>77</v>
      </c>
      <c r="KS253" s="242">
        <v>77</v>
      </c>
      <c r="KT253" s="242">
        <v>77</v>
      </c>
      <c r="KU253" s="242">
        <v>77</v>
      </c>
      <c r="KV253" s="242">
        <v>77</v>
      </c>
      <c r="KW253" s="242">
        <v>77</v>
      </c>
      <c r="KX253" s="198"/>
      <c r="KY253" s="198"/>
      <c r="KZ253" s="198"/>
      <c r="LA253" s="198"/>
      <c r="LB253" s="242">
        <v>42</v>
      </c>
      <c r="LC253" s="242">
        <v>89</v>
      </c>
      <c r="LD253" s="242">
        <v>89</v>
      </c>
      <c r="LE253" s="242">
        <v>40</v>
      </c>
      <c r="LF253" s="243">
        <v>0</v>
      </c>
      <c r="LG253" s="242">
        <v>40</v>
      </c>
      <c r="LH253" s="198"/>
      <c r="LI253" s="198"/>
      <c r="LJ253" s="198"/>
      <c r="LK253" s="198"/>
      <c r="LL253" s="198"/>
      <c r="LM253" s="198"/>
      <c r="LN253" s="198"/>
      <c r="LO253" s="198"/>
      <c r="LP253" s="198"/>
      <c r="LQ253" s="242">
        <v>40</v>
      </c>
      <c r="LR253" s="198"/>
      <c r="LS253" s="198"/>
      <c r="LT253" s="198"/>
      <c r="LU253" s="198"/>
      <c r="LV253" s="198"/>
      <c r="LW253" s="198"/>
      <c r="LX253" s="198"/>
      <c r="LY253" s="198"/>
      <c r="LZ253" s="198"/>
      <c r="MA253" s="198"/>
      <c r="MB253" s="198"/>
      <c r="MC253" s="198"/>
      <c r="MD253" s="198"/>
      <c r="ME253" s="198"/>
      <c r="MF253" s="198"/>
      <c r="MG253" s="198"/>
      <c r="MH253" s="198"/>
      <c r="MI253" s="198"/>
      <c r="MJ253" s="198"/>
      <c r="MK253" s="198"/>
      <c r="ML253" s="198"/>
      <c r="MM253" s="198"/>
      <c r="MN253" s="242">
        <v>40</v>
      </c>
      <c r="MO253" s="242">
        <v>8</v>
      </c>
      <c r="MP253" s="198"/>
      <c r="MQ253" s="242">
        <v>8</v>
      </c>
      <c r="MR253" s="198"/>
      <c r="MS253" s="198"/>
      <c r="MT253" s="198"/>
      <c r="MU253" s="198"/>
      <c r="MV253" s="198"/>
      <c r="MW253" s="198"/>
      <c r="MX253" s="198"/>
      <c r="MY253" s="198"/>
      <c r="MZ253" s="198"/>
      <c r="NA253" s="242">
        <v>8</v>
      </c>
      <c r="NB253" s="198"/>
      <c r="NC253" s="198"/>
      <c r="ND253" s="198"/>
      <c r="NE253" s="198"/>
      <c r="NF253" s="198"/>
      <c r="NG253" s="198"/>
      <c r="NH253" s="198"/>
      <c r="NI253" s="198"/>
      <c r="NJ253" s="198"/>
      <c r="NK253" s="198"/>
      <c r="NL253" s="198"/>
      <c r="NM253" s="198"/>
      <c r="NN253" s="198"/>
      <c r="NO253" s="198"/>
      <c r="NP253" s="198"/>
      <c r="NQ253" s="198"/>
      <c r="NR253" s="198"/>
      <c r="NS253" s="198"/>
      <c r="NT253" s="198"/>
      <c r="NU253" s="198"/>
      <c r="NV253" s="198"/>
      <c r="NW253" s="198"/>
      <c r="NX253" s="198"/>
      <c r="NY253" s="198"/>
      <c r="NZ253" s="198"/>
      <c r="OA253" s="198"/>
      <c r="OB253" s="198"/>
      <c r="OC253" s="198"/>
      <c r="OD253" s="198"/>
      <c r="OE253" s="198"/>
      <c r="OF253" s="198"/>
      <c r="OG253" s="198"/>
      <c r="OH253" s="198"/>
      <c r="OI253" s="198"/>
      <c r="OJ253" s="198"/>
      <c r="OK253" s="198"/>
      <c r="OL253" s="198"/>
      <c r="OM253" s="198"/>
      <c r="ON253" s="198"/>
      <c r="OO253" s="198"/>
      <c r="OP253" s="198"/>
      <c r="OQ253" s="198"/>
      <c r="OR253" s="198"/>
      <c r="OS253" s="198"/>
      <c r="OT253" s="198"/>
      <c r="OU253" s="198"/>
      <c r="OV253" s="198"/>
      <c r="OW253" s="198"/>
      <c r="OX253" s="198"/>
      <c r="OY253" s="198"/>
      <c r="OZ253" s="198"/>
      <c r="PA253" s="198"/>
      <c r="PB253" s="198"/>
      <c r="PC253" s="198"/>
      <c r="PD253" s="198"/>
      <c r="PE253" s="198"/>
      <c r="PF253" s="198"/>
      <c r="PG253" s="198"/>
      <c r="PH253" s="198"/>
      <c r="PI253" s="198"/>
      <c r="PJ253" s="198"/>
      <c r="PK253" s="198"/>
      <c r="PL253" s="198"/>
      <c r="PM253" s="198"/>
      <c r="PN253" s="198"/>
      <c r="PO253" s="198"/>
      <c r="PP253" s="198"/>
      <c r="PQ253" s="198"/>
      <c r="PR253" s="198"/>
      <c r="PS253" s="198"/>
      <c r="PT253" s="198"/>
      <c r="PU253" s="198"/>
      <c r="PV253" s="198"/>
      <c r="PW253" s="198"/>
      <c r="PX253" s="261"/>
      <c r="PY253" s="261"/>
      <c r="PZ253" s="261"/>
      <c r="QA253" s="261"/>
      <c r="QB253" s="261"/>
      <c r="QC253" s="261"/>
      <c r="QD253" s="261"/>
      <c r="QE253" s="261"/>
      <c r="QF253" s="261"/>
      <c r="QG253" s="261"/>
      <c r="QH253" s="261"/>
      <c r="QI253" s="261"/>
      <c r="QJ253" s="261"/>
      <c r="QK253" s="261"/>
      <c r="QL253" s="261"/>
      <c r="QM253" s="261"/>
      <c r="QN253" s="261"/>
      <c r="QO253" s="261"/>
      <c r="QP253" s="261"/>
      <c r="QQ253" s="261"/>
      <c r="QR253" s="261"/>
      <c r="QS253" s="261"/>
      <c r="QT253" s="261"/>
      <c r="QU253" s="261"/>
      <c r="QV253" s="261"/>
      <c r="QW253" s="261"/>
      <c r="QX253" s="261"/>
      <c r="QY253" s="261"/>
      <c r="QZ253" s="261"/>
      <c r="RA253" s="261"/>
      <c r="RB253" s="261"/>
      <c r="RC253" s="261"/>
      <c r="RD253" s="261"/>
      <c r="RE253" s="261"/>
      <c r="RF253" s="261"/>
      <c r="RG253" s="261"/>
      <c r="RH253" s="261"/>
      <c r="RI253" s="261"/>
      <c r="RJ253" s="261"/>
      <c r="RK253" s="261"/>
      <c r="RL253" s="261"/>
      <c r="RM253" s="261"/>
      <c r="RN253" s="261"/>
      <c r="RO253" s="261"/>
      <c r="RP253" s="261"/>
      <c r="RQ253" s="261"/>
      <c r="RR253" s="261"/>
      <c r="RS253" s="261"/>
      <c r="RT253" s="261"/>
      <c r="RU253" s="261"/>
      <c r="RV253" s="261"/>
      <c r="RW253" s="261"/>
      <c r="RX253" s="261"/>
      <c r="RY253" s="261"/>
      <c r="RZ253" s="261"/>
      <c r="SA253" s="261"/>
      <c r="SB253" s="261"/>
      <c r="SC253" s="261"/>
      <c r="SD253" s="261"/>
      <c r="SE253" s="261"/>
    </row>
    <row r="254" spans="1:499" x14ac:dyDescent="0.2">
      <c r="A254" s="230" t="s">
        <v>830</v>
      </c>
      <c r="B254" s="231" t="s">
        <v>3819</v>
      </c>
      <c r="C254" s="225"/>
      <c r="D254" s="225"/>
      <c r="E254" s="225"/>
      <c r="F254" s="226" t="s">
        <v>5945</v>
      </c>
      <c r="G254" s="226" t="s">
        <v>5550</v>
      </c>
      <c r="H254" s="226" t="s">
        <v>5551</v>
      </c>
      <c r="I254" s="226" t="s">
        <v>5934</v>
      </c>
      <c r="J254" s="226"/>
      <c r="K254" s="226"/>
      <c r="L254" s="226"/>
      <c r="M254" s="226"/>
      <c r="N254" s="226" t="s">
        <v>5553</v>
      </c>
      <c r="O254" s="226" t="s">
        <v>5554</v>
      </c>
      <c r="P254" s="226"/>
      <c r="Q254" s="237">
        <v>0</v>
      </c>
      <c r="R254" s="238"/>
      <c r="S254" s="238"/>
      <c r="T254" s="238"/>
      <c r="U254" s="238"/>
      <c r="V254" s="238"/>
      <c r="W254" s="232" t="s">
        <v>5561</v>
      </c>
      <c r="X254" s="232"/>
      <c r="Y254" s="232" t="s">
        <v>5556</v>
      </c>
      <c r="Z254" s="235">
        <v>0.81</v>
      </c>
      <c r="AA254" s="235">
        <v>1.65</v>
      </c>
      <c r="AB254" s="235">
        <v>0</v>
      </c>
      <c r="AC254" s="224">
        <v>36526</v>
      </c>
      <c r="AD254" s="224">
        <v>36526</v>
      </c>
      <c r="AE254" s="125">
        <v>18</v>
      </c>
      <c r="AF254" s="125">
        <v>24</v>
      </c>
      <c r="AG254" s="125">
        <v>12</v>
      </c>
      <c r="AH254" s="236">
        <v>1</v>
      </c>
      <c r="AI254" s="236" t="s">
        <v>819</v>
      </c>
      <c r="AJ254" s="125" t="s">
        <v>6225</v>
      </c>
      <c r="AK254" s="175" t="s">
        <v>5144</v>
      </c>
      <c r="AL254" s="125" t="s">
        <v>820</v>
      </c>
      <c r="AM254" s="27" t="s">
        <v>820</v>
      </c>
      <c r="AN254" s="126">
        <v>112.82</v>
      </c>
      <c r="AO254" s="126">
        <v>14.1</v>
      </c>
      <c r="AP254" s="126">
        <v>5.5</v>
      </c>
      <c r="AQ254" s="126">
        <v>0.7</v>
      </c>
      <c r="AR254" s="125">
        <v>0</v>
      </c>
      <c r="AS254" s="125">
        <v>0</v>
      </c>
      <c r="AT254" s="178">
        <v>43333</v>
      </c>
      <c r="AU254" s="178"/>
      <c r="AV254" s="178">
        <v>43070</v>
      </c>
      <c r="AW254" s="239" t="s">
        <v>855</v>
      </c>
      <c r="AX254" s="239" t="s">
        <v>846</v>
      </c>
      <c r="AY254" s="127"/>
      <c r="AZ254" s="127"/>
      <c r="BA254" s="128">
        <v>300</v>
      </c>
      <c r="BB254" s="128" t="s">
        <v>489</v>
      </c>
      <c r="BC254" s="128"/>
      <c r="BD254" s="128">
        <v>1</v>
      </c>
      <c r="BE254" s="129" t="s">
        <v>541</v>
      </c>
      <c r="BF254" s="130">
        <v>1</v>
      </c>
      <c r="BG254" s="240"/>
      <c r="BH254" s="241"/>
      <c r="BI254" s="190"/>
      <c r="BJ254" s="131">
        <v>6342</v>
      </c>
      <c r="BK254" s="191">
        <v>4874</v>
      </c>
      <c r="BL254" s="13">
        <v>4217</v>
      </c>
      <c r="BM254" s="13">
        <v>2093</v>
      </c>
      <c r="BN254" s="27" t="s">
        <v>5557</v>
      </c>
      <c r="BO254" s="13" t="s">
        <v>705</v>
      </c>
      <c r="BP254" s="222">
        <v>5662</v>
      </c>
      <c r="BQ254" s="132"/>
      <c r="BR254" s="133"/>
      <c r="BS254" s="125">
        <v>1000000000</v>
      </c>
      <c r="BT254" s="134">
        <v>1001</v>
      </c>
      <c r="BU254" s="135">
        <v>0.84219999999999995</v>
      </c>
      <c r="BV254" s="134">
        <v>1500</v>
      </c>
      <c r="BW254" s="136">
        <v>0</v>
      </c>
      <c r="BX254" s="136">
        <v>1500</v>
      </c>
      <c r="BY254" s="136">
        <v>0</v>
      </c>
      <c r="BZ254" s="134">
        <v>0</v>
      </c>
      <c r="CA254" s="134">
        <v>0</v>
      </c>
      <c r="CB254" s="134">
        <v>2501</v>
      </c>
      <c r="CC254" s="135">
        <v>0.60560000000000003</v>
      </c>
      <c r="CD254" s="134"/>
      <c r="CE254" s="134"/>
      <c r="CF254" s="137">
        <v>3841</v>
      </c>
      <c r="CG254" s="134">
        <v>2114</v>
      </c>
      <c r="CH254" s="132"/>
      <c r="CI254" s="132"/>
      <c r="CJ254" s="229" t="s">
        <v>820</v>
      </c>
      <c r="CK254" s="233" t="s">
        <v>820</v>
      </c>
      <c r="CL254" s="138">
        <v>917</v>
      </c>
      <c r="CM254" s="138">
        <v>0</v>
      </c>
      <c r="CN254" s="135">
        <v>0</v>
      </c>
      <c r="CO254" s="135">
        <v>1.38</v>
      </c>
      <c r="CP254" s="139"/>
      <c r="CQ254" s="135">
        <v>1</v>
      </c>
      <c r="CR254" s="179">
        <v>43479</v>
      </c>
      <c r="CS254" s="180">
        <v>43479</v>
      </c>
      <c r="CT254" s="181">
        <v>43605</v>
      </c>
      <c r="CU254" s="181">
        <v>43311</v>
      </c>
      <c r="CV254" s="181">
        <v>43395</v>
      </c>
      <c r="CW254" s="181">
        <v>43395</v>
      </c>
      <c r="CX254" s="181">
        <v>43479</v>
      </c>
      <c r="CY254" s="135">
        <v>0</v>
      </c>
      <c r="CZ254" s="134">
        <v>0</v>
      </c>
      <c r="DA254" s="135">
        <v>0</v>
      </c>
      <c r="DB254" s="135">
        <v>2.197802197802198E-2</v>
      </c>
      <c r="DC254" s="135">
        <v>0</v>
      </c>
      <c r="DD254" s="135">
        <v>0</v>
      </c>
      <c r="DE254" s="140">
        <v>0</v>
      </c>
      <c r="DF254" s="13" t="s">
        <v>820</v>
      </c>
      <c r="DG254" s="80" t="s">
        <v>706</v>
      </c>
      <c r="DH254" s="18" t="b">
        <v>0</v>
      </c>
      <c r="DI254" s="79"/>
      <c r="DJ254" s="79"/>
      <c r="DK254" s="192"/>
      <c r="DL254" s="174"/>
      <c r="DM254" s="193"/>
      <c r="DN254" s="135"/>
      <c r="DO254" s="79"/>
      <c r="DP254" s="79"/>
      <c r="DQ254" s="79"/>
      <c r="DR254" s="79"/>
      <c r="DS254" s="79"/>
      <c r="DT254" s="79"/>
      <c r="DU254" s="79"/>
      <c r="DV254" s="18"/>
      <c r="DW254" s="18"/>
      <c r="DX254" s="18"/>
      <c r="DY254" s="177"/>
      <c r="DZ254" s="177">
        <v>0</v>
      </c>
      <c r="EA254" s="177">
        <v>0</v>
      </c>
      <c r="EB254" s="177">
        <v>0</v>
      </c>
      <c r="EC254" s="177">
        <v>0</v>
      </c>
      <c r="ED254" s="177">
        <v>0</v>
      </c>
      <c r="EE254" s="177">
        <v>0</v>
      </c>
      <c r="EF254" s="177">
        <v>0</v>
      </c>
      <c r="EG254" s="177">
        <v>0</v>
      </c>
      <c r="EH254" s="177">
        <v>0</v>
      </c>
      <c r="EI254" s="177">
        <v>0</v>
      </c>
      <c r="EJ254" s="177">
        <v>0</v>
      </c>
      <c r="EK254" s="177">
        <v>0</v>
      </c>
      <c r="EL254" s="177">
        <v>0</v>
      </c>
      <c r="EM254" s="177">
        <v>0</v>
      </c>
      <c r="EN254" s="177">
        <v>0</v>
      </c>
      <c r="EO254" s="177">
        <v>0</v>
      </c>
      <c r="EP254" s="177">
        <v>336</v>
      </c>
      <c r="EQ254" s="177">
        <v>0</v>
      </c>
      <c r="ER254" s="177">
        <v>0</v>
      </c>
      <c r="ES254" s="177">
        <v>0</v>
      </c>
      <c r="ET254" s="177">
        <v>0</v>
      </c>
      <c r="EU254" s="177">
        <v>541</v>
      </c>
      <c r="EV254" s="177">
        <v>0</v>
      </c>
      <c r="EW254" s="177">
        <v>0</v>
      </c>
      <c r="EX254" s="177">
        <v>0</v>
      </c>
      <c r="EY254" s="177">
        <v>745</v>
      </c>
      <c r="EZ254" s="177">
        <v>0</v>
      </c>
      <c r="FA254" s="177">
        <v>0</v>
      </c>
      <c r="FB254" s="177">
        <v>2338</v>
      </c>
      <c r="FC254" s="250">
        <v>771</v>
      </c>
      <c r="FD254" s="244">
        <v>796</v>
      </c>
      <c r="FE254" s="244">
        <v>796</v>
      </c>
      <c r="FF254" s="244">
        <v>796</v>
      </c>
      <c r="FG254" s="249">
        <v>1085</v>
      </c>
      <c r="FH254" s="250">
        <v>1059</v>
      </c>
      <c r="FI254" s="250">
        <v>1059</v>
      </c>
      <c r="FJ254" s="250">
        <v>1059</v>
      </c>
      <c r="FK254" s="250">
        <v>855</v>
      </c>
      <c r="FL254" s="250">
        <v>855</v>
      </c>
      <c r="FM254" s="250">
        <v>855</v>
      </c>
      <c r="FN254" s="250">
        <v>855</v>
      </c>
      <c r="FO254" s="250">
        <v>855</v>
      </c>
      <c r="FP254" s="250">
        <v>855</v>
      </c>
      <c r="FQ254" s="250">
        <v>855</v>
      </c>
      <c r="FR254" s="250">
        <v>855</v>
      </c>
      <c r="FS254" s="250">
        <v>855</v>
      </c>
      <c r="FT254" s="250">
        <v>855</v>
      </c>
      <c r="FU254" s="250">
        <v>855</v>
      </c>
      <c r="FV254" s="250">
        <v>855</v>
      </c>
      <c r="FW254" s="250">
        <v>855</v>
      </c>
      <c r="FX254" s="250">
        <v>855</v>
      </c>
      <c r="FY254" s="250">
        <v>855</v>
      </c>
      <c r="FZ254" s="250">
        <v>855</v>
      </c>
      <c r="GA254" s="250">
        <v>855</v>
      </c>
      <c r="GB254" s="250">
        <v>855</v>
      </c>
      <c r="GC254" s="250">
        <v>855</v>
      </c>
      <c r="GD254" s="250">
        <v>657</v>
      </c>
      <c r="GE254" s="250">
        <v>657</v>
      </c>
      <c r="GF254" s="250">
        <v>653</v>
      </c>
      <c r="GG254" s="245">
        <v>633</v>
      </c>
      <c r="GH254" s="245">
        <v>588</v>
      </c>
      <c r="GI254" s="245">
        <v>588</v>
      </c>
      <c r="GJ254" s="245">
        <v>588</v>
      </c>
      <c r="GK254" s="245">
        <v>588</v>
      </c>
      <c r="GL254" s="245">
        <v>568</v>
      </c>
      <c r="GM254" s="245">
        <v>543</v>
      </c>
      <c r="GN254" s="245">
        <v>481</v>
      </c>
      <c r="GO254" s="245">
        <v>476</v>
      </c>
      <c r="GP254" s="245">
        <v>476</v>
      </c>
      <c r="GQ254" s="245">
        <v>476</v>
      </c>
      <c r="GR254" s="245">
        <v>456</v>
      </c>
      <c r="GS254" s="245">
        <v>456</v>
      </c>
      <c r="GT254" s="245">
        <v>406</v>
      </c>
      <c r="GU254" s="245">
        <v>398</v>
      </c>
      <c r="GV254" s="245">
        <v>393</v>
      </c>
      <c r="GW254" s="245">
        <v>393</v>
      </c>
      <c r="GX254" s="245">
        <v>393</v>
      </c>
      <c r="GY254" s="245">
        <v>393</v>
      </c>
      <c r="GZ254" s="245">
        <v>383</v>
      </c>
      <c r="HA254" s="245">
        <v>368</v>
      </c>
      <c r="HB254" s="245">
        <v>362</v>
      </c>
      <c r="HC254" s="245">
        <v>362</v>
      </c>
      <c r="HD254" s="245">
        <v>362</v>
      </c>
      <c r="HE254" s="245">
        <v>1</v>
      </c>
      <c r="HF254" s="245">
        <v>362</v>
      </c>
      <c r="HG254" s="245">
        <v>362</v>
      </c>
      <c r="HH254" s="245">
        <v>306</v>
      </c>
      <c r="HI254" s="245">
        <v>306</v>
      </c>
      <c r="HJ254" s="245">
        <v>273</v>
      </c>
      <c r="HK254" s="196"/>
      <c r="HL254" s="196"/>
      <c r="HM254" s="245">
        <v>253</v>
      </c>
      <c r="HN254" s="245">
        <v>250</v>
      </c>
      <c r="HO254" s="245">
        <v>362</v>
      </c>
      <c r="HP254" s="245">
        <v>235</v>
      </c>
      <c r="HQ254" s="245">
        <v>235</v>
      </c>
      <c r="HR254" s="245">
        <v>230</v>
      </c>
      <c r="HS254" s="245">
        <v>230</v>
      </c>
      <c r="HT254" s="245">
        <v>230</v>
      </c>
      <c r="HU254" s="245">
        <v>220</v>
      </c>
      <c r="HV254" s="196"/>
      <c r="HW254" s="245">
        <v>200</v>
      </c>
      <c r="HX254" s="245">
        <v>197</v>
      </c>
      <c r="HY254" s="245">
        <v>197</v>
      </c>
      <c r="HZ254" s="245">
        <v>197</v>
      </c>
      <c r="IA254" s="245">
        <v>197</v>
      </c>
      <c r="IB254" s="245">
        <v>187</v>
      </c>
      <c r="IC254" s="245">
        <v>184</v>
      </c>
      <c r="ID254" s="245">
        <v>174</v>
      </c>
      <c r="IE254" s="245">
        <v>88</v>
      </c>
      <c r="IF254" s="245">
        <v>85</v>
      </c>
      <c r="IG254" s="245">
        <v>85</v>
      </c>
      <c r="IH254" s="245">
        <v>85</v>
      </c>
      <c r="II254" s="245">
        <v>40</v>
      </c>
      <c r="IJ254" s="245">
        <v>40</v>
      </c>
      <c r="IK254" s="245">
        <v>20</v>
      </c>
      <c r="IL254" s="245">
        <v>2</v>
      </c>
      <c r="IM254" s="245">
        <v>2</v>
      </c>
      <c r="IN254" s="245">
        <v>2</v>
      </c>
      <c r="IO254" s="245">
        <v>2</v>
      </c>
      <c r="IP254" s="245">
        <v>2</v>
      </c>
      <c r="IQ254" s="245">
        <v>2</v>
      </c>
      <c r="IR254" s="245">
        <v>2</v>
      </c>
      <c r="IS254" s="245">
        <v>2</v>
      </c>
      <c r="IT254" s="245">
        <v>2</v>
      </c>
      <c r="IU254" s="245">
        <v>2</v>
      </c>
      <c r="IV254" s="245">
        <v>2</v>
      </c>
      <c r="IW254" s="245">
        <v>2</v>
      </c>
      <c r="IX254" s="199">
        <v>0</v>
      </c>
      <c r="IY254" s="245">
        <v>2</v>
      </c>
      <c r="IZ254" s="196"/>
      <c r="JA254" s="245">
        <v>2</v>
      </c>
      <c r="JB254" s="245">
        <v>2</v>
      </c>
      <c r="JC254" s="245">
        <v>2</v>
      </c>
      <c r="JD254" s="199">
        <v>0</v>
      </c>
      <c r="JE254" s="245">
        <v>2</v>
      </c>
      <c r="JF254" s="245">
        <v>2</v>
      </c>
      <c r="JG254" s="245">
        <v>2</v>
      </c>
      <c r="JH254" s="245">
        <v>2</v>
      </c>
      <c r="JI254" s="245">
        <v>2</v>
      </c>
      <c r="JJ254" s="245"/>
      <c r="JK254" s="242">
        <v>2</v>
      </c>
      <c r="JL254" s="245">
        <v>2</v>
      </c>
      <c r="JM254" s="245">
        <v>2</v>
      </c>
      <c r="JN254" s="245">
        <v>2</v>
      </c>
      <c r="JO254" s="245">
        <v>2</v>
      </c>
      <c r="JP254" s="245">
        <v>2</v>
      </c>
      <c r="JQ254" s="196"/>
      <c r="JR254" s="199">
        <v>0</v>
      </c>
      <c r="JS254" s="245">
        <v>2</v>
      </c>
      <c r="JT254" s="245">
        <v>2</v>
      </c>
      <c r="JU254" s="245">
        <v>2</v>
      </c>
      <c r="JV254" s="245">
        <v>2</v>
      </c>
      <c r="JW254" s="245">
        <v>2</v>
      </c>
      <c r="JX254" s="245">
        <v>2</v>
      </c>
      <c r="JY254" s="245">
        <v>2</v>
      </c>
      <c r="JZ254" s="245">
        <v>2</v>
      </c>
      <c r="KA254" s="245">
        <v>2</v>
      </c>
      <c r="KB254" s="245">
        <v>2</v>
      </c>
      <c r="KC254" s="245">
        <v>2</v>
      </c>
      <c r="KD254" s="245">
        <v>2</v>
      </c>
      <c r="KE254" s="245">
        <v>2</v>
      </c>
      <c r="KF254" s="245">
        <v>2</v>
      </c>
      <c r="KG254" s="245">
        <v>2</v>
      </c>
      <c r="KH254" s="245">
        <v>439</v>
      </c>
      <c r="KI254" s="245">
        <v>419</v>
      </c>
      <c r="KJ254" s="245">
        <v>394</v>
      </c>
      <c r="KK254" s="245">
        <v>394</v>
      </c>
      <c r="KL254" s="245">
        <v>394</v>
      </c>
      <c r="KM254" s="245">
        <v>331</v>
      </c>
      <c r="KN254" s="245">
        <v>331</v>
      </c>
      <c r="KO254" s="250">
        <v>918</v>
      </c>
      <c r="KP254" s="250">
        <v>918</v>
      </c>
      <c r="KQ254" s="250">
        <v>918</v>
      </c>
      <c r="KR254" s="250">
        <v>918</v>
      </c>
      <c r="KS254" s="250">
        <v>918</v>
      </c>
      <c r="KT254" s="245">
        <v>803</v>
      </c>
      <c r="KU254" s="245">
        <v>803</v>
      </c>
      <c r="KV254" s="245">
        <v>703</v>
      </c>
      <c r="KW254" s="245">
        <v>703</v>
      </c>
      <c r="KX254" s="196"/>
      <c r="KY254" s="196"/>
      <c r="KZ254" s="196"/>
      <c r="LA254" s="196"/>
      <c r="LB254" s="245">
        <v>547</v>
      </c>
      <c r="LC254" s="245">
        <v>2</v>
      </c>
      <c r="LD254" s="245">
        <v>2</v>
      </c>
      <c r="LE254" s="245">
        <v>488</v>
      </c>
      <c r="LF254" s="199">
        <v>0</v>
      </c>
      <c r="LG254" s="245">
        <v>473</v>
      </c>
      <c r="LH254" s="196"/>
      <c r="LI254" s="196"/>
      <c r="LJ254" s="196"/>
      <c r="LK254" s="196"/>
      <c r="LL254" s="196"/>
      <c r="LM254" s="196"/>
      <c r="LN254" s="196"/>
      <c r="LO254" s="196"/>
      <c r="LP254" s="196"/>
      <c r="LQ254" s="245">
        <v>473</v>
      </c>
      <c r="LR254" s="196"/>
      <c r="LS254" s="196"/>
      <c r="LT254" s="196"/>
      <c r="LU254" s="196"/>
      <c r="LV254" s="196"/>
      <c r="LW254" s="196"/>
      <c r="LX254" s="196"/>
      <c r="LY254" s="196"/>
      <c r="LZ254" s="196"/>
      <c r="MA254" s="196"/>
      <c r="MB254" s="196"/>
      <c r="MC254" s="196"/>
      <c r="MD254" s="196"/>
      <c r="ME254" s="196"/>
      <c r="MF254" s="196"/>
      <c r="MG254" s="196"/>
      <c r="MH254" s="196"/>
      <c r="MI254" s="196"/>
      <c r="MJ254" s="196"/>
      <c r="MK254" s="196"/>
      <c r="ML254" s="196"/>
      <c r="MM254" s="196"/>
      <c r="MN254" s="245">
        <v>473</v>
      </c>
      <c r="MO254" s="245">
        <v>1001</v>
      </c>
      <c r="MP254" s="196"/>
      <c r="MQ254" s="245">
        <v>1001</v>
      </c>
      <c r="MR254" s="196"/>
      <c r="MS254" s="196"/>
      <c r="MT254" s="196"/>
      <c r="MU254" s="196"/>
      <c r="MV254" s="196"/>
      <c r="MW254" s="196"/>
      <c r="MX254" s="196"/>
      <c r="MY254" s="196"/>
      <c r="MZ254" s="196"/>
      <c r="NA254" s="245">
        <v>1001</v>
      </c>
      <c r="NB254" s="196"/>
      <c r="NC254" s="196"/>
      <c r="ND254" s="196"/>
      <c r="NE254" s="196"/>
      <c r="NF254" s="196"/>
      <c r="NG254" s="196"/>
      <c r="NH254" s="196"/>
      <c r="NI254" s="196"/>
      <c r="NJ254" s="196"/>
      <c r="NK254" s="196"/>
      <c r="NL254" s="196"/>
      <c r="NM254" s="196"/>
      <c r="NN254" s="196"/>
      <c r="NO254" s="196"/>
      <c r="NP254" s="196"/>
      <c r="NQ254" s="196"/>
      <c r="NR254" s="196"/>
      <c r="NS254" s="196"/>
      <c r="NT254" s="196"/>
      <c r="NU254" s="196"/>
      <c r="NV254" s="196"/>
      <c r="NW254" s="196"/>
      <c r="NX254" s="196"/>
      <c r="NY254" s="196"/>
      <c r="NZ254" s="196"/>
      <c r="OA254" s="196"/>
      <c r="OB254" s="196"/>
      <c r="OC254" s="196"/>
      <c r="OD254" s="196"/>
      <c r="OE254" s="196"/>
      <c r="OF254" s="196"/>
      <c r="OG254" s="196"/>
      <c r="OH254" s="196"/>
      <c r="OI254" s="196"/>
      <c r="OJ254" s="196"/>
      <c r="OK254" s="196"/>
      <c r="OL254" s="196"/>
      <c r="OM254" s="196"/>
      <c r="ON254" s="196"/>
      <c r="OO254" s="196"/>
      <c r="OP254" s="196"/>
      <c r="OQ254" s="196"/>
      <c r="OR254" s="196"/>
      <c r="OS254" s="196"/>
      <c r="OT254" s="196"/>
      <c r="OU254" s="196"/>
      <c r="OV254" s="196"/>
      <c r="OW254" s="196"/>
      <c r="OX254" s="196"/>
      <c r="OY254" s="196"/>
      <c r="OZ254" s="196"/>
      <c r="PA254" s="196"/>
      <c r="PB254" s="196"/>
      <c r="PC254" s="196"/>
      <c r="PD254" s="196"/>
      <c r="PE254" s="196"/>
      <c r="PF254" s="196"/>
      <c r="PG254" s="196"/>
      <c r="PH254" s="196"/>
      <c r="PI254" s="196"/>
      <c r="PJ254" s="196"/>
      <c r="PK254" s="196"/>
      <c r="PL254" s="196"/>
      <c r="PM254" s="196"/>
      <c r="PN254" s="196"/>
      <c r="PO254" s="196"/>
      <c r="PP254" s="196"/>
      <c r="PQ254" s="196"/>
      <c r="PR254" s="196"/>
      <c r="PS254" s="196"/>
      <c r="PT254" s="196"/>
      <c r="PU254" s="196"/>
      <c r="PV254" s="196"/>
      <c r="PW254" s="196"/>
      <c r="PX254" s="261"/>
      <c r="PY254" s="261"/>
      <c r="PZ254" s="261"/>
      <c r="QA254" s="261"/>
      <c r="QB254" s="261"/>
      <c r="QC254" s="261"/>
      <c r="QD254" s="261"/>
      <c r="QE254" s="261"/>
      <c r="QF254" s="261"/>
      <c r="QG254" s="261"/>
      <c r="QH254" s="261"/>
      <c r="QI254" s="261"/>
      <c r="QJ254" s="261"/>
      <c r="QK254" s="261"/>
      <c r="QL254" s="261"/>
      <c r="QM254" s="261"/>
      <c r="QN254" s="261"/>
      <c r="QO254" s="261"/>
      <c r="QP254" s="261"/>
      <c r="QQ254" s="261"/>
      <c r="QR254" s="261"/>
      <c r="QS254" s="261"/>
      <c r="QT254" s="261"/>
      <c r="QU254" s="261"/>
      <c r="QV254" s="261"/>
      <c r="QW254" s="261"/>
      <c r="QX254" s="261"/>
      <c r="QY254" s="261"/>
      <c r="QZ254" s="261"/>
      <c r="RA254" s="261"/>
      <c r="RB254" s="261"/>
      <c r="RC254" s="261"/>
      <c r="RD254" s="261"/>
      <c r="RE254" s="261"/>
      <c r="RF254" s="261"/>
      <c r="RG254" s="261"/>
      <c r="RH254" s="261"/>
      <c r="RI254" s="261"/>
      <c r="RJ254" s="261"/>
      <c r="RK254" s="261"/>
      <c r="RL254" s="261"/>
      <c r="RM254" s="261"/>
      <c r="RN254" s="261"/>
      <c r="RO254" s="261"/>
      <c r="RP254" s="261"/>
      <c r="RQ254" s="261"/>
      <c r="RR254" s="261"/>
      <c r="RS254" s="261"/>
      <c r="RT254" s="261"/>
      <c r="RU254" s="261"/>
      <c r="RV254" s="261"/>
      <c r="RW254" s="261"/>
      <c r="RX254" s="261"/>
      <c r="RY254" s="261"/>
      <c r="RZ254" s="261"/>
      <c r="SA254" s="261"/>
      <c r="SB254" s="261"/>
      <c r="SC254" s="261"/>
      <c r="SD254" s="261"/>
      <c r="SE254" s="261"/>
    </row>
    <row r="255" spans="1:499" x14ac:dyDescent="0.2">
      <c r="A255" s="230" t="s">
        <v>830</v>
      </c>
      <c r="B255" s="231" t="s">
        <v>5478</v>
      </c>
      <c r="C255" s="225"/>
      <c r="D255" s="225"/>
      <c r="E255" s="225"/>
      <c r="F255" s="226" t="s">
        <v>5946</v>
      </c>
      <c r="G255" s="226" t="s">
        <v>5550</v>
      </c>
      <c r="H255" s="226" t="s">
        <v>5551</v>
      </c>
      <c r="I255" s="226" t="s">
        <v>5934</v>
      </c>
      <c r="J255" s="226"/>
      <c r="K255" s="226"/>
      <c r="L255" s="226"/>
      <c r="M255" s="226"/>
      <c r="N255" s="226" t="s">
        <v>5553</v>
      </c>
      <c r="O255" s="226" t="s">
        <v>5947</v>
      </c>
      <c r="P255" s="226"/>
      <c r="Q255" s="237">
        <v>0</v>
      </c>
      <c r="R255" s="238"/>
      <c r="S255" s="238"/>
      <c r="T255" s="238"/>
      <c r="U255" s="238"/>
      <c r="V255" s="238"/>
      <c r="W255" s="232" t="s">
        <v>5555</v>
      </c>
      <c r="X255" s="232"/>
      <c r="Y255" s="232" t="s">
        <v>5556</v>
      </c>
      <c r="Z255" s="235">
        <v>0.31</v>
      </c>
      <c r="AA255" s="235">
        <v>0.38</v>
      </c>
      <c r="AB255" s="235">
        <v>0</v>
      </c>
      <c r="AC255" s="224">
        <v>36526</v>
      </c>
      <c r="AD255" s="224">
        <v>36526</v>
      </c>
      <c r="AE255" s="125">
        <v>18</v>
      </c>
      <c r="AF255" s="125">
        <v>24</v>
      </c>
      <c r="AG255" s="125">
        <v>12</v>
      </c>
      <c r="AH255" s="236">
        <v>1</v>
      </c>
      <c r="AI255" s="236" t="s">
        <v>819</v>
      </c>
      <c r="AJ255" s="125" t="s">
        <v>6225</v>
      </c>
      <c r="AK255" s="175" t="s">
        <v>5144</v>
      </c>
      <c r="AL255" s="125" t="s">
        <v>820</v>
      </c>
      <c r="AM255" s="27" t="s">
        <v>820</v>
      </c>
      <c r="AN255" s="126">
        <v>8.83</v>
      </c>
      <c r="AO255" s="126">
        <v>16.7</v>
      </c>
      <c r="AP255" s="126">
        <v>14.2</v>
      </c>
      <c r="AQ255" s="126">
        <v>8.5</v>
      </c>
      <c r="AR255" s="125">
        <v>0</v>
      </c>
      <c r="AS255" s="125">
        <v>0</v>
      </c>
      <c r="AT255" s="178">
        <v>43333</v>
      </c>
      <c r="AU255" s="178"/>
      <c r="AV255" s="178">
        <v>43186</v>
      </c>
      <c r="AW255" s="239" t="s">
        <v>855</v>
      </c>
      <c r="AX255" s="239" t="s">
        <v>846</v>
      </c>
      <c r="AY255" s="127"/>
      <c r="AZ255" s="127"/>
      <c r="BA255" s="128">
        <v>300</v>
      </c>
      <c r="BB255" s="128" t="s">
        <v>489</v>
      </c>
      <c r="BC255" s="128"/>
      <c r="BD255" s="128">
        <v>1</v>
      </c>
      <c r="BE255" s="129" t="s">
        <v>541</v>
      </c>
      <c r="BF255" s="130">
        <v>1</v>
      </c>
      <c r="BG255" s="240"/>
      <c r="BH255" s="241"/>
      <c r="BI255" s="190"/>
      <c r="BJ255" s="131">
        <v>590</v>
      </c>
      <c r="BK255" s="191">
        <v>382</v>
      </c>
      <c r="BL255" s="13">
        <v>392</v>
      </c>
      <c r="BM255" s="13">
        <v>195</v>
      </c>
      <c r="BN255" s="27" t="s">
        <v>5566</v>
      </c>
      <c r="BO255" s="13" t="s">
        <v>5566</v>
      </c>
      <c r="BP255" s="222">
        <v>546</v>
      </c>
      <c r="BQ255" s="132"/>
      <c r="BR255" s="133"/>
      <c r="BS255" s="125">
        <v>1000000000</v>
      </c>
      <c r="BT255" s="134">
        <v>502</v>
      </c>
      <c r="BU255" s="135">
        <v>0.1492</v>
      </c>
      <c r="BV255" s="134">
        <v>0</v>
      </c>
      <c r="BW255" s="136">
        <v>0</v>
      </c>
      <c r="BX255" s="136">
        <v>0</v>
      </c>
      <c r="BY255" s="136">
        <v>0</v>
      </c>
      <c r="BZ255" s="134">
        <v>0</v>
      </c>
      <c r="CA255" s="134">
        <v>0</v>
      </c>
      <c r="CB255" s="134">
        <v>502</v>
      </c>
      <c r="CC255" s="135">
        <v>0.1492</v>
      </c>
      <c r="CD255" s="134"/>
      <c r="CE255" s="134"/>
      <c r="CF255" s="137">
        <v>0</v>
      </c>
      <c r="CG255" s="134">
        <v>197</v>
      </c>
      <c r="CH255" s="132"/>
      <c r="CI255" s="132"/>
      <c r="CJ255" s="229" t="s">
        <v>820</v>
      </c>
      <c r="CK255" s="233" t="s">
        <v>820</v>
      </c>
      <c r="CL255" s="138">
        <v>0</v>
      </c>
      <c r="CM255" s="138">
        <v>0</v>
      </c>
      <c r="CN255" s="135">
        <v>0</v>
      </c>
      <c r="CO255" s="135">
        <v>0.3</v>
      </c>
      <c r="CP255" s="139"/>
      <c r="CQ255" s="135">
        <v>0</v>
      </c>
      <c r="CR255" s="179">
        <v>43479</v>
      </c>
      <c r="CS255" s="180">
        <v>43479</v>
      </c>
      <c r="CT255" s="181">
        <v>43605</v>
      </c>
      <c r="CU255" s="181">
        <v>36526</v>
      </c>
      <c r="CV255" s="181">
        <v>36526</v>
      </c>
      <c r="CW255" s="181">
        <v>36526</v>
      </c>
      <c r="CX255" s="181">
        <v>36694</v>
      </c>
      <c r="CY255" s="135">
        <v>0</v>
      </c>
      <c r="CZ255" s="134">
        <v>0</v>
      </c>
      <c r="DA255" s="135">
        <v>0</v>
      </c>
      <c r="DB255" s="135">
        <v>0</v>
      </c>
      <c r="DC255" s="135">
        <v>0</v>
      </c>
      <c r="DD255" s="135">
        <v>2.197802197802198E-2</v>
      </c>
      <c r="DE255" s="140">
        <v>0</v>
      </c>
      <c r="DF255" s="13" t="s">
        <v>820</v>
      </c>
      <c r="DG255" s="80" t="s">
        <v>820</v>
      </c>
      <c r="DH255" s="18" t="b">
        <v>0</v>
      </c>
      <c r="DI255" s="79"/>
      <c r="DJ255" s="79"/>
      <c r="DK255" s="192"/>
      <c r="DL255" s="174"/>
      <c r="DM255" s="193"/>
      <c r="DN255" s="135"/>
      <c r="DO255" s="79"/>
      <c r="DP255" s="79"/>
      <c r="DQ255" s="79"/>
      <c r="DR255" s="79"/>
      <c r="DS255" s="79"/>
      <c r="DT255" s="79"/>
      <c r="DU255" s="79"/>
      <c r="DV255" s="18"/>
      <c r="DW255" s="18"/>
      <c r="DX255" s="18"/>
      <c r="DY255" s="177"/>
      <c r="DZ255" s="177">
        <v>0</v>
      </c>
      <c r="EA255" s="177">
        <v>0</v>
      </c>
      <c r="EB255" s="177">
        <v>0</v>
      </c>
      <c r="EC255" s="177">
        <v>0</v>
      </c>
      <c r="ED255" s="177">
        <v>0</v>
      </c>
      <c r="EE255" s="177">
        <v>0</v>
      </c>
      <c r="EF255" s="177">
        <v>0</v>
      </c>
      <c r="EG255" s="177">
        <v>0</v>
      </c>
      <c r="EH255" s="177">
        <v>0</v>
      </c>
      <c r="EI255" s="177">
        <v>0</v>
      </c>
      <c r="EJ255" s="177">
        <v>0</v>
      </c>
      <c r="EK255" s="177">
        <v>0</v>
      </c>
      <c r="EL255" s="177">
        <v>0</v>
      </c>
      <c r="EM255" s="177">
        <v>0</v>
      </c>
      <c r="EN255" s="177">
        <v>0</v>
      </c>
      <c r="EO255" s="177">
        <v>0</v>
      </c>
      <c r="EP255" s="177">
        <v>0</v>
      </c>
      <c r="EQ255" s="177">
        <v>0</v>
      </c>
      <c r="ER255" s="177">
        <v>0</v>
      </c>
      <c r="ES255" s="177">
        <v>0</v>
      </c>
      <c r="ET255" s="177">
        <v>0</v>
      </c>
      <c r="EU255" s="177">
        <v>0</v>
      </c>
      <c r="EV255" s="177">
        <v>0</v>
      </c>
      <c r="EW255" s="177">
        <v>0</v>
      </c>
      <c r="EX255" s="177">
        <v>0</v>
      </c>
      <c r="EY255" s="177">
        <v>0</v>
      </c>
      <c r="EZ255" s="177">
        <v>0</v>
      </c>
      <c r="FA255" s="177">
        <v>0</v>
      </c>
      <c r="FB255" s="177">
        <v>0</v>
      </c>
      <c r="FC255" s="246">
        <v>720</v>
      </c>
      <c r="FD255" s="247">
        <v>708</v>
      </c>
      <c r="FE255" s="247">
        <v>708</v>
      </c>
      <c r="FF255" s="247">
        <v>708</v>
      </c>
      <c r="FG255" s="246">
        <v>678</v>
      </c>
      <c r="FH255" s="246">
        <v>678</v>
      </c>
      <c r="FI255" s="247">
        <v>678</v>
      </c>
      <c r="FJ255" s="247">
        <v>678</v>
      </c>
      <c r="FK255" s="247">
        <v>648</v>
      </c>
      <c r="FL255" s="247">
        <v>648</v>
      </c>
      <c r="FM255" s="247">
        <v>648</v>
      </c>
      <c r="FN255" s="247">
        <v>648</v>
      </c>
      <c r="FO255" s="247">
        <v>648</v>
      </c>
      <c r="FP255" s="247">
        <v>648</v>
      </c>
      <c r="FQ255" s="247">
        <v>648</v>
      </c>
      <c r="FR255" s="247">
        <v>648</v>
      </c>
      <c r="FS255" s="247">
        <v>648</v>
      </c>
      <c r="FT255" s="247">
        <v>648</v>
      </c>
      <c r="FU255" s="247">
        <v>648</v>
      </c>
      <c r="FV255" s="247">
        <v>648</v>
      </c>
      <c r="FW255" s="247">
        <v>648</v>
      </c>
      <c r="FX255" s="247">
        <v>648</v>
      </c>
      <c r="FY255" s="247">
        <v>648</v>
      </c>
      <c r="FZ255" s="247">
        <v>648</v>
      </c>
      <c r="GA255" s="247">
        <v>648</v>
      </c>
      <c r="GB255" s="247">
        <v>648</v>
      </c>
      <c r="GC255" s="247">
        <v>648</v>
      </c>
      <c r="GD255" s="247">
        <v>608</v>
      </c>
      <c r="GE255" s="247">
        <v>608</v>
      </c>
      <c r="GF255" s="247">
        <v>608</v>
      </c>
      <c r="GG255" s="247">
        <v>608</v>
      </c>
      <c r="GH255" s="247">
        <v>608</v>
      </c>
      <c r="GI255" s="247">
        <v>608</v>
      </c>
      <c r="GJ255" s="247">
        <v>608</v>
      </c>
      <c r="GK255" s="247">
        <v>608</v>
      </c>
      <c r="GL255" s="247">
        <v>608</v>
      </c>
      <c r="GM255" s="247">
        <v>608</v>
      </c>
      <c r="GN255" s="247">
        <v>608</v>
      </c>
      <c r="GO255" s="247">
        <v>608</v>
      </c>
      <c r="GP255" s="247">
        <v>608</v>
      </c>
      <c r="GQ255" s="247">
        <v>608</v>
      </c>
      <c r="GR255" s="247">
        <v>608</v>
      </c>
      <c r="GS255" s="247">
        <v>608</v>
      </c>
      <c r="GT255" s="247">
        <v>598</v>
      </c>
      <c r="GU255" s="247">
        <v>598</v>
      </c>
      <c r="GV255" s="247">
        <v>598</v>
      </c>
      <c r="GW255" s="247">
        <v>598</v>
      </c>
      <c r="GX255" s="247">
        <v>598</v>
      </c>
      <c r="GY255" s="247">
        <v>598</v>
      </c>
      <c r="GZ255" s="247">
        <v>598</v>
      </c>
      <c r="HA255" s="247">
        <v>598</v>
      </c>
      <c r="HB255" s="247">
        <v>598</v>
      </c>
      <c r="HC255" s="247">
        <v>598</v>
      </c>
      <c r="HD255" s="247">
        <v>598</v>
      </c>
      <c r="HE255" s="247">
        <v>1</v>
      </c>
      <c r="HF255" s="247">
        <v>598</v>
      </c>
      <c r="HG255" s="247">
        <v>598</v>
      </c>
      <c r="HH255" s="247">
        <v>598</v>
      </c>
      <c r="HI255" s="247">
        <v>598</v>
      </c>
      <c r="HJ255" s="247">
        <v>598</v>
      </c>
      <c r="HK255" s="198"/>
      <c r="HL255" s="198"/>
      <c r="HM255" s="247">
        <v>598</v>
      </c>
      <c r="HN255" s="247">
        <v>598</v>
      </c>
      <c r="HO255" s="247">
        <v>598</v>
      </c>
      <c r="HP255" s="247">
        <v>598</v>
      </c>
      <c r="HQ255" s="247">
        <v>598</v>
      </c>
      <c r="HR255" s="247">
        <v>598</v>
      </c>
      <c r="HS255" s="247">
        <v>598</v>
      </c>
      <c r="HT255" s="247">
        <v>598</v>
      </c>
      <c r="HU255" s="247">
        <v>598</v>
      </c>
      <c r="HV255" s="198"/>
      <c r="HW255" s="247">
        <v>598</v>
      </c>
      <c r="HX255" s="247">
        <v>598</v>
      </c>
      <c r="HY255" s="247">
        <v>598</v>
      </c>
      <c r="HZ255" s="247">
        <v>598</v>
      </c>
      <c r="IA255" s="247">
        <v>598</v>
      </c>
      <c r="IB255" s="247">
        <v>598</v>
      </c>
      <c r="IC255" s="247">
        <v>598</v>
      </c>
      <c r="ID255" s="247">
        <v>598</v>
      </c>
      <c r="IE255" s="247">
        <v>598</v>
      </c>
      <c r="IF255" s="247">
        <v>598</v>
      </c>
      <c r="IG255" s="247">
        <v>598</v>
      </c>
      <c r="IH255" s="247">
        <v>598</v>
      </c>
      <c r="II255" s="247">
        <v>598</v>
      </c>
      <c r="IJ255" s="247">
        <v>598</v>
      </c>
      <c r="IK255" s="247">
        <v>598</v>
      </c>
      <c r="IL255" s="247">
        <v>598</v>
      </c>
      <c r="IM255" s="247">
        <v>598</v>
      </c>
      <c r="IN255" s="247">
        <v>598</v>
      </c>
      <c r="IO255" s="247">
        <v>598</v>
      </c>
      <c r="IP255" s="247">
        <v>583</v>
      </c>
      <c r="IQ255" s="247">
        <v>583</v>
      </c>
      <c r="IR255" s="247">
        <v>583</v>
      </c>
      <c r="IS255" s="247">
        <v>583</v>
      </c>
      <c r="IT255" s="247">
        <v>578</v>
      </c>
      <c r="IU255" s="247">
        <v>578</v>
      </c>
      <c r="IV255" s="247">
        <v>578</v>
      </c>
      <c r="IW255" s="247">
        <v>578</v>
      </c>
      <c r="IX255" s="247">
        <v>558</v>
      </c>
      <c r="IY255" s="247">
        <v>558</v>
      </c>
      <c r="IZ255" s="198"/>
      <c r="JA255" s="247">
        <v>558</v>
      </c>
      <c r="JB255" s="247">
        <v>558</v>
      </c>
      <c r="JC255" s="247">
        <v>558</v>
      </c>
      <c r="JD255" s="247">
        <v>558</v>
      </c>
      <c r="JE255" s="247">
        <v>558</v>
      </c>
      <c r="JF255" s="247">
        <v>558</v>
      </c>
      <c r="JG255" s="247">
        <v>558</v>
      </c>
      <c r="JH255" s="247">
        <v>558</v>
      </c>
      <c r="JI255" s="247">
        <v>558</v>
      </c>
      <c r="JJ255" s="247"/>
      <c r="JK255" s="247">
        <v>558</v>
      </c>
      <c r="JL255" s="247">
        <v>558</v>
      </c>
      <c r="JM255" s="247">
        <v>558</v>
      </c>
      <c r="JN255" s="247">
        <v>558</v>
      </c>
      <c r="JO255" s="247">
        <v>558</v>
      </c>
      <c r="JP255" s="247">
        <v>558</v>
      </c>
      <c r="JQ255" s="198"/>
      <c r="JR255" s="247">
        <v>558</v>
      </c>
      <c r="JS255" s="247">
        <v>558</v>
      </c>
      <c r="JT255" s="247">
        <v>558</v>
      </c>
      <c r="JU255" s="247">
        <v>528</v>
      </c>
      <c r="JV255" s="247">
        <v>528</v>
      </c>
      <c r="JW255" s="247">
        <v>528</v>
      </c>
      <c r="JX255" s="247">
        <v>528</v>
      </c>
      <c r="JY255" s="247">
        <v>528</v>
      </c>
      <c r="JZ255" s="247">
        <v>528</v>
      </c>
      <c r="KA255" s="247">
        <v>528</v>
      </c>
      <c r="KB255" s="247">
        <v>528</v>
      </c>
      <c r="KC255" s="247">
        <v>528</v>
      </c>
      <c r="KD255" s="247">
        <v>528</v>
      </c>
      <c r="KE255" s="247">
        <v>528</v>
      </c>
      <c r="KF255" s="247">
        <v>528</v>
      </c>
      <c r="KG255" s="247">
        <v>528</v>
      </c>
      <c r="KH255" s="247">
        <v>528</v>
      </c>
      <c r="KI255" s="247">
        <v>528</v>
      </c>
      <c r="KJ255" s="247">
        <v>528</v>
      </c>
      <c r="KK255" s="247">
        <v>528</v>
      </c>
      <c r="KL255" s="247">
        <v>528</v>
      </c>
      <c r="KM255" s="247">
        <v>528</v>
      </c>
      <c r="KN255" s="247">
        <v>528</v>
      </c>
      <c r="KO255" s="247">
        <v>528</v>
      </c>
      <c r="KP255" s="247">
        <v>528</v>
      </c>
      <c r="KQ255" s="247">
        <v>528</v>
      </c>
      <c r="KR255" s="247">
        <v>528</v>
      </c>
      <c r="KS255" s="247">
        <v>528</v>
      </c>
      <c r="KT255" s="247">
        <v>528</v>
      </c>
      <c r="KU255" s="247">
        <v>528</v>
      </c>
      <c r="KV255" s="247">
        <v>528</v>
      </c>
      <c r="KW255" s="247">
        <v>528</v>
      </c>
      <c r="KX255" s="198"/>
      <c r="KY255" s="198"/>
      <c r="KZ255" s="198"/>
      <c r="LA255" s="198"/>
      <c r="LB255" s="247">
        <v>508</v>
      </c>
      <c r="LC255" s="247">
        <v>558</v>
      </c>
      <c r="LD255" s="247">
        <v>558</v>
      </c>
      <c r="LE255" s="247">
        <v>508</v>
      </c>
      <c r="LF255" s="243">
        <v>0</v>
      </c>
      <c r="LG255" s="247">
        <v>508</v>
      </c>
      <c r="LH255" s="198"/>
      <c r="LI255" s="198"/>
      <c r="LJ255" s="198"/>
      <c r="LK255" s="198"/>
      <c r="LL255" s="198"/>
      <c r="LM255" s="198"/>
      <c r="LN255" s="198"/>
      <c r="LO255" s="198"/>
      <c r="LP255" s="198"/>
      <c r="LQ255" s="247">
        <v>508</v>
      </c>
      <c r="LR255" s="198"/>
      <c r="LS255" s="198"/>
      <c r="LT255" s="198"/>
      <c r="LU255" s="198"/>
      <c r="LV255" s="198"/>
      <c r="LW255" s="198"/>
      <c r="LX255" s="198"/>
      <c r="LY255" s="198"/>
      <c r="LZ255" s="198"/>
      <c r="MA255" s="198"/>
      <c r="MB255" s="198"/>
      <c r="MC255" s="198"/>
      <c r="MD255" s="198"/>
      <c r="ME255" s="198"/>
      <c r="MF255" s="198"/>
      <c r="MG255" s="198"/>
      <c r="MH255" s="198"/>
      <c r="MI255" s="198"/>
      <c r="MJ255" s="198"/>
      <c r="MK255" s="198"/>
      <c r="ML255" s="198"/>
      <c r="MM255" s="198"/>
      <c r="MN255" s="247">
        <v>508</v>
      </c>
      <c r="MO255" s="248">
        <v>502</v>
      </c>
      <c r="MP255" s="198"/>
      <c r="MQ255" s="248">
        <v>502</v>
      </c>
      <c r="MR255" s="198"/>
      <c r="MS255" s="198"/>
      <c r="MT255" s="198"/>
      <c r="MU255" s="198"/>
      <c r="MV255" s="198"/>
      <c r="MW255" s="198"/>
      <c r="MX255" s="198"/>
      <c r="MY255" s="198"/>
      <c r="MZ255" s="198"/>
      <c r="NA255" s="248">
        <v>502</v>
      </c>
      <c r="NB255" s="198"/>
      <c r="NC255" s="198"/>
      <c r="ND255" s="198"/>
      <c r="NE255" s="198"/>
      <c r="NF255" s="198"/>
      <c r="NG255" s="198"/>
      <c r="NH255" s="198"/>
      <c r="NI255" s="198"/>
      <c r="NJ255" s="198"/>
      <c r="NK255" s="198"/>
      <c r="NL255" s="198"/>
      <c r="NM255" s="198"/>
      <c r="NN255" s="198"/>
      <c r="NO255" s="198"/>
      <c r="NP255" s="198"/>
      <c r="NQ255" s="198"/>
      <c r="NR255" s="198"/>
      <c r="NS255" s="198"/>
      <c r="NT255" s="198"/>
      <c r="NU255" s="198"/>
      <c r="NV255" s="198"/>
      <c r="NW255" s="198"/>
      <c r="NX255" s="198"/>
      <c r="NY255" s="198"/>
      <c r="NZ255" s="198"/>
      <c r="OA255" s="198"/>
      <c r="OB255" s="198"/>
      <c r="OC255" s="198"/>
      <c r="OD255" s="198"/>
      <c r="OE255" s="198"/>
      <c r="OF255" s="198"/>
      <c r="OG255" s="198"/>
      <c r="OH255" s="198"/>
      <c r="OI255" s="198"/>
      <c r="OJ255" s="198"/>
      <c r="OK255" s="198"/>
      <c r="OL255" s="198"/>
      <c r="OM255" s="198"/>
      <c r="ON255" s="198"/>
      <c r="OO255" s="198"/>
      <c r="OP255" s="198"/>
      <c r="OQ255" s="198"/>
      <c r="OR255" s="198"/>
      <c r="OS255" s="198"/>
      <c r="OT255" s="198"/>
      <c r="OU255" s="198"/>
      <c r="OV255" s="198"/>
      <c r="OW255" s="198"/>
      <c r="OX255" s="198"/>
      <c r="OY255" s="198"/>
      <c r="OZ255" s="198"/>
      <c r="PA255" s="198"/>
      <c r="PB255" s="198"/>
      <c r="PC255" s="198"/>
      <c r="PD255" s="198"/>
      <c r="PE255" s="198"/>
      <c r="PF255" s="198"/>
      <c r="PG255" s="198"/>
      <c r="PH255" s="198"/>
      <c r="PI255" s="198"/>
      <c r="PJ255" s="198"/>
      <c r="PK255" s="198"/>
      <c r="PL255" s="198"/>
      <c r="PM255" s="198"/>
      <c r="PN255" s="198"/>
      <c r="PO255" s="198"/>
      <c r="PP255" s="198"/>
      <c r="PQ255" s="198"/>
      <c r="PR255" s="198"/>
      <c r="PS255" s="198"/>
      <c r="PT255" s="198"/>
      <c r="PU255" s="198"/>
      <c r="PV255" s="198"/>
      <c r="PW255" s="198"/>
      <c r="PX255" s="261"/>
      <c r="PY255" s="261"/>
      <c r="PZ255" s="261"/>
      <c r="QA255" s="261"/>
      <c r="QB255" s="261"/>
      <c r="QC255" s="261"/>
      <c r="QD255" s="261"/>
      <c r="QE255" s="261"/>
      <c r="QF255" s="261"/>
      <c r="QG255" s="261"/>
      <c r="QH255" s="261"/>
      <c r="QI255" s="261"/>
      <c r="QJ255" s="261"/>
      <c r="QK255" s="261"/>
      <c r="QL255" s="261"/>
      <c r="QM255" s="261"/>
      <c r="QN255" s="261"/>
      <c r="QO255" s="261"/>
      <c r="QP255" s="261"/>
      <c r="QQ255" s="261"/>
      <c r="QR255" s="261"/>
      <c r="QS255" s="261"/>
      <c r="QT255" s="261"/>
      <c r="QU255" s="261"/>
      <c r="QV255" s="261"/>
      <c r="QW255" s="261"/>
      <c r="QX255" s="261"/>
      <c r="QY255" s="261"/>
      <c r="QZ255" s="261"/>
      <c r="RA255" s="261"/>
      <c r="RB255" s="261"/>
      <c r="RC255" s="261"/>
      <c r="RD255" s="261"/>
      <c r="RE255" s="261"/>
      <c r="RF255" s="261"/>
      <c r="RG255" s="261"/>
      <c r="RH255" s="261"/>
      <c r="RI255" s="261"/>
      <c r="RJ255" s="261"/>
      <c r="RK255" s="261"/>
      <c r="RL255" s="261"/>
      <c r="RM255" s="261"/>
      <c r="RN255" s="261"/>
      <c r="RO255" s="261"/>
      <c r="RP255" s="261"/>
      <c r="RQ255" s="261"/>
      <c r="RR255" s="261"/>
      <c r="RS255" s="261"/>
      <c r="RT255" s="261"/>
      <c r="RU255" s="261"/>
      <c r="RV255" s="261"/>
      <c r="RW255" s="261"/>
      <c r="RX255" s="261"/>
      <c r="RY255" s="261"/>
      <c r="RZ255" s="261"/>
      <c r="SA255" s="261"/>
      <c r="SB255" s="261"/>
      <c r="SC255" s="261"/>
      <c r="SD255" s="261"/>
      <c r="SE255" s="261"/>
    </row>
    <row r="256" spans="1:499" x14ac:dyDescent="0.2">
      <c r="A256" s="230" t="s">
        <v>830</v>
      </c>
      <c r="B256" s="231" t="s">
        <v>5479</v>
      </c>
      <c r="C256" s="225"/>
      <c r="D256" s="225"/>
      <c r="E256" s="225"/>
      <c r="F256" s="226" t="s">
        <v>5948</v>
      </c>
      <c r="G256" s="226" t="s">
        <v>5550</v>
      </c>
      <c r="H256" s="226" t="s">
        <v>5551</v>
      </c>
      <c r="I256" s="226" t="s">
        <v>5934</v>
      </c>
      <c r="J256" s="226"/>
      <c r="K256" s="226"/>
      <c r="L256" s="226"/>
      <c r="M256" s="226"/>
      <c r="N256" s="226" t="s">
        <v>5553</v>
      </c>
      <c r="O256" s="226" t="s">
        <v>5852</v>
      </c>
      <c r="P256" s="226"/>
      <c r="Q256" s="237">
        <v>0</v>
      </c>
      <c r="R256" s="238"/>
      <c r="S256" s="238"/>
      <c r="T256" s="238"/>
      <c r="U256" s="238"/>
      <c r="V256" s="238"/>
      <c r="W256" s="232" t="s">
        <v>5555</v>
      </c>
      <c r="X256" s="232"/>
      <c r="Y256" s="232" t="s">
        <v>5556</v>
      </c>
      <c r="Z256" s="235">
        <v>3.08</v>
      </c>
      <c r="AA256" s="235">
        <v>3.34</v>
      </c>
      <c r="AB256" s="235">
        <v>0</v>
      </c>
      <c r="AC256" s="224">
        <v>36526</v>
      </c>
      <c r="AD256" s="224">
        <v>36526</v>
      </c>
      <c r="AE256" s="125">
        <v>18</v>
      </c>
      <c r="AF256" s="125">
        <v>24</v>
      </c>
      <c r="AG256" s="125">
        <v>12</v>
      </c>
      <c r="AH256" s="236">
        <v>1</v>
      </c>
      <c r="AI256" s="236"/>
      <c r="AJ256" s="125" t="s">
        <v>6227</v>
      </c>
      <c r="AK256" s="175"/>
      <c r="AL256" s="125" t="s">
        <v>820</v>
      </c>
      <c r="AM256" s="27" t="s">
        <v>820</v>
      </c>
      <c r="AN256" s="126">
        <v>1.24</v>
      </c>
      <c r="AO256" s="126">
        <v>0</v>
      </c>
      <c r="AP256" s="126">
        <v>135.30000000000001</v>
      </c>
      <c r="AQ256" s="126">
        <v>60.5</v>
      </c>
      <c r="AR256" s="125">
        <v>0</v>
      </c>
      <c r="AS256" s="125">
        <v>0</v>
      </c>
      <c r="AT256" s="178">
        <v>43333</v>
      </c>
      <c r="AU256" s="178"/>
      <c r="AV256" s="178"/>
      <c r="AW256" s="239" t="s">
        <v>855</v>
      </c>
      <c r="AX256" s="239" t="s">
        <v>846</v>
      </c>
      <c r="AY256" s="127"/>
      <c r="AZ256" s="127"/>
      <c r="BA256" s="128">
        <v>300</v>
      </c>
      <c r="BB256" s="128" t="s">
        <v>489</v>
      </c>
      <c r="BC256" s="128"/>
      <c r="BD256" s="128">
        <v>1</v>
      </c>
      <c r="BE256" s="129" t="s">
        <v>541</v>
      </c>
      <c r="BF256" s="130">
        <v>1</v>
      </c>
      <c r="BG256" s="240"/>
      <c r="BH256" s="241"/>
      <c r="BI256" s="190"/>
      <c r="BJ256" s="131">
        <v>0</v>
      </c>
      <c r="BK256" s="191">
        <v>54</v>
      </c>
      <c r="BL256" s="13">
        <v>0</v>
      </c>
      <c r="BM256" s="13">
        <v>0</v>
      </c>
      <c r="BN256" s="27" t="s">
        <v>702</v>
      </c>
      <c r="BO256" s="13" t="s">
        <v>702</v>
      </c>
      <c r="BP256" s="222">
        <v>0</v>
      </c>
      <c r="BQ256" s="132"/>
      <c r="BR256" s="133"/>
      <c r="BS256" s="125">
        <v>1000000000</v>
      </c>
      <c r="BT256" s="134">
        <v>671</v>
      </c>
      <c r="BU256" s="135">
        <v>0</v>
      </c>
      <c r="BV256" s="134">
        <v>0</v>
      </c>
      <c r="BW256" s="136">
        <v>0</v>
      </c>
      <c r="BX256" s="136">
        <v>0</v>
      </c>
      <c r="BY256" s="136">
        <v>0</v>
      </c>
      <c r="BZ256" s="134">
        <v>0</v>
      </c>
      <c r="CA256" s="134">
        <v>0</v>
      </c>
      <c r="CB256" s="134">
        <v>671</v>
      </c>
      <c r="CC256" s="135">
        <v>0</v>
      </c>
      <c r="CD256" s="134"/>
      <c r="CE256" s="134"/>
      <c r="CF256" s="137">
        <v>0</v>
      </c>
      <c r="CG256" s="134">
        <v>0</v>
      </c>
      <c r="CH256" s="132"/>
      <c r="CI256" s="132"/>
      <c r="CJ256" s="229" t="s">
        <v>820</v>
      </c>
      <c r="CK256" s="233" t="s">
        <v>820</v>
      </c>
      <c r="CL256" s="138">
        <v>0</v>
      </c>
      <c r="CM256" s="138">
        <v>0</v>
      </c>
      <c r="CN256" s="135">
        <v>0</v>
      </c>
      <c r="CO256" s="135">
        <v>0</v>
      </c>
      <c r="CP256" s="139"/>
      <c r="CQ256" s="135">
        <v>0</v>
      </c>
      <c r="CR256" s="179">
        <v>43175</v>
      </c>
      <c r="CS256" s="180">
        <v>43367</v>
      </c>
      <c r="CT256" s="181">
        <v>43493</v>
      </c>
      <c r="CU256" s="181">
        <v>36526</v>
      </c>
      <c r="CV256" s="181">
        <v>36526</v>
      </c>
      <c r="CW256" s="181">
        <v>36526</v>
      </c>
      <c r="CX256" s="181">
        <v>36694</v>
      </c>
      <c r="CY256" s="135">
        <v>0.13610735955836289</v>
      </c>
      <c r="CZ256" s="134">
        <v>0</v>
      </c>
      <c r="DA256" s="135">
        <v>9.7087378640776691E-3</v>
      </c>
      <c r="DB256" s="135">
        <v>0</v>
      </c>
      <c r="DC256" s="135">
        <v>0</v>
      </c>
      <c r="DD256" s="135">
        <v>0</v>
      </c>
      <c r="DE256" s="140">
        <v>0.53398058252427183</v>
      </c>
      <c r="DF256" s="13" t="s">
        <v>820</v>
      </c>
      <c r="DG256" s="80" t="s">
        <v>820</v>
      </c>
      <c r="DH256" s="18" t="b">
        <v>0</v>
      </c>
      <c r="DI256" s="79"/>
      <c r="DJ256" s="79"/>
      <c r="DK256" s="192"/>
      <c r="DL256" s="174"/>
      <c r="DM256" s="193"/>
      <c r="DN256" s="135"/>
      <c r="DO256" s="79"/>
      <c r="DP256" s="79"/>
      <c r="DQ256" s="79"/>
      <c r="DR256" s="79"/>
      <c r="DS256" s="79"/>
      <c r="DT256" s="79"/>
      <c r="DU256" s="79"/>
      <c r="DV256" s="18"/>
      <c r="DW256" s="18"/>
      <c r="DX256" s="18"/>
      <c r="DY256" s="177"/>
      <c r="DZ256" s="177">
        <v>0</v>
      </c>
      <c r="EA256" s="177">
        <v>0</v>
      </c>
      <c r="EB256" s="177">
        <v>0</v>
      </c>
      <c r="EC256" s="177">
        <v>0</v>
      </c>
      <c r="ED256" s="177">
        <v>0</v>
      </c>
      <c r="EE256" s="177">
        <v>0</v>
      </c>
      <c r="EF256" s="177">
        <v>0</v>
      </c>
      <c r="EG256" s="177">
        <v>0</v>
      </c>
      <c r="EH256" s="177">
        <v>0</v>
      </c>
      <c r="EI256" s="177">
        <v>0</v>
      </c>
      <c r="EJ256" s="177">
        <v>0</v>
      </c>
      <c r="EK256" s="177">
        <v>0</v>
      </c>
      <c r="EL256" s="177">
        <v>0</v>
      </c>
      <c r="EM256" s="177">
        <v>0</v>
      </c>
      <c r="EN256" s="177">
        <v>0</v>
      </c>
      <c r="EO256" s="177">
        <v>0</v>
      </c>
      <c r="EP256" s="177">
        <v>0</v>
      </c>
      <c r="EQ256" s="177">
        <v>0</v>
      </c>
      <c r="ER256" s="177">
        <v>0</v>
      </c>
      <c r="ES256" s="177">
        <v>0</v>
      </c>
      <c r="ET256" s="177">
        <v>0</v>
      </c>
      <c r="EU256" s="177">
        <v>0</v>
      </c>
      <c r="EV256" s="177">
        <v>0</v>
      </c>
      <c r="EW256" s="177">
        <v>0</v>
      </c>
      <c r="EX256" s="177">
        <v>0</v>
      </c>
      <c r="EY256" s="177">
        <v>0</v>
      </c>
      <c r="EZ256" s="177">
        <v>0</v>
      </c>
      <c r="FA256" s="177">
        <v>0</v>
      </c>
      <c r="FB256" s="177">
        <v>0</v>
      </c>
      <c r="FC256" s="195">
        <v>708</v>
      </c>
      <c r="FD256" s="195">
        <v>700</v>
      </c>
      <c r="FE256" s="195">
        <v>700</v>
      </c>
      <c r="FF256" s="197">
        <v>700</v>
      </c>
      <c r="FG256" s="195">
        <v>697</v>
      </c>
      <c r="FH256" s="195">
        <v>697</v>
      </c>
      <c r="FI256" s="195">
        <v>697</v>
      </c>
      <c r="FJ256" s="195">
        <v>697</v>
      </c>
      <c r="FK256" s="195">
        <v>695</v>
      </c>
      <c r="FL256" s="195">
        <v>695</v>
      </c>
      <c r="FM256" s="195">
        <v>695</v>
      </c>
      <c r="FN256" s="195">
        <v>695</v>
      </c>
      <c r="FO256" s="195">
        <v>695</v>
      </c>
      <c r="FP256" s="195">
        <v>695</v>
      </c>
      <c r="FQ256" s="195">
        <v>695</v>
      </c>
      <c r="FR256" s="195">
        <v>695</v>
      </c>
      <c r="FS256" s="195">
        <v>695</v>
      </c>
      <c r="FT256" s="195">
        <v>695</v>
      </c>
      <c r="FU256" s="195">
        <v>695</v>
      </c>
      <c r="FV256" s="195">
        <v>695</v>
      </c>
      <c r="FW256" s="195">
        <v>695</v>
      </c>
      <c r="FX256" s="195">
        <v>695</v>
      </c>
      <c r="FY256" s="195">
        <v>695</v>
      </c>
      <c r="FZ256" s="195">
        <v>695</v>
      </c>
      <c r="GA256" s="195">
        <v>695</v>
      </c>
      <c r="GB256" s="195">
        <v>695</v>
      </c>
      <c r="GC256" s="195">
        <v>695</v>
      </c>
      <c r="GD256" s="195">
        <v>689</v>
      </c>
      <c r="GE256" s="195">
        <v>689</v>
      </c>
      <c r="GF256" s="195">
        <v>689</v>
      </c>
      <c r="GG256" s="195">
        <v>688</v>
      </c>
      <c r="GH256" s="195">
        <v>688</v>
      </c>
      <c r="GI256" s="195">
        <v>688</v>
      </c>
      <c r="GJ256" s="195">
        <v>688</v>
      </c>
      <c r="GK256" s="195">
        <v>688</v>
      </c>
      <c r="GL256" s="195">
        <v>688</v>
      </c>
      <c r="GM256" s="195">
        <v>688</v>
      </c>
      <c r="GN256" s="195">
        <v>688</v>
      </c>
      <c r="GO256" s="195">
        <v>688</v>
      </c>
      <c r="GP256" s="195">
        <v>688</v>
      </c>
      <c r="GQ256" s="195">
        <v>688</v>
      </c>
      <c r="GR256" s="195">
        <v>688</v>
      </c>
      <c r="GS256" s="195">
        <v>688</v>
      </c>
      <c r="GT256" s="195">
        <v>688</v>
      </c>
      <c r="GU256" s="195">
        <v>688</v>
      </c>
      <c r="GV256" s="195">
        <v>688</v>
      </c>
      <c r="GW256" s="195">
        <v>688</v>
      </c>
      <c r="GX256" s="195">
        <v>688</v>
      </c>
      <c r="GY256" s="195">
        <v>688</v>
      </c>
      <c r="GZ256" s="195">
        <v>688</v>
      </c>
      <c r="HA256" s="195">
        <v>688</v>
      </c>
      <c r="HB256" s="195">
        <v>688</v>
      </c>
      <c r="HC256" s="195">
        <v>688</v>
      </c>
      <c r="HD256" s="195">
        <v>688</v>
      </c>
      <c r="HE256" s="195">
        <v>1</v>
      </c>
      <c r="HF256" s="195">
        <v>688</v>
      </c>
      <c r="HG256" s="195">
        <v>688</v>
      </c>
      <c r="HH256" s="195">
        <v>688</v>
      </c>
      <c r="HI256" s="195">
        <v>688</v>
      </c>
      <c r="HJ256" s="195">
        <v>688</v>
      </c>
      <c r="HK256" s="196"/>
      <c r="HL256" s="196"/>
      <c r="HM256" s="195">
        <v>686</v>
      </c>
      <c r="HN256" s="195">
        <v>686</v>
      </c>
      <c r="HO256" s="195">
        <v>688</v>
      </c>
      <c r="HP256" s="195">
        <v>686</v>
      </c>
      <c r="HQ256" s="195">
        <v>686</v>
      </c>
      <c r="HR256" s="195">
        <v>681</v>
      </c>
      <c r="HS256" s="195">
        <v>681</v>
      </c>
      <c r="HT256" s="195">
        <v>681</v>
      </c>
      <c r="HU256" s="195">
        <v>681</v>
      </c>
      <c r="HV256" s="196"/>
      <c r="HW256" s="195">
        <v>681</v>
      </c>
      <c r="HX256" s="195">
        <v>681</v>
      </c>
      <c r="HY256" s="195">
        <v>681</v>
      </c>
      <c r="HZ256" s="195">
        <v>681</v>
      </c>
      <c r="IA256" s="195">
        <v>681</v>
      </c>
      <c r="IB256" s="195">
        <v>681</v>
      </c>
      <c r="IC256" s="195">
        <v>681</v>
      </c>
      <c r="ID256" s="195">
        <v>681</v>
      </c>
      <c r="IE256" s="195">
        <v>679</v>
      </c>
      <c r="IF256" s="195">
        <v>679</v>
      </c>
      <c r="IG256" s="195">
        <v>679</v>
      </c>
      <c r="IH256" s="195">
        <v>679</v>
      </c>
      <c r="II256" s="195">
        <v>677</v>
      </c>
      <c r="IJ256" s="195">
        <v>677</v>
      </c>
      <c r="IK256" s="195">
        <v>677</v>
      </c>
      <c r="IL256" s="195">
        <v>677</v>
      </c>
      <c r="IM256" s="195">
        <v>677</v>
      </c>
      <c r="IN256" s="195">
        <v>677</v>
      </c>
      <c r="IO256" s="195">
        <v>677</v>
      </c>
      <c r="IP256" s="195">
        <v>677</v>
      </c>
      <c r="IQ256" s="195">
        <v>677</v>
      </c>
      <c r="IR256" s="195">
        <v>677</v>
      </c>
      <c r="IS256" s="195">
        <v>677</v>
      </c>
      <c r="IT256" s="195">
        <v>677</v>
      </c>
      <c r="IU256" s="195">
        <v>677</v>
      </c>
      <c r="IV256" s="195">
        <v>677</v>
      </c>
      <c r="IW256" s="195">
        <v>677</v>
      </c>
      <c r="IX256" s="195">
        <v>677</v>
      </c>
      <c r="IY256" s="195">
        <v>677</v>
      </c>
      <c r="IZ256" s="196"/>
      <c r="JA256" s="195">
        <v>677</v>
      </c>
      <c r="JB256" s="195">
        <v>677</v>
      </c>
      <c r="JC256" s="195">
        <v>677</v>
      </c>
      <c r="JD256" s="195">
        <v>677</v>
      </c>
      <c r="JE256" s="195">
        <v>677</v>
      </c>
      <c r="JF256" s="195">
        <v>677</v>
      </c>
      <c r="JG256" s="195">
        <v>677</v>
      </c>
      <c r="JH256" s="195">
        <v>677</v>
      </c>
      <c r="JI256" s="195">
        <v>677</v>
      </c>
      <c r="JJ256" s="195"/>
      <c r="JK256" s="197">
        <v>677</v>
      </c>
      <c r="JL256" s="195">
        <v>677</v>
      </c>
      <c r="JM256" s="195">
        <v>677</v>
      </c>
      <c r="JN256" s="195">
        <v>677</v>
      </c>
      <c r="JO256" s="195">
        <v>677</v>
      </c>
      <c r="JP256" s="195">
        <v>677</v>
      </c>
      <c r="JQ256" s="196"/>
      <c r="JR256" s="195">
        <v>677</v>
      </c>
      <c r="JS256" s="195">
        <v>677</v>
      </c>
      <c r="JT256" s="195">
        <v>677</v>
      </c>
      <c r="JU256" s="195">
        <v>677</v>
      </c>
      <c r="JV256" s="195">
        <v>677</v>
      </c>
      <c r="JW256" s="195">
        <v>677</v>
      </c>
      <c r="JX256" s="195">
        <v>677</v>
      </c>
      <c r="JY256" s="195">
        <v>677</v>
      </c>
      <c r="JZ256" s="195">
        <v>677</v>
      </c>
      <c r="KA256" s="195">
        <v>677</v>
      </c>
      <c r="KB256" s="195">
        <v>677</v>
      </c>
      <c r="KC256" s="195">
        <v>677</v>
      </c>
      <c r="KD256" s="195">
        <v>677</v>
      </c>
      <c r="KE256" s="195">
        <v>677</v>
      </c>
      <c r="KF256" s="195">
        <v>677</v>
      </c>
      <c r="KG256" s="195">
        <v>677</v>
      </c>
      <c r="KH256" s="195">
        <v>677</v>
      </c>
      <c r="KI256" s="195">
        <v>677</v>
      </c>
      <c r="KJ256" s="195">
        <v>677</v>
      </c>
      <c r="KK256" s="195">
        <v>677</v>
      </c>
      <c r="KL256" s="195">
        <v>677</v>
      </c>
      <c r="KM256" s="195">
        <v>673</v>
      </c>
      <c r="KN256" s="195">
        <v>673</v>
      </c>
      <c r="KO256" s="195">
        <v>673</v>
      </c>
      <c r="KP256" s="195">
        <v>673</v>
      </c>
      <c r="KQ256" s="195">
        <v>673</v>
      </c>
      <c r="KR256" s="195">
        <v>673</v>
      </c>
      <c r="KS256" s="195">
        <v>673</v>
      </c>
      <c r="KT256" s="195">
        <v>673</v>
      </c>
      <c r="KU256" s="195">
        <v>673</v>
      </c>
      <c r="KV256" s="195">
        <v>673</v>
      </c>
      <c r="KW256" s="195">
        <v>673</v>
      </c>
      <c r="KX256" s="196"/>
      <c r="KY256" s="196"/>
      <c r="KZ256" s="196"/>
      <c r="LA256" s="196"/>
      <c r="LB256" s="195">
        <v>671</v>
      </c>
      <c r="LC256" s="195">
        <v>677</v>
      </c>
      <c r="LD256" s="195">
        <v>677</v>
      </c>
      <c r="LE256" s="195">
        <v>671</v>
      </c>
      <c r="LF256" s="195">
        <v>0</v>
      </c>
      <c r="LG256" s="195">
        <v>671</v>
      </c>
      <c r="LH256" s="196"/>
      <c r="LI256" s="196"/>
      <c r="LJ256" s="196"/>
      <c r="LK256" s="196"/>
      <c r="LL256" s="196"/>
      <c r="LM256" s="196"/>
      <c r="LN256" s="196"/>
      <c r="LO256" s="196"/>
      <c r="LP256" s="196"/>
      <c r="LQ256" s="195">
        <v>671</v>
      </c>
      <c r="LR256" s="196"/>
      <c r="LS256" s="196"/>
      <c r="LT256" s="196"/>
      <c r="LU256" s="196"/>
      <c r="LV256" s="196"/>
      <c r="LW256" s="196"/>
      <c r="LX256" s="196"/>
      <c r="LY256" s="196"/>
      <c r="LZ256" s="196"/>
      <c r="MA256" s="196"/>
      <c r="MB256" s="196"/>
      <c r="MC256" s="196"/>
      <c r="MD256" s="196"/>
      <c r="ME256" s="196"/>
      <c r="MF256" s="196"/>
      <c r="MG256" s="196"/>
      <c r="MH256" s="196"/>
      <c r="MI256" s="196"/>
      <c r="MJ256" s="196"/>
      <c r="MK256" s="196"/>
      <c r="ML256" s="196"/>
      <c r="MM256" s="196"/>
      <c r="MN256" s="195">
        <v>671</v>
      </c>
      <c r="MO256" s="195">
        <v>671</v>
      </c>
      <c r="MP256" s="196"/>
      <c r="MQ256" s="195">
        <v>671</v>
      </c>
      <c r="MR256" s="196"/>
      <c r="MS256" s="196"/>
      <c r="MT256" s="196"/>
      <c r="MU256" s="196"/>
      <c r="MV256" s="196"/>
      <c r="MW256" s="196"/>
      <c r="MX256" s="196"/>
      <c r="MY256" s="196"/>
      <c r="MZ256" s="196"/>
      <c r="NA256" s="195">
        <v>671</v>
      </c>
      <c r="NB256" s="196"/>
      <c r="NC256" s="196"/>
      <c r="ND256" s="196"/>
      <c r="NE256" s="196"/>
      <c r="NF256" s="196"/>
      <c r="NG256" s="196"/>
      <c r="NH256" s="196"/>
      <c r="NI256" s="196"/>
      <c r="NJ256" s="196"/>
      <c r="NK256" s="196"/>
      <c r="NL256" s="196"/>
      <c r="NM256" s="196"/>
      <c r="NN256" s="196"/>
      <c r="NO256" s="196"/>
      <c r="NP256" s="196"/>
      <c r="NQ256" s="196"/>
      <c r="NR256" s="196"/>
      <c r="NS256" s="196"/>
      <c r="NT256" s="196"/>
      <c r="NU256" s="196"/>
      <c r="NV256" s="196"/>
      <c r="NW256" s="196"/>
      <c r="NX256" s="196"/>
      <c r="NY256" s="196"/>
      <c r="NZ256" s="196"/>
      <c r="OA256" s="196"/>
      <c r="OB256" s="196"/>
      <c r="OC256" s="196"/>
      <c r="OD256" s="196"/>
      <c r="OE256" s="196"/>
      <c r="OF256" s="196"/>
      <c r="OG256" s="196"/>
      <c r="OH256" s="196"/>
      <c r="OI256" s="196"/>
      <c r="OJ256" s="196"/>
      <c r="OK256" s="196"/>
      <c r="OL256" s="196"/>
      <c r="OM256" s="196"/>
      <c r="ON256" s="196"/>
      <c r="OO256" s="196"/>
      <c r="OP256" s="196"/>
      <c r="OQ256" s="196"/>
      <c r="OR256" s="196"/>
      <c r="OS256" s="196"/>
      <c r="OT256" s="196"/>
      <c r="OU256" s="196"/>
      <c r="OV256" s="196"/>
      <c r="OW256" s="196"/>
      <c r="OX256" s="196"/>
      <c r="OY256" s="196"/>
      <c r="OZ256" s="196"/>
      <c r="PA256" s="196"/>
      <c r="PB256" s="196"/>
      <c r="PC256" s="196"/>
      <c r="PD256" s="196"/>
      <c r="PE256" s="196"/>
      <c r="PF256" s="196"/>
      <c r="PG256" s="196"/>
      <c r="PH256" s="196"/>
      <c r="PI256" s="196"/>
      <c r="PJ256" s="196"/>
      <c r="PK256" s="196"/>
      <c r="PL256" s="196"/>
      <c r="PM256" s="196"/>
      <c r="PN256" s="196"/>
      <c r="PO256" s="196"/>
      <c r="PP256" s="196"/>
      <c r="PQ256" s="196"/>
      <c r="PR256" s="196"/>
      <c r="PS256" s="196"/>
      <c r="PT256" s="196"/>
      <c r="PU256" s="196"/>
      <c r="PV256" s="196"/>
      <c r="PW256" s="196"/>
      <c r="PX256" s="261"/>
      <c r="PY256" s="261"/>
      <c r="PZ256" s="261"/>
      <c r="QA256" s="261"/>
      <c r="QB256" s="261"/>
      <c r="QC256" s="261"/>
      <c r="QD256" s="261"/>
      <c r="QE256" s="261"/>
      <c r="QF256" s="261"/>
      <c r="QG256" s="261"/>
      <c r="QH256" s="261"/>
      <c r="QI256" s="261"/>
      <c r="QJ256" s="261"/>
      <c r="QK256" s="261"/>
      <c r="QL256" s="261"/>
      <c r="QM256" s="261"/>
      <c r="QN256" s="261"/>
      <c r="QO256" s="261"/>
      <c r="QP256" s="261"/>
      <c r="QQ256" s="261"/>
      <c r="QR256" s="261"/>
      <c r="QS256" s="261"/>
      <c r="QT256" s="261"/>
      <c r="QU256" s="261"/>
      <c r="QV256" s="261"/>
      <c r="QW256" s="261"/>
      <c r="QX256" s="261"/>
      <c r="QY256" s="261"/>
      <c r="QZ256" s="261"/>
      <c r="RA256" s="261"/>
      <c r="RB256" s="261"/>
      <c r="RC256" s="261"/>
      <c r="RD256" s="261"/>
      <c r="RE256" s="261"/>
      <c r="RF256" s="261"/>
      <c r="RG256" s="261"/>
      <c r="RH256" s="261"/>
      <c r="RI256" s="261"/>
      <c r="RJ256" s="261"/>
      <c r="RK256" s="261"/>
      <c r="RL256" s="261"/>
      <c r="RM256" s="261"/>
      <c r="RN256" s="261"/>
      <c r="RO256" s="261"/>
      <c r="RP256" s="261"/>
      <c r="RQ256" s="261"/>
      <c r="RR256" s="261"/>
      <c r="RS256" s="261"/>
      <c r="RT256" s="261"/>
      <c r="RU256" s="261"/>
      <c r="RV256" s="261"/>
      <c r="RW256" s="261"/>
      <c r="RX256" s="261"/>
      <c r="RY256" s="261"/>
      <c r="RZ256" s="261"/>
      <c r="SA256" s="261"/>
      <c r="SB256" s="261"/>
      <c r="SC256" s="261"/>
      <c r="SD256" s="261"/>
      <c r="SE256" s="261"/>
    </row>
    <row r="257" spans="1:499" x14ac:dyDescent="0.2">
      <c r="A257" s="230" t="s">
        <v>830</v>
      </c>
      <c r="B257" s="231" t="s">
        <v>2453</v>
      </c>
      <c r="C257" s="225"/>
      <c r="D257" s="225"/>
      <c r="E257" s="225"/>
      <c r="F257" s="226" t="s">
        <v>5949</v>
      </c>
      <c r="G257" s="226" t="s">
        <v>5550</v>
      </c>
      <c r="H257" s="226" t="s">
        <v>5551</v>
      </c>
      <c r="I257" s="226" t="s">
        <v>5934</v>
      </c>
      <c r="J257" s="226"/>
      <c r="K257" s="226"/>
      <c r="L257" s="226"/>
      <c r="M257" s="226"/>
      <c r="N257" s="226" t="s">
        <v>5553</v>
      </c>
      <c r="O257" s="226" t="s">
        <v>5896</v>
      </c>
      <c r="P257" s="226"/>
      <c r="Q257" s="237">
        <v>0</v>
      </c>
      <c r="R257" s="238"/>
      <c r="S257" s="238"/>
      <c r="T257" s="238"/>
      <c r="U257" s="238"/>
      <c r="V257" s="238"/>
      <c r="W257" s="232" t="s">
        <v>5570</v>
      </c>
      <c r="X257" s="232"/>
      <c r="Y257" s="232" t="s">
        <v>5556</v>
      </c>
      <c r="Z257" s="235">
        <v>1.9</v>
      </c>
      <c r="AA257" s="235">
        <v>3.58</v>
      </c>
      <c r="AB257" s="235">
        <v>0</v>
      </c>
      <c r="AC257" s="224">
        <v>36526</v>
      </c>
      <c r="AD257" s="224">
        <v>36526</v>
      </c>
      <c r="AE257" s="125">
        <v>18</v>
      </c>
      <c r="AF257" s="125">
        <v>24</v>
      </c>
      <c r="AG257" s="125">
        <v>12</v>
      </c>
      <c r="AH257" s="236">
        <v>1</v>
      </c>
      <c r="AI257" s="236" t="s">
        <v>819</v>
      </c>
      <c r="AJ257" s="125" t="s">
        <v>6225</v>
      </c>
      <c r="AK257" s="175" t="s">
        <v>5145</v>
      </c>
      <c r="AL257" s="125" t="s">
        <v>820</v>
      </c>
      <c r="AM257" s="27" t="s">
        <v>5060</v>
      </c>
      <c r="AN257" s="126">
        <v>16.41</v>
      </c>
      <c r="AO257" s="126">
        <v>4.5</v>
      </c>
      <c r="AP257" s="126">
        <v>7.4</v>
      </c>
      <c r="AQ257" s="126">
        <v>4.5999999999999996</v>
      </c>
      <c r="AR257" s="125">
        <v>0</v>
      </c>
      <c r="AS257" s="125">
        <v>0</v>
      </c>
      <c r="AT257" s="178">
        <v>43450</v>
      </c>
      <c r="AU257" s="178"/>
      <c r="AV257" s="178">
        <v>43443</v>
      </c>
      <c r="AW257" s="239" t="s">
        <v>855</v>
      </c>
      <c r="AX257" s="239" t="s">
        <v>846</v>
      </c>
      <c r="AY257" s="127"/>
      <c r="AZ257" s="127"/>
      <c r="BA257" s="128">
        <v>300</v>
      </c>
      <c r="BB257" s="128" t="s">
        <v>489</v>
      </c>
      <c r="BC257" s="128"/>
      <c r="BD257" s="128">
        <v>1</v>
      </c>
      <c r="BE257" s="129" t="s">
        <v>541</v>
      </c>
      <c r="BF257" s="130">
        <v>1</v>
      </c>
      <c r="BG257" s="240"/>
      <c r="BH257" s="241"/>
      <c r="BI257" s="190"/>
      <c r="BJ257" s="131">
        <v>296</v>
      </c>
      <c r="BK257" s="191">
        <v>709</v>
      </c>
      <c r="BL257" s="13">
        <v>197</v>
      </c>
      <c r="BM257" s="13">
        <v>98</v>
      </c>
      <c r="BN257" s="27" t="s">
        <v>705</v>
      </c>
      <c r="BO257" s="13" t="s">
        <v>5562</v>
      </c>
      <c r="BP257" s="222">
        <v>329</v>
      </c>
      <c r="BQ257" s="132"/>
      <c r="BR257" s="133"/>
      <c r="BS257" s="125">
        <v>1000000000</v>
      </c>
      <c r="BT257" s="134">
        <v>185</v>
      </c>
      <c r="BU257" s="135">
        <v>0.375</v>
      </c>
      <c r="BV257" s="134">
        <v>300</v>
      </c>
      <c r="BW257" s="136">
        <v>0</v>
      </c>
      <c r="BX257" s="136">
        <v>0</v>
      </c>
      <c r="BY257" s="136">
        <v>300</v>
      </c>
      <c r="BZ257" s="134">
        <v>0</v>
      </c>
      <c r="CA257" s="134">
        <v>0</v>
      </c>
      <c r="CB257" s="134">
        <v>485</v>
      </c>
      <c r="CC257" s="135">
        <v>-0.63849999999999996</v>
      </c>
      <c r="CD257" s="134"/>
      <c r="CE257" s="134"/>
      <c r="CF257" s="137">
        <v>0</v>
      </c>
      <c r="CG257" s="134">
        <v>99</v>
      </c>
      <c r="CH257" s="132"/>
      <c r="CI257" s="132"/>
      <c r="CJ257" s="229" t="s">
        <v>820</v>
      </c>
      <c r="CK257" s="233" t="s">
        <v>820</v>
      </c>
      <c r="CL257" s="138">
        <v>0</v>
      </c>
      <c r="CM257" s="138">
        <v>0</v>
      </c>
      <c r="CN257" s="135">
        <v>0</v>
      </c>
      <c r="CO257" s="135">
        <v>1.18</v>
      </c>
      <c r="CP257" s="139"/>
      <c r="CQ257" s="135">
        <v>0</v>
      </c>
      <c r="CR257" s="179">
        <v>43479</v>
      </c>
      <c r="CS257" s="180">
        <v>43479</v>
      </c>
      <c r="CT257" s="181">
        <v>43605</v>
      </c>
      <c r="CU257" s="181">
        <v>43067</v>
      </c>
      <c r="CV257" s="181">
        <v>0</v>
      </c>
      <c r="CW257" s="181">
        <v>43151</v>
      </c>
      <c r="CX257" s="181">
        <v>43235</v>
      </c>
      <c r="CY257" s="135">
        <v>0</v>
      </c>
      <c r="CZ257" s="134">
        <v>0</v>
      </c>
      <c r="DA257" s="135">
        <v>0</v>
      </c>
      <c r="DB257" s="135">
        <v>0</v>
      </c>
      <c r="DC257" s="135">
        <v>2.197802197802198E-2</v>
      </c>
      <c r="DD257" s="135">
        <v>0</v>
      </c>
      <c r="DE257" s="140">
        <v>0</v>
      </c>
      <c r="DF257" s="13" t="s">
        <v>820</v>
      </c>
      <c r="DG257" s="80" t="s">
        <v>820</v>
      </c>
      <c r="DH257" s="18" t="b">
        <v>0</v>
      </c>
      <c r="DI257" s="79"/>
      <c r="DJ257" s="79"/>
      <c r="DK257" s="192"/>
      <c r="DL257" s="174"/>
      <c r="DM257" s="193"/>
      <c r="DN257" s="135"/>
      <c r="DO257" s="79"/>
      <c r="DP257" s="79"/>
      <c r="DQ257" s="79"/>
      <c r="DR257" s="79"/>
      <c r="DS257" s="79"/>
      <c r="DT257" s="79"/>
      <c r="DU257" s="79"/>
      <c r="DV257" s="18"/>
      <c r="DW257" s="18"/>
      <c r="DX257" s="18"/>
      <c r="DY257" s="177"/>
      <c r="DZ257" s="177">
        <v>0</v>
      </c>
      <c r="EA257" s="177">
        <v>0</v>
      </c>
      <c r="EB257" s="177">
        <v>0</v>
      </c>
      <c r="EC257" s="177">
        <v>0</v>
      </c>
      <c r="ED257" s="177">
        <v>0</v>
      </c>
      <c r="EE257" s="177">
        <v>0</v>
      </c>
      <c r="EF257" s="177">
        <v>0</v>
      </c>
      <c r="EG257" s="177">
        <v>0</v>
      </c>
      <c r="EH257" s="177">
        <v>0</v>
      </c>
      <c r="EI257" s="177">
        <v>0</v>
      </c>
      <c r="EJ257" s="177">
        <v>0</v>
      </c>
      <c r="EK257" s="177">
        <v>0</v>
      </c>
      <c r="EL257" s="177">
        <v>0</v>
      </c>
      <c r="EM257" s="177">
        <v>0</v>
      </c>
      <c r="EN257" s="177">
        <v>0</v>
      </c>
      <c r="EO257" s="177">
        <v>0</v>
      </c>
      <c r="EP257" s="177">
        <v>0</v>
      </c>
      <c r="EQ257" s="177">
        <v>0</v>
      </c>
      <c r="ER257" s="177">
        <v>0</v>
      </c>
      <c r="ES257" s="177">
        <v>0</v>
      </c>
      <c r="ET257" s="177">
        <v>0</v>
      </c>
      <c r="EU257" s="177">
        <v>0</v>
      </c>
      <c r="EV257" s="177">
        <v>0</v>
      </c>
      <c r="EW257" s="177">
        <v>0</v>
      </c>
      <c r="EX257" s="177">
        <v>0</v>
      </c>
      <c r="EY257" s="177">
        <v>0</v>
      </c>
      <c r="EZ257" s="177">
        <v>0</v>
      </c>
      <c r="FA257" s="177">
        <v>0</v>
      </c>
      <c r="FB257" s="177">
        <v>0</v>
      </c>
      <c r="FC257" s="250">
        <v>364</v>
      </c>
      <c r="FD257" s="250">
        <v>195</v>
      </c>
      <c r="FE257" s="250">
        <v>195</v>
      </c>
      <c r="FF257" s="250">
        <v>195</v>
      </c>
      <c r="FG257" s="245">
        <v>141</v>
      </c>
      <c r="FH257" s="245">
        <v>136</v>
      </c>
      <c r="FI257" s="242">
        <v>136</v>
      </c>
      <c r="FJ257" s="242">
        <v>136</v>
      </c>
      <c r="FK257" s="244">
        <v>265</v>
      </c>
      <c r="FL257" s="244">
        <v>265</v>
      </c>
      <c r="FM257" s="244">
        <v>265</v>
      </c>
      <c r="FN257" s="244">
        <v>265</v>
      </c>
      <c r="FO257" s="244">
        <v>265</v>
      </c>
      <c r="FP257" s="244">
        <v>265</v>
      </c>
      <c r="FQ257" s="244">
        <v>265</v>
      </c>
      <c r="FR257" s="244">
        <v>265</v>
      </c>
      <c r="FS257" s="244">
        <v>265</v>
      </c>
      <c r="FT257" s="244">
        <v>265</v>
      </c>
      <c r="FU257" s="244">
        <v>265</v>
      </c>
      <c r="FV257" s="244">
        <v>265</v>
      </c>
      <c r="FW257" s="244">
        <v>265</v>
      </c>
      <c r="FX257" s="244">
        <v>265</v>
      </c>
      <c r="FY257" s="244">
        <v>265</v>
      </c>
      <c r="FZ257" s="244">
        <v>265</v>
      </c>
      <c r="GA257" s="244">
        <v>265</v>
      </c>
      <c r="GB257" s="244">
        <v>265</v>
      </c>
      <c r="GC257" s="244">
        <v>265</v>
      </c>
      <c r="GD257" s="248">
        <v>401</v>
      </c>
      <c r="GE257" s="248">
        <v>401</v>
      </c>
      <c r="GF257" s="248">
        <v>401</v>
      </c>
      <c r="GG257" s="248">
        <v>401</v>
      </c>
      <c r="GH257" s="248">
        <v>401</v>
      </c>
      <c r="GI257" s="248">
        <v>401</v>
      </c>
      <c r="GJ257" s="248">
        <v>401</v>
      </c>
      <c r="GK257" s="248">
        <v>401</v>
      </c>
      <c r="GL257" s="248">
        <v>401</v>
      </c>
      <c r="GM257" s="248">
        <v>398</v>
      </c>
      <c r="GN257" s="248">
        <v>398</v>
      </c>
      <c r="GO257" s="248">
        <v>398</v>
      </c>
      <c r="GP257" s="248">
        <v>398</v>
      </c>
      <c r="GQ257" s="248">
        <v>398</v>
      </c>
      <c r="GR257" s="248">
        <v>398</v>
      </c>
      <c r="GS257" s="248">
        <v>398</v>
      </c>
      <c r="GT257" s="248">
        <v>398</v>
      </c>
      <c r="GU257" s="248">
        <v>398</v>
      </c>
      <c r="GV257" s="248">
        <v>398</v>
      </c>
      <c r="GW257" s="248">
        <v>398</v>
      </c>
      <c r="GX257" s="248">
        <v>398</v>
      </c>
      <c r="GY257" s="248">
        <v>389</v>
      </c>
      <c r="GZ257" s="248">
        <v>389</v>
      </c>
      <c r="HA257" s="248">
        <v>389</v>
      </c>
      <c r="HB257" s="248">
        <v>387</v>
      </c>
      <c r="HC257" s="248">
        <v>387</v>
      </c>
      <c r="HD257" s="248">
        <v>387</v>
      </c>
      <c r="HE257" s="248">
        <v>1</v>
      </c>
      <c r="HF257" s="248">
        <v>387</v>
      </c>
      <c r="HG257" s="248">
        <v>387</v>
      </c>
      <c r="HH257" s="248">
        <v>387</v>
      </c>
      <c r="HI257" s="248">
        <v>387</v>
      </c>
      <c r="HJ257" s="248">
        <v>387</v>
      </c>
      <c r="HK257" s="198"/>
      <c r="HL257" s="198"/>
      <c r="HM257" s="248">
        <v>387</v>
      </c>
      <c r="HN257" s="248">
        <v>377</v>
      </c>
      <c r="HO257" s="248">
        <v>387</v>
      </c>
      <c r="HP257" s="248">
        <v>377</v>
      </c>
      <c r="HQ257" s="248">
        <v>377</v>
      </c>
      <c r="HR257" s="248">
        <v>377</v>
      </c>
      <c r="HS257" s="248">
        <v>377</v>
      </c>
      <c r="HT257" s="248">
        <v>377</v>
      </c>
      <c r="HU257" s="248">
        <v>377</v>
      </c>
      <c r="HV257" s="198"/>
      <c r="HW257" s="248">
        <v>362</v>
      </c>
      <c r="HX257" s="248">
        <v>352</v>
      </c>
      <c r="HY257" s="248">
        <v>350</v>
      </c>
      <c r="HZ257" s="248">
        <v>350</v>
      </c>
      <c r="IA257" s="248">
        <v>350</v>
      </c>
      <c r="IB257" s="248">
        <v>350</v>
      </c>
      <c r="IC257" s="248">
        <v>350</v>
      </c>
      <c r="ID257" s="248">
        <v>350</v>
      </c>
      <c r="IE257" s="248">
        <v>345</v>
      </c>
      <c r="IF257" s="248">
        <v>345</v>
      </c>
      <c r="IG257" s="248">
        <v>345</v>
      </c>
      <c r="IH257" s="248">
        <v>345</v>
      </c>
      <c r="II257" s="248">
        <v>345</v>
      </c>
      <c r="IJ257" s="248">
        <v>345</v>
      </c>
      <c r="IK257" s="248">
        <v>342</v>
      </c>
      <c r="IL257" s="248">
        <v>336</v>
      </c>
      <c r="IM257" s="248">
        <v>336</v>
      </c>
      <c r="IN257" s="248">
        <v>336</v>
      </c>
      <c r="IO257" s="248">
        <v>336</v>
      </c>
      <c r="IP257" s="248">
        <v>336</v>
      </c>
      <c r="IQ257" s="244">
        <v>331</v>
      </c>
      <c r="IR257" s="244">
        <v>331</v>
      </c>
      <c r="IS257" s="244">
        <v>331</v>
      </c>
      <c r="IT257" s="244">
        <v>331</v>
      </c>
      <c r="IU257" s="244">
        <v>331</v>
      </c>
      <c r="IV257" s="244">
        <v>331</v>
      </c>
      <c r="IW257" s="244">
        <v>331</v>
      </c>
      <c r="IX257" s="244">
        <v>331</v>
      </c>
      <c r="IY257" s="244">
        <v>331</v>
      </c>
      <c r="IZ257" s="198"/>
      <c r="JA257" s="244">
        <v>321</v>
      </c>
      <c r="JB257" s="244">
        <v>321</v>
      </c>
      <c r="JC257" s="244">
        <v>321</v>
      </c>
      <c r="JD257" s="244">
        <v>319</v>
      </c>
      <c r="JE257" s="244">
        <v>319</v>
      </c>
      <c r="JF257" s="244">
        <v>319</v>
      </c>
      <c r="JG257" s="244">
        <v>304</v>
      </c>
      <c r="JH257" s="244">
        <v>304</v>
      </c>
      <c r="JI257" s="244">
        <v>304</v>
      </c>
      <c r="JJ257" s="244"/>
      <c r="JK257" s="244">
        <v>304</v>
      </c>
      <c r="JL257" s="244">
        <v>304</v>
      </c>
      <c r="JM257" s="244">
        <v>304</v>
      </c>
      <c r="JN257" s="244">
        <v>304</v>
      </c>
      <c r="JO257" s="244">
        <v>304</v>
      </c>
      <c r="JP257" s="244">
        <v>304</v>
      </c>
      <c r="JQ257" s="198"/>
      <c r="JR257" s="244">
        <v>304</v>
      </c>
      <c r="JS257" s="244">
        <v>304</v>
      </c>
      <c r="JT257" s="244">
        <v>304</v>
      </c>
      <c r="JU257" s="244">
        <v>304</v>
      </c>
      <c r="JV257" s="244">
        <v>304</v>
      </c>
      <c r="JW257" s="244">
        <v>304</v>
      </c>
      <c r="JX257" s="244">
        <v>304</v>
      </c>
      <c r="JY257" s="244">
        <v>302</v>
      </c>
      <c r="JZ257" s="244">
        <v>302</v>
      </c>
      <c r="KA257" s="244">
        <v>278</v>
      </c>
      <c r="KB257" s="244">
        <v>269</v>
      </c>
      <c r="KC257" s="244">
        <v>269</v>
      </c>
      <c r="KD257" s="244">
        <v>269</v>
      </c>
      <c r="KE257" s="244">
        <v>269</v>
      </c>
      <c r="KF257" s="244">
        <v>269</v>
      </c>
      <c r="KG257" s="244">
        <v>268</v>
      </c>
      <c r="KH257" s="244">
        <v>268</v>
      </c>
      <c r="KI257" s="244">
        <v>264</v>
      </c>
      <c r="KJ257" s="244">
        <v>264</v>
      </c>
      <c r="KK257" s="244">
        <v>264</v>
      </c>
      <c r="KL257" s="244">
        <v>264</v>
      </c>
      <c r="KM257" s="244">
        <v>259</v>
      </c>
      <c r="KN257" s="244">
        <v>259</v>
      </c>
      <c r="KO257" s="244">
        <v>256</v>
      </c>
      <c r="KP257" s="244">
        <v>256</v>
      </c>
      <c r="KQ257" s="244">
        <v>256</v>
      </c>
      <c r="KR257" s="244">
        <v>256</v>
      </c>
      <c r="KS257" s="244">
        <v>256</v>
      </c>
      <c r="KT257" s="244">
        <v>256</v>
      </c>
      <c r="KU257" s="244">
        <v>242</v>
      </c>
      <c r="KV257" s="244">
        <v>242</v>
      </c>
      <c r="KW257" s="244">
        <v>242</v>
      </c>
      <c r="KX257" s="198"/>
      <c r="KY257" s="198"/>
      <c r="KZ257" s="198"/>
      <c r="LA257" s="198"/>
      <c r="LB257" s="244">
        <v>237</v>
      </c>
      <c r="LC257" s="244">
        <v>304</v>
      </c>
      <c r="LD257" s="244">
        <v>304</v>
      </c>
      <c r="LE257" s="244">
        <v>237</v>
      </c>
      <c r="LF257" s="243">
        <v>0</v>
      </c>
      <c r="LG257" s="244">
        <v>237</v>
      </c>
      <c r="LH257" s="198"/>
      <c r="LI257" s="198"/>
      <c r="LJ257" s="198"/>
      <c r="LK257" s="198"/>
      <c r="LL257" s="198"/>
      <c r="LM257" s="198"/>
      <c r="LN257" s="198"/>
      <c r="LO257" s="198"/>
      <c r="LP257" s="198"/>
      <c r="LQ257" s="244">
        <v>237</v>
      </c>
      <c r="LR257" s="198"/>
      <c r="LS257" s="198"/>
      <c r="LT257" s="198"/>
      <c r="LU257" s="198"/>
      <c r="LV257" s="198"/>
      <c r="LW257" s="198"/>
      <c r="LX257" s="198"/>
      <c r="LY257" s="198"/>
      <c r="LZ257" s="198"/>
      <c r="MA257" s="198"/>
      <c r="MB257" s="198"/>
      <c r="MC257" s="198"/>
      <c r="MD257" s="198"/>
      <c r="ME257" s="198"/>
      <c r="MF257" s="198"/>
      <c r="MG257" s="198"/>
      <c r="MH257" s="198"/>
      <c r="MI257" s="198"/>
      <c r="MJ257" s="198"/>
      <c r="MK257" s="198"/>
      <c r="ML257" s="198"/>
      <c r="MM257" s="198"/>
      <c r="MN257" s="244">
        <v>237</v>
      </c>
      <c r="MO257" s="244">
        <v>185</v>
      </c>
      <c r="MP257" s="198"/>
      <c r="MQ257" s="244">
        <v>185</v>
      </c>
      <c r="MR257" s="198"/>
      <c r="MS257" s="198"/>
      <c r="MT257" s="198"/>
      <c r="MU257" s="198"/>
      <c r="MV257" s="198"/>
      <c r="MW257" s="198"/>
      <c r="MX257" s="198"/>
      <c r="MY257" s="198"/>
      <c r="MZ257" s="198"/>
      <c r="NA257" s="244">
        <v>185</v>
      </c>
      <c r="NB257" s="198"/>
      <c r="NC257" s="198"/>
      <c r="ND257" s="198"/>
      <c r="NE257" s="198"/>
      <c r="NF257" s="198"/>
      <c r="NG257" s="198"/>
      <c r="NH257" s="198"/>
      <c r="NI257" s="198"/>
      <c r="NJ257" s="198"/>
      <c r="NK257" s="198"/>
      <c r="NL257" s="198"/>
      <c r="NM257" s="198"/>
      <c r="NN257" s="198"/>
      <c r="NO257" s="198"/>
      <c r="NP257" s="198"/>
      <c r="NQ257" s="198"/>
      <c r="NR257" s="198"/>
      <c r="NS257" s="198"/>
      <c r="NT257" s="198"/>
      <c r="NU257" s="198"/>
      <c r="NV257" s="198"/>
      <c r="NW257" s="198"/>
      <c r="NX257" s="198"/>
      <c r="NY257" s="198"/>
      <c r="NZ257" s="198"/>
      <c r="OA257" s="198"/>
      <c r="OB257" s="198"/>
      <c r="OC257" s="198"/>
      <c r="OD257" s="198"/>
      <c r="OE257" s="198"/>
      <c r="OF257" s="198"/>
      <c r="OG257" s="198"/>
      <c r="OH257" s="198"/>
      <c r="OI257" s="198"/>
      <c r="OJ257" s="198"/>
      <c r="OK257" s="198"/>
      <c r="OL257" s="198"/>
      <c r="OM257" s="198"/>
      <c r="ON257" s="198"/>
      <c r="OO257" s="198"/>
      <c r="OP257" s="198"/>
      <c r="OQ257" s="198"/>
      <c r="OR257" s="198"/>
      <c r="OS257" s="198"/>
      <c r="OT257" s="198"/>
      <c r="OU257" s="198"/>
      <c r="OV257" s="198"/>
      <c r="OW257" s="198"/>
      <c r="OX257" s="198"/>
      <c r="OY257" s="198"/>
      <c r="OZ257" s="198"/>
      <c r="PA257" s="198"/>
      <c r="PB257" s="198"/>
      <c r="PC257" s="198"/>
      <c r="PD257" s="198"/>
      <c r="PE257" s="198"/>
      <c r="PF257" s="198"/>
      <c r="PG257" s="198"/>
      <c r="PH257" s="198"/>
      <c r="PI257" s="198"/>
      <c r="PJ257" s="198"/>
      <c r="PK257" s="198"/>
      <c r="PL257" s="198"/>
      <c r="PM257" s="198"/>
      <c r="PN257" s="198"/>
      <c r="PO257" s="198"/>
      <c r="PP257" s="198"/>
      <c r="PQ257" s="198"/>
      <c r="PR257" s="198"/>
      <c r="PS257" s="198"/>
      <c r="PT257" s="198"/>
      <c r="PU257" s="198"/>
      <c r="PV257" s="198"/>
      <c r="PW257" s="198"/>
      <c r="PX257" s="261"/>
      <c r="PY257" s="261"/>
      <c r="PZ257" s="261"/>
      <c r="QA257" s="261"/>
      <c r="QB257" s="261"/>
      <c r="QC257" s="261"/>
      <c r="QD257" s="261"/>
      <c r="QE257" s="261"/>
      <c r="QF257" s="261"/>
      <c r="QG257" s="261"/>
      <c r="QH257" s="261"/>
      <c r="QI257" s="261"/>
      <c r="QJ257" s="261"/>
      <c r="QK257" s="261"/>
      <c r="QL257" s="261"/>
      <c r="QM257" s="261"/>
      <c r="QN257" s="261"/>
      <c r="QO257" s="261"/>
      <c r="QP257" s="261"/>
      <c r="QQ257" s="261"/>
      <c r="QR257" s="261"/>
      <c r="QS257" s="261"/>
      <c r="QT257" s="261"/>
      <c r="QU257" s="261"/>
      <c r="QV257" s="261"/>
      <c r="QW257" s="261"/>
      <c r="QX257" s="261"/>
      <c r="QY257" s="261"/>
      <c r="QZ257" s="261"/>
      <c r="RA257" s="261"/>
      <c r="RB257" s="261"/>
      <c r="RC257" s="261"/>
      <c r="RD257" s="261"/>
      <c r="RE257" s="261"/>
      <c r="RF257" s="261"/>
      <c r="RG257" s="261"/>
      <c r="RH257" s="261"/>
      <c r="RI257" s="261"/>
      <c r="RJ257" s="261"/>
      <c r="RK257" s="261"/>
      <c r="RL257" s="261"/>
      <c r="RM257" s="261"/>
      <c r="RN257" s="261"/>
      <c r="RO257" s="261"/>
      <c r="RP257" s="261"/>
      <c r="RQ257" s="261"/>
      <c r="RR257" s="261"/>
      <c r="RS257" s="261"/>
      <c r="RT257" s="261"/>
      <c r="RU257" s="261"/>
      <c r="RV257" s="261"/>
      <c r="RW257" s="261"/>
      <c r="RX257" s="261"/>
      <c r="RY257" s="261"/>
      <c r="RZ257" s="261"/>
      <c r="SA257" s="261"/>
      <c r="SB257" s="261"/>
      <c r="SC257" s="261"/>
      <c r="SD257" s="261"/>
      <c r="SE257" s="261"/>
    </row>
    <row r="258" spans="1:499" x14ac:dyDescent="0.2">
      <c r="A258" s="230" t="s">
        <v>830</v>
      </c>
      <c r="B258" s="231" t="s">
        <v>3934</v>
      </c>
      <c r="C258" s="225"/>
      <c r="D258" s="225"/>
      <c r="E258" s="225"/>
      <c r="F258" s="226" t="s">
        <v>5950</v>
      </c>
      <c r="G258" s="226" t="s">
        <v>5550</v>
      </c>
      <c r="H258" s="226" t="s">
        <v>5551</v>
      </c>
      <c r="I258" s="226" t="s">
        <v>5934</v>
      </c>
      <c r="J258" s="226"/>
      <c r="K258" s="226"/>
      <c r="L258" s="226"/>
      <c r="M258" s="226"/>
      <c r="N258" s="226" t="s">
        <v>5553</v>
      </c>
      <c r="O258" s="226" t="s">
        <v>5951</v>
      </c>
      <c r="P258" s="226"/>
      <c r="Q258" s="237">
        <v>0</v>
      </c>
      <c r="R258" s="238"/>
      <c r="S258" s="238"/>
      <c r="T258" s="238"/>
      <c r="U258" s="238"/>
      <c r="V258" s="238"/>
      <c r="W258" s="232" t="s">
        <v>5561</v>
      </c>
      <c r="X258" s="232"/>
      <c r="Y258" s="232" t="s">
        <v>5556</v>
      </c>
      <c r="Z258" s="235">
        <v>1.1200000000000001</v>
      </c>
      <c r="AA258" s="235">
        <v>2.25</v>
      </c>
      <c r="AB258" s="235">
        <v>0</v>
      </c>
      <c r="AC258" s="224">
        <v>36526</v>
      </c>
      <c r="AD258" s="224">
        <v>36526</v>
      </c>
      <c r="AE258" s="125">
        <v>18</v>
      </c>
      <c r="AF258" s="125">
        <v>24</v>
      </c>
      <c r="AG258" s="125">
        <v>12</v>
      </c>
      <c r="AH258" s="236">
        <v>1</v>
      </c>
      <c r="AI258" s="236" t="s">
        <v>819</v>
      </c>
      <c r="AJ258" s="125" t="s">
        <v>6225</v>
      </c>
      <c r="AK258" s="175" t="s">
        <v>5145</v>
      </c>
      <c r="AL258" s="125" t="s">
        <v>820</v>
      </c>
      <c r="AM258" s="27" t="s">
        <v>820</v>
      </c>
      <c r="AN258" s="126">
        <v>62.03</v>
      </c>
      <c r="AO258" s="126">
        <v>14.2</v>
      </c>
      <c r="AP258" s="126">
        <v>6.5</v>
      </c>
      <c r="AQ258" s="126">
        <v>2</v>
      </c>
      <c r="AR258" s="125">
        <v>0</v>
      </c>
      <c r="AS258" s="125">
        <v>0</v>
      </c>
      <c r="AT258" s="178">
        <v>43450</v>
      </c>
      <c r="AU258" s="178"/>
      <c r="AV258" s="178">
        <v>43413</v>
      </c>
      <c r="AW258" s="239" t="s">
        <v>855</v>
      </c>
      <c r="AX258" s="239" t="s">
        <v>846</v>
      </c>
      <c r="AY258" s="127"/>
      <c r="AZ258" s="127"/>
      <c r="BA258" s="128">
        <v>500</v>
      </c>
      <c r="BB258" s="128" t="s">
        <v>489</v>
      </c>
      <c r="BC258" s="128"/>
      <c r="BD258" s="128">
        <v>1</v>
      </c>
      <c r="BE258" s="129" t="s">
        <v>541</v>
      </c>
      <c r="BF258" s="130">
        <v>1</v>
      </c>
      <c r="BG258" s="240"/>
      <c r="BH258" s="241"/>
      <c r="BI258" s="190"/>
      <c r="BJ258" s="131">
        <v>3522</v>
      </c>
      <c r="BK258" s="191">
        <v>2680</v>
      </c>
      <c r="BL258" s="13">
        <v>2342</v>
      </c>
      <c r="BM258" s="13">
        <v>1162</v>
      </c>
      <c r="BN258" s="27" t="s">
        <v>5557</v>
      </c>
      <c r="BO258" s="13" t="s">
        <v>705</v>
      </c>
      <c r="BP258" s="222">
        <v>3144</v>
      </c>
      <c r="BQ258" s="132"/>
      <c r="BR258" s="133"/>
      <c r="BS258" s="125">
        <v>1000000000</v>
      </c>
      <c r="BT258" s="134">
        <v>605</v>
      </c>
      <c r="BU258" s="135">
        <v>0.82820000000000005</v>
      </c>
      <c r="BV258" s="134">
        <v>1000</v>
      </c>
      <c r="BW258" s="136">
        <v>0</v>
      </c>
      <c r="BX258" s="136">
        <v>1000</v>
      </c>
      <c r="BY258" s="136">
        <v>0</v>
      </c>
      <c r="BZ258" s="134">
        <v>0</v>
      </c>
      <c r="CA258" s="134">
        <v>0</v>
      </c>
      <c r="CB258" s="134">
        <v>1605</v>
      </c>
      <c r="CC258" s="135">
        <v>0.54430000000000001</v>
      </c>
      <c r="CD258" s="134"/>
      <c r="CE258" s="134"/>
      <c r="CF258" s="137">
        <v>1917</v>
      </c>
      <c r="CG258" s="134">
        <v>1174</v>
      </c>
      <c r="CH258" s="132"/>
      <c r="CI258" s="132"/>
      <c r="CJ258" s="229" t="s">
        <v>820</v>
      </c>
      <c r="CK258" s="233" t="s">
        <v>820</v>
      </c>
      <c r="CL258" s="138">
        <v>629</v>
      </c>
      <c r="CM258" s="138">
        <v>0</v>
      </c>
      <c r="CN258" s="135">
        <v>0</v>
      </c>
      <c r="CO258" s="135">
        <v>1.35</v>
      </c>
      <c r="CP258" s="139"/>
      <c r="CQ258" s="135">
        <v>0</v>
      </c>
      <c r="CR258" s="179">
        <v>43479</v>
      </c>
      <c r="CS258" s="180">
        <v>43479</v>
      </c>
      <c r="CT258" s="181">
        <v>43605</v>
      </c>
      <c r="CU258" s="181">
        <v>43067</v>
      </c>
      <c r="CV258" s="181">
        <v>0</v>
      </c>
      <c r="CW258" s="181">
        <v>43151</v>
      </c>
      <c r="CX258" s="181">
        <v>43235</v>
      </c>
      <c r="CY258" s="135">
        <v>0</v>
      </c>
      <c r="CZ258" s="134">
        <v>0</v>
      </c>
      <c r="DA258" s="135">
        <v>0</v>
      </c>
      <c r="DB258" s="135">
        <v>2.197802197802198E-2</v>
      </c>
      <c r="DC258" s="135">
        <v>0</v>
      </c>
      <c r="DD258" s="135">
        <v>0</v>
      </c>
      <c r="DE258" s="140">
        <v>0</v>
      </c>
      <c r="DF258" s="13" t="s">
        <v>820</v>
      </c>
      <c r="DG258" s="80" t="s">
        <v>706</v>
      </c>
      <c r="DH258" s="18" t="b">
        <v>0</v>
      </c>
      <c r="DI258" s="79"/>
      <c r="DJ258" s="79"/>
      <c r="DK258" s="192"/>
      <c r="DL258" s="174"/>
      <c r="DM258" s="193"/>
      <c r="DN258" s="135"/>
      <c r="DO258" s="79"/>
      <c r="DP258" s="79"/>
      <c r="DQ258" s="79"/>
      <c r="DR258" s="79"/>
      <c r="DS258" s="79"/>
      <c r="DT258" s="79"/>
      <c r="DU258" s="79"/>
      <c r="DV258" s="18"/>
      <c r="DW258" s="18"/>
      <c r="DX258" s="18"/>
      <c r="DY258" s="177"/>
      <c r="DZ258" s="177">
        <v>0</v>
      </c>
      <c r="EA258" s="177">
        <v>0</v>
      </c>
      <c r="EB258" s="177">
        <v>0</v>
      </c>
      <c r="EC258" s="177">
        <v>0</v>
      </c>
      <c r="ED258" s="177">
        <v>0</v>
      </c>
      <c r="EE258" s="177">
        <v>0</v>
      </c>
      <c r="EF258" s="177">
        <v>0</v>
      </c>
      <c r="EG258" s="177">
        <v>0</v>
      </c>
      <c r="EH258" s="177">
        <v>0</v>
      </c>
      <c r="EI258" s="177">
        <v>0</v>
      </c>
      <c r="EJ258" s="177">
        <v>0</v>
      </c>
      <c r="EK258" s="177">
        <v>0</v>
      </c>
      <c r="EL258" s="177">
        <v>0</v>
      </c>
      <c r="EM258" s="177">
        <v>0</v>
      </c>
      <c r="EN258" s="177">
        <v>0</v>
      </c>
      <c r="EO258" s="177">
        <v>0</v>
      </c>
      <c r="EP258" s="177">
        <v>0</v>
      </c>
      <c r="EQ258" s="177">
        <v>0</v>
      </c>
      <c r="ER258" s="177">
        <v>0</v>
      </c>
      <c r="ES258" s="177">
        <v>0</v>
      </c>
      <c r="ET258" s="177">
        <v>0</v>
      </c>
      <c r="EU258" s="177">
        <v>0</v>
      </c>
      <c r="EV258" s="177">
        <v>0</v>
      </c>
      <c r="EW258" s="177">
        <v>0</v>
      </c>
      <c r="EX258" s="177">
        <v>0</v>
      </c>
      <c r="EY258" s="177">
        <v>0</v>
      </c>
      <c r="EZ258" s="177">
        <v>0</v>
      </c>
      <c r="FA258" s="177">
        <v>0</v>
      </c>
      <c r="FB258" s="177">
        <v>0</v>
      </c>
      <c r="FC258" s="249">
        <v>1332</v>
      </c>
      <c r="FD258" s="244">
        <v>874</v>
      </c>
      <c r="FE258" s="244">
        <v>869</v>
      </c>
      <c r="FF258" s="244">
        <v>869</v>
      </c>
      <c r="FG258" s="250">
        <v>614</v>
      </c>
      <c r="FH258" s="250">
        <v>604</v>
      </c>
      <c r="FI258" s="250">
        <v>604</v>
      </c>
      <c r="FJ258" s="250">
        <v>604</v>
      </c>
      <c r="FK258" s="245">
        <v>452</v>
      </c>
      <c r="FL258" s="245">
        <v>452</v>
      </c>
      <c r="FM258" s="245">
        <v>452</v>
      </c>
      <c r="FN258" s="245">
        <v>452</v>
      </c>
      <c r="FO258" s="245">
        <v>452</v>
      </c>
      <c r="FP258" s="245">
        <v>452</v>
      </c>
      <c r="FQ258" s="245">
        <v>452</v>
      </c>
      <c r="FR258" s="245">
        <v>452</v>
      </c>
      <c r="FS258" s="245">
        <v>452</v>
      </c>
      <c r="FT258" s="245">
        <v>452</v>
      </c>
      <c r="FU258" s="245">
        <v>452</v>
      </c>
      <c r="FV258" s="245">
        <v>452</v>
      </c>
      <c r="FW258" s="245">
        <v>452</v>
      </c>
      <c r="FX258" s="245">
        <v>452</v>
      </c>
      <c r="FY258" s="245">
        <v>452</v>
      </c>
      <c r="FZ258" s="245">
        <v>452</v>
      </c>
      <c r="GA258" s="245">
        <v>452</v>
      </c>
      <c r="GB258" s="245">
        <v>452</v>
      </c>
      <c r="GC258" s="245">
        <v>452</v>
      </c>
      <c r="GD258" s="245">
        <v>338</v>
      </c>
      <c r="GE258" s="245">
        <v>338</v>
      </c>
      <c r="GF258" s="245">
        <v>334</v>
      </c>
      <c r="GG258" s="245">
        <v>334</v>
      </c>
      <c r="GH258" s="245">
        <v>334</v>
      </c>
      <c r="GI258" s="245">
        <v>334</v>
      </c>
      <c r="GJ258" s="245">
        <v>334</v>
      </c>
      <c r="GK258" s="245">
        <v>334</v>
      </c>
      <c r="GL258" s="245">
        <v>324</v>
      </c>
      <c r="GM258" s="245">
        <v>324</v>
      </c>
      <c r="GN258" s="245">
        <v>324</v>
      </c>
      <c r="GO258" s="245">
        <v>314</v>
      </c>
      <c r="GP258" s="245">
        <v>314</v>
      </c>
      <c r="GQ258" s="245">
        <v>314</v>
      </c>
      <c r="GR258" s="245">
        <v>310</v>
      </c>
      <c r="GS258" s="245">
        <v>310</v>
      </c>
      <c r="GT258" s="245">
        <v>305</v>
      </c>
      <c r="GU258" s="245">
        <v>305</v>
      </c>
      <c r="GV258" s="245">
        <v>305</v>
      </c>
      <c r="GW258" s="245">
        <v>305</v>
      </c>
      <c r="GX258" s="245">
        <v>305</v>
      </c>
      <c r="GY258" s="245">
        <v>305</v>
      </c>
      <c r="GZ258" s="245">
        <v>289</v>
      </c>
      <c r="HA258" s="245">
        <v>280</v>
      </c>
      <c r="HB258" s="245">
        <v>274</v>
      </c>
      <c r="HC258" s="245">
        <v>274</v>
      </c>
      <c r="HD258" s="245">
        <v>274</v>
      </c>
      <c r="HE258" s="245">
        <v>1</v>
      </c>
      <c r="HF258" s="245">
        <v>274</v>
      </c>
      <c r="HG258" s="245">
        <v>274</v>
      </c>
      <c r="HH258" s="245">
        <v>274</v>
      </c>
      <c r="HI258" s="245">
        <v>274</v>
      </c>
      <c r="HJ258" s="245">
        <v>241</v>
      </c>
      <c r="HK258" s="196"/>
      <c r="HL258" s="196"/>
      <c r="HM258" s="245">
        <v>213</v>
      </c>
      <c r="HN258" s="245">
        <v>191</v>
      </c>
      <c r="HO258" s="245">
        <v>274</v>
      </c>
      <c r="HP258" s="245">
        <v>181</v>
      </c>
      <c r="HQ258" s="245">
        <v>181</v>
      </c>
      <c r="HR258" s="245">
        <v>175</v>
      </c>
      <c r="HS258" s="245">
        <v>175</v>
      </c>
      <c r="HT258" s="245">
        <v>175</v>
      </c>
      <c r="HU258" s="245">
        <v>167</v>
      </c>
      <c r="HV258" s="196"/>
      <c r="HW258" s="245">
        <v>167</v>
      </c>
      <c r="HX258" s="245">
        <v>154</v>
      </c>
      <c r="HY258" s="245">
        <v>151</v>
      </c>
      <c r="HZ258" s="245">
        <v>151</v>
      </c>
      <c r="IA258" s="245">
        <v>151</v>
      </c>
      <c r="IB258" s="245">
        <v>151</v>
      </c>
      <c r="IC258" s="245">
        <v>149</v>
      </c>
      <c r="ID258" s="245">
        <v>144</v>
      </c>
      <c r="IE258" s="245">
        <v>136</v>
      </c>
      <c r="IF258" s="245">
        <v>126</v>
      </c>
      <c r="IG258" s="245">
        <v>126</v>
      </c>
      <c r="IH258" s="245">
        <v>126</v>
      </c>
      <c r="II258" s="245">
        <v>126</v>
      </c>
      <c r="IJ258" s="245">
        <v>121</v>
      </c>
      <c r="IK258" s="245">
        <v>116</v>
      </c>
      <c r="IL258" s="249">
        <v>1125</v>
      </c>
      <c r="IM258" s="249">
        <v>1125</v>
      </c>
      <c r="IN258" s="249">
        <v>1125</v>
      </c>
      <c r="IO258" s="249">
        <v>1125</v>
      </c>
      <c r="IP258" s="249">
        <v>1125</v>
      </c>
      <c r="IQ258" s="249">
        <v>1088</v>
      </c>
      <c r="IR258" s="249">
        <v>1085</v>
      </c>
      <c r="IS258" s="249">
        <v>1080</v>
      </c>
      <c r="IT258" s="249">
        <v>1080</v>
      </c>
      <c r="IU258" s="249">
        <v>1080</v>
      </c>
      <c r="IV258" s="249">
        <v>1080</v>
      </c>
      <c r="IW258" s="249">
        <v>1080</v>
      </c>
      <c r="IX258" s="249">
        <v>1080</v>
      </c>
      <c r="IY258" s="249">
        <v>1080</v>
      </c>
      <c r="IZ258" s="196"/>
      <c r="JA258" s="249">
        <v>1075</v>
      </c>
      <c r="JB258" s="249">
        <v>1075</v>
      </c>
      <c r="JC258" s="249">
        <v>1075</v>
      </c>
      <c r="JD258" s="249">
        <v>1055</v>
      </c>
      <c r="JE258" s="249">
        <v>1055</v>
      </c>
      <c r="JF258" s="249">
        <v>1007</v>
      </c>
      <c r="JG258" s="249">
        <v>1007</v>
      </c>
      <c r="JH258" s="249">
        <v>1001</v>
      </c>
      <c r="JI258" s="249">
        <v>1001</v>
      </c>
      <c r="JJ258" s="249"/>
      <c r="JK258" s="244">
        <v>975</v>
      </c>
      <c r="JL258" s="250">
        <v>975</v>
      </c>
      <c r="JM258" s="250">
        <v>974</v>
      </c>
      <c r="JN258" s="250">
        <v>968</v>
      </c>
      <c r="JO258" s="250">
        <v>953</v>
      </c>
      <c r="JP258" s="250">
        <v>953</v>
      </c>
      <c r="JQ258" s="196"/>
      <c r="JR258" s="250">
        <v>951</v>
      </c>
      <c r="JS258" s="250">
        <v>951</v>
      </c>
      <c r="JT258" s="250">
        <v>951</v>
      </c>
      <c r="JU258" s="250">
        <v>938</v>
      </c>
      <c r="JV258" s="250">
        <v>919</v>
      </c>
      <c r="JW258" s="250">
        <v>919</v>
      </c>
      <c r="JX258" s="250">
        <v>919</v>
      </c>
      <c r="JY258" s="250">
        <v>891</v>
      </c>
      <c r="JZ258" s="250">
        <v>891</v>
      </c>
      <c r="KA258" s="250">
        <v>891</v>
      </c>
      <c r="KB258" s="250">
        <v>886</v>
      </c>
      <c r="KC258" s="250">
        <v>886</v>
      </c>
      <c r="KD258" s="250">
        <v>886</v>
      </c>
      <c r="KE258" s="250">
        <v>886</v>
      </c>
      <c r="KF258" s="250">
        <v>886</v>
      </c>
      <c r="KG258" s="250">
        <v>871</v>
      </c>
      <c r="KH258" s="250">
        <v>871</v>
      </c>
      <c r="KI258" s="250">
        <v>868</v>
      </c>
      <c r="KJ258" s="250">
        <v>868</v>
      </c>
      <c r="KK258" s="250">
        <v>868</v>
      </c>
      <c r="KL258" s="250">
        <v>868</v>
      </c>
      <c r="KM258" s="250">
        <v>868</v>
      </c>
      <c r="KN258" s="250">
        <v>868</v>
      </c>
      <c r="KO258" s="250">
        <v>865</v>
      </c>
      <c r="KP258" s="250">
        <v>865</v>
      </c>
      <c r="KQ258" s="250">
        <v>865</v>
      </c>
      <c r="KR258" s="250">
        <v>865</v>
      </c>
      <c r="KS258" s="250">
        <v>865</v>
      </c>
      <c r="KT258" s="250">
        <v>845</v>
      </c>
      <c r="KU258" s="250">
        <v>820</v>
      </c>
      <c r="KV258" s="250">
        <v>777</v>
      </c>
      <c r="KW258" s="250">
        <v>777</v>
      </c>
      <c r="KX258" s="196"/>
      <c r="KY258" s="196"/>
      <c r="KZ258" s="196"/>
      <c r="LA258" s="196"/>
      <c r="LB258" s="250">
        <v>735</v>
      </c>
      <c r="LC258" s="250">
        <v>1001</v>
      </c>
      <c r="LD258" s="250">
        <v>1001</v>
      </c>
      <c r="LE258" s="250">
        <v>719</v>
      </c>
      <c r="LF258" s="199">
        <v>0</v>
      </c>
      <c r="LG258" s="250">
        <v>719</v>
      </c>
      <c r="LH258" s="196"/>
      <c r="LI258" s="196"/>
      <c r="LJ258" s="196"/>
      <c r="LK258" s="196"/>
      <c r="LL258" s="196"/>
      <c r="LM258" s="196"/>
      <c r="LN258" s="196"/>
      <c r="LO258" s="196"/>
      <c r="LP258" s="196"/>
      <c r="LQ258" s="250">
        <v>719</v>
      </c>
      <c r="LR258" s="196"/>
      <c r="LS258" s="196"/>
      <c r="LT258" s="196"/>
      <c r="LU258" s="196"/>
      <c r="LV258" s="196"/>
      <c r="LW258" s="196"/>
      <c r="LX258" s="196"/>
      <c r="LY258" s="196"/>
      <c r="LZ258" s="196"/>
      <c r="MA258" s="196"/>
      <c r="MB258" s="196"/>
      <c r="MC258" s="196"/>
      <c r="MD258" s="196"/>
      <c r="ME258" s="196"/>
      <c r="MF258" s="196"/>
      <c r="MG258" s="196"/>
      <c r="MH258" s="196"/>
      <c r="MI258" s="196"/>
      <c r="MJ258" s="196"/>
      <c r="MK258" s="196"/>
      <c r="ML258" s="196"/>
      <c r="MM258" s="196"/>
      <c r="MN258" s="245">
        <v>719</v>
      </c>
      <c r="MO258" s="245">
        <v>605</v>
      </c>
      <c r="MP258" s="196"/>
      <c r="MQ258" s="245">
        <v>605</v>
      </c>
      <c r="MR258" s="196"/>
      <c r="MS258" s="196"/>
      <c r="MT258" s="196"/>
      <c r="MU258" s="196"/>
      <c r="MV258" s="196"/>
      <c r="MW258" s="196"/>
      <c r="MX258" s="196"/>
      <c r="MY258" s="196"/>
      <c r="MZ258" s="196"/>
      <c r="NA258" s="245">
        <v>605</v>
      </c>
      <c r="NB258" s="196"/>
      <c r="NC258" s="196"/>
      <c r="ND258" s="196"/>
      <c r="NE258" s="196"/>
      <c r="NF258" s="196"/>
      <c r="NG258" s="196"/>
      <c r="NH258" s="196"/>
      <c r="NI258" s="196"/>
      <c r="NJ258" s="196"/>
      <c r="NK258" s="196"/>
      <c r="NL258" s="196"/>
      <c r="NM258" s="196"/>
      <c r="NN258" s="196"/>
      <c r="NO258" s="196"/>
      <c r="NP258" s="196"/>
      <c r="NQ258" s="196"/>
      <c r="NR258" s="196"/>
      <c r="NS258" s="196"/>
      <c r="NT258" s="196"/>
      <c r="NU258" s="196"/>
      <c r="NV258" s="196"/>
      <c r="NW258" s="196"/>
      <c r="NX258" s="196"/>
      <c r="NY258" s="196"/>
      <c r="NZ258" s="196"/>
      <c r="OA258" s="196"/>
      <c r="OB258" s="196"/>
      <c r="OC258" s="196"/>
      <c r="OD258" s="196"/>
      <c r="OE258" s="196"/>
      <c r="OF258" s="196"/>
      <c r="OG258" s="196"/>
      <c r="OH258" s="196"/>
      <c r="OI258" s="196"/>
      <c r="OJ258" s="196"/>
      <c r="OK258" s="196"/>
      <c r="OL258" s="196"/>
      <c r="OM258" s="196"/>
      <c r="ON258" s="196"/>
      <c r="OO258" s="196"/>
      <c r="OP258" s="196"/>
      <c r="OQ258" s="196"/>
      <c r="OR258" s="196"/>
      <c r="OS258" s="196"/>
      <c r="OT258" s="196"/>
      <c r="OU258" s="196"/>
      <c r="OV258" s="196"/>
      <c r="OW258" s="196"/>
      <c r="OX258" s="196"/>
      <c r="OY258" s="196"/>
      <c r="OZ258" s="196"/>
      <c r="PA258" s="196"/>
      <c r="PB258" s="196"/>
      <c r="PC258" s="196"/>
      <c r="PD258" s="196"/>
      <c r="PE258" s="196"/>
      <c r="PF258" s="196"/>
      <c r="PG258" s="196"/>
      <c r="PH258" s="196"/>
      <c r="PI258" s="196"/>
      <c r="PJ258" s="196"/>
      <c r="PK258" s="196"/>
      <c r="PL258" s="196"/>
      <c r="PM258" s="196"/>
      <c r="PN258" s="196"/>
      <c r="PO258" s="196"/>
      <c r="PP258" s="196"/>
      <c r="PQ258" s="196"/>
      <c r="PR258" s="196"/>
      <c r="PS258" s="196"/>
      <c r="PT258" s="196"/>
      <c r="PU258" s="196"/>
      <c r="PV258" s="196"/>
      <c r="PW258" s="196"/>
      <c r="PX258" s="261"/>
      <c r="PY258" s="261"/>
      <c r="PZ258" s="261"/>
      <c r="QA258" s="261"/>
      <c r="QB258" s="261"/>
      <c r="QC258" s="261"/>
      <c r="QD258" s="261"/>
      <c r="QE258" s="261"/>
      <c r="QF258" s="261"/>
      <c r="QG258" s="261"/>
      <c r="QH258" s="261"/>
      <c r="QI258" s="261"/>
      <c r="QJ258" s="261"/>
      <c r="QK258" s="261"/>
      <c r="QL258" s="261"/>
      <c r="QM258" s="261"/>
      <c r="QN258" s="261"/>
      <c r="QO258" s="261"/>
      <c r="QP258" s="261"/>
      <c r="QQ258" s="261"/>
      <c r="QR258" s="261"/>
      <c r="QS258" s="261"/>
      <c r="QT258" s="261"/>
      <c r="QU258" s="261"/>
      <c r="QV258" s="261"/>
      <c r="QW258" s="261"/>
      <c r="QX258" s="261"/>
      <c r="QY258" s="261"/>
      <c r="QZ258" s="261"/>
      <c r="RA258" s="261"/>
      <c r="RB258" s="261"/>
      <c r="RC258" s="261"/>
      <c r="RD258" s="261"/>
      <c r="RE258" s="261"/>
      <c r="RF258" s="261"/>
      <c r="RG258" s="261"/>
      <c r="RH258" s="261"/>
      <c r="RI258" s="261"/>
      <c r="RJ258" s="261"/>
      <c r="RK258" s="261"/>
      <c r="RL258" s="261"/>
      <c r="RM258" s="261"/>
      <c r="RN258" s="261"/>
      <c r="RO258" s="261"/>
      <c r="RP258" s="261"/>
      <c r="RQ258" s="261"/>
      <c r="RR258" s="261"/>
      <c r="RS258" s="261"/>
      <c r="RT258" s="261"/>
      <c r="RU258" s="261"/>
      <c r="RV258" s="261"/>
      <c r="RW258" s="261"/>
      <c r="RX258" s="261"/>
      <c r="RY258" s="261"/>
      <c r="RZ258" s="261"/>
      <c r="SA258" s="261"/>
      <c r="SB258" s="261"/>
      <c r="SC258" s="261"/>
      <c r="SD258" s="261"/>
      <c r="SE258" s="261"/>
    </row>
    <row r="259" spans="1:499" x14ac:dyDescent="0.2">
      <c r="A259" s="230" t="s">
        <v>830</v>
      </c>
      <c r="B259" s="231" t="s">
        <v>3256</v>
      </c>
      <c r="C259" s="225"/>
      <c r="D259" s="225"/>
      <c r="E259" s="225"/>
      <c r="F259" s="226" t="s">
        <v>5952</v>
      </c>
      <c r="G259" s="226" t="s">
        <v>5550</v>
      </c>
      <c r="H259" s="226" t="s">
        <v>5551</v>
      </c>
      <c r="I259" s="226" t="s">
        <v>5934</v>
      </c>
      <c r="J259" s="226"/>
      <c r="K259" s="226"/>
      <c r="L259" s="226"/>
      <c r="M259" s="226"/>
      <c r="N259" s="226" t="s">
        <v>5553</v>
      </c>
      <c r="O259" s="226" t="s">
        <v>5834</v>
      </c>
      <c r="P259" s="226"/>
      <c r="Q259" s="237">
        <v>0</v>
      </c>
      <c r="R259" s="238"/>
      <c r="S259" s="238"/>
      <c r="T259" s="238"/>
      <c r="U259" s="238"/>
      <c r="V259" s="238"/>
      <c r="W259" s="232" t="s">
        <v>5561</v>
      </c>
      <c r="X259" s="232"/>
      <c r="Y259" s="232" t="s">
        <v>5556</v>
      </c>
      <c r="Z259" s="235">
        <v>2.75</v>
      </c>
      <c r="AA259" s="235">
        <v>4.25</v>
      </c>
      <c r="AB259" s="235">
        <v>0</v>
      </c>
      <c r="AC259" s="224">
        <v>36526</v>
      </c>
      <c r="AD259" s="224">
        <v>36526</v>
      </c>
      <c r="AE259" s="125">
        <v>18</v>
      </c>
      <c r="AF259" s="125">
        <v>24</v>
      </c>
      <c r="AG259" s="125">
        <v>12</v>
      </c>
      <c r="AH259" s="236">
        <v>1</v>
      </c>
      <c r="AI259" s="236" t="s">
        <v>819</v>
      </c>
      <c r="AJ259" s="125" t="s">
        <v>6225</v>
      </c>
      <c r="AK259" s="175" t="s">
        <v>5144</v>
      </c>
      <c r="AL259" s="125" t="s">
        <v>820</v>
      </c>
      <c r="AM259" s="27" t="s">
        <v>820</v>
      </c>
      <c r="AN259" s="126">
        <v>32.119999999999997</v>
      </c>
      <c r="AO259" s="126">
        <v>13.2</v>
      </c>
      <c r="AP259" s="126">
        <v>5.8</v>
      </c>
      <c r="AQ259" s="126">
        <v>2.2999999999999998</v>
      </c>
      <c r="AR259" s="125">
        <v>0</v>
      </c>
      <c r="AS259" s="125">
        <v>0</v>
      </c>
      <c r="AT259" s="178">
        <v>43333</v>
      </c>
      <c r="AU259" s="178"/>
      <c r="AV259" s="178">
        <v>43413</v>
      </c>
      <c r="AW259" s="239" t="s">
        <v>855</v>
      </c>
      <c r="AX259" s="239" t="s">
        <v>846</v>
      </c>
      <c r="AY259" s="127"/>
      <c r="AZ259" s="127"/>
      <c r="BA259" s="128">
        <v>300</v>
      </c>
      <c r="BB259" s="128" t="s">
        <v>489</v>
      </c>
      <c r="BC259" s="128"/>
      <c r="BD259" s="128">
        <v>1</v>
      </c>
      <c r="BE259" s="129" t="s">
        <v>541</v>
      </c>
      <c r="BF259" s="130">
        <v>1</v>
      </c>
      <c r="BG259" s="240"/>
      <c r="BH259" s="241"/>
      <c r="BI259" s="190"/>
      <c r="BJ259" s="131">
        <v>1691</v>
      </c>
      <c r="BK259" s="191">
        <v>1388</v>
      </c>
      <c r="BL259" s="13">
        <v>1125</v>
      </c>
      <c r="BM259" s="13">
        <v>558</v>
      </c>
      <c r="BN259" s="27" t="s">
        <v>5557</v>
      </c>
      <c r="BO259" s="13" t="s">
        <v>705</v>
      </c>
      <c r="BP259" s="222">
        <v>1509</v>
      </c>
      <c r="BQ259" s="132"/>
      <c r="BR259" s="133"/>
      <c r="BS259" s="125">
        <v>1000000000</v>
      </c>
      <c r="BT259" s="134">
        <v>450</v>
      </c>
      <c r="BU259" s="135">
        <v>0.7339</v>
      </c>
      <c r="BV259" s="134">
        <v>300</v>
      </c>
      <c r="BW259" s="136">
        <v>0</v>
      </c>
      <c r="BX259" s="136">
        <v>0</v>
      </c>
      <c r="BY259" s="136">
        <v>300</v>
      </c>
      <c r="BZ259" s="134">
        <v>0</v>
      </c>
      <c r="CA259" s="134">
        <v>0</v>
      </c>
      <c r="CB259" s="134">
        <v>750</v>
      </c>
      <c r="CC259" s="135">
        <v>0.55649999999999999</v>
      </c>
      <c r="CD259" s="134"/>
      <c r="CE259" s="134"/>
      <c r="CF259" s="137">
        <v>941</v>
      </c>
      <c r="CG259" s="134">
        <v>564</v>
      </c>
      <c r="CH259" s="132"/>
      <c r="CI259" s="132"/>
      <c r="CJ259" s="229" t="s">
        <v>820</v>
      </c>
      <c r="CK259" s="233" t="s">
        <v>820</v>
      </c>
      <c r="CL259" s="138">
        <v>162</v>
      </c>
      <c r="CM259" s="138">
        <v>0</v>
      </c>
      <c r="CN259" s="135">
        <v>0</v>
      </c>
      <c r="CO259" s="135">
        <v>0.73</v>
      </c>
      <c r="CP259" s="139"/>
      <c r="CQ259" s="135">
        <v>1</v>
      </c>
      <c r="CR259" s="179">
        <v>43479</v>
      </c>
      <c r="CS259" s="180">
        <v>43479</v>
      </c>
      <c r="CT259" s="181">
        <v>43605</v>
      </c>
      <c r="CU259" s="181">
        <v>43311</v>
      </c>
      <c r="CV259" s="181">
        <v>43395</v>
      </c>
      <c r="CW259" s="181">
        <v>43395</v>
      </c>
      <c r="CX259" s="181">
        <v>43479</v>
      </c>
      <c r="CY259" s="135">
        <v>0</v>
      </c>
      <c r="CZ259" s="134">
        <v>0</v>
      </c>
      <c r="DA259" s="135">
        <v>0</v>
      </c>
      <c r="DB259" s="135">
        <v>2.197802197802198E-2</v>
      </c>
      <c r="DC259" s="135">
        <v>0</v>
      </c>
      <c r="DD259" s="135">
        <v>0</v>
      </c>
      <c r="DE259" s="140">
        <v>0</v>
      </c>
      <c r="DF259" s="13" t="s">
        <v>820</v>
      </c>
      <c r="DG259" s="80" t="s">
        <v>706</v>
      </c>
      <c r="DH259" s="18" t="b">
        <v>0</v>
      </c>
      <c r="DI259" s="79"/>
      <c r="DJ259" s="79"/>
      <c r="DK259" s="192"/>
      <c r="DL259" s="174"/>
      <c r="DM259" s="193"/>
      <c r="DN259" s="135"/>
      <c r="DO259" s="79"/>
      <c r="DP259" s="79"/>
      <c r="DQ259" s="79"/>
      <c r="DR259" s="79"/>
      <c r="DS259" s="79"/>
      <c r="DT259" s="79"/>
      <c r="DU259" s="79"/>
      <c r="DV259" s="18"/>
      <c r="DW259" s="18"/>
      <c r="DX259" s="18"/>
      <c r="DY259" s="177"/>
      <c r="DZ259" s="177">
        <v>0</v>
      </c>
      <c r="EA259" s="177">
        <v>0</v>
      </c>
      <c r="EB259" s="177">
        <v>0</v>
      </c>
      <c r="EC259" s="177">
        <v>0</v>
      </c>
      <c r="ED259" s="177">
        <v>0</v>
      </c>
      <c r="EE259" s="177">
        <v>0</v>
      </c>
      <c r="EF259" s="177">
        <v>0</v>
      </c>
      <c r="EG259" s="177">
        <v>0</v>
      </c>
      <c r="EH259" s="177">
        <v>0</v>
      </c>
      <c r="EI259" s="177">
        <v>0</v>
      </c>
      <c r="EJ259" s="177">
        <v>0</v>
      </c>
      <c r="EK259" s="177">
        <v>0</v>
      </c>
      <c r="EL259" s="177">
        <v>0</v>
      </c>
      <c r="EM259" s="177">
        <v>0</v>
      </c>
      <c r="EN259" s="177">
        <v>0</v>
      </c>
      <c r="EO259" s="177">
        <v>0</v>
      </c>
      <c r="EP259" s="177">
        <v>381</v>
      </c>
      <c r="EQ259" s="177">
        <v>0</v>
      </c>
      <c r="ER259" s="177">
        <v>0</v>
      </c>
      <c r="ES259" s="177">
        <v>0</v>
      </c>
      <c r="ET259" s="177">
        <v>0</v>
      </c>
      <c r="EU259" s="177">
        <v>0</v>
      </c>
      <c r="EV259" s="177">
        <v>0</v>
      </c>
      <c r="EW259" s="177">
        <v>0</v>
      </c>
      <c r="EX259" s="177">
        <v>0</v>
      </c>
      <c r="EY259" s="177">
        <v>321</v>
      </c>
      <c r="EZ259" s="177">
        <v>0</v>
      </c>
      <c r="FA259" s="177">
        <v>0</v>
      </c>
      <c r="FB259" s="177">
        <v>420</v>
      </c>
      <c r="FC259" s="250">
        <v>235</v>
      </c>
      <c r="FD259" s="250">
        <v>312</v>
      </c>
      <c r="FE259" s="250">
        <v>362</v>
      </c>
      <c r="FF259" s="250">
        <v>362</v>
      </c>
      <c r="FG259" s="245">
        <v>153</v>
      </c>
      <c r="FH259" s="245">
        <v>145</v>
      </c>
      <c r="FI259" s="242">
        <v>145</v>
      </c>
      <c r="FJ259" s="242">
        <v>145</v>
      </c>
      <c r="FK259" s="242">
        <v>99</v>
      </c>
      <c r="FL259" s="242">
        <v>99</v>
      </c>
      <c r="FM259" s="242">
        <v>99</v>
      </c>
      <c r="FN259" s="242">
        <v>99</v>
      </c>
      <c r="FO259" s="242">
        <v>99</v>
      </c>
      <c r="FP259" s="242">
        <v>99</v>
      </c>
      <c r="FQ259" s="242">
        <v>99</v>
      </c>
      <c r="FR259" s="242">
        <v>99</v>
      </c>
      <c r="FS259" s="242">
        <v>99</v>
      </c>
      <c r="FT259" s="242">
        <v>99</v>
      </c>
      <c r="FU259" s="242">
        <v>99</v>
      </c>
      <c r="FV259" s="242">
        <v>99</v>
      </c>
      <c r="FW259" s="242">
        <v>99</v>
      </c>
      <c r="FX259" s="242">
        <v>99</v>
      </c>
      <c r="FY259" s="242">
        <v>99</v>
      </c>
      <c r="FZ259" s="242">
        <v>99</v>
      </c>
      <c r="GA259" s="242">
        <v>99</v>
      </c>
      <c r="GB259" s="242">
        <v>99</v>
      </c>
      <c r="GC259" s="242">
        <v>99</v>
      </c>
      <c r="GD259" s="242">
        <v>27</v>
      </c>
      <c r="GE259" s="242">
        <v>27</v>
      </c>
      <c r="GF259" s="242">
        <v>23</v>
      </c>
      <c r="GG259" s="242">
        <v>23</v>
      </c>
      <c r="GH259" s="242">
        <v>23</v>
      </c>
      <c r="GI259" s="242">
        <v>23</v>
      </c>
      <c r="GJ259" s="242">
        <v>23</v>
      </c>
      <c r="GK259" s="242">
        <v>23</v>
      </c>
      <c r="GL259" s="242">
        <v>18</v>
      </c>
      <c r="GM259" s="242">
        <v>12</v>
      </c>
      <c r="GN259" s="243">
        <v>0</v>
      </c>
      <c r="GO259" s="243">
        <v>0</v>
      </c>
      <c r="GP259" s="243">
        <v>0</v>
      </c>
      <c r="GQ259" s="243">
        <v>0</v>
      </c>
      <c r="GR259" s="243">
        <v>0</v>
      </c>
      <c r="GS259" s="243">
        <v>0</v>
      </c>
      <c r="GT259" s="243">
        <v>0</v>
      </c>
      <c r="GU259" s="243">
        <v>0</v>
      </c>
      <c r="GV259" s="243">
        <v>0</v>
      </c>
      <c r="GW259" s="243">
        <v>0</v>
      </c>
      <c r="GX259" s="243">
        <v>0</v>
      </c>
      <c r="GY259" s="243">
        <v>0</v>
      </c>
      <c r="GZ259" s="243">
        <v>0</v>
      </c>
      <c r="HA259" s="243">
        <v>0</v>
      </c>
      <c r="HB259" s="243">
        <v>0</v>
      </c>
      <c r="HC259" s="243">
        <v>0</v>
      </c>
      <c r="HD259" s="243">
        <v>0</v>
      </c>
      <c r="HE259" s="243">
        <v>1</v>
      </c>
      <c r="HF259" s="243">
        <v>0</v>
      </c>
      <c r="HG259" s="243">
        <v>0</v>
      </c>
      <c r="HH259" s="243">
        <v>0</v>
      </c>
      <c r="HI259" s="243">
        <v>0</v>
      </c>
      <c r="HJ259" s="243">
        <v>0</v>
      </c>
      <c r="HK259" s="198"/>
      <c r="HL259" s="198"/>
      <c r="HM259" s="243">
        <v>0</v>
      </c>
      <c r="HN259" s="243">
        <v>0</v>
      </c>
      <c r="HO259" s="243">
        <v>0</v>
      </c>
      <c r="HP259" s="243">
        <v>0</v>
      </c>
      <c r="HQ259" s="243">
        <v>0</v>
      </c>
      <c r="HR259" s="243">
        <v>0</v>
      </c>
      <c r="HS259" s="243">
        <v>0</v>
      </c>
      <c r="HT259" s="243">
        <v>0</v>
      </c>
      <c r="HU259" s="243">
        <v>0</v>
      </c>
      <c r="HV259" s="198"/>
      <c r="HW259" s="243">
        <v>0</v>
      </c>
      <c r="HX259" s="243">
        <v>0</v>
      </c>
      <c r="HY259" s="243">
        <v>0</v>
      </c>
      <c r="HZ259" s="243">
        <v>0</v>
      </c>
      <c r="IA259" s="243">
        <v>0</v>
      </c>
      <c r="IB259" s="243">
        <v>0</v>
      </c>
      <c r="IC259" s="243">
        <v>0</v>
      </c>
      <c r="ID259" s="243">
        <v>0</v>
      </c>
      <c r="IE259" s="243">
        <v>0</v>
      </c>
      <c r="IF259" s="243">
        <v>0</v>
      </c>
      <c r="IG259" s="243">
        <v>0</v>
      </c>
      <c r="IH259" s="243">
        <v>0</v>
      </c>
      <c r="II259" s="243">
        <v>0</v>
      </c>
      <c r="IJ259" s="243">
        <v>0</v>
      </c>
      <c r="IK259" s="243">
        <v>0</v>
      </c>
      <c r="IL259" s="243">
        <v>0</v>
      </c>
      <c r="IM259" s="243">
        <v>0</v>
      </c>
      <c r="IN259" s="243">
        <v>0</v>
      </c>
      <c r="IO259" s="243">
        <v>0</v>
      </c>
      <c r="IP259" s="243">
        <v>0</v>
      </c>
      <c r="IQ259" s="243">
        <v>0</v>
      </c>
      <c r="IR259" s="243">
        <v>0</v>
      </c>
      <c r="IS259" s="243">
        <v>0</v>
      </c>
      <c r="IT259" s="243">
        <v>0</v>
      </c>
      <c r="IU259" s="243">
        <v>0</v>
      </c>
      <c r="IV259" s="243">
        <v>0</v>
      </c>
      <c r="IW259" s="243">
        <v>0</v>
      </c>
      <c r="IX259" s="243">
        <v>0</v>
      </c>
      <c r="IY259" s="243">
        <v>0</v>
      </c>
      <c r="IZ259" s="198"/>
      <c r="JA259" s="244">
        <v>300</v>
      </c>
      <c r="JB259" s="244">
        <v>300</v>
      </c>
      <c r="JC259" s="244">
        <v>300</v>
      </c>
      <c r="JD259" s="244">
        <v>275</v>
      </c>
      <c r="JE259" s="244">
        <v>275</v>
      </c>
      <c r="JF259" s="244">
        <v>270</v>
      </c>
      <c r="JG259" s="244">
        <v>268</v>
      </c>
      <c r="JH259" s="244">
        <v>266</v>
      </c>
      <c r="JI259" s="244">
        <v>266</v>
      </c>
      <c r="JJ259" s="244"/>
      <c r="JK259" s="244">
        <v>261</v>
      </c>
      <c r="JL259" s="244">
        <v>261</v>
      </c>
      <c r="JM259" s="244">
        <v>261</v>
      </c>
      <c r="JN259" s="244">
        <v>255</v>
      </c>
      <c r="JO259" s="244">
        <v>255</v>
      </c>
      <c r="JP259" s="244">
        <v>255</v>
      </c>
      <c r="JQ259" s="198"/>
      <c r="JR259" s="244">
        <v>255</v>
      </c>
      <c r="JS259" s="242">
        <v>205</v>
      </c>
      <c r="JT259" s="242">
        <v>205</v>
      </c>
      <c r="JU259" s="242">
        <v>199</v>
      </c>
      <c r="JV259" s="242">
        <v>199</v>
      </c>
      <c r="JW259" s="242">
        <v>199</v>
      </c>
      <c r="JX259" s="242">
        <v>199</v>
      </c>
      <c r="JY259" s="242">
        <v>193</v>
      </c>
      <c r="JZ259" s="242">
        <v>191</v>
      </c>
      <c r="KA259" s="242">
        <v>188</v>
      </c>
      <c r="KB259" s="242">
        <v>188</v>
      </c>
      <c r="KC259" s="242">
        <v>188</v>
      </c>
      <c r="KD259" s="242">
        <v>188</v>
      </c>
      <c r="KE259" s="242">
        <v>188</v>
      </c>
      <c r="KF259" s="242">
        <v>188</v>
      </c>
      <c r="KG259" s="242">
        <v>188</v>
      </c>
      <c r="KH259" s="244">
        <v>484</v>
      </c>
      <c r="KI259" s="244">
        <v>464</v>
      </c>
      <c r="KJ259" s="244">
        <v>464</v>
      </c>
      <c r="KK259" s="244">
        <v>464</v>
      </c>
      <c r="KL259" s="244">
        <v>464</v>
      </c>
      <c r="KM259" s="244">
        <v>456</v>
      </c>
      <c r="KN259" s="244">
        <v>456</v>
      </c>
      <c r="KO259" s="244">
        <v>456</v>
      </c>
      <c r="KP259" s="244">
        <v>456</v>
      </c>
      <c r="KQ259" s="244">
        <v>456</v>
      </c>
      <c r="KR259" s="244">
        <v>456</v>
      </c>
      <c r="KS259" s="244">
        <v>456</v>
      </c>
      <c r="KT259" s="244">
        <v>449</v>
      </c>
      <c r="KU259" s="244">
        <v>441</v>
      </c>
      <c r="KV259" s="244">
        <v>430</v>
      </c>
      <c r="KW259" s="244">
        <v>430</v>
      </c>
      <c r="KX259" s="198"/>
      <c r="KY259" s="198"/>
      <c r="KZ259" s="198"/>
      <c r="LA259" s="198"/>
      <c r="LB259" s="244">
        <v>405</v>
      </c>
      <c r="LC259" s="242">
        <v>266</v>
      </c>
      <c r="LD259" s="242">
        <v>266</v>
      </c>
      <c r="LE259" s="244">
        <v>378</v>
      </c>
      <c r="LF259" s="243">
        <v>0</v>
      </c>
      <c r="LG259" s="244">
        <v>378</v>
      </c>
      <c r="LH259" s="198"/>
      <c r="LI259" s="198"/>
      <c r="LJ259" s="198"/>
      <c r="LK259" s="198"/>
      <c r="LL259" s="198"/>
      <c r="LM259" s="198"/>
      <c r="LN259" s="198"/>
      <c r="LO259" s="198"/>
      <c r="LP259" s="198"/>
      <c r="LQ259" s="244">
        <v>378</v>
      </c>
      <c r="LR259" s="198"/>
      <c r="LS259" s="198"/>
      <c r="LT259" s="198"/>
      <c r="LU259" s="198"/>
      <c r="LV259" s="198"/>
      <c r="LW259" s="198"/>
      <c r="LX259" s="198"/>
      <c r="LY259" s="198"/>
      <c r="LZ259" s="198"/>
      <c r="MA259" s="198"/>
      <c r="MB259" s="198"/>
      <c r="MC259" s="198"/>
      <c r="MD259" s="198"/>
      <c r="ME259" s="198"/>
      <c r="MF259" s="198"/>
      <c r="MG259" s="198"/>
      <c r="MH259" s="198"/>
      <c r="MI259" s="198"/>
      <c r="MJ259" s="198"/>
      <c r="MK259" s="198"/>
      <c r="ML259" s="198"/>
      <c r="MM259" s="198"/>
      <c r="MN259" s="242">
        <v>378</v>
      </c>
      <c r="MO259" s="242">
        <v>450</v>
      </c>
      <c r="MP259" s="198"/>
      <c r="MQ259" s="242">
        <v>450</v>
      </c>
      <c r="MR259" s="198"/>
      <c r="MS259" s="198"/>
      <c r="MT259" s="198"/>
      <c r="MU259" s="198"/>
      <c r="MV259" s="198"/>
      <c r="MW259" s="198"/>
      <c r="MX259" s="198"/>
      <c r="MY259" s="198"/>
      <c r="MZ259" s="198"/>
      <c r="NA259" s="242">
        <v>450</v>
      </c>
      <c r="NB259" s="198"/>
      <c r="NC259" s="198"/>
      <c r="ND259" s="198"/>
      <c r="NE259" s="198"/>
      <c r="NF259" s="198"/>
      <c r="NG259" s="198"/>
      <c r="NH259" s="198"/>
      <c r="NI259" s="198"/>
      <c r="NJ259" s="198"/>
      <c r="NK259" s="198"/>
      <c r="NL259" s="198"/>
      <c r="NM259" s="198"/>
      <c r="NN259" s="198"/>
      <c r="NO259" s="198"/>
      <c r="NP259" s="198"/>
      <c r="NQ259" s="198"/>
      <c r="NR259" s="198"/>
      <c r="NS259" s="198"/>
      <c r="NT259" s="198"/>
      <c r="NU259" s="198"/>
      <c r="NV259" s="198"/>
      <c r="NW259" s="198"/>
      <c r="NX259" s="198"/>
      <c r="NY259" s="198"/>
      <c r="NZ259" s="198"/>
      <c r="OA259" s="198"/>
      <c r="OB259" s="198"/>
      <c r="OC259" s="198"/>
      <c r="OD259" s="198"/>
      <c r="OE259" s="198"/>
      <c r="OF259" s="198"/>
      <c r="OG259" s="198"/>
      <c r="OH259" s="198"/>
      <c r="OI259" s="198"/>
      <c r="OJ259" s="198"/>
      <c r="OK259" s="198"/>
      <c r="OL259" s="198"/>
      <c r="OM259" s="198"/>
      <c r="ON259" s="198"/>
      <c r="OO259" s="198"/>
      <c r="OP259" s="198"/>
      <c r="OQ259" s="198"/>
      <c r="OR259" s="198"/>
      <c r="OS259" s="198"/>
      <c r="OT259" s="198"/>
      <c r="OU259" s="198"/>
      <c r="OV259" s="198"/>
      <c r="OW259" s="198"/>
      <c r="OX259" s="198"/>
      <c r="OY259" s="198"/>
      <c r="OZ259" s="198"/>
      <c r="PA259" s="198"/>
      <c r="PB259" s="198"/>
      <c r="PC259" s="198"/>
      <c r="PD259" s="198"/>
      <c r="PE259" s="198"/>
      <c r="PF259" s="198"/>
      <c r="PG259" s="198"/>
      <c r="PH259" s="198"/>
      <c r="PI259" s="198"/>
      <c r="PJ259" s="198"/>
      <c r="PK259" s="198"/>
      <c r="PL259" s="198"/>
      <c r="PM259" s="198"/>
      <c r="PN259" s="198"/>
      <c r="PO259" s="198"/>
      <c r="PP259" s="198"/>
      <c r="PQ259" s="198"/>
      <c r="PR259" s="198"/>
      <c r="PS259" s="198"/>
      <c r="PT259" s="198"/>
      <c r="PU259" s="198"/>
      <c r="PV259" s="198"/>
      <c r="PW259" s="198"/>
      <c r="PX259" s="261"/>
      <c r="PY259" s="261"/>
      <c r="PZ259" s="261"/>
      <c r="QA259" s="261"/>
      <c r="QB259" s="261"/>
      <c r="QC259" s="261"/>
      <c r="QD259" s="261"/>
      <c r="QE259" s="261"/>
      <c r="QF259" s="261"/>
      <c r="QG259" s="261"/>
      <c r="QH259" s="261"/>
      <c r="QI259" s="261"/>
      <c r="QJ259" s="261"/>
      <c r="QK259" s="261"/>
      <c r="QL259" s="261"/>
      <c r="QM259" s="261"/>
      <c r="QN259" s="261"/>
      <c r="QO259" s="261"/>
      <c r="QP259" s="261"/>
      <c r="QQ259" s="261"/>
      <c r="QR259" s="261"/>
      <c r="QS259" s="261"/>
      <c r="QT259" s="261"/>
      <c r="QU259" s="261"/>
      <c r="QV259" s="261"/>
      <c r="QW259" s="261"/>
      <c r="QX259" s="261"/>
      <c r="QY259" s="261"/>
      <c r="QZ259" s="261"/>
      <c r="RA259" s="261"/>
      <c r="RB259" s="261"/>
      <c r="RC259" s="261"/>
      <c r="RD259" s="261"/>
      <c r="RE259" s="261"/>
      <c r="RF259" s="261"/>
      <c r="RG259" s="261"/>
      <c r="RH259" s="261"/>
      <c r="RI259" s="261"/>
      <c r="RJ259" s="261"/>
      <c r="RK259" s="261"/>
      <c r="RL259" s="261"/>
      <c r="RM259" s="261"/>
      <c r="RN259" s="261"/>
      <c r="RO259" s="261"/>
      <c r="RP259" s="261"/>
      <c r="RQ259" s="261"/>
      <c r="RR259" s="261"/>
      <c r="RS259" s="261"/>
      <c r="RT259" s="261"/>
      <c r="RU259" s="261"/>
      <c r="RV259" s="261"/>
      <c r="RW259" s="261"/>
      <c r="RX259" s="261"/>
      <c r="RY259" s="261"/>
      <c r="RZ259" s="261"/>
      <c r="SA259" s="261"/>
      <c r="SB259" s="261"/>
      <c r="SC259" s="261"/>
      <c r="SD259" s="261"/>
      <c r="SE259" s="261"/>
    </row>
    <row r="260" spans="1:499" x14ac:dyDescent="0.2">
      <c r="A260" s="230" t="s">
        <v>830</v>
      </c>
      <c r="B260" s="231" t="s">
        <v>3254</v>
      </c>
      <c r="C260" s="225"/>
      <c r="D260" s="225"/>
      <c r="E260" s="225"/>
      <c r="F260" s="226" t="s">
        <v>5953</v>
      </c>
      <c r="G260" s="226" t="s">
        <v>5550</v>
      </c>
      <c r="H260" s="226" t="s">
        <v>5551</v>
      </c>
      <c r="I260" s="226" t="s">
        <v>5934</v>
      </c>
      <c r="J260" s="226"/>
      <c r="K260" s="226"/>
      <c r="L260" s="226"/>
      <c r="M260" s="226"/>
      <c r="N260" s="226" t="s">
        <v>5553</v>
      </c>
      <c r="O260" s="226" t="s">
        <v>5947</v>
      </c>
      <c r="P260" s="226"/>
      <c r="Q260" s="237">
        <v>0</v>
      </c>
      <c r="R260" s="238"/>
      <c r="S260" s="238"/>
      <c r="T260" s="238"/>
      <c r="U260" s="238"/>
      <c r="V260" s="238"/>
      <c r="W260" s="232" t="s">
        <v>5555</v>
      </c>
      <c r="X260" s="232"/>
      <c r="Y260" s="232" t="s">
        <v>5556</v>
      </c>
      <c r="Z260" s="235">
        <v>0.28999999999999998</v>
      </c>
      <c r="AA260" s="235">
        <v>0.7</v>
      </c>
      <c r="AB260" s="235">
        <v>0</v>
      </c>
      <c r="AC260" s="224">
        <v>36526</v>
      </c>
      <c r="AD260" s="224">
        <v>36526</v>
      </c>
      <c r="AE260" s="125">
        <v>18</v>
      </c>
      <c r="AF260" s="125">
        <v>24</v>
      </c>
      <c r="AG260" s="125">
        <v>12</v>
      </c>
      <c r="AH260" s="236">
        <v>1</v>
      </c>
      <c r="AI260" s="236" t="s">
        <v>819</v>
      </c>
      <c r="AJ260" s="125" t="s">
        <v>6225</v>
      </c>
      <c r="AK260" s="175" t="s">
        <v>5144</v>
      </c>
      <c r="AL260" s="125" t="s">
        <v>820</v>
      </c>
      <c r="AM260" s="27" t="s">
        <v>820</v>
      </c>
      <c r="AN260" s="126">
        <v>20.420000000000002</v>
      </c>
      <c r="AO260" s="126">
        <v>14.4</v>
      </c>
      <c r="AP260" s="126">
        <v>9.8000000000000007</v>
      </c>
      <c r="AQ260" s="126">
        <v>3.7</v>
      </c>
      <c r="AR260" s="125">
        <v>0</v>
      </c>
      <c r="AS260" s="125">
        <v>0</v>
      </c>
      <c r="AT260" s="178">
        <v>43333</v>
      </c>
      <c r="AU260" s="178"/>
      <c r="AV260" s="178">
        <v>43413</v>
      </c>
      <c r="AW260" s="239" t="s">
        <v>855</v>
      </c>
      <c r="AX260" s="239" t="s">
        <v>846</v>
      </c>
      <c r="AY260" s="127"/>
      <c r="AZ260" s="127"/>
      <c r="BA260" s="128">
        <v>300</v>
      </c>
      <c r="BB260" s="128" t="s">
        <v>489</v>
      </c>
      <c r="BC260" s="128"/>
      <c r="BD260" s="128">
        <v>1</v>
      </c>
      <c r="BE260" s="129" t="s">
        <v>541</v>
      </c>
      <c r="BF260" s="130">
        <v>1</v>
      </c>
      <c r="BG260" s="240"/>
      <c r="BH260" s="241"/>
      <c r="BI260" s="190"/>
      <c r="BJ260" s="131">
        <v>1178</v>
      </c>
      <c r="BK260" s="191">
        <v>883</v>
      </c>
      <c r="BL260" s="13">
        <v>783</v>
      </c>
      <c r="BM260" s="13">
        <v>389</v>
      </c>
      <c r="BN260" s="27" t="s">
        <v>5557</v>
      </c>
      <c r="BO260" s="13" t="s">
        <v>5566</v>
      </c>
      <c r="BP260" s="222">
        <v>1090</v>
      </c>
      <c r="BQ260" s="132"/>
      <c r="BR260" s="133"/>
      <c r="BS260" s="125">
        <v>1000000000</v>
      </c>
      <c r="BT260" s="134">
        <v>104</v>
      </c>
      <c r="BU260" s="135">
        <v>0.91169999999999995</v>
      </c>
      <c r="BV260" s="134">
        <v>700</v>
      </c>
      <c r="BW260" s="136">
        <v>0</v>
      </c>
      <c r="BX260" s="136">
        <v>400</v>
      </c>
      <c r="BY260" s="136">
        <v>300</v>
      </c>
      <c r="BZ260" s="134">
        <v>0</v>
      </c>
      <c r="CA260" s="134">
        <v>0</v>
      </c>
      <c r="CB260" s="134">
        <v>804</v>
      </c>
      <c r="CC260" s="135">
        <v>0.3175</v>
      </c>
      <c r="CD260" s="134"/>
      <c r="CE260" s="134"/>
      <c r="CF260" s="137">
        <v>374</v>
      </c>
      <c r="CG260" s="134">
        <v>393</v>
      </c>
      <c r="CH260" s="132"/>
      <c r="CI260" s="132"/>
      <c r="CJ260" s="229" t="s">
        <v>820</v>
      </c>
      <c r="CK260" s="233" t="s">
        <v>820</v>
      </c>
      <c r="CL260" s="138">
        <v>117</v>
      </c>
      <c r="CM260" s="138">
        <v>0</v>
      </c>
      <c r="CN260" s="135">
        <v>0</v>
      </c>
      <c r="CO260" s="135">
        <v>1.89</v>
      </c>
      <c r="CP260" s="139"/>
      <c r="CQ260" s="135">
        <v>1</v>
      </c>
      <c r="CR260" s="179">
        <v>43479</v>
      </c>
      <c r="CS260" s="180">
        <v>43479</v>
      </c>
      <c r="CT260" s="181">
        <v>43605</v>
      </c>
      <c r="CU260" s="181">
        <v>43311</v>
      </c>
      <c r="CV260" s="181">
        <v>43395</v>
      </c>
      <c r="CW260" s="181">
        <v>43395</v>
      </c>
      <c r="CX260" s="181">
        <v>43479</v>
      </c>
      <c r="CY260" s="135">
        <v>0</v>
      </c>
      <c r="CZ260" s="134">
        <v>0</v>
      </c>
      <c r="DA260" s="135">
        <v>0</v>
      </c>
      <c r="DB260" s="135">
        <v>2.197802197802198E-2</v>
      </c>
      <c r="DC260" s="135">
        <v>0</v>
      </c>
      <c r="DD260" s="135">
        <v>0</v>
      </c>
      <c r="DE260" s="140">
        <v>0</v>
      </c>
      <c r="DF260" s="13" t="s">
        <v>820</v>
      </c>
      <c r="DG260" s="80" t="s">
        <v>706</v>
      </c>
      <c r="DH260" s="18" t="b">
        <v>0</v>
      </c>
      <c r="DI260" s="79"/>
      <c r="DJ260" s="79"/>
      <c r="DK260" s="192"/>
      <c r="DL260" s="174"/>
      <c r="DM260" s="193"/>
      <c r="DN260" s="135"/>
      <c r="DO260" s="79"/>
      <c r="DP260" s="79"/>
      <c r="DQ260" s="79"/>
      <c r="DR260" s="79"/>
      <c r="DS260" s="79"/>
      <c r="DT260" s="79"/>
      <c r="DU260" s="79"/>
      <c r="DV260" s="18"/>
      <c r="DW260" s="18"/>
      <c r="DX260" s="18"/>
      <c r="DY260" s="177"/>
      <c r="DZ260" s="177">
        <v>0</v>
      </c>
      <c r="EA260" s="177">
        <v>0</v>
      </c>
      <c r="EB260" s="177">
        <v>0</v>
      </c>
      <c r="EC260" s="177">
        <v>0</v>
      </c>
      <c r="ED260" s="177">
        <v>0</v>
      </c>
      <c r="EE260" s="177">
        <v>0</v>
      </c>
      <c r="EF260" s="177">
        <v>0</v>
      </c>
      <c r="EG260" s="177">
        <v>0</v>
      </c>
      <c r="EH260" s="177">
        <v>0</v>
      </c>
      <c r="EI260" s="177">
        <v>0</v>
      </c>
      <c r="EJ260" s="177">
        <v>0</v>
      </c>
      <c r="EK260" s="177">
        <v>0</v>
      </c>
      <c r="EL260" s="177">
        <v>0</v>
      </c>
      <c r="EM260" s="177">
        <v>0</v>
      </c>
      <c r="EN260" s="177">
        <v>0</v>
      </c>
      <c r="EO260" s="177">
        <v>0</v>
      </c>
      <c r="EP260" s="177">
        <v>0</v>
      </c>
      <c r="EQ260" s="177">
        <v>0</v>
      </c>
      <c r="ER260" s="177">
        <v>0</v>
      </c>
      <c r="ES260" s="177">
        <v>0</v>
      </c>
      <c r="ET260" s="177">
        <v>0</v>
      </c>
      <c r="EU260" s="177">
        <v>0</v>
      </c>
      <c r="EV260" s="177">
        <v>0</v>
      </c>
      <c r="EW260" s="177">
        <v>0</v>
      </c>
      <c r="EX260" s="177">
        <v>0</v>
      </c>
      <c r="EY260" s="177">
        <v>0</v>
      </c>
      <c r="EZ260" s="177">
        <v>0</v>
      </c>
      <c r="FA260" s="177">
        <v>0</v>
      </c>
      <c r="FB260" s="177">
        <v>302</v>
      </c>
      <c r="FC260" s="249">
        <v>633</v>
      </c>
      <c r="FD260" s="248">
        <v>568</v>
      </c>
      <c r="FE260" s="248">
        <v>568</v>
      </c>
      <c r="FF260" s="248">
        <v>568</v>
      </c>
      <c r="FG260" s="249">
        <v>508</v>
      </c>
      <c r="FH260" s="249">
        <v>483</v>
      </c>
      <c r="FI260" s="249">
        <v>483</v>
      </c>
      <c r="FJ260" s="249">
        <v>483</v>
      </c>
      <c r="FK260" s="249">
        <v>438</v>
      </c>
      <c r="FL260" s="249">
        <v>438</v>
      </c>
      <c r="FM260" s="249">
        <v>438</v>
      </c>
      <c r="FN260" s="249">
        <v>438</v>
      </c>
      <c r="FO260" s="249">
        <v>438</v>
      </c>
      <c r="FP260" s="249">
        <v>438</v>
      </c>
      <c r="FQ260" s="249">
        <v>438</v>
      </c>
      <c r="FR260" s="249">
        <v>438</v>
      </c>
      <c r="FS260" s="249">
        <v>438</v>
      </c>
      <c r="FT260" s="249">
        <v>438</v>
      </c>
      <c r="FU260" s="249">
        <v>438</v>
      </c>
      <c r="FV260" s="249">
        <v>438</v>
      </c>
      <c r="FW260" s="249">
        <v>438</v>
      </c>
      <c r="FX260" s="249">
        <v>438</v>
      </c>
      <c r="FY260" s="249">
        <v>438</v>
      </c>
      <c r="FZ260" s="249">
        <v>438</v>
      </c>
      <c r="GA260" s="249">
        <v>438</v>
      </c>
      <c r="GB260" s="249">
        <v>438</v>
      </c>
      <c r="GC260" s="249">
        <v>438</v>
      </c>
      <c r="GD260" s="249">
        <v>408</v>
      </c>
      <c r="GE260" s="249">
        <v>408</v>
      </c>
      <c r="GF260" s="249">
        <v>408</v>
      </c>
      <c r="GG260" s="249">
        <v>408</v>
      </c>
      <c r="GH260" s="249">
        <v>408</v>
      </c>
      <c r="GI260" s="249">
        <v>408</v>
      </c>
      <c r="GJ260" s="249">
        <v>408</v>
      </c>
      <c r="GK260" s="249">
        <v>408</v>
      </c>
      <c r="GL260" s="250">
        <v>308</v>
      </c>
      <c r="GM260" s="250">
        <v>308</v>
      </c>
      <c r="GN260" s="250">
        <v>298</v>
      </c>
      <c r="GO260" s="250">
        <v>298</v>
      </c>
      <c r="GP260" s="250">
        <v>298</v>
      </c>
      <c r="GQ260" s="250">
        <v>298</v>
      </c>
      <c r="GR260" s="250">
        <v>298</v>
      </c>
      <c r="GS260" s="250">
        <v>298</v>
      </c>
      <c r="GT260" s="250">
        <v>298</v>
      </c>
      <c r="GU260" s="250">
        <v>298</v>
      </c>
      <c r="GV260" s="250">
        <v>298</v>
      </c>
      <c r="GW260" s="250">
        <v>298</v>
      </c>
      <c r="GX260" s="250">
        <v>298</v>
      </c>
      <c r="GY260" s="250">
        <v>298</v>
      </c>
      <c r="GZ260" s="250">
        <v>298</v>
      </c>
      <c r="HA260" s="250">
        <v>298</v>
      </c>
      <c r="HB260" s="250">
        <v>298</v>
      </c>
      <c r="HC260" s="250">
        <v>298</v>
      </c>
      <c r="HD260" s="250">
        <v>298</v>
      </c>
      <c r="HE260" s="250">
        <v>1</v>
      </c>
      <c r="HF260" s="250">
        <v>298</v>
      </c>
      <c r="HG260" s="250">
        <v>298</v>
      </c>
      <c r="HH260" s="250">
        <v>293</v>
      </c>
      <c r="HI260" s="250">
        <v>293</v>
      </c>
      <c r="HJ260" s="250">
        <v>278</v>
      </c>
      <c r="HK260" s="196"/>
      <c r="HL260" s="196"/>
      <c r="HM260" s="250">
        <v>268</v>
      </c>
      <c r="HN260" s="250">
        <v>268</v>
      </c>
      <c r="HO260" s="250">
        <v>298</v>
      </c>
      <c r="HP260" s="250">
        <v>228</v>
      </c>
      <c r="HQ260" s="250">
        <v>228</v>
      </c>
      <c r="HR260" s="250">
        <v>228</v>
      </c>
      <c r="HS260" s="250">
        <v>228</v>
      </c>
      <c r="HT260" s="250">
        <v>228</v>
      </c>
      <c r="HU260" s="250">
        <v>228</v>
      </c>
      <c r="HV260" s="196"/>
      <c r="HW260" s="250">
        <v>228</v>
      </c>
      <c r="HX260" s="250">
        <v>228</v>
      </c>
      <c r="HY260" s="250">
        <v>228</v>
      </c>
      <c r="HZ260" s="250">
        <v>228</v>
      </c>
      <c r="IA260" s="250">
        <v>228</v>
      </c>
      <c r="IB260" s="250">
        <v>228</v>
      </c>
      <c r="IC260" s="250">
        <v>228</v>
      </c>
      <c r="ID260" s="250">
        <v>228</v>
      </c>
      <c r="IE260" s="250">
        <v>223</v>
      </c>
      <c r="IF260" s="250">
        <v>223</v>
      </c>
      <c r="IG260" s="250">
        <v>223</v>
      </c>
      <c r="IH260" s="250">
        <v>223</v>
      </c>
      <c r="II260" s="250">
        <v>223</v>
      </c>
      <c r="IJ260" s="250">
        <v>223</v>
      </c>
      <c r="IK260" s="250">
        <v>223</v>
      </c>
      <c r="IL260" s="250">
        <v>223</v>
      </c>
      <c r="IM260" s="250">
        <v>223</v>
      </c>
      <c r="IN260" s="250">
        <v>223</v>
      </c>
      <c r="IO260" s="250">
        <v>223</v>
      </c>
      <c r="IP260" s="250">
        <v>223</v>
      </c>
      <c r="IQ260" s="250">
        <v>223</v>
      </c>
      <c r="IR260" s="250">
        <v>223</v>
      </c>
      <c r="IS260" s="250">
        <v>223</v>
      </c>
      <c r="IT260" s="250">
        <v>218</v>
      </c>
      <c r="IU260" s="250">
        <v>218</v>
      </c>
      <c r="IV260" s="250">
        <v>218</v>
      </c>
      <c r="IW260" s="250">
        <v>218</v>
      </c>
      <c r="IX260" s="250">
        <v>218</v>
      </c>
      <c r="IY260" s="250">
        <v>218</v>
      </c>
      <c r="IZ260" s="196"/>
      <c r="JA260" s="250">
        <v>218</v>
      </c>
      <c r="JB260" s="250">
        <v>218</v>
      </c>
      <c r="JC260" s="250">
        <v>218</v>
      </c>
      <c r="JD260" s="250">
        <v>208</v>
      </c>
      <c r="JE260" s="250">
        <v>208</v>
      </c>
      <c r="JF260" s="250">
        <v>208</v>
      </c>
      <c r="JG260" s="250">
        <v>208</v>
      </c>
      <c r="JH260" s="250">
        <v>208</v>
      </c>
      <c r="JI260" s="250">
        <v>208</v>
      </c>
      <c r="JJ260" s="250"/>
      <c r="JK260" s="244">
        <v>208</v>
      </c>
      <c r="JL260" s="250">
        <v>208</v>
      </c>
      <c r="JM260" s="250">
        <v>208</v>
      </c>
      <c r="JN260" s="250">
        <v>208</v>
      </c>
      <c r="JO260" s="250">
        <v>203</v>
      </c>
      <c r="JP260" s="250">
        <v>203</v>
      </c>
      <c r="JQ260" s="196"/>
      <c r="JR260" s="250">
        <v>203</v>
      </c>
      <c r="JS260" s="250">
        <v>203</v>
      </c>
      <c r="JT260" s="250">
        <v>203</v>
      </c>
      <c r="JU260" s="245">
        <v>173</v>
      </c>
      <c r="JV260" s="245">
        <v>173</v>
      </c>
      <c r="JW260" s="245">
        <v>173</v>
      </c>
      <c r="JX260" s="245">
        <v>173</v>
      </c>
      <c r="JY260" s="245">
        <v>173</v>
      </c>
      <c r="JZ260" s="245">
        <v>173</v>
      </c>
      <c r="KA260" s="245">
        <v>173</v>
      </c>
      <c r="KB260" s="245">
        <v>173</v>
      </c>
      <c r="KC260" s="245">
        <v>173</v>
      </c>
      <c r="KD260" s="245">
        <v>173</v>
      </c>
      <c r="KE260" s="245">
        <v>173</v>
      </c>
      <c r="KF260" s="245">
        <v>173</v>
      </c>
      <c r="KG260" s="245">
        <v>173</v>
      </c>
      <c r="KH260" s="245">
        <v>173</v>
      </c>
      <c r="KI260" s="245">
        <v>173</v>
      </c>
      <c r="KJ260" s="245">
        <v>173</v>
      </c>
      <c r="KK260" s="245">
        <v>173</v>
      </c>
      <c r="KL260" s="245">
        <v>173</v>
      </c>
      <c r="KM260" s="245">
        <v>173</v>
      </c>
      <c r="KN260" s="245">
        <v>173</v>
      </c>
      <c r="KO260" s="245">
        <v>173</v>
      </c>
      <c r="KP260" s="245">
        <v>173</v>
      </c>
      <c r="KQ260" s="245">
        <v>173</v>
      </c>
      <c r="KR260" s="245">
        <v>173</v>
      </c>
      <c r="KS260" s="245">
        <v>173</v>
      </c>
      <c r="KT260" s="245">
        <v>173</v>
      </c>
      <c r="KU260" s="245">
        <v>173</v>
      </c>
      <c r="KV260" s="245">
        <v>173</v>
      </c>
      <c r="KW260" s="245">
        <v>173</v>
      </c>
      <c r="KX260" s="196"/>
      <c r="KY260" s="196"/>
      <c r="KZ260" s="196"/>
      <c r="LA260" s="196"/>
      <c r="LB260" s="245">
        <v>168</v>
      </c>
      <c r="LC260" s="245">
        <v>208</v>
      </c>
      <c r="LD260" s="245">
        <v>208</v>
      </c>
      <c r="LE260" s="245">
        <v>163</v>
      </c>
      <c r="LF260" s="199">
        <v>0</v>
      </c>
      <c r="LG260" s="245">
        <v>163</v>
      </c>
      <c r="LH260" s="196"/>
      <c r="LI260" s="196"/>
      <c r="LJ260" s="196"/>
      <c r="LK260" s="196"/>
      <c r="LL260" s="196"/>
      <c r="LM260" s="196"/>
      <c r="LN260" s="196"/>
      <c r="LO260" s="196"/>
      <c r="LP260" s="196"/>
      <c r="LQ260" s="245">
        <v>163</v>
      </c>
      <c r="LR260" s="196"/>
      <c r="LS260" s="196"/>
      <c r="LT260" s="196"/>
      <c r="LU260" s="196"/>
      <c r="LV260" s="196"/>
      <c r="LW260" s="196"/>
      <c r="LX260" s="196"/>
      <c r="LY260" s="196"/>
      <c r="LZ260" s="196"/>
      <c r="MA260" s="196"/>
      <c r="MB260" s="196"/>
      <c r="MC260" s="196"/>
      <c r="MD260" s="196"/>
      <c r="ME260" s="196"/>
      <c r="MF260" s="196"/>
      <c r="MG260" s="196"/>
      <c r="MH260" s="196"/>
      <c r="MI260" s="196"/>
      <c r="MJ260" s="196"/>
      <c r="MK260" s="196"/>
      <c r="ML260" s="196"/>
      <c r="MM260" s="196"/>
      <c r="MN260" s="245">
        <v>163</v>
      </c>
      <c r="MO260" s="245">
        <v>104</v>
      </c>
      <c r="MP260" s="196"/>
      <c r="MQ260" s="245">
        <v>104</v>
      </c>
      <c r="MR260" s="196"/>
      <c r="MS260" s="196"/>
      <c r="MT260" s="196"/>
      <c r="MU260" s="196"/>
      <c r="MV260" s="196"/>
      <c r="MW260" s="196"/>
      <c r="MX260" s="196"/>
      <c r="MY260" s="196"/>
      <c r="MZ260" s="196"/>
      <c r="NA260" s="245">
        <v>104</v>
      </c>
      <c r="NB260" s="196"/>
      <c r="NC260" s="196"/>
      <c r="ND260" s="196"/>
      <c r="NE260" s="196"/>
      <c r="NF260" s="196"/>
      <c r="NG260" s="196"/>
      <c r="NH260" s="196"/>
      <c r="NI260" s="196"/>
      <c r="NJ260" s="196"/>
      <c r="NK260" s="196"/>
      <c r="NL260" s="196"/>
      <c r="NM260" s="196"/>
      <c r="NN260" s="196"/>
      <c r="NO260" s="196"/>
      <c r="NP260" s="196"/>
      <c r="NQ260" s="196"/>
      <c r="NR260" s="196"/>
      <c r="NS260" s="196"/>
      <c r="NT260" s="196"/>
      <c r="NU260" s="196"/>
      <c r="NV260" s="196"/>
      <c r="NW260" s="196"/>
      <c r="NX260" s="196"/>
      <c r="NY260" s="196"/>
      <c r="NZ260" s="196"/>
      <c r="OA260" s="196"/>
      <c r="OB260" s="196"/>
      <c r="OC260" s="196"/>
      <c r="OD260" s="196"/>
      <c r="OE260" s="196"/>
      <c r="OF260" s="196"/>
      <c r="OG260" s="196"/>
      <c r="OH260" s="196"/>
      <c r="OI260" s="196"/>
      <c r="OJ260" s="196"/>
      <c r="OK260" s="196"/>
      <c r="OL260" s="196"/>
      <c r="OM260" s="196"/>
      <c r="ON260" s="196"/>
      <c r="OO260" s="196"/>
      <c r="OP260" s="196"/>
      <c r="OQ260" s="196"/>
      <c r="OR260" s="196"/>
      <c r="OS260" s="196"/>
      <c r="OT260" s="196"/>
      <c r="OU260" s="196"/>
      <c r="OV260" s="196"/>
      <c r="OW260" s="196"/>
      <c r="OX260" s="196"/>
      <c r="OY260" s="196"/>
      <c r="OZ260" s="196"/>
      <c r="PA260" s="196"/>
      <c r="PB260" s="196"/>
      <c r="PC260" s="196"/>
      <c r="PD260" s="196"/>
      <c r="PE260" s="196"/>
      <c r="PF260" s="196"/>
      <c r="PG260" s="196"/>
      <c r="PH260" s="196"/>
      <c r="PI260" s="196"/>
      <c r="PJ260" s="196"/>
      <c r="PK260" s="196"/>
      <c r="PL260" s="196"/>
      <c r="PM260" s="196"/>
      <c r="PN260" s="196"/>
      <c r="PO260" s="196"/>
      <c r="PP260" s="196"/>
      <c r="PQ260" s="196"/>
      <c r="PR260" s="196"/>
      <c r="PS260" s="196"/>
      <c r="PT260" s="196"/>
      <c r="PU260" s="196"/>
      <c r="PV260" s="196"/>
      <c r="PW260" s="196"/>
      <c r="PX260" s="261"/>
      <c r="PY260" s="261"/>
      <c r="PZ260" s="261"/>
      <c r="QA260" s="261"/>
      <c r="QB260" s="261"/>
      <c r="QC260" s="261"/>
      <c r="QD260" s="261"/>
      <c r="QE260" s="261"/>
      <c r="QF260" s="261"/>
      <c r="QG260" s="261"/>
      <c r="QH260" s="261"/>
      <c r="QI260" s="261"/>
      <c r="QJ260" s="261"/>
      <c r="QK260" s="261"/>
      <c r="QL260" s="261"/>
      <c r="QM260" s="261"/>
      <c r="QN260" s="261"/>
      <c r="QO260" s="261"/>
      <c r="QP260" s="261"/>
      <c r="QQ260" s="261"/>
      <c r="QR260" s="261"/>
      <c r="QS260" s="261"/>
      <c r="QT260" s="261"/>
      <c r="QU260" s="261"/>
      <c r="QV260" s="261"/>
      <c r="QW260" s="261"/>
      <c r="QX260" s="261"/>
      <c r="QY260" s="261"/>
      <c r="QZ260" s="261"/>
      <c r="RA260" s="261"/>
      <c r="RB260" s="261"/>
      <c r="RC260" s="261"/>
      <c r="RD260" s="261"/>
      <c r="RE260" s="261"/>
      <c r="RF260" s="261"/>
      <c r="RG260" s="261"/>
      <c r="RH260" s="261"/>
      <c r="RI260" s="261"/>
      <c r="RJ260" s="261"/>
      <c r="RK260" s="261"/>
      <c r="RL260" s="261"/>
      <c r="RM260" s="261"/>
      <c r="RN260" s="261"/>
      <c r="RO260" s="261"/>
      <c r="RP260" s="261"/>
      <c r="RQ260" s="261"/>
      <c r="RR260" s="261"/>
      <c r="RS260" s="261"/>
      <c r="RT260" s="261"/>
      <c r="RU260" s="261"/>
      <c r="RV260" s="261"/>
      <c r="RW260" s="261"/>
      <c r="RX260" s="261"/>
      <c r="RY260" s="261"/>
      <c r="RZ260" s="261"/>
      <c r="SA260" s="261"/>
      <c r="SB260" s="261"/>
      <c r="SC260" s="261"/>
      <c r="SD260" s="261"/>
      <c r="SE260" s="261"/>
    </row>
    <row r="261" spans="1:499" x14ac:dyDescent="0.2">
      <c r="A261" s="230" t="s">
        <v>830</v>
      </c>
      <c r="B261" s="231" t="s">
        <v>2981</v>
      </c>
      <c r="C261" s="225"/>
      <c r="D261" s="225"/>
      <c r="E261" s="225"/>
      <c r="F261" s="226" t="s">
        <v>5954</v>
      </c>
      <c r="G261" s="226" t="s">
        <v>5550</v>
      </c>
      <c r="H261" s="226" t="s">
        <v>5551</v>
      </c>
      <c r="I261" s="226" t="s">
        <v>5934</v>
      </c>
      <c r="J261" s="226"/>
      <c r="K261" s="226"/>
      <c r="L261" s="226"/>
      <c r="M261" s="226"/>
      <c r="N261" s="226" t="s">
        <v>5553</v>
      </c>
      <c r="O261" s="226" t="s">
        <v>5686</v>
      </c>
      <c r="P261" s="226"/>
      <c r="Q261" s="237">
        <v>0</v>
      </c>
      <c r="R261" s="238"/>
      <c r="S261" s="238"/>
      <c r="T261" s="238"/>
      <c r="U261" s="238"/>
      <c r="V261" s="238"/>
      <c r="W261" s="232" t="s">
        <v>5578</v>
      </c>
      <c r="X261" s="232"/>
      <c r="Y261" s="232" t="s">
        <v>5556</v>
      </c>
      <c r="Z261" s="235">
        <v>3.16</v>
      </c>
      <c r="AA261" s="235">
        <v>5.73</v>
      </c>
      <c r="AB261" s="235">
        <v>0</v>
      </c>
      <c r="AC261" s="224">
        <v>36526</v>
      </c>
      <c r="AD261" s="224">
        <v>36526</v>
      </c>
      <c r="AE261" s="125">
        <v>18</v>
      </c>
      <c r="AF261" s="125">
        <v>24</v>
      </c>
      <c r="AG261" s="125">
        <v>12</v>
      </c>
      <c r="AH261" s="236">
        <v>1</v>
      </c>
      <c r="AI261" s="236" t="s">
        <v>5297</v>
      </c>
      <c r="AJ261" s="125" t="s">
        <v>6188</v>
      </c>
      <c r="AK261" s="175" t="s">
        <v>5144</v>
      </c>
      <c r="AL261" s="125">
        <v>333</v>
      </c>
      <c r="AM261" s="27" t="s">
        <v>820</v>
      </c>
      <c r="AN261" s="126">
        <v>5.0599999999999996</v>
      </c>
      <c r="AO261" s="126">
        <v>12.4</v>
      </c>
      <c r="AP261" s="126">
        <v>18.399999999999999</v>
      </c>
      <c r="AQ261" s="126">
        <v>9.9</v>
      </c>
      <c r="AR261" s="125">
        <v>0</v>
      </c>
      <c r="AS261" s="125">
        <v>0</v>
      </c>
      <c r="AT261" s="178">
        <v>43333</v>
      </c>
      <c r="AU261" s="178"/>
      <c r="AV261" s="178">
        <v>43333</v>
      </c>
      <c r="AW261" s="239" t="s">
        <v>855</v>
      </c>
      <c r="AX261" s="239" t="s">
        <v>846</v>
      </c>
      <c r="AY261" s="127"/>
      <c r="AZ261" s="127"/>
      <c r="BA261" s="128">
        <v>200</v>
      </c>
      <c r="BB261" s="128" t="s">
        <v>489</v>
      </c>
      <c r="BC261" s="128"/>
      <c r="BD261" s="128">
        <v>1</v>
      </c>
      <c r="BE261" s="129" t="s">
        <v>541</v>
      </c>
      <c r="BF261" s="130">
        <v>1</v>
      </c>
      <c r="BG261" s="240"/>
      <c r="BH261" s="241"/>
      <c r="BI261" s="190"/>
      <c r="BJ261" s="131">
        <v>250</v>
      </c>
      <c r="BK261" s="191">
        <v>219</v>
      </c>
      <c r="BL261" s="13">
        <v>166</v>
      </c>
      <c r="BM261" s="13">
        <v>83</v>
      </c>
      <c r="BN261" s="27" t="s">
        <v>5566</v>
      </c>
      <c r="BO261" s="13" t="s">
        <v>5562</v>
      </c>
      <c r="BP261" s="222">
        <v>500</v>
      </c>
      <c r="BQ261" s="132"/>
      <c r="BR261" s="133"/>
      <c r="BS261" s="125">
        <v>1000000000</v>
      </c>
      <c r="BT261" s="134">
        <v>172</v>
      </c>
      <c r="BU261" s="135">
        <v>0.312</v>
      </c>
      <c r="BV261" s="134">
        <v>200</v>
      </c>
      <c r="BW261" s="136">
        <v>0</v>
      </c>
      <c r="BX261" s="136">
        <v>200</v>
      </c>
      <c r="BY261" s="136">
        <v>0</v>
      </c>
      <c r="BZ261" s="134">
        <v>0</v>
      </c>
      <c r="CA261" s="134">
        <v>0</v>
      </c>
      <c r="CB261" s="134">
        <v>372</v>
      </c>
      <c r="CC261" s="135">
        <v>-0.48799999999999999</v>
      </c>
      <c r="CD261" s="134"/>
      <c r="CE261" s="134"/>
      <c r="CF261" s="137">
        <v>0</v>
      </c>
      <c r="CG261" s="134">
        <v>83</v>
      </c>
      <c r="CH261" s="132"/>
      <c r="CI261" s="132"/>
      <c r="CJ261" s="229" t="s">
        <v>820</v>
      </c>
      <c r="CK261" s="233" t="s">
        <v>820</v>
      </c>
      <c r="CL261" s="138">
        <v>0</v>
      </c>
      <c r="CM261" s="138">
        <v>0</v>
      </c>
      <c r="CN261" s="135">
        <v>0</v>
      </c>
      <c r="CO261" s="135">
        <v>1.08</v>
      </c>
      <c r="CP261" s="139"/>
      <c r="CQ261" s="135">
        <v>1</v>
      </c>
      <c r="CR261" s="179">
        <v>43333</v>
      </c>
      <c r="CS261" s="180">
        <v>43367</v>
      </c>
      <c r="CT261" s="181">
        <v>43493</v>
      </c>
      <c r="CU261" s="181">
        <v>43311</v>
      </c>
      <c r="CV261" s="181">
        <v>43395</v>
      </c>
      <c r="CW261" s="181">
        <v>43395</v>
      </c>
      <c r="CX261" s="181">
        <v>43479</v>
      </c>
      <c r="CY261" s="135">
        <v>1.0252155011154449</v>
      </c>
      <c r="CZ261" s="134">
        <v>2288</v>
      </c>
      <c r="DA261" s="135">
        <v>9.7087378640776691E-3</v>
      </c>
      <c r="DB261" s="135">
        <v>0.30097087378640774</v>
      </c>
      <c r="DC261" s="135">
        <v>0</v>
      </c>
      <c r="DD261" s="135">
        <v>0.23300970873786409</v>
      </c>
      <c r="DE261" s="140">
        <v>0</v>
      </c>
      <c r="DF261" s="13" t="s">
        <v>820</v>
      </c>
      <c r="DG261" s="80" t="s">
        <v>820</v>
      </c>
      <c r="DH261" s="18" t="b">
        <v>0</v>
      </c>
      <c r="DI261" s="79"/>
      <c r="DJ261" s="79"/>
      <c r="DK261" s="192"/>
      <c r="DL261" s="174"/>
      <c r="DM261" s="193"/>
      <c r="DN261" s="135"/>
      <c r="DO261" s="79"/>
      <c r="DP261" s="79"/>
      <c r="DQ261" s="79"/>
      <c r="DR261" s="79"/>
      <c r="DS261" s="79"/>
      <c r="DT261" s="79"/>
      <c r="DU261" s="79"/>
      <c r="DV261" s="18"/>
      <c r="DW261" s="18"/>
      <c r="DX261" s="18"/>
      <c r="DY261" s="177"/>
      <c r="DZ261" s="177">
        <v>0</v>
      </c>
      <c r="EA261" s="177">
        <v>0</v>
      </c>
      <c r="EB261" s="177">
        <v>0</v>
      </c>
      <c r="EC261" s="177">
        <v>0</v>
      </c>
      <c r="ED261" s="177">
        <v>0</v>
      </c>
      <c r="EE261" s="177">
        <v>0</v>
      </c>
      <c r="EF261" s="177">
        <v>0</v>
      </c>
      <c r="EG261" s="177">
        <v>0</v>
      </c>
      <c r="EH261" s="177">
        <v>0</v>
      </c>
      <c r="EI261" s="177">
        <v>0</v>
      </c>
      <c r="EJ261" s="177">
        <v>0</v>
      </c>
      <c r="EK261" s="177">
        <v>0</v>
      </c>
      <c r="EL261" s="177">
        <v>0</v>
      </c>
      <c r="EM261" s="177">
        <v>0</v>
      </c>
      <c r="EN261" s="177">
        <v>0</v>
      </c>
      <c r="EO261" s="177">
        <v>0</v>
      </c>
      <c r="EP261" s="177">
        <v>431</v>
      </c>
      <c r="EQ261" s="177">
        <v>0</v>
      </c>
      <c r="ER261" s="177">
        <v>0</v>
      </c>
      <c r="ES261" s="177">
        <v>0</v>
      </c>
      <c r="ET261" s="177">
        <v>0</v>
      </c>
      <c r="EU261" s="177">
        <v>434</v>
      </c>
      <c r="EV261" s="177">
        <v>0</v>
      </c>
      <c r="EW261" s="177">
        <v>0</v>
      </c>
      <c r="EX261" s="177">
        <v>0</v>
      </c>
      <c r="EY261" s="177">
        <v>442</v>
      </c>
      <c r="EZ261" s="177">
        <v>0</v>
      </c>
      <c r="FA261" s="177">
        <v>0</v>
      </c>
      <c r="FB261" s="177">
        <v>462</v>
      </c>
      <c r="FC261" s="245">
        <v>113</v>
      </c>
      <c r="FD261" s="242">
        <v>81</v>
      </c>
      <c r="FE261" s="242">
        <v>78</v>
      </c>
      <c r="FF261" s="242">
        <v>78</v>
      </c>
      <c r="FG261" s="245">
        <v>66</v>
      </c>
      <c r="FH261" s="245">
        <v>66</v>
      </c>
      <c r="FI261" s="242">
        <v>66</v>
      </c>
      <c r="FJ261" s="242">
        <v>66</v>
      </c>
      <c r="FK261" s="242">
        <v>58</v>
      </c>
      <c r="FL261" s="242">
        <v>58</v>
      </c>
      <c r="FM261" s="242">
        <v>58</v>
      </c>
      <c r="FN261" s="242">
        <v>58</v>
      </c>
      <c r="FO261" s="242">
        <v>58</v>
      </c>
      <c r="FP261" s="242">
        <v>58</v>
      </c>
      <c r="FQ261" s="242">
        <v>58</v>
      </c>
      <c r="FR261" s="242">
        <v>58</v>
      </c>
      <c r="FS261" s="242">
        <v>58</v>
      </c>
      <c r="FT261" s="242">
        <v>58</v>
      </c>
      <c r="FU261" s="242">
        <v>58</v>
      </c>
      <c r="FV261" s="242">
        <v>58</v>
      </c>
      <c r="FW261" s="242">
        <v>58</v>
      </c>
      <c r="FX261" s="242">
        <v>58</v>
      </c>
      <c r="FY261" s="242">
        <v>58</v>
      </c>
      <c r="FZ261" s="242">
        <v>58</v>
      </c>
      <c r="GA261" s="242">
        <v>58</v>
      </c>
      <c r="GB261" s="242">
        <v>58</v>
      </c>
      <c r="GC261" s="242">
        <v>58</v>
      </c>
      <c r="GD261" s="242">
        <v>43</v>
      </c>
      <c r="GE261" s="242">
        <v>43</v>
      </c>
      <c r="GF261" s="242">
        <v>43</v>
      </c>
      <c r="GG261" s="242">
        <v>38</v>
      </c>
      <c r="GH261" s="242">
        <v>38</v>
      </c>
      <c r="GI261" s="242">
        <v>38</v>
      </c>
      <c r="GJ261" s="242">
        <v>38</v>
      </c>
      <c r="GK261" s="242">
        <v>38</v>
      </c>
      <c r="GL261" s="242">
        <v>38</v>
      </c>
      <c r="GM261" s="242">
        <v>38</v>
      </c>
      <c r="GN261" s="242">
        <v>38</v>
      </c>
      <c r="GO261" s="242">
        <v>38</v>
      </c>
      <c r="GP261" s="242">
        <v>38</v>
      </c>
      <c r="GQ261" s="242">
        <v>38</v>
      </c>
      <c r="GR261" s="242">
        <v>38</v>
      </c>
      <c r="GS261" s="242">
        <v>38</v>
      </c>
      <c r="GT261" s="242">
        <v>38</v>
      </c>
      <c r="GU261" s="242">
        <v>38</v>
      </c>
      <c r="GV261" s="242">
        <v>38</v>
      </c>
      <c r="GW261" s="242">
        <v>38</v>
      </c>
      <c r="GX261" s="242">
        <v>38</v>
      </c>
      <c r="GY261" s="242">
        <v>38</v>
      </c>
      <c r="GZ261" s="242">
        <v>38</v>
      </c>
      <c r="HA261" s="242">
        <v>38</v>
      </c>
      <c r="HB261" s="242">
        <v>38</v>
      </c>
      <c r="HC261" s="242">
        <v>38</v>
      </c>
      <c r="HD261" s="242">
        <v>38</v>
      </c>
      <c r="HE261" s="242">
        <v>1</v>
      </c>
      <c r="HF261" s="242">
        <v>38</v>
      </c>
      <c r="HG261" s="242">
        <v>38</v>
      </c>
      <c r="HH261" s="242">
        <v>38</v>
      </c>
      <c r="HI261" s="242">
        <v>38</v>
      </c>
      <c r="HJ261" s="242">
        <v>38</v>
      </c>
      <c r="HK261" s="198"/>
      <c r="HL261" s="198"/>
      <c r="HM261" s="242">
        <v>38</v>
      </c>
      <c r="HN261" s="242">
        <v>38</v>
      </c>
      <c r="HO261" s="242">
        <v>38</v>
      </c>
      <c r="HP261" s="242">
        <v>38</v>
      </c>
      <c r="HQ261" s="242">
        <v>38</v>
      </c>
      <c r="HR261" s="242">
        <v>38</v>
      </c>
      <c r="HS261" s="242">
        <v>38</v>
      </c>
      <c r="HT261" s="242">
        <v>38</v>
      </c>
      <c r="HU261" s="242">
        <v>38</v>
      </c>
      <c r="HV261" s="198"/>
      <c r="HW261" s="242">
        <v>38</v>
      </c>
      <c r="HX261" s="242">
        <v>38</v>
      </c>
      <c r="HY261" s="242">
        <v>38</v>
      </c>
      <c r="HZ261" s="242">
        <v>38</v>
      </c>
      <c r="IA261" s="242">
        <v>38</v>
      </c>
      <c r="IB261" s="242">
        <v>38</v>
      </c>
      <c r="IC261" s="242">
        <v>38</v>
      </c>
      <c r="ID261" s="242">
        <v>33</v>
      </c>
      <c r="IE261" s="242">
        <v>33</v>
      </c>
      <c r="IF261" s="242">
        <v>33</v>
      </c>
      <c r="IG261" s="242">
        <v>33</v>
      </c>
      <c r="IH261" s="242">
        <v>33</v>
      </c>
      <c r="II261" s="242">
        <v>33</v>
      </c>
      <c r="IJ261" s="242">
        <v>33</v>
      </c>
      <c r="IK261" s="242">
        <v>23</v>
      </c>
      <c r="IL261" s="242">
        <v>23</v>
      </c>
      <c r="IM261" s="242">
        <v>23</v>
      </c>
      <c r="IN261" s="242">
        <v>23</v>
      </c>
      <c r="IO261" s="242">
        <v>23</v>
      </c>
      <c r="IP261" s="242">
        <v>23</v>
      </c>
      <c r="IQ261" s="242">
        <v>18</v>
      </c>
      <c r="IR261" s="242">
        <v>18</v>
      </c>
      <c r="IS261" s="242">
        <v>18</v>
      </c>
      <c r="IT261" s="242">
        <v>18</v>
      </c>
      <c r="IU261" s="242">
        <v>18</v>
      </c>
      <c r="IV261" s="242">
        <v>18</v>
      </c>
      <c r="IW261" s="242">
        <v>18</v>
      </c>
      <c r="IX261" s="242">
        <v>13</v>
      </c>
      <c r="IY261" s="242">
        <v>13</v>
      </c>
      <c r="IZ261" s="198"/>
      <c r="JA261" s="242">
        <v>13</v>
      </c>
      <c r="JB261" s="242">
        <v>13</v>
      </c>
      <c r="JC261" s="242">
        <v>13</v>
      </c>
      <c r="JD261" s="242">
        <v>13</v>
      </c>
      <c r="JE261" s="242">
        <v>13</v>
      </c>
      <c r="JF261" s="242">
        <v>13</v>
      </c>
      <c r="JG261" s="242">
        <v>13</v>
      </c>
      <c r="JH261" s="242">
        <v>13</v>
      </c>
      <c r="JI261" s="242">
        <v>13</v>
      </c>
      <c r="JJ261" s="242"/>
      <c r="JK261" s="242">
        <v>8</v>
      </c>
      <c r="JL261" s="242">
        <v>8</v>
      </c>
      <c r="JM261" s="242">
        <v>8</v>
      </c>
      <c r="JN261" s="242">
        <v>8</v>
      </c>
      <c r="JO261" s="242">
        <v>8</v>
      </c>
      <c r="JP261" s="242">
        <v>8</v>
      </c>
      <c r="JQ261" s="198"/>
      <c r="JR261" s="242">
        <v>8</v>
      </c>
      <c r="JS261" s="242">
        <v>13</v>
      </c>
      <c r="JT261" s="242">
        <v>13</v>
      </c>
      <c r="JU261" s="242">
        <v>13</v>
      </c>
      <c r="JV261" s="242">
        <v>13</v>
      </c>
      <c r="JW261" s="242">
        <v>13</v>
      </c>
      <c r="JX261" s="242">
        <v>13</v>
      </c>
      <c r="JY261" s="242">
        <v>13</v>
      </c>
      <c r="JZ261" s="242">
        <v>13</v>
      </c>
      <c r="KA261" s="242">
        <v>13</v>
      </c>
      <c r="KB261" s="242">
        <v>13</v>
      </c>
      <c r="KC261" s="242">
        <v>13</v>
      </c>
      <c r="KD261" s="242">
        <v>13</v>
      </c>
      <c r="KE261" s="242">
        <v>13</v>
      </c>
      <c r="KF261" s="242">
        <v>13</v>
      </c>
      <c r="KG261" s="242">
        <v>13</v>
      </c>
      <c r="KH261" s="248">
        <v>213</v>
      </c>
      <c r="KI261" s="248">
        <v>213</v>
      </c>
      <c r="KJ261" s="248">
        <v>213</v>
      </c>
      <c r="KK261" s="248">
        <v>213</v>
      </c>
      <c r="KL261" s="248">
        <v>213</v>
      </c>
      <c r="KM261" s="248">
        <v>213</v>
      </c>
      <c r="KN261" s="248">
        <v>213</v>
      </c>
      <c r="KO261" s="248">
        <v>208</v>
      </c>
      <c r="KP261" s="248">
        <v>208</v>
      </c>
      <c r="KQ261" s="248">
        <v>208</v>
      </c>
      <c r="KR261" s="248">
        <v>208</v>
      </c>
      <c r="KS261" s="248">
        <v>208</v>
      </c>
      <c r="KT261" s="248">
        <v>208</v>
      </c>
      <c r="KU261" s="248">
        <v>203</v>
      </c>
      <c r="KV261" s="248">
        <v>203</v>
      </c>
      <c r="KW261" s="248">
        <v>203</v>
      </c>
      <c r="KX261" s="198"/>
      <c r="KY261" s="198"/>
      <c r="KZ261" s="198"/>
      <c r="LA261" s="198"/>
      <c r="LB261" s="248">
        <v>188</v>
      </c>
      <c r="LC261" s="242">
        <v>13</v>
      </c>
      <c r="LD261" s="242">
        <v>13</v>
      </c>
      <c r="LE261" s="248">
        <v>188</v>
      </c>
      <c r="LF261" s="243">
        <v>0</v>
      </c>
      <c r="LG261" s="248">
        <v>188</v>
      </c>
      <c r="LH261" s="198"/>
      <c r="LI261" s="198"/>
      <c r="LJ261" s="198"/>
      <c r="LK261" s="198"/>
      <c r="LL261" s="198"/>
      <c r="LM261" s="198"/>
      <c r="LN261" s="198"/>
      <c r="LO261" s="198"/>
      <c r="LP261" s="198"/>
      <c r="LQ261" s="248">
        <v>188</v>
      </c>
      <c r="LR261" s="198"/>
      <c r="LS261" s="198"/>
      <c r="LT261" s="198"/>
      <c r="LU261" s="198"/>
      <c r="LV261" s="198"/>
      <c r="LW261" s="198"/>
      <c r="LX261" s="198"/>
      <c r="LY261" s="198"/>
      <c r="LZ261" s="198"/>
      <c r="MA261" s="198"/>
      <c r="MB261" s="198"/>
      <c r="MC261" s="198"/>
      <c r="MD261" s="198"/>
      <c r="ME261" s="198"/>
      <c r="MF261" s="198"/>
      <c r="MG261" s="198"/>
      <c r="MH261" s="198"/>
      <c r="MI261" s="198"/>
      <c r="MJ261" s="198"/>
      <c r="MK261" s="198"/>
      <c r="ML261" s="198"/>
      <c r="MM261" s="198"/>
      <c r="MN261" s="248">
        <v>188</v>
      </c>
      <c r="MO261" s="248">
        <v>172</v>
      </c>
      <c r="MP261" s="198"/>
      <c r="MQ261" s="248">
        <v>172</v>
      </c>
      <c r="MR261" s="198"/>
      <c r="MS261" s="198"/>
      <c r="MT261" s="198"/>
      <c r="MU261" s="198"/>
      <c r="MV261" s="198"/>
      <c r="MW261" s="198"/>
      <c r="MX261" s="198"/>
      <c r="MY261" s="198"/>
      <c r="MZ261" s="198"/>
      <c r="NA261" s="248">
        <v>172</v>
      </c>
      <c r="NB261" s="198"/>
      <c r="NC261" s="198"/>
      <c r="ND261" s="198"/>
      <c r="NE261" s="198"/>
      <c r="NF261" s="198"/>
      <c r="NG261" s="198"/>
      <c r="NH261" s="198"/>
      <c r="NI261" s="198"/>
      <c r="NJ261" s="198"/>
      <c r="NK261" s="198"/>
      <c r="NL261" s="198"/>
      <c r="NM261" s="198"/>
      <c r="NN261" s="198"/>
      <c r="NO261" s="198"/>
      <c r="NP261" s="198"/>
      <c r="NQ261" s="198"/>
      <c r="NR261" s="198"/>
      <c r="NS261" s="198"/>
      <c r="NT261" s="198"/>
      <c r="NU261" s="198"/>
      <c r="NV261" s="198"/>
      <c r="NW261" s="198"/>
      <c r="NX261" s="198"/>
      <c r="NY261" s="198"/>
      <c r="NZ261" s="198"/>
      <c r="OA261" s="198"/>
      <c r="OB261" s="198"/>
      <c r="OC261" s="198"/>
      <c r="OD261" s="198"/>
      <c r="OE261" s="198"/>
      <c r="OF261" s="198"/>
      <c r="OG261" s="198"/>
      <c r="OH261" s="198"/>
      <c r="OI261" s="198"/>
      <c r="OJ261" s="198"/>
      <c r="OK261" s="198"/>
      <c r="OL261" s="198"/>
      <c r="OM261" s="198"/>
      <c r="ON261" s="198"/>
      <c r="OO261" s="198"/>
      <c r="OP261" s="198"/>
      <c r="OQ261" s="198"/>
      <c r="OR261" s="198"/>
      <c r="OS261" s="198"/>
      <c r="OT261" s="198"/>
      <c r="OU261" s="198"/>
      <c r="OV261" s="198"/>
      <c r="OW261" s="198"/>
      <c r="OX261" s="198"/>
      <c r="OY261" s="198"/>
      <c r="OZ261" s="198"/>
      <c r="PA261" s="198"/>
      <c r="PB261" s="198"/>
      <c r="PC261" s="198"/>
      <c r="PD261" s="198"/>
      <c r="PE261" s="198"/>
      <c r="PF261" s="198"/>
      <c r="PG261" s="198"/>
      <c r="PH261" s="198"/>
      <c r="PI261" s="198"/>
      <c r="PJ261" s="198"/>
      <c r="PK261" s="198"/>
      <c r="PL261" s="198"/>
      <c r="PM261" s="198"/>
      <c r="PN261" s="198"/>
      <c r="PO261" s="198"/>
      <c r="PP261" s="198"/>
      <c r="PQ261" s="198"/>
      <c r="PR261" s="198"/>
      <c r="PS261" s="198"/>
      <c r="PT261" s="198"/>
      <c r="PU261" s="198"/>
      <c r="PV261" s="198"/>
      <c r="PW261" s="198"/>
      <c r="PX261" s="261"/>
      <c r="PY261" s="261"/>
      <c r="PZ261" s="261"/>
      <c r="QA261" s="261"/>
      <c r="QB261" s="261"/>
      <c r="QC261" s="261"/>
      <c r="QD261" s="261"/>
      <c r="QE261" s="261"/>
      <c r="QF261" s="261"/>
      <c r="QG261" s="261"/>
      <c r="QH261" s="261"/>
      <c r="QI261" s="261"/>
      <c r="QJ261" s="261"/>
      <c r="QK261" s="261"/>
      <c r="QL261" s="261"/>
      <c r="QM261" s="261"/>
      <c r="QN261" s="261"/>
      <c r="QO261" s="261"/>
      <c r="QP261" s="261"/>
      <c r="QQ261" s="261"/>
      <c r="QR261" s="261"/>
      <c r="QS261" s="261"/>
      <c r="QT261" s="261"/>
      <c r="QU261" s="261"/>
      <c r="QV261" s="261"/>
      <c r="QW261" s="261"/>
      <c r="QX261" s="261"/>
      <c r="QY261" s="261"/>
      <c r="QZ261" s="261"/>
      <c r="RA261" s="261"/>
      <c r="RB261" s="261"/>
      <c r="RC261" s="261"/>
      <c r="RD261" s="261"/>
      <c r="RE261" s="261"/>
      <c r="RF261" s="261"/>
      <c r="RG261" s="261"/>
      <c r="RH261" s="261"/>
      <c r="RI261" s="261"/>
      <c r="RJ261" s="261"/>
      <c r="RK261" s="261"/>
      <c r="RL261" s="261"/>
      <c r="RM261" s="261"/>
      <c r="RN261" s="261"/>
      <c r="RO261" s="261"/>
      <c r="RP261" s="261"/>
      <c r="RQ261" s="261"/>
      <c r="RR261" s="261"/>
      <c r="RS261" s="261"/>
      <c r="RT261" s="261"/>
      <c r="RU261" s="261"/>
      <c r="RV261" s="261"/>
      <c r="RW261" s="261"/>
      <c r="RX261" s="261"/>
      <c r="RY261" s="261"/>
      <c r="RZ261" s="261"/>
      <c r="SA261" s="261"/>
      <c r="SB261" s="261"/>
      <c r="SC261" s="261"/>
      <c r="SD261" s="261"/>
      <c r="SE261" s="261"/>
    </row>
    <row r="262" spans="1:499" x14ac:dyDescent="0.2">
      <c r="A262" s="230" t="s">
        <v>830</v>
      </c>
      <c r="B262" s="231" t="s">
        <v>1988</v>
      </c>
      <c r="C262" s="225"/>
      <c r="D262" s="225"/>
      <c r="E262" s="225"/>
      <c r="F262" s="226" t="s">
        <v>5955</v>
      </c>
      <c r="G262" s="226" t="s">
        <v>5550</v>
      </c>
      <c r="H262" s="226" t="s">
        <v>5551</v>
      </c>
      <c r="I262" s="226" t="s">
        <v>5934</v>
      </c>
      <c r="J262" s="226"/>
      <c r="K262" s="226"/>
      <c r="L262" s="226"/>
      <c r="M262" s="226"/>
      <c r="N262" s="226" t="s">
        <v>5553</v>
      </c>
      <c r="O262" s="226" t="s">
        <v>5850</v>
      </c>
      <c r="P262" s="226"/>
      <c r="Q262" s="237">
        <v>0</v>
      </c>
      <c r="R262" s="238"/>
      <c r="S262" s="238"/>
      <c r="T262" s="238"/>
      <c r="U262" s="238"/>
      <c r="V262" s="238"/>
      <c r="W262" s="232" t="s">
        <v>5565</v>
      </c>
      <c r="X262" s="232"/>
      <c r="Y262" s="232" t="s">
        <v>5556</v>
      </c>
      <c r="Z262" s="235">
        <v>1.5</v>
      </c>
      <c r="AA262" s="235">
        <v>2.99</v>
      </c>
      <c r="AB262" s="235">
        <v>0</v>
      </c>
      <c r="AC262" s="224">
        <v>36526</v>
      </c>
      <c r="AD262" s="224">
        <v>36526</v>
      </c>
      <c r="AE262" s="125">
        <v>18</v>
      </c>
      <c r="AF262" s="125">
        <v>24</v>
      </c>
      <c r="AG262" s="125">
        <v>12</v>
      </c>
      <c r="AH262" s="236">
        <v>1</v>
      </c>
      <c r="AI262" s="236" t="s">
        <v>819</v>
      </c>
      <c r="AJ262" s="125" t="s">
        <v>6248</v>
      </c>
      <c r="AK262" s="175" t="s">
        <v>5145</v>
      </c>
      <c r="AL262" s="125" t="s">
        <v>820</v>
      </c>
      <c r="AM262" s="27" t="s">
        <v>820</v>
      </c>
      <c r="AN262" s="126">
        <v>7.62</v>
      </c>
      <c r="AO262" s="126">
        <v>9.8000000000000007</v>
      </c>
      <c r="AP262" s="126">
        <v>8.5</v>
      </c>
      <c r="AQ262" s="126">
        <v>2.6</v>
      </c>
      <c r="AR262" s="125">
        <v>0</v>
      </c>
      <c r="AS262" s="125">
        <v>0</v>
      </c>
      <c r="AT262" s="178">
        <v>43333</v>
      </c>
      <c r="AU262" s="178"/>
      <c r="AV262" s="178">
        <v>43333</v>
      </c>
      <c r="AW262" s="239" t="s">
        <v>855</v>
      </c>
      <c r="AX262" s="239" t="s">
        <v>846</v>
      </c>
      <c r="AY262" s="127"/>
      <c r="AZ262" s="127"/>
      <c r="BA262" s="128">
        <v>80</v>
      </c>
      <c r="BB262" s="128" t="s">
        <v>489</v>
      </c>
      <c r="BC262" s="128"/>
      <c r="BD262" s="128">
        <v>1</v>
      </c>
      <c r="BE262" s="129" t="s">
        <v>541</v>
      </c>
      <c r="BF262" s="130">
        <v>1</v>
      </c>
      <c r="BG262" s="240"/>
      <c r="BH262" s="241"/>
      <c r="BI262" s="190"/>
      <c r="BJ262" s="131">
        <v>300</v>
      </c>
      <c r="BK262" s="191">
        <v>330</v>
      </c>
      <c r="BL262" s="13">
        <v>200</v>
      </c>
      <c r="BM262" s="13">
        <v>99</v>
      </c>
      <c r="BN262" s="27" t="s">
        <v>5566</v>
      </c>
      <c r="BO262" s="13" t="s">
        <v>5566</v>
      </c>
      <c r="BP262" s="222">
        <v>225</v>
      </c>
      <c r="BQ262" s="132"/>
      <c r="BR262" s="133"/>
      <c r="BS262" s="125">
        <v>1000000000</v>
      </c>
      <c r="BT262" s="134">
        <v>260</v>
      </c>
      <c r="BU262" s="135">
        <v>0.1333</v>
      </c>
      <c r="BV262" s="134">
        <v>0</v>
      </c>
      <c r="BW262" s="136">
        <v>0</v>
      </c>
      <c r="BX262" s="136">
        <v>0</v>
      </c>
      <c r="BY262" s="136">
        <v>0</v>
      </c>
      <c r="BZ262" s="134">
        <v>0</v>
      </c>
      <c r="CA262" s="134">
        <v>0</v>
      </c>
      <c r="CB262" s="134">
        <v>260</v>
      </c>
      <c r="CC262" s="135">
        <v>0.1333</v>
      </c>
      <c r="CD262" s="134"/>
      <c r="CE262" s="134"/>
      <c r="CF262" s="137">
        <v>80</v>
      </c>
      <c r="CG262" s="134">
        <v>100</v>
      </c>
      <c r="CH262" s="132"/>
      <c r="CI262" s="132"/>
      <c r="CJ262" s="229" t="s">
        <v>820</v>
      </c>
      <c r="CK262" s="233" t="s">
        <v>820</v>
      </c>
      <c r="CL262" s="138">
        <v>0</v>
      </c>
      <c r="CM262" s="138">
        <v>0</v>
      </c>
      <c r="CN262" s="135">
        <v>0</v>
      </c>
      <c r="CO262" s="135">
        <v>1.32</v>
      </c>
      <c r="CP262" s="139"/>
      <c r="CQ262" s="135">
        <v>0</v>
      </c>
      <c r="CR262" s="179">
        <v>43102</v>
      </c>
      <c r="CS262" s="180">
        <v>43367</v>
      </c>
      <c r="CT262" s="181">
        <v>43493</v>
      </c>
      <c r="CU262" s="181">
        <v>42796</v>
      </c>
      <c r="CV262" s="181">
        <v>0</v>
      </c>
      <c r="CW262" s="181">
        <v>42880</v>
      </c>
      <c r="CX262" s="181">
        <v>42964</v>
      </c>
      <c r="CY262" s="135">
        <v>0.13988250215132791</v>
      </c>
      <c r="CZ262" s="134">
        <v>0</v>
      </c>
      <c r="DA262" s="135">
        <v>9.7087378640776691E-3</v>
      </c>
      <c r="DB262" s="135">
        <v>0</v>
      </c>
      <c r="DC262" s="135">
        <v>0</v>
      </c>
      <c r="DD262" s="135">
        <v>0.53398058252427183</v>
      </c>
      <c r="DE262" s="140">
        <v>0</v>
      </c>
      <c r="DF262" s="13" t="s">
        <v>820</v>
      </c>
      <c r="DG262" s="80" t="s">
        <v>706</v>
      </c>
      <c r="DH262" s="18" t="b">
        <v>0</v>
      </c>
      <c r="DI262" s="79"/>
      <c r="DJ262" s="79"/>
      <c r="DK262" s="192"/>
      <c r="DL262" s="174"/>
      <c r="DM262" s="193"/>
      <c r="DN262" s="135"/>
      <c r="DO262" s="79"/>
      <c r="DP262" s="79"/>
      <c r="DQ262" s="79"/>
      <c r="DR262" s="79"/>
      <c r="DS262" s="79"/>
      <c r="DT262" s="79"/>
      <c r="DU262" s="79"/>
      <c r="DV262" s="18"/>
      <c r="DW262" s="18"/>
      <c r="DX262" s="18"/>
      <c r="DY262" s="177"/>
      <c r="DZ262" s="177">
        <v>0</v>
      </c>
      <c r="EA262" s="177">
        <v>0</v>
      </c>
      <c r="EB262" s="177">
        <v>0</v>
      </c>
      <c r="EC262" s="177">
        <v>0</v>
      </c>
      <c r="ED262" s="177">
        <v>0</v>
      </c>
      <c r="EE262" s="177">
        <v>0</v>
      </c>
      <c r="EF262" s="177">
        <v>0</v>
      </c>
      <c r="EG262" s="177">
        <v>0</v>
      </c>
      <c r="EH262" s="177">
        <v>0</v>
      </c>
      <c r="EI262" s="177">
        <v>0</v>
      </c>
      <c r="EJ262" s="177">
        <v>0</v>
      </c>
      <c r="EK262" s="177">
        <v>0</v>
      </c>
      <c r="EL262" s="177">
        <v>0</v>
      </c>
      <c r="EM262" s="177">
        <v>0</v>
      </c>
      <c r="EN262" s="177">
        <v>0</v>
      </c>
      <c r="EO262" s="177">
        <v>0</v>
      </c>
      <c r="EP262" s="177">
        <v>0</v>
      </c>
      <c r="EQ262" s="177">
        <v>0</v>
      </c>
      <c r="ER262" s="177">
        <v>0</v>
      </c>
      <c r="ES262" s="177">
        <v>0</v>
      </c>
      <c r="ET262" s="177">
        <v>0</v>
      </c>
      <c r="EU262" s="177">
        <v>0</v>
      </c>
      <c r="EV262" s="177">
        <v>0</v>
      </c>
      <c r="EW262" s="177">
        <v>0</v>
      </c>
      <c r="EX262" s="177">
        <v>0</v>
      </c>
      <c r="EY262" s="177">
        <v>0</v>
      </c>
      <c r="EZ262" s="177">
        <v>0</v>
      </c>
      <c r="FA262" s="177">
        <v>0</v>
      </c>
      <c r="FB262" s="177">
        <v>0</v>
      </c>
      <c r="FC262" s="246">
        <v>456</v>
      </c>
      <c r="FD262" s="246">
        <v>422</v>
      </c>
      <c r="FE262" s="246">
        <v>422</v>
      </c>
      <c r="FF262" s="246">
        <v>422</v>
      </c>
      <c r="FG262" s="246">
        <v>393</v>
      </c>
      <c r="FH262" s="246">
        <v>393</v>
      </c>
      <c r="FI262" s="247">
        <v>393</v>
      </c>
      <c r="FJ262" s="247">
        <v>393</v>
      </c>
      <c r="FK262" s="247">
        <v>370</v>
      </c>
      <c r="FL262" s="247">
        <v>370</v>
      </c>
      <c r="FM262" s="247">
        <v>370</v>
      </c>
      <c r="FN262" s="247">
        <v>370</v>
      </c>
      <c r="FO262" s="247">
        <v>370</v>
      </c>
      <c r="FP262" s="247">
        <v>370</v>
      </c>
      <c r="FQ262" s="247">
        <v>370</v>
      </c>
      <c r="FR262" s="247">
        <v>370</v>
      </c>
      <c r="FS262" s="247">
        <v>370</v>
      </c>
      <c r="FT262" s="247">
        <v>370</v>
      </c>
      <c r="FU262" s="247">
        <v>370</v>
      </c>
      <c r="FV262" s="247">
        <v>370</v>
      </c>
      <c r="FW262" s="247">
        <v>370</v>
      </c>
      <c r="FX262" s="247">
        <v>370</v>
      </c>
      <c r="FY262" s="247">
        <v>370</v>
      </c>
      <c r="FZ262" s="247">
        <v>370</v>
      </c>
      <c r="GA262" s="247">
        <v>370</v>
      </c>
      <c r="GB262" s="247">
        <v>370</v>
      </c>
      <c r="GC262" s="247">
        <v>370</v>
      </c>
      <c r="GD262" s="247">
        <v>360</v>
      </c>
      <c r="GE262" s="247">
        <v>360</v>
      </c>
      <c r="GF262" s="247">
        <v>360</v>
      </c>
      <c r="GG262" s="247">
        <v>356</v>
      </c>
      <c r="GH262" s="247">
        <v>356</v>
      </c>
      <c r="GI262" s="247">
        <v>356</v>
      </c>
      <c r="GJ262" s="247">
        <v>356</v>
      </c>
      <c r="GK262" s="247">
        <v>356</v>
      </c>
      <c r="GL262" s="247">
        <v>356</v>
      </c>
      <c r="GM262" s="247">
        <v>356</v>
      </c>
      <c r="GN262" s="247">
        <v>356</v>
      </c>
      <c r="GO262" s="247">
        <v>356</v>
      </c>
      <c r="GP262" s="247">
        <v>356</v>
      </c>
      <c r="GQ262" s="247">
        <v>356</v>
      </c>
      <c r="GR262" s="247">
        <v>356</v>
      </c>
      <c r="GS262" s="247">
        <v>356</v>
      </c>
      <c r="GT262" s="247">
        <v>356</v>
      </c>
      <c r="GU262" s="247">
        <v>356</v>
      </c>
      <c r="GV262" s="247">
        <v>356</v>
      </c>
      <c r="GW262" s="247">
        <v>356</v>
      </c>
      <c r="GX262" s="247">
        <v>356</v>
      </c>
      <c r="GY262" s="247">
        <v>356</v>
      </c>
      <c r="GZ262" s="247">
        <v>356</v>
      </c>
      <c r="HA262" s="247">
        <v>356</v>
      </c>
      <c r="HB262" s="247">
        <v>356</v>
      </c>
      <c r="HC262" s="247">
        <v>356</v>
      </c>
      <c r="HD262" s="247">
        <v>356</v>
      </c>
      <c r="HE262" s="247">
        <v>1</v>
      </c>
      <c r="HF262" s="247">
        <v>356</v>
      </c>
      <c r="HG262" s="247">
        <v>356</v>
      </c>
      <c r="HH262" s="247">
        <v>356</v>
      </c>
      <c r="HI262" s="247">
        <v>356</v>
      </c>
      <c r="HJ262" s="247">
        <v>356</v>
      </c>
      <c r="HK262" s="196"/>
      <c r="HL262" s="196"/>
      <c r="HM262" s="247">
        <v>351</v>
      </c>
      <c r="HN262" s="247">
        <v>351</v>
      </c>
      <c r="HO262" s="247">
        <v>356</v>
      </c>
      <c r="HP262" s="247">
        <v>351</v>
      </c>
      <c r="HQ262" s="247">
        <v>351</v>
      </c>
      <c r="HR262" s="247">
        <v>351</v>
      </c>
      <c r="HS262" s="247">
        <v>351</v>
      </c>
      <c r="HT262" s="247">
        <v>351</v>
      </c>
      <c r="HU262" s="247">
        <v>351</v>
      </c>
      <c r="HV262" s="196"/>
      <c r="HW262" s="247">
        <v>336</v>
      </c>
      <c r="HX262" s="247">
        <v>336</v>
      </c>
      <c r="HY262" s="247">
        <v>336</v>
      </c>
      <c r="HZ262" s="247">
        <v>336</v>
      </c>
      <c r="IA262" s="247">
        <v>336</v>
      </c>
      <c r="IB262" s="247">
        <v>336</v>
      </c>
      <c r="IC262" s="247">
        <v>336</v>
      </c>
      <c r="ID262" s="247">
        <v>336</v>
      </c>
      <c r="IE262" s="247">
        <v>333</v>
      </c>
      <c r="IF262" s="247">
        <v>333</v>
      </c>
      <c r="IG262" s="247">
        <v>333</v>
      </c>
      <c r="IH262" s="247">
        <v>333</v>
      </c>
      <c r="II262" s="247">
        <v>333</v>
      </c>
      <c r="IJ262" s="247">
        <v>333</v>
      </c>
      <c r="IK262" s="247">
        <v>333</v>
      </c>
      <c r="IL262" s="247">
        <v>333</v>
      </c>
      <c r="IM262" s="247">
        <v>333</v>
      </c>
      <c r="IN262" s="247">
        <v>333</v>
      </c>
      <c r="IO262" s="247">
        <v>333</v>
      </c>
      <c r="IP262" s="247">
        <v>333</v>
      </c>
      <c r="IQ262" s="247">
        <v>329</v>
      </c>
      <c r="IR262" s="247">
        <v>329</v>
      </c>
      <c r="IS262" s="247">
        <v>329</v>
      </c>
      <c r="IT262" s="247">
        <v>326</v>
      </c>
      <c r="IU262" s="247">
        <v>326</v>
      </c>
      <c r="IV262" s="247">
        <v>326</v>
      </c>
      <c r="IW262" s="247">
        <v>326</v>
      </c>
      <c r="IX262" s="247">
        <v>326</v>
      </c>
      <c r="IY262" s="247">
        <v>301</v>
      </c>
      <c r="IZ262" s="196"/>
      <c r="JA262" s="248">
        <v>298</v>
      </c>
      <c r="JB262" s="248">
        <v>298</v>
      </c>
      <c r="JC262" s="248">
        <v>298</v>
      </c>
      <c r="JD262" s="249">
        <v>298</v>
      </c>
      <c r="JE262" s="249">
        <v>298</v>
      </c>
      <c r="JF262" s="249">
        <v>298</v>
      </c>
      <c r="JG262" s="249">
        <v>295</v>
      </c>
      <c r="JH262" s="249">
        <v>295</v>
      </c>
      <c r="JI262" s="249">
        <v>295</v>
      </c>
      <c r="JJ262" s="249"/>
      <c r="JK262" s="248">
        <v>295</v>
      </c>
      <c r="JL262" s="249">
        <v>295</v>
      </c>
      <c r="JM262" s="249">
        <v>295</v>
      </c>
      <c r="JN262" s="249">
        <v>295</v>
      </c>
      <c r="JO262" s="249">
        <v>295</v>
      </c>
      <c r="JP262" s="249">
        <v>295</v>
      </c>
      <c r="JQ262" s="196"/>
      <c r="JR262" s="249">
        <v>295</v>
      </c>
      <c r="JS262" s="249">
        <v>295</v>
      </c>
      <c r="JT262" s="249">
        <v>295</v>
      </c>
      <c r="JU262" s="249">
        <v>295</v>
      </c>
      <c r="JV262" s="249">
        <v>295</v>
      </c>
      <c r="JW262" s="249">
        <v>295</v>
      </c>
      <c r="JX262" s="249">
        <v>295</v>
      </c>
      <c r="JY262" s="249">
        <v>293</v>
      </c>
      <c r="JZ262" s="249">
        <v>293</v>
      </c>
      <c r="KA262" s="249">
        <v>293</v>
      </c>
      <c r="KB262" s="249">
        <v>293</v>
      </c>
      <c r="KC262" s="249">
        <v>293</v>
      </c>
      <c r="KD262" s="249">
        <v>293</v>
      </c>
      <c r="KE262" s="249">
        <v>293</v>
      </c>
      <c r="KF262" s="249">
        <v>293</v>
      </c>
      <c r="KG262" s="249">
        <v>293</v>
      </c>
      <c r="KH262" s="249">
        <v>293</v>
      </c>
      <c r="KI262" s="249">
        <v>293</v>
      </c>
      <c r="KJ262" s="249">
        <v>293</v>
      </c>
      <c r="KK262" s="249">
        <v>293</v>
      </c>
      <c r="KL262" s="249">
        <v>293</v>
      </c>
      <c r="KM262" s="249">
        <v>288</v>
      </c>
      <c r="KN262" s="249">
        <v>288</v>
      </c>
      <c r="KO262" s="249">
        <v>288</v>
      </c>
      <c r="KP262" s="249">
        <v>288</v>
      </c>
      <c r="KQ262" s="249">
        <v>288</v>
      </c>
      <c r="KR262" s="249">
        <v>288</v>
      </c>
      <c r="KS262" s="249">
        <v>288</v>
      </c>
      <c r="KT262" s="249">
        <v>288</v>
      </c>
      <c r="KU262" s="249">
        <v>280</v>
      </c>
      <c r="KV262" s="249">
        <v>280</v>
      </c>
      <c r="KW262" s="249">
        <v>280</v>
      </c>
      <c r="KX262" s="196"/>
      <c r="KY262" s="196"/>
      <c r="KZ262" s="196"/>
      <c r="LA262" s="196"/>
      <c r="LB262" s="249">
        <v>277</v>
      </c>
      <c r="LC262" s="249">
        <v>295</v>
      </c>
      <c r="LD262" s="249">
        <v>295</v>
      </c>
      <c r="LE262" s="249">
        <v>277</v>
      </c>
      <c r="LF262" s="199">
        <v>0</v>
      </c>
      <c r="LG262" s="249">
        <v>277</v>
      </c>
      <c r="LH262" s="196"/>
      <c r="LI262" s="196"/>
      <c r="LJ262" s="196"/>
      <c r="LK262" s="196"/>
      <c r="LL262" s="196"/>
      <c r="LM262" s="196"/>
      <c r="LN262" s="196"/>
      <c r="LO262" s="196"/>
      <c r="LP262" s="196"/>
      <c r="LQ262" s="249">
        <v>277</v>
      </c>
      <c r="LR262" s="196"/>
      <c r="LS262" s="196"/>
      <c r="LT262" s="196"/>
      <c r="LU262" s="196"/>
      <c r="LV262" s="196"/>
      <c r="LW262" s="196"/>
      <c r="LX262" s="196"/>
      <c r="LY262" s="196"/>
      <c r="LZ262" s="196"/>
      <c r="MA262" s="196"/>
      <c r="MB262" s="196"/>
      <c r="MC262" s="196"/>
      <c r="MD262" s="196"/>
      <c r="ME262" s="196"/>
      <c r="MF262" s="196"/>
      <c r="MG262" s="196"/>
      <c r="MH262" s="196"/>
      <c r="MI262" s="196"/>
      <c r="MJ262" s="196"/>
      <c r="MK262" s="196"/>
      <c r="ML262" s="196"/>
      <c r="MM262" s="196"/>
      <c r="MN262" s="249">
        <v>277</v>
      </c>
      <c r="MO262" s="249">
        <v>260</v>
      </c>
      <c r="MP262" s="196"/>
      <c r="MQ262" s="249">
        <v>260</v>
      </c>
      <c r="MR262" s="196"/>
      <c r="MS262" s="196"/>
      <c r="MT262" s="196"/>
      <c r="MU262" s="196"/>
      <c r="MV262" s="196"/>
      <c r="MW262" s="196"/>
      <c r="MX262" s="196"/>
      <c r="MY262" s="196"/>
      <c r="MZ262" s="196"/>
      <c r="NA262" s="249">
        <v>260</v>
      </c>
      <c r="NB262" s="196"/>
      <c r="NC262" s="196"/>
      <c r="ND262" s="196"/>
      <c r="NE262" s="196"/>
      <c r="NF262" s="196"/>
      <c r="NG262" s="196"/>
      <c r="NH262" s="196"/>
      <c r="NI262" s="196"/>
      <c r="NJ262" s="196"/>
      <c r="NK262" s="196"/>
      <c r="NL262" s="196"/>
      <c r="NM262" s="196"/>
      <c r="NN262" s="196"/>
      <c r="NO262" s="196"/>
      <c r="NP262" s="196"/>
      <c r="NQ262" s="196"/>
      <c r="NR262" s="196"/>
      <c r="NS262" s="196"/>
      <c r="NT262" s="196"/>
      <c r="NU262" s="196"/>
      <c r="NV262" s="196"/>
      <c r="NW262" s="196"/>
      <c r="NX262" s="196"/>
      <c r="NY262" s="196"/>
      <c r="NZ262" s="196"/>
      <c r="OA262" s="196"/>
      <c r="OB262" s="196"/>
      <c r="OC262" s="196"/>
      <c r="OD262" s="196"/>
      <c r="OE262" s="196"/>
      <c r="OF262" s="196"/>
      <c r="OG262" s="196"/>
      <c r="OH262" s="196"/>
      <c r="OI262" s="196"/>
      <c r="OJ262" s="196"/>
      <c r="OK262" s="196"/>
      <c r="OL262" s="196"/>
      <c r="OM262" s="196"/>
      <c r="ON262" s="196"/>
      <c r="OO262" s="196"/>
      <c r="OP262" s="196"/>
      <c r="OQ262" s="196"/>
      <c r="OR262" s="196"/>
      <c r="OS262" s="196"/>
      <c r="OT262" s="196"/>
      <c r="OU262" s="196"/>
      <c r="OV262" s="196"/>
      <c r="OW262" s="196"/>
      <c r="OX262" s="196"/>
      <c r="OY262" s="196"/>
      <c r="OZ262" s="196"/>
      <c r="PA262" s="196"/>
      <c r="PB262" s="196"/>
      <c r="PC262" s="196"/>
      <c r="PD262" s="196"/>
      <c r="PE262" s="196"/>
      <c r="PF262" s="196"/>
      <c r="PG262" s="196"/>
      <c r="PH262" s="196"/>
      <c r="PI262" s="196"/>
      <c r="PJ262" s="196"/>
      <c r="PK262" s="196"/>
      <c r="PL262" s="196"/>
      <c r="PM262" s="196"/>
      <c r="PN262" s="196"/>
      <c r="PO262" s="196"/>
      <c r="PP262" s="196"/>
      <c r="PQ262" s="196"/>
      <c r="PR262" s="196"/>
      <c r="PS262" s="196"/>
      <c r="PT262" s="196"/>
      <c r="PU262" s="196"/>
      <c r="PV262" s="196"/>
      <c r="PW262" s="196"/>
      <c r="PX262" s="261"/>
      <c r="PY262" s="261"/>
      <c r="PZ262" s="261"/>
      <c r="QA262" s="261"/>
      <c r="QB262" s="261"/>
      <c r="QC262" s="261"/>
      <c r="QD262" s="261"/>
      <c r="QE262" s="261"/>
      <c r="QF262" s="261"/>
      <c r="QG262" s="261"/>
      <c r="QH262" s="261"/>
      <c r="QI262" s="261"/>
      <c r="QJ262" s="261"/>
      <c r="QK262" s="261"/>
      <c r="QL262" s="261"/>
      <c r="QM262" s="261"/>
      <c r="QN262" s="261"/>
      <c r="QO262" s="261"/>
      <c r="QP262" s="261"/>
      <c r="QQ262" s="261"/>
      <c r="QR262" s="261"/>
      <c r="QS262" s="261"/>
      <c r="QT262" s="261"/>
      <c r="QU262" s="261"/>
      <c r="QV262" s="261"/>
      <c r="QW262" s="261"/>
      <c r="QX262" s="261"/>
      <c r="QY262" s="261"/>
      <c r="QZ262" s="261"/>
      <c r="RA262" s="261"/>
      <c r="RB262" s="261"/>
      <c r="RC262" s="261"/>
      <c r="RD262" s="261"/>
      <c r="RE262" s="261"/>
      <c r="RF262" s="261"/>
      <c r="RG262" s="261"/>
      <c r="RH262" s="261"/>
      <c r="RI262" s="261"/>
      <c r="RJ262" s="261"/>
      <c r="RK262" s="261"/>
      <c r="RL262" s="261"/>
      <c r="RM262" s="261"/>
      <c r="RN262" s="261"/>
      <c r="RO262" s="261"/>
      <c r="RP262" s="261"/>
      <c r="RQ262" s="261"/>
      <c r="RR262" s="261"/>
      <c r="RS262" s="261"/>
      <c r="RT262" s="261"/>
      <c r="RU262" s="261"/>
      <c r="RV262" s="261"/>
      <c r="RW262" s="261"/>
      <c r="RX262" s="261"/>
      <c r="RY262" s="261"/>
      <c r="RZ262" s="261"/>
      <c r="SA262" s="261"/>
      <c r="SB262" s="261"/>
      <c r="SC262" s="261"/>
      <c r="SD262" s="261"/>
      <c r="SE262" s="261"/>
    </row>
    <row r="263" spans="1:499" x14ac:dyDescent="0.2">
      <c r="A263" s="230" t="s">
        <v>830</v>
      </c>
      <c r="B263" s="231" t="s">
        <v>3252</v>
      </c>
      <c r="C263" s="225"/>
      <c r="D263" s="225"/>
      <c r="E263" s="225"/>
      <c r="F263" s="226" t="s">
        <v>5956</v>
      </c>
      <c r="G263" s="226" t="s">
        <v>5550</v>
      </c>
      <c r="H263" s="226" t="s">
        <v>5551</v>
      </c>
      <c r="I263" s="226" t="s">
        <v>5934</v>
      </c>
      <c r="J263" s="226"/>
      <c r="K263" s="226"/>
      <c r="L263" s="226"/>
      <c r="M263" s="226"/>
      <c r="N263" s="226" t="s">
        <v>5553</v>
      </c>
      <c r="O263" s="226" t="s">
        <v>5947</v>
      </c>
      <c r="P263" s="226"/>
      <c r="Q263" s="237">
        <v>0</v>
      </c>
      <c r="R263" s="238"/>
      <c r="S263" s="238"/>
      <c r="T263" s="238"/>
      <c r="U263" s="238"/>
      <c r="V263" s="238"/>
      <c r="W263" s="232" t="s">
        <v>5561</v>
      </c>
      <c r="X263" s="232"/>
      <c r="Y263" s="232" t="s">
        <v>5556</v>
      </c>
      <c r="Z263" s="235">
        <v>1.22</v>
      </c>
      <c r="AA263" s="235">
        <v>2.4</v>
      </c>
      <c r="AB263" s="235">
        <v>0</v>
      </c>
      <c r="AC263" s="224">
        <v>36526</v>
      </c>
      <c r="AD263" s="224">
        <v>36526</v>
      </c>
      <c r="AE263" s="125">
        <v>18</v>
      </c>
      <c r="AF263" s="125">
        <v>24</v>
      </c>
      <c r="AG263" s="125">
        <v>12</v>
      </c>
      <c r="AH263" s="236">
        <v>1</v>
      </c>
      <c r="AI263" s="236" t="s">
        <v>819</v>
      </c>
      <c r="AJ263" s="125" t="s">
        <v>6225</v>
      </c>
      <c r="AK263" s="175" t="s">
        <v>5144</v>
      </c>
      <c r="AL263" s="125" t="s">
        <v>820</v>
      </c>
      <c r="AM263" s="27" t="s">
        <v>820</v>
      </c>
      <c r="AN263" s="126">
        <v>24.54</v>
      </c>
      <c r="AO263" s="126">
        <v>21.5</v>
      </c>
      <c r="AP263" s="126">
        <v>6.1</v>
      </c>
      <c r="AQ263" s="126">
        <v>5.0999999999999996</v>
      </c>
      <c r="AR263" s="125">
        <v>0</v>
      </c>
      <c r="AS263" s="125">
        <v>0</v>
      </c>
      <c r="AT263" s="178">
        <v>43333</v>
      </c>
      <c r="AU263" s="178"/>
      <c r="AV263" s="178">
        <v>43443</v>
      </c>
      <c r="AW263" s="239" t="s">
        <v>855</v>
      </c>
      <c r="AX263" s="239" t="s">
        <v>846</v>
      </c>
      <c r="AY263" s="127"/>
      <c r="AZ263" s="127"/>
      <c r="BA263" s="128">
        <v>500</v>
      </c>
      <c r="BB263" s="128" t="s">
        <v>489</v>
      </c>
      <c r="BC263" s="128"/>
      <c r="BD263" s="128">
        <v>1</v>
      </c>
      <c r="BE263" s="129" t="s">
        <v>541</v>
      </c>
      <c r="BF263" s="130">
        <v>1</v>
      </c>
      <c r="BG263" s="240"/>
      <c r="BH263" s="241"/>
      <c r="BI263" s="190"/>
      <c r="BJ263" s="131">
        <v>2114</v>
      </c>
      <c r="BK263" s="191">
        <v>1061</v>
      </c>
      <c r="BL263" s="13">
        <v>1406</v>
      </c>
      <c r="BM263" s="13">
        <v>698</v>
      </c>
      <c r="BN263" s="27" t="s">
        <v>5557</v>
      </c>
      <c r="BO263" s="13" t="s">
        <v>5557</v>
      </c>
      <c r="BP263" s="222">
        <v>1887</v>
      </c>
      <c r="BQ263" s="132"/>
      <c r="BR263" s="133"/>
      <c r="BS263" s="125">
        <v>1000000000</v>
      </c>
      <c r="BT263" s="134">
        <v>94</v>
      </c>
      <c r="BU263" s="135">
        <v>0.95550000000000002</v>
      </c>
      <c r="BV263" s="134">
        <v>500</v>
      </c>
      <c r="BW263" s="136">
        <v>0</v>
      </c>
      <c r="BX263" s="136">
        <v>0</v>
      </c>
      <c r="BY263" s="136">
        <v>500</v>
      </c>
      <c r="BZ263" s="134">
        <v>0</v>
      </c>
      <c r="CA263" s="134">
        <v>0</v>
      </c>
      <c r="CB263" s="134">
        <v>594</v>
      </c>
      <c r="CC263" s="135">
        <v>0.71899999999999997</v>
      </c>
      <c r="CD263" s="134"/>
      <c r="CE263" s="134"/>
      <c r="CF263" s="137">
        <v>1520</v>
      </c>
      <c r="CG263" s="134">
        <v>705</v>
      </c>
      <c r="CH263" s="132"/>
      <c r="CI263" s="132"/>
      <c r="CJ263" s="229" t="s">
        <v>820</v>
      </c>
      <c r="CK263" s="233" t="s">
        <v>820</v>
      </c>
      <c r="CL263" s="138">
        <v>713</v>
      </c>
      <c r="CM263" s="138">
        <v>0</v>
      </c>
      <c r="CN263" s="135">
        <v>0</v>
      </c>
      <c r="CO263" s="135">
        <v>1.29</v>
      </c>
      <c r="CP263" s="139"/>
      <c r="CQ263" s="135">
        <v>1</v>
      </c>
      <c r="CR263" s="179">
        <v>43479</v>
      </c>
      <c r="CS263" s="180">
        <v>43479</v>
      </c>
      <c r="CT263" s="181">
        <v>43605</v>
      </c>
      <c r="CU263" s="181">
        <v>43311</v>
      </c>
      <c r="CV263" s="181">
        <v>43395</v>
      </c>
      <c r="CW263" s="181">
        <v>43395</v>
      </c>
      <c r="CX263" s="181">
        <v>43479</v>
      </c>
      <c r="CY263" s="135">
        <v>0</v>
      </c>
      <c r="CZ263" s="134">
        <v>0</v>
      </c>
      <c r="DA263" s="135">
        <v>0</v>
      </c>
      <c r="DB263" s="135">
        <v>2.197802197802198E-2</v>
      </c>
      <c r="DC263" s="135">
        <v>0</v>
      </c>
      <c r="DD263" s="135">
        <v>0</v>
      </c>
      <c r="DE263" s="140">
        <v>0</v>
      </c>
      <c r="DF263" s="13" t="s">
        <v>820</v>
      </c>
      <c r="DG263" s="80" t="s">
        <v>706</v>
      </c>
      <c r="DH263" s="18" t="b">
        <v>0</v>
      </c>
      <c r="DI263" s="79"/>
      <c r="DJ263" s="79"/>
      <c r="DK263" s="192"/>
      <c r="DL263" s="174"/>
      <c r="DM263" s="193"/>
      <c r="DN263" s="135"/>
      <c r="DO263" s="79"/>
      <c r="DP263" s="79"/>
      <c r="DQ263" s="79"/>
      <c r="DR263" s="79"/>
      <c r="DS263" s="79"/>
      <c r="DT263" s="79"/>
      <c r="DU263" s="79"/>
      <c r="DV263" s="18"/>
      <c r="DW263" s="18"/>
      <c r="DX263" s="18"/>
      <c r="DY263" s="177"/>
      <c r="DZ263" s="177">
        <v>0</v>
      </c>
      <c r="EA263" s="177">
        <v>0</v>
      </c>
      <c r="EB263" s="177">
        <v>0</v>
      </c>
      <c r="EC263" s="177">
        <v>0</v>
      </c>
      <c r="ED263" s="177">
        <v>0</v>
      </c>
      <c r="EE263" s="177">
        <v>0</v>
      </c>
      <c r="EF263" s="177">
        <v>0</v>
      </c>
      <c r="EG263" s="177">
        <v>0</v>
      </c>
      <c r="EH263" s="177">
        <v>0</v>
      </c>
      <c r="EI263" s="177">
        <v>0</v>
      </c>
      <c r="EJ263" s="177">
        <v>0</v>
      </c>
      <c r="EK263" s="177">
        <v>0</v>
      </c>
      <c r="EL263" s="177">
        <v>0</v>
      </c>
      <c r="EM263" s="177">
        <v>0</v>
      </c>
      <c r="EN263" s="177">
        <v>0</v>
      </c>
      <c r="EO263" s="177">
        <v>0</v>
      </c>
      <c r="EP263" s="177">
        <v>677</v>
      </c>
      <c r="EQ263" s="177">
        <v>0</v>
      </c>
      <c r="ER263" s="177">
        <v>0</v>
      </c>
      <c r="ES263" s="177">
        <v>0</v>
      </c>
      <c r="ET263" s="177">
        <v>0</v>
      </c>
      <c r="EU263" s="177">
        <v>702</v>
      </c>
      <c r="EV263" s="177">
        <v>0</v>
      </c>
      <c r="EW263" s="177">
        <v>0</v>
      </c>
      <c r="EX263" s="177">
        <v>0</v>
      </c>
      <c r="EY263" s="177">
        <v>737</v>
      </c>
      <c r="EZ263" s="177">
        <v>0</v>
      </c>
      <c r="FA263" s="177">
        <v>0</v>
      </c>
      <c r="FB263" s="177">
        <v>816</v>
      </c>
      <c r="FC263" s="245">
        <v>386</v>
      </c>
      <c r="FD263" s="245">
        <v>173</v>
      </c>
      <c r="FE263" s="250">
        <v>573</v>
      </c>
      <c r="FF263" s="244">
        <v>573</v>
      </c>
      <c r="FG263" s="250">
        <v>498</v>
      </c>
      <c r="FH263" s="250">
        <v>498</v>
      </c>
      <c r="FI263" s="250">
        <v>498</v>
      </c>
      <c r="FJ263" s="250">
        <v>498</v>
      </c>
      <c r="FK263" s="250">
        <v>463</v>
      </c>
      <c r="FL263" s="250">
        <v>463</v>
      </c>
      <c r="FM263" s="250">
        <v>463</v>
      </c>
      <c r="FN263" s="250">
        <v>463</v>
      </c>
      <c r="FO263" s="250">
        <v>463</v>
      </c>
      <c r="FP263" s="250">
        <v>463</v>
      </c>
      <c r="FQ263" s="250">
        <v>463</v>
      </c>
      <c r="FR263" s="250">
        <v>463</v>
      </c>
      <c r="FS263" s="250">
        <v>463</v>
      </c>
      <c r="FT263" s="250">
        <v>463</v>
      </c>
      <c r="FU263" s="250">
        <v>463</v>
      </c>
      <c r="FV263" s="250">
        <v>463</v>
      </c>
      <c r="FW263" s="250">
        <v>463</v>
      </c>
      <c r="FX263" s="250">
        <v>463</v>
      </c>
      <c r="FY263" s="250">
        <v>463</v>
      </c>
      <c r="FZ263" s="250">
        <v>463</v>
      </c>
      <c r="GA263" s="250">
        <v>463</v>
      </c>
      <c r="GB263" s="250">
        <v>463</v>
      </c>
      <c r="GC263" s="250">
        <v>463</v>
      </c>
      <c r="GD263" s="250">
        <v>433</v>
      </c>
      <c r="GE263" s="250">
        <v>433</v>
      </c>
      <c r="GF263" s="250">
        <v>433</v>
      </c>
      <c r="GG263" s="250">
        <v>433</v>
      </c>
      <c r="GH263" s="250">
        <v>403</v>
      </c>
      <c r="GI263" s="250">
        <v>403</v>
      </c>
      <c r="GJ263" s="250">
        <v>403</v>
      </c>
      <c r="GK263" s="250">
        <v>403</v>
      </c>
      <c r="GL263" s="250">
        <v>403</v>
      </c>
      <c r="GM263" s="250">
        <v>403</v>
      </c>
      <c r="GN263" s="250">
        <v>403</v>
      </c>
      <c r="GO263" s="250">
        <v>403</v>
      </c>
      <c r="GP263" s="250">
        <v>403</v>
      </c>
      <c r="GQ263" s="250">
        <v>403</v>
      </c>
      <c r="GR263" s="250">
        <v>403</v>
      </c>
      <c r="GS263" s="250">
        <v>403</v>
      </c>
      <c r="GT263" s="250">
        <v>403</v>
      </c>
      <c r="GU263" s="245">
        <v>393</v>
      </c>
      <c r="GV263" s="245">
        <v>389</v>
      </c>
      <c r="GW263" s="245">
        <v>389</v>
      </c>
      <c r="GX263" s="245">
        <v>389</v>
      </c>
      <c r="GY263" s="245">
        <v>389</v>
      </c>
      <c r="GZ263" s="245">
        <v>384</v>
      </c>
      <c r="HA263" s="245">
        <v>384</v>
      </c>
      <c r="HB263" s="245">
        <v>384</v>
      </c>
      <c r="HC263" s="245">
        <v>384</v>
      </c>
      <c r="HD263" s="245">
        <v>384</v>
      </c>
      <c r="HE263" s="245">
        <v>1</v>
      </c>
      <c r="HF263" s="245">
        <v>384</v>
      </c>
      <c r="HG263" s="245">
        <v>384</v>
      </c>
      <c r="HH263" s="245">
        <v>384</v>
      </c>
      <c r="HI263" s="242">
        <v>384</v>
      </c>
      <c r="HJ263" s="242">
        <v>384</v>
      </c>
      <c r="HK263" s="198"/>
      <c r="HL263" s="198"/>
      <c r="HM263" s="242">
        <v>384</v>
      </c>
      <c r="HN263" s="242">
        <v>378</v>
      </c>
      <c r="HO263" s="242">
        <v>384</v>
      </c>
      <c r="HP263" s="242">
        <v>363</v>
      </c>
      <c r="HQ263" s="242">
        <v>363</v>
      </c>
      <c r="HR263" s="242">
        <v>353</v>
      </c>
      <c r="HS263" s="242">
        <v>353</v>
      </c>
      <c r="HT263" s="242">
        <v>353</v>
      </c>
      <c r="HU263" s="242">
        <v>353</v>
      </c>
      <c r="HV263" s="198"/>
      <c r="HW263" s="242">
        <v>337</v>
      </c>
      <c r="HX263" s="242">
        <v>337</v>
      </c>
      <c r="HY263" s="242">
        <v>337</v>
      </c>
      <c r="HZ263" s="242">
        <v>337</v>
      </c>
      <c r="IA263" s="242">
        <v>337</v>
      </c>
      <c r="IB263" s="242">
        <v>337</v>
      </c>
      <c r="IC263" s="242">
        <v>337</v>
      </c>
      <c r="ID263" s="242">
        <v>337</v>
      </c>
      <c r="IE263" s="242">
        <v>332</v>
      </c>
      <c r="IF263" s="242">
        <v>332</v>
      </c>
      <c r="IG263" s="242">
        <v>332</v>
      </c>
      <c r="IH263" s="242">
        <v>332</v>
      </c>
      <c r="II263" s="242">
        <v>332</v>
      </c>
      <c r="IJ263" s="242">
        <v>332</v>
      </c>
      <c r="IK263" s="242">
        <v>332</v>
      </c>
      <c r="IL263" s="242">
        <v>332</v>
      </c>
      <c r="IM263" s="242">
        <v>332</v>
      </c>
      <c r="IN263" s="242">
        <v>332</v>
      </c>
      <c r="IO263" s="242">
        <v>332</v>
      </c>
      <c r="IP263" s="242">
        <v>332</v>
      </c>
      <c r="IQ263" s="242">
        <v>327</v>
      </c>
      <c r="IR263" s="242">
        <v>327</v>
      </c>
      <c r="IS263" s="242">
        <v>327</v>
      </c>
      <c r="IT263" s="242">
        <v>322</v>
      </c>
      <c r="IU263" s="242">
        <v>322</v>
      </c>
      <c r="IV263" s="242">
        <v>322</v>
      </c>
      <c r="IW263" s="242">
        <v>322</v>
      </c>
      <c r="IX263" s="242">
        <v>322</v>
      </c>
      <c r="IY263" s="242">
        <v>322</v>
      </c>
      <c r="IZ263" s="198"/>
      <c r="JA263" s="242">
        <v>318</v>
      </c>
      <c r="JB263" s="242">
        <v>318</v>
      </c>
      <c r="JC263" s="242">
        <v>318</v>
      </c>
      <c r="JD263" s="242">
        <v>308</v>
      </c>
      <c r="JE263" s="242">
        <v>308</v>
      </c>
      <c r="JF263" s="242">
        <v>308</v>
      </c>
      <c r="JG263" s="242">
        <v>308</v>
      </c>
      <c r="JH263" s="242">
        <v>308</v>
      </c>
      <c r="JI263" s="242">
        <v>308</v>
      </c>
      <c r="JJ263" s="242"/>
      <c r="JK263" s="242">
        <v>308</v>
      </c>
      <c r="JL263" s="242">
        <v>308</v>
      </c>
      <c r="JM263" s="242">
        <v>308</v>
      </c>
      <c r="JN263" s="242">
        <v>308</v>
      </c>
      <c r="JO263" s="242">
        <v>286</v>
      </c>
      <c r="JP263" s="242">
        <v>286</v>
      </c>
      <c r="JQ263" s="198"/>
      <c r="JR263" s="242">
        <v>286</v>
      </c>
      <c r="JS263" s="242">
        <v>286</v>
      </c>
      <c r="JT263" s="242">
        <v>286</v>
      </c>
      <c r="JU263" s="242">
        <v>286</v>
      </c>
      <c r="JV263" s="242">
        <v>286</v>
      </c>
      <c r="JW263" s="242">
        <v>286</v>
      </c>
      <c r="JX263" s="242">
        <v>286</v>
      </c>
      <c r="JY263" s="242">
        <v>286</v>
      </c>
      <c r="JZ263" s="242">
        <v>286</v>
      </c>
      <c r="KA263" s="242">
        <v>286</v>
      </c>
      <c r="KB263" s="242">
        <v>286</v>
      </c>
      <c r="KC263" s="242">
        <v>286</v>
      </c>
      <c r="KD263" s="242">
        <v>286</v>
      </c>
      <c r="KE263" s="242">
        <v>286</v>
      </c>
      <c r="KF263" s="242">
        <v>286</v>
      </c>
      <c r="KG263" s="242">
        <v>286</v>
      </c>
      <c r="KH263" s="242">
        <v>283</v>
      </c>
      <c r="KI263" s="242">
        <v>283</v>
      </c>
      <c r="KJ263" s="242">
        <v>283</v>
      </c>
      <c r="KK263" s="242">
        <v>283</v>
      </c>
      <c r="KL263" s="242">
        <v>283</v>
      </c>
      <c r="KM263" s="242">
        <v>279</v>
      </c>
      <c r="KN263" s="242">
        <v>279</v>
      </c>
      <c r="KO263" s="242">
        <v>279</v>
      </c>
      <c r="KP263" s="242">
        <v>279</v>
      </c>
      <c r="KQ263" s="242">
        <v>279</v>
      </c>
      <c r="KR263" s="242">
        <v>279</v>
      </c>
      <c r="KS263" s="242">
        <v>279</v>
      </c>
      <c r="KT263" s="242">
        <v>279</v>
      </c>
      <c r="KU263" s="242">
        <v>279</v>
      </c>
      <c r="KV263" s="242">
        <v>279</v>
      </c>
      <c r="KW263" s="242">
        <v>279</v>
      </c>
      <c r="KX263" s="198"/>
      <c r="KY263" s="198"/>
      <c r="KZ263" s="198"/>
      <c r="LA263" s="198"/>
      <c r="LB263" s="242">
        <v>263</v>
      </c>
      <c r="LC263" s="242">
        <v>308</v>
      </c>
      <c r="LD263" s="242">
        <v>308</v>
      </c>
      <c r="LE263" s="242">
        <v>258</v>
      </c>
      <c r="LF263" s="243">
        <v>0</v>
      </c>
      <c r="LG263" s="242">
        <v>255</v>
      </c>
      <c r="LH263" s="198"/>
      <c r="LI263" s="198"/>
      <c r="LJ263" s="198"/>
      <c r="LK263" s="198"/>
      <c r="LL263" s="198"/>
      <c r="LM263" s="198"/>
      <c r="LN263" s="198"/>
      <c r="LO263" s="198"/>
      <c r="LP263" s="198"/>
      <c r="LQ263" s="242">
        <v>255</v>
      </c>
      <c r="LR263" s="198"/>
      <c r="LS263" s="198"/>
      <c r="LT263" s="198"/>
      <c r="LU263" s="198"/>
      <c r="LV263" s="198"/>
      <c r="LW263" s="198"/>
      <c r="LX263" s="198"/>
      <c r="LY263" s="198"/>
      <c r="LZ263" s="198"/>
      <c r="MA263" s="198"/>
      <c r="MB263" s="198"/>
      <c r="MC263" s="198"/>
      <c r="MD263" s="198"/>
      <c r="ME263" s="198"/>
      <c r="MF263" s="198"/>
      <c r="MG263" s="198"/>
      <c r="MH263" s="198"/>
      <c r="MI263" s="198"/>
      <c r="MJ263" s="198"/>
      <c r="MK263" s="198"/>
      <c r="ML263" s="198"/>
      <c r="MM263" s="198"/>
      <c r="MN263" s="242">
        <v>255</v>
      </c>
      <c r="MO263" s="242">
        <v>94</v>
      </c>
      <c r="MP263" s="198"/>
      <c r="MQ263" s="242">
        <v>94</v>
      </c>
      <c r="MR263" s="198"/>
      <c r="MS263" s="198"/>
      <c r="MT263" s="198"/>
      <c r="MU263" s="198"/>
      <c r="MV263" s="198"/>
      <c r="MW263" s="198"/>
      <c r="MX263" s="198"/>
      <c r="MY263" s="198"/>
      <c r="MZ263" s="198"/>
      <c r="NA263" s="242">
        <v>94</v>
      </c>
      <c r="NB263" s="198"/>
      <c r="NC263" s="198"/>
      <c r="ND263" s="198"/>
      <c r="NE263" s="198"/>
      <c r="NF263" s="198"/>
      <c r="NG263" s="198"/>
      <c r="NH263" s="198"/>
      <c r="NI263" s="198"/>
      <c r="NJ263" s="198"/>
      <c r="NK263" s="198"/>
      <c r="NL263" s="198"/>
      <c r="NM263" s="198"/>
      <c r="NN263" s="198"/>
      <c r="NO263" s="198"/>
      <c r="NP263" s="198"/>
      <c r="NQ263" s="198"/>
      <c r="NR263" s="198"/>
      <c r="NS263" s="198"/>
      <c r="NT263" s="198"/>
      <c r="NU263" s="198"/>
      <c r="NV263" s="198"/>
      <c r="NW263" s="198"/>
      <c r="NX263" s="198"/>
      <c r="NY263" s="198"/>
      <c r="NZ263" s="198"/>
      <c r="OA263" s="198"/>
      <c r="OB263" s="198"/>
      <c r="OC263" s="198"/>
      <c r="OD263" s="198"/>
      <c r="OE263" s="198"/>
      <c r="OF263" s="198"/>
      <c r="OG263" s="198"/>
      <c r="OH263" s="198"/>
      <c r="OI263" s="198"/>
      <c r="OJ263" s="198"/>
      <c r="OK263" s="198"/>
      <c r="OL263" s="198"/>
      <c r="OM263" s="198"/>
      <c r="ON263" s="198"/>
      <c r="OO263" s="198"/>
      <c r="OP263" s="198"/>
      <c r="OQ263" s="198"/>
      <c r="OR263" s="198"/>
      <c r="OS263" s="198"/>
      <c r="OT263" s="198"/>
      <c r="OU263" s="198"/>
      <c r="OV263" s="198"/>
      <c r="OW263" s="198"/>
      <c r="OX263" s="198"/>
      <c r="OY263" s="198"/>
      <c r="OZ263" s="198"/>
      <c r="PA263" s="198"/>
      <c r="PB263" s="198"/>
      <c r="PC263" s="198"/>
      <c r="PD263" s="198"/>
      <c r="PE263" s="198"/>
      <c r="PF263" s="198"/>
      <c r="PG263" s="198"/>
      <c r="PH263" s="198"/>
      <c r="PI263" s="198"/>
      <c r="PJ263" s="198"/>
      <c r="PK263" s="198"/>
      <c r="PL263" s="198"/>
      <c r="PM263" s="198"/>
      <c r="PN263" s="198"/>
      <c r="PO263" s="198"/>
      <c r="PP263" s="198"/>
      <c r="PQ263" s="198"/>
      <c r="PR263" s="198"/>
      <c r="PS263" s="198"/>
      <c r="PT263" s="198"/>
      <c r="PU263" s="198"/>
      <c r="PV263" s="198"/>
      <c r="PW263" s="198"/>
      <c r="PX263" s="261"/>
      <c r="PY263" s="261"/>
      <c r="PZ263" s="261"/>
      <c r="QA263" s="261"/>
      <c r="QB263" s="261"/>
      <c r="QC263" s="261"/>
      <c r="QD263" s="261"/>
      <c r="QE263" s="261"/>
      <c r="QF263" s="261"/>
      <c r="QG263" s="261"/>
      <c r="QH263" s="261"/>
      <c r="QI263" s="261"/>
      <c r="QJ263" s="261"/>
      <c r="QK263" s="261"/>
      <c r="QL263" s="261"/>
      <c r="QM263" s="261"/>
      <c r="QN263" s="261"/>
      <c r="QO263" s="261"/>
      <c r="QP263" s="261"/>
      <c r="QQ263" s="261"/>
      <c r="QR263" s="261"/>
      <c r="QS263" s="261"/>
      <c r="QT263" s="261"/>
      <c r="QU263" s="261"/>
      <c r="QV263" s="261"/>
      <c r="QW263" s="261"/>
      <c r="QX263" s="261"/>
      <c r="QY263" s="261"/>
      <c r="QZ263" s="261"/>
      <c r="RA263" s="261"/>
      <c r="RB263" s="261"/>
      <c r="RC263" s="261"/>
      <c r="RD263" s="261"/>
      <c r="RE263" s="261"/>
      <c r="RF263" s="261"/>
      <c r="RG263" s="261"/>
      <c r="RH263" s="261"/>
      <c r="RI263" s="261"/>
      <c r="RJ263" s="261"/>
      <c r="RK263" s="261"/>
      <c r="RL263" s="261"/>
      <c r="RM263" s="261"/>
      <c r="RN263" s="261"/>
      <c r="RO263" s="261"/>
      <c r="RP263" s="261"/>
      <c r="RQ263" s="261"/>
      <c r="RR263" s="261"/>
      <c r="RS263" s="261"/>
      <c r="RT263" s="261"/>
      <c r="RU263" s="261"/>
      <c r="RV263" s="261"/>
      <c r="RW263" s="261"/>
      <c r="RX263" s="261"/>
      <c r="RY263" s="261"/>
      <c r="RZ263" s="261"/>
      <c r="SA263" s="261"/>
      <c r="SB263" s="261"/>
      <c r="SC263" s="261"/>
      <c r="SD263" s="261"/>
      <c r="SE263" s="261"/>
    </row>
    <row r="264" spans="1:499" x14ac:dyDescent="0.2">
      <c r="A264" s="230" t="s">
        <v>830</v>
      </c>
      <c r="B264" s="231" t="s">
        <v>5480</v>
      </c>
      <c r="C264" s="225"/>
      <c r="D264" s="225"/>
      <c r="E264" s="225"/>
      <c r="F264" s="226" t="s">
        <v>5957</v>
      </c>
      <c r="G264" s="226" t="s">
        <v>5550</v>
      </c>
      <c r="H264" s="226" t="s">
        <v>5551</v>
      </c>
      <c r="I264" s="226" t="s">
        <v>5958</v>
      </c>
      <c r="J264" s="226"/>
      <c r="K264" s="226"/>
      <c r="L264" s="226"/>
      <c r="M264" s="226"/>
      <c r="N264" s="226" t="s">
        <v>5553</v>
      </c>
      <c r="O264" s="226" t="s">
        <v>5959</v>
      </c>
      <c r="P264" s="226"/>
      <c r="Q264" s="237">
        <v>0</v>
      </c>
      <c r="R264" s="238"/>
      <c r="S264" s="238"/>
      <c r="T264" s="238"/>
      <c r="U264" s="238"/>
      <c r="V264" s="238"/>
      <c r="W264" s="232" t="s">
        <v>5555</v>
      </c>
      <c r="X264" s="232"/>
      <c r="Y264" s="232" t="s">
        <v>5556</v>
      </c>
      <c r="Z264" s="235">
        <v>0.7</v>
      </c>
      <c r="AA264" s="235">
        <v>1.34</v>
      </c>
      <c r="AB264" s="235">
        <v>0</v>
      </c>
      <c r="AC264" s="224">
        <v>36526</v>
      </c>
      <c r="AD264" s="224">
        <v>36526</v>
      </c>
      <c r="AE264" s="125">
        <v>18</v>
      </c>
      <c r="AF264" s="125">
        <v>24</v>
      </c>
      <c r="AG264" s="125">
        <v>12</v>
      </c>
      <c r="AH264" s="236">
        <v>1</v>
      </c>
      <c r="AI264" s="236" t="s">
        <v>819</v>
      </c>
      <c r="AJ264" s="125" t="s">
        <v>6225</v>
      </c>
      <c r="AK264" s="175" t="s">
        <v>5144</v>
      </c>
      <c r="AL264" s="125" t="s">
        <v>820</v>
      </c>
      <c r="AM264" s="27" t="s">
        <v>820</v>
      </c>
      <c r="AN264" s="126">
        <v>7.08</v>
      </c>
      <c r="AO264" s="126">
        <v>10.5</v>
      </c>
      <c r="AP264" s="126">
        <v>7.7</v>
      </c>
      <c r="AQ264" s="126">
        <v>7.1</v>
      </c>
      <c r="AR264" s="125">
        <v>0</v>
      </c>
      <c r="AS264" s="125">
        <v>0</v>
      </c>
      <c r="AT264" s="178">
        <v>43450</v>
      </c>
      <c r="AU264" s="178"/>
      <c r="AV264" s="178">
        <v>43413</v>
      </c>
      <c r="AW264" s="239" t="s">
        <v>855</v>
      </c>
      <c r="AX264" s="239" t="s">
        <v>846</v>
      </c>
      <c r="AY264" s="127"/>
      <c r="AZ264" s="127"/>
      <c r="BA264" s="128">
        <v>200</v>
      </c>
      <c r="BB264" s="128" t="s">
        <v>489</v>
      </c>
      <c r="BC264" s="128"/>
      <c r="BD264" s="128">
        <v>1</v>
      </c>
      <c r="BE264" s="129" t="s">
        <v>541</v>
      </c>
      <c r="BF264" s="130">
        <v>1</v>
      </c>
      <c r="BG264" s="240"/>
      <c r="BH264" s="241"/>
      <c r="BI264" s="190"/>
      <c r="BJ264" s="131">
        <v>296</v>
      </c>
      <c r="BK264" s="191">
        <v>306</v>
      </c>
      <c r="BL264" s="13">
        <v>197</v>
      </c>
      <c r="BM264" s="13">
        <v>98</v>
      </c>
      <c r="BN264" s="27" t="s">
        <v>705</v>
      </c>
      <c r="BO264" s="13" t="s">
        <v>5566</v>
      </c>
      <c r="BP264" s="222">
        <v>274</v>
      </c>
      <c r="BQ264" s="132"/>
      <c r="BR264" s="133"/>
      <c r="BS264" s="125">
        <v>1000000000</v>
      </c>
      <c r="BT264" s="134">
        <v>119</v>
      </c>
      <c r="BU264" s="135">
        <v>0.59799999999999998</v>
      </c>
      <c r="BV264" s="134">
        <v>100</v>
      </c>
      <c r="BW264" s="136">
        <v>0</v>
      </c>
      <c r="BX264" s="136">
        <v>100</v>
      </c>
      <c r="BY264" s="136">
        <v>0</v>
      </c>
      <c r="BZ264" s="134">
        <v>0</v>
      </c>
      <c r="CA264" s="134">
        <v>0</v>
      </c>
      <c r="CB264" s="134">
        <v>219</v>
      </c>
      <c r="CC264" s="135">
        <v>0.2601</v>
      </c>
      <c r="CD264" s="134"/>
      <c r="CE264" s="134"/>
      <c r="CF264" s="137">
        <v>0</v>
      </c>
      <c r="CG264" s="134">
        <v>99</v>
      </c>
      <c r="CH264" s="132"/>
      <c r="CI264" s="132"/>
      <c r="CJ264" s="229" t="s">
        <v>820</v>
      </c>
      <c r="CK264" s="233" t="s">
        <v>820</v>
      </c>
      <c r="CL264" s="138">
        <v>0</v>
      </c>
      <c r="CM264" s="138">
        <v>0</v>
      </c>
      <c r="CN264" s="135">
        <v>0</v>
      </c>
      <c r="CO264" s="135">
        <v>1.22</v>
      </c>
      <c r="CP264" s="139"/>
      <c r="CQ264" s="135">
        <v>0</v>
      </c>
      <c r="CR264" s="179">
        <v>43479</v>
      </c>
      <c r="CS264" s="180">
        <v>43479</v>
      </c>
      <c r="CT264" s="181">
        <v>43605</v>
      </c>
      <c r="CU264" s="181">
        <v>36526</v>
      </c>
      <c r="CV264" s="181">
        <v>36526</v>
      </c>
      <c r="CW264" s="181">
        <v>36526</v>
      </c>
      <c r="CX264" s="181">
        <v>36694</v>
      </c>
      <c r="CY264" s="135">
        <v>0</v>
      </c>
      <c r="CZ264" s="134">
        <v>0</v>
      </c>
      <c r="DA264" s="135">
        <v>0</v>
      </c>
      <c r="DB264" s="135">
        <v>0</v>
      </c>
      <c r="DC264" s="135">
        <v>2.197802197802198E-2</v>
      </c>
      <c r="DD264" s="135">
        <v>0</v>
      </c>
      <c r="DE264" s="140">
        <v>0</v>
      </c>
      <c r="DF264" s="13" t="s">
        <v>820</v>
      </c>
      <c r="DG264" s="80" t="s">
        <v>820</v>
      </c>
      <c r="DH264" s="18" t="b">
        <v>0</v>
      </c>
      <c r="DI264" s="79"/>
      <c r="DJ264" s="79"/>
      <c r="DK264" s="192"/>
      <c r="DL264" s="174"/>
      <c r="DM264" s="193"/>
      <c r="DN264" s="135"/>
      <c r="DO264" s="79"/>
      <c r="DP264" s="79"/>
      <c r="DQ264" s="79"/>
      <c r="DR264" s="79"/>
      <c r="DS264" s="79"/>
      <c r="DT264" s="79"/>
      <c r="DU264" s="79"/>
      <c r="DV264" s="18"/>
      <c r="DW264" s="18"/>
      <c r="DX264" s="18"/>
      <c r="DY264" s="177"/>
      <c r="DZ264" s="177">
        <v>0</v>
      </c>
      <c r="EA264" s="177">
        <v>0</v>
      </c>
      <c r="EB264" s="177">
        <v>0</v>
      </c>
      <c r="EC264" s="177">
        <v>0</v>
      </c>
      <c r="ED264" s="177">
        <v>0</v>
      </c>
      <c r="EE264" s="177">
        <v>0</v>
      </c>
      <c r="EF264" s="177">
        <v>0</v>
      </c>
      <c r="EG264" s="177">
        <v>0</v>
      </c>
      <c r="EH264" s="177">
        <v>0</v>
      </c>
      <c r="EI264" s="177">
        <v>0</v>
      </c>
      <c r="EJ264" s="177">
        <v>0</v>
      </c>
      <c r="EK264" s="177">
        <v>0</v>
      </c>
      <c r="EL264" s="177">
        <v>0</v>
      </c>
      <c r="EM264" s="177">
        <v>0</v>
      </c>
      <c r="EN264" s="177">
        <v>0</v>
      </c>
      <c r="EO264" s="177">
        <v>0</v>
      </c>
      <c r="EP264" s="177">
        <v>0</v>
      </c>
      <c r="EQ264" s="177">
        <v>0</v>
      </c>
      <c r="ER264" s="177">
        <v>0</v>
      </c>
      <c r="ES264" s="177">
        <v>0</v>
      </c>
      <c r="ET264" s="177">
        <v>0</v>
      </c>
      <c r="EU264" s="177">
        <v>0</v>
      </c>
      <c r="EV264" s="177">
        <v>0</v>
      </c>
      <c r="EW264" s="177">
        <v>0</v>
      </c>
      <c r="EX264" s="177">
        <v>0</v>
      </c>
      <c r="EY264" s="177">
        <v>0</v>
      </c>
      <c r="EZ264" s="177">
        <v>0</v>
      </c>
      <c r="FA264" s="177">
        <v>0</v>
      </c>
      <c r="FB264" s="177">
        <v>0</v>
      </c>
      <c r="FC264" s="250">
        <v>75</v>
      </c>
      <c r="FD264" s="245">
        <v>17</v>
      </c>
      <c r="FE264" s="245">
        <v>17</v>
      </c>
      <c r="FF264" s="245">
        <v>17</v>
      </c>
      <c r="FG264" s="199">
        <v>0</v>
      </c>
      <c r="FH264" s="199">
        <v>0</v>
      </c>
      <c r="FI264" s="243">
        <v>0</v>
      </c>
      <c r="FJ264" s="243">
        <v>0</v>
      </c>
      <c r="FK264" s="243">
        <v>0</v>
      </c>
      <c r="FL264" s="243">
        <v>0</v>
      </c>
      <c r="FM264" s="243">
        <v>0</v>
      </c>
      <c r="FN264" s="243">
        <v>0</v>
      </c>
      <c r="FO264" s="243">
        <v>0</v>
      </c>
      <c r="FP264" s="243">
        <v>0</v>
      </c>
      <c r="FQ264" s="243">
        <v>0</v>
      </c>
      <c r="FR264" s="243">
        <v>0</v>
      </c>
      <c r="FS264" s="243">
        <v>0</v>
      </c>
      <c r="FT264" s="243">
        <v>0</v>
      </c>
      <c r="FU264" s="243">
        <v>0</v>
      </c>
      <c r="FV264" s="243">
        <v>0</v>
      </c>
      <c r="FW264" s="243">
        <v>0</v>
      </c>
      <c r="FX264" s="243">
        <v>0</v>
      </c>
      <c r="FY264" s="243">
        <v>0</v>
      </c>
      <c r="FZ264" s="243">
        <v>0</v>
      </c>
      <c r="GA264" s="243">
        <v>0</v>
      </c>
      <c r="GB264" s="243">
        <v>0</v>
      </c>
      <c r="GC264" s="243">
        <v>0</v>
      </c>
      <c r="GD264" s="248">
        <v>232</v>
      </c>
      <c r="GE264" s="248">
        <v>232</v>
      </c>
      <c r="GF264" s="248">
        <v>222</v>
      </c>
      <c r="GG264" s="248">
        <v>222</v>
      </c>
      <c r="GH264" s="248">
        <v>218</v>
      </c>
      <c r="GI264" s="248">
        <v>218</v>
      </c>
      <c r="GJ264" s="248">
        <v>218</v>
      </c>
      <c r="GK264" s="248">
        <v>218</v>
      </c>
      <c r="GL264" s="248">
        <v>218</v>
      </c>
      <c r="GM264" s="248">
        <v>218</v>
      </c>
      <c r="GN264" s="248">
        <v>222</v>
      </c>
      <c r="GO264" s="248">
        <v>222</v>
      </c>
      <c r="GP264" s="248">
        <v>222</v>
      </c>
      <c r="GQ264" s="248">
        <v>222</v>
      </c>
      <c r="GR264" s="248">
        <v>222</v>
      </c>
      <c r="GS264" s="248">
        <v>220</v>
      </c>
      <c r="GT264" s="248">
        <v>208</v>
      </c>
      <c r="GU264" s="248">
        <v>208</v>
      </c>
      <c r="GV264" s="248">
        <v>208</v>
      </c>
      <c r="GW264" s="248">
        <v>208</v>
      </c>
      <c r="GX264" s="248">
        <v>208</v>
      </c>
      <c r="GY264" s="248">
        <v>208</v>
      </c>
      <c r="GZ264" s="248">
        <v>208</v>
      </c>
      <c r="HA264" s="248">
        <v>208</v>
      </c>
      <c r="HB264" s="248">
        <v>208</v>
      </c>
      <c r="HC264" s="248">
        <v>208</v>
      </c>
      <c r="HD264" s="248">
        <v>208</v>
      </c>
      <c r="HE264" s="248">
        <v>1</v>
      </c>
      <c r="HF264" s="248">
        <v>208</v>
      </c>
      <c r="HG264" s="248">
        <v>208</v>
      </c>
      <c r="HH264" s="248">
        <v>208</v>
      </c>
      <c r="HI264" s="248">
        <v>208</v>
      </c>
      <c r="HJ264" s="248">
        <v>206</v>
      </c>
      <c r="HK264" s="196"/>
      <c r="HL264" s="196"/>
      <c r="HM264" s="248">
        <v>206</v>
      </c>
      <c r="HN264" s="248">
        <v>206</v>
      </c>
      <c r="HO264" s="248">
        <v>208</v>
      </c>
      <c r="HP264" s="248">
        <v>199</v>
      </c>
      <c r="HQ264" s="248">
        <v>199</v>
      </c>
      <c r="HR264" s="248">
        <v>189</v>
      </c>
      <c r="HS264" s="248">
        <v>189</v>
      </c>
      <c r="HT264" s="248">
        <v>189</v>
      </c>
      <c r="HU264" s="248">
        <v>187</v>
      </c>
      <c r="HV264" s="196"/>
      <c r="HW264" s="248">
        <v>187</v>
      </c>
      <c r="HX264" s="248">
        <v>187</v>
      </c>
      <c r="HY264" s="248">
        <v>187</v>
      </c>
      <c r="HZ264" s="248">
        <v>187</v>
      </c>
      <c r="IA264" s="248">
        <v>187</v>
      </c>
      <c r="IB264" s="248">
        <v>187</v>
      </c>
      <c r="IC264" s="248">
        <v>187</v>
      </c>
      <c r="ID264" s="248">
        <v>187</v>
      </c>
      <c r="IE264" s="248">
        <v>187</v>
      </c>
      <c r="IF264" s="248">
        <v>187</v>
      </c>
      <c r="IG264" s="248">
        <v>187</v>
      </c>
      <c r="IH264" s="248">
        <v>187</v>
      </c>
      <c r="II264" s="248">
        <v>187</v>
      </c>
      <c r="IJ264" s="248">
        <v>187</v>
      </c>
      <c r="IK264" s="248">
        <v>187</v>
      </c>
      <c r="IL264" s="248">
        <v>187</v>
      </c>
      <c r="IM264" s="248">
        <v>187</v>
      </c>
      <c r="IN264" s="248">
        <v>187</v>
      </c>
      <c r="IO264" s="248">
        <v>187</v>
      </c>
      <c r="IP264" s="248">
        <v>187</v>
      </c>
      <c r="IQ264" s="248">
        <v>187</v>
      </c>
      <c r="IR264" s="248">
        <v>187</v>
      </c>
      <c r="IS264" s="248">
        <v>187</v>
      </c>
      <c r="IT264" s="248">
        <v>187</v>
      </c>
      <c r="IU264" s="248">
        <v>187</v>
      </c>
      <c r="IV264" s="248">
        <v>187</v>
      </c>
      <c r="IW264" s="248">
        <v>187</v>
      </c>
      <c r="IX264" s="248">
        <v>182</v>
      </c>
      <c r="IY264" s="248">
        <v>182</v>
      </c>
      <c r="IZ264" s="196"/>
      <c r="JA264" s="248">
        <v>182</v>
      </c>
      <c r="JB264" s="248">
        <v>182</v>
      </c>
      <c r="JC264" s="248">
        <v>182</v>
      </c>
      <c r="JD264" s="249">
        <v>182</v>
      </c>
      <c r="JE264" s="249">
        <v>182</v>
      </c>
      <c r="JF264" s="249">
        <v>182</v>
      </c>
      <c r="JG264" s="250">
        <v>176</v>
      </c>
      <c r="JH264" s="250">
        <v>174</v>
      </c>
      <c r="JI264" s="250">
        <v>174</v>
      </c>
      <c r="JJ264" s="250"/>
      <c r="JK264" s="244">
        <v>174</v>
      </c>
      <c r="JL264" s="250">
        <v>174</v>
      </c>
      <c r="JM264" s="250">
        <v>172</v>
      </c>
      <c r="JN264" s="250">
        <v>172</v>
      </c>
      <c r="JO264" s="250">
        <v>172</v>
      </c>
      <c r="JP264" s="250">
        <v>172</v>
      </c>
      <c r="JQ264" s="196"/>
      <c r="JR264" s="250">
        <v>172</v>
      </c>
      <c r="JS264" s="250">
        <v>172</v>
      </c>
      <c r="JT264" s="250">
        <v>172</v>
      </c>
      <c r="JU264" s="250">
        <v>172</v>
      </c>
      <c r="JV264" s="250">
        <v>167</v>
      </c>
      <c r="JW264" s="250">
        <v>167</v>
      </c>
      <c r="JX264" s="250">
        <v>167</v>
      </c>
      <c r="JY264" s="250">
        <v>165</v>
      </c>
      <c r="JZ264" s="250">
        <v>160</v>
      </c>
      <c r="KA264" s="250">
        <v>160</v>
      </c>
      <c r="KB264" s="250">
        <v>155</v>
      </c>
      <c r="KC264" s="250">
        <v>155</v>
      </c>
      <c r="KD264" s="250">
        <v>155</v>
      </c>
      <c r="KE264" s="250">
        <v>155</v>
      </c>
      <c r="KF264" s="249">
        <v>155</v>
      </c>
      <c r="KG264" s="249">
        <v>155</v>
      </c>
      <c r="KH264" s="249">
        <v>154</v>
      </c>
      <c r="KI264" s="249">
        <v>154</v>
      </c>
      <c r="KJ264" s="249">
        <v>154</v>
      </c>
      <c r="KK264" s="249">
        <v>154</v>
      </c>
      <c r="KL264" s="249">
        <v>154</v>
      </c>
      <c r="KM264" s="249">
        <v>154</v>
      </c>
      <c r="KN264" s="249">
        <v>154</v>
      </c>
      <c r="KO264" s="249">
        <v>154</v>
      </c>
      <c r="KP264" s="249">
        <v>154</v>
      </c>
      <c r="KQ264" s="249">
        <v>154</v>
      </c>
      <c r="KR264" s="249">
        <v>154</v>
      </c>
      <c r="KS264" s="249">
        <v>154</v>
      </c>
      <c r="KT264" s="249">
        <v>154</v>
      </c>
      <c r="KU264" s="249">
        <v>154</v>
      </c>
      <c r="KV264" s="249">
        <v>154</v>
      </c>
      <c r="KW264" s="249">
        <v>154</v>
      </c>
      <c r="KX264" s="196"/>
      <c r="KY264" s="196"/>
      <c r="KZ264" s="196"/>
      <c r="LA264" s="196"/>
      <c r="LB264" s="249">
        <v>146</v>
      </c>
      <c r="LC264" s="249">
        <v>174</v>
      </c>
      <c r="LD264" s="249">
        <v>174</v>
      </c>
      <c r="LE264" s="249">
        <v>144</v>
      </c>
      <c r="LF264" s="199">
        <v>0</v>
      </c>
      <c r="LG264" s="249">
        <v>144</v>
      </c>
      <c r="LH264" s="196"/>
      <c r="LI264" s="196"/>
      <c r="LJ264" s="196"/>
      <c r="LK264" s="196"/>
      <c r="LL264" s="196"/>
      <c r="LM264" s="196"/>
      <c r="LN264" s="196"/>
      <c r="LO264" s="196"/>
      <c r="LP264" s="196"/>
      <c r="LQ264" s="249">
        <v>144</v>
      </c>
      <c r="LR264" s="196"/>
      <c r="LS264" s="196"/>
      <c r="LT264" s="196"/>
      <c r="LU264" s="196"/>
      <c r="LV264" s="196"/>
      <c r="LW264" s="196"/>
      <c r="LX264" s="196"/>
      <c r="LY264" s="196"/>
      <c r="LZ264" s="196"/>
      <c r="MA264" s="196"/>
      <c r="MB264" s="196"/>
      <c r="MC264" s="196"/>
      <c r="MD264" s="196"/>
      <c r="ME264" s="196"/>
      <c r="MF264" s="196"/>
      <c r="MG264" s="196"/>
      <c r="MH264" s="196"/>
      <c r="MI264" s="196"/>
      <c r="MJ264" s="196"/>
      <c r="MK264" s="196"/>
      <c r="ML264" s="196"/>
      <c r="MM264" s="196"/>
      <c r="MN264" s="250">
        <v>144</v>
      </c>
      <c r="MO264" s="250">
        <v>119</v>
      </c>
      <c r="MP264" s="196"/>
      <c r="MQ264" s="250">
        <v>119</v>
      </c>
      <c r="MR264" s="196"/>
      <c r="MS264" s="196"/>
      <c r="MT264" s="196"/>
      <c r="MU264" s="196"/>
      <c r="MV264" s="196"/>
      <c r="MW264" s="196"/>
      <c r="MX264" s="196"/>
      <c r="MY264" s="196"/>
      <c r="MZ264" s="196"/>
      <c r="NA264" s="250">
        <v>119</v>
      </c>
      <c r="NB264" s="196"/>
      <c r="NC264" s="196"/>
      <c r="ND264" s="196"/>
      <c r="NE264" s="196"/>
      <c r="NF264" s="196"/>
      <c r="NG264" s="196"/>
      <c r="NH264" s="196"/>
      <c r="NI264" s="196"/>
      <c r="NJ264" s="196"/>
      <c r="NK264" s="196"/>
      <c r="NL264" s="196"/>
      <c r="NM264" s="196"/>
      <c r="NN264" s="196"/>
      <c r="NO264" s="196"/>
      <c r="NP264" s="196"/>
      <c r="NQ264" s="196"/>
      <c r="NR264" s="196"/>
      <c r="NS264" s="196"/>
      <c r="NT264" s="196"/>
      <c r="NU264" s="196"/>
      <c r="NV264" s="196"/>
      <c r="NW264" s="196"/>
      <c r="NX264" s="196"/>
      <c r="NY264" s="196"/>
      <c r="NZ264" s="196"/>
      <c r="OA264" s="196"/>
      <c r="OB264" s="196"/>
      <c r="OC264" s="196"/>
      <c r="OD264" s="196"/>
      <c r="OE264" s="196"/>
      <c r="OF264" s="196"/>
      <c r="OG264" s="196"/>
      <c r="OH264" s="196"/>
      <c r="OI264" s="196"/>
      <c r="OJ264" s="196"/>
      <c r="OK264" s="196"/>
      <c r="OL264" s="196"/>
      <c r="OM264" s="196"/>
      <c r="ON264" s="196"/>
      <c r="OO264" s="196"/>
      <c r="OP264" s="196"/>
      <c r="OQ264" s="196"/>
      <c r="OR264" s="196"/>
      <c r="OS264" s="196"/>
      <c r="OT264" s="196"/>
      <c r="OU264" s="196"/>
      <c r="OV264" s="196"/>
      <c r="OW264" s="196"/>
      <c r="OX264" s="196"/>
      <c r="OY264" s="196"/>
      <c r="OZ264" s="196"/>
      <c r="PA264" s="196"/>
      <c r="PB264" s="196"/>
      <c r="PC264" s="196"/>
      <c r="PD264" s="196"/>
      <c r="PE264" s="196"/>
      <c r="PF264" s="196"/>
      <c r="PG264" s="196"/>
      <c r="PH264" s="196"/>
      <c r="PI264" s="196"/>
      <c r="PJ264" s="196"/>
      <c r="PK264" s="196"/>
      <c r="PL264" s="196"/>
      <c r="PM264" s="196"/>
      <c r="PN264" s="196"/>
      <c r="PO264" s="196"/>
      <c r="PP264" s="196"/>
      <c r="PQ264" s="196"/>
      <c r="PR264" s="196"/>
      <c r="PS264" s="196"/>
      <c r="PT264" s="196"/>
      <c r="PU264" s="196"/>
      <c r="PV264" s="196"/>
      <c r="PW264" s="196"/>
      <c r="PX264" s="261"/>
      <c r="PY264" s="261"/>
      <c r="PZ264" s="261"/>
      <c r="QA264" s="261"/>
      <c r="QB264" s="261"/>
      <c r="QC264" s="261"/>
      <c r="QD264" s="261"/>
      <c r="QE264" s="261"/>
      <c r="QF264" s="261"/>
      <c r="QG264" s="261"/>
      <c r="QH264" s="261"/>
      <c r="QI264" s="261"/>
      <c r="QJ264" s="261"/>
      <c r="QK264" s="261"/>
      <c r="QL264" s="261"/>
      <c r="QM264" s="261"/>
      <c r="QN264" s="261"/>
      <c r="QO264" s="261"/>
      <c r="QP264" s="261"/>
      <c r="QQ264" s="261"/>
      <c r="QR264" s="261"/>
      <c r="QS264" s="261"/>
      <c r="QT264" s="261"/>
      <c r="QU264" s="261"/>
      <c r="QV264" s="261"/>
      <c r="QW264" s="261"/>
      <c r="QX264" s="261"/>
      <c r="QY264" s="261"/>
      <c r="QZ264" s="261"/>
      <c r="RA264" s="261"/>
      <c r="RB264" s="261"/>
      <c r="RC264" s="261"/>
      <c r="RD264" s="261"/>
      <c r="RE264" s="261"/>
      <c r="RF264" s="261"/>
      <c r="RG264" s="261"/>
      <c r="RH264" s="261"/>
      <c r="RI264" s="261"/>
      <c r="RJ264" s="261"/>
      <c r="RK264" s="261"/>
      <c r="RL264" s="261"/>
      <c r="RM264" s="261"/>
      <c r="RN264" s="261"/>
      <c r="RO264" s="261"/>
      <c r="RP264" s="261"/>
      <c r="RQ264" s="261"/>
      <c r="RR264" s="261"/>
      <c r="RS264" s="261"/>
      <c r="RT264" s="261"/>
      <c r="RU264" s="261"/>
      <c r="RV264" s="261"/>
      <c r="RW264" s="261"/>
      <c r="RX264" s="261"/>
      <c r="RY264" s="261"/>
      <c r="RZ264" s="261"/>
      <c r="SA264" s="261"/>
      <c r="SB264" s="261"/>
      <c r="SC264" s="261"/>
      <c r="SD264" s="261"/>
      <c r="SE264" s="261"/>
    </row>
    <row r="265" spans="1:499" x14ac:dyDescent="0.2">
      <c r="A265" s="230" t="s">
        <v>830</v>
      </c>
      <c r="B265" s="231" t="s">
        <v>2740</v>
      </c>
      <c r="C265" s="225"/>
      <c r="D265" s="225"/>
      <c r="E265" s="225"/>
      <c r="F265" s="226" t="s">
        <v>5960</v>
      </c>
      <c r="G265" s="226" t="s">
        <v>5550</v>
      </c>
      <c r="H265" s="226" t="s">
        <v>5551</v>
      </c>
      <c r="I265" s="226" t="s">
        <v>5958</v>
      </c>
      <c r="J265" s="226"/>
      <c r="K265" s="226"/>
      <c r="L265" s="226"/>
      <c r="M265" s="226"/>
      <c r="N265" s="226" t="s">
        <v>5553</v>
      </c>
      <c r="O265" s="226" t="s">
        <v>5961</v>
      </c>
      <c r="P265" s="226"/>
      <c r="Q265" s="237">
        <v>0</v>
      </c>
      <c r="R265" s="238"/>
      <c r="S265" s="238"/>
      <c r="T265" s="238"/>
      <c r="U265" s="238"/>
      <c r="V265" s="238"/>
      <c r="W265" s="232" t="s">
        <v>5561</v>
      </c>
      <c r="X265" s="232"/>
      <c r="Y265" s="232" t="s">
        <v>5556</v>
      </c>
      <c r="Z265" s="235">
        <v>1.28</v>
      </c>
      <c r="AA265" s="235">
        <v>3.24</v>
      </c>
      <c r="AB265" s="235">
        <v>0</v>
      </c>
      <c r="AC265" s="224">
        <v>36526</v>
      </c>
      <c r="AD265" s="224">
        <v>36526</v>
      </c>
      <c r="AE265" s="125">
        <v>18</v>
      </c>
      <c r="AF265" s="125">
        <v>24</v>
      </c>
      <c r="AG265" s="125">
        <v>12</v>
      </c>
      <c r="AH265" s="236">
        <v>1</v>
      </c>
      <c r="AI265" s="236" t="s">
        <v>819</v>
      </c>
      <c r="AJ265" s="125" t="s">
        <v>6225</v>
      </c>
      <c r="AK265" s="175" t="s">
        <v>5144</v>
      </c>
      <c r="AL265" s="125" t="s">
        <v>820</v>
      </c>
      <c r="AM265" s="27" t="s">
        <v>820</v>
      </c>
      <c r="AN265" s="126">
        <v>49.12</v>
      </c>
      <c r="AO265" s="126">
        <v>14.3</v>
      </c>
      <c r="AP265" s="126">
        <v>6.4</v>
      </c>
      <c r="AQ265" s="126">
        <v>1</v>
      </c>
      <c r="AR265" s="125">
        <v>0</v>
      </c>
      <c r="AS265" s="125">
        <v>0</v>
      </c>
      <c r="AT265" s="178">
        <v>43333</v>
      </c>
      <c r="AU265" s="178"/>
      <c r="AV265" s="178">
        <v>43467</v>
      </c>
      <c r="AW265" s="239" t="s">
        <v>855</v>
      </c>
      <c r="AX265" s="239" t="s">
        <v>846</v>
      </c>
      <c r="AY265" s="127"/>
      <c r="AZ265" s="127"/>
      <c r="BA265" s="128">
        <v>200</v>
      </c>
      <c r="BB265" s="128" t="s">
        <v>489</v>
      </c>
      <c r="BC265" s="128"/>
      <c r="BD265" s="128">
        <v>1</v>
      </c>
      <c r="BE265" s="129" t="s">
        <v>541</v>
      </c>
      <c r="BF265" s="130">
        <v>1</v>
      </c>
      <c r="BG265" s="240"/>
      <c r="BH265" s="241"/>
      <c r="BI265" s="190"/>
      <c r="BJ265" s="131">
        <v>2818</v>
      </c>
      <c r="BK265" s="191">
        <v>2122</v>
      </c>
      <c r="BL265" s="13">
        <v>1874</v>
      </c>
      <c r="BM265" s="13">
        <v>930</v>
      </c>
      <c r="BN265" s="27" t="s">
        <v>5557</v>
      </c>
      <c r="BO265" s="13" t="s">
        <v>705</v>
      </c>
      <c r="BP265" s="222">
        <v>2516</v>
      </c>
      <c r="BQ265" s="132"/>
      <c r="BR265" s="133"/>
      <c r="BS265" s="125">
        <v>1000000000</v>
      </c>
      <c r="BT265" s="134">
        <v>348</v>
      </c>
      <c r="BU265" s="135">
        <v>0.87649999999999995</v>
      </c>
      <c r="BV265" s="134">
        <v>900</v>
      </c>
      <c r="BW265" s="136">
        <v>0</v>
      </c>
      <c r="BX265" s="136">
        <v>300</v>
      </c>
      <c r="BY265" s="136">
        <v>600</v>
      </c>
      <c r="BZ265" s="134">
        <v>0</v>
      </c>
      <c r="CA265" s="134">
        <v>0</v>
      </c>
      <c r="CB265" s="134">
        <v>1248</v>
      </c>
      <c r="CC265" s="135">
        <v>0.55710000000000004</v>
      </c>
      <c r="CD265" s="134"/>
      <c r="CE265" s="134"/>
      <c r="CF265" s="137">
        <v>1570</v>
      </c>
      <c r="CG265" s="134">
        <v>939</v>
      </c>
      <c r="CH265" s="132"/>
      <c r="CI265" s="132"/>
      <c r="CJ265" s="229" t="s">
        <v>820</v>
      </c>
      <c r="CK265" s="233" t="s">
        <v>820</v>
      </c>
      <c r="CL265" s="138">
        <v>1141</v>
      </c>
      <c r="CM265" s="138">
        <v>0</v>
      </c>
      <c r="CN265" s="135">
        <v>0</v>
      </c>
      <c r="CO265" s="135">
        <v>2.04</v>
      </c>
      <c r="CP265" s="139"/>
      <c r="CQ265" s="135">
        <v>1</v>
      </c>
      <c r="CR265" s="179">
        <v>43479</v>
      </c>
      <c r="CS265" s="180">
        <v>43479</v>
      </c>
      <c r="CT265" s="181">
        <v>43605</v>
      </c>
      <c r="CU265" s="181">
        <v>43311</v>
      </c>
      <c r="CV265" s="181">
        <v>43395</v>
      </c>
      <c r="CW265" s="181">
        <v>43395</v>
      </c>
      <c r="CX265" s="181">
        <v>43479</v>
      </c>
      <c r="CY265" s="135">
        <v>0</v>
      </c>
      <c r="CZ265" s="134">
        <v>0</v>
      </c>
      <c r="DA265" s="135">
        <v>0</v>
      </c>
      <c r="DB265" s="135">
        <v>2.197802197802198E-2</v>
      </c>
      <c r="DC265" s="135">
        <v>0</v>
      </c>
      <c r="DD265" s="135">
        <v>0</v>
      </c>
      <c r="DE265" s="140">
        <v>0</v>
      </c>
      <c r="DF265" s="13" t="s">
        <v>820</v>
      </c>
      <c r="DG265" s="80" t="s">
        <v>706</v>
      </c>
      <c r="DH265" s="18" t="b">
        <v>0</v>
      </c>
      <c r="DI265" s="79"/>
      <c r="DJ265" s="79"/>
      <c r="DK265" s="192"/>
      <c r="DL265" s="174"/>
      <c r="DM265" s="193"/>
      <c r="DN265" s="135"/>
      <c r="DO265" s="79"/>
      <c r="DP265" s="79"/>
      <c r="DQ265" s="79"/>
      <c r="DR265" s="79"/>
      <c r="DS265" s="79"/>
      <c r="DT265" s="79"/>
      <c r="DU265" s="79"/>
      <c r="DV265" s="18"/>
      <c r="DW265" s="18"/>
      <c r="DX265" s="18"/>
      <c r="DY265" s="177"/>
      <c r="DZ265" s="177">
        <v>0</v>
      </c>
      <c r="EA265" s="177">
        <v>0</v>
      </c>
      <c r="EB265" s="177">
        <v>0</v>
      </c>
      <c r="EC265" s="177">
        <v>0</v>
      </c>
      <c r="ED265" s="177">
        <v>0</v>
      </c>
      <c r="EE265" s="177">
        <v>0</v>
      </c>
      <c r="EF265" s="177">
        <v>0</v>
      </c>
      <c r="EG265" s="177">
        <v>0</v>
      </c>
      <c r="EH265" s="177">
        <v>0</v>
      </c>
      <c r="EI265" s="177">
        <v>0</v>
      </c>
      <c r="EJ265" s="177">
        <v>0</v>
      </c>
      <c r="EK265" s="177">
        <v>0</v>
      </c>
      <c r="EL265" s="177">
        <v>0</v>
      </c>
      <c r="EM265" s="177">
        <v>0</v>
      </c>
      <c r="EN265" s="177">
        <v>0</v>
      </c>
      <c r="EO265" s="177">
        <v>0</v>
      </c>
      <c r="EP265" s="177">
        <v>610</v>
      </c>
      <c r="EQ265" s="177">
        <v>0</v>
      </c>
      <c r="ER265" s="177">
        <v>0</v>
      </c>
      <c r="ES265" s="177">
        <v>0</v>
      </c>
      <c r="ET265" s="177">
        <v>0</v>
      </c>
      <c r="EU265" s="177">
        <v>594</v>
      </c>
      <c r="EV265" s="177">
        <v>0</v>
      </c>
      <c r="EW265" s="177">
        <v>0</v>
      </c>
      <c r="EX265" s="177">
        <v>0</v>
      </c>
      <c r="EY265" s="177">
        <v>688</v>
      </c>
      <c r="EZ265" s="177">
        <v>0</v>
      </c>
      <c r="FA265" s="177">
        <v>0</v>
      </c>
      <c r="FB265" s="177">
        <v>849</v>
      </c>
      <c r="FC265" s="250">
        <v>545</v>
      </c>
      <c r="FD265" s="250">
        <v>648</v>
      </c>
      <c r="FE265" s="250">
        <v>648</v>
      </c>
      <c r="FF265" s="244">
        <v>648</v>
      </c>
      <c r="FG265" s="250">
        <v>421</v>
      </c>
      <c r="FH265" s="250">
        <v>406</v>
      </c>
      <c r="FI265" s="250">
        <v>406</v>
      </c>
      <c r="FJ265" s="250">
        <v>406</v>
      </c>
      <c r="FK265" s="245">
        <v>312</v>
      </c>
      <c r="FL265" s="245">
        <v>312</v>
      </c>
      <c r="FM265" s="245">
        <v>312</v>
      </c>
      <c r="FN265" s="245">
        <v>312</v>
      </c>
      <c r="FO265" s="245">
        <v>312</v>
      </c>
      <c r="FP265" s="245">
        <v>312</v>
      </c>
      <c r="FQ265" s="245">
        <v>312</v>
      </c>
      <c r="FR265" s="245">
        <v>312</v>
      </c>
      <c r="FS265" s="245">
        <v>312</v>
      </c>
      <c r="FT265" s="245">
        <v>312</v>
      </c>
      <c r="FU265" s="245">
        <v>312</v>
      </c>
      <c r="FV265" s="245">
        <v>312</v>
      </c>
      <c r="FW265" s="245">
        <v>312</v>
      </c>
      <c r="FX265" s="245">
        <v>312</v>
      </c>
      <c r="FY265" s="245">
        <v>312</v>
      </c>
      <c r="FZ265" s="245">
        <v>312</v>
      </c>
      <c r="GA265" s="245">
        <v>312</v>
      </c>
      <c r="GB265" s="245">
        <v>312</v>
      </c>
      <c r="GC265" s="245">
        <v>312</v>
      </c>
      <c r="GD265" s="245">
        <v>237</v>
      </c>
      <c r="GE265" s="245">
        <v>237</v>
      </c>
      <c r="GF265" s="245">
        <v>228</v>
      </c>
      <c r="GG265" s="245">
        <v>228</v>
      </c>
      <c r="GH265" s="245">
        <v>223</v>
      </c>
      <c r="GI265" s="245">
        <v>223</v>
      </c>
      <c r="GJ265" s="245">
        <v>223</v>
      </c>
      <c r="GK265" s="245">
        <v>221</v>
      </c>
      <c r="GL265" s="245">
        <v>215</v>
      </c>
      <c r="GM265" s="245">
        <v>215</v>
      </c>
      <c r="GN265" s="245">
        <v>212</v>
      </c>
      <c r="GO265" s="245">
        <v>204</v>
      </c>
      <c r="GP265" s="245">
        <v>204</v>
      </c>
      <c r="GQ265" s="245">
        <v>204</v>
      </c>
      <c r="GR265" s="245">
        <v>201</v>
      </c>
      <c r="GS265" s="245">
        <v>197</v>
      </c>
      <c r="GT265" s="245">
        <v>197</v>
      </c>
      <c r="GU265" s="245">
        <v>166</v>
      </c>
      <c r="GV265" s="245">
        <v>166</v>
      </c>
      <c r="GW265" s="245">
        <v>166</v>
      </c>
      <c r="GX265" s="245">
        <v>166</v>
      </c>
      <c r="GY265" s="245">
        <v>166</v>
      </c>
      <c r="GZ265" s="245">
        <v>166</v>
      </c>
      <c r="HA265" s="245">
        <v>166</v>
      </c>
      <c r="HB265" s="245">
        <v>156</v>
      </c>
      <c r="HC265" s="245">
        <v>156</v>
      </c>
      <c r="HD265" s="245">
        <v>156</v>
      </c>
      <c r="HE265" s="245">
        <v>1</v>
      </c>
      <c r="HF265" s="245">
        <v>151</v>
      </c>
      <c r="HG265" s="245">
        <v>151</v>
      </c>
      <c r="HH265" s="245">
        <v>151</v>
      </c>
      <c r="HI265" s="245">
        <v>151</v>
      </c>
      <c r="HJ265" s="245">
        <v>146</v>
      </c>
      <c r="HK265" s="198"/>
      <c r="HL265" s="198"/>
      <c r="HM265" s="245">
        <v>136</v>
      </c>
      <c r="HN265" s="245">
        <v>126</v>
      </c>
      <c r="HO265" s="245">
        <v>151</v>
      </c>
      <c r="HP265" s="245">
        <v>126</v>
      </c>
      <c r="HQ265" s="245">
        <v>126</v>
      </c>
      <c r="HR265" s="245">
        <v>116</v>
      </c>
      <c r="HS265" s="245">
        <v>116</v>
      </c>
      <c r="HT265" s="245">
        <v>116</v>
      </c>
      <c r="HU265" s="245">
        <v>113</v>
      </c>
      <c r="HV265" s="198"/>
      <c r="HW265" s="245">
        <v>107</v>
      </c>
      <c r="HX265" s="245">
        <v>103</v>
      </c>
      <c r="HY265" s="245">
        <v>103</v>
      </c>
      <c r="HZ265" s="245">
        <v>103</v>
      </c>
      <c r="IA265" s="245">
        <v>103</v>
      </c>
      <c r="IB265" s="245">
        <v>303</v>
      </c>
      <c r="IC265" s="245">
        <v>301</v>
      </c>
      <c r="ID265" s="245">
        <v>301</v>
      </c>
      <c r="IE265" s="245">
        <v>290</v>
      </c>
      <c r="IF265" s="245">
        <v>285</v>
      </c>
      <c r="IG265" s="245">
        <v>285</v>
      </c>
      <c r="IH265" s="245">
        <v>285</v>
      </c>
      <c r="II265" s="245">
        <v>270</v>
      </c>
      <c r="IJ265" s="245">
        <v>270</v>
      </c>
      <c r="IK265" s="245">
        <v>270</v>
      </c>
      <c r="IL265" s="245">
        <v>258</v>
      </c>
      <c r="IM265" s="245">
        <v>258</v>
      </c>
      <c r="IN265" s="245">
        <v>258</v>
      </c>
      <c r="IO265" s="245">
        <v>258</v>
      </c>
      <c r="IP265" s="245">
        <v>252</v>
      </c>
      <c r="IQ265" s="245">
        <v>252</v>
      </c>
      <c r="IR265" s="245">
        <v>236</v>
      </c>
      <c r="IS265" s="245">
        <v>236</v>
      </c>
      <c r="IT265" s="245">
        <v>233</v>
      </c>
      <c r="IU265" s="245">
        <v>233</v>
      </c>
      <c r="IV265" s="245">
        <v>233</v>
      </c>
      <c r="IW265" s="245">
        <v>216</v>
      </c>
      <c r="IX265" s="245">
        <v>204</v>
      </c>
      <c r="IY265" s="245">
        <v>194</v>
      </c>
      <c r="IZ265" s="198"/>
      <c r="JA265" s="245">
        <v>194</v>
      </c>
      <c r="JB265" s="245">
        <v>194</v>
      </c>
      <c r="JC265" s="245">
        <v>194</v>
      </c>
      <c r="JD265" s="242">
        <v>189</v>
      </c>
      <c r="JE265" s="242">
        <v>189</v>
      </c>
      <c r="JF265" s="242">
        <v>169</v>
      </c>
      <c r="JG265" s="242">
        <v>169</v>
      </c>
      <c r="JH265" s="242">
        <v>169</v>
      </c>
      <c r="JI265" s="242">
        <v>169</v>
      </c>
      <c r="JJ265" s="242"/>
      <c r="JK265" s="242">
        <v>169</v>
      </c>
      <c r="JL265" s="242">
        <v>166</v>
      </c>
      <c r="JM265" s="242">
        <v>161</v>
      </c>
      <c r="JN265" s="242">
        <v>156</v>
      </c>
      <c r="JO265" s="242">
        <v>148</v>
      </c>
      <c r="JP265" s="242">
        <v>148</v>
      </c>
      <c r="JQ265" s="198"/>
      <c r="JR265" s="242">
        <v>136</v>
      </c>
      <c r="JS265" s="242">
        <v>136</v>
      </c>
      <c r="JT265" s="242">
        <v>134</v>
      </c>
      <c r="JU265" s="242">
        <v>129</v>
      </c>
      <c r="JV265" s="242">
        <v>129</v>
      </c>
      <c r="JW265" s="242">
        <v>129</v>
      </c>
      <c r="JX265" s="242">
        <v>129</v>
      </c>
      <c r="JY265" s="242">
        <v>104</v>
      </c>
      <c r="JZ265" s="242">
        <v>104</v>
      </c>
      <c r="KA265" s="242">
        <v>89</v>
      </c>
      <c r="KB265" s="242">
        <v>84</v>
      </c>
      <c r="KC265" s="242">
        <v>74</v>
      </c>
      <c r="KD265" s="242">
        <v>74</v>
      </c>
      <c r="KE265" s="242">
        <v>74</v>
      </c>
      <c r="KF265" s="242">
        <v>74</v>
      </c>
      <c r="KG265" s="242">
        <v>68</v>
      </c>
      <c r="KH265" s="242">
        <v>261</v>
      </c>
      <c r="KI265" s="242">
        <v>261</v>
      </c>
      <c r="KJ265" s="242">
        <v>249</v>
      </c>
      <c r="KK265" s="242">
        <v>249</v>
      </c>
      <c r="KL265" s="242">
        <v>249</v>
      </c>
      <c r="KM265" s="242">
        <v>244</v>
      </c>
      <c r="KN265" s="242">
        <v>244</v>
      </c>
      <c r="KO265" s="244">
        <v>544</v>
      </c>
      <c r="KP265" s="244">
        <v>544</v>
      </c>
      <c r="KQ265" s="244">
        <v>544</v>
      </c>
      <c r="KR265" s="244">
        <v>544</v>
      </c>
      <c r="KS265" s="244">
        <v>544</v>
      </c>
      <c r="KT265" s="244">
        <v>543</v>
      </c>
      <c r="KU265" s="244">
        <v>540</v>
      </c>
      <c r="KV265" s="244">
        <v>537</v>
      </c>
      <c r="KW265" s="244">
        <v>537</v>
      </c>
      <c r="KX265" s="198"/>
      <c r="KY265" s="198"/>
      <c r="KZ265" s="198"/>
      <c r="LA265" s="198"/>
      <c r="LB265" s="242">
        <v>505</v>
      </c>
      <c r="LC265" s="242">
        <v>169</v>
      </c>
      <c r="LD265" s="242">
        <v>169</v>
      </c>
      <c r="LE265" s="242">
        <v>498</v>
      </c>
      <c r="LF265" s="243">
        <v>0</v>
      </c>
      <c r="LG265" s="242">
        <v>498</v>
      </c>
      <c r="LH265" s="198"/>
      <c r="LI265" s="198"/>
      <c r="LJ265" s="198"/>
      <c r="LK265" s="198"/>
      <c r="LL265" s="198"/>
      <c r="LM265" s="198"/>
      <c r="LN265" s="198"/>
      <c r="LO265" s="198"/>
      <c r="LP265" s="198"/>
      <c r="LQ265" s="242">
        <v>498</v>
      </c>
      <c r="LR265" s="198"/>
      <c r="LS265" s="198"/>
      <c r="LT265" s="198"/>
      <c r="LU265" s="198"/>
      <c r="LV265" s="198"/>
      <c r="LW265" s="198"/>
      <c r="LX265" s="198"/>
      <c r="LY265" s="198"/>
      <c r="LZ265" s="198"/>
      <c r="MA265" s="198"/>
      <c r="MB265" s="198"/>
      <c r="MC265" s="198"/>
      <c r="MD265" s="198"/>
      <c r="ME265" s="198"/>
      <c r="MF265" s="198"/>
      <c r="MG265" s="198"/>
      <c r="MH265" s="198"/>
      <c r="MI265" s="198"/>
      <c r="MJ265" s="198"/>
      <c r="MK265" s="198"/>
      <c r="ML265" s="198"/>
      <c r="MM265" s="198"/>
      <c r="MN265" s="242">
        <v>498</v>
      </c>
      <c r="MO265" s="242">
        <v>348</v>
      </c>
      <c r="MP265" s="198"/>
      <c r="MQ265" s="242">
        <v>348</v>
      </c>
      <c r="MR265" s="198"/>
      <c r="MS265" s="198"/>
      <c r="MT265" s="198"/>
      <c r="MU265" s="198"/>
      <c r="MV265" s="198"/>
      <c r="MW265" s="198"/>
      <c r="MX265" s="198"/>
      <c r="MY265" s="198"/>
      <c r="MZ265" s="198"/>
      <c r="NA265" s="242">
        <v>348</v>
      </c>
      <c r="NB265" s="198"/>
      <c r="NC265" s="198"/>
      <c r="ND265" s="198"/>
      <c r="NE265" s="198"/>
      <c r="NF265" s="198"/>
      <c r="NG265" s="198"/>
      <c r="NH265" s="198"/>
      <c r="NI265" s="198"/>
      <c r="NJ265" s="198"/>
      <c r="NK265" s="198"/>
      <c r="NL265" s="198"/>
      <c r="NM265" s="198"/>
      <c r="NN265" s="198"/>
      <c r="NO265" s="198"/>
      <c r="NP265" s="198"/>
      <c r="NQ265" s="198"/>
      <c r="NR265" s="198"/>
      <c r="NS265" s="198"/>
      <c r="NT265" s="198"/>
      <c r="NU265" s="198"/>
      <c r="NV265" s="198"/>
      <c r="NW265" s="198"/>
      <c r="NX265" s="198"/>
      <c r="NY265" s="198"/>
      <c r="NZ265" s="198"/>
      <c r="OA265" s="198"/>
      <c r="OB265" s="198"/>
      <c r="OC265" s="198"/>
      <c r="OD265" s="198"/>
      <c r="OE265" s="198"/>
      <c r="OF265" s="198"/>
      <c r="OG265" s="198"/>
      <c r="OH265" s="198"/>
      <c r="OI265" s="198"/>
      <c r="OJ265" s="198"/>
      <c r="OK265" s="198"/>
      <c r="OL265" s="198"/>
      <c r="OM265" s="198"/>
      <c r="ON265" s="198"/>
      <c r="OO265" s="198"/>
      <c r="OP265" s="198"/>
      <c r="OQ265" s="198"/>
      <c r="OR265" s="198"/>
      <c r="OS265" s="198"/>
      <c r="OT265" s="198"/>
      <c r="OU265" s="198"/>
      <c r="OV265" s="198"/>
      <c r="OW265" s="198"/>
      <c r="OX265" s="198"/>
      <c r="OY265" s="198"/>
      <c r="OZ265" s="198"/>
      <c r="PA265" s="198"/>
      <c r="PB265" s="198"/>
      <c r="PC265" s="198"/>
      <c r="PD265" s="198"/>
      <c r="PE265" s="198"/>
      <c r="PF265" s="198"/>
      <c r="PG265" s="198"/>
      <c r="PH265" s="198"/>
      <c r="PI265" s="198"/>
      <c r="PJ265" s="198"/>
      <c r="PK265" s="198"/>
      <c r="PL265" s="198"/>
      <c r="PM265" s="198"/>
      <c r="PN265" s="198"/>
      <c r="PO265" s="198"/>
      <c r="PP265" s="198"/>
      <c r="PQ265" s="198"/>
      <c r="PR265" s="198"/>
      <c r="PS265" s="198"/>
      <c r="PT265" s="198"/>
      <c r="PU265" s="198"/>
      <c r="PV265" s="198"/>
      <c r="PW265" s="198"/>
      <c r="PX265" s="261"/>
      <c r="PY265" s="261"/>
      <c r="PZ265" s="261"/>
      <c r="QA265" s="261"/>
      <c r="QB265" s="261"/>
      <c r="QC265" s="261"/>
      <c r="QD265" s="261"/>
      <c r="QE265" s="261"/>
      <c r="QF265" s="261"/>
      <c r="QG265" s="261"/>
      <c r="QH265" s="261"/>
      <c r="QI265" s="261"/>
      <c r="QJ265" s="261"/>
      <c r="QK265" s="261"/>
      <c r="QL265" s="261"/>
      <c r="QM265" s="261"/>
      <c r="QN265" s="261"/>
      <c r="QO265" s="261"/>
      <c r="QP265" s="261"/>
      <c r="QQ265" s="261"/>
      <c r="QR265" s="261"/>
      <c r="QS265" s="261"/>
      <c r="QT265" s="261"/>
      <c r="QU265" s="261"/>
      <c r="QV265" s="261"/>
      <c r="QW265" s="261"/>
      <c r="QX265" s="261"/>
      <c r="QY265" s="261"/>
      <c r="QZ265" s="261"/>
      <c r="RA265" s="261"/>
      <c r="RB265" s="261"/>
      <c r="RC265" s="261"/>
      <c r="RD265" s="261"/>
      <c r="RE265" s="261"/>
      <c r="RF265" s="261"/>
      <c r="RG265" s="261"/>
      <c r="RH265" s="261"/>
      <c r="RI265" s="261"/>
      <c r="RJ265" s="261"/>
      <c r="RK265" s="261"/>
      <c r="RL265" s="261"/>
      <c r="RM265" s="261"/>
      <c r="RN265" s="261"/>
      <c r="RO265" s="261"/>
      <c r="RP265" s="261"/>
      <c r="RQ265" s="261"/>
      <c r="RR265" s="261"/>
      <c r="RS265" s="261"/>
      <c r="RT265" s="261"/>
      <c r="RU265" s="261"/>
      <c r="RV265" s="261"/>
      <c r="RW265" s="261"/>
      <c r="RX265" s="261"/>
      <c r="RY265" s="261"/>
      <c r="RZ265" s="261"/>
      <c r="SA265" s="261"/>
      <c r="SB265" s="261"/>
      <c r="SC265" s="261"/>
      <c r="SD265" s="261"/>
      <c r="SE265" s="261"/>
    </row>
    <row r="266" spans="1:499" x14ac:dyDescent="0.2">
      <c r="A266" s="230" t="s">
        <v>830</v>
      </c>
      <c r="B266" s="231" t="s">
        <v>1966</v>
      </c>
      <c r="C266" s="225"/>
      <c r="D266" s="225"/>
      <c r="E266" s="225"/>
      <c r="F266" s="226" t="s">
        <v>5962</v>
      </c>
      <c r="G266" s="226" t="s">
        <v>5550</v>
      </c>
      <c r="H266" s="226" t="s">
        <v>5551</v>
      </c>
      <c r="I266" s="226" t="s">
        <v>5958</v>
      </c>
      <c r="J266" s="226"/>
      <c r="K266" s="226"/>
      <c r="L266" s="226"/>
      <c r="M266" s="226"/>
      <c r="N266" s="226" t="s">
        <v>5553</v>
      </c>
      <c r="O266" s="226" t="s">
        <v>5963</v>
      </c>
      <c r="P266" s="226"/>
      <c r="Q266" s="237">
        <v>0</v>
      </c>
      <c r="R266" s="238"/>
      <c r="S266" s="238"/>
      <c r="T266" s="238"/>
      <c r="U266" s="238"/>
      <c r="V266" s="238"/>
      <c r="W266" s="232" t="s">
        <v>5555</v>
      </c>
      <c r="X266" s="232"/>
      <c r="Y266" s="232" t="s">
        <v>5556</v>
      </c>
      <c r="Z266" s="235">
        <v>4.95</v>
      </c>
      <c r="AA266" s="235">
        <v>7.41</v>
      </c>
      <c r="AB266" s="235">
        <v>0</v>
      </c>
      <c r="AC266" s="224">
        <v>36526</v>
      </c>
      <c r="AD266" s="224">
        <v>36526</v>
      </c>
      <c r="AE266" s="125">
        <v>18</v>
      </c>
      <c r="AF266" s="125">
        <v>24</v>
      </c>
      <c r="AG266" s="125">
        <v>12</v>
      </c>
      <c r="AH266" s="236">
        <v>1</v>
      </c>
      <c r="AI266" s="236" t="s">
        <v>819</v>
      </c>
      <c r="AJ266" s="125" t="s">
        <v>6225</v>
      </c>
      <c r="AK266" s="175" t="s">
        <v>5145</v>
      </c>
      <c r="AL266" s="125" t="s">
        <v>820</v>
      </c>
      <c r="AM266" s="27" t="s">
        <v>820</v>
      </c>
      <c r="AN266" s="126">
        <v>3.89</v>
      </c>
      <c r="AO266" s="126">
        <v>19</v>
      </c>
      <c r="AP266" s="126">
        <v>4.4000000000000004</v>
      </c>
      <c r="AQ266" s="126">
        <v>6.4</v>
      </c>
      <c r="AR266" s="125">
        <v>0</v>
      </c>
      <c r="AS266" s="125">
        <v>0</v>
      </c>
      <c r="AT266" s="178">
        <v>43333</v>
      </c>
      <c r="AU266" s="178"/>
      <c r="AV266" s="178">
        <v>43467</v>
      </c>
      <c r="AW266" s="239" t="s">
        <v>855</v>
      </c>
      <c r="AX266" s="239" t="s">
        <v>846</v>
      </c>
      <c r="AY266" s="127"/>
      <c r="AZ266" s="127"/>
      <c r="BA266" s="128">
        <v>100</v>
      </c>
      <c r="BB266" s="128" t="s">
        <v>489</v>
      </c>
      <c r="BC266" s="128"/>
      <c r="BD266" s="128">
        <v>1</v>
      </c>
      <c r="BE266" s="129" t="s">
        <v>541</v>
      </c>
      <c r="BF266" s="130">
        <v>1</v>
      </c>
      <c r="BG266" s="240"/>
      <c r="BH266" s="241"/>
      <c r="BI266" s="190"/>
      <c r="BJ266" s="131">
        <v>296</v>
      </c>
      <c r="BK266" s="191">
        <v>169</v>
      </c>
      <c r="BL266" s="13">
        <v>197</v>
      </c>
      <c r="BM266" s="13">
        <v>98</v>
      </c>
      <c r="BN266" s="27" t="s">
        <v>5557</v>
      </c>
      <c r="BO266" s="13" t="s">
        <v>5557</v>
      </c>
      <c r="BP266" s="222">
        <v>274</v>
      </c>
      <c r="BQ266" s="132"/>
      <c r="BR266" s="133"/>
      <c r="BS266" s="125">
        <v>1000000000</v>
      </c>
      <c r="BT266" s="134">
        <v>68</v>
      </c>
      <c r="BU266" s="135">
        <v>0.77029999999999998</v>
      </c>
      <c r="BV266" s="134">
        <v>0</v>
      </c>
      <c r="BW266" s="136">
        <v>0</v>
      </c>
      <c r="BX266" s="136">
        <v>0</v>
      </c>
      <c r="BY266" s="136">
        <v>0</v>
      </c>
      <c r="BZ266" s="134">
        <v>0</v>
      </c>
      <c r="CA266" s="134">
        <v>0</v>
      </c>
      <c r="CB266" s="134">
        <v>68</v>
      </c>
      <c r="CC266" s="135">
        <v>0.77029999999999998</v>
      </c>
      <c r="CD266" s="134"/>
      <c r="CE266" s="134"/>
      <c r="CF266" s="137">
        <v>228</v>
      </c>
      <c r="CG266" s="134">
        <v>99</v>
      </c>
      <c r="CH266" s="132"/>
      <c r="CI266" s="132"/>
      <c r="CJ266" s="229" t="s">
        <v>820</v>
      </c>
      <c r="CK266" s="233" t="s">
        <v>820</v>
      </c>
      <c r="CL266" s="138">
        <v>74</v>
      </c>
      <c r="CM266" s="138">
        <v>0</v>
      </c>
      <c r="CN266" s="135">
        <v>0</v>
      </c>
      <c r="CO266" s="135">
        <v>0.66</v>
      </c>
      <c r="CP266" s="139"/>
      <c r="CQ266" s="135">
        <v>0</v>
      </c>
      <c r="CR266" s="179">
        <v>43479</v>
      </c>
      <c r="CS266" s="180">
        <v>43479</v>
      </c>
      <c r="CT266" s="181">
        <v>43605</v>
      </c>
      <c r="CU266" s="181">
        <v>43067</v>
      </c>
      <c r="CV266" s="181">
        <v>0</v>
      </c>
      <c r="CW266" s="181">
        <v>43151</v>
      </c>
      <c r="CX266" s="181">
        <v>43235</v>
      </c>
      <c r="CY266" s="135">
        <v>0</v>
      </c>
      <c r="CZ266" s="134">
        <v>0</v>
      </c>
      <c r="DA266" s="135">
        <v>0</v>
      </c>
      <c r="DB266" s="135">
        <v>2.197802197802198E-2</v>
      </c>
      <c r="DC266" s="135">
        <v>0</v>
      </c>
      <c r="DD266" s="135">
        <v>0</v>
      </c>
      <c r="DE266" s="140">
        <v>0</v>
      </c>
      <c r="DF266" s="13" t="s">
        <v>820</v>
      </c>
      <c r="DG266" s="80" t="s">
        <v>706</v>
      </c>
      <c r="DH266" s="18" t="b">
        <v>0</v>
      </c>
      <c r="DI266" s="79"/>
      <c r="DJ266" s="79"/>
      <c r="DK266" s="192"/>
      <c r="DL266" s="174"/>
      <c r="DM266" s="193"/>
      <c r="DN266" s="135"/>
      <c r="DO266" s="79"/>
      <c r="DP266" s="79"/>
      <c r="DQ266" s="79"/>
      <c r="DR266" s="79"/>
      <c r="DS266" s="79"/>
      <c r="DT266" s="79"/>
      <c r="DU266" s="79"/>
      <c r="DV266" s="18"/>
      <c r="DW266" s="18"/>
      <c r="DX266" s="18"/>
      <c r="DY266" s="177"/>
      <c r="DZ266" s="177">
        <v>0</v>
      </c>
      <c r="EA266" s="177">
        <v>0</v>
      </c>
      <c r="EB266" s="177">
        <v>0</v>
      </c>
      <c r="EC266" s="177">
        <v>0</v>
      </c>
      <c r="ED266" s="177">
        <v>0</v>
      </c>
      <c r="EE266" s="177">
        <v>0</v>
      </c>
      <c r="EF266" s="177">
        <v>0</v>
      </c>
      <c r="EG266" s="177">
        <v>0</v>
      </c>
      <c r="EH266" s="177">
        <v>0</v>
      </c>
      <c r="EI266" s="177">
        <v>0</v>
      </c>
      <c r="EJ266" s="177">
        <v>0</v>
      </c>
      <c r="EK266" s="177">
        <v>0</v>
      </c>
      <c r="EL266" s="177">
        <v>0</v>
      </c>
      <c r="EM266" s="177">
        <v>0</v>
      </c>
      <c r="EN266" s="177">
        <v>0</v>
      </c>
      <c r="EO266" s="177">
        <v>0</v>
      </c>
      <c r="EP266" s="177">
        <v>0</v>
      </c>
      <c r="EQ266" s="177">
        <v>0</v>
      </c>
      <c r="ER266" s="177">
        <v>0</v>
      </c>
      <c r="ES266" s="177">
        <v>0</v>
      </c>
      <c r="ET266" s="177">
        <v>0</v>
      </c>
      <c r="EU266" s="177">
        <v>0</v>
      </c>
      <c r="EV266" s="177">
        <v>0</v>
      </c>
      <c r="EW266" s="177">
        <v>0</v>
      </c>
      <c r="EX266" s="177">
        <v>0</v>
      </c>
      <c r="EY266" s="177">
        <v>0</v>
      </c>
      <c r="EZ266" s="177">
        <v>0</v>
      </c>
      <c r="FA266" s="177">
        <v>0</v>
      </c>
      <c r="FB266" s="177">
        <v>0</v>
      </c>
      <c r="FC266" s="250">
        <v>77</v>
      </c>
      <c r="FD266" s="242">
        <v>43</v>
      </c>
      <c r="FE266" s="242">
        <v>43</v>
      </c>
      <c r="FF266" s="242">
        <v>43</v>
      </c>
      <c r="FG266" s="245">
        <v>34</v>
      </c>
      <c r="FH266" s="245">
        <v>34</v>
      </c>
      <c r="FI266" s="242">
        <v>34</v>
      </c>
      <c r="FJ266" s="242">
        <v>34</v>
      </c>
      <c r="FK266" s="244">
        <v>131</v>
      </c>
      <c r="FL266" s="244">
        <v>131</v>
      </c>
      <c r="FM266" s="244">
        <v>131</v>
      </c>
      <c r="FN266" s="244">
        <v>131</v>
      </c>
      <c r="FO266" s="244">
        <v>131</v>
      </c>
      <c r="FP266" s="244">
        <v>131</v>
      </c>
      <c r="FQ266" s="244">
        <v>131</v>
      </c>
      <c r="FR266" s="244">
        <v>131</v>
      </c>
      <c r="FS266" s="244">
        <v>131</v>
      </c>
      <c r="FT266" s="244">
        <v>131</v>
      </c>
      <c r="FU266" s="244">
        <v>131</v>
      </c>
      <c r="FV266" s="244">
        <v>131</v>
      </c>
      <c r="FW266" s="244">
        <v>131</v>
      </c>
      <c r="FX266" s="244">
        <v>131</v>
      </c>
      <c r="FY266" s="244">
        <v>131</v>
      </c>
      <c r="FZ266" s="244">
        <v>131</v>
      </c>
      <c r="GA266" s="244">
        <v>131</v>
      </c>
      <c r="GB266" s="244">
        <v>131</v>
      </c>
      <c r="GC266" s="244">
        <v>131</v>
      </c>
      <c r="GD266" s="244">
        <v>116</v>
      </c>
      <c r="GE266" s="244">
        <v>116</v>
      </c>
      <c r="GF266" s="244">
        <v>116</v>
      </c>
      <c r="GG266" s="244">
        <v>116</v>
      </c>
      <c r="GH266" s="244">
        <v>116</v>
      </c>
      <c r="GI266" s="244">
        <v>116</v>
      </c>
      <c r="GJ266" s="244">
        <v>116</v>
      </c>
      <c r="GK266" s="244">
        <v>116</v>
      </c>
      <c r="GL266" s="244">
        <v>116</v>
      </c>
      <c r="GM266" s="244">
        <v>116</v>
      </c>
      <c r="GN266" s="244">
        <v>111</v>
      </c>
      <c r="GO266" s="244">
        <v>111</v>
      </c>
      <c r="GP266" s="244">
        <v>111</v>
      </c>
      <c r="GQ266" s="244">
        <v>111</v>
      </c>
      <c r="GR266" s="244">
        <v>111</v>
      </c>
      <c r="GS266" s="244">
        <v>111</v>
      </c>
      <c r="GT266" s="244">
        <v>111</v>
      </c>
      <c r="GU266" s="244">
        <v>111</v>
      </c>
      <c r="GV266" s="244">
        <v>111</v>
      </c>
      <c r="GW266" s="244">
        <v>111</v>
      </c>
      <c r="GX266" s="244">
        <v>111</v>
      </c>
      <c r="GY266" s="244">
        <v>111</v>
      </c>
      <c r="GZ266" s="244">
        <v>111</v>
      </c>
      <c r="HA266" s="244">
        <v>111</v>
      </c>
      <c r="HB266" s="244">
        <v>111</v>
      </c>
      <c r="HC266" s="244">
        <v>111</v>
      </c>
      <c r="HD266" s="244">
        <v>111</v>
      </c>
      <c r="HE266" s="244">
        <v>1</v>
      </c>
      <c r="HF266" s="244">
        <v>111</v>
      </c>
      <c r="HG266" s="244">
        <v>111</v>
      </c>
      <c r="HH266" s="244">
        <v>109</v>
      </c>
      <c r="HI266" s="244">
        <v>109</v>
      </c>
      <c r="HJ266" s="244">
        <v>106</v>
      </c>
      <c r="HK266" s="196"/>
      <c r="HL266" s="196"/>
      <c r="HM266" s="244">
        <v>106</v>
      </c>
      <c r="HN266" s="244">
        <v>106</v>
      </c>
      <c r="HO266" s="244">
        <v>111</v>
      </c>
      <c r="HP266" s="244">
        <v>106</v>
      </c>
      <c r="HQ266" s="244">
        <v>106</v>
      </c>
      <c r="HR266" s="244">
        <v>106</v>
      </c>
      <c r="HS266" s="244">
        <v>106</v>
      </c>
      <c r="HT266" s="244">
        <v>106</v>
      </c>
      <c r="HU266" s="244">
        <v>106</v>
      </c>
      <c r="HV266" s="196"/>
      <c r="HW266" s="244">
        <v>106</v>
      </c>
      <c r="HX266" s="244">
        <v>106</v>
      </c>
      <c r="HY266" s="244">
        <v>106</v>
      </c>
      <c r="HZ266" s="244">
        <v>106</v>
      </c>
      <c r="IA266" s="244">
        <v>106</v>
      </c>
      <c r="IB266" s="244">
        <v>106</v>
      </c>
      <c r="IC266" s="244">
        <v>106</v>
      </c>
      <c r="ID266" s="244">
        <v>101</v>
      </c>
      <c r="IE266" s="244">
        <v>101</v>
      </c>
      <c r="IF266" s="244">
        <v>101</v>
      </c>
      <c r="IG266" s="244">
        <v>101</v>
      </c>
      <c r="IH266" s="244">
        <v>101</v>
      </c>
      <c r="II266" s="244">
        <v>99</v>
      </c>
      <c r="IJ266" s="244">
        <v>99</v>
      </c>
      <c r="IK266" s="244">
        <v>99</v>
      </c>
      <c r="IL266" s="244">
        <v>99</v>
      </c>
      <c r="IM266" s="244">
        <v>99</v>
      </c>
      <c r="IN266" s="244">
        <v>99</v>
      </c>
      <c r="IO266" s="244">
        <v>99</v>
      </c>
      <c r="IP266" s="244">
        <v>99</v>
      </c>
      <c r="IQ266" s="244">
        <v>99</v>
      </c>
      <c r="IR266" s="244">
        <v>99</v>
      </c>
      <c r="IS266" s="244">
        <v>96</v>
      </c>
      <c r="IT266" s="244">
        <v>96</v>
      </c>
      <c r="IU266" s="244">
        <v>96</v>
      </c>
      <c r="IV266" s="244">
        <v>96</v>
      </c>
      <c r="IW266" s="244">
        <v>96</v>
      </c>
      <c r="IX266" s="244">
        <v>96</v>
      </c>
      <c r="IY266" s="244">
        <v>96</v>
      </c>
      <c r="IZ266" s="196"/>
      <c r="JA266" s="244">
        <v>89</v>
      </c>
      <c r="JB266" s="244">
        <v>89</v>
      </c>
      <c r="JC266" s="244">
        <v>89</v>
      </c>
      <c r="JD266" s="250">
        <v>89</v>
      </c>
      <c r="JE266" s="250">
        <v>89</v>
      </c>
      <c r="JF266" s="250">
        <v>89</v>
      </c>
      <c r="JG266" s="250">
        <v>89</v>
      </c>
      <c r="JH266" s="250">
        <v>89</v>
      </c>
      <c r="JI266" s="250">
        <v>89</v>
      </c>
      <c r="JJ266" s="250"/>
      <c r="JK266" s="244">
        <v>89</v>
      </c>
      <c r="JL266" s="250">
        <v>89</v>
      </c>
      <c r="JM266" s="250">
        <v>89</v>
      </c>
      <c r="JN266" s="250">
        <v>89</v>
      </c>
      <c r="JO266" s="250">
        <v>89</v>
      </c>
      <c r="JP266" s="250">
        <v>89</v>
      </c>
      <c r="JQ266" s="196"/>
      <c r="JR266" s="250">
        <v>89</v>
      </c>
      <c r="JS266" s="250">
        <v>89</v>
      </c>
      <c r="JT266" s="250">
        <v>89</v>
      </c>
      <c r="JU266" s="250">
        <v>89</v>
      </c>
      <c r="JV266" s="250">
        <v>89</v>
      </c>
      <c r="JW266" s="250">
        <v>89</v>
      </c>
      <c r="JX266" s="250">
        <v>89</v>
      </c>
      <c r="JY266" s="250">
        <v>88</v>
      </c>
      <c r="JZ266" s="250">
        <v>88</v>
      </c>
      <c r="KA266" s="250">
        <v>88</v>
      </c>
      <c r="KB266" s="250">
        <v>88</v>
      </c>
      <c r="KC266" s="250">
        <v>86</v>
      </c>
      <c r="KD266" s="250">
        <v>86</v>
      </c>
      <c r="KE266" s="250">
        <v>86</v>
      </c>
      <c r="KF266" s="250">
        <v>86</v>
      </c>
      <c r="KG266" s="250">
        <v>86</v>
      </c>
      <c r="KH266" s="250">
        <v>86</v>
      </c>
      <c r="KI266" s="250">
        <v>86</v>
      </c>
      <c r="KJ266" s="250">
        <v>86</v>
      </c>
      <c r="KK266" s="250">
        <v>86</v>
      </c>
      <c r="KL266" s="250">
        <v>86</v>
      </c>
      <c r="KM266" s="250">
        <v>84</v>
      </c>
      <c r="KN266" s="250">
        <v>84</v>
      </c>
      <c r="KO266" s="250">
        <v>84</v>
      </c>
      <c r="KP266" s="250">
        <v>84</v>
      </c>
      <c r="KQ266" s="250">
        <v>84</v>
      </c>
      <c r="KR266" s="250">
        <v>84</v>
      </c>
      <c r="KS266" s="250">
        <v>84</v>
      </c>
      <c r="KT266" s="250">
        <v>84</v>
      </c>
      <c r="KU266" s="250">
        <v>82</v>
      </c>
      <c r="KV266" s="250">
        <v>82</v>
      </c>
      <c r="KW266" s="250">
        <v>82</v>
      </c>
      <c r="KX266" s="196"/>
      <c r="KY266" s="196"/>
      <c r="KZ266" s="196"/>
      <c r="LA266" s="196"/>
      <c r="LB266" s="250">
        <v>77</v>
      </c>
      <c r="LC266" s="250">
        <v>89</v>
      </c>
      <c r="LD266" s="250">
        <v>89</v>
      </c>
      <c r="LE266" s="250">
        <v>77</v>
      </c>
      <c r="LF266" s="199">
        <v>0</v>
      </c>
      <c r="LG266" s="250">
        <v>77</v>
      </c>
      <c r="LH266" s="196"/>
      <c r="LI266" s="196"/>
      <c r="LJ266" s="196"/>
      <c r="LK266" s="196"/>
      <c r="LL266" s="196"/>
      <c r="LM266" s="196"/>
      <c r="LN266" s="196"/>
      <c r="LO266" s="196"/>
      <c r="LP266" s="196"/>
      <c r="LQ266" s="250">
        <v>77</v>
      </c>
      <c r="LR266" s="196"/>
      <c r="LS266" s="196"/>
      <c r="LT266" s="196"/>
      <c r="LU266" s="196"/>
      <c r="LV266" s="196"/>
      <c r="LW266" s="196"/>
      <c r="LX266" s="196"/>
      <c r="LY266" s="196"/>
      <c r="LZ266" s="196"/>
      <c r="MA266" s="196"/>
      <c r="MB266" s="196"/>
      <c r="MC266" s="196"/>
      <c r="MD266" s="196"/>
      <c r="ME266" s="196"/>
      <c r="MF266" s="196"/>
      <c r="MG266" s="196"/>
      <c r="MH266" s="196"/>
      <c r="MI266" s="196"/>
      <c r="MJ266" s="196"/>
      <c r="MK266" s="196"/>
      <c r="ML266" s="196"/>
      <c r="MM266" s="196"/>
      <c r="MN266" s="245">
        <v>77</v>
      </c>
      <c r="MO266" s="245">
        <v>68</v>
      </c>
      <c r="MP266" s="196"/>
      <c r="MQ266" s="245">
        <v>68</v>
      </c>
      <c r="MR266" s="196"/>
      <c r="MS266" s="196"/>
      <c r="MT266" s="196"/>
      <c r="MU266" s="196"/>
      <c r="MV266" s="196"/>
      <c r="MW266" s="196"/>
      <c r="MX266" s="196"/>
      <c r="MY266" s="196"/>
      <c r="MZ266" s="196"/>
      <c r="NA266" s="245">
        <v>68</v>
      </c>
      <c r="NB266" s="196"/>
      <c r="NC266" s="196"/>
      <c r="ND266" s="196"/>
      <c r="NE266" s="196"/>
      <c r="NF266" s="196"/>
      <c r="NG266" s="196"/>
      <c r="NH266" s="196"/>
      <c r="NI266" s="196"/>
      <c r="NJ266" s="196"/>
      <c r="NK266" s="196"/>
      <c r="NL266" s="196"/>
      <c r="NM266" s="196"/>
      <c r="NN266" s="196"/>
      <c r="NO266" s="196"/>
      <c r="NP266" s="196"/>
      <c r="NQ266" s="196"/>
      <c r="NR266" s="196"/>
      <c r="NS266" s="196"/>
      <c r="NT266" s="196"/>
      <c r="NU266" s="196"/>
      <c r="NV266" s="196"/>
      <c r="NW266" s="196"/>
      <c r="NX266" s="196"/>
      <c r="NY266" s="196"/>
      <c r="NZ266" s="196"/>
      <c r="OA266" s="196"/>
      <c r="OB266" s="196"/>
      <c r="OC266" s="196"/>
      <c r="OD266" s="196"/>
      <c r="OE266" s="196"/>
      <c r="OF266" s="196"/>
      <c r="OG266" s="196"/>
      <c r="OH266" s="196"/>
      <c r="OI266" s="196"/>
      <c r="OJ266" s="196"/>
      <c r="OK266" s="196"/>
      <c r="OL266" s="196"/>
      <c r="OM266" s="196"/>
      <c r="ON266" s="196"/>
      <c r="OO266" s="196"/>
      <c r="OP266" s="196"/>
      <c r="OQ266" s="196"/>
      <c r="OR266" s="196"/>
      <c r="OS266" s="196"/>
      <c r="OT266" s="196"/>
      <c r="OU266" s="196"/>
      <c r="OV266" s="196"/>
      <c r="OW266" s="196"/>
      <c r="OX266" s="196"/>
      <c r="OY266" s="196"/>
      <c r="OZ266" s="196"/>
      <c r="PA266" s="196"/>
      <c r="PB266" s="196"/>
      <c r="PC266" s="196"/>
      <c r="PD266" s="196"/>
      <c r="PE266" s="196"/>
      <c r="PF266" s="196"/>
      <c r="PG266" s="196"/>
      <c r="PH266" s="196"/>
      <c r="PI266" s="196"/>
      <c r="PJ266" s="196"/>
      <c r="PK266" s="196"/>
      <c r="PL266" s="196"/>
      <c r="PM266" s="196"/>
      <c r="PN266" s="196"/>
      <c r="PO266" s="196"/>
      <c r="PP266" s="196"/>
      <c r="PQ266" s="196"/>
      <c r="PR266" s="196"/>
      <c r="PS266" s="196"/>
      <c r="PT266" s="196"/>
      <c r="PU266" s="196"/>
      <c r="PV266" s="196"/>
      <c r="PW266" s="196"/>
      <c r="PX266" s="261"/>
      <c r="PY266" s="261"/>
      <c r="PZ266" s="261"/>
      <c r="QA266" s="261"/>
      <c r="QB266" s="261"/>
      <c r="QC266" s="261"/>
      <c r="QD266" s="261"/>
      <c r="QE266" s="261"/>
      <c r="QF266" s="261"/>
      <c r="QG266" s="261"/>
      <c r="QH266" s="261"/>
      <c r="QI266" s="261"/>
      <c r="QJ266" s="261"/>
      <c r="QK266" s="261"/>
      <c r="QL266" s="261"/>
      <c r="QM266" s="261"/>
      <c r="QN266" s="261"/>
      <c r="QO266" s="261"/>
      <c r="QP266" s="261"/>
      <c r="QQ266" s="261"/>
      <c r="QR266" s="261"/>
      <c r="QS266" s="261"/>
      <c r="QT266" s="261"/>
      <c r="QU266" s="261"/>
      <c r="QV266" s="261"/>
      <c r="QW266" s="261"/>
      <c r="QX266" s="261"/>
      <c r="QY266" s="261"/>
      <c r="QZ266" s="261"/>
      <c r="RA266" s="261"/>
      <c r="RB266" s="261"/>
      <c r="RC266" s="261"/>
      <c r="RD266" s="261"/>
      <c r="RE266" s="261"/>
      <c r="RF266" s="261"/>
      <c r="RG266" s="261"/>
      <c r="RH266" s="261"/>
      <c r="RI266" s="261"/>
      <c r="RJ266" s="261"/>
      <c r="RK266" s="261"/>
      <c r="RL266" s="261"/>
      <c r="RM266" s="261"/>
      <c r="RN266" s="261"/>
      <c r="RO266" s="261"/>
      <c r="RP266" s="261"/>
      <c r="RQ266" s="261"/>
      <c r="RR266" s="261"/>
      <c r="RS266" s="261"/>
      <c r="RT266" s="261"/>
      <c r="RU266" s="261"/>
      <c r="RV266" s="261"/>
      <c r="RW266" s="261"/>
      <c r="RX266" s="261"/>
      <c r="RY266" s="261"/>
      <c r="RZ266" s="261"/>
      <c r="SA266" s="261"/>
      <c r="SB266" s="261"/>
      <c r="SC266" s="261"/>
      <c r="SD266" s="261"/>
      <c r="SE266" s="261"/>
    </row>
    <row r="267" spans="1:499" x14ac:dyDescent="0.2">
      <c r="A267" s="230" t="s">
        <v>830</v>
      </c>
      <c r="B267" s="231" t="s">
        <v>5481</v>
      </c>
      <c r="C267" s="225"/>
      <c r="D267" s="225"/>
      <c r="E267" s="225"/>
      <c r="F267" s="226" t="s">
        <v>5964</v>
      </c>
      <c r="G267" s="226" t="s">
        <v>5550</v>
      </c>
      <c r="H267" s="226" t="s">
        <v>5551</v>
      </c>
      <c r="I267" s="226" t="s">
        <v>5958</v>
      </c>
      <c r="J267" s="226"/>
      <c r="K267" s="226"/>
      <c r="L267" s="226"/>
      <c r="M267" s="226"/>
      <c r="N267" s="226" t="s">
        <v>5808</v>
      </c>
      <c r="O267" s="226" t="s">
        <v>5848</v>
      </c>
      <c r="P267" s="226"/>
      <c r="Q267" s="237">
        <v>0</v>
      </c>
      <c r="R267" s="238"/>
      <c r="S267" s="238"/>
      <c r="T267" s="238"/>
      <c r="U267" s="238"/>
      <c r="V267" s="238"/>
      <c r="W267" s="232" t="s">
        <v>5578</v>
      </c>
      <c r="X267" s="232"/>
      <c r="Y267" s="232" t="s">
        <v>5556</v>
      </c>
      <c r="Z267" s="235">
        <v>5.68</v>
      </c>
      <c r="AA267" s="235">
        <v>8.2899999999999991</v>
      </c>
      <c r="AB267" s="235">
        <v>0</v>
      </c>
      <c r="AC267" s="224">
        <v>36526</v>
      </c>
      <c r="AD267" s="224">
        <v>36526</v>
      </c>
      <c r="AE267" s="125">
        <v>18</v>
      </c>
      <c r="AF267" s="125">
        <v>24</v>
      </c>
      <c r="AG267" s="125">
        <v>12</v>
      </c>
      <c r="AH267" s="236">
        <v>1</v>
      </c>
      <c r="AI267" s="236"/>
      <c r="AJ267" s="125" t="s">
        <v>6245</v>
      </c>
      <c r="AK267" s="175" t="s">
        <v>5144</v>
      </c>
      <c r="AL267" s="125" t="s">
        <v>820</v>
      </c>
      <c r="AM267" s="27" t="s">
        <v>820</v>
      </c>
      <c r="AN267" s="126">
        <v>3.81</v>
      </c>
      <c r="AO267" s="126">
        <v>7.9</v>
      </c>
      <c r="AP267" s="126">
        <v>11.2</v>
      </c>
      <c r="AQ267" s="126">
        <v>6.6</v>
      </c>
      <c r="AR267" s="125">
        <v>0</v>
      </c>
      <c r="AS267" s="125">
        <v>0</v>
      </c>
      <c r="AT267" s="178">
        <v>43450</v>
      </c>
      <c r="AU267" s="178"/>
      <c r="AV267" s="178">
        <v>43070</v>
      </c>
      <c r="AW267" s="239" t="s">
        <v>855</v>
      </c>
      <c r="AX267" s="239" t="s">
        <v>846</v>
      </c>
      <c r="AY267" s="127"/>
      <c r="AZ267" s="127"/>
      <c r="BA267" s="128">
        <v>100</v>
      </c>
      <c r="BB267" s="128" t="s">
        <v>489</v>
      </c>
      <c r="BC267" s="128"/>
      <c r="BD267" s="128">
        <v>1</v>
      </c>
      <c r="BE267" s="129" t="s">
        <v>541</v>
      </c>
      <c r="BF267" s="130">
        <v>1</v>
      </c>
      <c r="BG267" s="240"/>
      <c r="BH267" s="241"/>
      <c r="BI267" s="190"/>
      <c r="BJ267" s="131">
        <v>120</v>
      </c>
      <c r="BK267" s="191">
        <v>165</v>
      </c>
      <c r="BL267" s="13">
        <v>80</v>
      </c>
      <c r="BM267" s="13">
        <v>40</v>
      </c>
      <c r="BN267" s="27" t="s">
        <v>5562</v>
      </c>
      <c r="BO267" s="13" t="s">
        <v>5562</v>
      </c>
      <c r="BP267" s="222">
        <v>100</v>
      </c>
      <c r="BQ267" s="132"/>
      <c r="BR267" s="133"/>
      <c r="BS267" s="125">
        <v>1000000000</v>
      </c>
      <c r="BT267" s="134">
        <v>170</v>
      </c>
      <c r="BU267" s="135">
        <v>-0.41670000000000001</v>
      </c>
      <c r="BV267" s="134">
        <v>0</v>
      </c>
      <c r="BW267" s="136">
        <v>0</v>
      </c>
      <c r="BX267" s="136">
        <v>0</v>
      </c>
      <c r="BY267" s="136">
        <v>0</v>
      </c>
      <c r="BZ267" s="134">
        <v>0</v>
      </c>
      <c r="CA267" s="134">
        <v>0</v>
      </c>
      <c r="CB267" s="134">
        <v>170</v>
      </c>
      <c r="CC267" s="135">
        <v>-0.41670000000000001</v>
      </c>
      <c r="CD267" s="134"/>
      <c r="CE267" s="134"/>
      <c r="CF267" s="137">
        <v>0</v>
      </c>
      <c r="CG267" s="134">
        <v>40</v>
      </c>
      <c r="CH267" s="132"/>
      <c r="CI267" s="132"/>
      <c r="CJ267" s="229" t="s">
        <v>820</v>
      </c>
      <c r="CK267" s="233" t="s">
        <v>820</v>
      </c>
      <c r="CL267" s="138">
        <v>0</v>
      </c>
      <c r="CM267" s="138">
        <v>284</v>
      </c>
      <c r="CN267" s="135">
        <v>0</v>
      </c>
      <c r="CO267" s="135">
        <v>0.61</v>
      </c>
      <c r="CP267" s="139"/>
      <c r="CQ267" s="135">
        <v>0</v>
      </c>
      <c r="CR267" s="179">
        <v>43249</v>
      </c>
      <c r="CS267" s="180">
        <v>43367</v>
      </c>
      <c r="CT267" s="181">
        <v>43493</v>
      </c>
      <c r="CU267" s="181">
        <v>36526</v>
      </c>
      <c r="CV267" s="181">
        <v>36526</v>
      </c>
      <c r="CW267" s="181">
        <v>36526</v>
      </c>
      <c r="CX267" s="181">
        <v>36694</v>
      </c>
      <c r="CY267" s="135">
        <v>0.13837497446720406</v>
      </c>
      <c r="CZ267" s="134">
        <v>0</v>
      </c>
      <c r="DA267" s="135">
        <v>9.7087378640776691E-3</v>
      </c>
      <c r="DB267" s="135">
        <v>0</v>
      </c>
      <c r="DC267" s="135">
        <v>0</v>
      </c>
      <c r="DD267" s="135">
        <v>0</v>
      </c>
      <c r="DE267" s="140">
        <v>0.53398058252427183</v>
      </c>
      <c r="DF267" s="13" t="s">
        <v>820</v>
      </c>
      <c r="DG267" s="80" t="s">
        <v>820</v>
      </c>
      <c r="DH267" s="18" t="b">
        <v>0</v>
      </c>
      <c r="DI267" s="79"/>
      <c r="DJ267" s="79"/>
      <c r="DK267" s="192"/>
      <c r="DL267" s="174"/>
      <c r="DM267" s="193"/>
      <c r="DN267" s="135"/>
      <c r="DO267" s="79"/>
      <c r="DP267" s="79"/>
      <c r="DQ267" s="79"/>
      <c r="DR267" s="79"/>
      <c r="DS267" s="79"/>
      <c r="DT267" s="79"/>
      <c r="DU267" s="79"/>
      <c r="DV267" s="18"/>
      <c r="DW267" s="18"/>
      <c r="DX267" s="18"/>
      <c r="DY267" s="177"/>
      <c r="DZ267" s="177">
        <v>0</v>
      </c>
      <c r="EA267" s="177">
        <v>0</v>
      </c>
      <c r="EB267" s="177">
        <v>0</v>
      </c>
      <c r="EC267" s="177">
        <v>0</v>
      </c>
      <c r="ED267" s="177">
        <v>0</v>
      </c>
      <c r="EE267" s="177">
        <v>0</v>
      </c>
      <c r="EF267" s="177">
        <v>0</v>
      </c>
      <c r="EG267" s="177">
        <v>0</v>
      </c>
      <c r="EH267" s="177">
        <v>0</v>
      </c>
      <c r="EI267" s="177">
        <v>0</v>
      </c>
      <c r="EJ267" s="177">
        <v>0</v>
      </c>
      <c r="EK267" s="177">
        <v>0</v>
      </c>
      <c r="EL267" s="177">
        <v>0</v>
      </c>
      <c r="EM267" s="177">
        <v>0</v>
      </c>
      <c r="EN267" s="177">
        <v>0</v>
      </c>
      <c r="EO267" s="177">
        <v>0</v>
      </c>
      <c r="EP267" s="177">
        <v>0</v>
      </c>
      <c r="EQ267" s="177">
        <v>0</v>
      </c>
      <c r="ER267" s="177">
        <v>0</v>
      </c>
      <c r="ES267" s="177">
        <v>0</v>
      </c>
      <c r="ET267" s="177">
        <v>0</v>
      </c>
      <c r="EU267" s="177">
        <v>0</v>
      </c>
      <c r="EV267" s="177">
        <v>0</v>
      </c>
      <c r="EW267" s="177">
        <v>0</v>
      </c>
      <c r="EX267" s="177">
        <v>0</v>
      </c>
      <c r="EY267" s="177">
        <v>0</v>
      </c>
      <c r="EZ267" s="177">
        <v>0</v>
      </c>
      <c r="FA267" s="177">
        <v>0</v>
      </c>
      <c r="FB267" s="177">
        <v>0</v>
      </c>
      <c r="FC267" s="250">
        <v>130</v>
      </c>
      <c r="FD267" s="246">
        <v>250</v>
      </c>
      <c r="FE267" s="246">
        <v>250</v>
      </c>
      <c r="FF267" s="247">
        <v>250</v>
      </c>
      <c r="FG267" s="246">
        <v>224</v>
      </c>
      <c r="FH267" s="246">
        <v>224</v>
      </c>
      <c r="FI267" s="246">
        <v>224</v>
      </c>
      <c r="FJ267" s="246">
        <v>224</v>
      </c>
      <c r="FK267" s="246">
        <v>218</v>
      </c>
      <c r="FL267" s="246">
        <v>218</v>
      </c>
      <c r="FM267" s="246">
        <v>218</v>
      </c>
      <c r="FN267" s="246">
        <v>218</v>
      </c>
      <c r="FO267" s="246">
        <v>218</v>
      </c>
      <c r="FP267" s="246">
        <v>218</v>
      </c>
      <c r="FQ267" s="246">
        <v>218</v>
      </c>
      <c r="FR267" s="246">
        <v>218</v>
      </c>
      <c r="FS267" s="246">
        <v>218</v>
      </c>
      <c r="FT267" s="246">
        <v>218</v>
      </c>
      <c r="FU267" s="246">
        <v>218</v>
      </c>
      <c r="FV267" s="246">
        <v>218</v>
      </c>
      <c r="FW267" s="246">
        <v>218</v>
      </c>
      <c r="FX267" s="246">
        <v>218</v>
      </c>
      <c r="FY267" s="246">
        <v>218</v>
      </c>
      <c r="FZ267" s="246">
        <v>218</v>
      </c>
      <c r="GA267" s="246">
        <v>218</v>
      </c>
      <c r="GB267" s="246">
        <v>218</v>
      </c>
      <c r="GC267" s="246">
        <v>218</v>
      </c>
      <c r="GD267" s="246">
        <v>208</v>
      </c>
      <c r="GE267" s="246">
        <v>208</v>
      </c>
      <c r="GF267" s="246">
        <v>208</v>
      </c>
      <c r="GG267" s="246">
        <v>206</v>
      </c>
      <c r="GH267" s="246">
        <v>206</v>
      </c>
      <c r="GI267" s="246">
        <v>206</v>
      </c>
      <c r="GJ267" s="246">
        <v>206</v>
      </c>
      <c r="GK267" s="246">
        <v>206</v>
      </c>
      <c r="GL267" s="246">
        <v>206</v>
      </c>
      <c r="GM267" s="246">
        <v>206</v>
      </c>
      <c r="GN267" s="246">
        <v>206</v>
      </c>
      <c r="GO267" s="246">
        <v>206</v>
      </c>
      <c r="GP267" s="246">
        <v>206</v>
      </c>
      <c r="GQ267" s="246">
        <v>206</v>
      </c>
      <c r="GR267" s="246">
        <v>206</v>
      </c>
      <c r="GS267" s="246">
        <v>203</v>
      </c>
      <c r="GT267" s="246">
        <v>201</v>
      </c>
      <c r="GU267" s="246">
        <v>201</v>
      </c>
      <c r="GV267" s="246">
        <v>201</v>
      </c>
      <c r="GW267" s="246">
        <v>201</v>
      </c>
      <c r="GX267" s="246">
        <v>201</v>
      </c>
      <c r="GY267" s="246">
        <v>199</v>
      </c>
      <c r="GZ267" s="246">
        <v>199</v>
      </c>
      <c r="HA267" s="246">
        <v>199</v>
      </c>
      <c r="HB267" s="246">
        <v>199</v>
      </c>
      <c r="HC267" s="246">
        <v>197</v>
      </c>
      <c r="HD267" s="246">
        <v>197</v>
      </c>
      <c r="HE267" s="246">
        <v>1</v>
      </c>
      <c r="HF267" s="246">
        <v>197</v>
      </c>
      <c r="HG267" s="246">
        <v>197</v>
      </c>
      <c r="HH267" s="246">
        <v>197</v>
      </c>
      <c r="HI267" s="246">
        <v>197</v>
      </c>
      <c r="HJ267" s="246">
        <v>197</v>
      </c>
      <c r="HK267" s="198"/>
      <c r="HL267" s="198"/>
      <c r="HM267" s="246">
        <v>197</v>
      </c>
      <c r="HN267" s="246">
        <v>197</v>
      </c>
      <c r="HO267" s="246">
        <v>197</v>
      </c>
      <c r="HP267" s="246">
        <v>197</v>
      </c>
      <c r="HQ267" s="246">
        <v>197</v>
      </c>
      <c r="HR267" s="246">
        <v>197</v>
      </c>
      <c r="HS267" s="246">
        <v>197</v>
      </c>
      <c r="HT267" s="246">
        <v>197</v>
      </c>
      <c r="HU267" s="246">
        <v>197</v>
      </c>
      <c r="HV267" s="198"/>
      <c r="HW267" s="246">
        <v>197</v>
      </c>
      <c r="HX267" s="246">
        <v>197</v>
      </c>
      <c r="HY267" s="246">
        <v>197</v>
      </c>
      <c r="HZ267" s="246">
        <v>197</v>
      </c>
      <c r="IA267" s="246">
        <v>197</v>
      </c>
      <c r="IB267" s="246">
        <v>197</v>
      </c>
      <c r="IC267" s="246">
        <v>197</v>
      </c>
      <c r="ID267" s="246">
        <v>197</v>
      </c>
      <c r="IE267" s="246">
        <v>195</v>
      </c>
      <c r="IF267" s="246">
        <v>195</v>
      </c>
      <c r="IG267" s="246">
        <v>195</v>
      </c>
      <c r="IH267" s="246">
        <v>195</v>
      </c>
      <c r="II267" s="246">
        <v>195</v>
      </c>
      <c r="IJ267" s="246">
        <v>195</v>
      </c>
      <c r="IK267" s="246">
        <v>195</v>
      </c>
      <c r="IL267" s="246">
        <v>195</v>
      </c>
      <c r="IM267" s="246">
        <v>195</v>
      </c>
      <c r="IN267" s="246">
        <v>195</v>
      </c>
      <c r="IO267" s="246">
        <v>195</v>
      </c>
      <c r="IP267" s="246">
        <v>195</v>
      </c>
      <c r="IQ267" s="246">
        <v>191</v>
      </c>
      <c r="IR267" s="246">
        <v>191</v>
      </c>
      <c r="IS267" s="246">
        <v>191</v>
      </c>
      <c r="IT267" s="246">
        <v>191</v>
      </c>
      <c r="IU267" s="246">
        <v>191</v>
      </c>
      <c r="IV267" s="246">
        <v>191</v>
      </c>
      <c r="IW267" s="246">
        <v>191</v>
      </c>
      <c r="IX267" s="246">
        <v>191</v>
      </c>
      <c r="IY267" s="246">
        <v>191</v>
      </c>
      <c r="IZ267" s="198"/>
      <c r="JA267" s="246">
        <v>191</v>
      </c>
      <c r="JB267" s="246">
        <v>191</v>
      </c>
      <c r="JC267" s="246">
        <v>191</v>
      </c>
      <c r="JD267" s="247">
        <v>191</v>
      </c>
      <c r="JE267" s="247">
        <v>191</v>
      </c>
      <c r="JF267" s="247">
        <v>188</v>
      </c>
      <c r="JG267" s="247">
        <v>188</v>
      </c>
      <c r="JH267" s="247">
        <v>188</v>
      </c>
      <c r="JI267" s="247">
        <v>188</v>
      </c>
      <c r="JJ267" s="247"/>
      <c r="JK267" s="247">
        <v>188</v>
      </c>
      <c r="JL267" s="247">
        <v>188</v>
      </c>
      <c r="JM267" s="247">
        <v>186</v>
      </c>
      <c r="JN267" s="247">
        <v>185</v>
      </c>
      <c r="JO267" s="247">
        <v>185</v>
      </c>
      <c r="JP267" s="247">
        <v>185</v>
      </c>
      <c r="JQ267" s="198"/>
      <c r="JR267" s="247">
        <v>185</v>
      </c>
      <c r="JS267" s="247">
        <v>185</v>
      </c>
      <c r="JT267" s="247">
        <v>185</v>
      </c>
      <c r="JU267" s="247">
        <v>185</v>
      </c>
      <c r="JV267" s="247">
        <v>185</v>
      </c>
      <c r="JW267" s="247">
        <v>185</v>
      </c>
      <c r="JX267" s="247">
        <v>185</v>
      </c>
      <c r="JY267" s="247">
        <v>185</v>
      </c>
      <c r="JZ267" s="247">
        <v>185</v>
      </c>
      <c r="KA267" s="247">
        <v>185</v>
      </c>
      <c r="KB267" s="247">
        <v>185</v>
      </c>
      <c r="KC267" s="247">
        <v>185</v>
      </c>
      <c r="KD267" s="247">
        <v>185</v>
      </c>
      <c r="KE267" s="247">
        <v>185</v>
      </c>
      <c r="KF267" s="247">
        <v>185</v>
      </c>
      <c r="KG267" s="247">
        <v>185</v>
      </c>
      <c r="KH267" s="247">
        <v>185</v>
      </c>
      <c r="KI267" s="247">
        <v>185</v>
      </c>
      <c r="KJ267" s="247">
        <v>185</v>
      </c>
      <c r="KK267" s="247">
        <v>185</v>
      </c>
      <c r="KL267" s="247">
        <v>185</v>
      </c>
      <c r="KM267" s="247">
        <v>185</v>
      </c>
      <c r="KN267" s="247">
        <v>185</v>
      </c>
      <c r="KO267" s="247">
        <v>185</v>
      </c>
      <c r="KP267" s="247">
        <v>185</v>
      </c>
      <c r="KQ267" s="247">
        <v>185</v>
      </c>
      <c r="KR267" s="247">
        <v>185</v>
      </c>
      <c r="KS267" s="247">
        <v>185</v>
      </c>
      <c r="KT267" s="247">
        <v>185</v>
      </c>
      <c r="KU267" s="247">
        <v>185</v>
      </c>
      <c r="KV267" s="247">
        <v>185</v>
      </c>
      <c r="KW267" s="247">
        <v>185</v>
      </c>
      <c r="KX267" s="198"/>
      <c r="KY267" s="198"/>
      <c r="KZ267" s="198"/>
      <c r="LA267" s="198"/>
      <c r="LB267" s="247">
        <v>177</v>
      </c>
      <c r="LC267" s="247">
        <v>188</v>
      </c>
      <c r="LD267" s="247">
        <v>188</v>
      </c>
      <c r="LE267" s="247">
        <v>177</v>
      </c>
      <c r="LF267" s="243">
        <v>0</v>
      </c>
      <c r="LG267" s="247">
        <v>177</v>
      </c>
      <c r="LH267" s="198"/>
      <c r="LI267" s="198"/>
      <c r="LJ267" s="198"/>
      <c r="LK267" s="198"/>
      <c r="LL267" s="198"/>
      <c r="LM267" s="198"/>
      <c r="LN267" s="198"/>
      <c r="LO267" s="198"/>
      <c r="LP267" s="198"/>
      <c r="LQ267" s="247">
        <v>177</v>
      </c>
      <c r="LR267" s="198"/>
      <c r="LS267" s="198"/>
      <c r="LT267" s="198"/>
      <c r="LU267" s="198"/>
      <c r="LV267" s="198"/>
      <c r="LW267" s="198"/>
      <c r="LX267" s="198"/>
      <c r="LY267" s="198"/>
      <c r="LZ267" s="198"/>
      <c r="MA267" s="198"/>
      <c r="MB267" s="198"/>
      <c r="MC267" s="198"/>
      <c r="MD267" s="198"/>
      <c r="ME267" s="198"/>
      <c r="MF267" s="198"/>
      <c r="MG267" s="198"/>
      <c r="MH267" s="198"/>
      <c r="MI267" s="198"/>
      <c r="MJ267" s="198"/>
      <c r="MK267" s="198"/>
      <c r="ML267" s="198"/>
      <c r="MM267" s="198"/>
      <c r="MN267" s="247">
        <v>177</v>
      </c>
      <c r="MO267" s="247">
        <v>170</v>
      </c>
      <c r="MP267" s="198"/>
      <c r="MQ267" s="247">
        <v>170</v>
      </c>
      <c r="MR267" s="198"/>
      <c r="MS267" s="198"/>
      <c r="MT267" s="198"/>
      <c r="MU267" s="198"/>
      <c r="MV267" s="198"/>
      <c r="MW267" s="198"/>
      <c r="MX267" s="198"/>
      <c r="MY267" s="198"/>
      <c r="MZ267" s="198"/>
      <c r="NA267" s="247">
        <v>170</v>
      </c>
      <c r="NB267" s="198"/>
      <c r="NC267" s="198"/>
      <c r="ND267" s="198"/>
      <c r="NE267" s="198"/>
      <c r="NF267" s="198"/>
      <c r="NG267" s="198"/>
      <c r="NH267" s="198"/>
      <c r="NI267" s="198"/>
      <c r="NJ267" s="198"/>
      <c r="NK267" s="198"/>
      <c r="NL267" s="198"/>
      <c r="NM267" s="198"/>
      <c r="NN267" s="198"/>
      <c r="NO267" s="198"/>
      <c r="NP267" s="198"/>
      <c r="NQ267" s="198"/>
      <c r="NR267" s="198"/>
      <c r="NS267" s="198"/>
      <c r="NT267" s="198"/>
      <c r="NU267" s="198"/>
      <c r="NV267" s="198"/>
      <c r="NW267" s="198"/>
      <c r="NX267" s="198"/>
      <c r="NY267" s="198"/>
      <c r="NZ267" s="198"/>
      <c r="OA267" s="198"/>
      <c r="OB267" s="198"/>
      <c r="OC267" s="198"/>
      <c r="OD267" s="198"/>
      <c r="OE267" s="198"/>
      <c r="OF267" s="198"/>
      <c r="OG267" s="198"/>
      <c r="OH267" s="198"/>
      <c r="OI267" s="198"/>
      <c r="OJ267" s="198"/>
      <c r="OK267" s="198"/>
      <c r="OL267" s="198"/>
      <c r="OM267" s="198"/>
      <c r="ON267" s="198"/>
      <c r="OO267" s="198"/>
      <c r="OP267" s="198"/>
      <c r="OQ267" s="198"/>
      <c r="OR267" s="198"/>
      <c r="OS267" s="198"/>
      <c r="OT267" s="198"/>
      <c r="OU267" s="198"/>
      <c r="OV267" s="198"/>
      <c r="OW267" s="198"/>
      <c r="OX267" s="198"/>
      <c r="OY267" s="198"/>
      <c r="OZ267" s="198"/>
      <c r="PA267" s="198"/>
      <c r="PB267" s="198"/>
      <c r="PC267" s="198"/>
      <c r="PD267" s="198"/>
      <c r="PE267" s="198"/>
      <c r="PF267" s="198"/>
      <c r="PG267" s="198"/>
      <c r="PH267" s="198"/>
      <c r="PI267" s="198"/>
      <c r="PJ267" s="198"/>
      <c r="PK267" s="198"/>
      <c r="PL267" s="198"/>
      <c r="PM267" s="198"/>
      <c r="PN267" s="198"/>
      <c r="PO267" s="198"/>
      <c r="PP267" s="198"/>
      <c r="PQ267" s="198"/>
      <c r="PR267" s="198"/>
      <c r="PS267" s="198"/>
      <c r="PT267" s="198"/>
      <c r="PU267" s="198"/>
      <c r="PV267" s="198"/>
      <c r="PW267" s="198"/>
      <c r="PX267" s="261"/>
      <c r="PY267" s="261"/>
      <c r="PZ267" s="261"/>
      <c r="QA267" s="261"/>
      <c r="QB267" s="261"/>
      <c r="QC267" s="261"/>
      <c r="QD267" s="261"/>
      <c r="QE267" s="261"/>
      <c r="QF267" s="261"/>
      <c r="QG267" s="261"/>
      <c r="QH267" s="261"/>
      <c r="QI267" s="261"/>
      <c r="QJ267" s="261"/>
      <c r="QK267" s="261"/>
      <c r="QL267" s="261"/>
      <c r="QM267" s="261"/>
      <c r="QN267" s="261"/>
      <c r="QO267" s="261"/>
      <c r="QP267" s="261"/>
      <c r="QQ267" s="261"/>
      <c r="QR267" s="261"/>
      <c r="QS267" s="261"/>
      <c r="QT267" s="261"/>
      <c r="QU267" s="261"/>
      <c r="QV267" s="261"/>
      <c r="QW267" s="261"/>
      <c r="QX267" s="261"/>
      <c r="QY267" s="261"/>
      <c r="QZ267" s="261"/>
      <c r="RA267" s="261"/>
      <c r="RB267" s="261"/>
      <c r="RC267" s="261"/>
      <c r="RD267" s="261"/>
      <c r="RE267" s="261"/>
      <c r="RF267" s="261"/>
      <c r="RG267" s="261"/>
      <c r="RH267" s="261"/>
      <c r="RI267" s="261"/>
      <c r="RJ267" s="261"/>
      <c r="RK267" s="261"/>
      <c r="RL267" s="261"/>
      <c r="RM267" s="261"/>
      <c r="RN267" s="261"/>
      <c r="RO267" s="261"/>
      <c r="RP267" s="261"/>
      <c r="RQ267" s="261"/>
      <c r="RR267" s="261"/>
      <c r="RS267" s="261"/>
      <c r="RT267" s="261"/>
      <c r="RU267" s="261"/>
      <c r="RV267" s="261"/>
      <c r="RW267" s="261"/>
      <c r="RX267" s="261"/>
      <c r="RY267" s="261"/>
      <c r="RZ267" s="261"/>
      <c r="SA267" s="261"/>
      <c r="SB267" s="261"/>
      <c r="SC267" s="261"/>
      <c r="SD267" s="261"/>
      <c r="SE267" s="261"/>
    </row>
    <row r="268" spans="1:499" x14ac:dyDescent="0.2">
      <c r="A268" s="230" t="s">
        <v>830</v>
      </c>
      <c r="B268" s="231" t="s">
        <v>1962</v>
      </c>
      <c r="C268" s="225"/>
      <c r="D268" s="225"/>
      <c r="E268" s="225"/>
      <c r="F268" s="226" t="s">
        <v>5965</v>
      </c>
      <c r="G268" s="226" t="s">
        <v>5550</v>
      </c>
      <c r="H268" s="226" t="s">
        <v>5551</v>
      </c>
      <c r="I268" s="226" t="s">
        <v>5958</v>
      </c>
      <c r="J268" s="226"/>
      <c r="K268" s="226"/>
      <c r="L268" s="226"/>
      <c r="M268" s="226"/>
      <c r="N268" s="226" t="s">
        <v>5553</v>
      </c>
      <c r="O268" s="226" t="s">
        <v>5896</v>
      </c>
      <c r="P268" s="226"/>
      <c r="Q268" s="237">
        <v>0</v>
      </c>
      <c r="R268" s="238"/>
      <c r="S268" s="238"/>
      <c r="T268" s="238"/>
      <c r="U268" s="238"/>
      <c r="V268" s="238"/>
      <c r="W268" s="232" t="s">
        <v>5561</v>
      </c>
      <c r="X268" s="232"/>
      <c r="Y268" s="232" t="s">
        <v>5556</v>
      </c>
      <c r="Z268" s="235">
        <v>3.9</v>
      </c>
      <c r="AA268" s="235">
        <v>5</v>
      </c>
      <c r="AB268" s="235">
        <v>0</v>
      </c>
      <c r="AC268" s="224">
        <v>36526</v>
      </c>
      <c r="AD268" s="224">
        <v>36526</v>
      </c>
      <c r="AE268" s="125">
        <v>18</v>
      </c>
      <c r="AF268" s="125">
        <v>24</v>
      </c>
      <c r="AG268" s="125">
        <v>12</v>
      </c>
      <c r="AH268" s="236">
        <v>1</v>
      </c>
      <c r="AI268" s="236" t="s">
        <v>819</v>
      </c>
      <c r="AJ268" s="125" t="s">
        <v>6225</v>
      </c>
      <c r="AK268" s="175" t="s">
        <v>5144</v>
      </c>
      <c r="AL268" s="125" t="s">
        <v>820</v>
      </c>
      <c r="AM268" s="27" t="s">
        <v>820</v>
      </c>
      <c r="AN268" s="126">
        <v>12.72</v>
      </c>
      <c r="AO268" s="126">
        <v>22.5</v>
      </c>
      <c r="AP268" s="126">
        <v>7.9</v>
      </c>
      <c r="AQ268" s="126">
        <v>2.9</v>
      </c>
      <c r="AR268" s="125">
        <v>4</v>
      </c>
      <c r="AS268" s="125">
        <v>0</v>
      </c>
      <c r="AT268" s="178">
        <v>43333</v>
      </c>
      <c r="AU268" s="178"/>
      <c r="AV268" s="178">
        <v>43414</v>
      </c>
      <c r="AW268" s="239" t="s">
        <v>855</v>
      </c>
      <c r="AX268" s="239" t="s">
        <v>846</v>
      </c>
      <c r="AY268" s="127"/>
      <c r="AZ268" s="127"/>
      <c r="BA268" s="128">
        <v>150</v>
      </c>
      <c r="BB268" s="128" t="s">
        <v>489</v>
      </c>
      <c r="BC268" s="128"/>
      <c r="BD268" s="128">
        <v>1</v>
      </c>
      <c r="BE268" s="129" t="s">
        <v>541</v>
      </c>
      <c r="BF268" s="130">
        <v>1</v>
      </c>
      <c r="BG268" s="240"/>
      <c r="BH268" s="241"/>
      <c r="BI268" s="190"/>
      <c r="BJ268" s="131">
        <v>1144</v>
      </c>
      <c r="BK268" s="191">
        <v>550</v>
      </c>
      <c r="BL268" s="13">
        <v>761</v>
      </c>
      <c r="BM268" s="13">
        <v>378</v>
      </c>
      <c r="BN268" s="27" t="s">
        <v>706</v>
      </c>
      <c r="BO268" s="13" t="s">
        <v>705</v>
      </c>
      <c r="BP268" s="222">
        <v>1021</v>
      </c>
      <c r="BQ268" s="132"/>
      <c r="BR268" s="133"/>
      <c r="BS268" s="125">
        <v>1000000000</v>
      </c>
      <c r="BT268" s="134">
        <v>0</v>
      </c>
      <c r="BU268" s="135">
        <v>1</v>
      </c>
      <c r="BV268" s="134">
        <v>400</v>
      </c>
      <c r="BW268" s="136">
        <v>0</v>
      </c>
      <c r="BX268" s="136">
        <v>0</v>
      </c>
      <c r="BY268" s="136">
        <v>400</v>
      </c>
      <c r="BZ268" s="134">
        <v>0</v>
      </c>
      <c r="CA268" s="134">
        <v>0</v>
      </c>
      <c r="CB268" s="134">
        <v>400</v>
      </c>
      <c r="CC268" s="135">
        <v>0.65029999999999999</v>
      </c>
      <c r="CD268" s="134"/>
      <c r="CE268" s="134"/>
      <c r="CF268" s="137">
        <v>744</v>
      </c>
      <c r="CG268" s="134">
        <v>381</v>
      </c>
      <c r="CH268" s="132"/>
      <c r="CI268" s="132"/>
      <c r="CJ268" s="229" t="s">
        <v>820</v>
      </c>
      <c r="CK268" s="233" t="s">
        <v>820</v>
      </c>
      <c r="CL268" s="138">
        <v>416</v>
      </c>
      <c r="CM268" s="138">
        <v>0</v>
      </c>
      <c r="CN268" s="135">
        <v>0</v>
      </c>
      <c r="CO268" s="135">
        <v>0.38</v>
      </c>
      <c r="CP268" s="139"/>
      <c r="CQ268" s="135">
        <v>1</v>
      </c>
      <c r="CR268" s="179">
        <v>43479</v>
      </c>
      <c r="CS268" s="180">
        <v>43479</v>
      </c>
      <c r="CT268" s="181">
        <v>43605</v>
      </c>
      <c r="CU268" s="181">
        <v>43311</v>
      </c>
      <c r="CV268" s="181">
        <v>43395</v>
      </c>
      <c r="CW268" s="181">
        <v>43395</v>
      </c>
      <c r="CX268" s="181">
        <v>43479</v>
      </c>
      <c r="CY268" s="135">
        <v>1</v>
      </c>
      <c r="CZ268" s="134">
        <v>0</v>
      </c>
      <c r="DA268" s="135">
        <v>2.197802197802198E-2</v>
      </c>
      <c r="DB268" s="135">
        <v>0</v>
      </c>
      <c r="DC268" s="135">
        <v>0</v>
      </c>
      <c r="DD268" s="135">
        <v>0</v>
      </c>
      <c r="DE268" s="140">
        <v>0</v>
      </c>
      <c r="DF268" s="13" t="s">
        <v>820</v>
      </c>
      <c r="DG268" s="80" t="s">
        <v>706</v>
      </c>
      <c r="DH268" s="18" t="b">
        <v>0</v>
      </c>
      <c r="DI268" s="79"/>
      <c r="DJ268" s="79"/>
      <c r="DK268" s="192"/>
      <c r="DL268" s="174"/>
      <c r="DM268" s="193"/>
      <c r="DN268" s="135"/>
      <c r="DO268" s="79"/>
      <c r="DP268" s="79"/>
      <c r="DQ268" s="79"/>
      <c r="DR268" s="79"/>
      <c r="DS268" s="79"/>
      <c r="DT268" s="79"/>
      <c r="DU268" s="79"/>
      <c r="DV268" s="18"/>
      <c r="DW268" s="18"/>
      <c r="DX268" s="18"/>
      <c r="DY268" s="177"/>
      <c r="DZ268" s="177">
        <v>0</v>
      </c>
      <c r="EA268" s="177">
        <v>0</v>
      </c>
      <c r="EB268" s="177">
        <v>0</v>
      </c>
      <c r="EC268" s="177">
        <v>0</v>
      </c>
      <c r="ED268" s="177">
        <v>0</v>
      </c>
      <c r="EE268" s="177">
        <v>0</v>
      </c>
      <c r="EF268" s="177">
        <v>0</v>
      </c>
      <c r="EG268" s="177">
        <v>0</v>
      </c>
      <c r="EH268" s="177">
        <v>0</v>
      </c>
      <c r="EI268" s="177">
        <v>0</v>
      </c>
      <c r="EJ268" s="177">
        <v>0</v>
      </c>
      <c r="EK268" s="177">
        <v>0</v>
      </c>
      <c r="EL268" s="177">
        <v>0</v>
      </c>
      <c r="EM268" s="177">
        <v>0</v>
      </c>
      <c r="EN268" s="177">
        <v>0</v>
      </c>
      <c r="EO268" s="177">
        <v>0</v>
      </c>
      <c r="EP268" s="177">
        <v>432</v>
      </c>
      <c r="EQ268" s="177">
        <v>0</v>
      </c>
      <c r="ER268" s="177">
        <v>0</v>
      </c>
      <c r="ES268" s="177">
        <v>0</v>
      </c>
      <c r="ET268" s="177">
        <v>0</v>
      </c>
      <c r="EU268" s="177">
        <v>494</v>
      </c>
      <c r="EV268" s="177">
        <v>0</v>
      </c>
      <c r="EW268" s="177">
        <v>0</v>
      </c>
      <c r="EX268" s="177">
        <v>0</v>
      </c>
      <c r="EY268" s="177">
        <v>501</v>
      </c>
      <c r="EZ268" s="177">
        <v>0</v>
      </c>
      <c r="FA268" s="177">
        <v>0</v>
      </c>
      <c r="FB268" s="177">
        <v>546</v>
      </c>
      <c r="FC268" s="249">
        <v>360</v>
      </c>
      <c r="FD268" s="244">
        <v>265</v>
      </c>
      <c r="FE268" s="244">
        <v>265</v>
      </c>
      <c r="FF268" s="244">
        <v>265</v>
      </c>
      <c r="FG268" s="245">
        <v>158</v>
      </c>
      <c r="FH268" s="245">
        <v>156</v>
      </c>
      <c r="FI268" s="242">
        <v>156</v>
      </c>
      <c r="FJ268" s="242">
        <v>156</v>
      </c>
      <c r="FK268" s="242">
        <v>149</v>
      </c>
      <c r="FL268" s="242">
        <v>149</v>
      </c>
      <c r="FM268" s="242">
        <v>149</v>
      </c>
      <c r="FN268" s="242">
        <v>149</v>
      </c>
      <c r="FO268" s="242">
        <v>149</v>
      </c>
      <c r="FP268" s="242">
        <v>149</v>
      </c>
      <c r="FQ268" s="242">
        <v>149</v>
      </c>
      <c r="FR268" s="242">
        <v>149</v>
      </c>
      <c r="FS268" s="242">
        <v>149</v>
      </c>
      <c r="FT268" s="242">
        <v>149</v>
      </c>
      <c r="FU268" s="242">
        <v>149</v>
      </c>
      <c r="FV268" s="242">
        <v>149</v>
      </c>
      <c r="FW268" s="242">
        <v>149</v>
      </c>
      <c r="FX268" s="242">
        <v>149</v>
      </c>
      <c r="FY268" s="242">
        <v>149</v>
      </c>
      <c r="FZ268" s="242">
        <v>149</v>
      </c>
      <c r="GA268" s="242">
        <v>149</v>
      </c>
      <c r="GB268" s="242">
        <v>149</v>
      </c>
      <c r="GC268" s="242">
        <v>149</v>
      </c>
      <c r="GD268" s="242">
        <v>138</v>
      </c>
      <c r="GE268" s="242">
        <v>138</v>
      </c>
      <c r="GF268" s="242">
        <v>128</v>
      </c>
      <c r="GG268" s="242">
        <v>128</v>
      </c>
      <c r="GH268" s="242">
        <v>128</v>
      </c>
      <c r="GI268" s="242">
        <v>128</v>
      </c>
      <c r="GJ268" s="242">
        <v>128</v>
      </c>
      <c r="GK268" s="242">
        <v>128</v>
      </c>
      <c r="GL268" s="242">
        <v>123</v>
      </c>
      <c r="GM268" s="242">
        <v>123</v>
      </c>
      <c r="GN268" s="242">
        <v>119</v>
      </c>
      <c r="GO268" s="242">
        <v>113</v>
      </c>
      <c r="GP268" s="242">
        <v>113</v>
      </c>
      <c r="GQ268" s="242">
        <v>113</v>
      </c>
      <c r="GR268" s="242">
        <v>113</v>
      </c>
      <c r="GS268" s="242">
        <v>113</v>
      </c>
      <c r="GT268" s="242">
        <v>111</v>
      </c>
      <c r="GU268" s="242">
        <v>104</v>
      </c>
      <c r="GV268" s="242">
        <v>104</v>
      </c>
      <c r="GW268" s="242">
        <v>104</v>
      </c>
      <c r="GX268" s="242">
        <v>104</v>
      </c>
      <c r="GY268" s="242">
        <v>104</v>
      </c>
      <c r="GZ268" s="242">
        <v>104</v>
      </c>
      <c r="HA268" s="242">
        <v>104</v>
      </c>
      <c r="HB268" s="242">
        <v>104</v>
      </c>
      <c r="HC268" s="242">
        <v>104</v>
      </c>
      <c r="HD268" s="242">
        <v>104</v>
      </c>
      <c r="HE268" s="242">
        <v>1</v>
      </c>
      <c r="HF268" s="242">
        <v>104</v>
      </c>
      <c r="HG268" s="242">
        <v>104</v>
      </c>
      <c r="HH268" s="242">
        <v>104</v>
      </c>
      <c r="HI268" s="242">
        <v>104</v>
      </c>
      <c r="HJ268" s="242">
        <v>104</v>
      </c>
      <c r="HK268" s="196"/>
      <c r="HL268" s="196"/>
      <c r="HM268" s="242">
        <v>98</v>
      </c>
      <c r="HN268" s="242">
        <v>98</v>
      </c>
      <c r="HO268" s="242">
        <v>104</v>
      </c>
      <c r="HP268" s="242">
        <v>88</v>
      </c>
      <c r="HQ268" s="242">
        <v>88</v>
      </c>
      <c r="HR268" s="242">
        <v>78</v>
      </c>
      <c r="HS268" s="242">
        <v>78</v>
      </c>
      <c r="HT268" s="242">
        <v>78</v>
      </c>
      <c r="HU268" s="242">
        <v>78</v>
      </c>
      <c r="HV268" s="196"/>
      <c r="HW268" s="242">
        <v>68</v>
      </c>
      <c r="HX268" s="242">
        <v>64</v>
      </c>
      <c r="HY268" s="242">
        <v>64</v>
      </c>
      <c r="HZ268" s="242">
        <v>64</v>
      </c>
      <c r="IA268" s="242">
        <v>64</v>
      </c>
      <c r="IB268" s="242">
        <v>64</v>
      </c>
      <c r="IC268" s="242">
        <v>64</v>
      </c>
      <c r="ID268" s="242">
        <v>59</v>
      </c>
      <c r="IE268" s="242">
        <v>59</v>
      </c>
      <c r="IF268" s="242">
        <v>60</v>
      </c>
      <c r="IG268" s="242">
        <v>60</v>
      </c>
      <c r="IH268" s="242">
        <v>60</v>
      </c>
      <c r="II268" s="242">
        <v>60</v>
      </c>
      <c r="IJ268" s="242">
        <v>60</v>
      </c>
      <c r="IK268" s="242">
        <v>42</v>
      </c>
      <c r="IL268" s="242">
        <v>29</v>
      </c>
      <c r="IM268" s="242">
        <v>29</v>
      </c>
      <c r="IN268" s="242">
        <v>29</v>
      </c>
      <c r="IO268" s="242">
        <v>29</v>
      </c>
      <c r="IP268" s="242">
        <v>29</v>
      </c>
      <c r="IQ268" s="242">
        <v>27</v>
      </c>
      <c r="IR268" s="242">
        <v>27</v>
      </c>
      <c r="IS268" s="242">
        <v>27</v>
      </c>
      <c r="IT268" s="242">
        <v>27</v>
      </c>
      <c r="IU268" s="242">
        <v>27</v>
      </c>
      <c r="IV268" s="242">
        <v>27</v>
      </c>
      <c r="IW268" s="242">
        <v>27</v>
      </c>
      <c r="IX268" s="242">
        <v>27</v>
      </c>
      <c r="IY268" s="242">
        <v>27</v>
      </c>
      <c r="IZ268" s="196"/>
      <c r="JA268" s="242">
        <v>21</v>
      </c>
      <c r="JB268" s="242">
        <v>21</v>
      </c>
      <c r="JC268" s="242">
        <v>21</v>
      </c>
      <c r="JD268" s="245">
        <v>19</v>
      </c>
      <c r="JE268" s="245">
        <v>19</v>
      </c>
      <c r="JF268" s="245">
        <v>24</v>
      </c>
      <c r="JG268" s="245">
        <v>4</v>
      </c>
      <c r="JH268" s="245">
        <v>4</v>
      </c>
      <c r="JI268" s="245">
        <v>4</v>
      </c>
      <c r="JJ268" s="245"/>
      <c r="JK268" s="242">
        <v>4</v>
      </c>
      <c r="JL268" s="252">
        <v>-6</v>
      </c>
      <c r="JM268" s="252">
        <v>-6</v>
      </c>
      <c r="JN268" s="252">
        <v>-6</v>
      </c>
      <c r="JO268" s="252">
        <v>-6</v>
      </c>
      <c r="JP268" s="252">
        <v>-6</v>
      </c>
      <c r="JQ268" s="196"/>
      <c r="JR268" s="252">
        <v>-6</v>
      </c>
      <c r="JS268" s="252">
        <v>-6</v>
      </c>
      <c r="JT268" s="245">
        <v>4</v>
      </c>
      <c r="JU268" s="245">
        <v>4</v>
      </c>
      <c r="JV268" s="245">
        <v>4</v>
      </c>
      <c r="JW268" s="245">
        <v>4</v>
      </c>
      <c r="JX268" s="245">
        <v>4</v>
      </c>
      <c r="JY268" s="199">
        <v>0</v>
      </c>
      <c r="JZ268" s="199">
        <v>0</v>
      </c>
      <c r="KA268" s="199">
        <v>0</v>
      </c>
      <c r="KB268" s="199">
        <v>0</v>
      </c>
      <c r="KC268" s="199">
        <v>0</v>
      </c>
      <c r="KD268" s="199">
        <v>0</v>
      </c>
      <c r="KE268" s="199">
        <v>0</v>
      </c>
      <c r="KF268" s="199">
        <v>0</v>
      </c>
      <c r="KG268" s="199">
        <v>0</v>
      </c>
      <c r="KH268" s="199">
        <v>0</v>
      </c>
      <c r="KI268" s="199">
        <v>0</v>
      </c>
      <c r="KJ268" s="199">
        <v>0</v>
      </c>
      <c r="KK268" s="199">
        <v>0</v>
      </c>
      <c r="KL268" s="199">
        <v>0</v>
      </c>
      <c r="KM268" s="199">
        <v>0</v>
      </c>
      <c r="KN268" s="199">
        <v>0</v>
      </c>
      <c r="KO268" s="199">
        <v>0</v>
      </c>
      <c r="KP268" s="199">
        <v>0</v>
      </c>
      <c r="KQ268" s="199">
        <v>0</v>
      </c>
      <c r="KR268" s="199">
        <v>0</v>
      </c>
      <c r="KS268" s="199">
        <v>0</v>
      </c>
      <c r="KT268" s="199">
        <v>0</v>
      </c>
      <c r="KU268" s="199">
        <v>0</v>
      </c>
      <c r="KV268" s="199">
        <v>0</v>
      </c>
      <c r="KW268" s="199">
        <v>0</v>
      </c>
      <c r="KX268" s="196"/>
      <c r="KY268" s="196"/>
      <c r="KZ268" s="196"/>
      <c r="LA268" s="196"/>
      <c r="LB268" s="199">
        <v>0</v>
      </c>
      <c r="LC268" s="245">
        <v>4</v>
      </c>
      <c r="LD268" s="245">
        <v>4</v>
      </c>
      <c r="LE268" s="199">
        <v>0</v>
      </c>
      <c r="LF268" s="199">
        <v>0</v>
      </c>
      <c r="LG268" s="199">
        <v>0</v>
      </c>
      <c r="LH268" s="196"/>
      <c r="LI268" s="196"/>
      <c r="LJ268" s="196"/>
      <c r="LK268" s="196"/>
      <c r="LL268" s="196"/>
      <c r="LM268" s="196"/>
      <c r="LN268" s="196"/>
      <c r="LO268" s="196"/>
      <c r="LP268" s="196"/>
      <c r="LQ268" s="199">
        <v>0</v>
      </c>
      <c r="LR268" s="196"/>
      <c r="LS268" s="196"/>
      <c r="LT268" s="196"/>
      <c r="LU268" s="196"/>
      <c r="LV268" s="196"/>
      <c r="LW268" s="196"/>
      <c r="LX268" s="196"/>
      <c r="LY268" s="196"/>
      <c r="LZ268" s="196"/>
      <c r="MA268" s="196"/>
      <c r="MB268" s="196"/>
      <c r="MC268" s="196"/>
      <c r="MD268" s="196"/>
      <c r="ME268" s="196"/>
      <c r="MF268" s="196"/>
      <c r="MG268" s="196"/>
      <c r="MH268" s="196"/>
      <c r="MI268" s="196"/>
      <c r="MJ268" s="196"/>
      <c r="MK268" s="196"/>
      <c r="ML268" s="196"/>
      <c r="MM268" s="196"/>
      <c r="MN268" s="199">
        <v>0</v>
      </c>
      <c r="MO268" s="199">
        <v>0</v>
      </c>
      <c r="MP268" s="196"/>
      <c r="MQ268" s="199">
        <v>0</v>
      </c>
      <c r="MR268" s="196"/>
      <c r="MS268" s="196"/>
      <c r="MT268" s="196"/>
      <c r="MU268" s="196"/>
      <c r="MV268" s="196"/>
      <c r="MW268" s="196"/>
      <c r="MX268" s="196"/>
      <c r="MY268" s="196"/>
      <c r="MZ268" s="196"/>
      <c r="NA268" s="199">
        <v>0</v>
      </c>
      <c r="NB268" s="196"/>
      <c r="NC268" s="196"/>
      <c r="ND268" s="196"/>
      <c r="NE268" s="196"/>
      <c r="NF268" s="196"/>
      <c r="NG268" s="196"/>
      <c r="NH268" s="196"/>
      <c r="NI268" s="196"/>
      <c r="NJ268" s="196"/>
      <c r="NK268" s="196"/>
      <c r="NL268" s="196"/>
      <c r="NM268" s="196"/>
      <c r="NN268" s="196"/>
      <c r="NO268" s="196"/>
      <c r="NP268" s="196"/>
      <c r="NQ268" s="196"/>
      <c r="NR268" s="196"/>
      <c r="NS268" s="196"/>
      <c r="NT268" s="196"/>
      <c r="NU268" s="196"/>
      <c r="NV268" s="196"/>
      <c r="NW268" s="196"/>
      <c r="NX268" s="196"/>
      <c r="NY268" s="196"/>
      <c r="NZ268" s="196"/>
      <c r="OA268" s="196"/>
      <c r="OB268" s="196"/>
      <c r="OC268" s="196"/>
      <c r="OD268" s="196"/>
      <c r="OE268" s="196"/>
      <c r="OF268" s="196"/>
      <c r="OG268" s="196"/>
      <c r="OH268" s="196"/>
      <c r="OI268" s="196"/>
      <c r="OJ268" s="196"/>
      <c r="OK268" s="196"/>
      <c r="OL268" s="196"/>
      <c r="OM268" s="196"/>
      <c r="ON268" s="196"/>
      <c r="OO268" s="196"/>
      <c r="OP268" s="196"/>
      <c r="OQ268" s="196"/>
      <c r="OR268" s="196"/>
      <c r="OS268" s="196"/>
      <c r="OT268" s="196"/>
      <c r="OU268" s="196"/>
      <c r="OV268" s="196"/>
      <c r="OW268" s="196"/>
      <c r="OX268" s="196"/>
      <c r="OY268" s="196"/>
      <c r="OZ268" s="196"/>
      <c r="PA268" s="196"/>
      <c r="PB268" s="196"/>
      <c r="PC268" s="196"/>
      <c r="PD268" s="196"/>
      <c r="PE268" s="196"/>
      <c r="PF268" s="196"/>
      <c r="PG268" s="196"/>
      <c r="PH268" s="196"/>
      <c r="PI268" s="196"/>
      <c r="PJ268" s="196"/>
      <c r="PK268" s="196"/>
      <c r="PL268" s="196"/>
      <c r="PM268" s="196"/>
      <c r="PN268" s="196"/>
      <c r="PO268" s="196"/>
      <c r="PP268" s="196"/>
      <c r="PQ268" s="196"/>
      <c r="PR268" s="196"/>
      <c r="PS268" s="196"/>
      <c r="PT268" s="196"/>
      <c r="PU268" s="196"/>
      <c r="PV268" s="196"/>
      <c r="PW268" s="196"/>
      <c r="PX268" s="261"/>
      <c r="PY268" s="261"/>
      <c r="PZ268" s="261"/>
      <c r="QA268" s="261"/>
      <c r="QB268" s="261"/>
      <c r="QC268" s="261"/>
      <c r="QD268" s="261"/>
      <c r="QE268" s="261"/>
      <c r="QF268" s="261"/>
      <c r="QG268" s="261"/>
      <c r="QH268" s="261"/>
      <c r="QI268" s="261"/>
      <c r="QJ268" s="261"/>
      <c r="QK268" s="261"/>
      <c r="QL268" s="261"/>
      <c r="QM268" s="261"/>
      <c r="QN268" s="261"/>
      <c r="QO268" s="261"/>
      <c r="QP268" s="261"/>
      <c r="QQ268" s="261"/>
      <c r="QR268" s="261"/>
      <c r="QS268" s="261"/>
      <c r="QT268" s="261"/>
      <c r="QU268" s="261"/>
      <c r="QV268" s="261"/>
      <c r="QW268" s="261"/>
      <c r="QX268" s="261"/>
      <c r="QY268" s="261"/>
      <c r="QZ268" s="261"/>
      <c r="RA268" s="261"/>
      <c r="RB268" s="261"/>
      <c r="RC268" s="261"/>
      <c r="RD268" s="261"/>
      <c r="RE268" s="261"/>
      <c r="RF268" s="261"/>
      <c r="RG268" s="261"/>
      <c r="RH268" s="261"/>
      <c r="RI268" s="261"/>
      <c r="RJ268" s="261"/>
      <c r="RK268" s="261"/>
      <c r="RL268" s="261"/>
      <c r="RM268" s="261"/>
      <c r="RN268" s="261"/>
      <c r="RO268" s="261"/>
      <c r="RP268" s="261"/>
      <c r="RQ268" s="261"/>
      <c r="RR268" s="261"/>
      <c r="RS268" s="261"/>
      <c r="RT268" s="261"/>
      <c r="RU268" s="261"/>
      <c r="RV268" s="261"/>
      <c r="RW268" s="261"/>
      <c r="RX268" s="261"/>
      <c r="RY268" s="261"/>
      <c r="RZ268" s="261"/>
      <c r="SA268" s="261"/>
      <c r="SB268" s="261"/>
      <c r="SC268" s="261"/>
      <c r="SD268" s="261"/>
      <c r="SE268" s="261"/>
    </row>
    <row r="269" spans="1:499" x14ac:dyDescent="0.2">
      <c r="A269" s="230" t="s">
        <v>830</v>
      </c>
      <c r="B269" s="231" t="s">
        <v>2425</v>
      </c>
      <c r="C269" s="225"/>
      <c r="D269" s="225"/>
      <c r="E269" s="225"/>
      <c r="F269" s="226" t="s">
        <v>5966</v>
      </c>
      <c r="G269" s="226" t="s">
        <v>5550</v>
      </c>
      <c r="H269" s="226" t="s">
        <v>5551</v>
      </c>
      <c r="I269" s="226" t="s">
        <v>5958</v>
      </c>
      <c r="J269" s="226"/>
      <c r="K269" s="226"/>
      <c r="L269" s="226"/>
      <c r="M269" s="226"/>
      <c r="N269" s="226" t="s">
        <v>5553</v>
      </c>
      <c r="O269" s="226" t="s">
        <v>5713</v>
      </c>
      <c r="P269" s="226"/>
      <c r="Q269" s="237">
        <v>0</v>
      </c>
      <c r="R269" s="238"/>
      <c r="S269" s="238"/>
      <c r="T269" s="238"/>
      <c r="U269" s="238"/>
      <c r="V269" s="238"/>
      <c r="W269" s="232" t="s">
        <v>5561</v>
      </c>
      <c r="X269" s="232"/>
      <c r="Y269" s="232" t="s">
        <v>5556</v>
      </c>
      <c r="Z269" s="235">
        <v>6.83</v>
      </c>
      <c r="AA269" s="235">
        <v>10.51</v>
      </c>
      <c r="AB269" s="235">
        <v>0</v>
      </c>
      <c r="AC269" s="224">
        <v>36526</v>
      </c>
      <c r="AD269" s="224">
        <v>36526</v>
      </c>
      <c r="AE269" s="125">
        <v>18</v>
      </c>
      <c r="AF269" s="125">
        <v>24</v>
      </c>
      <c r="AG269" s="125">
        <v>12</v>
      </c>
      <c r="AH269" s="236">
        <v>1</v>
      </c>
      <c r="AI269" s="236" t="s">
        <v>819</v>
      </c>
      <c r="AJ269" s="125" t="s">
        <v>6225</v>
      </c>
      <c r="AK269" s="175" t="s">
        <v>5145</v>
      </c>
      <c r="AL269" s="125" t="s">
        <v>820</v>
      </c>
      <c r="AM269" s="27" t="s">
        <v>820</v>
      </c>
      <c r="AN269" s="126">
        <v>6.53</v>
      </c>
      <c r="AO269" s="126">
        <v>9.3000000000000007</v>
      </c>
      <c r="AP269" s="126">
        <v>3.4</v>
      </c>
      <c r="AQ269" s="126">
        <v>3.8</v>
      </c>
      <c r="AR269" s="125">
        <v>0</v>
      </c>
      <c r="AS269" s="125">
        <v>0</v>
      </c>
      <c r="AT269" s="178">
        <v>43450</v>
      </c>
      <c r="AU269" s="178"/>
      <c r="AV269" s="178">
        <v>43414</v>
      </c>
      <c r="AW269" s="239" t="s">
        <v>855</v>
      </c>
      <c r="AX269" s="239" t="s">
        <v>846</v>
      </c>
      <c r="AY269" s="127"/>
      <c r="AZ269" s="127"/>
      <c r="BA269" s="128">
        <v>100</v>
      </c>
      <c r="BB269" s="128" t="s">
        <v>489</v>
      </c>
      <c r="BC269" s="128"/>
      <c r="BD269" s="128">
        <v>1</v>
      </c>
      <c r="BE269" s="129" t="s">
        <v>541</v>
      </c>
      <c r="BF269" s="130">
        <v>1</v>
      </c>
      <c r="BG269" s="240"/>
      <c r="BH269" s="241"/>
      <c r="BI269" s="190"/>
      <c r="BJ269" s="131">
        <v>244</v>
      </c>
      <c r="BK269" s="191">
        <v>283</v>
      </c>
      <c r="BL269" s="13">
        <v>162</v>
      </c>
      <c r="BM269" s="13">
        <v>81</v>
      </c>
      <c r="BN269" s="27" t="s">
        <v>705</v>
      </c>
      <c r="BO269" s="13" t="s">
        <v>705</v>
      </c>
      <c r="BP269" s="222">
        <v>217</v>
      </c>
      <c r="BQ269" s="132"/>
      <c r="BR269" s="133"/>
      <c r="BS269" s="125">
        <v>1000000000</v>
      </c>
      <c r="BT269" s="134">
        <v>88</v>
      </c>
      <c r="BU269" s="135">
        <v>0.63929999999999998</v>
      </c>
      <c r="BV269" s="134">
        <v>0</v>
      </c>
      <c r="BW269" s="136">
        <v>0</v>
      </c>
      <c r="BX269" s="136">
        <v>0</v>
      </c>
      <c r="BY269" s="136">
        <v>0</v>
      </c>
      <c r="BZ269" s="134">
        <v>0</v>
      </c>
      <c r="CA269" s="134">
        <v>0</v>
      </c>
      <c r="CB269" s="134">
        <v>88</v>
      </c>
      <c r="CC269" s="135">
        <v>0.63929999999999998</v>
      </c>
      <c r="CD269" s="134"/>
      <c r="CE269" s="134"/>
      <c r="CF269" s="137">
        <v>156</v>
      </c>
      <c r="CG269" s="134">
        <v>81</v>
      </c>
      <c r="CH269" s="132"/>
      <c r="CI269" s="132"/>
      <c r="CJ269" s="229" t="s">
        <v>820</v>
      </c>
      <c r="CK269" s="233" t="s">
        <v>820</v>
      </c>
      <c r="CL269" s="138">
        <v>0</v>
      </c>
      <c r="CM269" s="138">
        <v>0</v>
      </c>
      <c r="CN269" s="135">
        <v>0</v>
      </c>
      <c r="CO269" s="135">
        <v>0.72</v>
      </c>
      <c r="CP269" s="139"/>
      <c r="CQ269" s="135">
        <v>0</v>
      </c>
      <c r="CR269" s="179">
        <v>43479</v>
      </c>
      <c r="CS269" s="180">
        <v>43479</v>
      </c>
      <c r="CT269" s="181">
        <v>43605</v>
      </c>
      <c r="CU269" s="181">
        <v>43067</v>
      </c>
      <c r="CV269" s="181">
        <v>0</v>
      </c>
      <c r="CW269" s="181">
        <v>43151</v>
      </c>
      <c r="CX269" s="181">
        <v>43235</v>
      </c>
      <c r="CY269" s="135">
        <v>0</v>
      </c>
      <c r="CZ269" s="134">
        <v>0</v>
      </c>
      <c r="DA269" s="135">
        <v>0</v>
      </c>
      <c r="DB269" s="135">
        <v>0</v>
      </c>
      <c r="DC269" s="135">
        <v>2.197802197802198E-2</v>
      </c>
      <c r="DD269" s="135">
        <v>0</v>
      </c>
      <c r="DE269" s="140">
        <v>0</v>
      </c>
      <c r="DF269" s="13" t="s">
        <v>820</v>
      </c>
      <c r="DG269" s="80" t="s">
        <v>706</v>
      </c>
      <c r="DH269" s="18" t="b">
        <v>0</v>
      </c>
      <c r="DI269" s="79"/>
      <c r="DJ269" s="79"/>
      <c r="DK269" s="192"/>
      <c r="DL269" s="174"/>
      <c r="DM269" s="193"/>
      <c r="DN269" s="135"/>
      <c r="DO269" s="79"/>
      <c r="DP269" s="79"/>
      <c r="DQ269" s="79"/>
      <c r="DR269" s="79"/>
      <c r="DS269" s="79"/>
      <c r="DT269" s="79"/>
      <c r="DU269" s="79"/>
      <c r="DV269" s="18"/>
      <c r="DW269" s="18"/>
      <c r="DX269" s="18"/>
      <c r="DY269" s="177"/>
      <c r="DZ269" s="177">
        <v>0</v>
      </c>
      <c r="EA269" s="177">
        <v>0</v>
      </c>
      <c r="EB269" s="177">
        <v>0</v>
      </c>
      <c r="EC269" s="177">
        <v>0</v>
      </c>
      <c r="ED269" s="177">
        <v>0</v>
      </c>
      <c r="EE269" s="177">
        <v>0</v>
      </c>
      <c r="EF269" s="177">
        <v>0</v>
      </c>
      <c r="EG269" s="177">
        <v>0</v>
      </c>
      <c r="EH269" s="177">
        <v>0</v>
      </c>
      <c r="EI269" s="177">
        <v>0</v>
      </c>
      <c r="EJ269" s="177">
        <v>0</v>
      </c>
      <c r="EK269" s="177">
        <v>0</v>
      </c>
      <c r="EL269" s="177">
        <v>0</v>
      </c>
      <c r="EM269" s="177">
        <v>0</v>
      </c>
      <c r="EN269" s="177">
        <v>0</v>
      </c>
      <c r="EO269" s="177">
        <v>0</v>
      </c>
      <c r="EP269" s="177">
        <v>0</v>
      </c>
      <c r="EQ269" s="177">
        <v>0</v>
      </c>
      <c r="ER269" s="177">
        <v>0</v>
      </c>
      <c r="ES269" s="177">
        <v>0</v>
      </c>
      <c r="ET269" s="177">
        <v>0</v>
      </c>
      <c r="EU269" s="177">
        <v>0</v>
      </c>
      <c r="EV269" s="177">
        <v>0</v>
      </c>
      <c r="EW269" s="177">
        <v>0</v>
      </c>
      <c r="EX269" s="177">
        <v>0</v>
      </c>
      <c r="EY269" s="177">
        <v>0</v>
      </c>
      <c r="EZ269" s="177">
        <v>0</v>
      </c>
      <c r="FA269" s="177">
        <v>0</v>
      </c>
      <c r="FB269" s="177">
        <v>0</v>
      </c>
      <c r="FC269" s="245">
        <v>29</v>
      </c>
      <c r="FD269" s="242">
        <v>73</v>
      </c>
      <c r="FE269" s="247">
        <v>223</v>
      </c>
      <c r="FF269" s="247">
        <v>223</v>
      </c>
      <c r="FG269" s="249">
        <v>195</v>
      </c>
      <c r="FH269" s="249">
        <v>195</v>
      </c>
      <c r="FI269" s="249">
        <v>195</v>
      </c>
      <c r="FJ269" s="249">
        <v>195</v>
      </c>
      <c r="FK269" s="249">
        <v>188</v>
      </c>
      <c r="FL269" s="249">
        <v>188</v>
      </c>
      <c r="FM269" s="249">
        <v>188</v>
      </c>
      <c r="FN269" s="249">
        <v>188</v>
      </c>
      <c r="FO269" s="249">
        <v>188</v>
      </c>
      <c r="FP269" s="249">
        <v>188</v>
      </c>
      <c r="FQ269" s="249">
        <v>188</v>
      </c>
      <c r="FR269" s="249">
        <v>188</v>
      </c>
      <c r="FS269" s="249">
        <v>188</v>
      </c>
      <c r="FT269" s="249">
        <v>188</v>
      </c>
      <c r="FU269" s="249">
        <v>188</v>
      </c>
      <c r="FV269" s="249">
        <v>188</v>
      </c>
      <c r="FW269" s="249">
        <v>188</v>
      </c>
      <c r="FX269" s="249">
        <v>188</v>
      </c>
      <c r="FY269" s="249">
        <v>188</v>
      </c>
      <c r="FZ269" s="249">
        <v>188</v>
      </c>
      <c r="GA269" s="249">
        <v>188</v>
      </c>
      <c r="GB269" s="249">
        <v>188</v>
      </c>
      <c r="GC269" s="249">
        <v>188</v>
      </c>
      <c r="GD269" s="249">
        <v>176</v>
      </c>
      <c r="GE269" s="249">
        <v>176</v>
      </c>
      <c r="GF269" s="249">
        <v>176</v>
      </c>
      <c r="GG269" s="249">
        <v>176</v>
      </c>
      <c r="GH269" s="249">
        <v>176</v>
      </c>
      <c r="GI269" s="249">
        <v>176</v>
      </c>
      <c r="GJ269" s="249">
        <v>176</v>
      </c>
      <c r="GK269" s="249">
        <v>176</v>
      </c>
      <c r="GL269" s="249">
        <v>176</v>
      </c>
      <c r="GM269" s="249">
        <v>173</v>
      </c>
      <c r="GN269" s="249">
        <v>171</v>
      </c>
      <c r="GO269" s="249">
        <v>167</v>
      </c>
      <c r="GP269" s="249">
        <v>167</v>
      </c>
      <c r="GQ269" s="249">
        <v>167</v>
      </c>
      <c r="GR269" s="249">
        <v>167</v>
      </c>
      <c r="GS269" s="249">
        <v>167</v>
      </c>
      <c r="GT269" s="249">
        <v>166</v>
      </c>
      <c r="GU269" s="249">
        <v>166</v>
      </c>
      <c r="GV269" s="249">
        <v>166</v>
      </c>
      <c r="GW269" s="249">
        <v>166</v>
      </c>
      <c r="GX269" s="249">
        <v>166</v>
      </c>
      <c r="GY269" s="249">
        <v>166</v>
      </c>
      <c r="GZ269" s="249">
        <v>166</v>
      </c>
      <c r="HA269" s="249">
        <v>166</v>
      </c>
      <c r="HB269" s="249">
        <v>166</v>
      </c>
      <c r="HC269" s="249">
        <v>163</v>
      </c>
      <c r="HD269" s="249">
        <v>163</v>
      </c>
      <c r="HE269" s="249">
        <v>1</v>
      </c>
      <c r="HF269" s="249">
        <v>163</v>
      </c>
      <c r="HG269" s="249">
        <v>163</v>
      </c>
      <c r="HH269" s="249">
        <v>162</v>
      </c>
      <c r="HI269" s="249">
        <v>162</v>
      </c>
      <c r="HJ269" s="249">
        <v>162</v>
      </c>
      <c r="HK269" s="198"/>
      <c r="HL269" s="198"/>
      <c r="HM269" s="249">
        <v>162</v>
      </c>
      <c r="HN269" s="249">
        <v>160</v>
      </c>
      <c r="HO269" s="249">
        <v>163</v>
      </c>
      <c r="HP269" s="249">
        <v>160</v>
      </c>
      <c r="HQ269" s="249">
        <v>160</v>
      </c>
      <c r="HR269" s="249">
        <v>160</v>
      </c>
      <c r="HS269" s="249">
        <v>160</v>
      </c>
      <c r="HT269" s="249">
        <v>160</v>
      </c>
      <c r="HU269" s="249">
        <v>160</v>
      </c>
      <c r="HV269" s="198"/>
      <c r="HW269" s="249">
        <v>160</v>
      </c>
      <c r="HX269" s="249">
        <v>160</v>
      </c>
      <c r="HY269" s="249">
        <v>160</v>
      </c>
      <c r="HZ269" s="249">
        <v>160</v>
      </c>
      <c r="IA269" s="249">
        <v>160</v>
      </c>
      <c r="IB269" s="249">
        <v>160</v>
      </c>
      <c r="IC269" s="249">
        <v>160</v>
      </c>
      <c r="ID269" s="249">
        <v>160</v>
      </c>
      <c r="IE269" s="249">
        <v>159</v>
      </c>
      <c r="IF269" s="249">
        <v>154</v>
      </c>
      <c r="IG269" s="249">
        <v>154</v>
      </c>
      <c r="IH269" s="249">
        <v>154</v>
      </c>
      <c r="II269" s="249">
        <v>154</v>
      </c>
      <c r="IJ269" s="249">
        <v>152</v>
      </c>
      <c r="IK269" s="249">
        <v>148</v>
      </c>
      <c r="IL269" s="249">
        <v>148</v>
      </c>
      <c r="IM269" s="249">
        <v>148</v>
      </c>
      <c r="IN269" s="249">
        <v>148</v>
      </c>
      <c r="IO269" s="249">
        <v>148</v>
      </c>
      <c r="IP269" s="249">
        <v>146</v>
      </c>
      <c r="IQ269" s="249">
        <v>142</v>
      </c>
      <c r="IR269" s="249">
        <v>142</v>
      </c>
      <c r="IS269" s="249">
        <v>142</v>
      </c>
      <c r="IT269" s="249">
        <v>140</v>
      </c>
      <c r="IU269" s="249">
        <v>140</v>
      </c>
      <c r="IV269" s="249">
        <v>140</v>
      </c>
      <c r="IW269" s="249">
        <v>140</v>
      </c>
      <c r="IX269" s="249">
        <v>140</v>
      </c>
      <c r="IY269" s="249">
        <v>137</v>
      </c>
      <c r="IZ269" s="198"/>
      <c r="JA269" s="249">
        <v>137</v>
      </c>
      <c r="JB269" s="249">
        <v>137</v>
      </c>
      <c r="JC269" s="249">
        <v>137</v>
      </c>
      <c r="JD269" s="248">
        <v>135</v>
      </c>
      <c r="JE269" s="248">
        <v>135</v>
      </c>
      <c r="JF269" s="244">
        <v>131</v>
      </c>
      <c r="JG269" s="244">
        <v>131</v>
      </c>
      <c r="JH269" s="244">
        <v>131</v>
      </c>
      <c r="JI269" s="244">
        <v>131</v>
      </c>
      <c r="JJ269" s="244"/>
      <c r="JK269" s="244">
        <v>125</v>
      </c>
      <c r="JL269" s="244">
        <v>124</v>
      </c>
      <c r="JM269" s="244">
        <v>124</v>
      </c>
      <c r="JN269" s="244">
        <v>121</v>
      </c>
      <c r="JO269" s="244">
        <v>121</v>
      </c>
      <c r="JP269" s="244">
        <v>121</v>
      </c>
      <c r="JQ269" s="198"/>
      <c r="JR269" s="244">
        <v>121</v>
      </c>
      <c r="JS269" s="244">
        <v>121</v>
      </c>
      <c r="JT269" s="248">
        <v>121</v>
      </c>
      <c r="JU269" s="248">
        <v>121</v>
      </c>
      <c r="JV269" s="248">
        <v>118</v>
      </c>
      <c r="JW269" s="248">
        <v>118</v>
      </c>
      <c r="JX269" s="248">
        <v>118</v>
      </c>
      <c r="JY269" s="248">
        <v>118</v>
      </c>
      <c r="JZ269" s="248">
        <v>118</v>
      </c>
      <c r="KA269" s="248">
        <v>118</v>
      </c>
      <c r="KB269" s="248">
        <v>118</v>
      </c>
      <c r="KC269" s="248">
        <v>118</v>
      </c>
      <c r="KD269" s="248">
        <v>118</v>
      </c>
      <c r="KE269" s="248">
        <v>118</v>
      </c>
      <c r="KF269" s="248">
        <v>118</v>
      </c>
      <c r="KG269" s="248">
        <v>118</v>
      </c>
      <c r="KH269" s="248">
        <v>118</v>
      </c>
      <c r="KI269" s="248">
        <v>118</v>
      </c>
      <c r="KJ269" s="248">
        <v>118</v>
      </c>
      <c r="KK269" s="248">
        <v>118</v>
      </c>
      <c r="KL269" s="248">
        <v>118</v>
      </c>
      <c r="KM269" s="248">
        <v>118</v>
      </c>
      <c r="KN269" s="248">
        <v>118</v>
      </c>
      <c r="KO269" s="248">
        <v>118</v>
      </c>
      <c r="KP269" s="248">
        <v>118</v>
      </c>
      <c r="KQ269" s="248">
        <v>118</v>
      </c>
      <c r="KR269" s="248">
        <v>118</v>
      </c>
      <c r="KS269" s="248">
        <v>118</v>
      </c>
      <c r="KT269" s="248">
        <v>118</v>
      </c>
      <c r="KU269" s="248">
        <v>118</v>
      </c>
      <c r="KV269" s="248">
        <v>118</v>
      </c>
      <c r="KW269" s="248">
        <v>118</v>
      </c>
      <c r="KX269" s="198"/>
      <c r="KY269" s="198"/>
      <c r="KZ269" s="198"/>
      <c r="LA269" s="198"/>
      <c r="LB269" s="248">
        <v>99</v>
      </c>
      <c r="LC269" s="248">
        <v>131</v>
      </c>
      <c r="LD269" s="248">
        <v>131</v>
      </c>
      <c r="LE269" s="248">
        <v>98</v>
      </c>
      <c r="LF269" s="243">
        <v>0</v>
      </c>
      <c r="LG269" s="248">
        <v>98</v>
      </c>
      <c r="LH269" s="198"/>
      <c r="LI269" s="198"/>
      <c r="LJ269" s="198"/>
      <c r="LK269" s="198"/>
      <c r="LL269" s="198"/>
      <c r="LM269" s="198"/>
      <c r="LN269" s="198"/>
      <c r="LO269" s="198"/>
      <c r="LP269" s="198"/>
      <c r="LQ269" s="248">
        <v>98</v>
      </c>
      <c r="LR269" s="198"/>
      <c r="LS269" s="198"/>
      <c r="LT269" s="198"/>
      <c r="LU269" s="198"/>
      <c r="LV269" s="198"/>
      <c r="LW269" s="198"/>
      <c r="LX269" s="198"/>
      <c r="LY269" s="198"/>
      <c r="LZ269" s="198"/>
      <c r="MA269" s="198"/>
      <c r="MB269" s="198"/>
      <c r="MC269" s="198"/>
      <c r="MD269" s="198"/>
      <c r="ME269" s="198"/>
      <c r="MF269" s="198"/>
      <c r="MG269" s="198"/>
      <c r="MH269" s="198"/>
      <c r="MI269" s="198"/>
      <c r="MJ269" s="198"/>
      <c r="MK269" s="198"/>
      <c r="ML269" s="198"/>
      <c r="MM269" s="198"/>
      <c r="MN269" s="244">
        <v>98</v>
      </c>
      <c r="MO269" s="244">
        <v>88</v>
      </c>
      <c r="MP269" s="198"/>
      <c r="MQ269" s="244">
        <v>88</v>
      </c>
      <c r="MR269" s="198"/>
      <c r="MS269" s="198"/>
      <c r="MT269" s="198"/>
      <c r="MU269" s="198"/>
      <c r="MV269" s="198"/>
      <c r="MW269" s="198"/>
      <c r="MX269" s="198"/>
      <c r="MY269" s="198"/>
      <c r="MZ269" s="198"/>
      <c r="NA269" s="244">
        <v>88</v>
      </c>
      <c r="NB269" s="198"/>
      <c r="NC269" s="198"/>
      <c r="ND269" s="198"/>
      <c r="NE269" s="198"/>
      <c r="NF269" s="198"/>
      <c r="NG269" s="198"/>
      <c r="NH269" s="198"/>
      <c r="NI269" s="198"/>
      <c r="NJ269" s="198"/>
      <c r="NK269" s="198"/>
      <c r="NL269" s="198"/>
      <c r="NM269" s="198"/>
      <c r="NN269" s="198"/>
      <c r="NO269" s="198"/>
      <c r="NP269" s="198"/>
      <c r="NQ269" s="198"/>
      <c r="NR269" s="198"/>
      <c r="NS269" s="198"/>
      <c r="NT269" s="198"/>
      <c r="NU269" s="198"/>
      <c r="NV269" s="198"/>
      <c r="NW269" s="198"/>
      <c r="NX269" s="198"/>
      <c r="NY269" s="198"/>
      <c r="NZ269" s="198"/>
      <c r="OA269" s="198"/>
      <c r="OB269" s="198"/>
      <c r="OC269" s="198"/>
      <c r="OD269" s="198"/>
      <c r="OE269" s="198"/>
      <c r="OF269" s="198"/>
      <c r="OG269" s="198"/>
      <c r="OH269" s="198"/>
      <c r="OI269" s="198"/>
      <c r="OJ269" s="198"/>
      <c r="OK269" s="198"/>
      <c r="OL269" s="198"/>
      <c r="OM269" s="198"/>
      <c r="ON269" s="198"/>
      <c r="OO269" s="198"/>
      <c r="OP269" s="198"/>
      <c r="OQ269" s="198"/>
      <c r="OR269" s="198"/>
      <c r="OS269" s="198"/>
      <c r="OT269" s="198"/>
      <c r="OU269" s="198"/>
      <c r="OV269" s="198"/>
      <c r="OW269" s="198"/>
      <c r="OX269" s="198"/>
      <c r="OY269" s="198"/>
      <c r="OZ269" s="198"/>
      <c r="PA269" s="198"/>
      <c r="PB269" s="198"/>
      <c r="PC269" s="198"/>
      <c r="PD269" s="198"/>
      <c r="PE269" s="198"/>
      <c r="PF269" s="198"/>
      <c r="PG269" s="198"/>
      <c r="PH269" s="198"/>
      <c r="PI269" s="198"/>
      <c r="PJ269" s="198"/>
      <c r="PK269" s="198"/>
      <c r="PL269" s="198"/>
      <c r="PM269" s="198"/>
      <c r="PN269" s="198"/>
      <c r="PO269" s="198"/>
      <c r="PP269" s="198"/>
      <c r="PQ269" s="198"/>
      <c r="PR269" s="198"/>
      <c r="PS269" s="198"/>
      <c r="PT269" s="198"/>
      <c r="PU269" s="198"/>
      <c r="PV269" s="198"/>
      <c r="PW269" s="198"/>
      <c r="PX269" s="261"/>
      <c r="PY269" s="261"/>
      <c r="PZ269" s="261"/>
      <c r="QA269" s="261"/>
      <c r="QB269" s="261"/>
      <c r="QC269" s="261"/>
      <c r="QD269" s="261"/>
      <c r="QE269" s="261"/>
      <c r="QF269" s="261"/>
      <c r="QG269" s="261"/>
      <c r="QH269" s="261"/>
      <c r="QI269" s="261"/>
      <c r="QJ269" s="261"/>
      <c r="QK269" s="261"/>
      <c r="QL269" s="261"/>
      <c r="QM269" s="261"/>
      <c r="QN269" s="261"/>
      <c r="QO269" s="261"/>
      <c r="QP269" s="261"/>
      <c r="QQ269" s="261"/>
      <c r="QR269" s="261"/>
      <c r="QS269" s="261"/>
      <c r="QT269" s="261"/>
      <c r="QU269" s="261"/>
      <c r="QV269" s="261"/>
      <c r="QW269" s="261"/>
      <c r="QX269" s="261"/>
      <c r="QY269" s="261"/>
      <c r="QZ269" s="261"/>
      <c r="RA269" s="261"/>
      <c r="RB269" s="261"/>
      <c r="RC269" s="261"/>
      <c r="RD269" s="261"/>
      <c r="RE269" s="261"/>
      <c r="RF269" s="261"/>
      <c r="RG269" s="261"/>
      <c r="RH269" s="261"/>
      <c r="RI269" s="261"/>
      <c r="RJ269" s="261"/>
      <c r="RK269" s="261"/>
      <c r="RL269" s="261"/>
      <c r="RM269" s="261"/>
      <c r="RN269" s="261"/>
      <c r="RO269" s="261"/>
      <c r="RP269" s="261"/>
      <c r="RQ269" s="261"/>
      <c r="RR269" s="261"/>
      <c r="RS269" s="261"/>
      <c r="RT269" s="261"/>
      <c r="RU269" s="261"/>
      <c r="RV269" s="261"/>
      <c r="RW269" s="261"/>
      <c r="RX269" s="261"/>
      <c r="RY269" s="261"/>
      <c r="RZ269" s="261"/>
      <c r="SA269" s="261"/>
      <c r="SB269" s="261"/>
      <c r="SC269" s="261"/>
      <c r="SD269" s="261"/>
      <c r="SE269" s="261"/>
    </row>
    <row r="270" spans="1:499" x14ac:dyDescent="0.2">
      <c r="A270" s="230" t="s">
        <v>830</v>
      </c>
      <c r="B270" s="231" t="s">
        <v>3811</v>
      </c>
      <c r="C270" s="225"/>
      <c r="D270" s="225"/>
      <c r="E270" s="225"/>
      <c r="F270" s="226" t="s">
        <v>5967</v>
      </c>
      <c r="G270" s="226" t="s">
        <v>5550</v>
      </c>
      <c r="H270" s="226" t="s">
        <v>5551</v>
      </c>
      <c r="I270" s="226" t="s">
        <v>5958</v>
      </c>
      <c r="J270" s="226"/>
      <c r="K270" s="226"/>
      <c r="L270" s="226"/>
      <c r="M270" s="226"/>
      <c r="N270" s="226" t="s">
        <v>5553</v>
      </c>
      <c r="O270" s="226" t="s">
        <v>5690</v>
      </c>
      <c r="P270" s="226"/>
      <c r="Q270" s="237">
        <v>0</v>
      </c>
      <c r="R270" s="238"/>
      <c r="S270" s="238"/>
      <c r="T270" s="238"/>
      <c r="U270" s="238"/>
      <c r="V270" s="238"/>
      <c r="W270" s="232" t="s">
        <v>5578</v>
      </c>
      <c r="X270" s="232"/>
      <c r="Y270" s="232" t="s">
        <v>5556</v>
      </c>
      <c r="Z270" s="235">
        <v>4.32</v>
      </c>
      <c r="AA270" s="235">
        <v>6.5</v>
      </c>
      <c r="AB270" s="235">
        <v>0</v>
      </c>
      <c r="AC270" s="224">
        <v>36526</v>
      </c>
      <c r="AD270" s="224">
        <v>36526</v>
      </c>
      <c r="AE270" s="125">
        <v>18</v>
      </c>
      <c r="AF270" s="125">
        <v>24</v>
      </c>
      <c r="AG270" s="125">
        <v>12</v>
      </c>
      <c r="AH270" s="236">
        <v>1</v>
      </c>
      <c r="AI270" s="236" t="s">
        <v>5297</v>
      </c>
      <c r="AJ270" s="125" t="s">
        <v>6245</v>
      </c>
      <c r="AK270" s="175" t="s">
        <v>5144</v>
      </c>
      <c r="AL270" s="125" t="s">
        <v>820</v>
      </c>
      <c r="AM270" s="27" t="s">
        <v>820</v>
      </c>
      <c r="AN270" s="126">
        <v>11.08</v>
      </c>
      <c r="AO270" s="126">
        <v>9.9</v>
      </c>
      <c r="AP270" s="126">
        <v>10.7</v>
      </c>
      <c r="AQ270" s="126">
        <v>6.8</v>
      </c>
      <c r="AR270" s="125">
        <v>0</v>
      </c>
      <c r="AS270" s="125">
        <v>0</v>
      </c>
      <c r="AT270" s="178">
        <v>43333</v>
      </c>
      <c r="AU270" s="178"/>
      <c r="AV270" s="178">
        <v>43467</v>
      </c>
      <c r="AW270" s="239" t="s">
        <v>855</v>
      </c>
      <c r="AX270" s="239" t="s">
        <v>846</v>
      </c>
      <c r="AY270" s="127"/>
      <c r="AZ270" s="127"/>
      <c r="BA270" s="128">
        <v>300</v>
      </c>
      <c r="BB270" s="128" t="s">
        <v>489</v>
      </c>
      <c r="BC270" s="128"/>
      <c r="BD270" s="128">
        <v>1</v>
      </c>
      <c r="BE270" s="129" t="s">
        <v>541</v>
      </c>
      <c r="BF270" s="130">
        <v>1</v>
      </c>
      <c r="BG270" s="240"/>
      <c r="BH270" s="241"/>
      <c r="BI270" s="190"/>
      <c r="BJ270" s="131">
        <v>440</v>
      </c>
      <c r="BK270" s="191">
        <v>479</v>
      </c>
      <c r="BL270" s="13">
        <v>293</v>
      </c>
      <c r="BM270" s="13">
        <v>145</v>
      </c>
      <c r="BN270" s="27" t="s">
        <v>705</v>
      </c>
      <c r="BO270" s="13" t="s">
        <v>5562</v>
      </c>
      <c r="BP270" s="222">
        <v>500</v>
      </c>
      <c r="BQ270" s="132"/>
      <c r="BR270" s="133"/>
      <c r="BS270" s="125">
        <v>1000000000</v>
      </c>
      <c r="BT270" s="134">
        <v>174</v>
      </c>
      <c r="BU270" s="135">
        <v>0.60450000000000004</v>
      </c>
      <c r="BV270" s="134">
        <v>300</v>
      </c>
      <c r="BW270" s="136">
        <v>0</v>
      </c>
      <c r="BX270" s="136">
        <v>300</v>
      </c>
      <c r="BY270" s="136">
        <v>0</v>
      </c>
      <c r="BZ270" s="134">
        <v>0</v>
      </c>
      <c r="CA270" s="134">
        <v>0</v>
      </c>
      <c r="CB270" s="134">
        <v>474</v>
      </c>
      <c r="CC270" s="135">
        <v>-7.7299999999999994E-2</v>
      </c>
      <c r="CD270" s="134"/>
      <c r="CE270" s="134"/>
      <c r="CF270" s="137">
        <v>0</v>
      </c>
      <c r="CG270" s="134">
        <v>147</v>
      </c>
      <c r="CH270" s="132"/>
      <c r="CI270" s="132"/>
      <c r="CJ270" s="229" t="s">
        <v>820</v>
      </c>
      <c r="CK270" s="233" t="s">
        <v>820</v>
      </c>
      <c r="CL270" s="138">
        <v>0</v>
      </c>
      <c r="CM270" s="138">
        <v>0</v>
      </c>
      <c r="CN270" s="135">
        <v>0</v>
      </c>
      <c r="CO270" s="135">
        <v>0.67</v>
      </c>
      <c r="CP270" s="139"/>
      <c r="CQ270" s="135">
        <v>1</v>
      </c>
      <c r="CR270" s="179">
        <v>43249</v>
      </c>
      <c r="CS270" s="180">
        <v>43367</v>
      </c>
      <c r="CT270" s="181">
        <v>43493</v>
      </c>
      <c r="CU270" s="181">
        <v>43216</v>
      </c>
      <c r="CV270" s="181">
        <v>43300</v>
      </c>
      <c r="CW270" s="181">
        <v>43300</v>
      </c>
      <c r="CX270" s="181">
        <v>43384</v>
      </c>
      <c r="CY270" s="135">
        <v>0.1672476422251451</v>
      </c>
      <c r="CZ270" s="134">
        <v>145</v>
      </c>
      <c r="DA270" s="135">
        <v>9.7087378640776691E-3</v>
      </c>
      <c r="DB270" s="135">
        <v>0</v>
      </c>
      <c r="DC270" s="135">
        <v>0.53398058252427183</v>
      </c>
      <c r="DD270" s="135">
        <v>0</v>
      </c>
      <c r="DE270" s="140">
        <v>0</v>
      </c>
      <c r="DF270" s="13" t="s">
        <v>820</v>
      </c>
      <c r="DG270" s="80" t="s">
        <v>820</v>
      </c>
      <c r="DH270" s="18" t="b">
        <v>0</v>
      </c>
      <c r="DI270" s="79"/>
      <c r="DJ270" s="79"/>
      <c r="DK270" s="192"/>
      <c r="DL270" s="174"/>
      <c r="DM270" s="193"/>
      <c r="DN270" s="135"/>
      <c r="DO270" s="79"/>
      <c r="DP270" s="79"/>
      <c r="DQ270" s="79"/>
      <c r="DR270" s="79"/>
      <c r="DS270" s="79"/>
      <c r="DT270" s="79"/>
      <c r="DU270" s="79"/>
      <c r="DV270" s="18"/>
      <c r="DW270" s="18"/>
      <c r="DX270" s="18"/>
      <c r="DY270" s="177"/>
      <c r="DZ270" s="177">
        <v>0</v>
      </c>
      <c r="EA270" s="177">
        <v>0</v>
      </c>
      <c r="EB270" s="177">
        <v>0</v>
      </c>
      <c r="EC270" s="177">
        <v>0</v>
      </c>
      <c r="ED270" s="177">
        <v>0</v>
      </c>
      <c r="EE270" s="177">
        <v>0</v>
      </c>
      <c r="EF270" s="177">
        <v>0</v>
      </c>
      <c r="EG270" s="177">
        <v>0</v>
      </c>
      <c r="EH270" s="177">
        <v>0</v>
      </c>
      <c r="EI270" s="177">
        <v>0</v>
      </c>
      <c r="EJ270" s="177">
        <v>0</v>
      </c>
      <c r="EK270" s="177">
        <v>0</v>
      </c>
      <c r="EL270" s="177">
        <v>0</v>
      </c>
      <c r="EM270" s="177">
        <v>0</v>
      </c>
      <c r="EN270" s="177">
        <v>0</v>
      </c>
      <c r="EO270" s="177">
        <v>0</v>
      </c>
      <c r="EP270" s="177">
        <v>615</v>
      </c>
      <c r="EQ270" s="177">
        <v>0</v>
      </c>
      <c r="ER270" s="177">
        <v>0</v>
      </c>
      <c r="ES270" s="177">
        <v>0</v>
      </c>
      <c r="ET270" s="177">
        <v>0</v>
      </c>
      <c r="EU270" s="177">
        <v>0</v>
      </c>
      <c r="EV270" s="177">
        <v>0</v>
      </c>
      <c r="EW270" s="177">
        <v>0</v>
      </c>
      <c r="EX270" s="177">
        <v>0</v>
      </c>
      <c r="EY270" s="177">
        <v>0</v>
      </c>
      <c r="EZ270" s="177">
        <v>0</v>
      </c>
      <c r="FA270" s="177">
        <v>0</v>
      </c>
      <c r="FB270" s="177">
        <v>0</v>
      </c>
      <c r="FC270" s="250">
        <v>487</v>
      </c>
      <c r="FD270" s="250">
        <v>411</v>
      </c>
      <c r="FE270" s="250">
        <v>411</v>
      </c>
      <c r="FF270" s="250">
        <v>411</v>
      </c>
      <c r="FG270" s="250">
        <v>354</v>
      </c>
      <c r="FH270" s="250">
        <v>354</v>
      </c>
      <c r="FI270" s="244">
        <v>354</v>
      </c>
      <c r="FJ270" s="244">
        <v>354</v>
      </c>
      <c r="FK270" s="244">
        <v>348</v>
      </c>
      <c r="FL270" s="244">
        <v>348</v>
      </c>
      <c r="FM270" s="244">
        <v>348</v>
      </c>
      <c r="FN270" s="244">
        <v>348</v>
      </c>
      <c r="FO270" s="244">
        <v>348</v>
      </c>
      <c r="FP270" s="244">
        <v>348</v>
      </c>
      <c r="FQ270" s="244">
        <v>348</v>
      </c>
      <c r="FR270" s="244">
        <v>348</v>
      </c>
      <c r="FS270" s="244">
        <v>348</v>
      </c>
      <c r="FT270" s="244">
        <v>348</v>
      </c>
      <c r="FU270" s="244">
        <v>348</v>
      </c>
      <c r="FV270" s="244">
        <v>348</v>
      </c>
      <c r="FW270" s="244">
        <v>348</v>
      </c>
      <c r="FX270" s="244">
        <v>348</v>
      </c>
      <c r="FY270" s="244">
        <v>348</v>
      </c>
      <c r="FZ270" s="244">
        <v>348</v>
      </c>
      <c r="GA270" s="244">
        <v>348</v>
      </c>
      <c r="GB270" s="244">
        <v>348</v>
      </c>
      <c r="GC270" s="244">
        <v>348</v>
      </c>
      <c r="GD270" s="244">
        <v>336</v>
      </c>
      <c r="GE270" s="244">
        <v>336</v>
      </c>
      <c r="GF270" s="244">
        <v>336</v>
      </c>
      <c r="GG270" s="244">
        <v>336</v>
      </c>
      <c r="GH270" s="244">
        <v>336</v>
      </c>
      <c r="GI270" s="244">
        <v>336</v>
      </c>
      <c r="GJ270" s="244">
        <v>336</v>
      </c>
      <c r="GK270" s="244">
        <v>336</v>
      </c>
      <c r="GL270" s="244">
        <v>335</v>
      </c>
      <c r="GM270" s="244">
        <v>335</v>
      </c>
      <c r="GN270" s="244">
        <v>335</v>
      </c>
      <c r="GO270" s="244">
        <v>334</v>
      </c>
      <c r="GP270" s="244">
        <v>334</v>
      </c>
      <c r="GQ270" s="244">
        <v>334</v>
      </c>
      <c r="GR270" s="244">
        <v>334</v>
      </c>
      <c r="GS270" s="244">
        <v>334</v>
      </c>
      <c r="GT270" s="244">
        <v>329</v>
      </c>
      <c r="GU270" s="244">
        <v>329</v>
      </c>
      <c r="GV270" s="244">
        <v>323</v>
      </c>
      <c r="GW270" s="244">
        <v>323</v>
      </c>
      <c r="GX270" s="244">
        <v>323</v>
      </c>
      <c r="GY270" s="244">
        <v>323</v>
      </c>
      <c r="GZ270" s="244">
        <v>323</v>
      </c>
      <c r="HA270" s="244">
        <v>321</v>
      </c>
      <c r="HB270" s="244">
        <v>313</v>
      </c>
      <c r="HC270" s="244">
        <v>313</v>
      </c>
      <c r="HD270" s="244">
        <v>313</v>
      </c>
      <c r="HE270" s="244">
        <v>1</v>
      </c>
      <c r="HF270" s="244">
        <v>313</v>
      </c>
      <c r="HG270" s="244">
        <v>313</v>
      </c>
      <c r="HH270" s="244">
        <v>313</v>
      </c>
      <c r="HI270" s="244">
        <v>313</v>
      </c>
      <c r="HJ270" s="244">
        <v>306</v>
      </c>
      <c r="HK270" s="196"/>
      <c r="HL270" s="196"/>
      <c r="HM270" s="244">
        <v>306</v>
      </c>
      <c r="HN270" s="244">
        <v>306</v>
      </c>
      <c r="HO270" s="244">
        <v>313</v>
      </c>
      <c r="HP270" s="244">
        <v>306</v>
      </c>
      <c r="HQ270" s="244">
        <v>306</v>
      </c>
      <c r="HR270" s="244">
        <v>306</v>
      </c>
      <c r="HS270" s="244">
        <v>306</v>
      </c>
      <c r="HT270" s="244">
        <v>306</v>
      </c>
      <c r="HU270" s="244">
        <v>303</v>
      </c>
      <c r="HV270" s="196"/>
      <c r="HW270" s="244">
        <v>303</v>
      </c>
      <c r="HX270" s="244">
        <v>300</v>
      </c>
      <c r="HY270" s="244">
        <v>295</v>
      </c>
      <c r="HZ270" s="244">
        <v>295</v>
      </c>
      <c r="IA270" s="244">
        <v>295</v>
      </c>
      <c r="IB270" s="244">
        <v>295</v>
      </c>
      <c r="IC270" s="244">
        <v>293</v>
      </c>
      <c r="ID270" s="244">
        <v>291</v>
      </c>
      <c r="IE270" s="244">
        <v>291</v>
      </c>
      <c r="IF270" s="244">
        <v>291</v>
      </c>
      <c r="IG270" s="244">
        <v>291</v>
      </c>
      <c r="IH270" s="244">
        <v>291</v>
      </c>
      <c r="II270" s="244">
        <v>291</v>
      </c>
      <c r="IJ270" s="244">
        <v>291</v>
      </c>
      <c r="IK270" s="244">
        <v>285</v>
      </c>
      <c r="IL270" s="244">
        <v>285</v>
      </c>
      <c r="IM270" s="244">
        <v>285</v>
      </c>
      <c r="IN270" s="244">
        <v>285</v>
      </c>
      <c r="IO270" s="244">
        <v>285</v>
      </c>
      <c r="IP270" s="244">
        <v>285</v>
      </c>
      <c r="IQ270" s="244">
        <v>285</v>
      </c>
      <c r="IR270" s="244">
        <v>285</v>
      </c>
      <c r="IS270" s="244">
        <v>285</v>
      </c>
      <c r="IT270" s="244">
        <v>285</v>
      </c>
      <c r="IU270" s="244">
        <v>285</v>
      </c>
      <c r="IV270" s="244">
        <v>285</v>
      </c>
      <c r="IW270" s="244">
        <v>285</v>
      </c>
      <c r="IX270" s="244">
        <v>285</v>
      </c>
      <c r="IY270" s="244">
        <v>279</v>
      </c>
      <c r="IZ270" s="196"/>
      <c r="JA270" s="244">
        <v>279</v>
      </c>
      <c r="JB270" s="244">
        <v>279</v>
      </c>
      <c r="JC270" s="244">
        <v>279</v>
      </c>
      <c r="JD270" s="250">
        <v>279</v>
      </c>
      <c r="JE270" s="250">
        <v>279</v>
      </c>
      <c r="JF270" s="250">
        <v>264</v>
      </c>
      <c r="JG270" s="250">
        <v>264</v>
      </c>
      <c r="JH270" s="250">
        <v>264</v>
      </c>
      <c r="JI270" s="250">
        <v>264</v>
      </c>
      <c r="JJ270" s="250"/>
      <c r="JK270" s="244">
        <v>264</v>
      </c>
      <c r="JL270" s="250">
        <v>264</v>
      </c>
      <c r="JM270" s="250">
        <v>264</v>
      </c>
      <c r="JN270" s="250">
        <v>264</v>
      </c>
      <c r="JO270" s="250">
        <v>264</v>
      </c>
      <c r="JP270" s="250">
        <v>264</v>
      </c>
      <c r="JQ270" s="196"/>
      <c r="JR270" s="250">
        <v>264</v>
      </c>
      <c r="JS270" s="250">
        <v>264</v>
      </c>
      <c r="JT270" s="250">
        <v>260</v>
      </c>
      <c r="JU270" s="250">
        <v>254</v>
      </c>
      <c r="JV270" s="250">
        <v>254</v>
      </c>
      <c r="JW270" s="250">
        <v>254</v>
      </c>
      <c r="JX270" s="250">
        <v>254</v>
      </c>
      <c r="JY270" s="250">
        <v>244</v>
      </c>
      <c r="JZ270" s="250">
        <v>244</v>
      </c>
      <c r="KA270" s="250">
        <v>244</v>
      </c>
      <c r="KB270" s="250">
        <v>242</v>
      </c>
      <c r="KC270" s="250">
        <v>242</v>
      </c>
      <c r="KD270" s="250">
        <v>242</v>
      </c>
      <c r="KE270" s="250">
        <v>242</v>
      </c>
      <c r="KF270" s="250">
        <v>242</v>
      </c>
      <c r="KG270" s="250">
        <v>242</v>
      </c>
      <c r="KH270" s="250">
        <v>242</v>
      </c>
      <c r="KI270" s="250">
        <v>242</v>
      </c>
      <c r="KJ270" s="250">
        <v>242</v>
      </c>
      <c r="KK270" s="250">
        <v>242</v>
      </c>
      <c r="KL270" s="250">
        <v>242</v>
      </c>
      <c r="KM270" s="250">
        <v>240</v>
      </c>
      <c r="KN270" s="250">
        <v>240</v>
      </c>
      <c r="KO270" s="250">
        <v>236</v>
      </c>
      <c r="KP270" s="250">
        <v>236</v>
      </c>
      <c r="KQ270" s="250">
        <v>236</v>
      </c>
      <c r="KR270" s="250">
        <v>236</v>
      </c>
      <c r="KS270" s="250">
        <v>236</v>
      </c>
      <c r="KT270" s="250">
        <v>233</v>
      </c>
      <c r="KU270" s="250">
        <v>231</v>
      </c>
      <c r="KV270" s="250">
        <v>229</v>
      </c>
      <c r="KW270" s="250">
        <v>229</v>
      </c>
      <c r="KX270" s="196"/>
      <c r="KY270" s="196"/>
      <c r="KZ270" s="196"/>
      <c r="LA270" s="196"/>
      <c r="LB270" s="250">
        <v>217</v>
      </c>
      <c r="LC270" s="250">
        <v>264</v>
      </c>
      <c r="LD270" s="250">
        <v>264</v>
      </c>
      <c r="LE270" s="250">
        <v>217</v>
      </c>
      <c r="LF270" s="199">
        <v>0</v>
      </c>
      <c r="LG270" s="250">
        <v>215</v>
      </c>
      <c r="LH270" s="196"/>
      <c r="LI270" s="196"/>
      <c r="LJ270" s="196"/>
      <c r="LK270" s="196"/>
      <c r="LL270" s="196"/>
      <c r="LM270" s="196"/>
      <c r="LN270" s="196"/>
      <c r="LO270" s="196"/>
      <c r="LP270" s="196"/>
      <c r="LQ270" s="250">
        <v>215</v>
      </c>
      <c r="LR270" s="196"/>
      <c r="LS270" s="196"/>
      <c r="LT270" s="196"/>
      <c r="LU270" s="196"/>
      <c r="LV270" s="196"/>
      <c r="LW270" s="196"/>
      <c r="LX270" s="196"/>
      <c r="LY270" s="196"/>
      <c r="LZ270" s="196"/>
      <c r="MA270" s="196"/>
      <c r="MB270" s="196"/>
      <c r="MC270" s="196"/>
      <c r="MD270" s="196"/>
      <c r="ME270" s="196"/>
      <c r="MF270" s="196"/>
      <c r="MG270" s="196"/>
      <c r="MH270" s="196"/>
      <c r="MI270" s="196"/>
      <c r="MJ270" s="196"/>
      <c r="MK270" s="196"/>
      <c r="ML270" s="196"/>
      <c r="MM270" s="196"/>
      <c r="MN270" s="250">
        <v>215</v>
      </c>
      <c r="MO270" s="250">
        <v>174</v>
      </c>
      <c r="MP270" s="196"/>
      <c r="MQ270" s="250">
        <v>174</v>
      </c>
      <c r="MR270" s="196"/>
      <c r="MS270" s="196"/>
      <c r="MT270" s="196"/>
      <c r="MU270" s="196"/>
      <c r="MV270" s="196"/>
      <c r="MW270" s="196"/>
      <c r="MX270" s="196"/>
      <c r="MY270" s="196"/>
      <c r="MZ270" s="196"/>
      <c r="NA270" s="250">
        <v>174</v>
      </c>
      <c r="NB270" s="196"/>
      <c r="NC270" s="196"/>
      <c r="ND270" s="196"/>
      <c r="NE270" s="196"/>
      <c r="NF270" s="196"/>
      <c r="NG270" s="196"/>
      <c r="NH270" s="196"/>
      <c r="NI270" s="196"/>
      <c r="NJ270" s="196"/>
      <c r="NK270" s="196"/>
      <c r="NL270" s="196"/>
      <c r="NM270" s="196"/>
      <c r="NN270" s="196"/>
      <c r="NO270" s="196"/>
      <c r="NP270" s="196"/>
      <c r="NQ270" s="196"/>
      <c r="NR270" s="196"/>
      <c r="NS270" s="196"/>
      <c r="NT270" s="196"/>
      <c r="NU270" s="196"/>
      <c r="NV270" s="196"/>
      <c r="NW270" s="196"/>
      <c r="NX270" s="196"/>
      <c r="NY270" s="196"/>
      <c r="NZ270" s="196"/>
      <c r="OA270" s="196"/>
      <c r="OB270" s="196"/>
      <c r="OC270" s="196"/>
      <c r="OD270" s="196"/>
      <c r="OE270" s="196"/>
      <c r="OF270" s="196"/>
      <c r="OG270" s="196"/>
      <c r="OH270" s="196"/>
      <c r="OI270" s="196"/>
      <c r="OJ270" s="196"/>
      <c r="OK270" s="196"/>
      <c r="OL270" s="196"/>
      <c r="OM270" s="196"/>
      <c r="ON270" s="196"/>
      <c r="OO270" s="196"/>
      <c r="OP270" s="196"/>
      <c r="OQ270" s="196"/>
      <c r="OR270" s="196"/>
      <c r="OS270" s="196"/>
      <c r="OT270" s="196"/>
      <c r="OU270" s="196"/>
      <c r="OV270" s="196"/>
      <c r="OW270" s="196"/>
      <c r="OX270" s="196"/>
      <c r="OY270" s="196"/>
      <c r="OZ270" s="196"/>
      <c r="PA270" s="196"/>
      <c r="PB270" s="196"/>
      <c r="PC270" s="196"/>
      <c r="PD270" s="196"/>
      <c r="PE270" s="196"/>
      <c r="PF270" s="196"/>
      <c r="PG270" s="196"/>
      <c r="PH270" s="196"/>
      <c r="PI270" s="196"/>
      <c r="PJ270" s="196"/>
      <c r="PK270" s="196"/>
      <c r="PL270" s="196"/>
      <c r="PM270" s="196"/>
      <c r="PN270" s="196"/>
      <c r="PO270" s="196"/>
      <c r="PP270" s="196"/>
      <c r="PQ270" s="196"/>
      <c r="PR270" s="196"/>
      <c r="PS270" s="196"/>
      <c r="PT270" s="196"/>
      <c r="PU270" s="196"/>
      <c r="PV270" s="196"/>
      <c r="PW270" s="196"/>
      <c r="PX270" s="261"/>
      <c r="PY270" s="261"/>
      <c r="PZ270" s="261"/>
      <c r="QA270" s="261"/>
      <c r="QB270" s="261"/>
      <c r="QC270" s="261"/>
      <c r="QD270" s="261"/>
      <c r="QE270" s="261"/>
      <c r="QF270" s="261"/>
      <c r="QG270" s="261"/>
      <c r="QH270" s="261"/>
      <c r="QI270" s="261"/>
      <c r="QJ270" s="261"/>
      <c r="QK270" s="261"/>
      <c r="QL270" s="261"/>
      <c r="QM270" s="261"/>
      <c r="QN270" s="261"/>
      <c r="QO270" s="261"/>
      <c r="QP270" s="261"/>
      <c r="QQ270" s="261"/>
      <c r="QR270" s="261"/>
      <c r="QS270" s="261"/>
      <c r="QT270" s="261"/>
      <c r="QU270" s="261"/>
      <c r="QV270" s="261"/>
      <c r="QW270" s="261"/>
      <c r="QX270" s="261"/>
      <c r="QY270" s="261"/>
      <c r="QZ270" s="261"/>
      <c r="RA270" s="261"/>
      <c r="RB270" s="261"/>
      <c r="RC270" s="261"/>
      <c r="RD270" s="261"/>
      <c r="RE270" s="261"/>
      <c r="RF270" s="261"/>
      <c r="RG270" s="261"/>
      <c r="RH270" s="261"/>
      <c r="RI270" s="261"/>
      <c r="RJ270" s="261"/>
      <c r="RK270" s="261"/>
      <c r="RL270" s="261"/>
      <c r="RM270" s="261"/>
      <c r="RN270" s="261"/>
      <c r="RO270" s="261"/>
      <c r="RP270" s="261"/>
      <c r="RQ270" s="261"/>
      <c r="RR270" s="261"/>
      <c r="RS270" s="261"/>
      <c r="RT270" s="261"/>
      <c r="RU270" s="261"/>
      <c r="RV270" s="261"/>
      <c r="RW270" s="261"/>
      <c r="RX270" s="261"/>
      <c r="RY270" s="261"/>
      <c r="RZ270" s="261"/>
      <c r="SA270" s="261"/>
      <c r="SB270" s="261"/>
      <c r="SC270" s="261"/>
      <c r="SD270" s="261"/>
      <c r="SE270" s="261"/>
    </row>
    <row r="271" spans="1:499" x14ac:dyDescent="0.2">
      <c r="A271" s="230" t="s">
        <v>830</v>
      </c>
      <c r="B271" s="231" t="s">
        <v>3588</v>
      </c>
      <c r="C271" s="225"/>
      <c r="D271" s="225"/>
      <c r="E271" s="225"/>
      <c r="F271" s="226" t="s">
        <v>5968</v>
      </c>
      <c r="G271" s="226" t="s">
        <v>5550</v>
      </c>
      <c r="H271" s="226" t="s">
        <v>5551</v>
      </c>
      <c r="I271" s="226" t="s">
        <v>5958</v>
      </c>
      <c r="J271" s="226"/>
      <c r="K271" s="226"/>
      <c r="L271" s="226"/>
      <c r="M271" s="226"/>
      <c r="N271" s="226" t="s">
        <v>5553</v>
      </c>
      <c r="O271" s="226" t="s">
        <v>5834</v>
      </c>
      <c r="P271" s="226"/>
      <c r="Q271" s="237">
        <v>0</v>
      </c>
      <c r="R271" s="238"/>
      <c r="S271" s="238"/>
      <c r="T271" s="238"/>
      <c r="U271" s="238"/>
      <c r="V271" s="238"/>
      <c r="W271" s="232" t="s">
        <v>5570</v>
      </c>
      <c r="X271" s="232"/>
      <c r="Y271" s="232" t="s">
        <v>5556</v>
      </c>
      <c r="Z271" s="235">
        <v>5.44</v>
      </c>
      <c r="AA271" s="235">
        <v>10.16</v>
      </c>
      <c r="AB271" s="235">
        <v>0</v>
      </c>
      <c r="AC271" s="224">
        <v>36526</v>
      </c>
      <c r="AD271" s="224">
        <v>36526</v>
      </c>
      <c r="AE271" s="125">
        <v>18</v>
      </c>
      <c r="AF271" s="125">
        <v>24</v>
      </c>
      <c r="AG271" s="125">
        <v>12</v>
      </c>
      <c r="AH271" s="236">
        <v>1</v>
      </c>
      <c r="AI271" s="236" t="s">
        <v>819</v>
      </c>
      <c r="AJ271" s="125" t="s">
        <v>6225</v>
      </c>
      <c r="AK271" s="175" t="s">
        <v>5144</v>
      </c>
      <c r="AL271" s="125" t="s">
        <v>820</v>
      </c>
      <c r="AM271" s="27" t="s">
        <v>820</v>
      </c>
      <c r="AN271" s="126">
        <v>7.51</v>
      </c>
      <c r="AO271" s="126">
        <v>7.1</v>
      </c>
      <c r="AP271" s="126">
        <v>7.5</v>
      </c>
      <c r="AQ271" s="126">
        <v>1.7</v>
      </c>
      <c r="AR271" s="125">
        <v>0</v>
      </c>
      <c r="AS271" s="125">
        <v>0</v>
      </c>
      <c r="AT271" s="178">
        <v>43333</v>
      </c>
      <c r="AU271" s="178"/>
      <c r="AV271" s="178">
        <v>43414</v>
      </c>
      <c r="AW271" s="239" t="s">
        <v>855</v>
      </c>
      <c r="AX271" s="239" t="s">
        <v>846</v>
      </c>
      <c r="AY271" s="127"/>
      <c r="AZ271" s="127"/>
      <c r="BA271" s="128">
        <v>50</v>
      </c>
      <c r="BB271" s="128" t="s">
        <v>489</v>
      </c>
      <c r="BC271" s="128"/>
      <c r="BD271" s="128">
        <v>1</v>
      </c>
      <c r="BE271" s="129" t="s">
        <v>541</v>
      </c>
      <c r="BF271" s="130">
        <v>1</v>
      </c>
      <c r="BG271" s="240"/>
      <c r="BH271" s="241"/>
      <c r="BI271" s="190"/>
      <c r="BJ271" s="131">
        <v>213</v>
      </c>
      <c r="BK271" s="191">
        <v>325</v>
      </c>
      <c r="BL271" s="13">
        <v>142</v>
      </c>
      <c r="BM271" s="13">
        <v>70</v>
      </c>
      <c r="BN271" s="27" t="s">
        <v>705</v>
      </c>
      <c r="BO271" s="13" t="s">
        <v>5562</v>
      </c>
      <c r="BP271" s="222">
        <v>237</v>
      </c>
      <c r="BQ271" s="132"/>
      <c r="BR271" s="133"/>
      <c r="BS271" s="125">
        <v>1000000000</v>
      </c>
      <c r="BT271" s="134">
        <v>126</v>
      </c>
      <c r="BU271" s="135">
        <v>0.40849999999999997</v>
      </c>
      <c r="BV271" s="134">
        <v>100</v>
      </c>
      <c r="BW271" s="136">
        <v>0</v>
      </c>
      <c r="BX271" s="136">
        <v>100</v>
      </c>
      <c r="BY271" s="136">
        <v>0</v>
      </c>
      <c r="BZ271" s="134">
        <v>0</v>
      </c>
      <c r="CA271" s="134">
        <v>0</v>
      </c>
      <c r="CB271" s="134">
        <v>226</v>
      </c>
      <c r="CC271" s="135">
        <v>-6.0999999999999999E-2</v>
      </c>
      <c r="CD271" s="134"/>
      <c r="CE271" s="134"/>
      <c r="CF271" s="137">
        <v>0</v>
      </c>
      <c r="CG271" s="134">
        <v>71</v>
      </c>
      <c r="CH271" s="132"/>
      <c r="CI271" s="132"/>
      <c r="CJ271" s="229" t="s">
        <v>820</v>
      </c>
      <c r="CK271" s="233" t="s">
        <v>820</v>
      </c>
      <c r="CL271" s="138">
        <v>0</v>
      </c>
      <c r="CM271" s="138">
        <v>0</v>
      </c>
      <c r="CN271" s="135">
        <v>0</v>
      </c>
      <c r="CO271" s="135">
        <v>1.1599999999999999</v>
      </c>
      <c r="CP271" s="139"/>
      <c r="CQ271" s="135">
        <v>1</v>
      </c>
      <c r="CR271" s="179">
        <v>43479</v>
      </c>
      <c r="CS271" s="180">
        <v>43479</v>
      </c>
      <c r="CT271" s="181">
        <v>43605</v>
      </c>
      <c r="CU271" s="181">
        <v>43216</v>
      </c>
      <c r="CV271" s="181">
        <v>43300</v>
      </c>
      <c r="CW271" s="181">
        <v>43300</v>
      </c>
      <c r="CX271" s="181">
        <v>43384</v>
      </c>
      <c r="CY271" s="135">
        <v>0</v>
      </c>
      <c r="CZ271" s="134">
        <v>0</v>
      </c>
      <c r="DA271" s="135">
        <v>0</v>
      </c>
      <c r="DB271" s="135">
        <v>0</v>
      </c>
      <c r="DC271" s="135">
        <v>2.197802197802198E-2</v>
      </c>
      <c r="DD271" s="135">
        <v>0</v>
      </c>
      <c r="DE271" s="140">
        <v>0</v>
      </c>
      <c r="DF271" s="13" t="s">
        <v>820</v>
      </c>
      <c r="DG271" s="80" t="s">
        <v>820</v>
      </c>
      <c r="DH271" s="18" t="b">
        <v>0</v>
      </c>
      <c r="DI271" s="79"/>
      <c r="DJ271" s="79"/>
      <c r="DK271" s="192"/>
      <c r="DL271" s="174"/>
      <c r="DM271" s="193"/>
      <c r="DN271" s="135"/>
      <c r="DO271" s="79"/>
      <c r="DP271" s="79"/>
      <c r="DQ271" s="79"/>
      <c r="DR271" s="79"/>
      <c r="DS271" s="79"/>
      <c r="DT271" s="79"/>
      <c r="DU271" s="79"/>
      <c r="DV271" s="18"/>
      <c r="DW271" s="18"/>
      <c r="DX271" s="18"/>
      <c r="DY271" s="177"/>
      <c r="DZ271" s="177">
        <v>0</v>
      </c>
      <c r="EA271" s="177">
        <v>0</v>
      </c>
      <c r="EB271" s="177">
        <v>0</v>
      </c>
      <c r="EC271" s="177">
        <v>0</v>
      </c>
      <c r="ED271" s="177">
        <v>0</v>
      </c>
      <c r="EE271" s="177">
        <v>0</v>
      </c>
      <c r="EF271" s="177">
        <v>0</v>
      </c>
      <c r="EG271" s="177">
        <v>0</v>
      </c>
      <c r="EH271" s="177">
        <v>0</v>
      </c>
      <c r="EI271" s="177">
        <v>0</v>
      </c>
      <c r="EJ271" s="177">
        <v>0</v>
      </c>
      <c r="EK271" s="177">
        <v>0</v>
      </c>
      <c r="EL271" s="177">
        <v>0</v>
      </c>
      <c r="EM271" s="177">
        <v>0</v>
      </c>
      <c r="EN271" s="177">
        <v>0</v>
      </c>
      <c r="EO271" s="177">
        <v>0</v>
      </c>
      <c r="EP271" s="177">
        <v>74</v>
      </c>
      <c r="EQ271" s="177">
        <v>0</v>
      </c>
      <c r="ER271" s="177">
        <v>0</v>
      </c>
      <c r="ES271" s="177">
        <v>0</v>
      </c>
      <c r="ET271" s="177">
        <v>0</v>
      </c>
      <c r="EU271" s="177">
        <v>0</v>
      </c>
      <c r="EV271" s="177">
        <v>0</v>
      </c>
      <c r="EW271" s="177">
        <v>0</v>
      </c>
      <c r="EX271" s="177">
        <v>0</v>
      </c>
      <c r="EY271" s="177">
        <v>0</v>
      </c>
      <c r="EZ271" s="177">
        <v>0</v>
      </c>
      <c r="FA271" s="177">
        <v>0</v>
      </c>
      <c r="FB271" s="177">
        <v>0</v>
      </c>
      <c r="FC271" s="245">
        <v>37</v>
      </c>
      <c r="FD271" s="244">
        <v>79</v>
      </c>
      <c r="FE271" s="244">
        <v>79</v>
      </c>
      <c r="FF271" s="244">
        <v>79</v>
      </c>
      <c r="FG271" s="245">
        <v>40</v>
      </c>
      <c r="FH271" s="245">
        <v>40</v>
      </c>
      <c r="FI271" s="245">
        <v>40</v>
      </c>
      <c r="FJ271" s="245">
        <v>40</v>
      </c>
      <c r="FK271" s="245">
        <v>27</v>
      </c>
      <c r="FL271" s="245">
        <v>27</v>
      </c>
      <c r="FM271" s="245">
        <v>27</v>
      </c>
      <c r="FN271" s="245">
        <v>27</v>
      </c>
      <c r="FO271" s="245">
        <v>27</v>
      </c>
      <c r="FP271" s="245">
        <v>27</v>
      </c>
      <c r="FQ271" s="245">
        <v>27</v>
      </c>
      <c r="FR271" s="245">
        <v>27</v>
      </c>
      <c r="FS271" s="245">
        <v>27</v>
      </c>
      <c r="FT271" s="245">
        <v>27</v>
      </c>
      <c r="FU271" s="245">
        <v>27</v>
      </c>
      <c r="FV271" s="245">
        <v>27</v>
      </c>
      <c r="FW271" s="245">
        <v>27</v>
      </c>
      <c r="FX271" s="245">
        <v>27</v>
      </c>
      <c r="FY271" s="245">
        <v>27</v>
      </c>
      <c r="FZ271" s="245">
        <v>27</v>
      </c>
      <c r="GA271" s="245">
        <v>27</v>
      </c>
      <c r="GB271" s="245">
        <v>27</v>
      </c>
      <c r="GC271" s="245">
        <v>27</v>
      </c>
      <c r="GD271" s="245">
        <v>27</v>
      </c>
      <c r="GE271" s="245">
        <v>27</v>
      </c>
      <c r="GF271" s="245">
        <v>27</v>
      </c>
      <c r="GG271" s="245">
        <v>27</v>
      </c>
      <c r="GH271" s="245">
        <v>27</v>
      </c>
      <c r="GI271" s="245">
        <v>27</v>
      </c>
      <c r="GJ271" s="245">
        <v>27</v>
      </c>
      <c r="GK271" s="245">
        <v>27</v>
      </c>
      <c r="GL271" s="245">
        <v>27</v>
      </c>
      <c r="GM271" s="245">
        <v>27</v>
      </c>
      <c r="GN271" s="245">
        <v>27</v>
      </c>
      <c r="GO271" s="245">
        <v>27</v>
      </c>
      <c r="GP271" s="245">
        <v>27</v>
      </c>
      <c r="GQ271" s="245">
        <v>27</v>
      </c>
      <c r="GR271" s="245">
        <v>27</v>
      </c>
      <c r="GS271" s="245">
        <v>26</v>
      </c>
      <c r="GT271" s="245">
        <v>24</v>
      </c>
      <c r="GU271" s="245">
        <v>18</v>
      </c>
      <c r="GV271" s="245">
        <v>18</v>
      </c>
      <c r="GW271" s="245">
        <v>18</v>
      </c>
      <c r="GX271" s="245">
        <v>18</v>
      </c>
      <c r="GY271" s="245">
        <v>18</v>
      </c>
      <c r="GZ271" s="245">
        <v>18</v>
      </c>
      <c r="HA271" s="245">
        <v>18</v>
      </c>
      <c r="HB271" s="245">
        <v>18</v>
      </c>
      <c r="HC271" s="245">
        <v>16</v>
      </c>
      <c r="HD271" s="245">
        <v>16</v>
      </c>
      <c r="HE271" s="245">
        <v>1</v>
      </c>
      <c r="HF271" s="245">
        <v>16</v>
      </c>
      <c r="HG271" s="245">
        <v>16</v>
      </c>
      <c r="HH271" s="245">
        <v>16</v>
      </c>
      <c r="HI271" s="245">
        <v>16</v>
      </c>
      <c r="HJ271" s="245">
        <v>8</v>
      </c>
      <c r="HK271" s="198"/>
      <c r="HL271" s="198"/>
      <c r="HM271" s="245">
        <v>7</v>
      </c>
      <c r="HN271" s="245">
        <v>7</v>
      </c>
      <c r="HO271" s="245">
        <v>16</v>
      </c>
      <c r="HP271" s="245">
        <v>7</v>
      </c>
      <c r="HQ271" s="245">
        <v>7</v>
      </c>
      <c r="HR271" s="245">
        <v>7</v>
      </c>
      <c r="HS271" s="245">
        <v>7</v>
      </c>
      <c r="HT271" s="245">
        <v>7</v>
      </c>
      <c r="HU271" s="245">
        <v>7</v>
      </c>
      <c r="HV271" s="198"/>
      <c r="HW271" s="245">
        <v>7</v>
      </c>
      <c r="HX271" s="245">
        <v>2</v>
      </c>
      <c r="HY271" s="245">
        <v>2</v>
      </c>
      <c r="HZ271" s="245">
        <v>2</v>
      </c>
      <c r="IA271" s="245">
        <v>2</v>
      </c>
      <c r="IB271" s="246">
        <v>202</v>
      </c>
      <c r="IC271" s="246">
        <v>200</v>
      </c>
      <c r="ID271" s="246">
        <v>200</v>
      </c>
      <c r="IE271" s="246">
        <v>190</v>
      </c>
      <c r="IF271" s="246">
        <v>190</v>
      </c>
      <c r="IG271" s="246">
        <v>190</v>
      </c>
      <c r="IH271" s="246">
        <v>190</v>
      </c>
      <c r="II271" s="246">
        <v>190</v>
      </c>
      <c r="IJ271" s="249">
        <v>165</v>
      </c>
      <c r="IK271" s="249">
        <v>165</v>
      </c>
      <c r="IL271" s="249">
        <v>165</v>
      </c>
      <c r="IM271" s="249">
        <v>165</v>
      </c>
      <c r="IN271" s="249">
        <v>165</v>
      </c>
      <c r="IO271" s="249">
        <v>165</v>
      </c>
      <c r="IP271" s="249">
        <v>161</v>
      </c>
      <c r="IQ271" s="249">
        <v>161</v>
      </c>
      <c r="IR271" s="249">
        <v>161</v>
      </c>
      <c r="IS271" s="249">
        <v>161</v>
      </c>
      <c r="IT271" s="249">
        <v>161</v>
      </c>
      <c r="IU271" s="249">
        <v>161</v>
      </c>
      <c r="IV271" s="249">
        <v>161</v>
      </c>
      <c r="IW271" s="249">
        <v>161</v>
      </c>
      <c r="IX271" s="249">
        <v>161</v>
      </c>
      <c r="IY271" s="249">
        <v>161</v>
      </c>
      <c r="IZ271" s="198"/>
      <c r="JA271" s="249">
        <v>161</v>
      </c>
      <c r="JB271" s="249">
        <v>161</v>
      </c>
      <c r="JC271" s="249">
        <v>161</v>
      </c>
      <c r="JD271" s="248">
        <v>161</v>
      </c>
      <c r="JE271" s="248">
        <v>161</v>
      </c>
      <c r="JF271" s="248">
        <v>161</v>
      </c>
      <c r="JG271" s="248">
        <v>161</v>
      </c>
      <c r="JH271" s="248">
        <v>161</v>
      </c>
      <c r="JI271" s="248">
        <v>161</v>
      </c>
      <c r="JJ271" s="248"/>
      <c r="JK271" s="248">
        <v>156</v>
      </c>
      <c r="JL271" s="248">
        <v>156</v>
      </c>
      <c r="JM271" s="248">
        <v>156</v>
      </c>
      <c r="JN271" s="248">
        <v>156</v>
      </c>
      <c r="JO271" s="248">
        <v>156</v>
      </c>
      <c r="JP271" s="248">
        <v>156</v>
      </c>
      <c r="JQ271" s="198"/>
      <c r="JR271" s="248">
        <v>156</v>
      </c>
      <c r="JS271" s="248">
        <v>156</v>
      </c>
      <c r="JT271" s="244">
        <v>156</v>
      </c>
      <c r="JU271" s="244">
        <v>156</v>
      </c>
      <c r="JV271" s="244">
        <v>155</v>
      </c>
      <c r="JW271" s="244">
        <v>155</v>
      </c>
      <c r="JX271" s="244">
        <v>155</v>
      </c>
      <c r="JY271" s="244">
        <v>150</v>
      </c>
      <c r="JZ271" s="244">
        <v>150</v>
      </c>
      <c r="KA271" s="244">
        <v>140</v>
      </c>
      <c r="KB271" s="244">
        <v>140</v>
      </c>
      <c r="KC271" s="244">
        <v>140</v>
      </c>
      <c r="KD271" s="244">
        <v>140</v>
      </c>
      <c r="KE271" s="244">
        <v>140</v>
      </c>
      <c r="KF271" s="244">
        <v>140</v>
      </c>
      <c r="KG271" s="244">
        <v>140</v>
      </c>
      <c r="KH271" s="244">
        <v>140</v>
      </c>
      <c r="KI271" s="244">
        <v>140</v>
      </c>
      <c r="KJ271" s="244">
        <v>140</v>
      </c>
      <c r="KK271" s="244">
        <v>140</v>
      </c>
      <c r="KL271" s="244">
        <v>140</v>
      </c>
      <c r="KM271" s="244">
        <v>130</v>
      </c>
      <c r="KN271" s="244">
        <v>130</v>
      </c>
      <c r="KO271" s="244">
        <v>130</v>
      </c>
      <c r="KP271" s="244">
        <v>130</v>
      </c>
      <c r="KQ271" s="244">
        <v>130</v>
      </c>
      <c r="KR271" s="244">
        <v>130</v>
      </c>
      <c r="KS271" s="244">
        <v>130</v>
      </c>
      <c r="KT271" s="244">
        <v>130</v>
      </c>
      <c r="KU271" s="244">
        <v>130</v>
      </c>
      <c r="KV271" s="244">
        <v>130</v>
      </c>
      <c r="KW271" s="244">
        <v>130</v>
      </c>
      <c r="KX271" s="198"/>
      <c r="KY271" s="198"/>
      <c r="KZ271" s="198"/>
      <c r="LA271" s="198"/>
      <c r="LB271" s="244">
        <v>128</v>
      </c>
      <c r="LC271" s="244">
        <v>161</v>
      </c>
      <c r="LD271" s="244">
        <v>161</v>
      </c>
      <c r="LE271" s="244">
        <v>128</v>
      </c>
      <c r="LF271" s="243">
        <v>0</v>
      </c>
      <c r="LG271" s="244">
        <v>128</v>
      </c>
      <c r="LH271" s="198"/>
      <c r="LI271" s="198"/>
      <c r="LJ271" s="198"/>
      <c r="LK271" s="198"/>
      <c r="LL271" s="198"/>
      <c r="LM271" s="198"/>
      <c r="LN271" s="198"/>
      <c r="LO271" s="198"/>
      <c r="LP271" s="198"/>
      <c r="LQ271" s="244">
        <v>128</v>
      </c>
      <c r="LR271" s="198"/>
      <c r="LS271" s="198"/>
      <c r="LT271" s="198"/>
      <c r="LU271" s="198"/>
      <c r="LV271" s="198"/>
      <c r="LW271" s="198"/>
      <c r="LX271" s="198"/>
      <c r="LY271" s="198"/>
      <c r="LZ271" s="198"/>
      <c r="MA271" s="198"/>
      <c r="MB271" s="198"/>
      <c r="MC271" s="198"/>
      <c r="MD271" s="198"/>
      <c r="ME271" s="198"/>
      <c r="MF271" s="198"/>
      <c r="MG271" s="198"/>
      <c r="MH271" s="198"/>
      <c r="MI271" s="198"/>
      <c r="MJ271" s="198"/>
      <c r="MK271" s="198"/>
      <c r="ML271" s="198"/>
      <c r="MM271" s="198"/>
      <c r="MN271" s="244">
        <v>128</v>
      </c>
      <c r="MO271" s="244">
        <v>126</v>
      </c>
      <c r="MP271" s="198"/>
      <c r="MQ271" s="244">
        <v>126</v>
      </c>
      <c r="MR271" s="198"/>
      <c r="MS271" s="198"/>
      <c r="MT271" s="198"/>
      <c r="MU271" s="198"/>
      <c r="MV271" s="198"/>
      <c r="MW271" s="198"/>
      <c r="MX271" s="198"/>
      <c r="MY271" s="198"/>
      <c r="MZ271" s="198"/>
      <c r="NA271" s="244">
        <v>126</v>
      </c>
      <c r="NB271" s="198"/>
      <c r="NC271" s="198"/>
      <c r="ND271" s="198"/>
      <c r="NE271" s="198"/>
      <c r="NF271" s="198"/>
      <c r="NG271" s="198"/>
      <c r="NH271" s="198"/>
      <c r="NI271" s="198"/>
      <c r="NJ271" s="198"/>
      <c r="NK271" s="198"/>
      <c r="NL271" s="198"/>
      <c r="NM271" s="198"/>
      <c r="NN271" s="198"/>
      <c r="NO271" s="198"/>
      <c r="NP271" s="198"/>
      <c r="NQ271" s="198"/>
      <c r="NR271" s="198"/>
      <c r="NS271" s="198"/>
      <c r="NT271" s="198"/>
      <c r="NU271" s="198"/>
      <c r="NV271" s="198"/>
      <c r="NW271" s="198"/>
      <c r="NX271" s="198"/>
      <c r="NY271" s="198"/>
      <c r="NZ271" s="198"/>
      <c r="OA271" s="198"/>
      <c r="OB271" s="198"/>
      <c r="OC271" s="198"/>
      <c r="OD271" s="198"/>
      <c r="OE271" s="198"/>
      <c r="OF271" s="198"/>
      <c r="OG271" s="198"/>
      <c r="OH271" s="198"/>
      <c r="OI271" s="198"/>
      <c r="OJ271" s="198"/>
      <c r="OK271" s="198"/>
      <c r="OL271" s="198"/>
      <c r="OM271" s="198"/>
      <c r="ON271" s="198"/>
      <c r="OO271" s="198"/>
      <c r="OP271" s="198"/>
      <c r="OQ271" s="198"/>
      <c r="OR271" s="198"/>
      <c r="OS271" s="198"/>
      <c r="OT271" s="198"/>
      <c r="OU271" s="198"/>
      <c r="OV271" s="198"/>
      <c r="OW271" s="198"/>
      <c r="OX271" s="198"/>
      <c r="OY271" s="198"/>
      <c r="OZ271" s="198"/>
      <c r="PA271" s="198"/>
      <c r="PB271" s="198"/>
      <c r="PC271" s="198"/>
      <c r="PD271" s="198"/>
      <c r="PE271" s="198"/>
      <c r="PF271" s="198"/>
      <c r="PG271" s="198"/>
      <c r="PH271" s="198"/>
      <c r="PI271" s="198"/>
      <c r="PJ271" s="198"/>
      <c r="PK271" s="198"/>
      <c r="PL271" s="198"/>
      <c r="PM271" s="198"/>
      <c r="PN271" s="198"/>
      <c r="PO271" s="198"/>
      <c r="PP271" s="198"/>
      <c r="PQ271" s="198"/>
      <c r="PR271" s="198"/>
      <c r="PS271" s="198"/>
      <c r="PT271" s="198"/>
      <c r="PU271" s="198"/>
      <c r="PV271" s="198"/>
      <c r="PW271" s="198"/>
      <c r="PX271" s="261"/>
      <c r="PY271" s="261"/>
      <c r="PZ271" s="261"/>
      <c r="QA271" s="261"/>
      <c r="QB271" s="261"/>
      <c r="QC271" s="261"/>
      <c r="QD271" s="261"/>
      <c r="QE271" s="261"/>
      <c r="QF271" s="261"/>
      <c r="QG271" s="261"/>
      <c r="QH271" s="261"/>
      <c r="QI271" s="261"/>
      <c r="QJ271" s="261"/>
      <c r="QK271" s="261"/>
      <c r="QL271" s="261"/>
      <c r="QM271" s="261"/>
      <c r="QN271" s="261"/>
      <c r="QO271" s="261"/>
      <c r="QP271" s="261"/>
      <c r="QQ271" s="261"/>
      <c r="QR271" s="261"/>
      <c r="QS271" s="261"/>
      <c r="QT271" s="261"/>
      <c r="QU271" s="261"/>
      <c r="QV271" s="261"/>
      <c r="QW271" s="261"/>
      <c r="QX271" s="261"/>
      <c r="QY271" s="261"/>
      <c r="QZ271" s="261"/>
      <c r="RA271" s="261"/>
      <c r="RB271" s="261"/>
      <c r="RC271" s="261"/>
      <c r="RD271" s="261"/>
      <c r="RE271" s="261"/>
      <c r="RF271" s="261"/>
      <c r="RG271" s="261"/>
      <c r="RH271" s="261"/>
      <c r="RI271" s="261"/>
      <c r="RJ271" s="261"/>
      <c r="RK271" s="261"/>
      <c r="RL271" s="261"/>
      <c r="RM271" s="261"/>
      <c r="RN271" s="261"/>
      <c r="RO271" s="261"/>
      <c r="RP271" s="261"/>
      <c r="RQ271" s="261"/>
      <c r="RR271" s="261"/>
      <c r="RS271" s="261"/>
      <c r="RT271" s="261"/>
      <c r="RU271" s="261"/>
      <c r="RV271" s="261"/>
      <c r="RW271" s="261"/>
      <c r="RX271" s="261"/>
      <c r="RY271" s="261"/>
      <c r="RZ271" s="261"/>
      <c r="SA271" s="261"/>
      <c r="SB271" s="261"/>
      <c r="SC271" s="261"/>
      <c r="SD271" s="261"/>
      <c r="SE271" s="261"/>
    </row>
    <row r="272" spans="1:499" x14ac:dyDescent="0.2">
      <c r="A272" s="230" t="s">
        <v>830</v>
      </c>
      <c r="B272" s="231" t="s">
        <v>3759</v>
      </c>
      <c r="C272" s="225"/>
      <c r="D272" s="225"/>
      <c r="E272" s="225"/>
      <c r="F272" s="226" t="s">
        <v>5969</v>
      </c>
      <c r="G272" s="226" t="s">
        <v>5550</v>
      </c>
      <c r="H272" s="226" t="s">
        <v>5551</v>
      </c>
      <c r="I272" s="226" t="s">
        <v>5783</v>
      </c>
      <c r="J272" s="226"/>
      <c r="K272" s="226"/>
      <c r="L272" s="226"/>
      <c r="M272" s="226"/>
      <c r="N272" s="226" t="s">
        <v>5553</v>
      </c>
      <c r="O272" s="226" t="s">
        <v>5690</v>
      </c>
      <c r="P272" s="226"/>
      <c r="Q272" s="237">
        <v>0</v>
      </c>
      <c r="R272" s="238"/>
      <c r="S272" s="238"/>
      <c r="T272" s="238"/>
      <c r="U272" s="238"/>
      <c r="V272" s="238"/>
      <c r="W272" s="232" t="s">
        <v>5555</v>
      </c>
      <c r="X272" s="232"/>
      <c r="Y272" s="232" t="s">
        <v>5556</v>
      </c>
      <c r="Z272" s="235">
        <v>6.38</v>
      </c>
      <c r="AA272" s="235">
        <v>8.5</v>
      </c>
      <c r="AB272" s="235">
        <v>0</v>
      </c>
      <c r="AC272" s="224">
        <v>36526</v>
      </c>
      <c r="AD272" s="224">
        <v>36526</v>
      </c>
      <c r="AE272" s="125">
        <v>18</v>
      </c>
      <c r="AF272" s="125">
        <v>24</v>
      </c>
      <c r="AG272" s="125">
        <v>12</v>
      </c>
      <c r="AH272" s="236">
        <v>1</v>
      </c>
      <c r="AI272" s="236" t="s">
        <v>819</v>
      </c>
      <c r="AJ272" s="125" t="s">
        <v>6225</v>
      </c>
      <c r="AK272" s="175" t="s">
        <v>5145</v>
      </c>
      <c r="AL272" s="125" t="s">
        <v>820</v>
      </c>
      <c r="AM272" s="27" t="s">
        <v>820</v>
      </c>
      <c r="AN272" s="126">
        <v>6.84</v>
      </c>
      <c r="AO272" s="126">
        <v>18.899999999999999</v>
      </c>
      <c r="AP272" s="126">
        <v>11.8</v>
      </c>
      <c r="AQ272" s="126">
        <v>0</v>
      </c>
      <c r="AR272" s="125">
        <v>0</v>
      </c>
      <c r="AS272" s="125">
        <v>0</v>
      </c>
      <c r="AT272" s="178">
        <v>43333</v>
      </c>
      <c r="AU272" s="178"/>
      <c r="AV272" s="178"/>
      <c r="AW272" s="239" t="s">
        <v>855</v>
      </c>
      <c r="AX272" s="239" t="s">
        <v>846</v>
      </c>
      <c r="AY272" s="127"/>
      <c r="AZ272" s="127"/>
      <c r="BA272" s="128">
        <v>1</v>
      </c>
      <c r="BB272" s="128" t="s">
        <v>489</v>
      </c>
      <c r="BC272" s="128"/>
      <c r="BD272" s="128">
        <v>1</v>
      </c>
      <c r="BE272" s="129" t="s">
        <v>541</v>
      </c>
      <c r="BF272" s="130">
        <v>1</v>
      </c>
      <c r="BG272" s="240"/>
      <c r="BH272" s="241"/>
      <c r="BI272" s="190"/>
      <c r="BJ272" s="131">
        <v>517</v>
      </c>
      <c r="BK272" s="191">
        <v>296</v>
      </c>
      <c r="BL272" s="13">
        <v>344</v>
      </c>
      <c r="BM272" s="13">
        <v>171</v>
      </c>
      <c r="BN272" s="27" t="s">
        <v>705</v>
      </c>
      <c r="BO272" s="13" t="s">
        <v>705</v>
      </c>
      <c r="BP272" s="222">
        <v>478</v>
      </c>
      <c r="BQ272" s="132"/>
      <c r="BR272" s="133"/>
      <c r="BS272" s="125">
        <v>1000000000</v>
      </c>
      <c r="BT272" s="134">
        <v>323</v>
      </c>
      <c r="BU272" s="135">
        <v>0.37519999999999998</v>
      </c>
      <c r="BV272" s="134">
        <v>0</v>
      </c>
      <c r="BW272" s="136">
        <v>0</v>
      </c>
      <c r="BX272" s="136">
        <v>0</v>
      </c>
      <c r="BY272" s="136">
        <v>0</v>
      </c>
      <c r="BZ272" s="134">
        <v>0</v>
      </c>
      <c r="CA272" s="134">
        <v>0</v>
      </c>
      <c r="CB272" s="134">
        <v>323</v>
      </c>
      <c r="CC272" s="135">
        <v>0.37519999999999998</v>
      </c>
      <c r="CD272" s="134"/>
      <c r="CE272" s="134"/>
      <c r="CF272" s="137">
        <v>194</v>
      </c>
      <c r="CG272" s="134">
        <v>172</v>
      </c>
      <c r="CH272" s="132"/>
      <c r="CI272" s="132"/>
      <c r="CJ272" s="229" t="s">
        <v>820</v>
      </c>
      <c r="CK272" s="233" t="s">
        <v>820</v>
      </c>
      <c r="CL272" s="138">
        <v>0</v>
      </c>
      <c r="CM272" s="138">
        <v>0</v>
      </c>
      <c r="CN272" s="135">
        <v>0</v>
      </c>
      <c r="CO272" s="135">
        <v>0.44</v>
      </c>
      <c r="CP272" s="139"/>
      <c r="CQ272" s="135">
        <v>0</v>
      </c>
      <c r="CR272" s="179">
        <v>43479</v>
      </c>
      <c r="CS272" s="180">
        <v>43479</v>
      </c>
      <c r="CT272" s="181">
        <v>43605</v>
      </c>
      <c r="CU272" s="181">
        <v>43067</v>
      </c>
      <c r="CV272" s="181">
        <v>0</v>
      </c>
      <c r="CW272" s="181">
        <v>43151</v>
      </c>
      <c r="CX272" s="181">
        <v>43235</v>
      </c>
      <c r="CY272" s="135">
        <v>0</v>
      </c>
      <c r="CZ272" s="134">
        <v>0</v>
      </c>
      <c r="DA272" s="135">
        <v>0</v>
      </c>
      <c r="DB272" s="135">
        <v>0</v>
      </c>
      <c r="DC272" s="135">
        <v>2.197802197802198E-2</v>
      </c>
      <c r="DD272" s="135">
        <v>0</v>
      </c>
      <c r="DE272" s="140">
        <v>0</v>
      </c>
      <c r="DF272" s="13" t="s">
        <v>820</v>
      </c>
      <c r="DG272" s="80" t="s">
        <v>706</v>
      </c>
      <c r="DH272" s="18" t="b">
        <v>0</v>
      </c>
      <c r="DI272" s="79"/>
      <c r="DJ272" s="79"/>
      <c r="DK272" s="192"/>
      <c r="DL272" s="174"/>
      <c r="DM272" s="193"/>
      <c r="DN272" s="135"/>
      <c r="DO272" s="79"/>
      <c r="DP272" s="79"/>
      <c r="DQ272" s="79"/>
      <c r="DR272" s="79"/>
      <c r="DS272" s="79"/>
      <c r="DT272" s="79"/>
      <c r="DU272" s="79"/>
      <c r="DV272" s="18"/>
      <c r="DW272" s="18"/>
      <c r="DX272" s="18"/>
      <c r="DY272" s="177"/>
      <c r="DZ272" s="177">
        <v>0</v>
      </c>
      <c r="EA272" s="177">
        <v>0</v>
      </c>
      <c r="EB272" s="177">
        <v>0</v>
      </c>
      <c r="EC272" s="177">
        <v>0</v>
      </c>
      <c r="ED272" s="177">
        <v>0</v>
      </c>
      <c r="EE272" s="177">
        <v>0</v>
      </c>
      <c r="EF272" s="177">
        <v>0</v>
      </c>
      <c r="EG272" s="177">
        <v>0</v>
      </c>
      <c r="EH272" s="177">
        <v>0</v>
      </c>
      <c r="EI272" s="177">
        <v>0</v>
      </c>
      <c r="EJ272" s="177">
        <v>0</v>
      </c>
      <c r="EK272" s="177">
        <v>0</v>
      </c>
      <c r="EL272" s="177">
        <v>0</v>
      </c>
      <c r="EM272" s="177">
        <v>0</v>
      </c>
      <c r="EN272" s="177">
        <v>0</v>
      </c>
      <c r="EO272" s="177">
        <v>0</v>
      </c>
      <c r="EP272" s="177">
        <v>0</v>
      </c>
      <c r="EQ272" s="177">
        <v>0</v>
      </c>
      <c r="ER272" s="177">
        <v>0</v>
      </c>
      <c r="ES272" s="177">
        <v>0</v>
      </c>
      <c r="ET272" s="177">
        <v>0</v>
      </c>
      <c r="EU272" s="177">
        <v>0</v>
      </c>
      <c r="EV272" s="177">
        <v>0</v>
      </c>
      <c r="EW272" s="177">
        <v>0</v>
      </c>
      <c r="EX272" s="177">
        <v>0</v>
      </c>
      <c r="EY272" s="177">
        <v>0</v>
      </c>
      <c r="EZ272" s="177">
        <v>0</v>
      </c>
      <c r="FA272" s="177">
        <v>0</v>
      </c>
      <c r="FB272" s="177">
        <v>0</v>
      </c>
      <c r="FC272" s="199">
        <v>0</v>
      </c>
      <c r="FD272" s="250">
        <v>291</v>
      </c>
      <c r="FE272" s="249">
        <v>285</v>
      </c>
      <c r="FF272" s="249">
        <v>285</v>
      </c>
      <c r="FG272" s="249">
        <v>247</v>
      </c>
      <c r="FH272" s="249">
        <v>246</v>
      </c>
      <c r="FI272" s="249">
        <v>246</v>
      </c>
      <c r="FJ272" s="249">
        <v>246</v>
      </c>
      <c r="FK272" s="246">
        <v>405</v>
      </c>
      <c r="FL272" s="246">
        <v>405</v>
      </c>
      <c r="FM272" s="246">
        <v>405</v>
      </c>
      <c r="FN272" s="246">
        <v>405</v>
      </c>
      <c r="FO272" s="246">
        <v>405</v>
      </c>
      <c r="FP272" s="246">
        <v>405</v>
      </c>
      <c r="FQ272" s="246">
        <v>405</v>
      </c>
      <c r="FR272" s="246">
        <v>405</v>
      </c>
      <c r="FS272" s="246">
        <v>405</v>
      </c>
      <c r="FT272" s="246">
        <v>405</v>
      </c>
      <c r="FU272" s="246">
        <v>405</v>
      </c>
      <c r="FV272" s="246">
        <v>405</v>
      </c>
      <c r="FW272" s="246">
        <v>405</v>
      </c>
      <c r="FX272" s="246">
        <v>405</v>
      </c>
      <c r="FY272" s="246">
        <v>405</v>
      </c>
      <c r="FZ272" s="246">
        <v>405</v>
      </c>
      <c r="GA272" s="246">
        <v>405</v>
      </c>
      <c r="GB272" s="246">
        <v>405</v>
      </c>
      <c r="GC272" s="246">
        <v>405</v>
      </c>
      <c r="GD272" s="246">
        <v>397</v>
      </c>
      <c r="GE272" s="246">
        <v>397</v>
      </c>
      <c r="GF272" s="246">
        <v>397</v>
      </c>
      <c r="GG272" s="246">
        <v>397</v>
      </c>
      <c r="GH272" s="246">
        <v>397</v>
      </c>
      <c r="GI272" s="246">
        <v>397</v>
      </c>
      <c r="GJ272" s="246">
        <v>397</v>
      </c>
      <c r="GK272" s="246">
        <v>397</v>
      </c>
      <c r="GL272" s="246">
        <v>397</v>
      </c>
      <c r="GM272" s="246">
        <v>397</v>
      </c>
      <c r="GN272" s="246">
        <v>397</v>
      </c>
      <c r="GO272" s="246">
        <v>397</v>
      </c>
      <c r="GP272" s="246">
        <v>397</v>
      </c>
      <c r="GQ272" s="246">
        <v>397</v>
      </c>
      <c r="GR272" s="246">
        <v>397</v>
      </c>
      <c r="GS272" s="246">
        <v>397</v>
      </c>
      <c r="GT272" s="246">
        <v>397</v>
      </c>
      <c r="GU272" s="246">
        <v>397</v>
      </c>
      <c r="GV272" s="246">
        <v>397</v>
      </c>
      <c r="GW272" s="246">
        <v>397</v>
      </c>
      <c r="GX272" s="246">
        <v>397</v>
      </c>
      <c r="GY272" s="246">
        <v>397</v>
      </c>
      <c r="GZ272" s="246">
        <v>397</v>
      </c>
      <c r="HA272" s="246">
        <v>397</v>
      </c>
      <c r="HB272" s="246">
        <v>397</v>
      </c>
      <c r="HC272" s="246">
        <v>397</v>
      </c>
      <c r="HD272" s="246">
        <v>397</v>
      </c>
      <c r="HE272" s="246">
        <v>1</v>
      </c>
      <c r="HF272" s="246">
        <v>397</v>
      </c>
      <c r="HG272" s="246">
        <v>397</v>
      </c>
      <c r="HH272" s="246">
        <v>387</v>
      </c>
      <c r="HI272" s="247">
        <v>387</v>
      </c>
      <c r="HJ272" s="247">
        <v>387</v>
      </c>
      <c r="HK272" s="196"/>
      <c r="HL272" s="196"/>
      <c r="HM272" s="247">
        <v>385</v>
      </c>
      <c r="HN272" s="247">
        <v>385</v>
      </c>
      <c r="HO272" s="247">
        <v>397</v>
      </c>
      <c r="HP272" s="247">
        <v>385</v>
      </c>
      <c r="HQ272" s="247">
        <v>385</v>
      </c>
      <c r="HR272" s="247">
        <v>383</v>
      </c>
      <c r="HS272" s="247">
        <v>383</v>
      </c>
      <c r="HT272" s="247">
        <v>383</v>
      </c>
      <c r="HU272" s="247">
        <v>383</v>
      </c>
      <c r="HV272" s="196"/>
      <c r="HW272" s="247">
        <v>383</v>
      </c>
      <c r="HX272" s="247">
        <v>383</v>
      </c>
      <c r="HY272" s="247">
        <v>383</v>
      </c>
      <c r="HZ272" s="247">
        <v>383</v>
      </c>
      <c r="IA272" s="247">
        <v>383</v>
      </c>
      <c r="IB272" s="247">
        <v>383</v>
      </c>
      <c r="IC272" s="247">
        <v>383</v>
      </c>
      <c r="ID272" s="247">
        <v>383</v>
      </c>
      <c r="IE272" s="247">
        <v>383</v>
      </c>
      <c r="IF272" s="247">
        <v>383</v>
      </c>
      <c r="IG272" s="247">
        <v>383</v>
      </c>
      <c r="IH272" s="247">
        <v>383</v>
      </c>
      <c r="II272" s="247">
        <v>380</v>
      </c>
      <c r="IJ272" s="247">
        <v>380</v>
      </c>
      <c r="IK272" s="247">
        <v>380</v>
      </c>
      <c r="IL272" s="247">
        <v>380</v>
      </c>
      <c r="IM272" s="247">
        <v>380</v>
      </c>
      <c r="IN272" s="247">
        <v>380</v>
      </c>
      <c r="IO272" s="247">
        <v>380</v>
      </c>
      <c r="IP272" s="247">
        <v>375</v>
      </c>
      <c r="IQ272" s="247">
        <v>373</v>
      </c>
      <c r="IR272" s="247">
        <v>373</v>
      </c>
      <c r="IS272" s="247">
        <v>372</v>
      </c>
      <c r="IT272" s="247">
        <v>372</v>
      </c>
      <c r="IU272" s="247">
        <v>372</v>
      </c>
      <c r="IV272" s="247">
        <v>372</v>
      </c>
      <c r="IW272" s="247">
        <v>372</v>
      </c>
      <c r="IX272" s="247">
        <v>372</v>
      </c>
      <c r="IY272" s="247">
        <v>372</v>
      </c>
      <c r="IZ272" s="196"/>
      <c r="JA272" s="247">
        <v>372</v>
      </c>
      <c r="JB272" s="247">
        <v>372</v>
      </c>
      <c r="JC272" s="247">
        <v>372</v>
      </c>
      <c r="JD272" s="246">
        <v>372</v>
      </c>
      <c r="JE272" s="246">
        <v>372</v>
      </c>
      <c r="JF272" s="246">
        <v>372</v>
      </c>
      <c r="JG272" s="246">
        <v>372</v>
      </c>
      <c r="JH272" s="246">
        <v>372</v>
      </c>
      <c r="JI272" s="246">
        <v>372</v>
      </c>
      <c r="JJ272" s="246"/>
      <c r="JK272" s="247">
        <v>372</v>
      </c>
      <c r="JL272" s="246">
        <v>372</v>
      </c>
      <c r="JM272" s="246">
        <v>372</v>
      </c>
      <c r="JN272" s="246">
        <v>367</v>
      </c>
      <c r="JO272" s="246">
        <v>367</v>
      </c>
      <c r="JP272" s="246">
        <v>367</v>
      </c>
      <c r="JQ272" s="196"/>
      <c r="JR272" s="246">
        <v>366</v>
      </c>
      <c r="JS272" s="246">
        <v>366</v>
      </c>
      <c r="JT272" s="246">
        <v>364</v>
      </c>
      <c r="JU272" s="246">
        <v>364</v>
      </c>
      <c r="JV272" s="246">
        <v>364</v>
      </c>
      <c r="JW272" s="246">
        <v>364</v>
      </c>
      <c r="JX272" s="246">
        <v>364</v>
      </c>
      <c r="JY272" s="246">
        <v>358</v>
      </c>
      <c r="JZ272" s="246">
        <v>358</v>
      </c>
      <c r="KA272" s="246">
        <v>358</v>
      </c>
      <c r="KB272" s="246">
        <v>358</v>
      </c>
      <c r="KC272" s="246">
        <v>358</v>
      </c>
      <c r="KD272" s="246">
        <v>358</v>
      </c>
      <c r="KE272" s="246">
        <v>358</v>
      </c>
      <c r="KF272" s="246">
        <v>358</v>
      </c>
      <c r="KG272" s="246">
        <v>358</v>
      </c>
      <c r="KH272" s="246">
        <v>358</v>
      </c>
      <c r="KI272" s="246">
        <v>358</v>
      </c>
      <c r="KJ272" s="246">
        <v>358</v>
      </c>
      <c r="KK272" s="246">
        <v>358</v>
      </c>
      <c r="KL272" s="246">
        <v>358</v>
      </c>
      <c r="KM272" s="246">
        <v>358</v>
      </c>
      <c r="KN272" s="246">
        <v>358</v>
      </c>
      <c r="KO272" s="246">
        <v>358</v>
      </c>
      <c r="KP272" s="246">
        <v>358</v>
      </c>
      <c r="KQ272" s="246">
        <v>358</v>
      </c>
      <c r="KR272" s="246">
        <v>358</v>
      </c>
      <c r="KS272" s="246">
        <v>358</v>
      </c>
      <c r="KT272" s="246">
        <v>358</v>
      </c>
      <c r="KU272" s="246">
        <v>358</v>
      </c>
      <c r="KV272" s="246">
        <v>358</v>
      </c>
      <c r="KW272" s="246">
        <v>358</v>
      </c>
      <c r="KX272" s="196"/>
      <c r="KY272" s="196"/>
      <c r="KZ272" s="196"/>
      <c r="LA272" s="196"/>
      <c r="LB272" s="249">
        <v>349</v>
      </c>
      <c r="LC272" s="246">
        <v>372</v>
      </c>
      <c r="LD272" s="246">
        <v>372</v>
      </c>
      <c r="LE272" s="249">
        <v>349</v>
      </c>
      <c r="LF272" s="199">
        <v>0</v>
      </c>
      <c r="LG272" s="249">
        <v>349</v>
      </c>
      <c r="LH272" s="196"/>
      <c r="LI272" s="196"/>
      <c r="LJ272" s="196"/>
      <c r="LK272" s="196"/>
      <c r="LL272" s="196"/>
      <c r="LM272" s="196"/>
      <c r="LN272" s="196"/>
      <c r="LO272" s="196"/>
      <c r="LP272" s="196"/>
      <c r="LQ272" s="249">
        <v>349</v>
      </c>
      <c r="LR272" s="196"/>
      <c r="LS272" s="196"/>
      <c r="LT272" s="196"/>
      <c r="LU272" s="196"/>
      <c r="LV272" s="196"/>
      <c r="LW272" s="196"/>
      <c r="LX272" s="196"/>
      <c r="LY272" s="196"/>
      <c r="LZ272" s="196"/>
      <c r="MA272" s="196"/>
      <c r="MB272" s="196"/>
      <c r="MC272" s="196"/>
      <c r="MD272" s="196"/>
      <c r="ME272" s="196"/>
      <c r="MF272" s="196"/>
      <c r="MG272" s="196"/>
      <c r="MH272" s="196"/>
      <c r="MI272" s="196"/>
      <c r="MJ272" s="196"/>
      <c r="MK272" s="196"/>
      <c r="ML272" s="196"/>
      <c r="MM272" s="196"/>
      <c r="MN272" s="249">
        <v>349</v>
      </c>
      <c r="MO272" s="249">
        <v>323</v>
      </c>
      <c r="MP272" s="196"/>
      <c r="MQ272" s="249">
        <v>323</v>
      </c>
      <c r="MR272" s="196"/>
      <c r="MS272" s="196"/>
      <c r="MT272" s="196"/>
      <c r="MU272" s="196"/>
      <c r="MV272" s="196"/>
      <c r="MW272" s="196"/>
      <c r="MX272" s="196"/>
      <c r="MY272" s="196"/>
      <c r="MZ272" s="196"/>
      <c r="NA272" s="250">
        <v>323</v>
      </c>
      <c r="NB272" s="196"/>
      <c r="NC272" s="196"/>
      <c r="ND272" s="196"/>
      <c r="NE272" s="196"/>
      <c r="NF272" s="196"/>
      <c r="NG272" s="196"/>
      <c r="NH272" s="196"/>
      <c r="NI272" s="196"/>
      <c r="NJ272" s="196"/>
      <c r="NK272" s="196"/>
      <c r="NL272" s="196"/>
      <c r="NM272" s="196"/>
      <c r="NN272" s="196"/>
      <c r="NO272" s="196"/>
      <c r="NP272" s="196"/>
      <c r="NQ272" s="196"/>
      <c r="NR272" s="196"/>
      <c r="NS272" s="196"/>
      <c r="NT272" s="196"/>
      <c r="NU272" s="196"/>
      <c r="NV272" s="196"/>
      <c r="NW272" s="196"/>
      <c r="NX272" s="196"/>
      <c r="NY272" s="196"/>
      <c r="NZ272" s="196"/>
      <c r="OA272" s="196"/>
      <c r="OB272" s="196"/>
      <c r="OC272" s="196"/>
      <c r="OD272" s="196"/>
      <c r="OE272" s="196"/>
      <c r="OF272" s="196"/>
      <c r="OG272" s="196"/>
      <c r="OH272" s="196"/>
      <c r="OI272" s="196"/>
      <c r="OJ272" s="196"/>
      <c r="OK272" s="196"/>
      <c r="OL272" s="196"/>
      <c r="OM272" s="196"/>
      <c r="ON272" s="196"/>
      <c r="OO272" s="196"/>
      <c r="OP272" s="196"/>
      <c r="OQ272" s="196"/>
      <c r="OR272" s="196"/>
      <c r="OS272" s="196"/>
      <c r="OT272" s="196"/>
      <c r="OU272" s="196"/>
      <c r="OV272" s="196"/>
      <c r="OW272" s="196"/>
      <c r="OX272" s="196"/>
      <c r="OY272" s="196"/>
      <c r="OZ272" s="196"/>
      <c r="PA272" s="196"/>
      <c r="PB272" s="196"/>
      <c r="PC272" s="196"/>
      <c r="PD272" s="196"/>
      <c r="PE272" s="196"/>
      <c r="PF272" s="196"/>
      <c r="PG272" s="196"/>
      <c r="PH272" s="196"/>
      <c r="PI272" s="196"/>
      <c r="PJ272" s="196"/>
      <c r="PK272" s="196"/>
      <c r="PL272" s="196"/>
      <c r="PM272" s="196"/>
      <c r="PN272" s="196"/>
      <c r="PO272" s="196"/>
      <c r="PP272" s="196"/>
      <c r="PQ272" s="196"/>
      <c r="PR272" s="196"/>
      <c r="PS272" s="196"/>
      <c r="PT272" s="196"/>
      <c r="PU272" s="196"/>
      <c r="PV272" s="196"/>
      <c r="PW272" s="196"/>
      <c r="PX272" s="261"/>
      <c r="PY272" s="261"/>
      <c r="PZ272" s="261"/>
      <c r="QA272" s="261"/>
      <c r="QB272" s="261"/>
      <c r="QC272" s="261"/>
      <c r="QD272" s="261"/>
      <c r="QE272" s="261"/>
      <c r="QF272" s="261"/>
      <c r="QG272" s="261"/>
      <c r="QH272" s="261"/>
      <c r="QI272" s="261"/>
      <c r="QJ272" s="261"/>
      <c r="QK272" s="261"/>
      <c r="QL272" s="261"/>
      <c r="QM272" s="261"/>
      <c r="QN272" s="261"/>
      <c r="QO272" s="261"/>
      <c r="QP272" s="261"/>
      <c r="QQ272" s="261"/>
      <c r="QR272" s="261"/>
      <c r="QS272" s="261"/>
      <c r="QT272" s="261"/>
      <c r="QU272" s="261"/>
      <c r="QV272" s="261"/>
      <c r="QW272" s="261"/>
      <c r="QX272" s="261"/>
      <c r="QY272" s="261"/>
      <c r="QZ272" s="261"/>
      <c r="RA272" s="261"/>
      <c r="RB272" s="261"/>
      <c r="RC272" s="261"/>
      <c r="RD272" s="261"/>
      <c r="RE272" s="261"/>
      <c r="RF272" s="261"/>
      <c r="RG272" s="261"/>
      <c r="RH272" s="261"/>
      <c r="RI272" s="261"/>
      <c r="RJ272" s="261"/>
      <c r="RK272" s="261"/>
      <c r="RL272" s="261"/>
      <c r="RM272" s="261"/>
      <c r="RN272" s="261"/>
      <c r="RO272" s="261"/>
      <c r="RP272" s="261"/>
      <c r="RQ272" s="261"/>
      <c r="RR272" s="261"/>
      <c r="RS272" s="261"/>
      <c r="RT272" s="261"/>
      <c r="RU272" s="261"/>
      <c r="RV272" s="261"/>
      <c r="RW272" s="261"/>
      <c r="RX272" s="261"/>
      <c r="RY272" s="261"/>
      <c r="RZ272" s="261"/>
      <c r="SA272" s="261"/>
      <c r="SB272" s="261"/>
      <c r="SC272" s="261"/>
      <c r="SD272" s="261"/>
      <c r="SE272" s="261"/>
    </row>
    <row r="273" spans="1:499" x14ac:dyDescent="0.2">
      <c r="A273" s="230" t="s">
        <v>830</v>
      </c>
      <c r="B273" s="231" t="s">
        <v>5482</v>
      </c>
      <c r="C273" s="225"/>
      <c r="D273" s="225"/>
      <c r="E273" s="225"/>
      <c r="F273" s="226" t="s">
        <v>5970</v>
      </c>
      <c r="G273" s="226" t="s">
        <v>5550</v>
      </c>
      <c r="H273" s="226" t="s">
        <v>5551</v>
      </c>
      <c r="I273" s="226" t="s">
        <v>5783</v>
      </c>
      <c r="J273" s="226"/>
      <c r="K273" s="226"/>
      <c r="L273" s="226"/>
      <c r="M273" s="226"/>
      <c r="N273" s="226" t="s">
        <v>5553</v>
      </c>
      <c r="O273" s="226" t="s">
        <v>5971</v>
      </c>
      <c r="P273" s="226"/>
      <c r="Q273" s="237">
        <v>0</v>
      </c>
      <c r="R273" s="238"/>
      <c r="S273" s="238"/>
      <c r="T273" s="238"/>
      <c r="U273" s="238"/>
      <c r="V273" s="238"/>
      <c r="W273" s="232" t="s">
        <v>5555</v>
      </c>
      <c r="X273" s="232"/>
      <c r="Y273" s="232" t="s">
        <v>5556</v>
      </c>
      <c r="Z273" s="235">
        <v>7.34</v>
      </c>
      <c r="AA273" s="235">
        <v>13.19</v>
      </c>
      <c r="AB273" s="235">
        <v>0</v>
      </c>
      <c r="AC273" s="224">
        <v>36526</v>
      </c>
      <c r="AD273" s="224">
        <v>36526</v>
      </c>
      <c r="AE273" s="125">
        <v>18</v>
      </c>
      <c r="AF273" s="125">
        <v>24</v>
      </c>
      <c r="AG273" s="125">
        <v>12</v>
      </c>
      <c r="AH273" s="236">
        <v>1</v>
      </c>
      <c r="AI273" s="236"/>
      <c r="AJ273" s="125" t="s">
        <v>6227</v>
      </c>
      <c r="AK273" s="175"/>
      <c r="AL273" s="125" t="s">
        <v>820</v>
      </c>
      <c r="AM273" s="27" t="s">
        <v>820</v>
      </c>
      <c r="AN273" s="126">
        <v>2.14</v>
      </c>
      <c r="AO273" s="126">
        <v>0</v>
      </c>
      <c r="AP273" s="126">
        <v>0</v>
      </c>
      <c r="AQ273" s="126">
        <v>35</v>
      </c>
      <c r="AR273" s="125">
        <v>0</v>
      </c>
      <c r="AS273" s="125">
        <v>0</v>
      </c>
      <c r="AT273" s="178">
        <v>43333</v>
      </c>
      <c r="AU273" s="178"/>
      <c r="AV273" s="178"/>
      <c r="AW273" s="239" t="s">
        <v>855</v>
      </c>
      <c r="AX273" s="239" t="s">
        <v>846</v>
      </c>
      <c r="AY273" s="127"/>
      <c r="AZ273" s="127"/>
      <c r="BA273" s="128">
        <v>300</v>
      </c>
      <c r="BB273" s="128" t="s">
        <v>489</v>
      </c>
      <c r="BC273" s="128"/>
      <c r="BD273" s="128">
        <v>1</v>
      </c>
      <c r="BE273" s="129" t="s">
        <v>541</v>
      </c>
      <c r="BF273" s="130">
        <v>1</v>
      </c>
      <c r="BG273" s="240"/>
      <c r="BH273" s="241"/>
      <c r="BI273" s="190"/>
      <c r="BJ273" s="131">
        <v>0</v>
      </c>
      <c r="BK273" s="191">
        <v>93</v>
      </c>
      <c r="BL273" s="13">
        <v>0</v>
      </c>
      <c r="BM273" s="13">
        <v>0</v>
      </c>
      <c r="BN273" s="27" t="s">
        <v>702</v>
      </c>
      <c r="BO273" s="13" t="s">
        <v>702</v>
      </c>
      <c r="BP273" s="222">
        <v>0</v>
      </c>
      <c r="BQ273" s="132"/>
      <c r="BR273" s="133"/>
      <c r="BS273" s="125">
        <v>1000000000</v>
      </c>
      <c r="BT273" s="134">
        <v>0</v>
      </c>
      <c r="BU273" s="135">
        <v>0</v>
      </c>
      <c r="BV273" s="134">
        <v>0</v>
      </c>
      <c r="BW273" s="136">
        <v>0</v>
      </c>
      <c r="BX273" s="136">
        <v>0</v>
      </c>
      <c r="BY273" s="136">
        <v>0</v>
      </c>
      <c r="BZ273" s="134">
        <v>0</v>
      </c>
      <c r="CA273" s="134">
        <v>0</v>
      </c>
      <c r="CB273" s="134">
        <v>0</v>
      </c>
      <c r="CC273" s="135">
        <v>0</v>
      </c>
      <c r="CD273" s="134"/>
      <c r="CE273" s="134"/>
      <c r="CF273" s="137">
        <v>0</v>
      </c>
      <c r="CG273" s="134">
        <v>0</v>
      </c>
      <c r="CH273" s="132"/>
      <c r="CI273" s="132"/>
      <c r="CJ273" s="229" t="s">
        <v>820</v>
      </c>
      <c r="CK273" s="233" t="s">
        <v>820</v>
      </c>
      <c r="CL273" s="138">
        <v>0</v>
      </c>
      <c r="CM273" s="138">
        <v>0</v>
      </c>
      <c r="CN273" s="135">
        <v>0</v>
      </c>
      <c r="CO273" s="135">
        <v>0</v>
      </c>
      <c r="CP273" s="139"/>
      <c r="CQ273" s="135">
        <v>0</v>
      </c>
      <c r="CR273" s="179">
        <v>43175</v>
      </c>
      <c r="CS273" s="180">
        <v>43367</v>
      </c>
      <c r="CT273" s="181">
        <v>43493</v>
      </c>
      <c r="CU273" s="181">
        <v>36526</v>
      </c>
      <c r="CV273" s="181">
        <v>36526</v>
      </c>
      <c r="CW273" s="181">
        <v>36526</v>
      </c>
      <c r="CX273" s="181">
        <v>36694</v>
      </c>
      <c r="CY273" s="135">
        <v>1</v>
      </c>
      <c r="CZ273" s="134">
        <v>0</v>
      </c>
      <c r="DA273" s="135">
        <v>0.5436893203883495</v>
      </c>
      <c r="DB273" s="135">
        <v>0</v>
      </c>
      <c r="DC273" s="135">
        <v>0</v>
      </c>
      <c r="DD273" s="135">
        <v>0</v>
      </c>
      <c r="DE273" s="140">
        <v>0</v>
      </c>
      <c r="DF273" s="13" t="s">
        <v>820</v>
      </c>
      <c r="DG273" s="80" t="s">
        <v>820</v>
      </c>
      <c r="DH273" s="18" t="b">
        <v>0</v>
      </c>
      <c r="DI273" s="79"/>
      <c r="DJ273" s="79"/>
      <c r="DK273" s="192"/>
      <c r="DL273" s="174"/>
      <c r="DM273" s="193"/>
      <c r="DN273" s="135"/>
      <c r="DO273" s="79"/>
      <c r="DP273" s="79"/>
      <c r="DQ273" s="79"/>
      <c r="DR273" s="79"/>
      <c r="DS273" s="79"/>
      <c r="DT273" s="79"/>
      <c r="DU273" s="79"/>
      <c r="DV273" s="18"/>
      <c r="DW273" s="18"/>
      <c r="DX273" s="18"/>
      <c r="DY273" s="177"/>
      <c r="DZ273" s="177">
        <v>0</v>
      </c>
      <c r="EA273" s="177">
        <v>0</v>
      </c>
      <c r="EB273" s="177">
        <v>0</v>
      </c>
      <c r="EC273" s="177">
        <v>0</v>
      </c>
      <c r="ED273" s="177">
        <v>0</v>
      </c>
      <c r="EE273" s="177">
        <v>0</v>
      </c>
      <c r="EF273" s="177">
        <v>0</v>
      </c>
      <c r="EG273" s="177">
        <v>0</v>
      </c>
      <c r="EH273" s="177">
        <v>0</v>
      </c>
      <c r="EI273" s="177">
        <v>0</v>
      </c>
      <c r="EJ273" s="177">
        <v>0</v>
      </c>
      <c r="EK273" s="177">
        <v>0</v>
      </c>
      <c r="EL273" s="177">
        <v>0</v>
      </c>
      <c r="EM273" s="177">
        <v>0</v>
      </c>
      <c r="EN273" s="177">
        <v>0</v>
      </c>
      <c r="EO273" s="177">
        <v>0</v>
      </c>
      <c r="EP273" s="177">
        <v>0</v>
      </c>
      <c r="EQ273" s="177">
        <v>0</v>
      </c>
      <c r="ER273" s="177">
        <v>0</v>
      </c>
      <c r="ES273" s="177">
        <v>0</v>
      </c>
      <c r="ET273" s="177">
        <v>0</v>
      </c>
      <c r="EU273" s="177">
        <v>0</v>
      </c>
      <c r="EV273" s="177">
        <v>0</v>
      </c>
      <c r="EW273" s="177">
        <v>0</v>
      </c>
      <c r="EX273" s="177">
        <v>0</v>
      </c>
      <c r="EY273" s="177">
        <v>0</v>
      </c>
      <c r="EZ273" s="177">
        <v>0</v>
      </c>
      <c r="FA273" s="177">
        <v>0</v>
      </c>
      <c r="FB273" s="177">
        <v>0</v>
      </c>
      <c r="FC273" s="195">
        <v>60</v>
      </c>
      <c r="FD273" s="195">
        <v>42</v>
      </c>
      <c r="FE273" s="195">
        <v>42</v>
      </c>
      <c r="FF273" s="195">
        <v>42</v>
      </c>
      <c r="FG273" s="195">
        <v>32</v>
      </c>
      <c r="FH273" s="195">
        <v>29</v>
      </c>
      <c r="FI273" s="197">
        <v>29</v>
      </c>
      <c r="FJ273" s="197">
        <v>29</v>
      </c>
      <c r="FK273" s="197">
        <v>32</v>
      </c>
      <c r="FL273" s="197">
        <v>32</v>
      </c>
      <c r="FM273" s="197">
        <v>32</v>
      </c>
      <c r="FN273" s="197">
        <v>32</v>
      </c>
      <c r="FO273" s="197">
        <v>32</v>
      </c>
      <c r="FP273" s="197">
        <v>32</v>
      </c>
      <c r="FQ273" s="197">
        <v>32</v>
      </c>
      <c r="FR273" s="197">
        <v>32</v>
      </c>
      <c r="FS273" s="197">
        <v>32</v>
      </c>
      <c r="FT273" s="197">
        <v>32</v>
      </c>
      <c r="FU273" s="197">
        <v>32</v>
      </c>
      <c r="FV273" s="197">
        <v>32</v>
      </c>
      <c r="FW273" s="197">
        <v>32</v>
      </c>
      <c r="FX273" s="197">
        <v>32</v>
      </c>
      <c r="FY273" s="197">
        <v>32</v>
      </c>
      <c r="FZ273" s="197">
        <v>32</v>
      </c>
      <c r="GA273" s="197">
        <v>32</v>
      </c>
      <c r="GB273" s="197">
        <v>32</v>
      </c>
      <c r="GC273" s="197">
        <v>32</v>
      </c>
      <c r="GD273" s="197">
        <v>27</v>
      </c>
      <c r="GE273" s="197">
        <v>27</v>
      </c>
      <c r="GF273" s="197">
        <v>27</v>
      </c>
      <c r="GG273" s="197">
        <v>21</v>
      </c>
      <c r="GH273" s="197">
        <v>21</v>
      </c>
      <c r="GI273" s="197">
        <v>21</v>
      </c>
      <c r="GJ273" s="197">
        <v>21</v>
      </c>
      <c r="GK273" s="197">
        <v>21</v>
      </c>
      <c r="GL273" s="197">
        <v>18</v>
      </c>
      <c r="GM273" s="197">
        <v>6</v>
      </c>
      <c r="GN273" s="197">
        <v>0</v>
      </c>
      <c r="GO273" s="197">
        <v>0</v>
      </c>
      <c r="GP273" s="197">
        <v>0</v>
      </c>
      <c r="GQ273" s="197">
        <v>0</v>
      </c>
      <c r="GR273" s="197">
        <v>0</v>
      </c>
      <c r="GS273" s="197">
        <v>0</v>
      </c>
      <c r="GT273" s="197">
        <v>0</v>
      </c>
      <c r="GU273" s="197">
        <v>0</v>
      </c>
      <c r="GV273" s="197">
        <v>0</v>
      </c>
      <c r="GW273" s="197">
        <v>0</v>
      </c>
      <c r="GX273" s="197">
        <v>0</v>
      </c>
      <c r="GY273" s="197">
        <v>0</v>
      </c>
      <c r="GZ273" s="197">
        <v>0</v>
      </c>
      <c r="HA273" s="197">
        <v>0</v>
      </c>
      <c r="HB273" s="197">
        <v>0</v>
      </c>
      <c r="HC273" s="197">
        <v>0</v>
      </c>
      <c r="HD273" s="197">
        <v>0</v>
      </c>
      <c r="HE273" s="197">
        <v>1</v>
      </c>
      <c r="HF273" s="197">
        <v>0</v>
      </c>
      <c r="HG273" s="197">
        <v>0</v>
      </c>
      <c r="HH273" s="197">
        <v>0</v>
      </c>
      <c r="HI273" s="197">
        <v>0</v>
      </c>
      <c r="HJ273" s="197">
        <v>0</v>
      </c>
      <c r="HK273" s="198"/>
      <c r="HL273" s="198"/>
      <c r="HM273" s="197">
        <v>0</v>
      </c>
      <c r="HN273" s="197">
        <v>0</v>
      </c>
      <c r="HO273" s="197">
        <v>0</v>
      </c>
      <c r="HP273" s="197">
        <v>0</v>
      </c>
      <c r="HQ273" s="197">
        <v>0</v>
      </c>
      <c r="HR273" s="197">
        <v>0</v>
      </c>
      <c r="HS273" s="197">
        <v>0</v>
      </c>
      <c r="HT273" s="197">
        <v>0</v>
      </c>
      <c r="HU273" s="197">
        <v>0</v>
      </c>
      <c r="HV273" s="198"/>
      <c r="HW273" s="197">
        <v>0</v>
      </c>
      <c r="HX273" s="197">
        <v>0</v>
      </c>
      <c r="HY273" s="197">
        <v>0</v>
      </c>
      <c r="HZ273" s="197">
        <v>0</v>
      </c>
      <c r="IA273" s="197">
        <v>0</v>
      </c>
      <c r="IB273" s="197">
        <v>0</v>
      </c>
      <c r="IC273" s="197">
        <v>0</v>
      </c>
      <c r="ID273" s="197">
        <v>0</v>
      </c>
      <c r="IE273" s="197">
        <v>0</v>
      </c>
      <c r="IF273" s="197">
        <v>0</v>
      </c>
      <c r="IG273" s="197">
        <v>0</v>
      </c>
      <c r="IH273" s="197">
        <v>0</v>
      </c>
      <c r="II273" s="197">
        <v>0</v>
      </c>
      <c r="IJ273" s="197">
        <v>0</v>
      </c>
      <c r="IK273" s="197">
        <v>0</v>
      </c>
      <c r="IL273" s="197">
        <v>0</v>
      </c>
      <c r="IM273" s="197">
        <v>0</v>
      </c>
      <c r="IN273" s="197">
        <v>0</v>
      </c>
      <c r="IO273" s="197">
        <v>0</v>
      </c>
      <c r="IP273" s="197">
        <v>0</v>
      </c>
      <c r="IQ273" s="197">
        <v>0</v>
      </c>
      <c r="IR273" s="197">
        <v>0</v>
      </c>
      <c r="IS273" s="197">
        <v>0</v>
      </c>
      <c r="IT273" s="197">
        <v>0</v>
      </c>
      <c r="IU273" s="197">
        <v>0</v>
      </c>
      <c r="IV273" s="197">
        <v>0</v>
      </c>
      <c r="IW273" s="197">
        <v>0</v>
      </c>
      <c r="IX273" s="197">
        <v>0</v>
      </c>
      <c r="IY273" s="197">
        <v>0</v>
      </c>
      <c r="IZ273" s="198"/>
      <c r="JA273" s="197">
        <v>0</v>
      </c>
      <c r="JB273" s="197">
        <v>0</v>
      </c>
      <c r="JC273" s="197">
        <v>0</v>
      </c>
      <c r="JD273" s="197">
        <v>0</v>
      </c>
      <c r="JE273" s="197">
        <v>0</v>
      </c>
      <c r="JF273" s="197">
        <v>0</v>
      </c>
      <c r="JG273" s="197">
        <v>0</v>
      </c>
      <c r="JH273" s="197">
        <v>0</v>
      </c>
      <c r="JI273" s="197">
        <v>0</v>
      </c>
      <c r="JJ273" s="197"/>
      <c r="JK273" s="197">
        <v>0</v>
      </c>
      <c r="JL273" s="197">
        <v>0</v>
      </c>
      <c r="JM273" s="197">
        <v>0</v>
      </c>
      <c r="JN273" s="197">
        <v>0</v>
      </c>
      <c r="JO273" s="197">
        <v>0</v>
      </c>
      <c r="JP273" s="197">
        <v>0</v>
      </c>
      <c r="JQ273" s="198"/>
      <c r="JR273" s="197">
        <v>0</v>
      </c>
      <c r="JS273" s="197">
        <v>0</v>
      </c>
      <c r="JT273" s="197">
        <v>0</v>
      </c>
      <c r="JU273" s="197">
        <v>0</v>
      </c>
      <c r="JV273" s="197">
        <v>0</v>
      </c>
      <c r="JW273" s="197">
        <v>0</v>
      </c>
      <c r="JX273" s="197">
        <v>0</v>
      </c>
      <c r="JY273" s="197">
        <v>0</v>
      </c>
      <c r="JZ273" s="197">
        <v>0</v>
      </c>
      <c r="KA273" s="197">
        <v>0</v>
      </c>
      <c r="KB273" s="197">
        <v>0</v>
      </c>
      <c r="KC273" s="197">
        <v>0</v>
      </c>
      <c r="KD273" s="197">
        <v>0</v>
      </c>
      <c r="KE273" s="197">
        <v>0</v>
      </c>
      <c r="KF273" s="197">
        <v>0</v>
      </c>
      <c r="KG273" s="197">
        <v>0</v>
      </c>
      <c r="KH273" s="197">
        <v>0</v>
      </c>
      <c r="KI273" s="197">
        <v>0</v>
      </c>
      <c r="KJ273" s="197">
        <v>0</v>
      </c>
      <c r="KK273" s="197">
        <v>0</v>
      </c>
      <c r="KL273" s="197">
        <v>0</v>
      </c>
      <c r="KM273" s="197">
        <v>0</v>
      </c>
      <c r="KN273" s="197">
        <v>0</v>
      </c>
      <c r="KO273" s="197">
        <v>0</v>
      </c>
      <c r="KP273" s="197">
        <v>0</v>
      </c>
      <c r="KQ273" s="197">
        <v>0</v>
      </c>
      <c r="KR273" s="197">
        <v>0</v>
      </c>
      <c r="KS273" s="197">
        <v>0</v>
      </c>
      <c r="KT273" s="197">
        <v>0</v>
      </c>
      <c r="KU273" s="197">
        <v>0</v>
      </c>
      <c r="KV273" s="197">
        <v>0</v>
      </c>
      <c r="KW273" s="197">
        <v>0</v>
      </c>
      <c r="KX273" s="198"/>
      <c r="KY273" s="198"/>
      <c r="KZ273" s="198"/>
      <c r="LA273" s="198"/>
      <c r="LB273" s="197">
        <v>0</v>
      </c>
      <c r="LC273" s="197">
        <v>0</v>
      </c>
      <c r="LD273" s="197">
        <v>0</v>
      </c>
      <c r="LE273" s="197">
        <v>0</v>
      </c>
      <c r="LF273" s="197">
        <v>0</v>
      </c>
      <c r="LG273" s="197">
        <v>0</v>
      </c>
      <c r="LH273" s="198"/>
      <c r="LI273" s="198"/>
      <c r="LJ273" s="198"/>
      <c r="LK273" s="198"/>
      <c r="LL273" s="198"/>
      <c r="LM273" s="198"/>
      <c r="LN273" s="198"/>
      <c r="LO273" s="198"/>
      <c r="LP273" s="198"/>
      <c r="LQ273" s="197">
        <v>0</v>
      </c>
      <c r="LR273" s="198"/>
      <c r="LS273" s="198"/>
      <c r="LT273" s="198"/>
      <c r="LU273" s="198"/>
      <c r="LV273" s="198"/>
      <c r="LW273" s="198"/>
      <c r="LX273" s="198"/>
      <c r="LY273" s="198"/>
      <c r="LZ273" s="198"/>
      <c r="MA273" s="198"/>
      <c r="MB273" s="198"/>
      <c r="MC273" s="198"/>
      <c r="MD273" s="198"/>
      <c r="ME273" s="198"/>
      <c r="MF273" s="198"/>
      <c r="MG273" s="198"/>
      <c r="MH273" s="198"/>
      <c r="MI273" s="198"/>
      <c r="MJ273" s="198"/>
      <c r="MK273" s="198"/>
      <c r="ML273" s="198"/>
      <c r="MM273" s="198"/>
      <c r="MN273" s="197">
        <v>0</v>
      </c>
      <c r="MO273" s="197">
        <v>0</v>
      </c>
      <c r="MP273" s="198"/>
      <c r="MQ273" s="197">
        <v>0</v>
      </c>
      <c r="MR273" s="198"/>
      <c r="MS273" s="198"/>
      <c r="MT273" s="198"/>
      <c r="MU273" s="198"/>
      <c r="MV273" s="198"/>
      <c r="MW273" s="198"/>
      <c r="MX273" s="198"/>
      <c r="MY273" s="198"/>
      <c r="MZ273" s="198"/>
      <c r="NA273" s="197">
        <v>0</v>
      </c>
      <c r="NB273" s="198"/>
      <c r="NC273" s="198"/>
      <c r="ND273" s="198"/>
      <c r="NE273" s="198"/>
      <c r="NF273" s="198"/>
      <c r="NG273" s="198"/>
      <c r="NH273" s="198"/>
      <c r="NI273" s="198"/>
      <c r="NJ273" s="198"/>
      <c r="NK273" s="198"/>
      <c r="NL273" s="198"/>
      <c r="NM273" s="198"/>
      <c r="NN273" s="198"/>
      <c r="NO273" s="198"/>
      <c r="NP273" s="198"/>
      <c r="NQ273" s="198"/>
      <c r="NR273" s="198"/>
      <c r="NS273" s="198"/>
      <c r="NT273" s="198"/>
      <c r="NU273" s="198"/>
      <c r="NV273" s="198"/>
      <c r="NW273" s="198"/>
      <c r="NX273" s="198"/>
      <c r="NY273" s="198"/>
      <c r="NZ273" s="198"/>
      <c r="OA273" s="198"/>
      <c r="OB273" s="198"/>
      <c r="OC273" s="198"/>
      <c r="OD273" s="198"/>
      <c r="OE273" s="198"/>
      <c r="OF273" s="198"/>
      <c r="OG273" s="198"/>
      <c r="OH273" s="198"/>
      <c r="OI273" s="198"/>
      <c r="OJ273" s="198"/>
      <c r="OK273" s="198"/>
      <c r="OL273" s="198"/>
      <c r="OM273" s="198"/>
      <c r="ON273" s="198"/>
      <c r="OO273" s="198"/>
      <c r="OP273" s="198"/>
      <c r="OQ273" s="198"/>
      <c r="OR273" s="198"/>
      <c r="OS273" s="198"/>
      <c r="OT273" s="198"/>
      <c r="OU273" s="198"/>
      <c r="OV273" s="198"/>
      <c r="OW273" s="198"/>
      <c r="OX273" s="198"/>
      <c r="OY273" s="198"/>
      <c r="OZ273" s="198"/>
      <c r="PA273" s="198"/>
      <c r="PB273" s="198"/>
      <c r="PC273" s="198"/>
      <c r="PD273" s="198"/>
      <c r="PE273" s="198"/>
      <c r="PF273" s="198"/>
      <c r="PG273" s="198"/>
      <c r="PH273" s="198"/>
      <c r="PI273" s="198"/>
      <c r="PJ273" s="198"/>
      <c r="PK273" s="198"/>
      <c r="PL273" s="198"/>
      <c r="PM273" s="198"/>
      <c r="PN273" s="198"/>
      <c r="PO273" s="198"/>
      <c r="PP273" s="198"/>
      <c r="PQ273" s="198"/>
      <c r="PR273" s="198"/>
      <c r="PS273" s="198"/>
      <c r="PT273" s="198"/>
      <c r="PU273" s="198"/>
      <c r="PV273" s="198"/>
      <c r="PW273" s="198"/>
      <c r="PX273" s="261"/>
      <c r="PY273" s="261"/>
      <c r="PZ273" s="261"/>
      <c r="QA273" s="261"/>
      <c r="QB273" s="261"/>
      <c r="QC273" s="261"/>
      <c r="QD273" s="261"/>
      <c r="QE273" s="261"/>
      <c r="QF273" s="261"/>
      <c r="QG273" s="261"/>
      <c r="QH273" s="261"/>
      <c r="QI273" s="261"/>
      <c r="QJ273" s="261"/>
      <c r="QK273" s="261"/>
      <c r="QL273" s="261"/>
      <c r="QM273" s="261"/>
      <c r="QN273" s="261"/>
      <c r="QO273" s="261"/>
      <c r="QP273" s="261"/>
      <c r="QQ273" s="261"/>
      <c r="QR273" s="261"/>
      <c r="QS273" s="261"/>
      <c r="QT273" s="261"/>
      <c r="QU273" s="261"/>
      <c r="QV273" s="261"/>
      <c r="QW273" s="261"/>
      <c r="QX273" s="261"/>
      <c r="QY273" s="261"/>
      <c r="QZ273" s="261"/>
      <c r="RA273" s="261"/>
      <c r="RB273" s="261"/>
      <c r="RC273" s="261"/>
      <c r="RD273" s="261"/>
      <c r="RE273" s="261"/>
      <c r="RF273" s="261"/>
      <c r="RG273" s="261"/>
      <c r="RH273" s="261"/>
      <c r="RI273" s="261"/>
      <c r="RJ273" s="261"/>
      <c r="RK273" s="261"/>
      <c r="RL273" s="261"/>
      <c r="RM273" s="261"/>
      <c r="RN273" s="261"/>
      <c r="RO273" s="261"/>
      <c r="RP273" s="261"/>
      <c r="RQ273" s="261"/>
      <c r="RR273" s="261"/>
      <c r="RS273" s="261"/>
      <c r="RT273" s="261"/>
      <c r="RU273" s="261"/>
      <c r="RV273" s="261"/>
      <c r="RW273" s="261"/>
      <c r="RX273" s="261"/>
      <c r="RY273" s="261"/>
      <c r="RZ273" s="261"/>
      <c r="SA273" s="261"/>
      <c r="SB273" s="261"/>
      <c r="SC273" s="261"/>
      <c r="SD273" s="261"/>
      <c r="SE273" s="261"/>
    </row>
    <row r="274" spans="1:499" x14ac:dyDescent="0.2">
      <c r="A274" s="230" t="s">
        <v>830</v>
      </c>
      <c r="B274" s="231" t="s">
        <v>3757</v>
      </c>
      <c r="C274" s="225"/>
      <c r="D274" s="225"/>
      <c r="E274" s="225"/>
      <c r="F274" s="226" t="s">
        <v>5972</v>
      </c>
      <c r="G274" s="226" t="s">
        <v>5550</v>
      </c>
      <c r="H274" s="226" t="s">
        <v>5551</v>
      </c>
      <c r="I274" s="226" t="s">
        <v>5783</v>
      </c>
      <c r="J274" s="226"/>
      <c r="K274" s="226"/>
      <c r="L274" s="226"/>
      <c r="M274" s="226"/>
      <c r="N274" s="226" t="s">
        <v>5553</v>
      </c>
      <c r="O274" s="226" t="s">
        <v>5951</v>
      </c>
      <c r="P274" s="226"/>
      <c r="Q274" s="237">
        <v>0</v>
      </c>
      <c r="R274" s="238"/>
      <c r="S274" s="238"/>
      <c r="T274" s="238"/>
      <c r="U274" s="238"/>
      <c r="V274" s="238"/>
      <c r="W274" s="232" t="s">
        <v>5578</v>
      </c>
      <c r="X274" s="232"/>
      <c r="Y274" s="232" t="s">
        <v>5556</v>
      </c>
      <c r="Z274" s="235">
        <v>7.57</v>
      </c>
      <c r="AA274" s="235">
        <v>11.95</v>
      </c>
      <c r="AB274" s="235">
        <v>0</v>
      </c>
      <c r="AC274" s="224">
        <v>36526</v>
      </c>
      <c r="AD274" s="224">
        <v>36526</v>
      </c>
      <c r="AE274" s="125">
        <v>18</v>
      </c>
      <c r="AF274" s="125">
        <v>24</v>
      </c>
      <c r="AG274" s="125">
        <v>12</v>
      </c>
      <c r="AH274" s="236">
        <v>1</v>
      </c>
      <c r="AI274" s="236" t="s">
        <v>5297</v>
      </c>
      <c r="AJ274" s="125" t="s">
        <v>6248</v>
      </c>
      <c r="AK274" s="175" t="s">
        <v>5144</v>
      </c>
      <c r="AL274" s="125">
        <v>708</v>
      </c>
      <c r="AM274" s="27" t="s">
        <v>820</v>
      </c>
      <c r="AN274" s="126">
        <v>11.43</v>
      </c>
      <c r="AO274" s="126">
        <v>11.6</v>
      </c>
      <c r="AP274" s="126">
        <v>8.1</v>
      </c>
      <c r="AQ274" s="126">
        <v>2.2000000000000002</v>
      </c>
      <c r="AR274" s="125">
        <v>1</v>
      </c>
      <c r="AS274" s="125">
        <v>0</v>
      </c>
      <c r="AT274" s="178">
        <v>43333</v>
      </c>
      <c r="AU274" s="178"/>
      <c r="AV274" s="178">
        <v>43414</v>
      </c>
      <c r="AW274" s="239" t="s">
        <v>855</v>
      </c>
      <c r="AX274" s="239" t="s">
        <v>846</v>
      </c>
      <c r="AY274" s="127"/>
      <c r="AZ274" s="127"/>
      <c r="BA274" s="128">
        <v>100</v>
      </c>
      <c r="BB274" s="128" t="s">
        <v>489</v>
      </c>
      <c r="BC274" s="128"/>
      <c r="BD274" s="128">
        <v>1</v>
      </c>
      <c r="BE274" s="129" t="s">
        <v>541</v>
      </c>
      <c r="BF274" s="130">
        <v>1</v>
      </c>
      <c r="BG274" s="240"/>
      <c r="BH274" s="241"/>
      <c r="BI274" s="190"/>
      <c r="BJ274" s="131">
        <v>532</v>
      </c>
      <c r="BK274" s="191">
        <v>494</v>
      </c>
      <c r="BL274" s="13">
        <v>354</v>
      </c>
      <c r="BM274" s="13">
        <v>176</v>
      </c>
      <c r="BN274" s="27" t="s">
        <v>705</v>
      </c>
      <c r="BO274" s="13" t="s">
        <v>5566</v>
      </c>
      <c r="BP274" s="222">
        <v>300</v>
      </c>
      <c r="BQ274" s="132"/>
      <c r="BR274" s="133"/>
      <c r="BS274" s="125">
        <v>1000000000</v>
      </c>
      <c r="BT274" s="134">
        <v>269</v>
      </c>
      <c r="BU274" s="135">
        <v>0.49440000000000001</v>
      </c>
      <c r="BV274" s="134">
        <v>100</v>
      </c>
      <c r="BW274" s="136">
        <v>0</v>
      </c>
      <c r="BX274" s="136">
        <v>100</v>
      </c>
      <c r="BY274" s="136">
        <v>0</v>
      </c>
      <c r="BZ274" s="134">
        <v>0</v>
      </c>
      <c r="CA274" s="134">
        <v>0</v>
      </c>
      <c r="CB274" s="134">
        <v>369</v>
      </c>
      <c r="CC274" s="135">
        <v>0.30640000000000001</v>
      </c>
      <c r="CD274" s="134"/>
      <c r="CE274" s="134"/>
      <c r="CF274" s="137">
        <v>163</v>
      </c>
      <c r="CG274" s="134">
        <v>177</v>
      </c>
      <c r="CH274" s="132"/>
      <c r="CI274" s="132"/>
      <c r="CJ274" s="229" t="s">
        <v>820</v>
      </c>
      <c r="CK274" s="233" t="s">
        <v>820</v>
      </c>
      <c r="CL274" s="138">
        <v>0</v>
      </c>
      <c r="CM274" s="138">
        <v>0</v>
      </c>
      <c r="CN274" s="135">
        <v>0</v>
      </c>
      <c r="CO274" s="135">
        <v>0.77</v>
      </c>
      <c r="CP274" s="139"/>
      <c r="CQ274" s="135">
        <v>1</v>
      </c>
      <c r="CR274" s="179">
        <v>43102</v>
      </c>
      <c r="CS274" s="180">
        <v>43367</v>
      </c>
      <c r="CT274" s="181">
        <v>43493</v>
      </c>
      <c r="CU274" s="181">
        <v>43311</v>
      </c>
      <c r="CV274" s="181">
        <v>43395</v>
      </c>
      <c r="CW274" s="181">
        <v>43395</v>
      </c>
      <c r="CX274" s="181">
        <v>43479</v>
      </c>
      <c r="CY274" s="135">
        <v>4.2412119480024559</v>
      </c>
      <c r="CZ274" s="134">
        <v>9328</v>
      </c>
      <c r="DA274" s="135">
        <v>0.5145631067961165</v>
      </c>
      <c r="DB274" s="135">
        <v>0</v>
      </c>
      <c r="DC274" s="135">
        <v>2.9126213592233011E-2</v>
      </c>
      <c r="DD274" s="135">
        <v>0</v>
      </c>
      <c r="DE274" s="140">
        <v>0</v>
      </c>
      <c r="DF274" s="13" t="s">
        <v>820</v>
      </c>
      <c r="DG274" s="80" t="s">
        <v>706</v>
      </c>
      <c r="DH274" s="18" t="b">
        <v>0</v>
      </c>
      <c r="DI274" s="79"/>
      <c r="DJ274" s="79"/>
      <c r="DK274" s="192"/>
      <c r="DL274" s="174"/>
      <c r="DM274" s="193"/>
      <c r="DN274" s="135"/>
      <c r="DO274" s="79"/>
      <c r="DP274" s="79"/>
      <c r="DQ274" s="79"/>
      <c r="DR274" s="79"/>
      <c r="DS274" s="79"/>
      <c r="DT274" s="79"/>
      <c r="DU274" s="79"/>
      <c r="DV274" s="18"/>
      <c r="DW274" s="18"/>
      <c r="DX274" s="18"/>
      <c r="DY274" s="177"/>
      <c r="DZ274" s="177">
        <v>0</v>
      </c>
      <c r="EA274" s="177">
        <v>0</v>
      </c>
      <c r="EB274" s="177">
        <v>0</v>
      </c>
      <c r="EC274" s="177">
        <v>0</v>
      </c>
      <c r="ED274" s="177">
        <v>0</v>
      </c>
      <c r="EE274" s="177">
        <v>0</v>
      </c>
      <c r="EF274" s="177">
        <v>0</v>
      </c>
      <c r="EG274" s="177">
        <v>0</v>
      </c>
      <c r="EH274" s="177">
        <v>0</v>
      </c>
      <c r="EI274" s="177">
        <v>0</v>
      </c>
      <c r="EJ274" s="177">
        <v>0</v>
      </c>
      <c r="EK274" s="177">
        <v>0</v>
      </c>
      <c r="EL274" s="177">
        <v>0</v>
      </c>
      <c r="EM274" s="177">
        <v>0</v>
      </c>
      <c r="EN274" s="177">
        <v>0</v>
      </c>
      <c r="EO274" s="177">
        <v>0</v>
      </c>
      <c r="EP274" s="177">
        <v>230</v>
      </c>
      <c r="EQ274" s="177">
        <v>0</v>
      </c>
      <c r="ER274" s="177">
        <v>0</v>
      </c>
      <c r="ES274" s="177">
        <v>0</v>
      </c>
      <c r="ET274" s="177">
        <v>0</v>
      </c>
      <c r="EU274" s="177">
        <v>263</v>
      </c>
      <c r="EV274" s="177">
        <v>0</v>
      </c>
      <c r="EW274" s="177">
        <v>0</v>
      </c>
      <c r="EX274" s="177">
        <v>0</v>
      </c>
      <c r="EY274" s="177">
        <v>287</v>
      </c>
      <c r="EZ274" s="177">
        <v>0</v>
      </c>
      <c r="FA274" s="177">
        <v>0</v>
      </c>
      <c r="FB274" s="177">
        <v>353</v>
      </c>
      <c r="FC274" s="245">
        <v>86</v>
      </c>
      <c r="FD274" s="245">
        <v>2</v>
      </c>
      <c r="FE274" s="250">
        <v>201</v>
      </c>
      <c r="FF274" s="244">
        <v>201</v>
      </c>
      <c r="FG274" s="250">
        <v>151</v>
      </c>
      <c r="FH274" s="250">
        <v>137</v>
      </c>
      <c r="FI274" s="250">
        <v>137</v>
      </c>
      <c r="FJ274" s="250">
        <v>137</v>
      </c>
      <c r="FK274" s="245">
        <v>113</v>
      </c>
      <c r="FL274" s="245">
        <v>113</v>
      </c>
      <c r="FM274" s="245">
        <v>113</v>
      </c>
      <c r="FN274" s="245">
        <v>113</v>
      </c>
      <c r="FO274" s="245">
        <v>113</v>
      </c>
      <c r="FP274" s="245">
        <v>113</v>
      </c>
      <c r="FQ274" s="245">
        <v>113</v>
      </c>
      <c r="FR274" s="245">
        <v>113</v>
      </c>
      <c r="FS274" s="245">
        <v>113</v>
      </c>
      <c r="FT274" s="245">
        <v>113</v>
      </c>
      <c r="FU274" s="245">
        <v>113</v>
      </c>
      <c r="FV274" s="245">
        <v>113</v>
      </c>
      <c r="FW274" s="245">
        <v>113</v>
      </c>
      <c r="FX274" s="245">
        <v>113</v>
      </c>
      <c r="FY274" s="245">
        <v>113</v>
      </c>
      <c r="FZ274" s="245">
        <v>113</v>
      </c>
      <c r="GA274" s="245">
        <v>113</v>
      </c>
      <c r="GB274" s="245">
        <v>113</v>
      </c>
      <c r="GC274" s="245">
        <v>113</v>
      </c>
      <c r="GD274" s="245">
        <v>85</v>
      </c>
      <c r="GE274" s="245">
        <v>85</v>
      </c>
      <c r="GF274" s="245">
        <v>84</v>
      </c>
      <c r="GG274" s="245">
        <v>78</v>
      </c>
      <c r="GH274" s="245">
        <v>78</v>
      </c>
      <c r="GI274" s="245">
        <v>78</v>
      </c>
      <c r="GJ274" s="245">
        <v>78</v>
      </c>
      <c r="GK274" s="245">
        <v>78</v>
      </c>
      <c r="GL274" s="245">
        <v>76</v>
      </c>
      <c r="GM274" s="245">
        <v>72</v>
      </c>
      <c r="GN274" s="245">
        <v>64</v>
      </c>
      <c r="GO274" s="245">
        <v>64</v>
      </c>
      <c r="GP274" s="245">
        <v>64</v>
      </c>
      <c r="GQ274" s="245">
        <v>64</v>
      </c>
      <c r="GR274" s="245">
        <v>56</v>
      </c>
      <c r="GS274" s="245">
        <v>54</v>
      </c>
      <c r="GT274" s="245">
        <v>54</v>
      </c>
      <c r="GU274" s="245">
        <v>51</v>
      </c>
      <c r="GV274" s="245">
        <v>51</v>
      </c>
      <c r="GW274" s="245">
        <v>51</v>
      </c>
      <c r="GX274" s="245">
        <v>51</v>
      </c>
      <c r="GY274" s="245">
        <v>51</v>
      </c>
      <c r="GZ274" s="245">
        <v>51</v>
      </c>
      <c r="HA274" s="245">
        <v>49</v>
      </c>
      <c r="HB274" s="245">
        <v>47</v>
      </c>
      <c r="HC274" s="245">
        <v>47</v>
      </c>
      <c r="HD274" s="245">
        <v>47</v>
      </c>
      <c r="HE274" s="245">
        <v>1</v>
      </c>
      <c r="HF274" s="245">
        <v>47</v>
      </c>
      <c r="HG274" s="245">
        <v>47</v>
      </c>
      <c r="HH274" s="245">
        <v>39</v>
      </c>
      <c r="HI274" s="242">
        <v>39</v>
      </c>
      <c r="HJ274" s="242">
        <v>34</v>
      </c>
      <c r="HK274" s="196"/>
      <c r="HL274" s="196"/>
      <c r="HM274" s="242">
        <v>28</v>
      </c>
      <c r="HN274" s="242">
        <v>25</v>
      </c>
      <c r="HO274" s="242">
        <v>47</v>
      </c>
      <c r="HP274" s="242">
        <v>17</v>
      </c>
      <c r="HQ274" s="242">
        <v>17</v>
      </c>
      <c r="HR274" s="242">
        <v>15</v>
      </c>
      <c r="HS274" s="242">
        <v>15</v>
      </c>
      <c r="HT274" s="242">
        <v>15</v>
      </c>
      <c r="HU274" s="242">
        <v>15</v>
      </c>
      <c r="HV274" s="196"/>
      <c r="HW274" s="242">
        <v>14</v>
      </c>
      <c r="HX274" s="242">
        <v>14</v>
      </c>
      <c r="HY274" s="242">
        <v>13</v>
      </c>
      <c r="HZ274" s="242">
        <v>13</v>
      </c>
      <c r="IA274" s="242">
        <v>13</v>
      </c>
      <c r="IB274" s="242">
        <v>10</v>
      </c>
      <c r="IC274" s="242">
        <v>10</v>
      </c>
      <c r="ID274" s="242">
        <v>10</v>
      </c>
      <c r="IE274" s="242">
        <v>8</v>
      </c>
      <c r="IF274" s="242">
        <v>8</v>
      </c>
      <c r="IG274" s="242">
        <v>8</v>
      </c>
      <c r="IH274" s="242">
        <v>8</v>
      </c>
      <c r="II274" s="242">
        <v>8</v>
      </c>
      <c r="IJ274" s="242">
        <v>8</v>
      </c>
      <c r="IK274" s="242">
        <v>8</v>
      </c>
      <c r="IL274" s="242">
        <v>8</v>
      </c>
      <c r="IM274" s="242">
        <v>4</v>
      </c>
      <c r="IN274" s="242">
        <v>4</v>
      </c>
      <c r="IO274" s="242">
        <v>4</v>
      </c>
      <c r="IP274" s="242">
        <v>4</v>
      </c>
      <c r="IQ274" s="242">
        <v>2</v>
      </c>
      <c r="IR274" s="242">
        <v>2</v>
      </c>
      <c r="IS274" s="242">
        <v>2</v>
      </c>
      <c r="IT274" s="243">
        <v>0</v>
      </c>
      <c r="IU274" s="243">
        <v>0</v>
      </c>
      <c r="IV274" s="243">
        <v>0</v>
      </c>
      <c r="IW274" s="243">
        <v>0</v>
      </c>
      <c r="IX274" s="243">
        <v>0</v>
      </c>
      <c r="IY274" s="243">
        <v>0</v>
      </c>
      <c r="IZ274" s="196"/>
      <c r="JA274" s="243">
        <v>0</v>
      </c>
      <c r="JB274" s="243">
        <v>0</v>
      </c>
      <c r="JC274" s="243">
        <v>0</v>
      </c>
      <c r="JD274" s="199">
        <v>0</v>
      </c>
      <c r="JE274" s="199">
        <v>0</v>
      </c>
      <c r="JF274" s="199">
        <v>0</v>
      </c>
      <c r="JG274" s="199">
        <v>0</v>
      </c>
      <c r="JH274" s="199">
        <v>0</v>
      </c>
      <c r="JI274" s="199">
        <v>0</v>
      </c>
      <c r="JJ274" s="199"/>
      <c r="JK274" s="243">
        <v>0</v>
      </c>
      <c r="JL274" s="199">
        <v>0</v>
      </c>
      <c r="JM274" s="199">
        <v>0</v>
      </c>
      <c r="JN274" s="199">
        <v>0</v>
      </c>
      <c r="JO274" s="199">
        <v>0</v>
      </c>
      <c r="JP274" s="199">
        <v>0</v>
      </c>
      <c r="JQ274" s="196"/>
      <c r="JR274" s="199">
        <v>0</v>
      </c>
      <c r="JS274" s="199">
        <v>0</v>
      </c>
      <c r="JT274" s="199">
        <v>0</v>
      </c>
      <c r="JU274" s="199">
        <v>0</v>
      </c>
      <c r="JV274" s="199">
        <v>0</v>
      </c>
      <c r="JW274" s="199">
        <v>0</v>
      </c>
      <c r="JX274" s="199">
        <v>0</v>
      </c>
      <c r="JY274" s="199">
        <v>0</v>
      </c>
      <c r="JZ274" s="199">
        <v>0</v>
      </c>
      <c r="KA274" s="199">
        <v>0</v>
      </c>
      <c r="KB274" s="199">
        <v>0</v>
      </c>
      <c r="KC274" s="199">
        <v>0</v>
      </c>
      <c r="KD274" s="199">
        <v>0</v>
      </c>
      <c r="KE274" s="199">
        <v>0</v>
      </c>
      <c r="KF274" s="199">
        <v>0</v>
      </c>
      <c r="KG274" s="199">
        <v>0</v>
      </c>
      <c r="KH274" s="199">
        <v>0</v>
      </c>
      <c r="KI274" s="199">
        <v>0</v>
      </c>
      <c r="KJ274" s="199">
        <v>0</v>
      </c>
      <c r="KK274" s="199">
        <v>0</v>
      </c>
      <c r="KL274" s="199">
        <v>0</v>
      </c>
      <c r="KM274" s="199">
        <v>0</v>
      </c>
      <c r="KN274" s="199">
        <v>0</v>
      </c>
      <c r="KO274" s="199">
        <v>0</v>
      </c>
      <c r="KP274" s="199">
        <v>0</v>
      </c>
      <c r="KQ274" s="199">
        <v>0</v>
      </c>
      <c r="KR274" s="199">
        <v>0</v>
      </c>
      <c r="KS274" s="199">
        <v>0</v>
      </c>
      <c r="KT274" s="199">
        <v>0</v>
      </c>
      <c r="KU274" s="199">
        <v>0</v>
      </c>
      <c r="KV274" s="199">
        <v>0</v>
      </c>
      <c r="KW274" s="199">
        <v>0</v>
      </c>
      <c r="KX274" s="196"/>
      <c r="KY274" s="196"/>
      <c r="KZ274" s="196"/>
      <c r="LA274" s="196"/>
      <c r="LB274" s="199">
        <v>0</v>
      </c>
      <c r="LC274" s="199">
        <v>0</v>
      </c>
      <c r="LD274" s="199">
        <v>0</v>
      </c>
      <c r="LE274" s="199">
        <v>0</v>
      </c>
      <c r="LF274" s="199">
        <v>0</v>
      </c>
      <c r="LG274" s="199">
        <v>0</v>
      </c>
      <c r="LH274" s="196"/>
      <c r="LI274" s="196"/>
      <c r="LJ274" s="196"/>
      <c r="LK274" s="196"/>
      <c r="LL274" s="196"/>
      <c r="LM274" s="196"/>
      <c r="LN274" s="196"/>
      <c r="LO274" s="196"/>
      <c r="LP274" s="196"/>
      <c r="LQ274" s="199">
        <v>0</v>
      </c>
      <c r="LR274" s="196"/>
      <c r="LS274" s="196"/>
      <c r="LT274" s="196"/>
      <c r="LU274" s="196"/>
      <c r="LV274" s="196"/>
      <c r="LW274" s="196"/>
      <c r="LX274" s="196"/>
      <c r="LY274" s="196"/>
      <c r="LZ274" s="196"/>
      <c r="MA274" s="196"/>
      <c r="MB274" s="196"/>
      <c r="MC274" s="196"/>
      <c r="MD274" s="196"/>
      <c r="ME274" s="196"/>
      <c r="MF274" s="196"/>
      <c r="MG274" s="196"/>
      <c r="MH274" s="196"/>
      <c r="MI274" s="196"/>
      <c r="MJ274" s="196"/>
      <c r="MK274" s="196"/>
      <c r="ML274" s="196"/>
      <c r="MM274" s="196"/>
      <c r="MN274" s="199">
        <v>0</v>
      </c>
      <c r="MO274" s="250">
        <v>269</v>
      </c>
      <c r="MP274" s="196"/>
      <c r="MQ274" s="250">
        <v>269</v>
      </c>
      <c r="MR274" s="196"/>
      <c r="MS274" s="196"/>
      <c r="MT274" s="196"/>
      <c r="MU274" s="196"/>
      <c r="MV274" s="196"/>
      <c r="MW274" s="196"/>
      <c r="MX274" s="196"/>
      <c r="MY274" s="196"/>
      <c r="MZ274" s="196"/>
      <c r="NA274" s="250">
        <v>269</v>
      </c>
      <c r="NB274" s="196"/>
      <c r="NC274" s="196"/>
      <c r="ND274" s="196"/>
      <c r="NE274" s="196"/>
      <c r="NF274" s="196"/>
      <c r="NG274" s="196"/>
      <c r="NH274" s="196"/>
      <c r="NI274" s="196"/>
      <c r="NJ274" s="196"/>
      <c r="NK274" s="196"/>
      <c r="NL274" s="196"/>
      <c r="NM274" s="196"/>
      <c r="NN274" s="196"/>
      <c r="NO274" s="196"/>
      <c r="NP274" s="196"/>
      <c r="NQ274" s="196"/>
      <c r="NR274" s="196"/>
      <c r="NS274" s="196"/>
      <c r="NT274" s="196"/>
      <c r="NU274" s="196"/>
      <c r="NV274" s="196"/>
      <c r="NW274" s="196"/>
      <c r="NX274" s="196"/>
      <c r="NY274" s="196"/>
      <c r="NZ274" s="196"/>
      <c r="OA274" s="196"/>
      <c r="OB274" s="196"/>
      <c r="OC274" s="196"/>
      <c r="OD274" s="196"/>
      <c r="OE274" s="196"/>
      <c r="OF274" s="196"/>
      <c r="OG274" s="196"/>
      <c r="OH274" s="196"/>
      <c r="OI274" s="196"/>
      <c r="OJ274" s="196"/>
      <c r="OK274" s="196"/>
      <c r="OL274" s="196"/>
      <c r="OM274" s="196"/>
      <c r="ON274" s="196"/>
      <c r="OO274" s="196"/>
      <c r="OP274" s="196"/>
      <c r="OQ274" s="196"/>
      <c r="OR274" s="196"/>
      <c r="OS274" s="196"/>
      <c r="OT274" s="196"/>
      <c r="OU274" s="196"/>
      <c r="OV274" s="196"/>
      <c r="OW274" s="196"/>
      <c r="OX274" s="196"/>
      <c r="OY274" s="196"/>
      <c r="OZ274" s="196"/>
      <c r="PA274" s="196"/>
      <c r="PB274" s="196"/>
      <c r="PC274" s="196"/>
      <c r="PD274" s="196"/>
      <c r="PE274" s="196"/>
      <c r="PF274" s="196"/>
      <c r="PG274" s="196"/>
      <c r="PH274" s="196"/>
      <c r="PI274" s="196"/>
      <c r="PJ274" s="196"/>
      <c r="PK274" s="196"/>
      <c r="PL274" s="196"/>
      <c r="PM274" s="196"/>
      <c r="PN274" s="196"/>
      <c r="PO274" s="196"/>
      <c r="PP274" s="196"/>
      <c r="PQ274" s="196"/>
      <c r="PR274" s="196"/>
      <c r="PS274" s="196"/>
      <c r="PT274" s="196"/>
      <c r="PU274" s="196"/>
      <c r="PV274" s="196"/>
      <c r="PW274" s="196"/>
      <c r="PX274" s="261"/>
      <c r="PY274" s="261"/>
      <c r="PZ274" s="261"/>
      <c r="QA274" s="261"/>
      <c r="QB274" s="261"/>
      <c r="QC274" s="261"/>
      <c r="QD274" s="261"/>
      <c r="QE274" s="261"/>
      <c r="QF274" s="261"/>
      <c r="QG274" s="261"/>
      <c r="QH274" s="261"/>
      <c r="QI274" s="261"/>
      <c r="QJ274" s="261"/>
      <c r="QK274" s="261"/>
      <c r="QL274" s="261"/>
      <c r="QM274" s="261"/>
      <c r="QN274" s="261"/>
      <c r="QO274" s="261"/>
      <c r="QP274" s="261"/>
      <c r="QQ274" s="261"/>
      <c r="QR274" s="261"/>
      <c r="QS274" s="261"/>
      <c r="QT274" s="261"/>
      <c r="QU274" s="261"/>
      <c r="QV274" s="261"/>
      <c r="QW274" s="261"/>
      <c r="QX274" s="261"/>
      <c r="QY274" s="261"/>
      <c r="QZ274" s="261"/>
      <c r="RA274" s="261"/>
      <c r="RB274" s="261"/>
      <c r="RC274" s="261"/>
      <c r="RD274" s="261"/>
      <c r="RE274" s="261"/>
      <c r="RF274" s="261"/>
      <c r="RG274" s="261"/>
      <c r="RH274" s="261"/>
      <c r="RI274" s="261"/>
      <c r="RJ274" s="261"/>
      <c r="RK274" s="261"/>
      <c r="RL274" s="261"/>
      <c r="RM274" s="261"/>
      <c r="RN274" s="261"/>
      <c r="RO274" s="261"/>
      <c r="RP274" s="261"/>
      <c r="RQ274" s="261"/>
      <c r="RR274" s="261"/>
      <c r="RS274" s="261"/>
      <c r="RT274" s="261"/>
      <c r="RU274" s="261"/>
      <c r="RV274" s="261"/>
      <c r="RW274" s="261"/>
      <c r="RX274" s="261"/>
      <c r="RY274" s="261"/>
      <c r="RZ274" s="261"/>
      <c r="SA274" s="261"/>
      <c r="SB274" s="261"/>
      <c r="SC274" s="261"/>
      <c r="SD274" s="261"/>
      <c r="SE274" s="261"/>
    </row>
    <row r="275" spans="1:499" x14ac:dyDescent="0.2">
      <c r="A275" s="230" t="s">
        <v>830</v>
      </c>
      <c r="B275" s="231" t="s">
        <v>3928</v>
      </c>
      <c r="C275" s="225"/>
      <c r="D275" s="225"/>
      <c r="E275" s="225"/>
      <c r="F275" s="226" t="s">
        <v>5969</v>
      </c>
      <c r="G275" s="226" t="s">
        <v>5550</v>
      </c>
      <c r="H275" s="226" t="s">
        <v>5551</v>
      </c>
      <c r="I275" s="226" t="s">
        <v>5783</v>
      </c>
      <c r="J275" s="226"/>
      <c r="K275" s="226"/>
      <c r="L275" s="226"/>
      <c r="M275" s="226"/>
      <c r="N275" s="226" t="s">
        <v>5553</v>
      </c>
      <c r="O275" s="226" t="s">
        <v>5690</v>
      </c>
      <c r="P275" s="226"/>
      <c r="Q275" s="237">
        <v>0</v>
      </c>
      <c r="R275" s="238"/>
      <c r="S275" s="238"/>
      <c r="T275" s="238"/>
      <c r="U275" s="238"/>
      <c r="V275" s="238"/>
      <c r="W275" s="232" t="s">
        <v>5565</v>
      </c>
      <c r="X275" s="232"/>
      <c r="Y275" s="232" t="s">
        <v>5556</v>
      </c>
      <c r="Z275" s="235">
        <v>5.6</v>
      </c>
      <c r="AA275" s="235">
        <v>10.85</v>
      </c>
      <c r="AB275" s="235">
        <v>0</v>
      </c>
      <c r="AC275" s="224">
        <v>36526</v>
      </c>
      <c r="AD275" s="224">
        <v>36526</v>
      </c>
      <c r="AE275" s="125">
        <v>18</v>
      </c>
      <c r="AF275" s="125">
        <v>24</v>
      </c>
      <c r="AG275" s="125">
        <v>12</v>
      </c>
      <c r="AH275" s="236">
        <v>1</v>
      </c>
      <c r="AI275" s="236" t="s">
        <v>5297</v>
      </c>
      <c r="AJ275" s="125" t="s">
        <v>6227</v>
      </c>
      <c r="AK275" s="175" t="s">
        <v>5144</v>
      </c>
      <c r="AL275" s="125" t="s">
        <v>820</v>
      </c>
      <c r="AM275" s="27" t="s">
        <v>820</v>
      </c>
      <c r="AN275" s="126">
        <v>5.41</v>
      </c>
      <c r="AO275" s="126">
        <v>13.9</v>
      </c>
      <c r="AP275" s="126">
        <v>13.5</v>
      </c>
      <c r="AQ275" s="126">
        <v>5.5</v>
      </c>
      <c r="AR275" s="125">
        <v>0</v>
      </c>
      <c r="AS275" s="125">
        <v>0</v>
      </c>
      <c r="AT275" s="178">
        <v>43333</v>
      </c>
      <c r="AU275" s="178"/>
      <c r="AV275" s="178">
        <v>43414</v>
      </c>
      <c r="AW275" s="239" t="s">
        <v>855</v>
      </c>
      <c r="AX275" s="239" t="s">
        <v>846</v>
      </c>
      <c r="AY275" s="127"/>
      <c r="AZ275" s="127"/>
      <c r="BA275" s="128">
        <v>120</v>
      </c>
      <c r="BB275" s="128" t="s">
        <v>489</v>
      </c>
      <c r="BC275" s="128"/>
      <c r="BD275" s="128">
        <v>1</v>
      </c>
      <c r="BE275" s="129" t="s">
        <v>541</v>
      </c>
      <c r="BF275" s="130">
        <v>1</v>
      </c>
      <c r="BG275" s="240"/>
      <c r="BH275" s="241"/>
      <c r="BI275" s="190"/>
      <c r="BJ275" s="131">
        <v>300</v>
      </c>
      <c r="BK275" s="191">
        <v>234</v>
      </c>
      <c r="BL275" s="13">
        <v>200</v>
      </c>
      <c r="BM275" s="13">
        <v>99</v>
      </c>
      <c r="BN275" s="27" t="s">
        <v>705</v>
      </c>
      <c r="BO275" s="13" t="s">
        <v>5566</v>
      </c>
      <c r="BP275" s="222">
        <v>350</v>
      </c>
      <c r="BQ275" s="132"/>
      <c r="BR275" s="133"/>
      <c r="BS275" s="125">
        <v>1000000000</v>
      </c>
      <c r="BT275" s="134">
        <v>172</v>
      </c>
      <c r="BU275" s="135">
        <v>0.42670000000000002</v>
      </c>
      <c r="BV275" s="134">
        <v>120</v>
      </c>
      <c r="BW275" s="136">
        <v>0</v>
      </c>
      <c r="BX275" s="136">
        <v>0</v>
      </c>
      <c r="BY275" s="136">
        <v>120</v>
      </c>
      <c r="BZ275" s="134">
        <v>0</v>
      </c>
      <c r="CA275" s="134">
        <v>0</v>
      </c>
      <c r="CB275" s="134">
        <v>292</v>
      </c>
      <c r="CC275" s="135">
        <v>2.6700000000000002E-2</v>
      </c>
      <c r="CD275" s="134"/>
      <c r="CE275" s="134"/>
      <c r="CF275" s="137">
        <v>0</v>
      </c>
      <c r="CG275" s="134">
        <v>100</v>
      </c>
      <c r="CH275" s="132"/>
      <c r="CI275" s="132"/>
      <c r="CJ275" s="229" t="s">
        <v>820</v>
      </c>
      <c r="CK275" s="233" t="s">
        <v>820</v>
      </c>
      <c r="CL275" s="138">
        <v>0</v>
      </c>
      <c r="CM275" s="138">
        <v>0</v>
      </c>
      <c r="CN275" s="135">
        <v>0</v>
      </c>
      <c r="CO275" s="135">
        <v>1.25</v>
      </c>
      <c r="CP275" s="139"/>
      <c r="CQ275" s="135">
        <v>1</v>
      </c>
      <c r="CR275" s="179">
        <v>43175</v>
      </c>
      <c r="CS275" s="180">
        <v>43367</v>
      </c>
      <c r="CT275" s="181">
        <v>43493</v>
      </c>
      <c r="CU275" s="181">
        <v>43311</v>
      </c>
      <c r="CV275" s="181">
        <v>43395</v>
      </c>
      <c r="CW275" s="181">
        <v>43395</v>
      </c>
      <c r="CX275" s="181">
        <v>43479</v>
      </c>
      <c r="CY275" s="135">
        <v>0.21155302306555554</v>
      </c>
      <c r="CZ275" s="134">
        <v>145</v>
      </c>
      <c r="DA275" s="135">
        <v>9.7087378640776691E-3</v>
      </c>
      <c r="DB275" s="135">
        <v>0.27184466019417475</v>
      </c>
      <c r="DC275" s="135">
        <v>0.26213592233009708</v>
      </c>
      <c r="DD275" s="135">
        <v>0</v>
      </c>
      <c r="DE275" s="140">
        <v>0</v>
      </c>
      <c r="DF275" s="13" t="s">
        <v>820</v>
      </c>
      <c r="DG275" s="80" t="s">
        <v>820</v>
      </c>
      <c r="DH275" s="18" t="b">
        <v>0</v>
      </c>
      <c r="DI275" s="79"/>
      <c r="DJ275" s="79"/>
      <c r="DK275" s="192"/>
      <c r="DL275" s="174"/>
      <c r="DM275" s="193"/>
      <c r="DN275" s="135"/>
      <c r="DO275" s="79"/>
      <c r="DP275" s="79"/>
      <c r="DQ275" s="79"/>
      <c r="DR275" s="79"/>
      <c r="DS275" s="79"/>
      <c r="DT275" s="79"/>
      <c r="DU275" s="79"/>
      <c r="DV275" s="18"/>
      <c r="DW275" s="18"/>
      <c r="DX275" s="18"/>
      <c r="DY275" s="177"/>
      <c r="DZ275" s="177">
        <v>0</v>
      </c>
      <c r="EA275" s="177">
        <v>0</v>
      </c>
      <c r="EB275" s="177">
        <v>0</v>
      </c>
      <c r="EC275" s="177">
        <v>0</v>
      </c>
      <c r="ED275" s="177">
        <v>0</v>
      </c>
      <c r="EE275" s="177">
        <v>0</v>
      </c>
      <c r="EF275" s="177">
        <v>0</v>
      </c>
      <c r="EG275" s="177">
        <v>0</v>
      </c>
      <c r="EH275" s="177">
        <v>0</v>
      </c>
      <c r="EI275" s="177">
        <v>0</v>
      </c>
      <c r="EJ275" s="177">
        <v>0</v>
      </c>
      <c r="EK275" s="177">
        <v>0</v>
      </c>
      <c r="EL275" s="177">
        <v>0</v>
      </c>
      <c r="EM275" s="177">
        <v>0</v>
      </c>
      <c r="EN275" s="177">
        <v>0</v>
      </c>
      <c r="EO275" s="177">
        <v>0</v>
      </c>
      <c r="EP275" s="177">
        <v>121</v>
      </c>
      <c r="EQ275" s="177">
        <v>0</v>
      </c>
      <c r="ER275" s="177">
        <v>0</v>
      </c>
      <c r="ES275" s="177">
        <v>0</v>
      </c>
      <c r="ET275" s="177">
        <v>0</v>
      </c>
      <c r="EU275" s="177">
        <v>155</v>
      </c>
      <c r="EV275" s="177">
        <v>0</v>
      </c>
      <c r="EW275" s="177">
        <v>0</v>
      </c>
      <c r="EX275" s="177">
        <v>0</v>
      </c>
      <c r="EY275" s="177">
        <v>138</v>
      </c>
      <c r="EZ275" s="177">
        <v>0</v>
      </c>
      <c r="FA275" s="177">
        <v>0</v>
      </c>
      <c r="FB275" s="177">
        <v>169</v>
      </c>
      <c r="FC275" s="250">
        <v>223</v>
      </c>
      <c r="FD275" s="244">
        <v>192</v>
      </c>
      <c r="FE275" s="244">
        <v>188</v>
      </c>
      <c r="FF275" s="244">
        <v>188</v>
      </c>
      <c r="FG275" s="250">
        <v>147</v>
      </c>
      <c r="FH275" s="250">
        <v>145</v>
      </c>
      <c r="FI275" s="244">
        <v>145</v>
      </c>
      <c r="FJ275" s="244">
        <v>145</v>
      </c>
      <c r="FK275" s="244">
        <v>162</v>
      </c>
      <c r="FL275" s="244">
        <v>162</v>
      </c>
      <c r="FM275" s="244">
        <v>162</v>
      </c>
      <c r="FN275" s="244">
        <v>162</v>
      </c>
      <c r="FO275" s="244">
        <v>162</v>
      </c>
      <c r="FP275" s="244">
        <v>162</v>
      </c>
      <c r="FQ275" s="244">
        <v>162</v>
      </c>
      <c r="FR275" s="244">
        <v>162</v>
      </c>
      <c r="FS275" s="244">
        <v>162</v>
      </c>
      <c r="FT275" s="244">
        <v>162</v>
      </c>
      <c r="FU275" s="244">
        <v>162</v>
      </c>
      <c r="FV275" s="244">
        <v>162</v>
      </c>
      <c r="FW275" s="244">
        <v>162</v>
      </c>
      <c r="FX275" s="244">
        <v>162</v>
      </c>
      <c r="FY275" s="244">
        <v>162</v>
      </c>
      <c r="FZ275" s="244">
        <v>162</v>
      </c>
      <c r="GA275" s="244">
        <v>162</v>
      </c>
      <c r="GB275" s="244">
        <v>162</v>
      </c>
      <c r="GC275" s="244">
        <v>162</v>
      </c>
      <c r="GD275" s="244">
        <v>147</v>
      </c>
      <c r="GE275" s="244">
        <v>147</v>
      </c>
      <c r="GF275" s="244">
        <v>147</v>
      </c>
      <c r="GG275" s="244">
        <v>147</v>
      </c>
      <c r="GH275" s="244">
        <v>147</v>
      </c>
      <c r="GI275" s="244">
        <v>147</v>
      </c>
      <c r="GJ275" s="244">
        <v>147</v>
      </c>
      <c r="GK275" s="244">
        <v>147</v>
      </c>
      <c r="GL275" s="244">
        <v>147</v>
      </c>
      <c r="GM275" s="244">
        <v>147</v>
      </c>
      <c r="GN275" s="244">
        <v>140</v>
      </c>
      <c r="GO275" s="244">
        <v>140</v>
      </c>
      <c r="GP275" s="244">
        <v>140</v>
      </c>
      <c r="GQ275" s="244">
        <v>140</v>
      </c>
      <c r="GR275" s="244">
        <v>140</v>
      </c>
      <c r="GS275" s="244">
        <v>140</v>
      </c>
      <c r="GT275" s="244">
        <v>137</v>
      </c>
      <c r="GU275" s="244">
        <v>132</v>
      </c>
      <c r="GV275" s="244">
        <v>132</v>
      </c>
      <c r="GW275" s="244">
        <v>132</v>
      </c>
      <c r="GX275" s="244">
        <v>132</v>
      </c>
      <c r="GY275" s="244">
        <v>132</v>
      </c>
      <c r="GZ275" s="244">
        <v>132</v>
      </c>
      <c r="HA275" s="244">
        <v>132</v>
      </c>
      <c r="HB275" s="244">
        <v>131</v>
      </c>
      <c r="HC275" s="244">
        <v>131</v>
      </c>
      <c r="HD275" s="244">
        <v>131</v>
      </c>
      <c r="HE275" s="244">
        <v>1</v>
      </c>
      <c r="HF275" s="244">
        <v>131</v>
      </c>
      <c r="HG275" s="244">
        <v>131</v>
      </c>
      <c r="HH275" s="244">
        <v>131</v>
      </c>
      <c r="HI275" s="244">
        <v>131</v>
      </c>
      <c r="HJ275" s="244">
        <v>131</v>
      </c>
      <c r="HK275" s="198"/>
      <c r="HL275" s="198"/>
      <c r="HM275" s="244">
        <v>126</v>
      </c>
      <c r="HN275" s="244">
        <v>121</v>
      </c>
      <c r="HO275" s="244">
        <v>131</v>
      </c>
      <c r="HP275" s="244">
        <v>121</v>
      </c>
      <c r="HQ275" s="244">
        <v>121</v>
      </c>
      <c r="HR275" s="244">
        <v>121</v>
      </c>
      <c r="HS275" s="244">
        <v>121</v>
      </c>
      <c r="HT275" s="244">
        <v>121</v>
      </c>
      <c r="HU275" s="244">
        <v>121</v>
      </c>
      <c r="HV275" s="198"/>
      <c r="HW275" s="244">
        <v>121</v>
      </c>
      <c r="HX275" s="244">
        <v>121</v>
      </c>
      <c r="HY275" s="244">
        <v>121</v>
      </c>
      <c r="HZ275" s="244">
        <v>121</v>
      </c>
      <c r="IA275" s="244">
        <v>121</v>
      </c>
      <c r="IB275" s="244">
        <v>121</v>
      </c>
      <c r="IC275" s="244">
        <v>121</v>
      </c>
      <c r="ID275" s="244">
        <v>119</v>
      </c>
      <c r="IE275" s="244">
        <v>119</v>
      </c>
      <c r="IF275" s="244">
        <v>119</v>
      </c>
      <c r="IG275" s="244">
        <v>119</v>
      </c>
      <c r="IH275" s="244">
        <v>119</v>
      </c>
      <c r="II275" s="244">
        <v>119</v>
      </c>
      <c r="IJ275" s="244">
        <v>119</v>
      </c>
      <c r="IK275" s="244">
        <v>119</v>
      </c>
      <c r="IL275" s="244">
        <v>119</v>
      </c>
      <c r="IM275" s="244">
        <v>119</v>
      </c>
      <c r="IN275" s="244">
        <v>119</v>
      </c>
      <c r="IO275" s="244">
        <v>119</v>
      </c>
      <c r="IP275" s="244">
        <v>119</v>
      </c>
      <c r="IQ275" s="244">
        <v>114</v>
      </c>
      <c r="IR275" s="244">
        <v>114</v>
      </c>
      <c r="IS275" s="244">
        <v>114</v>
      </c>
      <c r="IT275" s="244">
        <v>114</v>
      </c>
      <c r="IU275" s="244">
        <v>114</v>
      </c>
      <c r="IV275" s="244">
        <v>114</v>
      </c>
      <c r="IW275" s="244">
        <v>114</v>
      </c>
      <c r="IX275" s="244">
        <v>109</v>
      </c>
      <c r="IY275" s="244">
        <v>109</v>
      </c>
      <c r="IZ275" s="198"/>
      <c r="JA275" s="244">
        <v>109</v>
      </c>
      <c r="JB275" s="244">
        <v>109</v>
      </c>
      <c r="JC275" s="244">
        <v>109</v>
      </c>
      <c r="JD275" s="244">
        <v>109</v>
      </c>
      <c r="JE275" s="244">
        <v>109</v>
      </c>
      <c r="JF275" s="244">
        <v>109</v>
      </c>
      <c r="JG275" s="244">
        <v>109</v>
      </c>
      <c r="JH275" s="244">
        <v>109</v>
      </c>
      <c r="JI275" s="244">
        <v>109</v>
      </c>
      <c r="JJ275" s="244"/>
      <c r="JK275" s="244">
        <v>109</v>
      </c>
      <c r="JL275" s="244">
        <v>109</v>
      </c>
      <c r="JM275" s="244">
        <v>109</v>
      </c>
      <c r="JN275" s="244">
        <v>109</v>
      </c>
      <c r="JO275" s="244">
        <v>109</v>
      </c>
      <c r="JP275" s="244">
        <v>109</v>
      </c>
      <c r="JQ275" s="198"/>
      <c r="JR275" s="244">
        <v>109</v>
      </c>
      <c r="JS275" s="244">
        <v>109</v>
      </c>
      <c r="JT275" s="244">
        <v>107</v>
      </c>
      <c r="JU275" s="244">
        <v>107</v>
      </c>
      <c r="JV275" s="244">
        <v>107</v>
      </c>
      <c r="JW275" s="244">
        <v>107</v>
      </c>
      <c r="JX275" s="244">
        <v>107</v>
      </c>
      <c r="JY275" s="244">
        <v>101</v>
      </c>
      <c r="JZ275" s="244">
        <v>101</v>
      </c>
      <c r="KA275" s="242">
        <v>99</v>
      </c>
      <c r="KB275" s="242">
        <v>99</v>
      </c>
      <c r="KC275" s="242">
        <v>99</v>
      </c>
      <c r="KD275" s="242">
        <v>99</v>
      </c>
      <c r="KE275" s="242">
        <v>99</v>
      </c>
      <c r="KF275" s="242">
        <v>99</v>
      </c>
      <c r="KG275" s="242">
        <v>99</v>
      </c>
      <c r="KH275" s="242">
        <v>99</v>
      </c>
      <c r="KI275" s="242">
        <v>99</v>
      </c>
      <c r="KJ275" s="242">
        <v>99</v>
      </c>
      <c r="KK275" s="242">
        <v>99</v>
      </c>
      <c r="KL275" s="242">
        <v>99</v>
      </c>
      <c r="KM275" s="242">
        <v>99</v>
      </c>
      <c r="KN275" s="242">
        <v>99</v>
      </c>
      <c r="KO275" s="242">
        <v>99</v>
      </c>
      <c r="KP275" s="242">
        <v>99</v>
      </c>
      <c r="KQ275" s="242">
        <v>99</v>
      </c>
      <c r="KR275" s="242">
        <v>99</v>
      </c>
      <c r="KS275" s="242">
        <v>99</v>
      </c>
      <c r="KT275" s="242">
        <v>99</v>
      </c>
      <c r="KU275" s="242">
        <v>97</v>
      </c>
      <c r="KV275" s="242">
        <v>97</v>
      </c>
      <c r="KW275" s="242">
        <v>97</v>
      </c>
      <c r="KX275" s="198"/>
      <c r="KY275" s="198"/>
      <c r="KZ275" s="198"/>
      <c r="LA275" s="198"/>
      <c r="LB275" s="242">
        <v>94</v>
      </c>
      <c r="LC275" s="244">
        <v>109</v>
      </c>
      <c r="LD275" s="244">
        <v>109</v>
      </c>
      <c r="LE275" s="242">
        <v>94</v>
      </c>
      <c r="LF275" s="243">
        <v>0</v>
      </c>
      <c r="LG275" s="242">
        <v>89</v>
      </c>
      <c r="LH275" s="198"/>
      <c r="LI275" s="198"/>
      <c r="LJ275" s="198"/>
      <c r="LK275" s="198"/>
      <c r="LL275" s="198"/>
      <c r="LM275" s="198"/>
      <c r="LN275" s="198"/>
      <c r="LO275" s="198"/>
      <c r="LP275" s="198"/>
      <c r="LQ275" s="242">
        <v>89</v>
      </c>
      <c r="LR275" s="198"/>
      <c r="LS275" s="198"/>
      <c r="LT275" s="198"/>
      <c r="LU275" s="198"/>
      <c r="LV275" s="198"/>
      <c r="LW275" s="198"/>
      <c r="LX275" s="198"/>
      <c r="LY275" s="198"/>
      <c r="LZ275" s="198"/>
      <c r="MA275" s="198"/>
      <c r="MB275" s="198"/>
      <c r="MC275" s="198"/>
      <c r="MD275" s="198"/>
      <c r="ME275" s="198"/>
      <c r="MF275" s="198"/>
      <c r="MG275" s="198"/>
      <c r="MH275" s="198"/>
      <c r="MI275" s="198"/>
      <c r="MJ275" s="198"/>
      <c r="MK275" s="198"/>
      <c r="ML275" s="198"/>
      <c r="MM275" s="198"/>
      <c r="MN275" s="242">
        <v>89</v>
      </c>
      <c r="MO275" s="244">
        <v>172</v>
      </c>
      <c r="MP275" s="198"/>
      <c r="MQ275" s="244">
        <v>172</v>
      </c>
      <c r="MR275" s="198"/>
      <c r="MS275" s="198"/>
      <c r="MT275" s="198"/>
      <c r="MU275" s="198"/>
      <c r="MV275" s="198"/>
      <c r="MW275" s="198"/>
      <c r="MX275" s="198"/>
      <c r="MY275" s="198"/>
      <c r="MZ275" s="198"/>
      <c r="NA275" s="244">
        <v>172</v>
      </c>
      <c r="NB275" s="198"/>
      <c r="NC275" s="198"/>
      <c r="ND275" s="198"/>
      <c r="NE275" s="198"/>
      <c r="NF275" s="198"/>
      <c r="NG275" s="198"/>
      <c r="NH275" s="198"/>
      <c r="NI275" s="198"/>
      <c r="NJ275" s="198"/>
      <c r="NK275" s="198"/>
      <c r="NL275" s="198"/>
      <c r="NM275" s="198"/>
      <c r="NN275" s="198"/>
      <c r="NO275" s="198"/>
      <c r="NP275" s="198"/>
      <c r="NQ275" s="198"/>
      <c r="NR275" s="198"/>
      <c r="NS275" s="198"/>
      <c r="NT275" s="198"/>
      <c r="NU275" s="198"/>
      <c r="NV275" s="198"/>
      <c r="NW275" s="198"/>
      <c r="NX275" s="198"/>
      <c r="NY275" s="198"/>
      <c r="NZ275" s="198"/>
      <c r="OA275" s="198"/>
      <c r="OB275" s="198"/>
      <c r="OC275" s="198"/>
      <c r="OD275" s="198"/>
      <c r="OE275" s="198"/>
      <c r="OF275" s="198"/>
      <c r="OG275" s="198"/>
      <c r="OH275" s="198"/>
      <c r="OI275" s="198"/>
      <c r="OJ275" s="198"/>
      <c r="OK275" s="198"/>
      <c r="OL275" s="198"/>
      <c r="OM275" s="198"/>
      <c r="ON275" s="198"/>
      <c r="OO275" s="198"/>
      <c r="OP275" s="198"/>
      <c r="OQ275" s="198"/>
      <c r="OR275" s="198"/>
      <c r="OS275" s="198"/>
      <c r="OT275" s="198"/>
      <c r="OU275" s="198"/>
      <c r="OV275" s="198"/>
      <c r="OW275" s="198"/>
      <c r="OX275" s="198"/>
      <c r="OY275" s="198"/>
      <c r="OZ275" s="198"/>
      <c r="PA275" s="198"/>
      <c r="PB275" s="198"/>
      <c r="PC275" s="198"/>
      <c r="PD275" s="198"/>
      <c r="PE275" s="198"/>
      <c r="PF275" s="198"/>
      <c r="PG275" s="198"/>
      <c r="PH275" s="198"/>
      <c r="PI275" s="198"/>
      <c r="PJ275" s="198"/>
      <c r="PK275" s="198"/>
      <c r="PL275" s="198"/>
      <c r="PM275" s="198"/>
      <c r="PN275" s="198"/>
      <c r="PO275" s="198"/>
      <c r="PP275" s="198"/>
      <c r="PQ275" s="198"/>
      <c r="PR275" s="198"/>
      <c r="PS275" s="198"/>
      <c r="PT275" s="198"/>
      <c r="PU275" s="198"/>
      <c r="PV275" s="198"/>
      <c r="PW275" s="198"/>
      <c r="PX275" s="261"/>
      <c r="PY275" s="261"/>
      <c r="PZ275" s="261"/>
      <c r="QA275" s="261"/>
      <c r="QB275" s="261"/>
      <c r="QC275" s="261"/>
      <c r="QD275" s="261"/>
      <c r="QE275" s="261"/>
      <c r="QF275" s="261"/>
      <c r="QG275" s="261"/>
      <c r="QH275" s="261"/>
      <c r="QI275" s="261"/>
      <c r="QJ275" s="261"/>
      <c r="QK275" s="261"/>
      <c r="QL275" s="261"/>
      <c r="QM275" s="261"/>
      <c r="QN275" s="261"/>
      <c r="QO275" s="261"/>
      <c r="QP275" s="261"/>
      <c r="QQ275" s="261"/>
      <c r="QR275" s="261"/>
      <c r="QS275" s="261"/>
      <c r="QT275" s="261"/>
      <c r="QU275" s="261"/>
      <c r="QV275" s="261"/>
      <c r="QW275" s="261"/>
      <c r="QX275" s="261"/>
      <c r="QY275" s="261"/>
      <c r="QZ275" s="261"/>
      <c r="RA275" s="261"/>
      <c r="RB275" s="261"/>
      <c r="RC275" s="261"/>
      <c r="RD275" s="261"/>
      <c r="RE275" s="261"/>
      <c r="RF275" s="261"/>
      <c r="RG275" s="261"/>
      <c r="RH275" s="261"/>
      <c r="RI275" s="261"/>
      <c r="RJ275" s="261"/>
      <c r="RK275" s="261"/>
      <c r="RL275" s="261"/>
      <c r="RM275" s="261"/>
      <c r="RN275" s="261"/>
      <c r="RO275" s="261"/>
      <c r="RP275" s="261"/>
      <c r="RQ275" s="261"/>
      <c r="RR275" s="261"/>
      <c r="RS275" s="261"/>
      <c r="RT275" s="261"/>
      <c r="RU275" s="261"/>
      <c r="RV275" s="261"/>
      <c r="RW275" s="261"/>
      <c r="RX275" s="261"/>
      <c r="RY275" s="261"/>
      <c r="RZ275" s="261"/>
      <c r="SA275" s="261"/>
      <c r="SB275" s="261"/>
      <c r="SC275" s="261"/>
      <c r="SD275" s="261"/>
      <c r="SE275" s="261"/>
    </row>
    <row r="276" spans="1:499" x14ac:dyDescent="0.2">
      <c r="A276" s="230" t="s">
        <v>830</v>
      </c>
      <c r="B276" s="231" t="s">
        <v>5483</v>
      </c>
      <c r="C276" s="225"/>
      <c r="D276" s="225"/>
      <c r="E276" s="225"/>
      <c r="F276" s="226" t="s">
        <v>5973</v>
      </c>
      <c r="G276" s="226" t="s">
        <v>5550</v>
      </c>
      <c r="H276" s="226" t="s">
        <v>5551</v>
      </c>
      <c r="I276" s="226" t="s">
        <v>5783</v>
      </c>
      <c r="J276" s="226"/>
      <c r="K276" s="226"/>
      <c r="L276" s="226"/>
      <c r="M276" s="226"/>
      <c r="N276" s="226" t="s">
        <v>5553</v>
      </c>
      <c r="O276" s="226" t="s">
        <v>5963</v>
      </c>
      <c r="P276" s="226"/>
      <c r="Q276" s="237">
        <v>0</v>
      </c>
      <c r="R276" s="238"/>
      <c r="S276" s="238"/>
      <c r="T276" s="238"/>
      <c r="U276" s="238"/>
      <c r="V276" s="238"/>
      <c r="W276" s="232" t="s">
        <v>5555</v>
      </c>
      <c r="X276" s="232"/>
      <c r="Y276" s="232" t="s">
        <v>5556</v>
      </c>
      <c r="Z276" s="235">
        <v>6.33</v>
      </c>
      <c r="AA276" s="235">
        <v>6.38</v>
      </c>
      <c r="AB276" s="235">
        <v>0</v>
      </c>
      <c r="AC276" s="224">
        <v>36526</v>
      </c>
      <c r="AD276" s="224">
        <v>36526</v>
      </c>
      <c r="AE276" s="125">
        <v>18</v>
      </c>
      <c r="AF276" s="125">
        <v>24</v>
      </c>
      <c r="AG276" s="125">
        <v>12</v>
      </c>
      <c r="AH276" s="236">
        <v>1</v>
      </c>
      <c r="AI276" s="236"/>
      <c r="AJ276" s="125" t="s">
        <v>6227</v>
      </c>
      <c r="AK276" s="175"/>
      <c r="AL276" s="125" t="s">
        <v>820</v>
      </c>
      <c r="AM276" s="27" t="s">
        <v>820</v>
      </c>
      <c r="AN276" s="126">
        <v>3.93</v>
      </c>
      <c r="AO276" s="126">
        <v>0</v>
      </c>
      <c r="AP276" s="126">
        <v>6.4</v>
      </c>
      <c r="AQ276" s="126">
        <v>1.9</v>
      </c>
      <c r="AR276" s="125">
        <v>0</v>
      </c>
      <c r="AS276" s="125">
        <v>0</v>
      </c>
      <c r="AT276" s="178">
        <v>43333</v>
      </c>
      <c r="AU276" s="178"/>
      <c r="AV276" s="178"/>
      <c r="AW276" s="239" t="s">
        <v>855</v>
      </c>
      <c r="AX276" s="239" t="s">
        <v>846</v>
      </c>
      <c r="AY276" s="127"/>
      <c r="AZ276" s="127"/>
      <c r="BA276" s="128">
        <v>30</v>
      </c>
      <c r="BB276" s="128" t="s">
        <v>489</v>
      </c>
      <c r="BC276" s="128"/>
      <c r="BD276" s="128">
        <v>1</v>
      </c>
      <c r="BE276" s="129" t="s">
        <v>541</v>
      </c>
      <c r="BF276" s="130">
        <v>1</v>
      </c>
      <c r="BG276" s="240"/>
      <c r="BH276" s="241"/>
      <c r="BI276" s="190"/>
      <c r="BJ276" s="131">
        <v>0</v>
      </c>
      <c r="BK276" s="191">
        <v>170</v>
      </c>
      <c r="BL276" s="13">
        <v>0</v>
      </c>
      <c r="BM276" s="13">
        <v>0</v>
      </c>
      <c r="BN276" s="27" t="s">
        <v>702</v>
      </c>
      <c r="BO276" s="13" t="s">
        <v>702</v>
      </c>
      <c r="BP276" s="222">
        <v>0</v>
      </c>
      <c r="BQ276" s="132"/>
      <c r="BR276" s="133"/>
      <c r="BS276" s="125">
        <v>1000000000</v>
      </c>
      <c r="BT276" s="134">
        <v>101</v>
      </c>
      <c r="BU276" s="135">
        <v>0</v>
      </c>
      <c r="BV276" s="134">
        <v>0</v>
      </c>
      <c r="BW276" s="136">
        <v>0</v>
      </c>
      <c r="BX276" s="136">
        <v>0</v>
      </c>
      <c r="BY276" s="136">
        <v>0</v>
      </c>
      <c r="BZ276" s="134">
        <v>0</v>
      </c>
      <c r="CA276" s="134">
        <v>0</v>
      </c>
      <c r="CB276" s="134">
        <v>101</v>
      </c>
      <c r="CC276" s="135">
        <v>0</v>
      </c>
      <c r="CD276" s="134"/>
      <c r="CE276" s="134"/>
      <c r="CF276" s="137">
        <v>0</v>
      </c>
      <c r="CG276" s="134">
        <v>0</v>
      </c>
      <c r="CH276" s="132"/>
      <c r="CI276" s="132"/>
      <c r="CJ276" s="229" t="s">
        <v>820</v>
      </c>
      <c r="CK276" s="233" t="s">
        <v>820</v>
      </c>
      <c r="CL276" s="138">
        <v>0</v>
      </c>
      <c r="CM276" s="138">
        <v>0</v>
      </c>
      <c r="CN276" s="135">
        <v>0</v>
      </c>
      <c r="CO276" s="135">
        <v>0</v>
      </c>
      <c r="CP276" s="139"/>
      <c r="CQ276" s="135">
        <v>0</v>
      </c>
      <c r="CR276" s="179">
        <v>43175</v>
      </c>
      <c r="CS276" s="180">
        <v>43367</v>
      </c>
      <c r="CT276" s="181">
        <v>43493</v>
      </c>
      <c r="CU276" s="181">
        <v>36526</v>
      </c>
      <c r="CV276" s="181">
        <v>36526</v>
      </c>
      <c r="CW276" s="181">
        <v>36526</v>
      </c>
      <c r="CX276" s="181">
        <v>36694</v>
      </c>
      <c r="CY276" s="135">
        <v>0.16753603778440798</v>
      </c>
      <c r="CZ276" s="134">
        <v>0</v>
      </c>
      <c r="DA276" s="135">
        <v>9.7087378640776691E-3</v>
      </c>
      <c r="DB276" s="135">
        <v>0</v>
      </c>
      <c r="DC276" s="135">
        <v>0</v>
      </c>
      <c r="DD276" s="135">
        <v>0</v>
      </c>
      <c r="DE276" s="140">
        <v>0.53398058252427183</v>
      </c>
      <c r="DF276" s="13" t="s">
        <v>820</v>
      </c>
      <c r="DG276" s="80" t="s">
        <v>820</v>
      </c>
      <c r="DH276" s="18" t="b">
        <v>0</v>
      </c>
      <c r="DI276" s="79"/>
      <c r="DJ276" s="79"/>
      <c r="DK276" s="192"/>
      <c r="DL276" s="174"/>
      <c r="DM276" s="193"/>
      <c r="DN276" s="135"/>
      <c r="DO276" s="79"/>
      <c r="DP276" s="79"/>
      <c r="DQ276" s="79"/>
      <c r="DR276" s="79"/>
      <c r="DS276" s="79"/>
      <c r="DT276" s="79"/>
      <c r="DU276" s="79"/>
      <c r="DV276" s="18"/>
      <c r="DW276" s="18"/>
      <c r="DX276" s="18"/>
      <c r="DY276" s="177"/>
      <c r="DZ276" s="177">
        <v>0</v>
      </c>
      <c r="EA276" s="177">
        <v>0</v>
      </c>
      <c r="EB276" s="177">
        <v>0</v>
      </c>
      <c r="EC276" s="177">
        <v>0</v>
      </c>
      <c r="ED276" s="177">
        <v>0</v>
      </c>
      <c r="EE276" s="177">
        <v>0</v>
      </c>
      <c r="EF276" s="177">
        <v>0</v>
      </c>
      <c r="EG276" s="177">
        <v>0</v>
      </c>
      <c r="EH276" s="177">
        <v>0</v>
      </c>
      <c r="EI276" s="177">
        <v>0</v>
      </c>
      <c r="EJ276" s="177">
        <v>0</v>
      </c>
      <c r="EK276" s="177">
        <v>0</v>
      </c>
      <c r="EL276" s="177">
        <v>0</v>
      </c>
      <c r="EM276" s="177">
        <v>0</v>
      </c>
      <c r="EN276" s="177">
        <v>0</v>
      </c>
      <c r="EO276" s="177">
        <v>0</v>
      </c>
      <c r="EP276" s="177">
        <v>0</v>
      </c>
      <c r="EQ276" s="177">
        <v>0</v>
      </c>
      <c r="ER276" s="177">
        <v>0</v>
      </c>
      <c r="ES276" s="177">
        <v>0</v>
      </c>
      <c r="ET276" s="177">
        <v>0</v>
      </c>
      <c r="EU276" s="177">
        <v>0</v>
      </c>
      <c r="EV276" s="177">
        <v>0</v>
      </c>
      <c r="EW276" s="177">
        <v>0</v>
      </c>
      <c r="EX276" s="177">
        <v>0</v>
      </c>
      <c r="EY276" s="177">
        <v>0</v>
      </c>
      <c r="EZ276" s="177">
        <v>0</v>
      </c>
      <c r="FA276" s="177">
        <v>0</v>
      </c>
      <c r="FB276" s="177">
        <v>0</v>
      </c>
      <c r="FC276" s="195">
        <v>224</v>
      </c>
      <c r="FD276" s="195">
        <v>186</v>
      </c>
      <c r="FE276" s="195">
        <v>186</v>
      </c>
      <c r="FF276" s="197">
        <v>186</v>
      </c>
      <c r="FG276" s="195">
        <v>164</v>
      </c>
      <c r="FH276" s="195">
        <v>163</v>
      </c>
      <c r="FI276" s="195">
        <v>163</v>
      </c>
      <c r="FJ276" s="195">
        <v>163</v>
      </c>
      <c r="FK276" s="195">
        <v>160</v>
      </c>
      <c r="FL276" s="195">
        <v>160</v>
      </c>
      <c r="FM276" s="195">
        <v>160</v>
      </c>
      <c r="FN276" s="195">
        <v>160</v>
      </c>
      <c r="FO276" s="195">
        <v>160</v>
      </c>
      <c r="FP276" s="195">
        <v>160</v>
      </c>
      <c r="FQ276" s="195">
        <v>160</v>
      </c>
      <c r="FR276" s="195">
        <v>160</v>
      </c>
      <c r="FS276" s="195">
        <v>160</v>
      </c>
      <c r="FT276" s="195">
        <v>160</v>
      </c>
      <c r="FU276" s="195">
        <v>160</v>
      </c>
      <c r="FV276" s="195">
        <v>160</v>
      </c>
      <c r="FW276" s="195">
        <v>160</v>
      </c>
      <c r="FX276" s="195">
        <v>160</v>
      </c>
      <c r="FY276" s="195">
        <v>160</v>
      </c>
      <c r="FZ276" s="195">
        <v>160</v>
      </c>
      <c r="GA276" s="195">
        <v>160</v>
      </c>
      <c r="GB276" s="195">
        <v>160</v>
      </c>
      <c r="GC276" s="195">
        <v>160</v>
      </c>
      <c r="GD276" s="195">
        <v>155</v>
      </c>
      <c r="GE276" s="195">
        <v>155</v>
      </c>
      <c r="GF276" s="195">
        <v>155</v>
      </c>
      <c r="GG276" s="195">
        <v>155</v>
      </c>
      <c r="GH276" s="195">
        <v>153</v>
      </c>
      <c r="GI276" s="195">
        <v>153</v>
      </c>
      <c r="GJ276" s="195">
        <v>153</v>
      </c>
      <c r="GK276" s="195">
        <v>153</v>
      </c>
      <c r="GL276" s="195">
        <v>153</v>
      </c>
      <c r="GM276" s="195">
        <v>153</v>
      </c>
      <c r="GN276" s="195">
        <v>155</v>
      </c>
      <c r="GO276" s="195">
        <v>155</v>
      </c>
      <c r="GP276" s="195">
        <v>155</v>
      </c>
      <c r="GQ276" s="195">
        <v>155</v>
      </c>
      <c r="GR276" s="195">
        <v>155</v>
      </c>
      <c r="GS276" s="195">
        <v>155</v>
      </c>
      <c r="GT276" s="195">
        <v>155</v>
      </c>
      <c r="GU276" s="195">
        <v>155</v>
      </c>
      <c r="GV276" s="195">
        <v>155</v>
      </c>
      <c r="GW276" s="195">
        <v>155</v>
      </c>
      <c r="GX276" s="195">
        <v>155</v>
      </c>
      <c r="GY276" s="195">
        <v>155</v>
      </c>
      <c r="GZ276" s="195">
        <v>155</v>
      </c>
      <c r="HA276" s="195">
        <v>155</v>
      </c>
      <c r="HB276" s="195">
        <v>154</v>
      </c>
      <c r="HC276" s="195">
        <v>154</v>
      </c>
      <c r="HD276" s="195">
        <v>154</v>
      </c>
      <c r="HE276" s="195">
        <v>1</v>
      </c>
      <c r="HF276" s="195">
        <v>154</v>
      </c>
      <c r="HG276" s="195">
        <v>154</v>
      </c>
      <c r="HH276" s="195">
        <v>152</v>
      </c>
      <c r="HI276" s="197">
        <v>152</v>
      </c>
      <c r="HJ276" s="197">
        <v>152</v>
      </c>
      <c r="HK276" s="196"/>
      <c r="HL276" s="196"/>
      <c r="HM276" s="197">
        <v>152</v>
      </c>
      <c r="HN276" s="197">
        <v>152</v>
      </c>
      <c r="HO276" s="197">
        <v>154</v>
      </c>
      <c r="HP276" s="197">
        <v>152</v>
      </c>
      <c r="HQ276" s="197">
        <v>152</v>
      </c>
      <c r="HR276" s="197">
        <v>152</v>
      </c>
      <c r="HS276" s="197">
        <v>152</v>
      </c>
      <c r="HT276" s="197">
        <v>152</v>
      </c>
      <c r="HU276" s="197">
        <v>152</v>
      </c>
      <c r="HV276" s="196"/>
      <c r="HW276" s="197">
        <v>152</v>
      </c>
      <c r="HX276" s="197">
        <v>152</v>
      </c>
      <c r="HY276" s="197">
        <v>151</v>
      </c>
      <c r="HZ276" s="197">
        <v>151</v>
      </c>
      <c r="IA276" s="197">
        <v>151</v>
      </c>
      <c r="IB276" s="197">
        <v>151</v>
      </c>
      <c r="IC276" s="197">
        <v>151</v>
      </c>
      <c r="ID276" s="197">
        <v>150</v>
      </c>
      <c r="IE276" s="197">
        <v>145</v>
      </c>
      <c r="IF276" s="197">
        <v>145</v>
      </c>
      <c r="IG276" s="197">
        <v>145</v>
      </c>
      <c r="IH276" s="197">
        <v>145</v>
      </c>
      <c r="II276" s="197">
        <v>145</v>
      </c>
      <c r="IJ276" s="197">
        <v>145</v>
      </c>
      <c r="IK276" s="197">
        <v>145</v>
      </c>
      <c r="IL276" s="197">
        <v>145</v>
      </c>
      <c r="IM276" s="197">
        <v>145</v>
      </c>
      <c r="IN276" s="197">
        <v>145</v>
      </c>
      <c r="IO276" s="197">
        <v>145</v>
      </c>
      <c r="IP276" s="197">
        <v>145</v>
      </c>
      <c r="IQ276" s="197">
        <v>142</v>
      </c>
      <c r="IR276" s="197">
        <v>142</v>
      </c>
      <c r="IS276" s="197">
        <v>142</v>
      </c>
      <c r="IT276" s="197">
        <v>142</v>
      </c>
      <c r="IU276" s="197">
        <v>142</v>
      </c>
      <c r="IV276" s="197">
        <v>142</v>
      </c>
      <c r="IW276" s="197">
        <v>142</v>
      </c>
      <c r="IX276" s="197">
        <v>142</v>
      </c>
      <c r="IY276" s="197">
        <v>142</v>
      </c>
      <c r="IZ276" s="196"/>
      <c r="JA276" s="197">
        <v>142</v>
      </c>
      <c r="JB276" s="197">
        <v>142</v>
      </c>
      <c r="JC276" s="197">
        <v>142</v>
      </c>
      <c r="JD276" s="195">
        <v>142</v>
      </c>
      <c r="JE276" s="195">
        <v>142</v>
      </c>
      <c r="JF276" s="195">
        <v>142</v>
      </c>
      <c r="JG276" s="195">
        <v>142</v>
      </c>
      <c r="JH276" s="195">
        <v>142</v>
      </c>
      <c r="JI276" s="195">
        <v>142</v>
      </c>
      <c r="JJ276" s="195"/>
      <c r="JK276" s="197">
        <v>142</v>
      </c>
      <c r="JL276" s="195">
        <v>142</v>
      </c>
      <c r="JM276" s="195">
        <v>142</v>
      </c>
      <c r="JN276" s="195">
        <v>142</v>
      </c>
      <c r="JO276" s="195">
        <v>142</v>
      </c>
      <c r="JP276" s="195">
        <v>142</v>
      </c>
      <c r="JQ276" s="196"/>
      <c r="JR276" s="195">
        <v>142</v>
      </c>
      <c r="JS276" s="195">
        <v>142</v>
      </c>
      <c r="JT276" s="195">
        <v>142</v>
      </c>
      <c r="JU276" s="195">
        <v>141</v>
      </c>
      <c r="JV276" s="195">
        <v>141</v>
      </c>
      <c r="JW276" s="195">
        <v>141</v>
      </c>
      <c r="JX276" s="195">
        <v>141</v>
      </c>
      <c r="JY276" s="195">
        <v>140</v>
      </c>
      <c r="JZ276" s="195">
        <v>140</v>
      </c>
      <c r="KA276" s="195">
        <v>140</v>
      </c>
      <c r="KB276" s="195">
        <v>130</v>
      </c>
      <c r="KC276" s="195">
        <v>130</v>
      </c>
      <c r="KD276" s="195">
        <v>130</v>
      </c>
      <c r="KE276" s="195">
        <v>130</v>
      </c>
      <c r="KF276" s="195">
        <v>130</v>
      </c>
      <c r="KG276" s="195">
        <v>130</v>
      </c>
      <c r="KH276" s="195">
        <v>130</v>
      </c>
      <c r="KI276" s="195">
        <v>120</v>
      </c>
      <c r="KJ276" s="195">
        <v>120</v>
      </c>
      <c r="KK276" s="195">
        <v>120</v>
      </c>
      <c r="KL276" s="195">
        <v>120</v>
      </c>
      <c r="KM276" s="195">
        <v>120</v>
      </c>
      <c r="KN276" s="195">
        <v>120</v>
      </c>
      <c r="KO276" s="195">
        <v>120</v>
      </c>
      <c r="KP276" s="195">
        <v>120</v>
      </c>
      <c r="KQ276" s="195">
        <v>120</v>
      </c>
      <c r="KR276" s="195">
        <v>120</v>
      </c>
      <c r="KS276" s="195">
        <v>120</v>
      </c>
      <c r="KT276" s="195">
        <v>120</v>
      </c>
      <c r="KU276" s="195">
        <v>120</v>
      </c>
      <c r="KV276" s="195">
        <v>120</v>
      </c>
      <c r="KW276" s="195">
        <v>120</v>
      </c>
      <c r="KX276" s="196"/>
      <c r="KY276" s="196"/>
      <c r="KZ276" s="196"/>
      <c r="LA276" s="196"/>
      <c r="LB276" s="195">
        <v>115</v>
      </c>
      <c r="LC276" s="195">
        <v>142</v>
      </c>
      <c r="LD276" s="195">
        <v>142</v>
      </c>
      <c r="LE276" s="195">
        <v>115</v>
      </c>
      <c r="LF276" s="195">
        <v>0</v>
      </c>
      <c r="LG276" s="195">
        <v>115</v>
      </c>
      <c r="LH276" s="196"/>
      <c r="LI276" s="196"/>
      <c r="LJ276" s="196"/>
      <c r="LK276" s="196"/>
      <c r="LL276" s="196"/>
      <c r="LM276" s="196"/>
      <c r="LN276" s="196"/>
      <c r="LO276" s="196"/>
      <c r="LP276" s="196"/>
      <c r="LQ276" s="195">
        <v>115</v>
      </c>
      <c r="LR276" s="196"/>
      <c r="LS276" s="196"/>
      <c r="LT276" s="196"/>
      <c r="LU276" s="196"/>
      <c r="LV276" s="196"/>
      <c r="LW276" s="196"/>
      <c r="LX276" s="196"/>
      <c r="LY276" s="196"/>
      <c r="LZ276" s="196"/>
      <c r="MA276" s="196"/>
      <c r="MB276" s="196"/>
      <c r="MC276" s="196"/>
      <c r="MD276" s="196"/>
      <c r="ME276" s="196"/>
      <c r="MF276" s="196"/>
      <c r="MG276" s="196"/>
      <c r="MH276" s="196"/>
      <c r="MI276" s="196"/>
      <c r="MJ276" s="196"/>
      <c r="MK276" s="196"/>
      <c r="ML276" s="196"/>
      <c r="MM276" s="196"/>
      <c r="MN276" s="195">
        <v>115</v>
      </c>
      <c r="MO276" s="195">
        <v>101</v>
      </c>
      <c r="MP276" s="196"/>
      <c r="MQ276" s="195">
        <v>101</v>
      </c>
      <c r="MR276" s="196"/>
      <c r="MS276" s="196"/>
      <c r="MT276" s="196"/>
      <c r="MU276" s="196"/>
      <c r="MV276" s="196"/>
      <c r="MW276" s="196"/>
      <c r="MX276" s="196"/>
      <c r="MY276" s="196"/>
      <c r="MZ276" s="196"/>
      <c r="NA276" s="195">
        <v>101</v>
      </c>
      <c r="NB276" s="196"/>
      <c r="NC276" s="196"/>
      <c r="ND276" s="196"/>
      <c r="NE276" s="196"/>
      <c r="NF276" s="196"/>
      <c r="NG276" s="196"/>
      <c r="NH276" s="196"/>
      <c r="NI276" s="196"/>
      <c r="NJ276" s="196"/>
      <c r="NK276" s="196"/>
      <c r="NL276" s="196"/>
      <c r="NM276" s="196"/>
      <c r="NN276" s="196"/>
      <c r="NO276" s="196"/>
      <c r="NP276" s="196"/>
      <c r="NQ276" s="196"/>
      <c r="NR276" s="196"/>
      <c r="NS276" s="196"/>
      <c r="NT276" s="196"/>
      <c r="NU276" s="196"/>
      <c r="NV276" s="196"/>
      <c r="NW276" s="196"/>
      <c r="NX276" s="196"/>
      <c r="NY276" s="196"/>
      <c r="NZ276" s="196"/>
      <c r="OA276" s="196"/>
      <c r="OB276" s="196"/>
      <c r="OC276" s="196"/>
      <c r="OD276" s="196"/>
      <c r="OE276" s="196"/>
      <c r="OF276" s="196"/>
      <c r="OG276" s="196"/>
      <c r="OH276" s="196"/>
      <c r="OI276" s="196"/>
      <c r="OJ276" s="196"/>
      <c r="OK276" s="196"/>
      <c r="OL276" s="196"/>
      <c r="OM276" s="196"/>
      <c r="ON276" s="196"/>
      <c r="OO276" s="196"/>
      <c r="OP276" s="196"/>
      <c r="OQ276" s="196"/>
      <c r="OR276" s="196"/>
      <c r="OS276" s="196"/>
      <c r="OT276" s="196"/>
      <c r="OU276" s="196"/>
      <c r="OV276" s="196"/>
      <c r="OW276" s="196"/>
      <c r="OX276" s="196"/>
      <c r="OY276" s="196"/>
      <c r="OZ276" s="196"/>
      <c r="PA276" s="196"/>
      <c r="PB276" s="196"/>
      <c r="PC276" s="196"/>
      <c r="PD276" s="196"/>
      <c r="PE276" s="196"/>
      <c r="PF276" s="196"/>
      <c r="PG276" s="196"/>
      <c r="PH276" s="196"/>
      <c r="PI276" s="196"/>
      <c r="PJ276" s="196"/>
      <c r="PK276" s="196"/>
      <c r="PL276" s="196"/>
      <c r="PM276" s="196"/>
      <c r="PN276" s="196"/>
      <c r="PO276" s="196"/>
      <c r="PP276" s="196"/>
      <c r="PQ276" s="196"/>
      <c r="PR276" s="196"/>
      <c r="PS276" s="196"/>
      <c r="PT276" s="196"/>
      <c r="PU276" s="196"/>
      <c r="PV276" s="196"/>
      <c r="PW276" s="196"/>
      <c r="PX276" s="261"/>
      <c r="PY276" s="261"/>
      <c r="PZ276" s="261"/>
      <c r="QA276" s="261"/>
      <c r="QB276" s="261"/>
      <c r="QC276" s="261"/>
      <c r="QD276" s="261"/>
      <c r="QE276" s="261"/>
      <c r="QF276" s="261"/>
      <c r="QG276" s="261"/>
      <c r="QH276" s="261"/>
      <c r="QI276" s="261"/>
      <c r="QJ276" s="261"/>
      <c r="QK276" s="261"/>
      <c r="QL276" s="261"/>
      <c r="QM276" s="261"/>
      <c r="QN276" s="261"/>
      <c r="QO276" s="261"/>
      <c r="QP276" s="261"/>
      <c r="QQ276" s="261"/>
      <c r="QR276" s="261"/>
      <c r="QS276" s="261"/>
      <c r="QT276" s="261"/>
      <c r="QU276" s="261"/>
      <c r="QV276" s="261"/>
      <c r="QW276" s="261"/>
      <c r="QX276" s="261"/>
      <c r="QY276" s="261"/>
      <c r="QZ276" s="261"/>
      <c r="RA276" s="261"/>
      <c r="RB276" s="261"/>
      <c r="RC276" s="261"/>
      <c r="RD276" s="261"/>
      <c r="RE276" s="261"/>
      <c r="RF276" s="261"/>
      <c r="RG276" s="261"/>
      <c r="RH276" s="261"/>
      <c r="RI276" s="261"/>
      <c r="RJ276" s="261"/>
      <c r="RK276" s="261"/>
      <c r="RL276" s="261"/>
      <c r="RM276" s="261"/>
      <c r="RN276" s="261"/>
      <c r="RO276" s="261"/>
      <c r="RP276" s="261"/>
      <c r="RQ276" s="261"/>
      <c r="RR276" s="261"/>
      <c r="RS276" s="261"/>
      <c r="RT276" s="261"/>
      <c r="RU276" s="261"/>
      <c r="RV276" s="261"/>
      <c r="RW276" s="261"/>
      <c r="RX276" s="261"/>
      <c r="RY276" s="261"/>
      <c r="RZ276" s="261"/>
      <c r="SA276" s="261"/>
      <c r="SB276" s="261"/>
      <c r="SC276" s="261"/>
      <c r="SD276" s="261"/>
      <c r="SE276" s="261"/>
    </row>
    <row r="277" spans="1:499" x14ac:dyDescent="0.2">
      <c r="A277" s="230" t="s">
        <v>830</v>
      </c>
      <c r="B277" s="231" t="s">
        <v>2726</v>
      </c>
      <c r="C277" s="225"/>
      <c r="D277" s="225"/>
      <c r="E277" s="225"/>
      <c r="F277" s="226" t="s">
        <v>5974</v>
      </c>
      <c r="G277" s="226" t="s">
        <v>5550</v>
      </c>
      <c r="H277" s="226" t="s">
        <v>5551</v>
      </c>
      <c r="I277" s="226" t="s">
        <v>5783</v>
      </c>
      <c r="J277" s="226"/>
      <c r="K277" s="226"/>
      <c r="L277" s="226"/>
      <c r="M277" s="226"/>
      <c r="N277" s="226" t="s">
        <v>5808</v>
      </c>
      <c r="O277" s="226" t="s">
        <v>5630</v>
      </c>
      <c r="P277" s="226"/>
      <c r="Q277" s="237">
        <v>0</v>
      </c>
      <c r="R277" s="238"/>
      <c r="S277" s="238"/>
      <c r="T277" s="238"/>
      <c r="U277" s="238"/>
      <c r="V277" s="238"/>
      <c r="W277" s="232" t="s">
        <v>5570</v>
      </c>
      <c r="X277" s="232"/>
      <c r="Y277" s="232" t="s">
        <v>5556</v>
      </c>
      <c r="Z277" s="235">
        <v>7.67</v>
      </c>
      <c r="AA277" s="235">
        <v>12</v>
      </c>
      <c r="AB277" s="235">
        <v>0</v>
      </c>
      <c r="AC277" s="224">
        <v>36526</v>
      </c>
      <c r="AD277" s="224">
        <v>36526</v>
      </c>
      <c r="AE277" s="125">
        <v>18</v>
      </c>
      <c r="AF277" s="125">
        <v>24</v>
      </c>
      <c r="AG277" s="125">
        <v>12</v>
      </c>
      <c r="AH277" s="236">
        <v>1</v>
      </c>
      <c r="AI277" s="236" t="s">
        <v>819</v>
      </c>
      <c r="AJ277" s="125" t="s">
        <v>6225</v>
      </c>
      <c r="AK277" s="175" t="s">
        <v>5144</v>
      </c>
      <c r="AL277" s="125" t="s">
        <v>820</v>
      </c>
      <c r="AM277" s="27" t="s">
        <v>5060</v>
      </c>
      <c r="AN277" s="126">
        <v>20.73</v>
      </c>
      <c r="AO277" s="126">
        <v>4.5999999999999996</v>
      </c>
      <c r="AP277" s="126">
        <v>7.1</v>
      </c>
      <c r="AQ277" s="126">
        <v>2.4</v>
      </c>
      <c r="AR277" s="125">
        <v>0</v>
      </c>
      <c r="AS277" s="125">
        <v>0</v>
      </c>
      <c r="AT277" s="178">
        <v>43450</v>
      </c>
      <c r="AU277" s="178"/>
      <c r="AV277" s="178">
        <v>43467</v>
      </c>
      <c r="AW277" s="239" t="s">
        <v>855</v>
      </c>
      <c r="AX277" s="239" t="s">
        <v>846</v>
      </c>
      <c r="AY277" s="127"/>
      <c r="AZ277" s="127"/>
      <c r="BA277" s="128">
        <v>200</v>
      </c>
      <c r="BB277" s="128" t="s">
        <v>489</v>
      </c>
      <c r="BC277" s="128"/>
      <c r="BD277" s="128">
        <v>1</v>
      </c>
      <c r="BE277" s="129" t="s">
        <v>541</v>
      </c>
      <c r="BF277" s="130">
        <v>1</v>
      </c>
      <c r="BG277" s="240"/>
      <c r="BH277" s="241"/>
      <c r="BI277" s="190"/>
      <c r="BJ277" s="131">
        <v>384</v>
      </c>
      <c r="BK277" s="191">
        <v>896</v>
      </c>
      <c r="BL277" s="13">
        <v>255</v>
      </c>
      <c r="BM277" s="13">
        <v>127</v>
      </c>
      <c r="BN277" s="27" t="s">
        <v>705</v>
      </c>
      <c r="BO277" s="13" t="s">
        <v>5562</v>
      </c>
      <c r="BP277" s="222">
        <v>427</v>
      </c>
      <c r="BQ277" s="132"/>
      <c r="BR277" s="133"/>
      <c r="BS277" s="125">
        <v>1000000000</v>
      </c>
      <c r="BT277" s="134">
        <v>187</v>
      </c>
      <c r="BU277" s="135">
        <v>0.51300000000000001</v>
      </c>
      <c r="BV277" s="134">
        <v>400</v>
      </c>
      <c r="BW277" s="136">
        <v>0</v>
      </c>
      <c r="BX277" s="136">
        <v>0</v>
      </c>
      <c r="BY277" s="136">
        <v>400</v>
      </c>
      <c r="BZ277" s="134">
        <v>0</v>
      </c>
      <c r="CA277" s="134">
        <v>0</v>
      </c>
      <c r="CB277" s="134">
        <v>587</v>
      </c>
      <c r="CC277" s="135">
        <v>-0.52859999999999996</v>
      </c>
      <c r="CD277" s="134"/>
      <c r="CE277" s="134"/>
      <c r="CF277" s="137">
        <v>0</v>
      </c>
      <c r="CG277" s="134">
        <v>128</v>
      </c>
      <c r="CH277" s="132"/>
      <c r="CI277" s="132"/>
      <c r="CJ277" s="229" t="s">
        <v>820</v>
      </c>
      <c r="CK277" s="233" t="s">
        <v>820</v>
      </c>
      <c r="CL277" s="138">
        <v>0</v>
      </c>
      <c r="CM277" s="138">
        <v>0</v>
      </c>
      <c r="CN277" s="135">
        <v>0</v>
      </c>
      <c r="CO277" s="135">
        <v>0.75</v>
      </c>
      <c r="CP277" s="139"/>
      <c r="CQ277" s="135">
        <v>1</v>
      </c>
      <c r="CR277" s="179">
        <v>43479</v>
      </c>
      <c r="CS277" s="180">
        <v>43479</v>
      </c>
      <c r="CT277" s="181">
        <v>43605</v>
      </c>
      <c r="CU277" s="181">
        <v>43311</v>
      </c>
      <c r="CV277" s="181">
        <v>43395</v>
      </c>
      <c r="CW277" s="181">
        <v>43395</v>
      </c>
      <c r="CX277" s="181">
        <v>43479</v>
      </c>
      <c r="CY277" s="135">
        <v>0</v>
      </c>
      <c r="CZ277" s="134">
        <v>0</v>
      </c>
      <c r="DA277" s="135">
        <v>0</v>
      </c>
      <c r="DB277" s="135">
        <v>0</v>
      </c>
      <c r="DC277" s="135">
        <v>2.197802197802198E-2</v>
      </c>
      <c r="DD277" s="135">
        <v>0</v>
      </c>
      <c r="DE277" s="140">
        <v>0</v>
      </c>
      <c r="DF277" s="13" t="s">
        <v>820</v>
      </c>
      <c r="DG277" s="80" t="s">
        <v>820</v>
      </c>
      <c r="DH277" s="18" t="b">
        <v>0</v>
      </c>
      <c r="DI277" s="79"/>
      <c r="DJ277" s="79"/>
      <c r="DK277" s="192"/>
      <c r="DL277" s="174"/>
      <c r="DM277" s="193"/>
      <c r="DN277" s="135"/>
      <c r="DO277" s="79"/>
      <c r="DP277" s="79"/>
      <c r="DQ277" s="79"/>
      <c r="DR277" s="79"/>
      <c r="DS277" s="79"/>
      <c r="DT277" s="79"/>
      <c r="DU277" s="79"/>
      <c r="DV277" s="18"/>
      <c r="DW277" s="18"/>
      <c r="DX277" s="18"/>
      <c r="DY277" s="177"/>
      <c r="DZ277" s="177">
        <v>0</v>
      </c>
      <c r="EA277" s="177">
        <v>0</v>
      </c>
      <c r="EB277" s="177">
        <v>0</v>
      </c>
      <c r="EC277" s="177">
        <v>0</v>
      </c>
      <c r="ED277" s="177">
        <v>0</v>
      </c>
      <c r="EE277" s="177">
        <v>0</v>
      </c>
      <c r="EF277" s="177">
        <v>0</v>
      </c>
      <c r="EG277" s="177">
        <v>0</v>
      </c>
      <c r="EH277" s="177">
        <v>0</v>
      </c>
      <c r="EI277" s="177">
        <v>0</v>
      </c>
      <c r="EJ277" s="177">
        <v>0</v>
      </c>
      <c r="EK277" s="177">
        <v>0</v>
      </c>
      <c r="EL277" s="177">
        <v>0</v>
      </c>
      <c r="EM277" s="177">
        <v>0</v>
      </c>
      <c r="EN277" s="177">
        <v>0</v>
      </c>
      <c r="EO277" s="177">
        <v>0</v>
      </c>
      <c r="EP277" s="177">
        <v>278</v>
      </c>
      <c r="EQ277" s="177">
        <v>0</v>
      </c>
      <c r="ER277" s="177">
        <v>0</v>
      </c>
      <c r="ES277" s="177">
        <v>0</v>
      </c>
      <c r="ET277" s="177">
        <v>0</v>
      </c>
      <c r="EU277" s="177">
        <v>297</v>
      </c>
      <c r="EV277" s="177">
        <v>0</v>
      </c>
      <c r="EW277" s="177">
        <v>0</v>
      </c>
      <c r="EX277" s="177">
        <v>0</v>
      </c>
      <c r="EY277" s="177">
        <v>328</v>
      </c>
      <c r="EZ277" s="177">
        <v>0</v>
      </c>
      <c r="FA277" s="177">
        <v>0</v>
      </c>
      <c r="FB277" s="177">
        <v>509</v>
      </c>
      <c r="FC277" s="245">
        <v>109</v>
      </c>
      <c r="FD277" s="242">
        <v>116</v>
      </c>
      <c r="FE277" s="242">
        <v>207</v>
      </c>
      <c r="FF277" s="242">
        <v>207</v>
      </c>
      <c r="FG277" s="245">
        <v>159</v>
      </c>
      <c r="FH277" s="245">
        <v>153</v>
      </c>
      <c r="FI277" s="242">
        <v>153</v>
      </c>
      <c r="FJ277" s="242">
        <v>153</v>
      </c>
      <c r="FK277" s="242">
        <v>122</v>
      </c>
      <c r="FL277" s="242">
        <v>122</v>
      </c>
      <c r="FM277" s="242">
        <v>122</v>
      </c>
      <c r="FN277" s="242">
        <v>122</v>
      </c>
      <c r="FO277" s="242">
        <v>122</v>
      </c>
      <c r="FP277" s="242">
        <v>122</v>
      </c>
      <c r="FQ277" s="242">
        <v>122</v>
      </c>
      <c r="FR277" s="242">
        <v>122</v>
      </c>
      <c r="FS277" s="242">
        <v>122</v>
      </c>
      <c r="FT277" s="242">
        <v>122</v>
      </c>
      <c r="FU277" s="242">
        <v>122</v>
      </c>
      <c r="FV277" s="242">
        <v>122</v>
      </c>
      <c r="FW277" s="242">
        <v>122</v>
      </c>
      <c r="FX277" s="242">
        <v>122</v>
      </c>
      <c r="FY277" s="242">
        <v>122</v>
      </c>
      <c r="FZ277" s="242">
        <v>122</v>
      </c>
      <c r="GA277" s="242">
        <v>122</v>
      </c>
      <c r="GB277" s="242">
        <v>122</v>
      </c>
      <c r="GC277" s="242">
        <v>122</v>
      </c>
      <c r="GD277" s="242">
        <v>190</v>
      </c>
      <c r="GE277" s="242">
        <v>190</v>
      </c>
      <c r="GF277" s="242">
        <v>182</v>
      </c>
      <c r="GG277" s="242">
        <v>176</v>
      </c>
      <c r="GH277" s="242">
        <v>176</v>
      </c>
      <c r="GI277" s="242">
        <v>176</v>
      </c>
      <c r="GJ277" s="242">
        <v>176</v>
      </c>
      <c r="GK277" s="242">
        <v>176</v>
      </c>
      <c r="GL277" s="242">
        <v>176</v>
      </c>
      <c r="GM277" s="242">
        <v>176</v>
      </c>
      <c r="GN277" s="242">
        <v>170</v>
      </c>
      <c r="GO277" s="242">
        <v>168</v>
      </c>
      <c r="GP277" s="242">
        <v>168</v>
      </c>
      <c r="GQ277" s="242">
        <v>168</v>
      </c>
      <c r="GR277" s="242">
        <v>168</v>
      </c>
      <c r="GS277" s="242">
        <v>168</v>
      </c>
      <c r="GT277" s="242">
        <v>168</v>
      </c>
      <c r="GU277" s="242">
        <v>147</v>
      </c>
      <c r="GV277" s="242">
        <v>147</v>
      </c>
      <c r="GW277" s="242">
        <v>147</v>
      </c>
      <c r="GX277" s="242">
        <v>147</v>
      </c>
      <c r="GY277" s="242">
        <v>147</v>
      </c>
      <c r="GZ277" s="242">
        <v>145</v>
      </c>
      <c r="HA277" s="242">
        <v>143</v>
      </c>
      <c r="HB277" s="242">
        <v>141</v>
      </c>
      <c r="HC277" s="242">
        <v>141</v>
      </c>
      <c r="HD277" s="242">
        <v>141</v>
      </c>
      <c r="HE277" s="242">
        <v>1</v>
      </c>
      <c r="HF277" s="242">
        <v>141</v>
      </c>
      <c r="HG277" s="242">
        <v>141</v>
      </c>
      <c r="HH277" s="244">
        <v>224</v>
      </c>
      <c r="HI277" s="244">
        <v>224</v>
      </c>
      <c r="HJ277" s="244">
        <v>222</v>
      </c>
      <c r="HK277" s="198"/>
      <c r="HL277" s="198"/>
      <c r="HM277" s="244">
        <v>218</v>
      </c>
      <c r="HN277" s="244">
        <v>218</v>
      </c>
      <c r="HO277" s="242">
        <v>141</v>
      </c>
      <c r="HP277" s="242">
        <v>215</v>
      </c>
      <c r="HQ277" s="242">
        <v>215</v>
      </c>
      <c r="HR277" s="242">
        <v>215</v>
      </c>
      <c r="HS277" s="242">
        <v>215</v>
      </c>
      <c r="HT277" s="242">
        <v>215</v>
      </c>
      <c r="HU277" s="242">
        <v>214</v>
      </c>
      <c r="HV277" s="198"/>
      <c r="HW277" s="242">
        <v>214</v>
      </c>
      <c r="HX277" s="242">
        <v>214</v>
      </c>
      <c r="HY277" s="242">
        <v>214</v>
      </c>
      <c r="HZ277" s="242">
        <v>214</v>
      </c>
      <c r="IA277" s="242">
        <v>214</v>
      </c>
      <c r="IB277" s="242">
        <v>212</v>
      </c>
      <c r="IC277" s="242">
        <v>210</v>
      </c>
      <c r="ID277" s="242">
        <v>208</v>
      </c>
      <c r="IE277" s="242">
        <v>204</v>
      </c>
      <c r="IF277" s="242">
        <v>192</v>
      </c>
      <c r="IG277" s="242">
        <v>192</v>
      </c>
      <c r="IH277" s="242">
        <v>192</v>
      </c>
      <c r="II277" s="242">
        <v>188</v>
      </c>
      <c r="IJ277" s="242">
        <v>188</v>
      </c>
      <c r="IK277" s="242">
        <v>169</v>
      </c>
      <c r="IL277" s="242">
        <v>169</v>
      </c>
      <c r="IM277" s="242">
        <v>169</v>
      </c>
      <c r="IN277" s="242">
        <v>169</v>
      </c>
      <c r="IO277" s="242">
        <v>169</v>
      </c>
      <c r="IP277" s="242">
        <v>169</v>
      </c>
      <c r="IQ277" s="242">
        <v>161</v>
      </c>
      <c r="IR277" s="242">
        <v>161</v>
      </c>
      <c r="IS277" s="242">
        <v>161</v>
      </c>
      <c r="IT277" s="242">
        <v>161</v>
      </c>
      <c r="IU277" s="242">
        <v>161</v>
      </c>
      <c r="IV277" s="242">
        <v>161</v>
      </c>
      <c r="IW277" s="242">
        <v>161</v>
      </c>
      <c r="IX277" s="242">
        <v>160</v>
      </c>
      <c r="IY277" s="242">
        <v>158</v>
      </c>
      <c r="IZ277" s="198"/>
      <c r="JA277" s="242">
        <v>151</v>
      </c>
      <c r="JB277" s="242">
        <v>151</v>
      </c>
      <c r="JC277" s="242">
        <v>151</v>
      </c>
      <c r="JD277" s="242">
        <v>150</v>
      </c>
      <c r="JE277" s="242">
        <v>150</v>
      </c>
      <c r="JF277" s="242">
        <v>150</v>
      </c>
      <c r="JG277" s="242">
        <v>150</v>
      </c>
      <c r="JH277" s="242">
        <v>150</v>
      </c>
      <c r="JI277" s="242">
        <v>150</v>
      </c>
      <c r="JJ277" s="242"/>
      <c r="JK277" s="242">
        <v>150</v>
      </c>
      <c r="JL277" s="242">
        <v>150</v>
      </c>
      <c r="JM277" s="242">
        <v>150</v>
      </c>
      <c r="JN277" s="242">
        <v>140</v>
      </c>
      <c r="JO277" s="242">
        <v>137</v>
      </c>
      <c r="JP277" s="242">
        <v>137</v>
      </c>
      <c r="JQ277" s="198"/>
      <c r="JR277" s="242">
        <v>134</v>
      </c>
      <c r="JS277" s="242">
        <v>134</v>
      </c>
      <c r="JT277" s="242">
        <v>122</v>
      </c>
      <c r="JU277" s="242">
        <v>119</v>
      </c>
      <c r="JV277" s="242">
        <v>118</v>
      </c>
      <c r="JW277" s="242">
        <v>118</v>
      </c>
      <c r="JX277" s="242">
        <v>118</v>
      </c>
      <c r="JY277" s="242">
        <v>111</v>
      </c>
      <c r="JZ277" s="242">
        <v>111</v>
      </c>
      <c r="KA277" s="242">
        <v>94</v>
      </c>
      <c r="KB277" s="242">
        <v>93</v>
      </c>
      <c r="KC277" s="242">
        <v>93</v>
      </c>
      <c r="KD277" s="242">
        <v>93</v>
      </c>
      <c r="KE277" s="242">
        <v>93</v>
      </c>
      <c r="KF277" s="242">
        <v>93</v>
      </c>
      <c r="KG277" s="242">
        <v>94</v>
      </c>
      <c r="KH277" s="242">
        <v>92</v>
      </c>
      <c r="KI277" s="242">
        <v>86</v>
      </c>
      <c r="KJ277" s="242">
        <v>86</v>
      </c>
      <c r="KK277" s="242">
        <v>86</v>
      </c>
      <c r="KL277" s="242">
        <v>86</v>
      </c>
      <c r="KM277" s="242">
        <v>78</v>
      </c>
      <c r="KN277" s="242">
        <v>76</v>
      </c>
      <c r="KO277" s="244">
        <v>247</v>
      </c>
      <c r="KP277" s="244">
        <v>247</v>
      </c>
      <c r="KQ277" s="244">
        <v>247</v>
      </c>
      <c r="KR277" s="244">
        <v>247</v>
      </c>
      <c r="KS277" s="244">
        <v>247</v>
      </c>
      <c r="KT277" s="244">
        <v>247</v>
      </c>
      <c r="KU277" s="244">
        <v>247</v>
      </c>
      <c r="KV277" s="244">
        <v>242</v>
      </c>
      <c r="KW277" s="244">
        <v>242</v>
      </c>
      <c r="KX277" s="198"/>
      <c r="KY277" s="198"/>
      <c r="KZ277" s="198"/>
      <c r="LA277" s="198"/>
      <c r="LB277" s="242">
        <v>214</v>
      </c>
      <c r="LC277" s="242">
        <v>150</v>
      </c>
      <c r="LD277" s="242">
        <v>150</v>
      </c>
      <c r="LE277" s="242">
        <v>206</v>
      </c>
      <c r="LF277" s="243">
        <v>0</v>
      </c>
      <c r="LG277" s="242">
        <v>206</v>
      </c>
      <c r="LH277" s="198"/>
      <c r="LI277" s="198"/>
      <c r="LJ277" s="198"/>
      <c r="LK277" s="198"/>
      <c r="LL277" s="198"/>
      <c r="LM277" s="198"/>
      <c r="LN277" s="198"/>
      <c r="LO277" s="198"/>
      <c r="LP277" s="198"/>
      <c r="LQ277" s="242">
        <v>206</v>
      </c>
      <c r="LR277" s="198"/>
      <c r="LS277" s="198"/>
      <c r="LT277" s="198"/>
      <c r="LU277" s="198"/>
      <c r="LV277" s="198"/>
      <c r="LW277" s="198"/>
      <c r="LX277" s="198"/>
      <c r="LY277" s="198"/>
      <c r="LZ277" s="198"/>
      <c r="MA277" s="198"/>
      <c r="MB277" s="198"/>
      <c r="MC277" s="198"/>
      <c r="MD277" s="198"/>
      <c r="ME277" s="198"/>
      <c r="MF277" s="198"/>
      <c r="MG277" s="198"/>
      <c r="MH277" s="198"/>
      <c r="MI277" s="198"/>
      <c r="MJ277" s="198"/>
      <c r="MK277" s="198"/>
      <c r="ML277" s="198"/>
      <c r="MM277" s="198"/>
      <c r="MN277" s="244">
        <v>206</v>
      </c>
      <c r="MO277" s="244">
        <v>187</v>
      </c>
      <c r="MP277" s="198"/>
      <c r="MQ277" s="244">
        <v>187</v>
      </c>
      <c r="MR277" s="198"/>
      <c r="MS277" s="198"/>
      <c r="MT277" s="198"/>
      <c r="MU277" s="198"/>
      <c r="MV277" s="198"/>
      <c r="MW277" s="198"/>
      <c r="MX277" s="198"/>
      <c r="MY277" s="198"/>
      <c r="MZ277" s="198"/>
      <c r="NA277" s="244">
        <v>187</v>
      </c>
      <c r="NB277" s="198"/>
      <c r="NC277" s="198"/>
      <c r="ND277" s="198"/>
      <c r="NE277" s="198"/>
      <c r="NF277" s="198"/>
      <c r="NG277" s="198"/>
      <c r="NH277" s="198"/>
      <c r="NI277" s="198"/>
      <c r="NJ277" s="198"/>
      <c r="NK277" s="198"/>
      <c r="NL277" s="198"/>
      <c r="NM277" s="198"/>
      <c r="NN277" s="198"/>
      <c r="NO277" s="198"/>
      <c r="NP277" s="198"/>
      <c r="NQ277" s="198"/>
      <c r="NR277" s="198"/>
      <c r="NS277" s="198"/>
      <c r="NT277" s="198"/>
      <c r="NU277" s="198"/>
      <c r="NV277" s="198"/>
      <c r="NW277" s="198"/>
      <c r="NX277" s="198"/>
      <c r="NY277" s="198"/>
      <c r="NZ277" s="198"/>
      <c r="OA277" s="198"/>
      <c r="OB277" s="198"/>
      <c r="OC277" s="198"/>
      <c r="OD277" s="198"/>
      <c r="OE277" s="198"/>
      <c r="OF277" s="198"/>
      <c r="OG277" s="198"/>
      <c r="OH277" s="198"/>
      <c r="OI277" s="198"/>
      <c r="OJ277" s="198"/>
      <c r="OK277" s="198"/>
      <c r="OL277" s="198"/>
      <c r="OM277" s="198"/>
      <c r="ON277" s="198"/>
      <c r="OO277" s="198"/>
      <c r="OP277" s="198"/>
      <c r="OQ277" s="198"/>
      <c r="OR277" s="198"/>
      <c r="OS277" s="198"/>
      <c r="OT277" s="198"/>
      <c r="OU277" s="198"/>
      <c r="OV277" s="198"/>
      <c r="OW277" s="198"/>
      <c r="OX277" s="198"/>
      <c r="OY277" s="198"/>
      <c r="OZ277" s="198"/>
      <c r="PA277" s="198"/>
      <c r="PB277" s="198"/>
      <c r="PC277" s="198"/>
      <c r="PD277" s="198"/>
      <c r="PE277" s="198"/>
      <c r="PF277" s="198"/>
      <c r="PG277" s="198"/>
      <c r="PH277" s="198"/>
      <c r="PI277" s="198"/>
      <c r="PJ277" s="198"/>
      <c r="PK277" s="198"/>
      <c r="PL277" s="198"/>
      <c r="PM277" s="198"/>
      <c r="PN277" s="198"/>
      <c r="PO277" s="198"/>
      <c r="PP277" s="198"/>
      <c r="PQ277" s="198"/>
      <c r="PR277" s="198"/>
      <c r="PS277" s="198"/>
      <c r="PT277" s="198"/>
      <c r="PU277" s="198"/>
      <c r="PV277" s="198"/>
      <c r="PW277" s="198"/>
      <c r="PX277" s="261"/>
      <c r="PY277" s="261"/>
      <c r="PZ277" s="261"/>
      <c r="QA277" s="261"/>
      <c r="QB277" s="261"/>
      <c r="QC277" s="261"/>
      <c r="QD277" s="261"/>
      <c r="QE277" s="261"/>
      <c r="QF277" s="261"/>
      <c r="QG277" s="261"/>
      <c r="QH277" s="261"/>
      <c r="QI277" s="261"/>
      <c r="QJ277" s="261"/>
      <c r="QK277" s="261"/>
      <c r="QL277" s="261"/>
      <c r="QM277" s="261"/>
      <c r="QN277" s="261"/>
      <c r="QO277" s="261"/>
      <c r="QP277" s="261"/>
      <c r="QQ277" s="261"/>
      <c r="QR277" s="261"/>
      <c r="QS277" s="261"/>
      <c r="QT277" s="261"/>
      <c r="QU277" s="261"/>
      <c r="QV277" s="261"/>
      <c r="QW277" s="261"/>
      <c r="QX277" s="261"/>
      <c r="QY277" s="261"/>
      <c r="QZ277" s="261"/>
      <c r="RA277" s="261"/>
      <c r="RB277" s="261"/>
      <c r="RC277" s="261"/>
      <c r="RD277" s="261"/>
      <c r="RE277" s="261"/>
      <c r="RF277" s="261"/>
      <c r="RG277" s="261"/>
      <c r="RH277" s="261"/>
      <c r="RI277" s="261"/>
      <c r="RJ277" s="261"/>
      <c r="RK277" s="261"/>
      <c r="RL277" s="261"/>
      <c r="RM277" s="261"/>
      <c r="RN277" s="261"/>
      <c r="RO277" s="261"/>
      <c r="RP277" s="261"/>
      <c r="RQ277" s="261"/>
      <c r="RR277" s="261"/>
      <c r="RS277" s="261"/>
      <c r="RT277" s="261"/>
      <c r="RU277" s="261"/>
      <c r="RV277" s="261"/>
      <c r="RW277" s="261"/>
      <c r="RX277" s="261"/>
      <c r="RY277" s="261"/>
      <c r="RZ277" s="261"/>
      <c r="SA277" s="261"/>
      <c r="SB277" s="261"/>
      <c r="SC277" s="261"/>
      <c r="SD277" s="261"/>
      <c r="SE277" s="261"/>
    </row>
    <row r="278" spans="1:499" x14ac:dyDescent="0.2">
      <c r="A278" s="230" t="s">
        <v>830</v>
      </c>
      <c r="B278" s="231" t="s">
        <v>5484</v>
      </c>
      <c r="C278" s="225"/>
      <c r="D278" s="225"/>
      <c r="E278" s="225"/>
      <c r="F278" s="226" t="s">
        <v>5975</v>
      </c>
      <c r="G278" s="226" t="s">
        <v>5550</v>
      </c>
      <c r="H278" s="226" t="s">
        <v>5551</v>
      </c>
      <c r="I278" s="226" t="s">
        <v>5783</v>
      </c>
      <c r="J278" s="226"/>
      <c r="K278" s="226"/>
      <c r="L278" s="226"/>
      <c r="M278" s="226"/>
      <c r="N278" s="226" t="s">
        <v>5553</v>
      </c>
      <c r="O278" s="226" t="s">
        <v>5848</v>
      </c>
      <c r="P278" s="226"/>
      <c r="Q278" s="237">
        <v>0</v>
      </c>
      <c r="R278" s="238"/>
      <c r="S278" s="238"/>
      <c r="T278" s="238"/>
      <c r="U278" s="238"/>
      <c r="V278" s="238"/>
      <c r="W278" s="232" t="s">
        <v>5555</v>
      </c>
      <c r="X278" s="232"/>
      <c r="Y278" s="232" t="s">
        <v>5556</v>
      </c>
      <c r="Z278" s="235">
        <v>8.51</v>
      </c>
      <c r="AA278" s="235">
        <v>12.83</v>
      </c>
      <c r="AB278" s="235">
        <v>0</v>
      </c>
      <c r="AC278" s="224">
        <v>36526</v>
      </c>
      <c r="AD278" s="224">
        <v>36526</v>
      </c>
      <c r="AE278" s="125">
        <v>18</v>
      </c>
      <c r="AF278" s="125">
        <v>24</v>
      </c>
      <c r="AG278" s="125">
        <v>12</v>
      </c>
      <c r="AH278" s="236">
        <v>1</v>
      </c>
      <c r="AI278" s="236"/>
      <c r="AJ278" s="125" t="s">
        <v>6246</v>
      </c>
      <c r="AK278" s="175"/>
      <c r="AL278" s="125" t="s">
        <v>820</v>
      </c>
      <c r="AM278" s="27" t="s">
        <v>820</v>
      </c>
      <c r="AN278" s="126">
        <v>0.04</v>
      </c>
      <c r="AO278" s="126">
        <v>0</v>
      </c>
      <c r="AP278" s="126">
        <v>0</v>
      </c>
      <c r="AQ278" s="126">
        <v>6.3</v>
      </c>
      <c r="AR278" s="125">
        <v>0</v>
      </c>
      <c r="AS278" s="125">
        <v>0</v>
      </c>
      <c r="AT278" s="178"/>
      <c r="AU278" s="178"/>
      <c r="AV278" s="178"/>
      <c r="AW278" s="239" t="s">
        <v>855</v>
      </c>
      <c r="AX278" s="239" t="s">
        <v>846</v>
      </c>
      <c r="AY278" s="127"/>
      <c r="AZ278" s="127"/>
      <c r="BA278" s="128">
        <v>1</v>
      </c>
      <c r="BB278" s="128" t="s">
        <v>5252</v>
      </c>
      <c r="BC278" s="128"/>
      <c r="BD278" s="128">
        <v>1</v>
      </c>
      <c r="BE278" s="129" t="s">
        <v>541</v>
      </c>
      <c r="BF278" s="130">
        <v>1</v>
      </c>
      <c r="BG278" s="240"/>
      <c r="BH278" s="241"/>
      <c r="BI278" s="190"/>
      <c r="BJ278" s="131">
        <v>0</v>
      </c>
      <c r="BK278" s="191">
        <v>2</v>
      </c>
      <c r="BL278" s="13">
        <v>0</v>
      </c>
      <c r="BM278" s="13">
        <v>0</v>
      </c>
      <c r="BN278" s="27" t="s">
        <v>702</v>
      </c>
      <c r="BO278" s="13" t="s">
        <v>702</v>
      </c>
      <c r="BP278" s="222">
        <v>140</v>
      </c>
      <c r="BQ278" s="132"/>
      <c r="BR278" s="133"/>
      <c r="BS278" s="125">
        <v>1000000000</v>
      </c>
      <c r="BT278" s="134">
        <v>0</v>
      </c>
      <c r="BU278" s="135">
        <v>0</v>
      </c>
      <c r="BV278" s="134">
        <v>0</v>
      </c>
      <c r="BW278" s="136">
        <v>0</v>
      </c>
      <c r="BX278" s="136">
        <v>0</v>
      </c>
      <c r="BY278" s="136">
        <v>0</v>
      </c>
      <c r="BZ278" s="134">
        <v>0</v>
      </c>
      <c r="CA278" s="134">
        <v>0</v>
      </c>
      <c r="CB278" s="134">
        <v>0</v>
      </c>
      <c r="CC278" s="135">
        <v>0</v>
      </c>
      <c r="CD278" s="134"/>
      <c r="CE278" s="134"/>
      <c r="CF278" s="137">
        <v>0</v>
      </c>
      <c r="CG278" s="134">
        <v>0</v>
      </c>
      <c r="CH278" s="132"/>
      <c r="CI278" s="132"/>
      <c r="CJ278" s="229" t="s">
        <v>820</v>
      </c>
      <c r="CK278" s="233" t="s">
        <v>820</v>
      </c>
      <c r="CL278" s="138">
        <v>0</v>
      </c>
      <c r="CM278" s="138">
        <v>0</v>
      </c>
      <c r="CN278" s="135">
        <v>0</v>
      </c>
      <c r="CO278" s="135">
        <v>0</v>
      </c>
      <c r="CP278" s="139"/>
      <c r="CQ278" s="135">
        <v>0</v>
      </c>
      <c r="CR278" s="179">
        <v>42495</v>
      </c>
      <c r="CS278" s="180">
        <v>43367</v>
      </c>
      <c r="CT278" s="181">
        <v>43493</v>
      </c>
      <c r="CU278" s="181">
        <v>36526</v>
      </c>
      <c r="CV278" s="181">
        <v>36526</v>
      </c>
      <c r="CW278" s="181">
        <v>36526</v>
      </c>
      <c r="CX278" s="181">
        <v>36694</v>
      </c>
      <c r="CY278" s="135">
        <v>1</v>
      </c>
      <c r="CZ278" s="134">
        <v>0</v>
      </c>
      <c r="DA278" s="135">
        <v>0.5436893203883495</v>
      </c>
      <c r="DB278" s="135">
        <v>0</v>
      </c>
      <c r="DC278" s="135">
        <v>0</v>
      </c>
      <c r="DD278" s="135">
        <v>0</v>
      </c>
      <c r="DE278" s="140">
        <v>0</v>
      </c>
      <c r="DF278" s="13" t="s">
        <v>820</v>
      </c>
      <c r="DG278" s="80" t="s">
        <v>820</v>
      </c>
      <c r="DH278" s="18" t="b">
        <v>0</v>
      </c>
      <c r="DI278" s="79"/>
      <c r="DJ278" s="79"/>
      <c r="DK278" s="192"/>
      <c r="DL278" s="174"/>
      <c r="DM278" s="193"/>
      <c r="DN278" s="135"/>
      <c r="DO278" s="79"/>
      <c r="DP278" s="79"/>
      <c r="DQ278" s="79"/>
      <c r="DR278" s="79"/>
      <c r="DS278" s="79"/>
      <c r="DT278" s="79"/>
      <c r="DU278" s="79"/>
      <c r="DV278" s="18"/>
      <c r="DW278" s="18"/>
      <c r="DX278" s="18"/>
      <c r="DY278" s="177"/>
      <c r="DZ278" s="177">
        <v>0</v>
      </c>
      <c r="EA278" s="177">
        <v>0</v>
      </c>
      <c r="EB278" s="177">
        <v>0</v>
      </c>
      <c r="EC278" s="177">
        <v>0</v>
      </c>
      <c r="ED278" s="177">
        <v>0</v>
      </c>
      <c r="EE278" s="177">
        <v>0</v>
      </c>
      <c r="EF278" s="177">
        <v>0</v>
      </c>
      <c r="EG278" s="177">
        <v>0</v>
      </c>
      <c r="EH278" s="177">
        <v>0</v>
      </c>
      <c r="EI278" s="177">
        <v>0</v>
      </c>
      <c r="EJ278" s="177">
        <v>0</v>
      </c>
      <c r="EK278" s="177">
        <v>0</v>
      </c>
      <c r="EL278" s="177">
        <v>0</v>
      </c>
      <c r="EM278" s="177">
        <v>0</v>
      </c>
      <c r="EN278" s="177">
        <v>0</v>
      </c>
      <c r="EO278" s="177">
        <v>0</v>
      </c>
      <c r="EP278" s="177">
        <v>0</v>
      </c>
      <c r="EQ278" s="177">
        <v>0</v>
      </c>
      <c r="ER278" s="177">
        <v>0</v>
      </c>
      <c r="ES278" s="177">
        <v>0</v>
      </c>
      <c r="ET278" s="177">
        <v>0</v>
      </c>
      <c r="EU278" s="177">
        <v>0</v>
      </c>
      <c r="EV278" s="177">
        <v>0</v>
      </c>
      <c r="EW278" s="177">
        <v>0</v>
      </c>
      <c r="EX278" s="177">
        <v>0</v>
      </c>
      <c r="EY278" s="177">
        <v>0</v>
      </c>
      <c r="EZ278" s="177">
        <v>0</v>
      </c>
      <c r="FA278" s="177">
        <v>0</v>
      </c>
      <c r="FB278" s="177">
        <v>0</v>
      </c>
      <c r="FC278" s="199"/>
      <c r="FD278" s="198"/>
      <c r="FE278" s="198"/>
      <c r="FF278" s="198"/>
      <c r="FG278" s="198"/>
      <c r="FH278" s="198"/>
      <c r="FI278" s="198"/>
      <c r="FJ278" s="198"/>
      <c r="FK278" s="198"/>
      <c r="FL278" s="198"/>
      <c r="FM278" s="198"/>
      <c r="FN278" s="198"/>
      <c r="FO278" s="198"/>
      <c r="FP278" s="198"/>
      <c r="FQ278" s="198"/>
      <c r="FR278" s="198"/>
      <c r="FS278" s="198"/>
      <c r="FT278" s="198"/>
      <c r="FU278" s="198"/>
      <c r="FV278" s="198"/>
      <c r="FW278" s="198"/>
      <c r="FX278" s="198"/>
      <c r="FY278" s="198"/>
      <c r="FZ278" s="195">
        <v>0</v>
      </c>
      <c r="GA278" s="195">
        <v>0</v>
      </c>
      <c r="GB278" s="195">
        <v>0</v>
      </c>
      <c r="GC278" s="195">
        <v>0</v>
      </c>
      <c r="GD278" s="195">
        <v>0</v>
      </c>
      <c r="GE278" s="195">
        <v>0</v>
      </c>
      <c r="GF278" s="195">
        <v>0</v>
      </c>
      <c r="GG278" s="195">
        <v>0</v>
      </c>
      <c r="GH278" s="195">
        <v>0</v>
      </c>
      <c r="GI278" s="195">
        <v>0</v>
      </c>
      <c r="GJ278" s="195">
        <v>0</v>
      </c>
      <c r="GK278" s="195">
        <v>0</v>
      </c>
      <c r="GL278" s="195">
        <v>0</v>
      </c>
      <c r="GM278" s="195">
        <v>0</v>
      </c>
      <c r="GN278" s="195">
        <v>0</v>
      </c>
      <c r="GO278" s="195">
        <v>0</v>
      </c>
      <c r="GP278" s="195">
        <v>0</v>
      </c>
      <c r="GQ278" s="195">
        <v>0</v>
      </c>
      <c r="GR278" s="195">
        <v>0</v>
      </c>
      <c r="GS278" s="195">
        <v>0</v>
      </c>
      <c r="GT278" s="195">
        <v>0</v>
      </c>
      <c r="GU278" s="195">
        <v>0</v>
      </c>
      <c r="GV278" s="195">
        <v>0</v>
      </c>
      <c r="GW278" s="195">
        <v>0</v>
      </c>
      <c r="GX278" s="195">
        <v>0</v>
      </c>
      <c r="GY278" s="195">
        <v>0</v>
      </c>
      <c r="GZ278" s="195">
        <v>0</v>
      </c>
      <c r="HA278" s="195">
        <v>0</v>
      </c>
      <c r="HB278" s="195">
        <v>0</v>
      </c>
      <c r="HC278" s="195">
        <v>0</v>
      </c>
      <c r="HD278" s="195">
        <v>0</v>
      </c>
      <c r="HE278" s="195">
        <v>1</v>
      </c>
      <c r="HF278" s="195">
        <v>0</v>
      </c>
      <c r="HG278" s="195">
        <v>0</v>
      </c>
      <c r="HH278" s="195">
        <v>0</v>
      </c>
      <c r="HI278" s="197">
        <v>0</v>
      </c>
      <c r="HJ278" s="197">
        <v>0</v>
      </c>
      <c r="HK278" s="196"/>
      <c r="HL278" s="196"/>
      <c r="HM278" s="197">
        <v>0</v>
      </c>
      <c r="HN278" s="197">
        <v>0</v>
      </c>
      <c r="HO278" s="197">
        <v>0</v>
      </c>
      <c r="HP278" s="197">
        <v>0</v>
      </c>
      <c r="HQ278" s="197">
        <v>0</v>
      </c>
      <c r="HR278" s="197">
        <v>0</v>
      </c>
      <c r="HS278" s="197">
        <v>0</v>
      </c>
      <c r="HT278" s="197">
        <v>0</v>
      </c>
      <c r="HU278" s="197">
        <v>0</v>
      </c>
      <c r="HV278" s="196"/>
      <c r="HW278" s="197">
        <v>0</v>
      </c>
      <c r="HX278" s="197">
        <v>0</v>
      </c>
      <c r="HY278" s="197">
        <v>0</v>
      </c>
      <c r="HZ278" s="197">
        <v>0</v>
      </c>
      <c r="IA278" s="197">
        <v>0</v>
      </c>
      <c r="IB278" s="197">
        <v>0</v>
      </c>
      <c r="IC278" s="197">
        <v>0</v>
      </c>
      <c r="ID278" s="197">
        <v>0</v>
      </c>
      <c r="IE278" s="197">
        <v>0</v>
      </c>
      <c r="IF278" s="197">
        <v>0</v>
      </c>
      <c r="IG278" s="197">
        <v>0</v>
      </c>
      <c r="IH278" s="197">
        <v>0</v>
      </c>
      <c r="II278" s="197">
        <v>0</v>
      </c>
      <c r="IJ278" s="197">
        <v>0</v>
      </c>
      <c r="IK278" s="197">
        <v>0</v>
      </c>
      <c r="IL278" s="197">
        <v>0</v>
      </c>
      <c r="IM278" s="197">
        <v>0</v>
      </c>
      <c r="IN278" s="197">
        <v>0</v>
      </c>
      <c r="IO278" s="197">
        <v>0</v>
      </c>
      <c r="IP278" s="197">
        <v>0</v>
      </c>
      <c r="IQ278" s="197">
        <v>0</v>
      </c>
      <c r="IR278" s="197">
        <v>0</v>
      </c>
      <c r="IS278" s="197">
        <v>0</v>
      </c>
      <c r="IT278" s="197">
        <v>0</v>
      </c>
      <c r="IU278" s="197">
        <v>0</v>
      </c>
      <c r="IV278" s="197">
        <v>0</v>
      </c>
      <c r="IW278" s="197">
        <v>0</v>
      </c>
      <c r="IX278" s="197">
        <v>0</v>
      </c>
      <c r="IY278" s="197">
        <v>0</v>
      </c>
      <c r="IZ278" s="196"/>
      <c r="JA278" s="197">
        <v>0</v>
      </c>
      <c r="JB278" s="197">
        <v>0</v>
      </c>
      <c r="JC278" s="197">
        <v>0</v>
      </c>
      <c r="JD278" s="195">
        <v>0</v>
      </c>
      <c r="JE278" s="195">
        <v>0</v>
      </c>
      <c r="JF278" s="195">
        <v>0</v>
      </c>
      <c r="JG278" s="195">
        <v>0</v>
      </c>
      <c r="JH278" s="195">
        <v>0</v>
      </c>
      <c r="JI278" s="195">
        <v>0</v>
      </c>
      <c r="JJ278" s="195"/>
      <c r="JK278" s="197">
        <v>0</v>
      </c>
      <c r="JL278" s="195">
        <v>0</v>
      </c>
      <c r="JM278" s="195">
        <v>0</v>
      </c>
      <c r="JN278" s="195">
        <v>0</v>
      </c>
      <c r="JO278" s="195">
        <v>0</v>
      </c>
      <c r="JP278" s="195">
        <v>0</v>
      </c>
      <c r="JQ278" s="196"/>
      <c r="JR278" s="195">
        <v>0</v>
      </c>
      <c r="JS278" s="195">
        <v>0</v>
      </c>
      <c r="JT278" s="195">
        <v>0</v>
      </c>
      <c r="JU278" s="195">
        <v>0</v>
      </c>
      <c r="JV278" s="195">
        <v>0</v>
      </c>
      <c r="JW278" s="195">
        <v>0</v>
      </c>
      <c r="JX278" s="195">
        <v>0</v>
      </c>
      <c r="JY278" s="195">
        <v>0</v>
      </c>
      <c r="JZ278" s="195">
        <v>0</v>
      </c>
      <c r="KA278" s="195">
        <v>0</v>
      </c>
      <c r="KB278" s="195">
        <v>0</v>
      </c>
      <c r="KC278" s="195">
        <v>0</v>
      </c>
      <c r="KD278" s="195">
        <v>0</v>
      </c>
      <c r="KE278" s="195">
        <v>0</v>
      </c>
      <c r="KF278" s="195">
        <v>0</v>
      </c>
      <c r="KG278" s="195">
        <v>0</v>
      </c>
      <c r="KH278" s="195">
        <v>0</v>
      </c>
      <c r="KI278" s="195">
        <v>0</v>
      </c>
      <c r="KJ278" s="195">
        <v>0</v>
      </c>
      <c r="KK278" s="195">
        <v>0</v>
      </c>
      <c r="KL278" s="195">
        <v>0</v>
      </c>
      <c r="KM278" s="195">
        <v>0</v>
      </c>
      <c r="KN278" s="195">
        <v>0</v>
      </c>
      <c r="KO278" s="195">
        <v>0</v>
      </c>
      <c r="KP278" s="195">
        <v>0</v>
      </c>
      <c r="KQ278" s="195">
        <v>0</v>
      </c>
      <c r="KR278" s="195">
        <v>0</v>
      </c>
      <c r="KS278" s="195">
        <v>0</v>
      </c>
      <c r="KT278" s="195">
        <v>0</v>
      </c>
      <c r="KU278" s="195">
        <v>0</v>
      </c>
      <c r="KV278" s="195">
        <v>0</v>
      </c>
      <c r="KW278" s="195">
        <v>0</v>
      </c>
      <c r="KX278" s="196"/>
      <c r="KY278" s="196"/>
      <c r="KZ278" s="196"/>
      <c r="LA278" s="196"/>
      <c r="LB278" s="195">
        <v>0</v>
      </c>
      <c r="LC278" s="195">
        <v>0</v>
      </c>
      <c r="LD278" s="195">
        <v>0</v>
      </c>
      <c r="LE278" s="195">
        <v>0</v>
      </c>
      <c r="LF278" s="195">
        <v>0</v>
      </c>
      <c r="LG278" s="195">
        <v>0</v>
      </c>
      <c r="LH278" s="196"/>
      <c r="LI278" s="196"/>
      <c r="LJ278" s="196"/>
      <c r="LK278" s="196"/>
      <c r="LL278" s="196"/>
      <c r="LM278" s="196"/>
      <c r="LN278" s="196"/>
      <c r="LO278" s="196"/>
      <c r="LP278" s="196"/>
      <c r="LQ278" s="195">
        <v>0</v>
      </c>
      <c r="LR278" s="196"/>
      <c r="LS278" s="196"/>
      <c r="LT278" s="196"/>
      <c r="LU278" s="196"/>
      <c r="LV278" s="196"/>
      <c r="LW278" s="196"/>
      <c r="LX278" s="196"/>
      <c r="LY278" s="196"/>
      <c r="LZ278" s="196"/>
      <c r="MA278" s="196"/>
      <c r="MB278" s="196"/>
      <c r="MC278" s="196"/>
      <c r="MD278" s="196"/>
      <c r="ME278" s="196"/>
      <c r="MF278" s="196"/>
      <c r="MG278" s="196"/>
      <c r="MH278" s="196"/>
      <c r="MI278" s="196"/>
      <c r="MJ278" s="196"/>
      <c r="MK278" s="196"/>
      <c r="ML278" s="196"/>
      <c r="MM278" s="196"/>
      <c r="MN278" s="195">
        <v>0</v>
      </c>
      <c r="MO278" s="195">
        <v>0</v>
      </c>
      <c r="MP278" s="196"/>
      <c r="MQ278" s="195">
        <v>0</v>
      </c>
      <c r="MR278" s="196"/>
      <c r="MS278" s="196"/>
      <c r="MT278" s="196"/>
      <c r="MU278" s="196"/>
      <c r="MV278" s="196"/>
      <c r="MW278" s="196"/>
      <c r="MX278" s="196"/>
      <c r="MY278" s="196"/>
      <c r="MZ278" s="196"/>
      <c r="NA278" s="195">
        <v>0</v>
      </c>
      <c r="NB278" s="196"/>
      <c r="NC278" s="196"/>
      <c r="ND278" s="196"/>
      <c r="NE278" s="196"/>
      <c r="NF278" s="196"/>
      <c r="NG278" s="196"/>
      <c r="NH278" s="196"/>
      <c r="NI278" s="196"/>
      <c r="NJ278" s="196"/>
      <c r="NK278" s="196"/>
      <c r="NL278" s="196"/>
      <c r="NM278" s="196"/>
      <c r="NN278" s="196"/>
      <c r="NO278" s="196"/>
      <c r="NP278" s="196"/>
      <c r="NQ278" s="196"/>
      <c r="NR278" s="196"/>
      <c r="NS278" s="196"/>
      <c r="NT278" s="196"/>
      <c r="NU278" s="196"/>
      <c r="NV278" s="196"/>
      <c r="NW278" s="196"/>
      <c r="NX278" s="196"/>
      <c r="NY278" s="196"/>
      <c r="NZ278" s="196"/>
      <c r="OA278" s="196"/>
      <c r="OB278" s="196"/>
      <c r="OC278" s="196"/>
      <c r="OD278" s="196"/>
      <c r="OE278" s="196"/>
      <c r="OF278" s="196"/>
      <c r="OG278" s="196"/>
      <c r="OH278" s="196"/>
      <c r="OI278" s="196"/>
      <c r="OJ278" s="196"/>
      <c r="OK278" s="196"/>
      <c r="OL278" s="196"/>
      <c r="OM278" s="196"/>
      <c r="ON278" s="196"/>
      <c r="OO278" s="196"/>
      <c r="OP278" s="196"/>
      <c r="OQ278" s="196"/>
      <c r="OR278" s="196"/>
      <c r="OS278" s="196"/>
      <c r="OT278" s="196"/>
      <c r="OU278" s="196"/>
      <c r="OV278" s="196"/>
      <c r="OW278" s="196"/>
      <c r="OX278" s="196"/>
      <c r="OY278" s="196"/>
      <c r="OZ278" s="196"/>
      <c r="PA278" s="196"/>
      <c r="PB278" s="196"/>
      <c r="PC278" s="196"/>
      <c r="PD278" s="196"/>
      <c r="PE278" s="196"/>
      <c r="PF278" s="196"/>
      <c r="PG278" s="196"/>
      <c r="PH278" s="196"/>
      <c r="PI278" s="196"/>
      <c r="PJ278" s="196"/>
      <c r="PK278" s="196"/>
      <c r="PL278" s="196"/>
      <c r="PM278" s="196"/>
      <c r="PN278" s="196"/>
      <c r="PO278" s="196"/>
      <c r="PP278" s="196"/>
      <c r="PQ278" s="196"/>
      <c r="PR278" s="196"/>
      <c r="PS278" s="196"/>
      <c r="PT278" s="196"/>
      <c r="PU278" s="196"/>
      <c r="PV278" s="196"/>
      <c r="PW278" s="196"/>
      <c r="PX278" s="261"/>
      <c r="PY278" s="261"/>
      <c r="PZ278" s="261"/>
      <c r="QA278" s="261"/>
      <c r="QB278" s="261"/>
      <c r="QC278" s="261"/>
      <c r="QD278" s="261"/>
      <c r="QE278" s="261"/>
      <c r="QF278" s="261"/>
      <c r="QG278" s="261"/>
      <c r="QH278" s="261"/>
      <c r="QI278" s="261"/>
      <c r="QJ278" s="261"/>
      <c r="QK278" s="261"/>
      <c r="QL278" s="261"/>
      <c r="QM278" s="261"/>
      <c r="QN278" s="261"/>
      <c r="QO278" s="261"/>
      <c r="QP278" s="261"/>
      <c r="QQ278" s="261"/>
      <c r="QR278" s="261"/>
      <c r="QS278" s="261"/>
      <c r="QT278" s="261"/>
      <c r="QU278" s="261"/>
      <c r="QV278" s="261"/>
      <c r="QW278" s="261"/>
      <c r="QX278" s="261"/>
      <c r="QY278" s="261"/>
      <c r="QZ278" s="261"/>
      <c r="RA278" s="261"/>
      <c r="RB278" s="261"/>
      <c r="RC278" s="261"/>
      <c r="RD278" s="261"/>
      <c r="RE278" s="261"/>
      <c r="RF278" s="261"/>
      <c r="RG278" s="261"/>
      <c r="RH278" s="261"/>
      <c r="RI278" s="261"/>
      <c r="RJ278" s="261"/>
      <c r="RK278" s="261"/>
      <c r="RL278" s="261"/>
      <c r="RM278" s="261"/>
      <c r="RN278" s="261"/>
      <c r="RO278" s="261"/>
      <c r="RP278" s="261"/>
      <c r="RQ278" s="261"/>
      <c r="RR278" s="261"/>
      <c r="RS278" s="261"/>
      <c r="RT278" s="261"/>
      <c r="RU278" s="261"/>
      <c r="RV278" s="261"/>
      <c r="RW278" s="261"/>
      <c r="RX278" s="261"/>
      <c r="RY278" s="261"/>
      <c r="RZ278" s="261"/>
      <c r="SA278" s="261"/>
      <c r="SB278" s="261"/>
      <c r="SC278" s="261"/>
      <c r="SD278" s="261"/>
      <c r="SE278" s="261"/>
    </row>
    <row r="279" spans="1:499" x14ac:dyDescent="0.2">
      <c r="A279" s="230" t="s">
        <v>830</v>
      </c>
      <c r="B279" s="231" t="s">
        <v>1902</v>
      </c>
      <c r="C279" s="225"/>
      <c r="D279" s="225"/>
      <c r="E279" s="225"/>
      <c r="F279" s="226" t="s">
        <v>5976</v>
      </c>
      <c r="G279" s="226" t="s">
        <v>5550</v>
      </c>
      <c r="H279" s="226" t="s">
        <v>5551</v>
      </c>
      <c r="I279" s="226" t="s">
        <v>5783</v>
      </c>
      <c r="J279" s="226"/>
      <c r="K279" s="226"/>
      <c r="L279" s="226"/>
      <c r="M279" s="226"/>
      <c r="N279" s="226" t="s">
        <v>5553</v>
      </c>
      <c r="O279" s="226" t="s">
        <v>5707</v>
      </c>
      <c r="P279" s="226"/>
      <c r="Q279" s="237">
        <v>0</v>
      </c>
      <c r="R279" s="238"/>
      <c r="S279" s="238"/>
      <c r="T279" s="238"/>
      <c r="U279" s="238"/>
      <c r="V279" s="238"/>
      <c r="W279" s="232" t="s">
        <v>5561</v>
      </c>
      <c r="X279" s="232"/>
      <c r="Y279" s="232" t="s">
        <v>5556</v>
      </c>
      <c r="Z279" s="235">
        <v>7.79</v>
      </c>
      <c r="AA279" s="235">
        <v>11.5</v>
      </c>
      <c r="AB279" s="235">
        <v>0</v>
      </c>
      <c r="AC279" s="224">
        <v>36526</v>
      </c>
      <c r="AD279" s="224">
        <v>36526</v>
      </c>
      <c r="AE279" s="125">
        <v>18</v>
      </c>
      <c r="AF279" s="125">
        <v>24</v>
      </c>
      <c r="AG279" s="125">
        <v>12</v>
      </c>
      <c r="AH279" s="236">
        <v>1</v>
      </c>
      <c r="AI279" s="236" t="s">
        <v>819</v>
      </c>
      <c r="AJ279" s="125" t="s">
        <v>6225</v>
      </c>
      <c r="AK279" s="175" t="s">
        <v>5144</v>
      </c>
      <c r="AL279" s="125" t="s">
        <v>820</v>
      </c>
      <c r="AM279" s="27" t="s">
        <v>820</v>
      </c>
      <c r="AN279" s="126">
        <v>32.119999999999997</v>
      </c>
      <c r="AO279" s="126">
        <v>12.3</v>
      </c>
      <c r="AP279" s="126">
        <v>5.8</v>
      </c>
      <c r="AQ279" s="126">
        <v>1.6</v>
      </c>
      <c r="AR279" s="125">
        <v>0</v>
      </c>
      <c r="AS279" s="125">
        <v>0</v>
      </c>
      <c r="AT279" s="178">
        <v>43450</v>
      </c>
      <c r="AU279" s="178"/>
      <c r="AV279" s="178">
        <v>43186</v>
      </c>
      <c r="AW279" s="239" t="s">
        <v>855</v>
      </c>
      <c r="AX279" s="239" t="s">
        <v>846</v>
      </c>
      <c r="AY279" s="127"/>
      <c r="AZ279" s="127"/>
      <c r="BA279" s="128">
        <v>200</v>
      </c>
      <c r="BB279" s="128" t="s">
        <v>489</v>
      </c>
      <c r="BC279" s="128"/>
      <c r="BD279" s="128">
        <v>1</v>
      </c>
      <c r="BE279" s="129" t="s">
        <v>541</v>
      </c>
      <c r="BF279" s="130">
        <v>1</v>
      </c>
      <c r="BG279" s="240"/>
      <c r="BH279" s="241"/>
      <c r="BI279" s="190"/>
      <c r="BJ279" s="131">
        <v>1584</v>
      </c>
      <c r="BK279" s="191">
        <v>1388</v>
      </c>
      <c r="BL279" s="13">
        <v>1053</v>
      </c>
      <c r="BM279" s="13">
        <v>523</v>
      </c>
      <c r="BN279" s="27" t="s">
        <v>5557</v>
      </c>
      <c r="BO279" s="13" t="s">
        <v>705</v>
      </c>
      <c r="BP279" s="222">
        <v>1414</v>
      </c>
      <c r="BQ279" s="132"/>
      <c r="BR279" s="133"/>
      <c r="BS279" s="125">
        <v>1000000000</v>
      </c>
      <c r="BT279" s="134">
        <v>351</v>
      </c>
      <c r="BU279" s="135">
        <v>0.77839999999999998</v>
      </c>
      <c r="BV279" s="134">
        <v>400</v>
      </c>
      <c r="BW279" s="136">
        <v>0</v>
      </c>
      <c r="BX279" s="136">
        <v>190</v>
      </c>
      <c r="BY279" s="136">
        <v>210</v>
      </c>
      <c r="BZ279" s="134">
        <v>0</v>
      </c>
      <c r="CA279" s="134">
        <v>0</v>
      </c>
      <c r="CB279" s="134">
        <v>751</v>
      </c>
      <c r="CC279" s="135">
        <v>0.52590000000000003</v>
      </c>
      <c r="CD279" s="134"/>
      <c r="CE279" s="134"/>
      <c r="CF279" s="137">
        <v>833</v>
      </c>
      <c r="CG279" s="134">
        <v>528</v>
      </c>
      <c r="CH279" s="132"/>
      <c r="CI279" s="132"/>
      <c r="CJ279" s="229" t="s">
        <v>820</v>
      </c>
      <c r="CK279" s="233" t="s">
        <v>820</v>
      </c>
      <c r="CL279" s="138">
        <v>638</v>
      </c>
      <c r="CM279" s="138">
        <v>0</v>
      </c>
      <c r="CN279" s="135">
        <v>0</v>
      </c>
      <c r="CO279" s="135">
        <v>0.64</v>
      </c>
      <c r="CP279" s="139"/>
      <c r="CQ279" s="135">
        <v>1</v>
      </c>
      <c r="CR279" s="179">
        <v>43479</v>
      </c>
      <c r="CS279" s="180">
        <v>43479</v>
      </c>
      <c r="CT279" s="181">
        <v>43605</v>
      </c>
      <c r="CU279" s="181">
        <v>43311</v>
      </c>
      <c r="CV279" s="181">
        <v>43395</v>
      </c>
      <c r="CW279" s="181">
        <v>43395</v>
      </c>
      <c r="CX279" s="181">
        <v>43479</v>
      </c>
      <c r="CY279" s="135">
        <v>0</v>
      </c>
      <c r="CZ279" s="134">
        <v>0</v>
      </c>
      <c r="DA279" s="135">
        <v>0</v>
      </c>
      <c r="DB279" s="135">
        <v>2.197802197802198E-2</v>
      </c>
      <c r="DC279" s="135">
        <v>0</v>
      </c>
      <c r="DD279" s="135">
        <v>0</v>
      </c>
      <c r="DE279" s="140">
        <v>0</v>
      </c>
      <c r="DF279" s="13" t="s">
        <v>820</v>
      </c>
      <c r="DG279" s="80" t="s">
        <v>706</v>
      </c>
      <c r="DH279" s="18" t="b">
        <v>0</v>
      </c>
      <c r="DI279" s="79"/>
      <c r="DJ279" s="79"/>
      <c r="DK279" s="192"/>
      <c r="DL279" s="174"/>
      <c r="DM279" s="193"/>
      <c r="DN279" s="135"/>
      <c r="DO279" s="79"/>
      <c r="DP279" s="79"/>
      <c r="DQ279" s="79"/>
      <c r="DR279" s="79"/>
      <c r="DS279" s="79"/>
      <c r="DT279" s="79"/>
      <c r="DU279" s="79"/>
      <c r="DV279" s="18"/>
      <c r="DW279" s="18"/>
      <c r="DX279" s="18"/>
      <c r="DY279" s="177"/>
      <c r="DZ279" s="177">
        <v>0</v>
      </c>
      <c r="EA279" s="177">
        <v>0</v>
      </c>
      <c r="EB279" s="177">
        <v>0</v>
      </c>
      <c r="EC279" s="177">
        <v>0</v>
      </c>
      <c r="ED279" s="177">
        <v>0</v>
      </c>
      <c r="EE279" s="177">
        <v>0</v>
      </c>
      <c r="EF279" s="177">
        <v>0</v>
      </c>
      <c r="EG279" s="177">
        <v>0</v>
      </c>
      <c r="EH279" s="177">
        <v>0</v>
      </c>
      <c r="EI279" s="177">
        <v>0</v>
      </c>
      <c r="EJ279" s="177">
        <v>0</v>
      </c>
      <c r="EK279" s="177">
        <v>0</v>
      </c>
      <c r="EL279" s="177">
        <v>0</v>
      </c>
      <c r="EM279" s="177">
        <v>0</v>
      </c>
      <c r="EN279" s="177">
        <v>0</v>
      </c>
      <c r="EO279" s="177">
        <v>0</v>
      </c>
      <c r="EP279" s="177">
        <v>304</v>
      </c>
      <c r="EQ279" s="177">
        <v>0</v>
      </c>
      <c r="ER279" s="177">
        <v>0</v>
      </c>
      <c r="ES279" s="177">
        <v>0</v>
      </c>
      <c r="ET279" s="177">
        <v>0</v>
      </c>
      <c r="EU279" s="177">
        <v>0</v>
      </c>
      <c r="EV279" s="177">
        <v>0</v>
      </c>
      <c r="EW279" s="177">
        <v>0</v>
      </c>
      <c r="EX279" s="177">
        <v>0</v>
      </c>
      <c r="EY279" s="177">
        <v>0</v>
      </c>
      <c r="EZ279" s="177">
        <v>0</v>
      </c>
      <c r="FA279" s="177">
        <v>0</v>
      </c>
      <c r="FB279" s="177">
        <v>363</v>
      </c>
      <c r="FC279" s="250">
        <v>254</v>
      </c>
      <c r="FD279" s="242">
        <v>18</v>
      </c>
      <c r="FE279" s="244">
        <v>218</v>
      </c>
      <c r="FF279" s="244">
        <v>218</v>
      </c>
      <c r="FG279" s="250">
        <v>283</v>
      </c>
      <c r="FH279" s="250">
        <v>272</v>
      </c>
      <c r="FI279" s="250">
        <v>272</v>
      </c>
      <c r="FJ279" s="250">
        <v>272</v>
      </c>
      <c r="FK279" s="245">
        <v>201</v>
      </c>
      <c r="FL279" s="245">
        <v>201</v>
      </c>
      <c r="FM279" s="245">
        <v>201</v>
      </c>
      <c r="FN279" s="245">
        <v>201</v>
      </c>
      <c r="FO279" s="245">
        <v>201</v>
      </c>
      <c r="FP279" s="245">
        <v>201</v>
      </c>
      <c r="FQ279" s="245">
        <v>201</v>
      </c>
      <c r="FR279" s="245">
        <v>201</v>
      </c>
      <c r="FS279" s="245">
        <v>201</v>
      </c>
      <c r="FT279" s="245">
        <v>201</v>
      </c>
      <c r="FU279" s="245">
        <v>201</v>
      </c>
      <c r="FV279" s="245">
        <v>201</v>
      </c>
      <c r="FW279" s="245">
        <v>201</v>
      </c>
      <c r="FX279" s="245">
        <v>201</v>
      </c>
      <c r="FY279" s="245">
        <v>201</v>
      </c>
      <c r="FZ279" s="245">
        <v>201</v>
      </c>
      <c r="GA279" s="245">
        <v>201</v>
      </c>
      <c r="GB279" s="245">
        <v>201</v>
      </c>
      <c r="GC279" s="245">
        <v>201</v>
      </c>
      <c r="GD279" s="245">
        <v>156</v>
      </c>
      <c r="GE279" s="245">
        <v>156</v>
      </c>
      <c r="GF279" s="245">
        <v>156</v>
      </c>
      <c r="GG279" s="245">
        <v>154</v>
      </c>
      <c r="GH279" s="245">
        <v>152</v>
      </c>
      <c r="GI279" s="245">
        <v>152</v>
      </c>
      <c r="GJ279" s="245">
        <v>152</v>
      </c>
      <c r="GK279" s="245">
        <v>152</v>
      </c>
      <c r="GL279" s="245">
        <v>140</v>
      </c>
      <c r="GM279" s="245">
        <v>140</v>
      </c>
      <c r="GN279" s="245">
        <v>118</v>
      </c>
      <c r="GO279" s="245">
        <v>118</v>
      </c>
      <c r="GP279" s="245">
        <v>118</v>
      </c>
      <c r="GQ279" s="245">
        <v>118</v>
      </c>
      <c r="GR279" s="245">
        <v>111</v>
      </c>
      <c r="GS279" s="245">
        <v>107</v>
      </c>
      <c r="GT279" s="245">
        <v>104</v>
      </c>
      <c r="GU279" s="245">
        <v>92</v>
      </c>
      <c r="GV279" s="245">
        <v>92</v>
      </c>
      <c r="GW279" s="245">
        <v>92</v>
      </c>
      <c r="GX279" s="245">
        <v>92</v>
      </c>
      <c r="GY279" s="245">
        <v>92</v>
      </c>
      <c r="GZ279" s="245">
        <v>92</v>
      </c>
      <c r="HA279" s="245">
        <v>92</v>
      </c>
      <c r="HB279" s="245">
        <v>89</v>
      </c>
      <c r="HC279" s="245">
        <v>89</v>
      </c>
      <c r="HD279" s="245">
        <v>89</v>
      </c>
      <c r="HE279" s="245">
        <v>1</v>
      </c>
      <c r="HF279" s="245">
        <v>87</v>
      </c>
      <c r="HG279" s="245">
        <v>87</v>
      </c>
      <c r="HH279" s="245">
        <v>80</v>
      </c>
      <c r="HI279" s="245">
        <v>80</v>
      </c>
      <c r="HJ279" s="245">
        <v>72</v>
      </c>
      <c r="HK279" s="198"/>
      <c r="HL279" s="198"/>
      <c r="HM279" s="245">
        <v>68</v>
      </c>
      <c r="HN279" s="245">
        <v>64</v>
      </c>
      <c r="HO279" s="245">
        <v>87</v>
      </c>
      <c r="HP279" s="245">
        <v>58</v>
      </c>
      <c r="HQ279" s="245">
        <v>58</v>
      </c>
      <c r="HR279" s="245">
        <v>56</v>
      </c>
      <c r="HS279" s="245">
        <v>56</v>
      </c>
      <c r="HT279" s="245">
        <v>56</v>
      </c>
      <c r="HU279" s="245">
        <v>55</v>
      </c>
      <c r="HV279" s="198"/>
      <c r="HW279" s="245">
        <v>44</v>
      </c>
      <c r="HX279" s="245">
        <v>43</v>
      </c>
      <c r="HY279" s="245">
        <v>40</v>
      </c>
      <c r="HZ279" s="245">
        <v>40</v>
      </c>
      <c r="IA279" s="245">
        <v>40</v>
      </c>
      <c r="IB279" s="245">
        <v>36</v>
      </c>
      <c r="IC279" s="245">
        <v>34</v>
      </c>
      <c r="ID279" s="245">
        <v>30</v>
      </c>
      <c r="IE279" s="245">
        <v>26</v>
      </c>
      <c r="IF279" s="245">
        <v>23</v>
      </c>
      <c r="IG279" s="245">
        <v>23</v>
      </c>
      <c r="IH279" s="245">
        <v>23</v>
      </c>
      <c r="II279" s="245">
        <v>20</v>
      </c>
      <c r="IJ279" s="245">
        <v>20</v>
      </c>
      <c r="IK279" s="245">
        <v>15</v>
      </c>
      <c r="IL279" s="245">
        <v>11</v>
      </c>
      <c r="IM279" s="245">
        <v>11</v>
      </c>
      <c r="IN279" s="245">
        <v>11</v>
      </c>
      <c r="IO279" s="245">
        <v>11</v>
      </c>
      <c r="IP279" s="245">
        <v>11</v>
      </c>
      <c r="IQ279" s="245">
        <v>3</v>
      </c>
      <c r="IR279" s="199">
        <v>0</v>
      </c>
      <c r="IS279" s="199">
        <v>0</v>
      </c>
      <c r="IT279" s="199">
        <v>0</v>
      </c>
      <c r="IU279" s="199">
        <v>0</v>
      </c>
      <c r="IV279" s="199">
        <v>0</v>
      </c>
      <c r="IW279" s="199">
        <v>0</v>
      </c>
      <c r="IX279" s="199">
        <v>0</v>
      </c>
      <c r="IY279" s="199">
        <v>0</v>
      </c>
      <c r="IZ279" s="198"/>
      <c r="JA279" s="245">
        <v>250</v>
      </c>
      <c r="JB279" s="245">
        <v>250</v>
      </c>
      <c r="JC279" s="245">
        <v>250</v>
      </c>
      <c r="JD279" s="242">
        <v>223</v>
      </c>
      <c r="JE279" s="242">
        <v>223</v>
      </c>
      <c r="JF279" s="242">
        <v>222</v>
      </c>
      <c r="JG279" s="242">
        <v>222</v>
      </c>
      <c r="JH279" s="242">
        <v>222</v>
      </c>
      <c r="JI279" s="242">
        <v>222</v>
      </c>
      <c r="JJ279" s="242"/>
      <c r="JK279" s="242">
        <v>220</v>
      </c>
      <c r="JL279" s="242">
        <v>198</v>
      </c>
      <c r="JM279" s="242">
        <v>195</v>
      </c>
      <c r="JN279" s="242">
        <v>192</v>
      </c>
      <c r="JO279" s="242">
        <v>191</v>
      </c>
      <c r="JP279" s="242">
        <v>191</v>
      </c>
      <c r="JQ279" s="198"/>
      <c r="JR279" s="242">
        <v>188</v>
      </c>
      <c r="JS279" s="242">
        <v>188</v>
      </c>
      <c r="JT279" s="242">
        <v>188</v>
      </c>
      <c r="JU279" s="242">
        <v>178</v>
      </c>
      <c r="JV279" s="242">
        <v>177</v>
      </c>
      <c r="JW279" s="242">
        <v>177</v>
      </c>
      <c r="JX279" s="242">
        <v>177</v>
      </c>
      <c r="JY279" s="242">
        <v>168</v>
      </c>
      <c r="JZ279" s="242">
        <v>168</v>
      </c>
      <c r="KA279" s="242">
        <v>164</v>
      </c>
      <c r="KB279" s="242">
        <v>163</v>
      </c>
      <c r="KC279" s="242">
        <v>163</v>
      </c>
      <c r="KD279" s="242">
        <v>163</v>
      </c>
      <c r="KE279" s="242">
        <v>163</v>
      </c>
      <c r="KF279" s="242">
        <v>163</v>
      </c>
      <c r="KG279" s="242">
        <v>164</v>
      </c>
      <c r="KH279" s="244">
        <v>411</v>
      </c>
      <c r="KI279" s="244">
        <v>411</v>
      </c>
      <c r="KJ279" s="244">
        <v>411</v>
      </c>
      <c r="KK279" s="244">
        <v>411</v>
      </c>
      <c r="KL279" s="244">
        <v>411</v>
      </c>
      <c r="KM279" s="244">
        <v>408</v>
      </c>
      <c r="KN279" s="244">
        <v>408</v>
      </c>
      <c r="KO279" s="244">
        <v>396</v>
      </c>
      <c r="KP279" s="244">
        <v>396</v>
      </c>
      <c r="KQ279" s="244">
        <v>396</v>
      </c>
      <c r="KR279" s="244">
        <v>396</v>
      </c>
      <c r="KS279" s="244">
        <v>396</v>
      </c>
      <c r="KT279" s="244">
        <v>393</v>
      </c>
      <c r="KU279" s="244">
        <v>389</v>
      </c>
      <c r="KV279" s="244">
        <v>372</v>
      </c>
      <c r="KW279" s="244">
        <v>372</v>
      </c>
      <c r="KX279" s="198"/>
      <c r="KY279" s="198"/>
      <c r="KZ279" s="198"/>
      <c r="LA279" s="198"/>
      <c r="LB279" s="244">
        <v>350</v>
      </c>
      <c r="LC279" s="242">
        <v>222</v>
      </c>
      <c r="LD279" s="242">
        <v>222</v>
      </c>
      <c r="LE279" s="244">
        <v>344</v>
      </c>
      <c r="LF279" s="243">
        <v>0</v>
      </c>
      <c r="LG279" s="244">
        <v>344</v>
      </c>
      <c r="LH279" s="198"/>
      <c r="LI279" s="198"/>
      <c r="LJ279" s="198"/>
      <c r="LK279" s="198"/>
      <c r="LL279" s="198"/>
      <c r="LM279" s="198"/>
      <c r="LN279" s="198"/>
      <c r="LO279" s="198"/>
      <c r="LP279" s="198"/>
      <c r="LQ279" s="244">
        <v>344</v>
      </c>
      <c r="LR279" s="198"/>
      <c r="LS279" s="198"/>
      <c r="LT279" s="198"/>
      <c r="LU279" s="198"/>
      <c r="LV279" s="198"/>
      <c r="LW279" s="198"/>
      <c r="LX279" s="198"/>
      <c r="LY279" s="198"/>
      <c r="LZ279" s="198"/>
      <c r="MA279" s="198"/>
      <c r="MB279" s="198"/>
      <c r="MC279" s="198"/>
      <c r="MD279" s="198"/>
      <c r="ME279" s="198"/>
      <c r="MF279" s="198"/>
      <c r="MG279" s="198"/>
      <c r="MH279" s="198"/>
      <c r="MI279" s="198"/>
      <c r="MJ279" s="198"/>
      <c r="MK279" s="198"/>
      <c r="ML279" s="198"/>
      <c r="MM279" s="198"/>
      <c r="MN279" s="242">
        <v>344</v>
      </c>
      <c r="MO279" s="242">
        <v>351</v>
      </c>
      <c r="MP279" s="198"/>
      <c r="MQ279" s="242">
        <v>351</v>
      </c>
      <c r="MR279" s="198"/>
      <c r="MS279" s="198"/>
      <c r="MT279" s="198"/>
      <c r="MU279" s="198"/>
      <c r="MV279" s="198"/>
      <c r="MW279" s="198"/>
      <c r="MX279" s="198"/>
      <c r="MY279" s="198"/>
      <c r="MZ279" s="198"/>
      <c r="NA279" s="242">
        <v>351</v>
      </c>
      <c r="NB279" s="198"/>
      <c r="NC279" s="198"/>
      <c r="ND279" s="198"/>
      <c r="NE279" s="198"/>
      <c r="NF279" s="198"/>
      <c r="NG279" s="198"/>
      <c r="NH279" s="198"/>
      <c r="NI279" s="198"/>
      <c r="NJ279" s="198"/>
      <c r="NK279" s="198"/>
      <c r="NL279" s="198"/>
      <c r="NM279" s="198"/>
      <c r="NN279" s="198"/>
      <c r="NO279" s="198"/>
      <c r="NP279" s="198"/>
      <c r="NQ279" s="198"/>
      <c r="NR279" s="198"/>
      <c r="NS279" s="198"/>
      <c r="NT279" s="198"/>
      <c r="NU279" s="198"/>
      <c r="NV279" s="198"/>
      <c r="NW279" s="198"/>
      <c r="NX279" s="198"/>
      <c r="NY279" s="198"/>
      <c r="NZ279" s="198"/>
      <c r="OA279" s="198"/>
      <c r="OB279" s="198"/>
      <c r="OC279" s="198"/>
      <c r="OD279" s="198"/>
      <c r="OE279" s="198"/>
      <c r="OF279" s="198"/>
      <c r="OG279" s="198"/>
      <c r="OH279" s="198"/>
      <c r="OI279" s="198"/>
      <c r="OJ279" s="198"/>
      <c r="OK279" s="198"/>
      <c r="OL279" s="198"/>
      <c r="OM279" s="198"/>
      <c r="ON279" s="198"/>
      <c r="OO279" s="198"/>
      <c r="OP279" s="198"/>
      <c r="OQ279" s="198"/>
      <c r="OR279" s="198"/>
      <c r="OS279" s="198"/>
      <c r="OT279" s="198"/>
      <c r="OU279" s="198"/>
      <c r="OV279" s="198"/>
      <c r="OW279" s="198"/>
      <c r="OX279" s="198"/>
      <c r="OY279" s="198"/>
      <c r="OZ279" s="198"/>
      <c r="PA279" s="198"/>
      <c r="PB279" s="198"/>
      <c r="PC279" s="198"/>
      <c r="PD279" s="198"/>
      <c r="PE279" s="198"/>
      <c r="PF279" s="198"/>
      <c r="PG279" s="198"/>
      <c r="PH279" s="198"/>
      <c r="PI279" s="198"/>
      <c r="PJ279" s="198"/>
      <c r="PK279" s="198"/>
      <c r="PL279" s="198"/>
      <c r="PM279" s="198"/>
      <c r="PN279" s="198"/>
      <c r="PO279" s="198"/>
      <c r="PP279" s="198"/>
      <c r="PQ279" s="198"/>
      <c r="PR279" s="198"/>
      <c r="PS279" s="198"/>
      <c r="PT279" s="198"/>
      <c r="PU279" s="198"/>
      <c r="PV279" s="198"/>
      <c r="PW279" s="198"/>
      <c r="PX279" s="261"/>
      <c r="PY279" s="261"/>
      <c r="PZ279" s="261"/>
      <c r="QA279" s="261"/>
      <c r="QB279" s="261"/>
      <c r="QC279" s="261"/>
      <c r="QD279" s="261"/>
      <c r="QE279" s="261"/>
      <c r="QF279" s="261"/>
      <c r="QG279" s="261"/>
      <c r="QH279" s="261"/>
      <c r="QI279" s="261"/>
      <c r="QJ279" s="261"/>
      <c r="QK279" s="261"/>
      <c r="QL279" s="261"/>
      <c r="QM279" s="261"/>
      <c r="QN279" s="261"/>
      <c r="QO279" s="261"/>
      <c r="QP279" s="261"/>
      <c r="QQ279" s="261"/>
      <c r="QR279" s="261"/>
      <c r="QS279" s="261"/>
      <c r="QT279" s="261"/>
      <c r="QU279" s="261"/>
      <c r="QV279" s="261"/>
      <c r="QW279" s="261"/>
      <c r="QX279" s="261"/>
      <c r="QY279" s="261"/>
      <c r="QZ279" s="261"/>
      <c r="RA279" s="261"/>
      <c r="RB279" s="261"/>
      <c r="RC279" s="261"/>
      <c r="RD279" s="261"/>
      <c r="RE279" s="261"/>
      <c r="RF279" s="261"/>
      <c r="RG279" s="261"/>
      <c r="RH279" s="261"/>
      <c r="RI279" s="261"/>
      <c r="RJ279" s="261"/>
      <c r="RK279" s="261"/>
      <c r="RL279" s="261"/>
      <c r="RM279" s="261"/>
      <c r="RN279" s="261"/>
      <c r="RO279" s="261"/>
      <c r="RP279" s="261"/>
      <c r="RQ279" s="261"/>
      <c r="RR279" s="261"/>
      <c r="RS279" s="261"/>
      <c r="RT279" s="261"/>
      <c r="RU279" s="261"/>
      <c r="RV279" s="261"/>
      <c r="RW279" s="261"/>
      <c r="RX279" s="261"/>
      <c r="RY279" s="261"/>
      <c r="RZ279" s="261"/>
      <c r="SA279" s="261"/>
      <c r="SB279" s="261"/>
      <c r="SC279" s="261"/>
      <c r="SD279" s="261"/>
      <c r="SE279" s="261"/>
    </row>
    <row r="280" spans="1:499" x14ac:dyDescent="0.2">
      <c r="A280" s="230" t="s">
        <v>830</v>
      </c>
      <c r="B280" s="231" t="s">
        <v>4827</v>
      </c>
      <c r="C280" s="225"/>
      <c r="D280" s="225"/>
      <c r="E280" s="225"/>
      <c r="F280" s="226" t="s">
        <v>5977</v>
      </c>
      <c r="G280" s="226" t="s">
        <v>5550</v>
      </c>
      <c r="H280" s="226" t="s">
        <v>5551</v>
      </c>
      <c r="I280" s="226" t="s">
        <v>5978</v>
      </c>
      <c r="J280" s="226"/>
      <c r="K280" s="226"/>
      <c r="L280" s="226"/>
      <c r="M280" s="226"/>
      <c r="N280" s="226" t="s">
        <v>5612</v>
      </c>
      <c r="O280" s="226" t="s">
        <v>5916</v>
      </c>
      <c r="P280" s="226"/>
      <c r="Q280" s="237">
        <v>0</v>
      </c>
      <c r="R280" s="238"/>
      <c r="S280" s="238"/>
      <c r="T280" s="238"/>
      <c r="U280" s="238"/>
      <c r="V280" s="238"/>
      <c r="W280" s="232" t="s">
        <v>5555</v>
      </c>
      <c r="X280" s="232"/>
      <c r="Y280" s="232" t="s">
        <v>5556</v>
      </c>
      <c r="Z280" s="235">
        <v>5.25</v>
      </c>
      <c r="AA280" s="235">
        <v>14.8</v>
      </c>
      <c r="AB280" s="235">
        <v>0</v>
      </c>
      <c r="AC280" s="224">
        <v>36526</v>
      </c>
      <c r="AD280" s="224">
        <v>36526</v>
      </c>
      <c r="AE280" s="125">
        <v>21</v>
      </c>
      <c r="AF280" s="125">
        <v>20</v>
      </c>
      <c r="AG280" s="125">
        <v>8</v>
      </c>
      <c r="AH280" s="236">
        <v>1</v>
      </c>
      <c r="AI280" s="236" t="s">
        <v>819</v>
      </c>
      <c r="AJ280" s="125" t="s">
        <v>6239</v>
      </c>
      <c r="AK280" s="175" t="s">
        <v>5144</v>
      </c>
      <c r="AL280" s="125" t="s">
        <v>820</v>
      </c>
      <c r="AM280" s="27" t="s">
        <v>820</v>
      </c>
      <c r="AN280" s="126">
        <v>5.87</v>
      </c>
      <c r="AO280" s="126">
        <v>9.5</v>
      </c>
      <c r="AP280" s="126">
        <v>2.7</v>
      </c>
      <c r="AQ280" s="126">
        <v>0</v>
      </c>
      <c r="AR280" s="125">
        <v>0</v>
      </c>
      <c r="AS280" s="125">
        <v>0</v>
      </c>
      <c r="AT280" s="178">
        <v>43305</v>
      </c>
      <c r="AU280" s="178"/>
      <c r="AV280" s="178">
        <v>43305</v>
      </c>
      <c r="AW280" s="239" t="s">
        <v>940</v>
      </c>
      <c r="AX280" s="239" t="s">
        <v>5022</v>
      </c>
      <c r="AY280" s="127"/>
      <c r="AZ280" s="127"/>
      <c r="BA280" s="128">
        <v>1</v>
      </c>
      <c r="BB280" s="128" t="s">
        <v>489</v>
      </c>
      <c r="BC280" s="128"/>
      <c r="BD280" s="128">
        <v>1</v>
      </c>
      <c r="BE280" s="129" t="s">
        <v>541</v>
      </c>
      <c r="BF280" s="130">
        <v>1</v>
      </c>
      <c r="BG280" s="240"/>
      <c r="BH280" s="241"/>
      <c r="BI280" s="190"/>
      <c r="BJ280" s="131">
        <v>222</v>
      </c>
      <c r="BK280" s="191">
        <v>198</v>
      </c>
      <c r="BL280" s="13">
        <v>148</v>
      </c>
      <c r="BM280" s="13">
        <v>73</v>
      </c>
      <c r="BN280" s="27" t="s">
        <v>5557</v>
      </c>
      <c r="BO280" s="13" t="s">
        <v>5557</v>
      </c>
      <c r="BP280" s="222">
        <v>205</v>
      </c>
      <c r="BQ280" s="132"/>
      <c r="BR280" s="133"/>
      <c r="BS280" s="125">
        <v>1000000000</v>
      </c>
      <c r="BT280" s="134">
        <v>9</v>
      </c>
      <c r="BU280" s="135">
        <v>0.95950000000000002</v>
      </c>
      <c r="BV280" s="134">
        <v>54</v>
      </c>
      <c r="BW280" s="136">
        <v>0</v>
      </c>
      <c r="BX280" s="136">
        <v>0</v>
      </c>
      <c r="BY280" s="136">
        <v>54</v>
      </c>
      <c r="BZ280" s="134">
        <v>0</v>
      </c>
      <c r="CA280" s="134">
        <v>0</v>
      </c>
      <c r="CB280" s="134">
        <v>63</v>
      </c>
      <c r="CC280" s="135">
        <v>0.71619999999999995</v>
      </c>
      <c r="CD280" s="134"/>
      <c r="CE280" s="134"/>
      <c r="CF280" s="137">
        <v>159</v>
      </c>
      <c r="CG280" s="134">
        <v>63</v>
      </c>
      <c r="CH280" s="132"/>
      <c r="CI280" s="132"/>
      <c r="CJ280" s="229" t="s">
        <v>820</v>
      </c>
      <c r="CK280" s="233" t="s">
        <v>820</v>
      </c>
      <c r="CL280" s="138">
        <v>611</v>
      </c>
      <c r="CM280" s="138">
        <v>0</v>
      </c>
      <c r="CN280" s="135">
        <v>0</v>
      </c>
      <c r="CO280" s="135">
        <v>3.12</v>
      </c>
      <c r="CP280" s="139"/>
      <c r="CQ280" s="135">
        <v>1</v>
      </c>
      <c r="CR280" s="179">
        <v>43479</v>
      </c>
      <c r="CS280" s="180">
        <v>43479</v>
      </c>
      <c r="CT280" s="181">
        <v>43626</v>
      </c>
      <c r="CU280" s="181">
        <v>43297</v>
      </c>
      <c r="CV280" s="181">
        <v>43353</v>
      </c>
      <c r="CW280" s="181">
        <v>43353</v>
      </c>
      <c r="CX280" s="181">
        <v>43437</v>
      </c>
      <c r="CY280" s="135">
        <v>0</v>
      </c>
      <c r="CZ280" s="134">
        <v>0</v>
      </c>
      <c r="DA280" s="135">
        <v>0</v>
      </c>
      <c r="DB280" s="135">
        <v>1.8867924528301886E-2</v>
      </c>
      <c r="DC280" s="135">
        <v>0</v>
      </c>
      <c r="DD280" s="135">
        <v>0</v>
      </c>
      <c r="DE280" s="140">
        <v>0</v>
      </c>
      <c r="DF280" s="13" t="s">
        <v>820</v>
      </c>
      <c r="DG280" s="80" t="s">
        <v>706</v>
      </c>
      <c r="DH280" s="18" t="b">
        <v>0</v>
      </c>
      <c r="DI280" s="79"/>
      <c r="DJ280" s="79"/>
      <c r="DK280" s="192"/>
      <c r="DL280" s="174"/>
      <c r="DM280" s="193"/>
      <c r="DN280" s="135"/>
      <c r="DO280" s="79"/>
      <c r="DP280" s="79"/>
      <c r="DQ280" s="79"/>
      <c r="DR280" s="79"/>
      <c r="DS280" s="79"/>
      <c r="DT280" s="79"/>
      <c r="DU280" s="79"/>
      <c r="DV280" s="18"/>
      <c r="DW280" s="18"/>
      <c r="DX280" s="18"/>
      <c r="DY280" s="177"/>
      <c r="DZ280" s="177">
        <v>0</v>
      </c>
      <c r="EA280" s="177">
        <v>0</v>
      </c>
      <c r="EB280" s="177">
        <v>0</v>
      </c>
      <c r="EC280" s="177">
        <v>0</v>
      </c>
      <c r="ED280" s="177">
        <v>0</v>
      </c>
      <c r="EE280" s="177">
        <v>0</v>
      </c>
      <c r="EF280" s="177">
        <v>0</v>
      </c>
      <c r="EG280" s="177">
        <v>0</v>
      </c>
      <c r="EH280" s="177">
        <v>0</v>
      </c>
      <c r="EI280" s="177">
        <v>0</v>
      </c>
      <c r="EJ280" s="177">
        <v>0</v>
      </c>
      <c r="EK280" s="177">
        <v>0</v>
      </c>
      <c r="EL280" s="177">
        <v>0</v>
      </c>
      <c r="EM280" s="177">
        <v>0</v>
      </c>
      <c r="EN280" s="177">
        <v>0</v>
      </c>
      <c r="EO280" s="177">
        <v>0</v>
      </c>
      <c r="EP280" s="177">
        <v>0</v>
      </c>
      <c r="EQ280" s="177">
        <v>0</v>
      </c>
      <c r="ER280" s="177">
        <v>0</v>
      </c>
      <c r="ES280" s="177">
        <v>0</v>
      </c>
      <c r="ET280" s="177">
        <v>0</v>
      </c>
      <c r="EU280" s="177">
        <v>0</v>
      </c>
      <c r="EV280" s="177">
        <v>0</v>
      </c>
      <c r="EW280" s="177">
        <v>0</v>
      </c>
      <c r="EX280" s="177">
        <v>0</v>
      </c>
      <c r="EY280" s="177">
        <v>0</v>
      </c>
      <c r="EZ280" s="177">
        <v>0</v>
      </c>
      <c r="FA280" s="177">
        <v>40</v>
      </c>
      <c r="FB280" s="177">
        <v>0</v>
      </c>
      <c r="FC280" s="246">
        <v>52</v>
      </c>
      <c r="FD280" s="247">
        <v>85</v>
      </c>
      <c r="FE280" s="247">
        <v>85</v>
      </c>
      <c r="FF280" s="247">
        <v>85</v>
      </c>
      <c r="FG280" s="246">
        <v>75</v>
      </c>
      <c r="FH280" s="246">
        <v>68</v>
      </c>
      <c r="FI280" s="247">
        <v>68</v>
      </c>
      <c r="FJ280" s="247">
        <v>68</v>
      </c>
      <c r="FK280" s="244">
        <v>65</v>
      </c>
      <c r="FL280" s="244">
        <v>65</v>
      </c>
      <c r="FM280" s="244">
        <v>65</v>
      </c>
      <c r="FN280" s="244">
        <v>65</v>
      </c>
      <c r="FO280" s="244">
        <v>65</v>
      </c>
      <c r="FP280" s="244">
        <v>65</v>
      </c>
      <c r="FQ280" s="244">
        <v>65</v>
      </c>
      <c r="FR280" s="244">
        <v>65</v>
      </c>
      <c r="FS280" s="244">
        <v>65</v>
      </c>
      <c r="FT280" s="244">
        <v>65</v>
      </c>
      <c r="FU280" s="244">
        <v>65</v>
      </c>
      <c r="FV280" s="244">
        <v>65</v>
      </c>
      <c r="FW280" s="244">
        <v>65</v>
      </c>
      <c r="FX280" s="244">
        <v>65</v>
      </c>
      <c r="FY280" s="244">
        <v>65</v>
      </c>
      <c r="FZ280" s="244">
        <v>65</v>
      </c>
      <c r="GA280" s="244">
        <v>65</v>
      </c>
      <c r="GB280" s="244">
        <v>65</v>
      </c>
      <c r="GC280" s="244">
        <v>65</v>
      </c>
      <c r="GD280" s="244">
        <v>63</v>
      </c>
      <c r="GE280" s="244">
        <v>63</v>
      </c>
      <c r="GF280" s="244">
        <v>63</v>
      </c>
      <c r="GG280" s="244">
        <v>63</v>
      </c>
      <c r="GH280" s="244">
        <v>63</v>
      </c>
      <c r="GI280" s="244">
        <v>63</v>
      </c>
      <c r="GJ280" s="244">
        <v>63</v>
      </c>
      <c r="GK280" s="244">
        <v>63</v>
      </c>
      <c r="GL280" s="244">
        <v>61</v>
      </c>
      <c r="GM280" s="244">
        <v>60</v>
      </c>
      <c r="GN280" s="244">
        <v>60</v>
      </c>
      <c r="GO280" s="244">
        <v>60</v>
      </c>
      <c r="GP280" s="244">
        <v>60</v>
      </c>
      <c r="GQ280" s="244">
        <v>60</v>
      </c>
      <c r="GR280" s="244">
        <v>60</v>
      </c>
      <c r="GS280" s="244">
        <v>60</v>
      </c>
      <c r="GT280" s="244">
        <v>60</v>
      </c>
      <c r="GU280" s="244">
        <v>40</v>
      </c>
      <c r="GV280" s="244">
        <v>40</v>
      </c>
      <c r="GW280" s="244">
        <v>40</v>
      </c>
      <c r="GX280" s="244">
        <v>40</v>
      </c>
      <c r="GY280" s="244">
        <v>37</v>
      </c>
      <c r="GZ280" s="244">
        <v>37</v>
      </c>
      <c r="HA280" s="244">
        <v>37</v>
      </c>
      <c r="HB280" s="244">
        <v>37</v>
      </c>
      <c r="HC280" s="244">
        <v>37</v>
      </c>
      <c r="HD280" s="244">
        <v>37</v>
      </c>
      <c r="HE280" s="244">
        <v>1</v>
      </c>
      <c r="HF280" s="244">
        <v>37</v>
      </c>
      <c r="HG280" s="244">
        <v>37</v>
      </c>
      <c r="HH280" s="244">
        <v>37</v>
      </c>
      <c r="HI280" s="244">
        <v>37</v>
      </c>
      <c r="HJ280" s="244">
        <v>34</v>
      </c>
      <c r="HK280" s="196"/>
      <c r="HL280" s="196"/>
      <c r="HM280" s="242">
        <v>16</v>
      </c>
      <c r="HN280" s="242">
        <v>14</v>
      </c>
      <c r="HO280" s="244">
        <v>37</v>
      </c>
      <c r="HP280" s="242">
        <v>14</v>
      </c>
      <c r="HQ280" s="242">
        <v>14</v>
      </c>
      <c r="HR280" s="242">
        <v>13</v>
      </c>
      <c r="HS280" s="242">
        <v>13</v>
      </c>
      <c r="HT280" s="242">
        <v>13</v>
      </c>
      <c r="HU280" s="242">
        <v>13</v>
      </c>
      <c r="HV280" s="196"/>
      <c r="HW280" s="242">
        <v>13</v>
      </c>
      <c r="HX280" s="242">
        <v>11</v>
      </c>
      <c r="HY280" s="242">
        <v>11</v>
      </c>
      <c r="HZ280" s="242">
        <v>11</v>
      </c>
      <c r="IA280" s="242">
        <v>11</v>
      </c>
      <c r="IB280" s="242">
        <v>11</v>
      </c>
      <c r="IC280" s="242">
        <v>11</v>
      </c>
      <c r="ID280" s="242">
        <v>11</v>
      </c>
      <c r="IE280" s="242">
        <v>11</v>
      </c>
      <c r="IF280" s="242">
        <v>11</v>
      </c>
      <c r="IG280" s="242">
        <v>11</v>
      </c>
      <c r="IH280" s="242">
        <v>11</v>
      </c>
      <c r="II280" s="242">
        <v>11</v>
      </c>
      <c r="IJ280" s="242">
        <v>11</v>
      </c>
      <c r="IK280" s="242">
        <v>11</v>
      </c>
      <c r="IL280" s="242">
        <v>11</v>
      </c>
      <c r="IM280" s="242">
        <v>11</v>
      </c>
      <c r="IN280" s="242">
        <v>11</v>
      </c>
      <c r="IO280" s="242">
        <v>11</v>
      </c>
      <c r="IP280" s="242">
        <v>11</v>
      </c>
      <c r="IQ280" s="242">
        <v>11</v>
      </c>
      <c r="IR280" s="242">
        <v>9</v>
      </c>
      <c r="IS280" s="242">
        <v>9</v>
      </c>
      <c r="IT280" s="242">
        <v>8</v>
      </c>
      <c r="IU280" s="242">
        <v>8</v>
      </c>
      <c r="IV280" s="242">
        <v>8</v>
      </c>
      <c r="IW280" s="242">
        <v>8</v>
      </c>
      <c r="IX280" s="242">
        <v>8</v>
      </c>
      <c r="IY280" s="242">
        <v>8</v>
      </c>
      <c r="IZ280" s="196"/>
      <c r="JA280" s="242">
        <v>8</v>
      </c>
      <c r="JB280" s="242">
        <v>8</v>
      </c>
      <c r="JC280" s="242">
        <v>8</v>
      </c>
      <c r="JD280" s="245">
        <v>7</v>
      </c>
      <c r="JE280" s="245">
        <v>7</v>
      </c>
      <c r="JF280" s="245">
        <v>7</v>
      </c>
      <c r="JG280" s="245">
        <v>7</v>
      </c>
      <c r="JH280" s="245">
        <v>2</v>
      </c>
      <c r="JI280" s="245">
        <v>2</v>
      </c>
      <c r="JJ280" s="245"/>
      <c r="JK280" s="242">
        <v>2</v>
      </c>
      <c r="JL280" s="245">
        <v>2</v>
      </c>
      <c r="JM280" s="245">
        <v>2</v>
      </c>
      <c r="JN280" s="245">
        <v>2</v>
      </c>
      <c r="JO280" s="245">
        <v>2</v>
      </c>
      <c r="JP280" s="245">
        <v>2</v>
      </c>
      <c r="JQ280" s="196"/>
      <c r="JR280" s="245">
        <v>1</v>
      </c>
      <c r="JS280" s="245">
        <v>1</v>
      </c>
      <c r="JT280" s="245">
        <v>1</v>
      </c>
      <c r="JU280" s="250">
        <v>55</v>
      </c>
      <c r="JV280" s="250">
        <v>53</v>
      </c>
      <c r="JW280" s="250">
        <v>53</v>
      </c>
      <c r="JX280" s="250">
        <v>53</v>
      </c>
      <c r="JY280" s="250">
        <v>53</v>
      </c>
      <c r="JZ280" s="250">
        <v>53</v>
      </c>
      <c r="KA280" s="250">
        <v>49</v>
      </c>
      <c r="KB280" s="250">
        <v>46</v>
      </c>
      <c r="KC280" s="250">
        <v>42</v>
      </c>
      <c r="KD280" s="250">
        <v>42</v>
      </c>
      <c r="KE280" s="250">
        <v>42</v>
      </c>
      <c r="KF280" s="250">
        <v>42</v>
      </c>
      <c r="KG280" s="250">
        <v>42</v>
      </c>
      <c r="KH280" s="250">
        <v>41</v>
      </c>
      <c r="KI280" s="250">
        <v>41</v>
      </c>
      <c r="KJ280" s="250">
        <v>41</v>
      </c>
      <c r="KK280" s="250">
        <v>41</v>
      </c>
      <c r="KL280" s="250">
        <v>41</v>
      </c>
      <c r="KM280" s="250">
        <v>41</v>
      </c>
      <c r="KN280" s="250">
        <v>41</v>
      </c>
      <c r="KO280" s="250">
        <v>40</v>
      </c>
      <c r="KP280" s="250">
        <v>40</v>
      </c>
      <c r="KQ280" s="250">
        <v>40</v>
      </c>
      <c r="KR280" s="250">
        <v>40</v>
      </c>
      <c r="KS280" s="250">
        <v>40</v>
      </c>
      <c r="KT280" s="250">
        <v>40</v>
      </c>
      <c r="KU280" s="250">
        <v>40</v>
      </c>
      <c r="KV280" s="250">
        <v>40</v>
      </c>
      <c r="KW280" s="245">
        <v>40</v>
      </c>
      <c r="KX280" s="196"/>
      <c r="KY280" s="196"/>
      <c r="KZ280" s="196"/>
      <c r="LA280" s="196"/>
      <c r="LB280" s="245">
        <v>22</v>
      </c>
      <c r="LC280" s="245">
        <v>2</v>
      </c>
      <c r="LD280" s="245">
        <v>2</v>
      </c>
      <c r="LE280" s="245">
        <v>20</v>
      </c>
      <c r="LF280" s="199">
        <v>0</v>
      </c>
      <c r="LG280" s="245">
        <v>20</v>
      </c>
      <c r="LH280" s="196"/>
      <c r="LI280" s="196"/>
      <c r="LJ280" s="196"/>
      <c r="LK280" s="196"/>
      <c r="LL280" s="196"/>
      <c r="LM280" s="196"/>
      <c r="LN280" s="196"/>
      <c r="LO280" s="196"/>
      <c r="LP280" s="196"/>
      <c r="LQ280" s="245">
        <v>20</v>
      </c>
      <c r="LR280" s="196"/>
      <c r="LS280" s="196"/>
      <c r="LT280" s="196"/>
      <c r="LU280" s="196"/>
      <c r="LV280" s="196"/>
      <c r="LW280" s="196"/>
      <c r="LX280" s="196"/>
      <c r="LY280" s="196"/>
      <c r="LZ280" s="196"/>
      <c r="MA280" s="196"/>
      <c r="MB280" s="196"/>
      <c r="MC280" s="196"/>
      <c r="MD280" s="196"/>
      <c r="ME280" s="196"/>
      <c r="MF280" s="196"/>
      <c r="MG280" s="196"/>
      <c r="MH280" s="196"/>
      <c r="MI280" s="196"/>
      <c r="MJ280" s="196"/>
      <c r="MK280" s="196"/>
      <c r="ML280" s="196"/>
      <c r="MM280" s="196"/>
      <c r="MN280" s="245">
        <v>20</v>
      </c>
      <c r="MO280" s="245">
        <v>9</v>
      </c>
      <c r="MP280" s="196"/>
      <c r="MQ280" s="245">
        <v>9</v>
      </c>
      <c r="MR280" s="196"/>
      <c r="MS280" s="196"/>
      <c r="MT280" s="196"/>
      <c r="MU280" s="196"/>
      <c r="MV280" s="196"/>
      <c r="MW280" s="196"/>
      <c r="MX280" s="196"/>
      <c r="MY280" s="196"/>
      <c r="MZ280" s="196"/>
      <c r="NA280" s="245">
        <v>9</v>
      </c>
      <c r="NB280" s="196"/>
      <c r="NC280" s="196"/>
      <c r="ND280" s="196"/>
      <c r="NE280" s="196"/>
      <c r="NF280" s="196"/>
      <c r="NG280" s="196"/>
      <c r="NH280" s="196"/>
      <c r="NI280" s="196"/>
      <c r="NJ280" s="196"/>
      <c r="NK280" s="196"/>
      <c r="NL280" s="196"/>
      <c r="NM280" s="196"/>
      <c r="NN280" s="196"/>
      <c r="NO280" s="196"/>
      <c r="NP280" s="196"/>
      <c r="NQ280" s="196"/>
      <c r="NR280" s="196"/>
      <c r="NS280" s="196"/>
      <c r="NT280" s="196"/>
      <c r="NU280" s="196"/>
      <c r="NV280" s="196"/>
      <c r="NW280" s="196"/>
      <c r="NX280" s="196"/>
      <c r="NY280" s="196"/>
      <c r="NZ280" s="196"/>
      <c r="OA280" s="196"/>
      <c r="OB280" s="196"/>
      <c r="OC280" s="196"/>
      <c r="OD280" s="196"/>
      <c r="OE280" s="196"/>
      <c r="OF280" s="196"/>
      <c r="OG280" s="196"/>
      <c r="OH280" s="196"/>
      <c r="OI280" s="196"/>
      <c r="OJ280" s="196"/>
      <c r="OK280" s="196"/>
      <c r="OL280" s="196"/>
      <c r="OM280" s="196"/>
      <c r="ON280" s="196"/>
      <c r="OO280" s="196"/>
      <c r="OP280" s="196"/>
      <c r="OQ280" s="196"/>
      <c r="OR280" s="196"/>
      <c r="OS280" s="196"/>
      <c r="OT280" s="196"/>
      <c r="OU280" s="196"/>
      <c r="OV280" s="196"/>
      <c r="OW280" s="196"/>
      <c r="OX280" s="196"/>
      <c r="OY280" s="196"/>
      <c r="OZ280" s="196"/>
      <c r="PA280" s="196"/>
      <c r="PB280" s="196"/>
      <c r="PC280" s="196"/>
      <c r="PD280" s="196"/>
      <c r="PE280" s="196"/>
      <c r="PF280" s="196"/>
      <c r="PG280" s="196"/>
      <c r="PH280" s="196"/>
      <c r="PI280" s="196"/>
      <c r="PJ280" s="196"/>
      <c r="PK280" s="196"/>
      <c r="PL280" s="196"/>
      <c r="PM280" s="196"/>
      <c r="PN280" s="196"/>
      <c r="PO280" s="196"/>
      <c r="PP280" s="196"/>
      <c r="PQ280" s="196"/>
      <c r="PR280" s="196"/>
      <c r="PS280" s="196"/>
      <c r="PT280" s="196"/>
      <c r="PU280" s="196"/>
      <c r="PV280" s="196"/>
      <c r="PW280" s="196"/>
      <c r="PX280" s="261"/>
      <c r="PY280" s="261"/>
      <c r="PZ280" s="261"/>
      <c r="QA280" s="261"/>
      <c r="QB280" s="261"/>
      <c r="QC280" s="261"/>
      <c r="QD280" s="261"/>
      <c r="QE280" s="261"/>
      <c r="QF280" s="261"/>
      <c r="QG280" s="261"/>
      <c r="QH280" s="261"/>
      <c r="QI280" s="261"/>
      <c r="QJ280" s="261"/>
      <c r="QK280" s="261"/>
      <c r="QL280" s="261"/>
      <c r="QM280" s="261"/>
      <c r="QN280" s="261"/>
      <c r="QO280" s="261"/>
      <c r="QP280" s="261"/>
      <c r="QQ280" s="261"/>
      <c r="QR280" s="261"/>
      <c r="QS280" s="261"/>
      <c r="QT280" s="261"/>
      <c r="QU280" s="261"/>
      <c r="QV280" s="261"/>
      <c r="QW280" s="261"/>
      <c r="QX280" s="261"/>
      <c r="QY280" s="261"/>
      <c r="QZ280" s="261"/>
      <c r="RA280" s="261"/>
      <c r="RB280" s="261"/>
      <c r="RC280" s="261"/>
      <c r="RD280" s="261"/>
      <c r="RE280" s="261"/>
      <c r="RF280" s="261"/>
      <c r="RG280" s="261"/>
      <c r="RH280" s="261"/>
      <c r="RI280" s="261"/>
      <c r="RJ280" s="261"/>
      <c r="RK280" s="261"/>
      <c r="RL280" s="261"/>
      <c r="RM280" s="261"/>
      <c r="RN280" s="261"/>
      <c r="RO280" s="261"/>
      <c r="RP280" s="261"/>
      <c r="RQ280" s="261"/>
      <c r="RR280" s="261"/>
      <c r="RS280" s="261"/>
      <c r="RT280" s="261"/>
      <c r="RU280" s="261"/>
      <c r="RV280" s="261"/>
      <c r="RW280" s="261"/>
      <c r="RX280" s="261"/>
      <c r="RY280" s="261"/>
      <c r="RZ280" s="261"/>
      <c r="SA280" s="261"/>
      <c r="SB280" s="261"/>
      <c r="SC280" s="261"/>
      <c r="SD280" s="261"/>
      <c r="SE280" s="261"/>
    </row>
    <row r="281" spans="1:499" x14ac:dyDescent="0.2">
      <c r="A281" s="230" t="s">
        <v>830</v>
      </c>
      <c r="B281" s="231" t="s">
        <v>4825</v>
      </c>
      <c r="C281" s="225"/>
      <c r="D281" s="225"/>
      <c r="E281" s="225"/>
      <c r="F281" s="226" t="s">
        <v>5979</v>
      </c>
      <c r="G281" s="226" t="s">
        <v>5550</v>
      </c>
      <c r="H281" s="226" t="s">
        <v>5551</v>
      </c>
      <c r="I281" s="226" t="s">
        <v>5978</v>
      </c>
      <c r="J281" s="226"/>
      <c r="K281" s="226"/>
      <c r="L281" s="226"/>
      <c r="M281" s="226"/>
      <c r="N281" s="226" t="s">
        <v>5612</v>
      </c>
      <c r="O281" s="226" t="s">
        <v>5980</v>
      </c>
      <c r="P281" s="226"/>
      <c r="Q281" s="237">
        <v>0</v>
      </c>
      <c r="R281" s="238"/>
      <c r="S281" s="238"/>
      <c r="T281" s="238"/>
      <c r="U281" s="238"/>
      <c r="V281" s="238"/>
      <c r="W281" s="232" t="s">
        <v>5555</v>
      </c>
      <c r="X281" s="232"/>
      <c r="Y281" s="232" t="s">
        <v>5556</v>
      </c>
      <c r="Z281" s="235">
        <v>5.14</v>
      </c>
      <c r="AA281" s="235">
        <v>11</v>
      </c>
      <c r="AB281" s="235">
        <v>0</v>
      </c>
      <c r="AC281" s="224">
        <v>36526</v>
      </c>
      <c r="AD281" s="224">
        <v>36526</v>
      </c>
      <c r="AE281" s="125">
        <v>21</v>
      </c>
      <c r="AF281" s="125">
        <v>20</v>
      </c>
      <c r="AG281" s="125">
        <v>8</v>
      </c>
      <c r="AH281" s="236">
        <v>1</v>
      </c>
      <c r="AI281" s="236" t="s">
        <v>819</v>
      </c>
      <c r="AJ281" s="125" t="s">
        <v>6239</v>
      </c>
      <c r="AK281" s="175" t="s">
        <v>5144</v>
      </c>
      <c r="AL281" s="125" t="s">
        <v>820</v>
      </c>
      <c r="AM281" s="27" t="s">
        <v>820</v>
      </c>
      <c r="AN281" s="126">
        <v>3.11</v>
      </c>
      <c r="AO281" s="126">
        <v>12.1</v>
      </c>
      <c r="AP281" s="126">
        <v>1.7</v>
      </c>
      <c r="AQ281" s="126">
        <v>0.1</v>
      </c>
      <c r="AR281" s="125">
        <v>0</v>
      </c>
      <c r="AS281" s="125">
        <v>0</v>
      </c>
      <c r="AT281" s="178">
        <v>43305</v>
      </c>
      <c r="AU281" s="178"/>
      <c r="AV281" s="178">
        <v>43441</v>
      </c>
      <c r="AW281" s="239" t="s">
        <v>940</v>
      </c>
      <c r="AX281" s="239" t="s">
        <v>5022</v>
      </c>
      <c r="AY281" s="127"/>
      <c r="AZ281" s="127"/>
      <c r="BA281" s="128">
        <v>1</v>
      </c>
      <c r="BB281" s="128" t="s">
        <v>489</v>
      </c>
      <c r="BC281" s="128"/>
      <c r="BD281" s="128">
        <v>1</v>
      </c>
      <c r="BE281" s="129" t="s">
        <v>541</v>
      </c>
      <c r="BF281" s="130">
        <v>1</v>
      </c>
      <c r="BG281" s="240"/>
      <c r="BH281" s="241"/>
      <c r="BI281" s="190"/>
      <c r="BJ281" s="131">
        <v>150</v>
      </c>
      <c r="BK281" s="191">
        <v>105</v>
      </c>
      <c r="BL281" s="13">
        <v>100</v>
      </c>
      <c r="BM281" s="13">
        <v>50</v>
      </c>
      <c r="BN281" s="27" t="s">
        <v>5557</v>
      </c>
      <c r="BO281" s="13" t="s">
        <v>5557</v>
      </c>
      <c r="BP281" s="222">
        <v>138</v>
      </c>
      <c r="BQ281" s="132"/>
      <c r="BR281" s="133"/>
      <c r="BS281" s="125">
        <v>1000000000</v>
      </c>
      <c r="BT281" s="134">
        <v>21</v>
      </c>
      <c r="BU281" s="135">
        <v>0.86</v>
      </c>
      <c r="BV281" s="134">
        <v>0</v>
      </c>
      <c r="BW281" s="136">
        <v>0</v>
      </c>
      <c r="BX281" s="136">
        <v>0</v>
      </c>
      <c r="BY281" s="136">
        <v>0</v>
      </c>
      <c r="BZ281" s="134">
        <v>0</v>
      </c>
      <c r="CA281" s="134">
        <v>0</v>
      </c>
      <c r="CB281" s="134">
        <v>21</v>
      </c>
      <c r="CC281" s="135">
        <v>0.86</v>
      </c>
      <c r="CD281" s="134"/>
      <c r="CE281" s="134"/>
      <c r="CF281" s="137">
        <v>129</v>
      </c>
      <c r="CG281" s="134">
        <v>43</v>
      </c>
      <c r="CH281" s="132"/>
      <c r="CI281" s="132"/>
      <c r="CJ281" s="229" t="s">
        <v>820</v>
      </c>
      <c r="CK281" s="233" t="s">
        <v>820</v>
      </c>
      <c r="CL281" s="138">
        <v>170</v>
      </c>
      <c r="CM281" s="138">
        <v>0</v>
      </c>
      <c r="CN281" s="135">
        <v>0</v>
      </c>
      <c r="CO281" s="135">
        <v>1.95</v>
      </c>
      <c r="CP281" s="139"/>
      <c r="CQ281" s="135">
        <v>1</v>
      </c>
      <c r="CR281" s="179">
        <v>43479</v>
      </c>
      <c r="CS281" s="180">
        <v>43479</v>
      </c>
      <c r="CT281" s="181">
        <v>43626</v>
      </c>
      <c r="CU281" s="181">
        <v>43297</v>
      </c>
      <c r="CV281" s="181">
        <v>43353</v>
      </c>
      <c r="CW281" s="181">
        <v>43353</v>
      </c>
      <c r="CX281" s="181">
        <v>43437</v>
      </c>
      <c r="CY281" s="135">
        <v>0</v>
      </c>
      <c r="CZ281" s="134">
        <v>0</v>
      </c>
      <c r="DA281" s="135">
        <v>0</v>
      </c>
      <c r="DB281" s="135">
        <v>1.8867924528301886E-2</v>
      </c>
      <c r="DC281" s="135">
        <v>0</v>
      </c>
      <c r="DD281" s="135">
        <v>0</v>
      </c>
      <c r="DE281" s="140">
        <v>0</v>
      </c>
      <c r="DF281" s="13" t="s">
        <v>820</v>
      </c>
      <c r="DG281" s="80" t="s">
        <v>706</v>
      </c>
      <c r="DH281" s="18" t="b">
        <v>0</v>
      </c>
      <c r="DI281" s="79"/>
      <c r="DJ281" s="79"/>
      <c r="DK281" s="192"/>
      <c r="DL281" s="174"/>
      <c r="DM281" s="193"/>
      <c r="DN281" s="135"/>
      <c r="DO281" s="79"/>
      <c r="DP281" s="79"/>
      <c r="DQ281" s="79"/>
      <c r="DR281" s="79"/>
      <c r="DS281" s="79"/>
      <c r="DT281" s="79"/>
      <c r="DU281" s="79"/>
      <c r="DV281" s="18"/>
      <c r="DW281" s="18"/>
      <c r="DX281" s="18"/>
      <c r="DY281" s="177"/>
      <c r="DZ281" s="177">
        <v>0</v>
      </c>
      <c r="EA281" s="177">
        <v>0</v>
      </c>
      <c r="EB281" s="177">
        <v>0</v>
      </c>
      <c r="EC281" s="177">
        <v>0</v>
      </c>
      <c r="ED281" s="177">
        <v>0</v>
      </c>
      <c r="EE281" s="177">
        <v>0</v>
      </c>
      <c r="EF281" s="177">
        <v>0</v>
      </c>
      <c r="EG281" s="177">
        <v>0</v>
      </c>
      <c r="EH281" s="177">
        <v>0</v>
      </c>
      <c r="EI281" s="177">
        <v>0</v>
      </c>
      <c r="EJ281" s="177">
        <v>0</v>
      </c>
      <c r="EK281" s="177">
        <v>0</v>
      </c>
      <c r="EL281" s="177">
        <v>0</v>
      </c>
      <c r="EM281" s="177">
        <v>0</v>
      </c>
      <c r="EN281" s="177">
        <v>0</v>
      </c>
      <c r="EO281" s="177">
        <v>0</v>
      </c>
      <c r="EP281" s="177">
        <v>0</v>
      </c>
      <c r="EQ281" s="177">
        <v>0</v>
      </c>
      <c r="ER281" s="177">
        <v>0</v>
      </c>
      <c r="ES281" s="177">
        <v>0</v>
      </c>
      <c r="ET281" s="177">
        <v>0</v>
      </c>
      <c r="EU281" s="177">
        <v>0</v>
      </c>
      <c r="EV281" s="177">
        <v>0</v>
      </c>
      <c r="EW281" s="177">
        <v>0</v>
      </c>
      <c r="EX281" s="177">
        <v>0</v>
      </c>
      <c r="EY281" s="177">
        <v>0</v>
      </c>
      <c r="EZ281" s="177">
        <v>0</v>
      </c>
      <c r="FA281" s="177">
        <v>36</v>
      </c>
      <c r="FB281" s="177">
        <v>0</v>
      </c>
      <c r="FC281" s="246">
        <v>49</v>
      </c>
      <c r="FD281" s="246">
        <v>76</v>
      </c>
      <c r="FE281" s="246">
        <v>76</v>
      </c>
      <c r="FF281" s="247">
        <v>76</v>
      </c>
      <c r="FG281" s="246">
        <v>70</v>
      </c>
      <c r="FH281" s="246">
        <v>70</v>
      </c>
      <c r="FI281" s="246">
        <v>70</v>
      </c>
      <c r="FJ281" s="246">
        <v>70</v>
      </c>
      <c r="FK281" s="249">
        <v>68</v>
      </c>
      <c r="FL281" s="249">
        <v>68</v>
      </c>
      <c r="FM281" s="249">
        <v>68</v>
      </c>
      <c r="FN281" s="249">
        <v>68</v>
      </c>
      <c r="FO281" s="249">
        <v>68</v>
      </c>
      <c r="FP281" s="249">
        <v>68</v>
      </c>
      <c r="FQ281" s="249">
        <v>68</v>
      </c>
      <c r="FR281" s="249">
        <v>68</v>
      </c>
      <c r="FS281" s="249">
        <v>68</v>
      </c>
      <c r="FT281" s="249">
        <v>68</v>
      </c>
      <c r="FU281" s="249">
        <v>68</v>
      </c>
      <c r="FV281" s="249">
        <v>68</v>
      </c>
      <c r="FW281" s="249">
        <v>68</v>
      </c>
      <c r="FX281" s="249">
        <v>68</v>
      </c>
      <c r="FY281" s="249">
        <v>68</v>
      </c>
      <c r="FZ281" s="249">
        <v>68</v>
      </c>
      <c r="GA281" s="249">
        <v>68</v>
      </c>
      <c r="GB281" s="249">
        <v>68</v>
      </c>
      <c r="GC281" s="249">
        <v>68</v>
      </c>
      <c r="GD281" s="250">
        <v>66</v>
      </c>
      <c r="GE281" s="250">
        <v>66</v>
      </c>
      <c r="GF281" s="250">
        <v>66</v>
      </c>
      <c r="GG281" s="250">
        <v>66</v>
      </c>
      <c r="GH281" s="250">
        <v>66</v>
      </c>
      <c r="GI281" s="250">
        <v>66</v>
      </c>
      <c r="GJ281" s="250">
        <v>66</v>
      </c>
      <c r="GK281" s="250">
        <v>66</v>
      </c>
      <c r="GL281" s="250">
        <v>65</v>
      </c>
      <c r="GM281" s="250">
        <v>64</v>
      </c>
      <c r="GN281" s="250">
        <v>64</v>
      </c>
      <c r="GO281" s="250">
        <v>64</v>
      </c>
      <c r="GP281" s="250">
        <v>64</v>
      </c>
      <c r="GQ281" s="250">
        <v>64</v>
      </c>
      <c r="GR281" s="250">
        <v>64</v>
      </c>
      <c r="GS281" s="250">
        <v>64</v>
      </c>
      <c r="GT281" s="250">
        <v>64</v>
      </c>
      <c r="GU281" s="250">
        <v>64</v>
      </c>
      <c r="GV281" s="250">
        <v>64</v>
      </c>
      <c r="GW281" s="250">
        <v>64</v>
      </c>
      <c r="GX281" s="250">
        <v>64</v>
      </c>
      <c r="GY281" s="250">
        <v>64</v>
      </c>
      <c r="GZ281" s="250">
        <v>64</v>
      </c>
      <c r="HA281" s="250">
        <v>64</v>
      </c>
      <c r="HB281" s="250">
        <v>64</v>
      </c>
      <c r="HC281" s="250">
        <v>64</v>
      </c>
      <c r="HD281" s="250">
        <v>64</v>
      </c>
      <c r="HE281" s="250">
        <v>1</v>
      </c>
      <c r="HF281" s="250">
        <v>64</v>
      </c>
      <c r="HG281" s="250">
        <v>64</v>
      </c>
      <c r="HH281" s="250">
        <v>64</v>
      </c>
      <c r="HI281" s="250">
        <v>64</v>
      </c>
      <c r="HJ281" s="250">
        <v>63</v>
      </c>
      <c r="HK281" s="198"/>
      <c r="HL281" s="198"/>
      <c r="HM281" s="250">
        <v>61</v>
      </c>
      <c r="HN281" s="250">
        <v>59</v>
      </c>
      <c r="HO281" s="250">
        <v>64</v>
      </c>
      <c r="HP281" s="250">
        <v>56</v>
      </c>
      <c r="HQ281" s="250">
        <v>56</v>
      </c>
      <c r="HR281" s="250">
        <v>55</v>
      </c>
      <c r="HS281" s="250">
        <v>55</v>
      </c>
      <c r="HT281" s="250">
        <v>55</v>
      </c>
      <c r="HU281" s="250">
        <v>54</v>
      </c>
      <c r="HV281" s="198"/>
      <c r="HW281" s="250">
        <v>54</v>
      </c>
      <c r="HX281" s="250">
        <v>51</v>
      </c>
      <c r="HY281" s="250">
        <v>49</v>
      </c>
      <c r="HZ281" s="250">
        <v>49</v>
      </c>
      <c r="IA281" s="250">
        <v>49</v>
      </c>
      <c r="IB281" s="250">
        <v>49</v>
      </c>
      <c r="IC281" s="250">
        <v>49</v>
      </c>
      <c r="ID281" s="250">
        <v>49</v>
      </c>
      <c r="IE281" s="250">
        <v>49</v>
      </c>
      <c r="IF281" s="250">
        <v>43</v>
      </c>
      <c r="IG281" s="250">
        <v>43</v>
      </c>
      <c r="IH281" s="250">
        <v>43</v>
      </c>
      <c r="II281" s="250">
        <v>42</v>
      </c>
      <c r="IJ281" s="250">
        <v>42</v>
      </c>
      <c r="IK281" s="250">
        <v>42</v>
      </c>
      <c r="IL281" s="250">
        <v>42</v>
      </c>
      <c r="IM281" s="250">
        <v>42</v>
      </c>
      <c r="IN281" s="250">
        <v>42</v>
      </c>
      <c r="IO281" s="250">
        <v>42</v>
      </c>
      <c r="IP281" s="250">
        <v>42</v>
      </c>
      <c r="IQ281" s="250">
        <v>41</v>
      </c>
      <c r="IR281" s="250">
        <v>40</v>
      </c>
      <c r="IS281" s="250">
        <v>40</v>
      </c>
      <c r="IT281" s="250">
        <v>40</v>
      </c>
      <c r="IU281" s="250">
        <v>40</v>
      </c>
      <c r="IV281" s="250">
        <v>40</v>
      </c>
      <c r="IW281" s="250">
        <v>40</v>
      </c>
      <c r="IX281" s="250">
        <v>40</v>
      </c>
      <c r="IY281" s="250">
        <v>40</v>
      </c>
      <c r="IZ281" s="198"/>
      <c r="JA281" s="250">
        <v>40</v>
      </c>
      <c r="JB281" s="250">
        <v>40</v>
      </c>
      <c r="JC281" s="250">
        <v>40</v>
      </c>
      <c r="JD281" s="244">
        <v>39</v>
      </c>
      <c r="JE281" s="244">
        <v>39</v>
      </c>
      <c r="JF281" s="244">
        <v>39</v>
      </c>
      <c r="JG281" s="244">
        <v>39</v>
      </c>
      <c r="JH281" s="244">
        <v>39</v>
      </c>
      <c r="JI281" s="244">
        <v>39</v>
      </c>
      <c r="JJ281" s="244"/>
      <c r="JK281" s="244">
        <v>39</v>
      </c>
      <c r="JL281" s="244">
        <v>39</v>
      </c>
      <c r="JM281" s="244">
        <v>39</v>
      </c>
      <c r="JN281" s="244">
        <v>39</v>
      </c>
      <c r="JO281" s="244">
        <v>39</v>
      </c>
      <c r="JP281" s="244">
        <v>39</v>
      </c>
      <c r="JQ281" s="198"/>
      <c r="JR281" s="244">
        <v>38</v>
      </c>
      <c r="JS281" s="244">
        <v>38</v>
      </c>
      <c r="JT281" s="244">
        <v>38</v>
      </c>
      <c r="JU281" s="244">
        <v>37</v>
      </c>
      <c r="JV281" s="244">
        <v>37</v>
      </c>
      <c r="JW281" s="244">
        <v>37</v>
      </c>
      <c r="JX281" s="244">
        <v>37</v>
      </c>
      <c r="JY281" s="244">
        <v>37</v>
      </c>
      <c r="JZ281" s="244">
        <v>37</v>
      </c>
      <c r="KA281" s="244">
        <v>37</v>
      </c>
      <c r="KB281" s="244">
        <v>36</v>
      </c>
      <c r="KC281" s="244">
        <v>36</v>
      </c>
      <c r="KD281" s="244">
        <v>36</v>
      </c>
      <c r="KE281" s="244">
        <v>36</v>
      </c>
      <c r="KF281" s="244">
        <v>36</v>
      </c>
      <c r="KG281" s="244">
        <v>36</v>
      </c>
      <c r="KH281" s="244">
        <v>35</v>
      </c>
      <c r="KI281" s="244">
        <v>35</v>
      </c>
      <c r="KJ281" s="244">
        <v>35</v>
      </c>
      <c r="KK281" s="244">
        <v>35</v>
      </c>
      <c r="KL281" s="244">
        <v>35</v>
      </c>
      <c r="KM281" s="244">
        <v>35</v>
      </c>
      <c r="KN281" s="244">
        <v>35</v>
      </c>
      <c r="KO281" s="244">
        <v>34</v>
      </c>
      <c r="KP281" s="244">
        <v>34</v>
      </c>
      <c r="KQ281" s="244">
        <v>34</v>
      </c>
      <c r="KR281" s="244">
        <v>34</v>
      </c>
      <c r="KS281" s="244">
        <v>34</v>
      </c>
      <c r="KT281" s="244">
        <v>34</v>
      </c>
      <c r="KU281" s="244">
        <v>34</v>
      </c>
      <c r="KV281" s="244">
        <v>34</v>
      </c>
      <c r="KW281" s="244">
        <v>34</v>
      </c>
      <c r="KX281" s="198"/>
      <c r="KY281" s="198"/>
      <c r="KZ281" s="198"/>
      <c r="LA281" s="198"/>
      <c r="LB281" s="242">
        <v>26</v>
      </c>
      <c r="LC281" s="244">
        <v>39</v>
      </c>
      <c r="LD281" s="244">
        <v>39</v>
      </c>
      <c r="LE281" s="242">
        <v>26</v>
      </c>
      <c r="LF281" s="243">
        <v>0</v>
      </c>
      <c r="LG281" s="242">
        <v>26</v>
      </c>
      <c r="LH281" s="198"/>
      <c r="LI281" s="198"/>
      <c r="LJ281" s="198"/>
      <c r="LK281" s="198"/>
      <c r="LL281" s="198"/>
      <c r="LM281" s="198"/>
      <c r="LN281" s="198"/>
      <c r="LO281" s="198"/>
      <c r="LP281" s="198"/>
      <c r="LQ281" s="242">
        <v>26</v>
      </c>
      <c r="LR281" s="198"/>
      <c r="LS281" s="198"/>
      <c r="LT281" s="198"/>
      <c r="LU281" s="198"/>
      <c r="LV281" s="198"/>
      <c r="LW281" s="198"/>
      <c r="LX281" s="198"/>
      <c r="LY281" s="198"/>
      <c r="LZ281" s="198"/>
      <c r="MA281" s="198"/>
      <c r="MB281" s="198"/>
      <c r="MC281" s="198"/>
      <c r="MD281" s="198"/>
      <c r="ME281" s="198"/>
      <c r="MF281" s="198"/>
      <c r="MG281" s="198"/>
      <c r="MH281" s="198"/>
      <c r="MI281" s="198"/>
      <c r="MJ281" s="198"/>
      <c r="MK281" s="198"/>
      <c r="ML281" s="198"/>
      <c r="MM281" s="198"/>
      <c r="MN281" s="242">
        <v>26</v>
      </c>
      <c r="MO281" s="242">
        <v>21</v>
      </c>
      <c r="MP281" s="198"/>
      <c r="MQ281" s="242">
        <v>21</v>
      </c>
      <c r="MR281" s="198"/>
      <c r="MS281" s="198"/>
      <c r="MT281" s="198"/>
      <c r="MU281" s="198"/>
      <c r="MV281" s="198"/>
      <c r="MW281" s="198"/>
      <c r="MX281" s="198"/>
      <c r="MY281" s="198"/>
      <c r="MZ281" s="198"/>
      <c r="NA281" s="242">
        <v>21</v>
      </c>
      <c r="NB281" s="198"/>
      <c r="NC281" s="198"/>
      <c r="ND281" s="198"/>
      <c r="NE281" s="198"/>
      <c r="NF281" s="198"/>
      <c r="NG281" s="198"/>
      <c r="NH281" s="198"/>
      <c r="NI281" s="198"/>
      <c r="NJ281" s="198"/>
      <c r="NK281" s="198"/>
      <c r="NL281" s="198"/>
      <c r="NM281" s="198"/>
      <c r="NN281" s="198"/>
      <c r="NO281" s="198"/>
      <c r="NP281" s="198"/>
      <c r="NQ281" s="198"/>
      <c r="NR281" s="198"/>
      <c r="NS281" s="198"/>
      <c r="NT281" s="198"/>
      <c r="NU281" s="198"/>
      <c r="NV281" s="198"/>
      <c r="NW281" s="198"/>
      <c r="NX281" s="198"/>
      <c r="NY281" s="198"/>
      <c r="NZ281" s="198"/>
      <c r="OA281" s="198"/>
      <c r="OB281" s="198"/>
      <c r="OC281" s="198"/>
      <c r="OD281" s="198"/>
      <c r="OE281" s="198"/>
      <c r="OF281" s="198"/>
      <c r="OG281" s="198"/>
      <c r="OH281" s="198"/>
      <c r="OI281" s="198"/>
      <c r="OJ281" s="198"/>
      <c r="OK281" s="198"/>
      <c r="OL281" s="198"/>
      <c r="OM281" s="198"/>
      <c r="ON281" s="198"/>
      <c r="OO281" s="198"/>
      <c r="OP281" s="198"/>
      <c r="OQ281" s="198"/>
      <c r="OR281" s="198"/>
      <c r="OS281" s="198"/>
      <c r="OT281" s="198"/>
      <c r="OU281" s="198"/>
      <c r="OV281" s="198"/>
      <c r="OW281" s="198"/>
      <c r="OX281" s="198"/>
      <c r="OY281" s="198"/>
      <c r="OZ281" s="198"/>
      <c r="PA281" s="198"/>
      <c r="PB281" s="198"/>
      <c r="PC281" s="198"/>
      <c r="PD281" s="198"/>
      <c r="PE281" s="198"/>
      <c r="PF281" s="198"/>
      <c r="PG281" s="198"/>
      <c r="PH281" s="198"/>
      <c r="PI281" s="198"/>
      <c r="PJ281" s="198"/>
      <c r="PK281" s="198"/>
      <c r="PL281" s="198"/>
      <c r="PM281" s="198"/>
      <c r="PN281" s="198"/>
      <c r="PO281" s="198"/>
      <c r="PP281" s="198"/>
      <c r="PQ281" s="198"/>
      <c r="PR281" s="198"/>
      <c r="PS281" s="198"/>
      <c r="PT281" s="198"/>
      <c r="PU281" s="198"/>
      <c r="PV281" s="198"/>
      <c r="PW281" s="198"/>
      <c r="PX281" s="261"/>
      <c r="PY281" s="261"/>
      <c r="PZ281" s="261"/>
      <c r="QA281" s="261"/>
      <c r="QB281" s="261"/>
      <c r="QC281" s="261"/>
      <c r="QD281" s="261"/>
      <c r="QE281" s="261"/>
      <c r="QF281" s="261"/>
      <c r="QG281" s="261"/>
      <c r="QH281" s="261"/>
      <c r="QI281" s="261"/>
      <c r="QJ281" s="261"/>
      <c r="QK281" s="261"/>
      <c r="QL281" s="261"/>
      <c r="QM281" s="261"/>
      <c r="QN281" s="261"/>
      <c r="QO281" s="261"/>
      <c r="QP281" s="261"/>
      <c r="QQ281" s="261"/>
      <c r="QR281" s="261"/>
      <c r="QS281" s="261"/>
      <c r="QT281" s="261"/>
      <c r="QU281" s="261"/>
      <c r="QV281" s="261"/>
      <c r="QW281" s="261"/>
      <c r="QX281" s="261"/>
      <c r="QY281" s="261"/>
      <c r="QZ281" s="261"/>
      <c r="RA281" s="261"/>
      <c r="RB281" s="261"/>
      <c r="RC281" s="261"/>
      <c r="RD281" s="261"/>
      <c r="RE281" s="261"/>
      <c r="RF281" s="261"/>
      <c r="RG281" s="261"/>
      <c r="RH281" s="261"/>
      <c r="RI281" s="261"/>
      <c r="RJ281" s="261"/>
      <c r="RK281" s="261"/>
      <c r="RL281" s="261"/>
      <c r="RM281" s="261"/>
      <c r="RN281" s="261"/>
      <c r="RO281" s="261"/>
      <c r="RP281" s="261"/>
      <c r="RQ281" s="261"/>
      <c r="RR281" s="261"/>
      <c r="RS281" s="261"/>
      <c r="RT281" s="261"/>
      <c r="RU281" s="261"/>
      <c r="RV281" s="261"/>
      <c r="RW281" s="261"/>
      <c r="RX281" s="261"/>
      <c r="RY281" s="261"/>
      <c r="RZ281" s="261"/>
      <c r="SA281" s="261"/>
      <c r="SB281" s="261"/>
      <c r="SC281" s="261"/>
      <c r="SD281" s="261"/>
      <c r="SE281" s="261"/>
    </row>
    <row r="282" spans="1:499" x14ac:dyDescent="0.2">
      <c r="A282" s="230" t="s">
        <v>830</v>
      </c>
      <c r="B282" s="231" t="s">
        <v>4078</v>
      </c>
      <c r="C282" s="225"/>
      <c r="D282" s="225"/>
      <c r="E282" s="225"/>
      <c r="F282" s="226" t="s">
        <v>5981</v>
      </c>
      <c r="G282" s="226" t="s">
        <v>5550</v>
      </c>
      <c r="H282" s="226" t="s">
        <v>5551</v>
      </c>
      <c r="I282" s="226" t="s">
        <v>5978</v>
      </c>
      <c r="J282" s="226"/>
      <c r="K282" s="226"/>
      <c r="L282" s="226"/>
      <c r="M282" s="226"/>
      <c r="N282" s="226" t="s">
        <v>5612</v>
      </c>
      <c r="O282" s="226" t="s">
        <v>5617</v>
      </c>
      <c r="P282" s="226"/>
      <c r="Q282" s="237">
        <v>0</v>
      </c>
      <c r="R282" s="238"/>
      <c r="S282" s="238"/>
      <c r="T282" s="238"/>
      <c r="U282" s="238"/>
      <c r="V282" s="238"/>
      <c r="W282" s="232" t="s">
        <v>5555</v>
      </c>
      <c r="X282" s="232"/>
      <c r="Y282" s="232" t="s">
        <v>5556</v>
      </c>
      <c r="Z282" s="235">
        <v>15.19</v>
      </c>
      <c r="AA282" s="235">
        <v>25.16</v>
      </c>
      <c r="AB282" s="235">
        <v>0</v>
      </c>
      <c r="AC282" s="224">
        <v>36526</v>
      </c>
      <c r="AD282" s="224">
        <v>36526</v>
      </c>
      <c r="AE282" s="125">
        <v>21</v>
      </c>
      <c r="AF282" s="125">
        <v>20</v>
      </c>
      <c r="AG282" s="125">
        <v>8</v>
      </c>
      <c r="AH282" s="236">
        <v>1</v>
      </c>
      <c r="AI282" s="236" t="s">
        <v>819</v>
      </c>
      <c r="AJ282" s="125" t="s">
        <v>6239</v>
      </c>
      <c r="AK282" s="175" t="s">
        <v>5144</v>
      </c>
      <c r="AL282" s="125" t="s">
        <v>820</v>
      </c>
      <c r="AM282" s="27" t="s">
        <v>820</v>
      </c>
      <c r="AN282" s="126">
        <v>1.4</v>
      </c>
      <c r="AO282" s="126">
        <v>18.899999999999999</v>
      </c>
      <c r="AP282" s="126">
        <v>3.4</v>
      </c>
      <c r="AQ282" s="126">
        <v>0.2</v>
      </c>
      <c r="AR282" s="125">
        <v>0</v>
      </c>
      <c r="AS282" s="125">
        <v>0</v>
      </c>
      <c r="AT282" s="178">
        <v>43305</v>
      </c>
      <c r="AU282" s="178"/>
      <c r="AV282" s="178">
        <v>43305</v>
      </c>
      <c r="AW282" s="239" t="s">
        <v>940</v>
      </c>
      <c r="AX282" s="239" t="s">
        <v>5022</v>
      </c>
      <c r="AY282" s="127"/>
      <c r="AZ282" s="127"/>
      <c r="BA282" s="128">
        <v>1</v>
      </c>
      <c r="BB282" s="128" t="s">
        <v>489</v>
      </c>
      <c r="BC282" s="128"/>
      <c r="BD282" s="128">
        <v>1</v>
      </c>
      <c r="BE282" s="129" t="s">
        <v>541</v>
      </c>
      <c r="BF282" s="130">
        <v>1</v>
      </c>
      <c r="BG282" s="240"/>
      <c r="BH282" s="241"/>
      <c r="BI282" s="190"/>
      <c r="BJ282" s="131">
        <v>106</v>
      </c>
      <c r="BK282" s="191">
        <v>48</v>
      </c>
      <c r="BL282" s="13">
        <v>70</v>
      </c>
      <c r="BM282" s="13">
        <v>35</v>
      </c>
      <c r="BN282" s="27" t="s">
        <v>5557</v>
      </c>
      <c r="BO282" s="13" t="s">
        <v>5557</v>
      </c>
      <c r="BP282" s="222">
        <v>98</v>
      </c>
      <c r="BQ282" s="132"/>
      <c r="BR282" s="133"/>
      <c r="BS282" s="125">
        <v>1000000000</v>
      </c>
      <c r="BT282" s="134">
        <v>19</v>
      </c>
      <c r="BU282" s="135">
        <v>0.82079999999999997</v>
      </c>
      <c r="BV282" s="134">
        <v>0</v>
      </c>
      <c r="BW282" s="136">
        <v>0</v>
      </c>
      <c r="BX282" s="136">
        <v>0</v>
      </c>
      <c r="BY282" s="136">
        <v>0</v>
      </c>
      <c r="BZ282" s="134">
        <v>0</v>
      </c>
      <c r="CA282" s="134">
        <v>0</v>
      </c>
      <c r="CB282" s="134">
        <v>19</v>
      </c>
      <c r="CC282" s="135">
        <v>0.82079999999999997</v>
      </c>
      <c r="CD282" s="134"/>
      <c r="CE282" s="134"/>
      <c r="CF282" s="137">
        <v>87</v>
      </c>
      <c r="CG282" s="134">
        <v>30</v>
      </c>
      <c r="CH282" s="132"/>
      <c r="CI282" s="132"/>
      <c r="CJ282" s="229" t="s">
        <v>820</v>
      </c>
      <c r="CK282" s="233" t="s">
        <v>820</v>
      </c>
      <c r="CL282" s="138">
        <v>160</v>
      </c>
      <c r="CM282" s="138">
        <v>0</v>
      </c>
      <c r="CN282" s="135">
        <v>0</v>
      </c>
      <c r="CO282" s="135">
        <v>1.1299999999999999</v>
      </c>
      <c r="CP282" s="139"/>
      <c r="CQ282" s="135">
        <v>1</v>
      </c>
      <c r="CR282" s="179">
        <v>43479</v>
      </c>
      <c r="CS282" s="180">
        <v>43479</v>
      </c>
      <c r="CT282" s="181">
        <v>43626</v>
      </c>
      <c r="CU282" s="181">
        <v>43297</v>
      </c>
      <c r="CV282" s="181">
        <v>43353</v>
      </c>
      <c r="CW282" s="181">
        <v>43353</v>
      </c>
      <c r="CX282" s="181">
        <v>43437</v>
      </c>
      <c r="CY282" s="135">
        <v>0</v>
      </c>
      <c r="CZ282" s="134">
        <v>0</v>
      </c>
      <c r="DA282" s="135">
        <v>0</v>
      </c>
      <c r="DB282" s="135">
        <v>1.8867924528301886E-2</v>
      </c>
      <c r="DC282" s="135">
        <v>0</v>
      </c>
      <c r="DD282" s="135">
        <v>0</v>
      </c>
      <c r="DE282" s="140">
        <v>0</v>
      </c>
      <c r="DF282" s="13" t="s">
        <v>820</v>
      </c>
      <c r="DG282" s="80" t="s">
        <v>706</v>
      </c>
      <c r="DH282" s="18" t="b">
        <v>0</v>
      </c>
      <c r="DI282" s="79"/>
      <c r="DJ282" s="79"/>
      <c r="DK282" s="192"/>
      <c r="DL282" s="174"/>
      <c r="DM282" s="193"/>
      <c r="DN282" s="135"/>
      <c r="DO282" s="79"/>
      <c r="DP282" s="79"/>
      <c r="DQ282" s="79"/>
      <c r="DR282" s="79"/>
      <c r="DS282" s="79"/>
      <c r="DT282" s="79"/>
      <c r="DU282" s="79"/>
      <c r="DV282" s="18"/>
      <c r="DW282" s="18"/>
      <c r="DX282" s="18"/>
      <c r="DY282" s="177"/>
      <c r="DZ282" s="177">
        <v>0</v>
      </c>
      <c r="EA282" s="177">
        <v>0</v>
      </c>
      <c r="EB282" s="177">
        <v>0</v>
      </c>
      <c r="EC282" s="177">
        <v>0</v>
      </c>
      <c r="ED282" s="177">
        <v>0</v>
      </c>
      <c r="EE282" s="177">
        <v>0</v>
      </c>
      <c r="EF282" s="177">
        <v>0</v>
      </c>
      <c r="EG282" s="177">
        <v>0</v>
      </c>
      <c r="EH282" s="177">
        <v>0</v>
      </c>
      <c r="EI282" s="177">
        <v>0</v>
      </c>
      <c r="EJ282" s="177">
        <v>0</v>
      </c>
      <c r="EK282" s="177">
        <v>0</v>
      </c>
      <c r="EL282" s="177">
        <v>0</v>
      </c>
      <c r="EM282" s="177">
        <v>0</v>
      </c>
      <c r="EN282" s="177">
        <v>0</v>
      </c>
      <c r="EO282" s="177">
        <v>0</v>
      </c>
      <c r="EP282" s="177">
        <v>0</v>
      </c>
      <c r="EQ282" s="177">
        <v>0</v>
      </c>
      <c r="ER282" s="177">
        <v>0</v>
      </c>
      <c r="ES282" s="177">
        <v>0</v>
      </c>
      <c r="ET282" s="177">
        <v>0</v>
      </c>
      <c r="EU282" s="177">
        <v>0</v>
      </c>
      <c r="EV282" s="177">
        <v>0</v>
      </c>
      <c r="EW282" s="177">
        <v>0</v>
      </c>
      <c r="EX282" s="177">
        <v>0</v>
      </c>
      <c r="EY282" s="177">
        <v>0</v>
      </c>
      <c r="EZ282" s="177">
        <v>0</v>
      </c>
      <c r="FA282" s="177">
        <v>951</v>
      </c>
      <c r="FB282" s="177">
        <v>0</v>
      </c>
      <c r="FC282" s="245">
        <v>1</v>
      </c>
      <c r="FD282" s="242">
        <v>53</v>
      </c>
      <c r="FE282" s="242">
        <v>53</v>
      </c>
      <c r="FF282" s="242">
        <v>53</v>
      </c>
      <c r="FG282" s="245">
        <v>47</v>
      </c>
      <c r="FH282" s="245">
        <v>47</v>
      </c>
      <c r="FI282" s="242">
        <v>47</v>
      </c>
      <c r="FJ282" s="242">
        <v>47</v>
      </c>
      <c r="FK282" s="242">
        <v>43</v>
      </c>
      <c r="FL282" s="242">
        <v>43</v>
      </c>
      <c r="FM282" s="242">
        <v>43</v>
      </c>
      <c r="FN282" s="242">
        <v>43</v>
      </c>
      <c r="FO282" s="242">
        <v>43</v>
      </c>
      <c r="FP282" s="242">
        <v>43</v>
      </c>
      <c r="FQ282" s="242">
        <v>43</v>
      </c>
      <c r="FR282" s="242">
        <v>43</v>
      </c>
      <c r="FS282" s="242">
        <v>43</v>
      </c>
      <c r="FT282" s="242">
        <v>43</v>
      </c>
      <c r="FU282" s="242">
        <v>43</v>
      </c>
      <c r="FV282" s="242">
        <v>43</v>
      </c>
      <c r="FW282" s="242">
        <v>43</v>
      </c>
      <c r="FX282" s="242">
        <v>43</v>
      </c>
      <c r="FY282" s="242">
        <v>43</v>
      </c>
      <c r="FZ282" s="242">
        <v>43</v>
      </c>
      <c r="GA282" s="242">
        <v>43</v>
      </c>
      <c r="GB282" s="242">
        <v>43</v>
      </c>
      <c r="GC282" s="242">
        <v>43</v>
      </c>
      <c r="GD282" s="242">
        <v>41</v>
      </c>
      <c r="GE282" s="242">
        <v>41</v>
      </c>
      <c r="GF282" s="242">
        <v>41</v>
      </c>
      <c r="GG282" s="242">
        <v>41</v>
      </c>
      <c r="GH282" s="242">
        <v>41</v>
      </c>
      <c r="GI282" s="242">
        <v>41</v>
      </c>
      <c r="GJ282" s="242">
        <v>41</v>
      </c>
      <c r="GK282" s="242">
        <v>41</v>
      </c>
      <c r="GL282" s="242">
        <v>41</v>
      </c>
      <c r="GM282" s="242">
        <v>41</v>
      </c>
      <c r="GN282" s="242">
        <v>39</v>
      </c>
      <c r="GO282" s="242">
        <v>39</v>
      </c>
      <c r="GP282" s="242">
        <v>39</v>
      </c>
      <c r="GQ282" s="242">
        <v>39</v>
      </c>
      <c r="GR282" s="242">
        <v>39</v>
      </c>
      <c r="GS282" s="242">
        <v>39</v>
      </c>
      <c r="GT282" s="242">
        <v>38</v>
      </c>
      <c r="GU282" s="242">
        <v>38</v>
      </c>
      <c r="GV282" s="242">
        <v>38</v>
      </c>
      <c r="GW282" s="242">
        <v>38</v>
      </c>
      <c r="GX282" s="242">
        <v>38</v>
      </c>
      <c r="GY282" s="242">
        <v>38</v>
      </c>
      <c r="GZ282" s="242">
        <v>38</v>
      </c>
      <c r="HA282" s="244">
        <v>38</v>
      </c>
      <c r="HB282" s="244">
        <v>38</v>
      </c>
      <c r="HC282" s="244">
        <v>38</v>
      </c>
      <c r="HD282" s="244">
        <v>38</v>
      </c>
      <c r="HE282" s="244">
        <v>1</v>
      </c>
      <c r="HF282" s="244">
        <v>38</v>
      </c>
      <c r="HG282" s="244">
        <v>38</v>
      </c>
      <c r="HH282" s="244">
        <v>38</v>
      </c>
      <c r="HI282" s="244">
        <v>38</v>
      </c>
      <c r="HJ282" s="244">
        <v>38</v>
      </c>
      <c r="HK282" s="196"/>
      <c r="HL282" s="196"/>
      <c r="HM282" s="244">
        <v>38</v>
      </c>
      <c r="HN282" s="244">
        <v>37</v>
      </c>
      <c r="HO282" s="244">
        <v>38</v>
      </c>
      <c r="HP282" s="244">
        <v>37</v>
      </c>
      <c r="HQ282" s="244">
        <v>37</v>
      </c>
      <c r="HR282" s="244">
        <v>37</v>
      </c>
      <c r="HS282" s="244">
        <v>37</v>
      </c>
      <c r="HT282" s="244">
        <v>37</v>
      </c>
      <c r="HU282" s="244">
        <v>37</v>
      </c>
      <c r="HV282" s="196"/>
      <c r="HW282" s="244">
        <v>37</v>
      </c>
      <c r="HX282" s="244">
        <v>35</v>
      </c>
      <c r="HY282" s="244">
        <v>33</v>
      </c>
      <c r="HZ282" s="244">
        <v>33</v>
      </c>
      <c r="IA282" s="244">
        <v>33</v>
      </c>
      <c r="IB282" s="244">
        <v>33</v>
      </c>
      <c r="IC282" s="244">
        <v>33</v>
      </c>
      <c r="ID282" s="244">
        <v>33</v>
      </c>
      <c r="IE282" s="244">
        <v>33</v>
      </c>
      <c r="IF282" s="244">
        <v>33</v>
      </c>
      <c r="IG282" s="244">
        <v>33</v>
      </c>
      <c r="IH282" s="244">
        <v>33</v>
      </c>
      <c r="II282" s="244">
        <v>33</v>
      </c>
      <c r="IJ282" s="244">
        <v>33</v>
      </c>
      <c r="IK282" s="244">
        <v>33</v>
      </c>
      <c r="IL282" s="244">
        <v>33</v>
      </c>
      <c r="IM282" s="244">
        <v>33</v>
      </c>
      <c r="IN282" s="244">
        <v>33</v>
      </c>
      <c r="IO282" s="244">
        <v>33</v>
      </c>
      <c r="IP282" s="244">
        <v>33</v>
      </c>
      <c r="IQ282" s="244">
        <v>33</v>
      </c>
      <c r="IR282" s="244">
        <v>33</v>
      </c>
      <c r="IS282" s="244">
        <v>33</v>
      </c>
      <c r="IT282" s="244">
        <v>33</v>
      </c>
      <c r="IU282" s="244">
        <v>33</v>
      </c>
      <c r="IV282" s="244">
        <v>33</v>
      </c>
      <c r="IW282" s="244">
        <v>33</v>
      </c>
      <c r="IX282" s="244">
        <v>33</v>
      </c>
      <c r="IY282" s="244">
        <v>33</v>
      </c>
      <c r="IZ282" s="196"/>
      <c r="JA282" s="244">
        <v>33</v>
      </c>
      <c r="JB282" s="244">
        <v>33</v>
      </c>
      <c r="JC282" s="244">
        <v>33</v>
      </c>
      <c r="JD282" s="250">
        <v>32</v>
      </c>
      <c r="JE282" s="250">
        <v>32</v>
      </c>
      <c r="JF282" s="250">
        <v>31</v>
      </c>
      <c r="JG282" s="250">
        <v>31</v>
      </c>
      <c r="JH282" s="250">
        <v>31</v>
      </c>
      <c r="JI282" s="250">
        <v>31</v>
      </c>
      <c r="JJ282" s="250"/>
      <c r="JK282" s="244">
        <v>31</v>
      </c>
      <c r="JL282" s="250">
        <v>31</v>
      </c>
      <c r="JM282" s="250">
        <v>31</v>
      </c>
      <c r="JN282" s="250">
        <v>31</v>
      </c>
      <c r="JO282" s="250">
        <v>31</v>
      </c>
      <c r="JP282" s="250">
        <v>31</v>
      </c>
      <c r="JQ282" s="196"/>
      <c r="JR282" s="250">
        <v>31</v>
      </c>
      <c r="JS282" s="250">
        <v>31</v>
      </c>
      <c r="JT282" s="250">
        <v>31</v>
      </c>
      <c r="JU282" s="250">
        <v>30</v>
      </c>
      <c r="JV282" s="250">
        <v>30</v>
      </c>
      <c r="JW282" s="250">
        <v>30</v>
      </c>
      <c r="JX282" s="250">
        <v>30</v>
      </c>
      <c r="JY282" s="250">
        <v>30</v>
      </c>
      <c r="JZ282" s="250">
        <v>30</v>
      </c>
      <c r="KA282" s="250">
        <v>30</v>
      </c>
      <c r="KB282" s="250">
        <v>29</v>
      </c>
      <c r="KC282" s="250">
        <v>29</v>
      </c>
      <c r="KD282" s="250">
        <v>29</v>
      </c>
      <c r="KE282" s="250">
        <v>29</v>
      </c>
      <c r="KF282" s="250">
        <v>29</v>
      </c>
      <c r="KG282" s="250">
        <v>29</v>
      </c>
      <c r="KH282" s="250">
        <v>29</v>
      </c>
      <c r="KI282" s="250">
        <v>29</v>
      </c>
      <c r="KJ282" s="250">
        <v>29</v>
      </c>
      <c r="KK282" s="250">
        <v>29</v>
      </c>
      <c r="KL282" s="250">
        <v>29</v>
      </c>
      <c r="KM282" s="250">
        <v>29</v>
      </c>
      <c r="KN282" s="250">
        <v>29</v>
      </c>
      <c r="KO282" s="250">
        <v>29</v>
      </c>
      <c r="KP282" s="250">
        <v>29</v>
      </c>
      <c r="KQ282" s="250">
        <v>29</v>
      </c>
      <c r="KR282" s="250">
        <v>29</v>
      </c>
      <c r="KS282" s="250">
        <v>29</v>
      </c>
      <c r="KT282" s="250">
        <v>29</v>
      </c>
      <c r="KU282" s="250">
        <v>29</v>
      </c>
      <c r="KV282" s="250">
        <v>29</v>
      </c>
      <c r="KW282" s="250">
        <v>29</v>
      </c>
      <c r="KX282" s="196"/>
      <c r="KY282" s="196"/>
      <c r="KZ282" s="196"/>
      <c r="LA282" s="196"/>
      <c r="LB282" s="250">
        <v>27</v>
      </c>
      <c r="LC282" s="250">
        <v>31</v>
      </c>
      <c r="LD282" s="250">
        <v>31</v>
      </c>
      <c r="LE282" s="250">
        <v>25</v>
      </c>
      <c r="LF282" s="199">
        <v>0</v>
      </c>
      <c r="LG282" s="245">
        <v>23</v>
      </c>
      <c r="LH282" s="196"/>
      <c r="LI282" s="196"/>
      <c r="LJ282" s="196"/>
      <c r="LK282" s="196"/>
      <c r="LL282" s="196"/>
      <c r="LM282" s="196"/>
      <c r="LN282" s="196"/>
      <c r="LO282" s="196"/>
      <c r="LP282" s="196"/>
      <c r="LQ282" s="245">
        <v>23</v>
      </c>
      <c r="LR282" s="196"/>
      <c r="LS282" s="196"/>
      <c r="LT282" s="196"/>
      <c r="LU282" s="196"/>
      <c r="LV282" s="196"/>
      <c r="LW282" s="196"/>
      <c r="LX282" s="196"/>
      <c r="LY282" s="196"/>
      <c r="LZ282" s="196"/>
      <c r="MA282" s="196"/>
      <c r="MB282" s="196"/>
      <c r="MC282" s="196"/>
      <c r="MD282" s="196"/>
      <c r="ME282" s="196"/>
      <c r="MF282" s="196"/>
      <c r="MG282" s="196"/>
      <c r="MH282" s="196"/>
      <c r="MI282" s="196"/>
      <c r="MJ282" s="196"/>
      <c r="MK282" s="196"/>
      <c r="ML282" s="196"/>
      <c r="MM282" s="196"/>
      <c r="MN282" s="245">
        <v>23</v>
      </c>
      <c r="MO282" s="245">
        <v>19</v>
      </c>
      <c r="MP282" s="196"/>
      <c r="MQ282" s="245">
        <v>19</v>
      </c>
      <c r="MR282" s="196"/>
      <c r="MS282" s="196"/>
      <c r="MT282" s="196"/>
      <c r="MU282" s="196"/>
      <c r="MV282" s="196"/>
      <c r="MW282" s="196"/>
      <c r="MX282" s="196"/>
      <c r="MY282" s="196"/>
      <c r="MZ282" s="196"/>
      <c r="NA282" s="245">
        <v>19</v>
      </c>
      <c r="NB282" s="196"/>
      <c r="NC282" s="196"/>
      <c r="ND282" s="196"/>
      <c r="NE282" s="196"/>
      <c r="NF282" s="196"/>
      <c r="NG282" s="196"/>
      <c r="NH282" s="196"/>
      <c r="NI282" s="196"/>
      <c r="NJ282" s="196"/>
      <c r="NK282" s="196"/>
      <c r="NL282" s="196"/>
      <c r="NM282" s="196"/>
      <c r="NN282" s="196"/>
      <c r="NO282" s="196"/>
      <c r="NP282" s="196"/>
      <c r="NQ282" s="196"/>
      <c r="NR282" s="196"/>
      <c r="NS282" s="196"/>
      <c r="NT282" s="196"/>
      <c r="NU282" s="196"/>
      <c r="NV282" s="196"/>
      <c r="NW282" s="196"/>
      <c r="NX282" s="196"/>
      <c r="NY282" s="196"/>
      <c r="NZ282" s="196"/>
      <c r="OA282" s="196"/>
      <c r="OB282" s="196"/>
      <c r="OC282" s="196"/>
      <c r="OD282" s="196"/>
      <c r="OE282" s="196"/>
      <c r="OF282" s="196"/>
      <c r="OG282" s="196"/>
      <c r="OH282" s="196"/>
      <c r="OI282" s="196"/>
      <c r="OJ282" s="196"/>
      <c r="OK282" s="196"/>
      <c r="OL282" s="196"/>
      <c r="OM282" s="196"/>
      <c r="ON282" s="196"/>
      <c r="OO282" s="196"/>
      <c r="OP282" s="196"/>
      <c r="OQ282" s="196"/>
      <c r="OR282" s="196"/>
      <c r="OS282" s="196"/>
      <c r="OT282" s="196"/>
      <c r="OU282" s="196"/>
      <c r="OV282" s="196"/>
      <c r="OW282" s="196"/>
      <c r="OX282" s="196"/>
      <c r="OY282" s="196"/>
      <c r="OZ282" s="196"/>
      <c r="PA282" s="196"/>
      <c r="PB282" s="196"/>
      <c r="PC282" s="196"/>
      <c r="PD282" s="196"/>
      <c r="PE282" s="196"/>
      <c r="PF282" s="196"/>
      <c r="PG282" s="196"/>
      <c r="PH282" s="196"/>
      <c r="PI282" s="196"/>
      <c r="PJ282" s="196"/>
      <c r="PK282" s="196"/>
      <c r="PL282" s="196"/>
      <c r="PM282" s="196"/>
      <c r="PN282" s="196"/>
      <c r="PO282" s="196"/>
      <c r="PP282" s="196"/>
      <c r="PQ282" s="196"/>
      <c r="PR282" s="196"/>
      <c r="PS282" s="196"/>
      <c r="PT282" s="196"/>
      <c r="PU282" s="196"/>
      <c r="PV282" s="196"/>
      <c r="PW282" s="196"/>
      <c r="PX282" s="261"/>
      <c r="PY282" s="261"/>
      <c r="PZ282" s="261"/>
      <c r="QA282" s="261"/>
      <c r="QB282" s="261"/>
      <c r="QC282" s="261"/>
      <c r="QD282" s="261"/>
      <c r="QE282" s="261"/>
      <c r="QF282" s="261"/>
      <c r="QG282" s="261"/>
      <c r="QH282" s="261"/>
      <c r="QI282" s="261"/>
      <c r="QJ282" s="261"/>
      <c r="QK282" s="261"/>
      <c r="QL282" s="261"/>
      <c r="QM282" s="261"/>
      <c r="QN282" s="261"/>
      <c r="QO282" s="261"/>
      <c r="QP282" s="261"/>
      <c r="QQ282" s="261"/>
      <c r="QR282" s="261"/>
      <c r="QS282" s="261"/>
      <c r="QT282" s="261"/>
      <c r="QU282" s="261"/>
      <c r="QV282" s="261"/>
      <c r="QW282" s="261"/>
      <c r="QX282" s="261"/>
      <c r="QY282" s="261"/>
      <c r="QZ282" s="261"/>
      <c r="RA282" s="261"/>
      <c r="RB282" s="261"/>
      <c r="RC282" s="261"/>
      <c r="RD282" s="261"/>
      <c r="RE282" s="261"/>
      <c r="RF282" s="261"/>
      <c r="RG282" s="261"/>
      <c r="RH282" s="261"/>
      <c r="RI282" s="261"/>
      <c r="RJ282" s="261"/>
      <c r="RK282" s="261"/>
      <c r="RL282" s="261"/>
      <c r="RM282" s="261"/>
      <c r="RN282" s="261"/>
      <c r="RO282" s="261"/>
      <c r="RP282" s="261"/>
      <c r="RQ282" s="261"/>
      <c r="RR282" s="261"/>
      <c r="RS282" s="261"/>
      <c r="RT282" s="261"/>
      <c r="RU282" s="261"/>
      <c r="RV282" s="261"/>
      <c r="RW282" s="261"/>
      <c r="RX282" s="261"/>
      <c r="RY282" s="261"/>
      <c r="RZ282" s="261"/>
      <c r="SA282" s="261"/>
      <c r="SB282" s="261"/>
      <c r="SC282" s="261"/>
      <c r="SD282" s="261"/>
      <c r="SE282" s="261"/>
    </row>
    <row r="283" spans="1:499" x14ac:dyDescent="0.2">
      <c r="A283" s="230" t="s">
        <v>830</v>
      </c>
      <c r="B283" s="231" t="s">
        <v>4823</v>
      </c>
      <c r="C283" s="225"/>
      <c r="D283" s="225"/>
      <c r="E283" s="225"/>
      <c r="F283" s="226" t="s">
        <v>5982</v>
      </c>
      <c r="G283" s="226" t="s">
        <v>5550</v>
      </c>
      <c r="H283" s="226" t="s">
        <v>5551</v>
      </c>
      <c r="I283" s="226" t="s">
        <v>5978</v>
      </c>
      <c r="J283" s="226"/>
      <c r="K283" s="226"/>
      <c r="L283" s="226"/>
      <c r="M283" s="226"/>
      <c r="N283" s="226" t="s">
        <v>5612</v>
      </c>
      <c r="O283" s="226" t="s">
        <v>5613</v>
      </c>
      <c r="P283" s="226"/>
      <c r="Q283" s="237">
        <v>0</v>
      </c>
      <c r="R283" s="238"/>
      <c r="S283" s="238"/>
      <c r="T283" s="238"/>
      <c r="U283" s="238"/>
      <c r="V283" s="238"/>
      <c r="W283" s="232" t="s">
        <v>5555</v>
      </c>
      <c r="X283" s="232"/>
      <c r="Y283" s="232" t="s">
        <v>5556</v>
      </c>
      <c r="Z283" s="235">
        <v>9.02</v>
      </c>
      <c r="AA283" s="235">
        <v>21.3</v>
      </c>
      <c r="AB283" s="235">
        <v>0</v>
      </c>
      <c r="AC283" s="224">
        <v>36526</v>
      </c>
      <c r="AD283" s="224">
        <v>36526</v>
      </c>
      <c r="AE283" s="125">
        <v>21</v>
      </c>
      <c r="AF283" s="125">
        <v>20</v>
      </c>
      <c r="AG283" s="125">
        <v>8</v>
      </c>
      <c r="AH283" s="236">
        <v>1</v>
      </c>
      <c r="AI283" s="236" t="s">
        <v>819</v>
      </c>
      <c r="AJ283" s="125" t="s">
        <v>6239</v>
      </c>
      <c r="AK283" s="175" t="s">
        <v>5144</v>
      </c>
      <c r="AL283" s="125" t="s">
        <v>820</v>
      </c>
      <c r="AM283" s="27" t="s">
        <v>820</v>
      </c>
      <c r="AN283" s="126">
        <v>5.25</v>
      </c>
      <c r="AO283" s="126">
        <v>12.7</v>
      </c>
      <c r="AP283" s="126">
        <v>1.8</v>
      </c>
      <c r="AQ283" s="126">
        <v>0</v>
      </c>
      <c r="AR283" s="125">
        <v>0</v>
      </c>
      <c r="AS283" s="125">
        <v>0</v>
      </c>
      <c r="AT283" s="178">
        <v>43305</v>
      </c>
      <c r="AU283" s="178"/>
      <c r="AV283" s="178">
        <v>43416</v>
      </c>
      <c r="AW283" s="239" t="s">
        <v>940</v>
      </c>
      <c r="AX283" s="239" t="s">
        <v>5022</v>
      </c>
      <c r="AY283" s="127"/>
      <c r="AZ283" s="127"/>
      <c r="BA283" s="128">
        <v>1</v>
      </c>
      <c r="BB283" s="128" t="s">
        <v>489</v>
      </c>
      <c r="BC283" s="128"/>
      <c r="BD283" s="128">
        <v>1</v>
      </c>
      <c r="BE283" s="129" t="s">
        <v>541</v>
      </c>
      <c r="BF283" s="130">
        <v>1</v>
      </c>
      <c r="BG283" s="240"/>
      <c r="BH283" s="241"/>
      <c r="BI283" s="190"/>
      <c r="BJ283" s="131">
        <v>267</v>
      </c>
      <c r="BK283" s="191">
        <v>177</v>
      </c>
      <c r="BL283" s="13">
        <v>178</v>
      </c>
      <c r="BM283" s="13">
        <v>88</v>
      </c>
      <c r="BN283" s="27" t="s">
        <v>5557</v>
      </c>
      <c r="BO283" s="13" t="s">
        <v>5557</v>
      </c>
      <c r="BP283" s="222">
        <v>247</v>
      </c>
      <c r="BQ283" s="132"/>
      <c r="BR283" s="133"/>
      <c r="BS283" s="125">
        <v>1000000000</v>
      </c>
      <c r="BT283" s="134">
        <v>38</v>
      </c>
      <c r="BU283" s="135">
        <v>0.85770000000000002</v>
      </c>
      <c r="BV283" s="134">
        <v>0</v>
      </c>
      <c r="BW283" s="136">
        <v>0</v>
      </c>
      <c r="BX283" s="136">
        <v>0</v>
      </c>
      <c r="BY283" s="136">
        <v>0</v>
      </c>
      <c r="BZ283" s="134">
        <v>0</v>
      </c>
      <c r="CA283" s="134">
        <v>0</v>
      </c>
      <c r="CB283" s="134">
        <v>38</v>
      </c>
      <c r="CC283" s="135">
        <v>0.85770000000000002</v>
      </c>
      <c r="CD283" s="134"/>
      <c r="CE283" s="134"/>
      <c r="CF283" s="137">
        <v>229</v>
      </c>
      <c r="CG283" s="134">
        <v>76</v>
      </c>
      <c r="CH283" s="132"/>
      <c r="CI283" s="132"/>
      <c r="CJ283" s="229" t="s">
        <v>820</v>
      </c>
      <c r="CK283" s="233" t="s">
        <v>820</v>
      </c>
      <c r="CL283" s="138">
        <v>614</v>
      </c>
      <c r="CM283" s="138">
        <v>0</v>
      </c>
      <c r="CN283" s="135">
        <v>0</v>
      </c>
      <c r="CO283" s="135">
        <v>2.33</v>
      </c>
      <c r="CP283" s="139"/>
      <c r="CQ283" s="135">
        <v>1</v>
      </c>
      <c r="CR283" s="179">
        <v>43479</v>
      </c>
      <c r="CS283" s="180">
        <v>43479</v>
      </c>
      <c r="CT283" s="181">
        <v>43626</v>
      </c>
      <c r="CU283" s="181">
        <v>43297</v>
      </c>
      <c r="CV283" s="181">
        <v>43353</v>
      </c>
      <c r="CW283" s="181">
        <v>43353</v>
      </c>
      <c r="CX283" s="181">
        <v>43437</v>
      </c>
      <c r="CY283" s="135">
        <v>0</v>
      </c>
      <c r="CZ283" s="134">
        <v>0</v>
      </c>
      <c r="DA283" s="135">
        <v>0</v>
      </c>
      <c r="DB283" s="135">
        <v>1.8867924528301886E-2</v>
      </c>
      <c r="DC283" s="135">
        <v>0</v>
      </c>
      <c r="DD283" s="135">
        <v>0</v>
      </c>
      <c r="DE283" s="140">
        <v>0</v>
      </c>
      <c r="DF283" s="13" t="s">
        <v>820</v>
      </c>
      <c r="DG283" s="80" t="s">
        <v>706</v>
      </c>
      <c r="DH283" s="18" t="b">
        <v>0</v>
      </c>
      <c r="DI283" s="79"/>
      <c r="DJ283" s="79"/>
      <c r="DK283" s="192"/>
      <c r="DL283" s="174"/>
      <c r="DM283" s="193"/>
      <c r="DN283" s="135"/>
      <c r="DO283" s="79"/>
      <c r="DP283" s="79"/>
      <c r="DQ283" s="79"/>
      <c r="DR283" s="79"/>
      <c r="DS283" s="79"/>
      <c r="DT283" s="79"/>
      <c r="DU283" s="79"/>
      <c r="DV283" s="18"/>
      <c r="DW283" s="18"/>
      <c r="DX283" s="18"/>
      <c r="DY283" s="177"/>
      <c r="DZ283" s="177">
        <v>0</v>
      </c>
      <c r="EA283" s="177">
        <v>0</v>
      </c>
      <c r="EB283" s="177">
        <v>0</v>
      </c>
      <c r="EC283" s="177">
        <v>0</v>
      </c>
      <c r="ED283" s="177">
        <v>0</v>
      </c>
      <c r="EE283" s="177">
        <v>0</v>
      </c>
      <c r="EF283" s="177">
        <v>0</v>
      </c>
      <c r="EG283" s="177">
        <v>0</v>
      </c>
      <c r="EH283" s="177">
        <v>0</v>
      </c>
      <c r="EI283" s="177">
        <v>0</v>
      </c>
      <c r="EJ283" s="177">
        <v>0</v>
      </c>
      <c r="EK283" s="177">
        <v>0</v>
      </c>
      <c r="EL283" s="177">
        <v>0</v>
      </c>
      <c r="EM283" s="177">
        <v>0</v>
      </c>
      <c r="EN283" s="177">
        <v>0</v>
      </c>
      <c r="EO283" s="177">
        <v>0</v>
      </c>
      <c r="EP283" s="177">
        <v>0</v>
      </c>
      <c r="EQ283" s="177">
        <v>0</v>
      </c>
      <c r="ER283" s="177">
        <v>0</v>
      </c>
      <c r="ES283" s="177">
        <v>0</v>
      </c>
      <c r="ET283" s="177">
        <v>0</v>
      </c>
      <c r="EU283" s="177">
        <v>0</v>
      </c>
      <c r="EV283" s="177">
        <v>0</v>
      </c>
      <c r="EW283" s="177">
        <v>0</v>
      </c>
      <c r="EX283" s="177">
        <v>0</v>
      </c>
      <c r="EY283" s="177">
        <v>0</v>
      </c>
      <c r="EZ283" s="177">
        <v>0</v>
      </c>
      <c r="FA283" s="177">
        <v>22</v>
      </c>
      <c r="FB283" s="177">
        <v>0</v>
      </c>
      <c r="FC283" s="246">
        <v>100</v>
      </c>
      <c r="FD283" s="246">
        <v>154</v>
      </c>
      <c r="FE283" s="246">
        <v>154</v>
      </c>
      <c r="FF283" s="246">
        <v>154</v>
      </c>
      <c r="FG283" s="246">
        <v>138</v>
      </c>
      <c r="FH283" s="246">
        <v>128</v>
      </c>
      <c r="FI283" s="247">
        <v>128</v>
      </c>
      <c r="FJ283" s="247">
        <v>128</v>
      </c>
      <c r="FK283" s="248">
        <v>120</v>
      </c>
      <c r="FL283" s="248">
        <v>120</v>
      </c>
      <c r="FM283" s="248">
        <v>120</v>
      </c>
      <c r="FN283" s="248">
        <v>120</v>
      </c>
      <c r="FO283" s="248">
        <v>120</v>
      </c>
      <c r="FP283" s="248">
        <v>120</v>
      </c>
      <c r="FQ283" s="248">
        <v>120</v>
      </c>
      <c r="FR283" s="248">
        <v>120</v>
      </c>
      <c r="FS283" s="248">
        <v>120</v>
      </c>
      <c r="FT283" s="248">
        <v>120</v>
      </c>
      <c r="FU283" s="248">
        <v>120</v>
      </c>
      <c r="FV283" s="248">
        <v>120</v>
      </c>
      <c r="FW283" s="248">
        <v>120</v>
      </c>
      <c r="FX283" s="248">
        <v>120</v>
      </c>
      <c r="FY283" s="248">
        <v>120</v>
      </c>
      <c r="FZ283" s="248">
        <v>120</v>
      </c>
      <c r="GA283" s="248">
        <v>120</v>
      </c>
      <c r="GB283" s="248">
        <v>120</v>
      </c>
      <c r="GC283" s="248">
        <v>120</v>
      </c>
      <c r="GD283" s="248">
        <v>114</v>
      </c>
      <c r="GE283" s="248">
        <v>114</v>
      </c>
      <c r="GF283" s="248">
        <v>114</v>
      </c>
      <c r="GG283" s="248">
        <v>114</v>
      </c>
      <c r="GH283" s="248">
        <v>114</v>
      </c>
      <c r="GI283" s="248">
        <v>114</v>
      </c>
      <c r="GJ283" s="248">
        <v>114</v>
      </c>
      <c r="GK283" s="248">
        <v>114</v>
      </c>
      <c r="GL283" s="248">
        <v>112</v>
      </c>
      <c r="GM283" s="248">
        <v>111</v>
      </c>
      <c r="GN283" s="248">
        <v>108</v>
      </c>
      <c r="GO283" s="248">
        <v>108</v>
      </c>
      <c r="GP283" s="248">
        <v>108</v>
      </c>
      <c r="GQ283" s="248">
        <v>108</v>
      </c>
      <c r="GR283" s="248">
        <v>108</v>
      </c>
      <c r="GS283" s="248">
        <v>108</v>
      </c>
      <c r="GT283" s="248">
        <v>108</v>
      </c>
      <c r="GU283" s="248">
        <v>108</v>
      </c>
      <c r="GV283" s="248">
        <v>108</v>
      </c>
      <c r="GW283" s="248">
        <v>108</v>
      </c>
      <c r="GX283" s="248">
        <v>108</v>
      </c>
      <c r="GY283" s="248">
        <v>108</v>
      </c>
      <c r="GZ283" s="248">
        <v>107</v>
      </c>
      <c r="HA283" s="248">
        <v>105</v>
      </c>
      <c r="HB283" s="248">
        <v>105</v>
      </c>
      <c r="HC283" s="248">
        <v>105</v>
      </c>
      <c r="HD283" s="248">
        <v>105</v>
      </c>
      <c r="HE283" s="248">
        <v>1</v>
      </c>
      <c r="HF283" s="248">
        <v>100</v>
      </c>
      <c r="HG283" s="248">
        <v>100</v>
      </c>
      <c r="HH283" s="248">
        <v>98</v>
      </c>
      <c r="HI283" s="248">
        <v>98</v>
      </c>
      <c r="HJ283" s="248">
        <v>94</v>
      </c>
      <c r="HK283" s="198"/>
      <c r="HL283" s="198"/>
      <c r="HM283" s="248">
        <v>90</v>
      </c>
      <c r="HN283" s="248">
        <v>90</v>
      </c>
      <c r="HO283" s="248">
        <v>100</v>
      </c>
      <c r="HP283" s="248">
        <v>90</v>
      </c>
      <c r="HQ283" s="248">
        <v>90</v>
      </c>
      <c r="HR283" s="248">
        <v>89</v>
      </c>
      <c r="HS283" s="248">
        <v>89</v>
      </c>
      <c r="HT283" s="248">
        <v>89</v>
      </c>
      <c r="HU283" s="248">
        <v>89</v>
      </c>
      <c r="HV283" s="198"/>
      <c r="HW283" s="248">
        <v>89</v>
      </c>
      <c r="HX283" s="248">
        <v>89</v>
      </c>
      <c r="HY283" s="248">
        <v>87</v>
      </c>
      <c r="HZ283" s="248">
        <v>87</v>
      </c>
      <c r="IA283" s="248">
        <v>87</v>
      </c>
      <c r="IB283" s="248">
        <v>87</v>
      </c>
      <c r="IC283" s="248">
        <v>87</v>
      </c>
      <c r="ID283" s="248">
        <v>87</v>
      </c>
      <c r="IE283" s="248">
        <v>87</v>
      </c>
      <c r="IF283" s="248">
        <v>87</v>
      </c>
      <c r="IG283" s="248">
        <v>87</v>
      </c>
      <c r="IH283" s="248">
        <v>87</v>
      </c>
      <c r="II283" s="248">
        <v>87</v>
      </c>
      <c r="IJ283" s="248">
        <v>87</v>
      </c>
      <c r="IK283" s="248">
        <v>87</v>
      </c>
      <c r="IL283" s="248">
        <v>87</v>
      </c>
      <c r="IM283" s="248">
        <v>87</v>
      </c>
      <c r="IN283" s="248">
        <v>87</v>
      </c>
      <c r="IO283" s="248">
        <v>87</v>
      </c>
      <c r="IP283" s="248">
        <v>87</v>
      </c>
      <c r="IQ283" s="244">
        <v>86</v>
      </c>
      <c r="IR283" s="244">
        <v>86</v>
      </c>
      <c r="IS283" s="244">
        <v>86</v>
      </c>
      <c r="IT283" s="244">
        <v>86</v>
      </c>
      <c r="IU283" s="244">
        <v>86</v>
      </c>
      <c r="IV283" s="244">
        <v>86</v>
      </c>
      <c r="IW283" s="244">
        <v>84</v>
      </c>
      <c r="IX283" s="244">
        <v>84</v>
      </c>
      <c r="IY283" s="244">
        <v>82</v>
      </c>
      <c r="IZ283" s="198"/>
      <c r="JA283" s="244">
        <v>81</v>
      </c>
      <c r="JB283" s="244">
        <v>81</v>
      </c>
      <c r="JC283" s="244">
        <v>81</v>
      </c>
      <c r="JD283" s="244">
        <v>79</v>
      </c>
      <c r="JE283" s="244">
        <v>79</v>
      </c>
      <c r="JF283" s="244">
        <v>77</v>
      </c>
      <c r="JG283" s="244">
        <v>77</v>
      </c>
      <c r="JH283" s="244">
        <v>77</v>
      </c>
      <c r="JI283" s="244">
        <v>77</v>
      </c>
      <c r="JJ283" s="244"/>
      <c r="JK283" s="244">
        <v>77</v>
      </c>
      <c r="JL283" s="244">
        <v>77</v>
      </c>
      <c r="JM283" s="244">
        <v>77</v>
      </c>
      <c r="JN283" s="244">
        <v>76</v>
      </c>
      <c r="JO283" s="244">
        <v>73</v>
      </c>
      <c r="JP283" s="244">
        <v>73</v>
      </c>
      <c r="JQ283" s="198"/>
      <c r="JR283" s="244">
        <v>73</v>
      </c>
      <c r="JS283" s="244">
        <v>73</v>
      </c>
      <c r="JT283" s="244">
        <v>73</v>
      </c>
      <c r="JU283" s="244">
        <v>72</v>
      </c>
      <c r="JV283" s="244">
        <v>72</v>
      </c>
      <c r="JW283" s="244">
        <v>72</v>
      </c>
      <c r="JX283" s="244">
        <v>72</v>
      </c>
      <c r="JY283" s="244">
        <v>68</v>
      </c>
      <c r="JZ283" s="244">
        <v>68</v>
      </c>
      <c r="KA283" s="244">
        <v>68</v>
      </c>
      <c r="KB283" s="244">
        <v>61</v>
      </c>
      <c r="KC283" s="244">
        <v>61</v>
      </c>
      <c r="KD283" s="244">
        <v>61</v>
      </c>
      <c r="KE283" s="244">
        <v>61</v>
      </c>
      <c r="KF283" s="244">
        <v>61</v>
      </c>
      <c r="KG283" s="244">
        <v>61</v>
      </c>
      <c r="KH283" s="244">
        <v>59</v>
      </c>
      <c r="KI283" s="244">
        <v>59</v>
      </c>
      <c r="KJ283" s="244">
        <v>59</v>
      </c>
      <c r="KK283" s="244">
        <v>59</v>
      </c>
      <c r="KL283" s="244">
        <v>59</v>
      </c>
      <c r="KM283" s="244">
        <v>59</v>
      </c>
      <c r="KN283" s="244">
        <v>59</v>
      </c>
      <c r="KO283" s="244">
        <v>59</v>
      </c>
      <c r="KP283" s="244">
        <v>59</v>
      </c>
      <c r="KQ283" s="244">
        <v>59</v>
      </c>
      <c r="KR283" s="244">
        <v>59</v>
      </c>
      <c r="KS283" s="244">
        <v>59</v>
      </c>
      <c r="KT283" s="244">
        <v>59</v>
      </c>
      <c r="KU283" s="244">
        <v>59</v>
      </c>
      <c r="KV283" s="244">
        <v>57</v>
      </c>
      <c r="KW283" s="244">
        <v>57</v>
      </c>
      <c r="KX283" s="198"/>
      <c r="KY283" s="198"/>
      <c r="KZ283" s="198"/>
      <c r="LA283" s="198"/>
      <c r="LB283" s="242">
        <v>52</v>
      </c>
      <c r="LC283" s="244">
        <v>77</v>
      </c>
      <c r="LD283" s="244">
        <v>77</v>
      </c>
      <c r="LE283" s="242">
        <v>49</v>
      </c>
      <c r="LF283" s="243">
        <v>0</v>
      </c>
      <c r="LG283" s="242">
        <v>49</v>
      </c>
      <c r="LH283" s="198"/>
      <c r="LI283" s="198"/>
      <c r="LJ283" s="198"/>
      <c r="LK283" s="198"/>
      <c r="LL283" s="198"/>
      <c r="LM283" s="198"/>
      <c r="LN283" s="198"/>
      <c r="LO283" s="198"/>
      <c r="LP283" s="198"/>
      <c r="LQ283" s="242">
        <v>49</v>
      </c>
      <c r="LR283" s="198"/>
      <c r="LS283" s="198"/>
      <c r="LT283" s="198"/>
      <c r="LU283" s="198"/>
      <c r="LV283" s="198"/>
      <c r="LW283" s="198"/>
      <c r="LX283" s="198"/>
      <c r="LY283" s="198"/>
      <c r="LZ283" s="198"/>
      <c r="MA283" s="198"/>
      <c r="MB283" s="198"/>
      <c r="MC283" s="198"/>
      <c r="MD283" s="198"/>
      <c r="ME283" s="198"/>
      <c r="MF283" s="198"/>
      <c r="MG283" s="198"/>
      <c r="MH283" s="198"/>
      <c r="MI283" s="198"/>
      <c r="MJ283" s="198"/>
      <c r="MK283" s="198"/>
      <c r="ML283" s="198"/>
      <c r="MM283" s="198"/>
      <c r="MN283" s="242">
        <v>49</v>
      </c>
      <c r="MO283" s="242">
        <v>38</v>
      </c>
      <c r="MP283" s="198"/>
      <c r="MQ283" s="242">
        <v>38</v>
      </c>
      <c r="MR283" s="198"/>
      <c r="MS283" s="198"/>
      <c r="MT283" s="198"/>
      <c r="MU283" s="198"/>
      <c r="MV283" s="198"/>
      <c r="MW283" s="198"/>
      <c r="MX283" s="198"/>
      <c r="MY283" s="198"/>
      <c r="MZ283" s="198"/>
      <c r="NA283" s="242">
        <v>38</v>
      </c>
      <c r="NB283" s="198"/>
      <c r="NC283" s="198"/>
      <c r="ND283" s="198"/>
      <c r="NE283" s="198"/>
      <c r="NF283" s="198"/>
      <c r="NG283" s="198"/>
      <c r="NH283" s="198"/>
      <c r="NI283" s="198"/>
      <c r="NJ283" s="198"/>
      <c r="NK283" s="198"/>
      <c r="NL283" s="198"/>
      <c r="NM283" s="198"/>
      <c r="NN283" s="198"/>
      <c r="NO283" s="198"/>
      <c r="NP283" s="198"/>
      <c r="NQ283" s="198"/>
      <c r="NR283" s="198"/>
      <c r="NS283" s="198"/>
      <c r="NT283" s="198"/>
      <c r="NU283" s="198"/>
      <c r="NV283" s="198"/>
      <c r="NW283" s="198"/>
      <c r="NX283" s="198"/>
      <c r="NY283" s="198"/>
      <c r="NZ283" s="198"/>
      <c r="OA283" s="198"/>
      <c r="OB283" s="198"/>
      <c r="OC283" s="198"/>
      <c r="OD283" s="198"/>
      <c r="OE283" s="198"/>
      <c r="OF283" s="198"/>
      <c r="OG283" s="198"/>
      <c r="OH283" s="198"/>
      <c r="OI283" s="198"/>
      <c r="OJ283" s="198"/>
      <c r="OK283" s="198"/>
      <c r="OL283" s="198"/>
      <c r="OM283" s="198"/>
      <c r="ON283" s="198"/>
      <c r="OO283" s="198"/>
      <c r="OP283" s="198"/>
      <c r="OQ283" s="198"/>
      <c r="OR283" s="198"/>
      <c r="OS283" s="198"/>
      <c r="OT283" s="198"/>
      <c r="OU283" s="198"/>
      <c r="OV283" s="198"/>
      <c r="OW283" s="198"/>
      <c r="OX283" s="198"/>
      <c r="OY283" s="198"/>
      <c r="OZ283" s="198"/>
      <c r="PA283" s="198"/>
      <c r="PB283" s="198"/>
      <c r="PC283" s="198"/>
      <c r="PD283" s="198"/>
      <c r="PE283" s="198"/>
      <c r="PF283" s="198"/>
      <c r="PG283" s="198"/>
      <c r="PH283" s="198"/>
      <c r="PI283" s="198"/>
      <c r="PJ283" s="198"/>
      <c r="PK283" s="198"/>
      <c r="PL283" s="198"/>
      <c r="PM283" s="198"/>
      <c r="PN283" s="198"/>
      <c r="PO283" s="198"/>
      <c r="PP283" s="198"/>
      <c r="PQ283" s="198"/>
      <c r="PR283" s="198"/>
      <c r="PS283" s="198"/>
      <c r="PT283" s="198"/>
      <c r="PU283" s="198"/>
      <c r="PV283" s="198"/>
      <c r="PW283" s="198"/>
      <c r="PX283" s="261"/>
      <c r="PY283" s="261"/>
      <c r="PZ283" s="261"/>
      <c r="QA283" s="261"/>
      <c r="QB283" s="261"/>
      <c r="QC283" s="261"/>
      <c r="QD283" s="261"/>
      <c r="QE283" s="261"/>
      <c r="QF283" s="261"/>
      <c r="QG283" s="261"/>
      <c r="QH283" s="261"/>
      <c r="QI283" s="261"/>
      <c r="QJ283" s="261"/>
      <c r="QK283" s="261"/>
      <c r="QL283" s="261"/>
      <c r="QM283" s="261"/>
      <c r="QN283" s="261"/>
      <c r="QO283" s="261"/>
      <c r="QP283" s="261"/>
      <c r="QQ283" s="261"/>
      <c r="QR283" s="261"/>
      <c r="QS283" s="261"/>
      <c r="QT283" s="261"/>
      <c r="QU283" s="261"/>
      <c r="QV283" s="261"/>
      <c r="QW283" s="261"/>
      <c r="QX283" s="261"/>
      <c r="QY283" s="261"/>
      <c r="QZ283" s="261"/>
      <c r="RA283" s="261"/>
      <c r="RB283" s="261"/>
      <c r="RC283" s="261"/>
      <c r="RD283" s="261"/>
      <c r="RE283" s="261"/>
      <c r="RF283" s="261"/>
      <c r="RG283" s="261"/>
      <c r="RH283" s="261"/>
      <c r="RI283" s="261"/>
      <c r="RJ283" s="261"/>
      <c r="RK283" s="261"/>
      <c r="RL283" s="261"/>
      <c r="RM283" s="261"/>
      <c r="RN283" s="261"/>
      <c r="RO283" s="261"/>
      <c r="RP283" s="261"/>
      <c r="RQ283" s="261"/>
      <c r="RR283" s="261"/>
      <c r="RS283" s="261"/>
      <c r="RT283" s="261"/>
      <c r="RU283" s="261"/>
      <c r="RV283" s="261"/>
      <c r="RW283" s="261"/>
      <c r="RX283" s="261"/>
      <c r="RY283" s="261"/>
      <c r="RZ283" s="261"/>
      <c r="SA283" s="261"/>
      <c r="SB283" s="261"/>
      <c r="SC283" s="261"/>
      <c r="SD283" s="261"/>
      <c r="SE283" s="261"/>
    </row>
    <row r="284" spans="1:499" x14ac:dyDescent="0.2">
      <c r="A284" s="230" t="s">
        <v>830</v>
      </c>
      <c r="B284" s="231" t="s">
        <v>4821</v>
      </c>
      <c r="C284" s="225"/>
      <c r="D284" s="225"/>
      <c r="E284" s="225"/>
      <c r="F284" s="226" t="s">
        <v>5983</v>
      </c>
      <c r="G284" s="226" t="s">
        <v>5550</v>
      </c>
      <c r="H284" s="226" t="s">
        <v>5551</v>
      </c>
      <c r="I284" s="226" t="s">
        <v>5978</v>
      </c>
      <c r="J284" s="226"/>
      <c r="K284" s="226"/>
      <c r="L284" s="226"/>
      <c r="M284" s="226"/>
      <c r="N284" s="226" t="s">
        <v>5612</v>
      </c>
      <c r="O284" s="226" t="s">
        <v>5655</v>
      </c>
      <c r="P284" s="226"/>
      <c r="Q284" s="237">
        <v>0</v>
      </c>
      <c r="R284" s="238"/>
      <c r="S284" s="238"/>
      <c r="T284" s="238"/>
      <c r="U284" s="238"/>
      <c r="V284" s="238"/>
      <c r="W284" s="232" t="s">
        <v>5555</v>
      </c>
      <c r="X284" s="232"/>
      <c r="Y284" s="232" t="s">
        <v>5556</v>
      </c>
      <c r="Z284" s="235">
        <v>9.67</v>
      </c>
      <c r="AA284" s="235">
        <v>16</v>
      </c>
      <c r="AB284" s="235">
        <v>0</v>
      </c>
      <c r="AC284" s="224">
        <v>36526</v>
      </c>
      <c r="AD284" s="224">
        <v>36526</v>
      </c>
      <c r="AE284" s="125">
        <v>21</v>
      </c>
      <c r="AF284" s="125">
        <v>20</v>
      </c>
      <c r="AG284" s="125">
        <v>8</v>
      </c>
      <c r="AH284" s="236">
        <v>1</v>
      </c>
      <c r="AI284" s="236" t="s">
        <v>819</v>
      </c>
      <c r="AJ284" s="125" t="s">
        <v>6239</v>
      </c>
      <c r="AK284" s="175" t="s">
        <v>5144</v>
      </c>
      <c r="AL284" s="125" t="s">
        <v>820</v>
      </c>
      <c r="AM284" s="27" t="s">
        <v>820</v>
      </c>
      <c r="AN284" s="126">
        <v>7.23</v>
      </c>
      <c r="AO284" s="126">
        <v>9.1999999999999993</v>
      </c>
      <c r="AP284" s="126">
        <v>2.1</v>
      </c>
      <c r="AQ284" s="126">
        <v>0</v>
      </c>
      <c r="AR284" s="125">
        <v>0</v>
      </c>
      <c r="AS284" s="125">
        <v>0</v>
      </c>
      <c r="AT284" s="178">
        <v>43305</v>
      </c>
      <c r="AU284" s="178"/>
      <c r="AV284" s="178">
        <v>43095</v>
      </c>
      <c r="AW284" s="239" t="s">
        <v>940</v>
      </c>
      <c r="AX284" s="239" t="s">
        <v>5022</v>
      </c>
      <c r="AY284" s="127"/>
      <c r="AZ284" s="127"/>
      <c r="BA284" s="128">
        <v>1</v>
      </c>
      <c r="BB284" s="128" t="s">
        <v>489</v>
      </c>
      <c r="BC284" s="128"/>
      <c r="BD284" s="128">
        <v>1</v>
      </c>
      <c r="BE284" s="129" t="s">
        <v>541</v>
      </c>
      <c r="BF284" s="130">
        <v>1</v>
      </c>
      <c r="BG284" s="240"/>
      <c r="BH284" s="241"/>
      <c r="BI284" s="190"/>
      <c r="BJ284" s="131">
        <v>267</v>
      </c>
      <c r="BK284" s="191">
        <v>243</v>
      </c>
      <c r="BL284" s="13">
        <v>178</v>
      </c>
      <c r="BM284" s="13">
        <v>88</v>
      </c>
      <c r="BN284" s="27" t="s">
        <v>5557</v>
      </c>
      <c r="BO284" s="13" t="s">
        <v>5557</v>
      </c>
      <c r="BP284" s="222">
        <v>247</v>
      </c>
      <c r="BQ284" s="132"/>
      <c r="BR284" s="133"/>
      <c r="BS284" s="125">
        <v>1000000000</v>
      </c>
      <c r="BT284" s="134">
        <v>7</v>
      </c>
      <c r="BU284" s="135">
        <v>0.9738</v>
      </c>
      <c r="BV284" s="134">
        <v>54</v>
      </c>
      <c r="BW284" s="136">
        <v>0</v>
      </c>
      <c r="BX284" s="136">
        <v>0</v>
      </c>
      <c r="BY284" s="136">
        <v>54</v>
      </c>
      <c r="BZ284" s="134">
        <v>0</v>
      </c>
      <c r="CA284" s="134">
        <v>0</v>
      </c>
      <c r="CB284" s="134">
        <v>61</v>
      </c>
      <c r="CC284" s="135">
        <v>0.77149999999999996</v>
      </c>
      <c r="CD284" s="134"/>
      <c r="CE284" s="134"/>
      <c r="CF284" s="137">
        <v>206</v>
      </c>
      <c r="CG284" s="134">
        <v>76</v>
      </c>
      <c r="CH284" s="132"/>
      <c r="CI284" s="132"/>
      <c r="CJ284" s="229" t="s">
        <v>820</v>
      </c>
      <c r="CK284" s="233" t="s">
        <v>820</v>
      </c>
      <c r="CL284" s="138">
        <v>513</v>
      </c>
      <c r="CM284" s="138">
        <v>0</v>
      </c>
      <c r="CN284" s="135">
        <v>0</v>
      </c>
      <c r="CO284" s="135">
        <v>1.1200000000000001</v>
      </c>
      <c r="CP284" s="139"/>
      <c r="CQ284" s="135">
        <v>1</v>
      </c>
      <c r="CR284" s="179">
        <v>43479</v>
      </c>
      <c r="CS284" s="180">
        <v>43479</v>
      </c>
      <c r="CT284" s="181">
        <v>43626</v>
      </c>
      <c r="CU284" s="181">
        <v>43297</v>
      </c>
      <c r="CV284" s="181">
        <v>43353</v>
      </c>
      <c r="CW284" s="181">
        <v>43353</v>
      </c>
      <c r="CX284" s="181">
        <v>43437</v>
      </c>
      <c r="CY284" s="135">
        <v>0</v>
      </c>
      <c r="CZ284" s="134">
        <v>0</v>
      </c>
      <c r="DA284" s="135">
        <v>0</v>
      </c>
      <c r="DB284" s="135">
        <v>1.8867924528301886E-2</v>
      </c>
      <c r="DC284" s="135">
        <v>0</v>
      </c>
      <c r="DD284" s="135">
        <v>0</v>
      </c>
      <c r="DE284" s="140">
        <v>0</v>
      </c>
      <c r="DF284" s="13" t="s">
        <v>820</v>
      </c>
      <c r="DG284" s="80" t="s">
        <v>706</v>
      </c>
      <c r="DH284" s="18" t="b">
        <v>0</v>
      </c>
      <c r="DI284" s="79"/>
      <c r="DJ284" s="79"/>
      <c r="DK284" s="192"/>
      <c r="DL284" s="174"/>
      <c r="DM284" s="193"/>
      <c r="DN284" s="135"/>
      <c r="DO284" s="79"/>
      <c r="DP284" s="79"/>
      <c r="DQ284" s="79"/>
      <c r="DR284" s="79"/>
      <c r="DS284" s="79"/>
      <c r="DT284" s="79"/>
      <c r="DU284" s="79"/>
      <c r="DV284" s="18"/>
      <c r="DW284" s="18"/>
      <c r="DX284" s="18"/>
      <c r="DY284" s="177"/>
      <c r="DZ284" s="177">
        <v>0</v>
      </c>
      <c r="EA284" s="177">
        <v>0</v>
      </c>
      <c r="EB284" s="177">
        <v>0</v>
      </c>
      <c r="EC284" s="177">
        <v>0</v>
      </c>
      <c r="ED284" s="177">
        <v>0</v>
      </c>
      <c r="EE284" s="177">
        <v>0</v>
      </c>
      <c r="EF284" s="177">
        <v>0</v>
      </c>
      <c r="EG284" s="177">
        <v>0</v>
      </c>
      <c r="EH284" s="177">
        <v>0</v>
      </c>
      <c r="EI284" s="177">
        <v>0</v>
      </c>
      <c r="EJ284" s="177">
        <v>0</v>
      </c>
      <c r="EK284" s="177">
        <v>0</v>
      </c>
      <c r="EL284" s="177">
        <v>0</v>
      </c>
      <c r="EM284" s="177">
        <v>0</v>
      </c>
      <c r="EN284" s="177">
        <v>0</v>
      </c>
      <c r="EO284" s="177">
        <v>0</v>
      </c>
      <c r="EP284" s="177">
        <v>0</v>
      </c>
      <c r="EQ284" s="177">
        <v>0</v>
      </c>
      <c r="ER284" s="177">
        <v>0</v>
      </c>
      <c r="ES284" s="177">
        <v>0</v>
      </c>
      <c r="ET284" s="177">
        <v>0</v>
      </c>
      <c r="EU284" s="177">
        <v>0</v>
      </c>
      <c r="EV284" s="177">
        <v>0</v>
      </c>
      <c r="EW284" s="177">
        <v>0</v>
      </c>
      <c r="EX284" s="177">
        <v>0</v>
      </c>
      <c r="EY284" s="177">
        <v>0</v>
      </c>
      <c r="EZ284" s="177">
        <v>0</v>
      </c>
      <c r="FA284" s="177">
        <v>128</v>
      </c>
      <c r="FB284" s="177">
        <v>0</v>
      </c>
      <c r="FC284" s="246">
        <v>93</v>
      </c>
      <c r="FD284" s="246">
        <v>63</v>
      </c>
      <c r="FE284" s="249">
        <v>63</v>
      </c>
      <c r="FF284" s="248">
        <v>63</v>
      </c>
      <c r="FG284" s="245">
        <v>24</v>
      </c>
      <c r="FH284" s="245">
        <v>20</v>
      </c>
      <c r="FI284" s="245">
        <v>20</v>
      </c>
      <c r="FJ284" s="245">
        <v>20</v>
      </c>
      <c r="FK284" s="245">
        <v>12</v>
      </c>
      <c r="FL284" s="245">
        <v>12</v>
      </c>
      <c r="FM284" s="245">
        <v>12</v>
      </c>
      <c r="FN284" s="245">
        <v>12</v>
      </c>
      <c r="FO284" s="245">
        <v>12</v>
      </c>
      <c r="FP284" s="245">
        <v>12</v>
      </c>
      <c r="FQ284" s="245">
        <v>12</v>
      </c>
      <c r="FR284" s="245">
        <v>12</v>
      </c>
      <c r="FS284" s="245">
        <v>12</v>
      </c>
      <c r="FT284" s="245">
        <v>12</v>
      </c>
      <c r="FU284" s="245">
        <v>12</v>
      </c>
      <c r="FV284" s="245">
        <v>12</v>
      </c>
      <c r="FW284" s="245">
        <v>12</v>
      </c>
      <c r="FX284" s="245">
        <v>12</v>
      </c>
      <c r="FY284" s="245">
        <v>12</v>
      </c>
      <c r="FZ284" s="245">
        <v>12</v>
      </c>
      <c r="GA284" s="245">
        <v>12</v>
      </c>
      <c r="GB284" s="245">
        <v>12</v>
      </c>
      <c r="GC284" s="245">
        <v>12</v>
      </c>
      <c r="GD284" s="199">
        <v>0</v>
      </c>
      <c r="GE284" s="252">
        <v>-1</v>
      </c>
      <c r="GF284" s="199">
        <v>0</v>
      </c>
      <c r="GG284" s="199">
        <v>0</v>
      </c>
      <c r="GH284" s="199">
        <v>0</v>
      </c>
      <c r="GI284" s="199">
        <v>0</v>
      </c>
      <c r="GJ284" s="199">
        <v>0</v>
      </c>
      <c r="GK284" s="199">
        <v>0</v>
      </c>
      <c r="GL284" s="199">
        <v>0</v>
      </c>
      <c r="GM284" s="199">
        <v>0</v>
      </c>
      <c r="GN284" s="245">
        <v>2</v>
      </c>
      <c r="GO284" s="245">
        <v>2</v>
      </c>
      <c r="GP284" s="245">
        <v>2</v>
      </c>
      <c r="GQ284" s="245">
        <v>2</v>
      </c>
      <c r="GR284" s="245">
        <v>2</v>
      </c>
      <c r="GS284" s="245">
        <v>2</v>
      </c>
      <c r="GT284" s="245">
        <v>2</v>
      </c>
      <c r="GU284" s="245">
        <v>2</v>
      </c>
      <c r="GV284" s="245">
        <v>2</v>
      </c>
      <c r="GW284" s="245">
        <v>2</v>
      </c>
      <c r="GX284" s="245">
        <v>2</v>
      </c>
      <c r="GY284" s="245">
        <v>2</v>
      </c>
      <c r="GZ284" s="245">
        <v>2</v>
      </c>
      <c r="HA284" s="245">
        <v>2</v>
      </c>
      <c r="HB284" s="245">
        <v>1</v>
      </c>
      <c r="HC284" s="199">
        <v>0</v>
      </c>
      <c r="HD284" s="199">
        <v>0</v>
      </c>
      <c r="HE284" s="199">
        <v>1</v>
      </c>
      <c r="HF284" s="199">
        <v>0</v>
      </c>
      <c r="HG284" s="199">
        <v>0</v>
      </c>
      <c r="HH284" s="245">
        <v>3</v>
      </c>
      <c r="HI284" s="242">
        <v>3</v>
      </c>
      <c r="HJ284" s="242">
        <v>3</v>
      </c>
      <c r="HK284" s="196"/>
      <c r="HL284" s="196"/>
      <c r="HM284" s="243">
        <v>0</v>
      </c>
      <c r="HN284" s="243">
        <v>0</v>
      </c>
      <c r="HO284" s="243">
        <v>0</v>
      </c>
      <c r="HP284" s="243">
        <v>0</v>
      </c>
      <c r="HQ284" s="243">
        <v>0</v>
      </c>
      <c r="HR284" s="243">
        <v>0</v>
      </c>
      <c r="HS284" s="243">
        <v>0</v>
      </c>
      <c r="HT284" s="243">
        <v>0</v>
      </c>
      <c r="HU284" s="243">
        <v>0</v>
      </c>
      <c r="HV284" s="196"/>
      <c r="HW284" s="243">
        <v>0</v>
      </c>
      <c r="HX284" s="243">
        <v>0</v>
      </c>
      <c r="HY284" s="243">
        <v>0</v>
      </c>
      <c r="HZ284" s="243">
        <v>0</v>
      </c>
      <c r="IA284" s="243">
        <v>0</v>
      </c>
      <c r="IB284" s="243">
        <v>0</v>
      </c>
      <c r="IC284" s="243">
        <v>0</v>
      </c>
      <c r="ID284" s="243">
        <v>0</v>
      </c>
      <c r="IE284" s="243">
        <v>0</v>
      </c>
      <c r="IF284" s="243">
        <v>0</v>
      </c>
      <c r="IG284" s="243">
        <v>0</v>
      </c>
      <c r="IH284" s="243">
        <v>0</v>
      </c>
      <c r="II284" s="243">
        <v>0</v>
      </c>
      <c r="IJ284" s="243">
        <v>0</v>
      </c>
      <c r="IK284" s="243">
        <v>0</v>
      </c>
      <c r="IL284" s="243">
        <v>0</v>
      </c>
      <c r="IM284" s="243">
        <v>0</v>
      </c>
      <c r="IN284" s="243">
        <v>0</v>
      </c>
      <c r="IO284" s="243">
        <v>0</v>
      </c>
      <c r="IP284" s="243">
        <v>0</v>
      </c>
      <c r="IQ284" s="243">
        <v>0</v>
      </c>
      <c r="IR284" s="243">
        <v>0</v>
      </c>
      <c r="IS284" s="243">
        <v>0</v>
      </c>
      <c r="IT284" s="243">
        <v>0</v>
      </c>
      <c r="IU284" s="243">
        <v>0</v>
      </c>
      <c r="IV284" s="243">
        <v>0</v>
      </c>
      <c r="IW284" s="243">
        <v>0</v>
      </c>
      <c r="IX284" s="243">
        <v>0</v>
      </c>
      <c r="IY284" s="243">
        <v>0</v>
      </c>
      <c r="IZ284" s="196"/>
      <c r="JA284" s="243">
        <v>0</v>
      </c>
      <c r="JB284" s="243">
        <v>0</v>
      </c>
      <c r="JC284" s="243">
        <v>0</v>
      </c>
      <c r="JD284" s="199">
        <v>0</v>
      </c>
      <c r="JE284" s="199">
        <v>0</v>
      </c>
      <c r="JF284" s="199">
        <v>0</v>
      </c>
      <c r="JG284" s="199">
        <v>0</v>
      </c>
      <c r="JH284" s="199">
        <v>0</v>
      </c>
      <c r="JI284" s="199">
        <v>0</v>
      </c>
      <c r="JJ284" s="199"/>
      <c r="JK284" s="243">
        <v>0</v>
      </c>
      <c r="JL284" s="199">
        <v>0</v>
      </c>
      <c r="JM284" s="199">
        <v>0</v>
      </c>
      <c r="JN284" s="199">
        <v>0</v>
      </c>
      <c r="JO284" s="199">
        <v>0</v>
      </c>
      <c r="JP284" s="199">
        <v>0</v>
      </c>
      <c r="JQ284" s="196"/>
      <c r="JR284" s="199">
        <v>0</v>
      </c>
      <c r="JS284" s="199">
        <v>0</v>
      </c>
      <c r="JT284" s="199">
        <v>0</v>
      </c>
      <c r="JU284" s="249">
        <v>108</v>
      </c>
      <c r="JV284" s="249">
        <v>95</v>
      </c>
      <c r="JW284" s="249">
        <v>95</v>
      </c>
      <c r="JX284" s="249">
        <v>95</v>
      </c>
      <c r="JY284" s="249">
        <v>92</v>
      </c>
      <c r="JZ284" s="249">
        <v>92</v>
      </c>
      <c r="KA284" s="250">
        <v>86</v>
      </c>
      <c r="KB284" s="250">
        <v>82</v>
      </c>
      <c r="KC284" s="250">
        <v>76</v>
      </c>
      <c r="KD284" s="250">
        <v>76</v>
      </c>
      <c r="KE284" s="250">
        <v>76</v>
      </c>
      <c r="KF284" s="250">
        <v>76</v>
      </c>
      <c r="KG284" s="250">
        <v>76</v>
      </c>
      <c r="KH284" s="250">
        <v>76</v>
      </c>
      <c r="KI284" s="250">
        <v>76</v>
      </c>
      <c r="KJ284" s="250">
        <v>76</v>
      </c>
      <c r="KK284" s="250">
        <v>76</v>
      </c>
      <c r="KL284" s="250">
        <v>76</v>
      </c>
      <c r="KM284" s="250">
        <v>76</v>
      </c>
      <c r="KN284" s="250">
        <v>76</v>
      </c>
      <c r="KO284" s="250">
        <v>76</v>
      </c>
      <c r="KP284" s="250">
        <v>76</v>
      </c>
      <c r="KQ284" s="250">
        <v>76</v>
      </c>
      <c r="KR284" s="250">
        <v>76</v>
      </c>
      <c r="KS284" s="250">
        <v>76</v>
      </c>
      <c r="KT284" s="250">
        <v>73</v>
      </c>
      <c r="KU284" s="250">
        <v>73</v>
      </c>
      <c r="KV284" s="250">
        <v>73</v>
      </c>
      <c r="KW284" s="250">
        <v>73</v>
      </c>
      <c r="KX284" s="196"/>
      <c r="KY284" s="196"/>
      <c r="KZ284" s="196"/>
      <c r="LA284" s="196"/>
      <c r="LB284" s="245">
        <v>37</v>
      </c>
      <c r="LC284" s="199">
        <v>0</v>
      </c>
      <c r="LD284" s="199">
        <v>0</v>
      </c>
      <c r="LE284" s="245">
        <v>34</v>
      </c>
      <c r="LF284" s="199">
        <v>0</v>
      </c>
      <c r="LG284" s="245">
        <v>34</v>
      </c>
      <c r="LH284" s="196"/>
      <c r="LI284" s="196"/>
      <c r="LJ284" s="196"/>
      <c r="LK284" s="196"/>
      <c r="LL284" s="196"/>
      <c r="LM284" s="196"/>
      <c r="LN284" s="196"/>
      <c r="LO284" s="196"/>
      <c r="LP284" s="196"/>
      <c r="LQ284" s="245">
        <v>34</v>
      </c>
      <c r="LR284" s="196"/>
      <c r="LS284" s="196"/>
      <c r="LT284" s="196"/>
      <c r="LU284" s="196"/>
      <c r="LV284" s="196"/>
      <c r="LW284" s="196"/>
      <c r="LX284" s="196"/>
      <c r="LY284" s="196"/>
      <c r="LZ284" s="196"/>
      <c r="MA284" s="196"/>
      <c r="MB284" s="196"/>
      <c r="MC284" s="196"/>
      <c r="MD284" s="196"/>
      <c r="ME284" s="196"/>
      <c r="MF284" s="196"/>
      <c r="MG284" s="196"/>
      <c r="MH284" s="196"/>
      <c r="MI284" s="196"/>
      <c r="MJ284" s="196"/>
      <c r="MK284" s="196"/>
      <c r="ML284" s="196"/>
      <c r="MM284" s="196"/>
      <c r="MN284" s="245">
        <v>34</v>
      </c>
      <c r="MO284" s="245">
        <v>7</v>
      </c>
      <c r="MP284" s="196"/>
      <c r="MQ284" s="245">
        <v>7</v>
      </c>
      <c r="MR284" s="196"/>
      <c r="MS284" s="196"/>
      <c r="MT284" s="196"/>
      <c r="MU284" s="196"/>
      <c r="MV284" s="196"/>
      <c r="MW284" s="196"/>
      <c r="MX284" s="196"/>
      <c r="MY284" s="196"/>
      <c r="MZ284" s="196"/>
      <c r="NA284" s="245">
        <v>7</v>
      </c>
      <c r="NB284" s="196"/>
      <c r="NC284" s="196"/>
      <c r="ND284" s="196"/>
      <c r="NE284" s="196"/>
      <c r="NF284" s="196"/>
      <c r="NG284" s="196"/>
      <c r="NH284" s="196"/>
      <c r="NI284" s="196"/>
      <c r="NJ284" s="196"/>
      <c r="NK284" s="196"/>
      <c r="NL284" s="196"/>
      <c r="NM284" s="196"/>
      <c r="NN284" s="196"/>
      <c r="NO284" s="196"/>
      <c r="NP284" s="196"/>
      <c r="NQ284" s="196"/>
      <c r="NR284" s="196"/>
      <c r="NS284" s="196"/>
      <c r="NT284" s="196"/>
      <c r="NU284" s="196"/>
      <c r="NV284" s="196"/>
      <c r="NW284" s="196"/>
      <c r="NX284" s="196"/>
      <c r="NY284" s="196"/>
      <c r="NZ284" s="196"/>
      <c r="OA284" s="196"/>
      <c r="OB284" s="196"/>
      <c r="OC284" s="196"/>
      <c r="OD284" s="196"/>
      <c r="OE284" s="196"/>
      <c r="OF284" s="196"/>
      <c r="OG284" s="196"/>
      <c r="OH284" s="196"/>
      <c r="OI284" s="196"/>
      <c r="OJ284" s="196"/>
      <c r="OK284" s="196"/>
      <c r="OL284" s="196"/>
      <c r="OM284" s="196"/>
      <c r="ON284" s="196"/>
      <c r="OO284" s="196"/>
      <c r="OP284" s="196"/>
      <c r="OQ284" s="196"/>
      <c r="OR284" s="196"/>
      <c r="OS284" s="196"/>
      <c r="OT284" s="196"/>
      <c r="OU284" s="196"/>
      <c r="OV284" s="196"/>
      <c r="OW284" s="196"/>
      <c r="OX284" s="196"/>
      <c r="OY284" s="196"/>
      <c r="OZ284" s="196"/>
      <c r="PA284" s="196"/>
      <c r="PB284" s="196"/>
      <c r="PC284" s="196"/>
      <c r="PD284" s="196"/>
      <c r="PE284" s="196"/>
      <c r="PF284" s="196"/>
      <c r="PG284" s="196"/>
      <c r="PH284" s="196"/>
      <c r="PI284" s="196"/>
      <c r="PJ284" s="196"/>
      <c r="PK284" s="196"/>
      <c r="PL284" s="196"/>
      <c r="PM284" s="196"/>
      <c r="PN284" s="196"/>
      <c r="PO284" s="196"/>
      <c r="PP284" s="196"/>
      <c r="PQ284" s="196"/>
      <c r="PR284" s="196"/>
      <c r="PS284" s="196"/>
      <c r="PT284" s="196"/>
      <c r="PU284" s="196"/>
      <c r="PV284" s="196"/>
      <c r="PW284" s="196"/>
      <c r="PX284" s="261"/>
      <c r="PY284" s="261"/>
      <c r="PZ284" s="261"/>
      <c r="QA284" s="261"/>
      <c r="QB284" s="261"/>
      <c r="QC284" s="261"/>
      <c r="QD284" s="261"/>
      <c r="QE284" s="261"/>
      <c r="QF284" s="261"/>
      <c r="QG284" s="261"/>
      <c r="QH284" s="261"/>
      <c r="QI284" s="261"/>
      <c r="QJ284" s="261"/>
      <c r="QK284" s="261"/>
      <c r="QL284" s="261"/>
      <c r="QM284" s="261"/>
      <c r="QN284" s="261"/>
      <c r="QO284" s="261"/>
      <c r="QP284" s="261"/>
      <c r="QQ284" s="261"/>
      <c r="QR284" s="261"/>
      <c r="QS284" s="261"/>
      <c r="QT284" s="261"/>
      <c r="QU284" s="261"/>
      <c r="QV284" s="261"/>
      <c r="QW284" s="261"/>
      <c r="QX284" s="261"/>
      <c r="QY284" s="261"/>
      <c r="QZ284" s="261"/>
      <c r="RA284" s="261"/>
      <c r="RB284" s="261"/>
      <c r="RC284" s="261"/>
      <c r="RD284" s="261"/>
      <c r="RE284" s="261"/>
      <c r="RF284" s="261"/>
      <c r="RG284" s="261"/>
      <c r="RH284" s="261"/>
      <c r="RI284" s="261"/>
      <c r="RJ284" s="261"/>
      <c r="RK284" s="261"/>
      <c r="RL284" s="261"/>
      <c r="RM284" s="261"/>
      <c r="RN284" s="261"/>
      <c r="RO284" s="261"/>
      <c r="RP284" s="261"/>
      <c r="RQ284" s="261"/>
      <c r="RR284" s="261"/>
      <c r="RS284" s="261"/>
      <c r="RT284" s="261"/>
      <c r="RU284" s="261"/>
      <c r="RV284" s="261"/>
      <c r="RW284" s="261"/>
      <c r="RX284" s="261"/>
      <c r="RY284" s="261"/>
      <c r="RZ284" s="261"/>
      <c r="SA284" s="261"/>
      <c r="SB284" s="261"/>
      <c r="SC284" s="261"/>
      <c r="SD284" s="261"/>
      <c r="SE284" s="261"/>
    </row>
    <row r="285" spans="1:499" x14ac:dyDescent="0.2">
      <c r="A285" s="230" t="s">
        <v>830</v>
      </c>
      <c r="B285" s="231" t="s">
        <v>1732</v>
      </c>
      <c r="C285" s="225"/>
      <c r="D285" s="225"/>
      <c r="E285" s="225"/>
      <c r="F285" s="226" t="s">
        <v>5984</v>
      </c>
      <c r="G285" s="226" t="s">
        <v>5550</v>
      </c>
      <c r="H285" s="226" t="s">
        <v>5551</v>
      </c>
      <c r="I285" s="226" t="s">
        <v>5978</v>
      </c>
      <c r="J285" s="226"/>
      <c r="K285" s="226"/>
      <c r="L285" s="226"/>
      <c r="M285" s="226"/>
      <c r="N285" s="226" t="s">
        <v>5553</v>
      </c>
      <c r="O285" s="226" t="s">
        <v>5655</v>
      </c>
      <c r="P285" s="226"/>
      <c r="Q285" s="237">
        <v>0</v>
      </c>
      <c r="R285" s="238"/>
      <c r="S285" s="238"/>
      <c r="T285" s="238"/>
      <c r="U285" s="238"/>
      <c r="V285" s="238"/>
      <c r="W285" s="232" t="s">
        <v>5555</v>
      </c>
      <c r="X285" s="232"/>
      <c r="Y285" s="232" t="s">
        <v>5556</v>
      </c>
      <c r="Z285" s="235">
        <v>11.11</v>
      </c>
      <c r="AA285" s="235">
        <v>16.59</v>
      </c>
      <c r="AB285" s="235">
        <v>0</v>
      </c>
      <c r="AC285" s="224">
        <v>36526</v>
      </c>
      <c r="AD285" s="224">
        <v>36526</v>
      </c>
      <c r="AE285" s="125">
        <v>18</v>
      </c>
      <c r="AF285" s="125">
        <v>24</v>
      </c>
      <c r="AG285" s="125">
        <v>12</v>
      </c>
      <c r="AH285" s="236">
        <v>1</v>
      </c>
      <c r="AI285" s="236" t="s">
        <v>819</v>
      </c>
      <c r="AJ285" s="125" t="s">
        <v>6225</v>
      </c>
      <c r="AK285" s="175" t="s">
        <v>5144</v>
      </c>
      <c r="AL285" s="125" t="s">
        <v>820</v>
      </c>
      <c r="AM285" s="27" t="s">
        <v>5060</v>
      </c>
      <c r="AN285" s="126">
        <v>1.21</v>
      </c>
      <c r="AO285" s="126">
        <v>40.299999999999997</v>
      </c>
      <c r="AP285" s="126">
        <v>41.3</v>
      </c>
      <c r="AQ285" s="126">
        <v>20.7</v>
      </c>
      <c r="AR285" s="125">
        <v>4</v>
      </c>
      <c r="AS285" s="125">
        <v>0</v>
      </c>
      <c r="AT285" s="178">
        <v>43333</v>
      </c>
      <c r="AU285" s="178"/>
      <c r="AV285" s="178">
        <v>43467</v>
      </c>
      <c r="AW285" s="239" t="s">
        <v>855</v>
      </c>
      <c r="AX285" s="239" t="s">
        <v>846</v>
      </c>
      <c r="AY285" s="127"/>
      <c r="AZ285" s="127"/>
      <c r="BA285" s="128">
        <v>100</v>
      </c>
      <c r="BB285" s="128" t="s">
        <v>489</v>
      </c>
      <c r="BC285" s="128"/>
      <c r="BD285" s="128">
        <v>1</v>
      </c>
      <c r="BE285" s="129" t="s">
        <v>541</v>
      </c>
      <c r="BF285" s="130">
        <v>1</v>
      </c>
      <c r="BG285" s="240"/>
      <c r="BH285" s="241"/>
      <c r="BI285" s="190"/>
      <c r="BJ285" s="131">
        <v>195</v>
      </c>
      <c r="BK285" s="191">
        <v>53</v>
      </c>
      <c r="BL285" s="13">
        <v>130</v>
      </c>
      <c r="BM285" s="13">
        <v>64</v>
      </c>
      <c r="BN285" s="27" t="s">
        <v>706</v>
      </c>
      <c r="BO285" s="13" t="s">
        <v>5562</v>
      </c>
      <c r="BP285" s="222">
        <v>180</v>
      </c>
      <c r="BQ285" s="132"/>
      <c r="BR285" s="133"/>
      <c r="BS285" s="125">
        <v>1000000000</v>
      </c>
      <c r="BT285" s="134">
        <v>0</v>
      </c>
      <c r="BU285" s="135">
        <v>1</v>
      </c>
      <c r="BV285" s="134">
        <v>200</v>
      </c>
      <c r="BW285" s="136">
        <v>0</v>
      </c>
      <c r="BX285" s="136">
        <v>0</v>
      </c>
      <c r="BY285" s="136">
        <v>200</v>
      </c>
      <c r="BZ285" s="134">
        <v>0</v>
      </c>
      <c r="CA285" s="134">
        <v>0</v>
      </c>
      <c r="CB285" s="134">
        <v>200</v>
      </c>
      <c r="CC285" s="135">
        <v>-2.5600000000000001E-2</v>
      </c>
      <c r="CD285" s="134"/>
      <c r="CE285" s="134"/>
      <c r="CF285" s="137">
        <v>0</v>
      </c>
      <c r="CG285" s="134">
        <v>65</v>
      </c>
      <c r="CH285" s="132"/>
      <c r="CI285" s="132"/>
      <c r="CJ285" s="229" t="s">
        <v>820</v>
      </c>
      <c r="CK285" s="233" t="s">
        <v>820</v>
      </c>
      <c r="CL285" s="138">
        <v>351</v>
      </c>
      <c r="CM285" s="138">
        <v>0</v>
      </c>
      <c r="CN285" s="135">
        <v>0</v>
      </c>
      <c r="CO285" s="135">
        <v>0.66</v>
      </c>
      <c r="CP285" s="139"/>
      <c r="CQ285" s="135">
        <v>1</v>
      </c>
      <c r="CR285" s="179">
        <v>43479</v>
      </c>
      <c r="CS285" s="180">
        <v>43479</v>
      </c>
      <c r="CT285" s="181">
        <v>43605</v>
      </c>
      <c r="CU285" s="181">
        <v>43250</v>
      </c>
      <c r="CV285" s="181">
        <v>43334</v>
      </c>
      <c r="CW285" s="181">
        <v>43334</v>
      </c>
      <c r="CX285" s="181">
        <v>43418</v>
      </c>
      <c r="CY285" s="135">
        <v>1</v>
      </c>
      <c r="CZ285" s="134">
        <v>0</v>
      </c>
      <c r="DA285" s="135">
        <v>2.197802197802198E-2</v>
      </c>
      <c r="DB285" s="135">
        <v>0</v>
      </c>
      <c r="DC285" s="135">
        <v>0</v>
      </c>
      <c r="DD285" s="135">
        <v>0</v>
      </c>
      <c r="DE285" s="140">
        <v>0</v>
      </c>
      <c r="DF285" s="13" t="s">
        <v>820</v>
      </c>
      <c r="DG285" s="80" t="s">
        <v>820</v>
      </c>
      <c r="DH285" s="18" t="b">
        <v>0</v>
      </c>
      <c r="DI285" s="79"/>
      <c r="DJ285" s="79"/>
      <c r="DK285" s="192"/>
      <c r="DL285" s="174"/>
      <c r="DM285" s="193"/>
      <c r="DN285" s="135"/>
      <c r="DO285" s="79"/>
      <c r="DP285" s="79"/>
      <c r="DQ285" s="79"/>
      <c r="DR285" s="79"/>
      <c r="DS285" s="79"/>
      <c r="DT285" s="79"/>
      <c r="DU285" s="79"/>
      <c r="DV285" s="18"/>
      <c r="DW285" s="18"/>
      <c r="DX285" s="18"/>
      <c r="DY285" s="177"/>
      <c r="DZ285" s="177">
        <v>0</v>
      </c>
      <c r="EA285" s="177">
        <v>0</v>
      </c>
      <c r="EB285" s="177">
        <v>0</v>
      </c>
      <c r="EC285" s="177">
        <v>0</v>
      </c>
      <c r="ED285" s="177">
        <v>0</v>
      </c>
      <c r="EE285" s="177">
        <v>0</v>
      </c>
      <c r="EF285" s="177">
        <v>0</v>
      </c>
      <c r="EG285" s="177">
        <v>0</v>
      </c>
      <c r="EH285" s="177">
        <v>0</v>
      </c>
      <c r="EI285" s="177">
        <v>0</v>
      </c>
      <c r="EJ285" s="177">
        <v>0</v>
      </c>
      <c r="EK285" s="177">
        <v>0</v>
      </c>
      <c r="EL285" s="177">
        <v>0</v>
      </c>
      <c r="EM285" s="177">
        <v>0</v>
      </c>
      <c r="EN285" s="177">
        <v>0</v>
      </c>
      <c r="EO285" s="177">
        <v>0</v>
      </c>
      <c r="EP285" s="177">
        <v>69</v>
      </c>
      <c r="EQ285" s="177">
        <v>0</v>
      </c>
      <c r="ER285" s="177">
        <v>0</v>
      </c>
      <c r="ES285" s="177">
        <v>0</v>
      </c>
      <c r="ET285" s="177">
        <v>0</v>
      </c>
      <c r="EU285" s="177">
        <v>72</v>
      </c>
      <c r="EV285" s="177">
        <v>0</v>
      </c>
      <c r="EW285" s="177">
        <v>0</v>
      </c>
      <c r="EX285" s="177">
        <v>0</v>
      </c>
      <c r="EY285" s="177">
        <v>0</v>
      </c>
      <c r="EZ285" s="177">
        <v>0</v>
      </c>
      <c r="FA285" s="177">
        <v>0</v>
      </c>
      <c r="FB285" s="177">
        <v>0</v>
      </c>
      <c r="FC285" s="250">
        <v>36</v>
      </c>
      <c r="FD285" s="242">
        <v>31</v>
      </c>
      <c r="FE285" s="242">
        <v>31</v>
      </c>
      <c r="FF285" s="242">
        <v>31</v>
      </c>
      <c r="FG285" s="245">
        <v>30</v>
      </c>
      <c r="FH285" s="245">
        <v>28</v>
      </c>
      <c r="FI285" s="242">
        <v>28</v>
      </c>
      <c r="FJ285" s="242">
        <v>28</v>
      </c>
      <c r="FK285" s="242">
        <v>28</v>
      </c>
      <c r="FL285" s="242">
        <v>28</v>
      </c>
      <c r="FM285" s="242">
        <v>28</v>
      </c>
      <c r="FN285" s="242">
        <v>28</v>
      </c>
      <c r="FO285" s="242">
        <v>28</v>
      </c>
      <c r="FP285" s="242">
        <v>28</v>
      </c>
      <c r="FQ285" s="242">
        <v>28</v>
      </c>
      <c r="FR285" s="242">
        <v>28</v>
      </c>
      <c r="FS285" s="242">
        <v>28</v>
      </c>
      <c r="FT285" s="242">
        <v>28</v>
      </c>
      <c r="FU285" s="242">
        <v>28</v>
      </c>
      <c r="FV285" s="242">
        <v>28</v>
      </c>
      <c r="FW285" s="242">
        <v>28</v>
      </c>
      <c r="FX285" s="242">
        <v>28</v>
      </c>
      <c r="FY285" s="242">
        <v>28</v>
      </c>
      <c r="FZ285" s="242">
        <v>28</v>
      </c>
      <c r="GA285" s="242">
        <v>28</v>
      </c>
      <c r="GB285" s="242">
        <v>28</v>
      </c>
      <c r="GC285" s="242">
        <v>28</v>
      </c>
      <c r="GD285" s="242">
        <v>22</v>
      </c>
      <c r="GE285" s="242">
        <v>21</v>
      </c>
      <c r="GF285" s="242">
        <v>21</v>
      </c>
      <c r="GG285" s="242">
        <v>21</v>
      </c>
      <c r="GH285" s="242">
        <v>21</v>
      </c>
      <c r="GI285" s="242">
        <v>21</v>
      </c>
      <c r="GJ285" s="242">
        <v>21</v>
      </c>
      <c r="GK285" s="242">
        <v>21</v>
      </c>
      <c r="GL285" s="242">
        <v>21</v>
      </c>
      <c r="GM285" s="242">
        <v>21</v>
      </c>
      <c r="GN285" s="242">
        <v>21</v>
      </c>
      <c r="GO285" s="242">
        <v>21</v>
      </c>
      <c r="GP285" s="242">
        <v>21</v>
      </c>
      <c r="GQ285" s="242">
        <v>21</v>
      </c>
      <c r="GR285" s="242">
        <v>21</v>
      </c>
      <c r="GS285" s="242">
        <v>20</v>
      </c>
      <c r="GT285" s="242">
        <v>20</v>
      </c>
      <c r="GU285" s="242">
        <v>20</v>
      </c>
      <c r="GV285" s="242">
        <v>20</v>
      </c>
      <c r="GW285" s="242">
        <v>20</v>
      </c>
      <c r="GX285" s="242">
        <v>20</v>
      </c>
      <c r="GY285" s="242">
        <v>20</v>
      </c>
      <c r="GZ285" s="242">
        <v>20</v>
      </c>
      <c r="HA285" s="242">
        <v>20</v>
      </c>
      <c r="HB285" s="242">
        <v>20</v>
      </c>
      <c r="HC285" s="242">
        <v>20</v>
      </c>
      <c r="HD285" s="242">
        <v>20</v>
      </c>
      <c r="HE285" s="242">
        <v>1</v>
      </c>
      <c r="HF285" s="242">
        <v>20</v>
      </c>
      <c r="HG285" s="242">
        <v>20</v>
      </c>
      <c r="HH285" s="242">
        <v>17</v>
      </c>
      <c r="HI285" s="242">
        <v>17</v>
      </c>
      <c r="HJ285" s="242">
        <v>17</v>
      </c>
      <c r="HK285" s="198"/>
      <c r="HL285" s="198"/>
      <c r="HM285" s="242">
        <v>17</v>
      </c>
      <c r="HN285" s="242">
        <v>17</v>
      </c>
      <c r="HO285" s="242">
        <v>20</v>
      </c>
      <c r="HP285" s="242">
        <v>13</v>
      </c>
      <c r="HQ285" s="242">
        <v>13</v>
      </c>
      <c r="HR285" s="242">
        <v>12</v>
      </c>
      <c r="HS285" s="242">
        <v>12</v>
      </c>
      <c r="HT285" s="242">
        <v>12</v>
      </c>
      <c r="HU285" s="242">
        <v>10</v>
      </c>
      <c r="HV285" s="198"/>
      <c r="HW285" s="242">
        <v>8</v>
      </c>
      <c r="HX285" s="242">
        <v>8</v>
      </c>
      <c r="HY285" s="242">
        <v>5</v>
      </c>
      <c r="HZ285" s="242">
        <v>5</v>
      </c>
      <c r="IA285" s="242">
        <v>5</v>
      </c>
      <c r="IB285" s="242">
        <v>5</v>
      </c>
      <c r="IC285" s="242">
        <v>5</v>
      </c>
      <c r="ID285" s="242">
        <v>5</v>
      </c>
      <c r="IE285" s="242">
        <v>5</v>
      </c>
      <c r="IF285" s="242">
        <v>5</v>
      </c>
      <c r="IG285" s="242">
        <v>5</v>
      </c>
      <c r="IH285" s="242">
        <v>5</v>
      </c>
      <c r="II285" s="242">
        <v>5</v>
      </c>
      <c r="IJ285" s="242">
        <v>5</v>
      </c>
      <c r="IK285" s="242">
        <v>5</v>
      </c>
      <c r="IL285" s="242">
        <v>5</v>
      </c>
      <c r="IM285" s="242">
        <v>4</v>
      </c>
      <c r="IN285" s="242">
        <v>4</v>
      </c>
      <c r="IO285" s="242">
        <v>4</v>
      </c>
      <c r="IP285" s="242">
        <v>4</v>
      </c>
      <c r="IQ285" s="242">
        <v>4</v>
      </c>
      <c r="IR285" s="242">
        <v>4</v>
      </c>
      <c r="IS285" s="242">
        <v>4</v>
      </c>
      <c r="IT285" s="242">
        <v>4</v>
      </c>
      <c r="IU285" s="242">
        <v>4</v>
      </c>
      <c r="IV285" s="242">
        <v>4</v>
      </c>
      <c r="IW285" s="242">
        <v>4</v>
      </c>
      <c r="IX285" s="243">
        <v>0</v>
      </c>
      <c r="IY285" s="243">
        <v>0</v>
      </c>
      <c r="IZ285" s="198"/>
      <c r="JA285" s="243">
        <v>0</v>
      </c>
      <c r="JB285" s="243">
        <v>0</v>
      </c>
      <c r="JC285" s="243">
        <v>0</v>
      </c>
      <c r="JD285" s="243">
        <v>0</v>
      </c>
      <c r="JE285" s="243">
        <v>0</v>
      </c>
      <c r="JF285" s="243">
        <v>0</v>
      </c>
      <c r="JG285" s="243">
        <v>0</v>
      </c>
      <c r="JH285" s="243">
        <v>0</v>
      </c>
      <c r="JI285" s="243">
        <v>0</v>
      </c>
      <c r="JJ285" s="243"/>
      <c r="JK285" s="243">
        <v>0</v>
      </c>
      <c r="JL285" s="243">
        <v>0</v>
      </c>
      <c r="JM285" s="243">
        <v>0</v>
      </c>
      <c r="JN285" s="243">
        <v>0</v>
      </c>
      <c r="JO285" s="243">
        <v>0</v>
      </c>
      <c r="JP285" s="243">
        <v>0</v>
      </c>
      <c r="JQ285" s="198"/>
      <c r="JR285" s="243">
        <v>0</v>
      </c>
      <c r="JS285" s="243">
        <v>0</v>
      </c>
      <c r="JT285" s="243">
        <v>0</v>
      </c>
      <c r="JU285" s="243">
        <v>0</v>
      </c>
      <c r="JV285" s="243">
        <v>0</v>
      </c>
      <c r="JW285" s="243">
        <v>0</v>
      </c>
      <c r="JX285" s="243">
        <v>0</v>
      </c>
      <c r="JY285" s="243">
        <v>0</v>
      </c>
      <c r="JZ285" s="243">
        <v>0</v>
      </c>
      <c r="KA285" s="243">
        <v>0</v>
      </c>
      <c r="KB285" s="243">
        <v>0</v>
      </c>
      <c r="KC285" s="243">
        <v>0</v>
      </c>
      <c r="KD285" s="243">
        <v>0</v>
      </c>
      <c r="KE285" s="243">
        <v>0</v>
      </c>
      <c r="KF285" s="243">
        <v>0</v>
      </c>
      <c r="KG285" s="243">
        <v>0</v>
      </c>
      <c r="KH285" s="243">
        <v>0</v>
      </c>
      <c r="KI285" s="243">
        <v>0</v>
      </c>
      <c r="KJ285" s="243">
        <v>0</v>
      </c>
      <c r="KK285" s="243">
        <v>0</v>
      </c>
      <c r="KL285" s="243">
        <v>0</v>
      </c>
      <c r="KM285" s="243">
        <v>0</v>
      </c>
      <c r="KN285" s="243">
        <v>0</v>
      </c>
      <c r="KO285" s="243">
        <v>0</v>
      </c>
      <c r="KP285" s="243">
        <v>0</v>
      </c>
      <c r="KQ285" s="243">
        <v>0</v>
      </c>
      <c r="KR285" s="243">
        <v>0</v>
      </c>
      <c r="KS285" s="243">
        <v>0</v>
      </c>
      <c r="KT285" s="243">
        <v>0</v>
      </c>
      <c r="KU285" s="243">
        <v>0</v>
      </c>
      <c r="KV285" s="243">
        <v>0</v>
      </c>
      <c r="KW285" s="243">
        <v>0</v>
      </c>
      <c r="KX285" s="198"/>
      <c r="KY285" s="198"/>
      <c r="KZ285" s="198"/>
      <c r="LA285" s="198"/>
      <c r="LB285" s="243">
        <v>0</v>
      </c>
      <c r="LC285" s="243">
        <v>0</v>
      </c>
      <c r="LD285" s="243">
        <v>0</v>
      </c>
      <c r="LE285" s="243">
        <v>0</v>
      </c>
      <c r="LF285" s="243">
        <v>0</v>
      </c>
      <c r="LG285" s="243">
        <v>0</v>
      </c>
      <c r="LH285" s="198"/>
      <c r="LI285" s="198"/>
      <c r="LJ285" s="198"/>
      <c r="LK285" s="198"/>
      <c r="LL285" s="198"/>
      <c r="LM285" s="198"/>
      <c r="LN285" s="198"/>
      <c r="LO285" s="198"/>
      <c r="LP285" s="198"/>
      <c r="LQ285" s="243">
        <v>0</v>
      </c>
      <c r="LR285" s="198"/>
      <c r="LS285" s="198"/>
      <c r="LT285" s="198"/>
      <c r="LU285" s="198"/>
      <c r="LV285" s="198"/>
      <c r="LW285" s="198"/>
      <c r="LX285" s="198"/>
      <c r="LY285" s="198"/>
      <c r="LZ285" s="198"/>
      <c r="MA285" s="198"/>
      <c r="MB285" s="198"/>
      <c r="MC285" s="198"/>
      <c r="MD285" s="198"/>
      <c r="ME285" s="198"/>
      <c r="MF285" s="198"/>
      <c r="MG285" s="198"/>
      <c r="MH285" s="198"/>
      <c r="MI285" s="198"/>
      <c r="MJ285" s="198"/>
      <c r="MK285" s="198"/>
      <c r="ML285" s="198"/>
      <c r="MM285" s="198"/>
      <c r="MN285" s="243">
        <v>0</v>
      </c>
      <c r="MO285" s="243">
        <v>0</v>
      </c>
      <c r="MP285" s="198"/>
      <c r="MQ285" s="243">
        <v>0</v>
      </c>
      <c r="MR285" s="198"/>
      <c r="MS285" s="198"/>
      <c r="MT285" s="198"/>
      <c r="MU285" s="198"/>
      <c r="MV285" s="198"/>
      <c r="MW285" s="198"/>
      <c r="MX285" s="198"/>
      <c r="MY285" s="198"/>
      <c r="MZ285" s="198"/>
      <c r="NA285" s="243">
        <v>0</v>
      </c>
      <c r="NB285" s="198"/>
      <c r="NC285" s="198"/>
      <c r="ND285" s="198"/>
      <c r="NE285" s="198"/>
      <c r="NF285" s="198"/>
      <c r="NG285" s="198"/>
      <c r="NH285" s="198"/>
      <c r="NI285" s="198"/>
      <c r="NJ285" s="198"/>
      <c r="NK285" s="198"/>
      <c r="NL285" s="198"/>
      <c r="NM285" s="198"/>
      <c r="NN285" s="198"/>
      <c r="NO285" s="198"/>
      <c r="NP285" s="198"/>
      <c r="NQ285" s="198"/>
      <c r="NR285" s="198"/>
      <c r="NS285" s="198"/>
      <c r="NT285" s="198"/>
      <c r="NU285" s="198"/>
      <c r="NV285" s="198"/>
      <c r="NW285" s="198"/>
      <c r="NX285" s="198"/>
      <c r="NY285" s="198"/>
      <c r="NZ285" s="198"/>
      <c r="OA285" s="198"/>
      <c r="OB285" s="198"/>
      <c r="OC285" s="198"/>
      <c r="OD285" s="198"/>
      <c r="OE285" s="198"/>
      <c r="OF285" s="198"/>
      <c r="OG285" s="198"/>
      <c r="OH285" s="198"/>
      <c r="OI285" s="198"/>
      <c r="OJ285" s="198"/>
      <c r="OK285" s="198"/>
      <c r="OL285" s="198"/>
      <c r="OM285" s="198"/>
      <c r="ON285" s="198"/>
      <c r="OO285" s="198"/>
      <c r="OP285" s="198"/>
      <c r="OQ285" s="198"/>
      <c r="OR285" s="198"/>
      <c r="OS285" s="198"/>
      <c r="OT285" s="198"/>
      <c r="OU285" s="198"/>
      <c r="OV285" s="198"/>
      <c r="OW285" s="198"/>
      <c r="OX285" s="198"/>
      <c r="OY285" s="198"/>
      <c r="OZ285" s="198"/>
      <c r="PA285" s="198"/>
      <c r="PB285" s="198"/>
      <c r="PC285" s="198"/>
      <c r="PD285" s="198"/>
      <c r="PE285" s="198"/>
      <c r="PF285" s="198"/>
      <c r="PG285" s="198"/>
      <c r="PH285" s="198"/>
      <c r="PI285" s="198"/>
      <c r="PJ285" s="198"/>
      <c r="PK285" s="198"/>
      <c r="PL285" s="198"/>
      <c r="PM285" s="198"/>
      <c r="PN285" s="198"/>
      <c r="PO285" s="198"/>
      <c r="PP285" s="198"/>
      <c r="PQ285" s="198"/>
      <c r="PR285" s="198"/>
      <c r="PS285" s="198"/>
      <c r="PT285" s="198"/>
      <c r="PU285" s="198"/>
      <c r="PV285" s="198"/>
      <c r="PW285" s="198"/>
      <c r="PX285" s="261"/>
      <c r="PY285" s="261"/>
      <c r="PZ285" s="261"/>
      <c r="QA285" s="261"/>
      <c r="QB285" s="261"/>
      <c r="QC285" s="261"/>
      <c r="QD285" s="261"/>
      <c r="QE285" s="261"/>
      <c r="QF285" s="261"/>
      <c r="QG285" s="261"/>
      <c r="QH285" s="261"/>
      <c r="QI285" s="261"/>
      <c r="QJ285" s="261"/>
      <c r="QK285" s="261"/>
      <c r="QL285" s="261"/>
      <c r="QM285" s="261"/>
      <c r="QN285" s="261"/>
      <c r="QO285" s="261"/>
      <c r="QP285" s="261"/>
      <c r="QQ285" s="261"/>
      <c r="QR285" s="261"/>
      <c r="QS285" s="261"/>
      <c r="QT285" s="261"/>
      <c r="QU285" s="261"/>
      <c r="QV285" s="261"/>
      <c r="QW285" s="261"/>
      <c r="QX285" s="261"/>
      <c r="QY285" s="261"/>
      <c r="QZ285" s="261"/>
      <c r="RA285" s="261"/>
      <c r="RB285" s="261"/>
      <c r="RC285" s="261"/>
      <c r="RD285" s="261"/>
      <c r="RE285" s="261"/>
      <c r="RF285" s="261"/>
      <c r="RG285" s="261"/>
      <c r="RH285" s="261"/>
      <c r="RI285" s="261"/>
      <c r="RJ285" s="261"/>
      <c r="RK285" s="261"/>
      <c r="RL285" s="261"/>
      <c r="RM285" s="261"/>
      <c r="RN285" s="261"/>
      <c r="RO285" s="261"/>
      <c r="RP285" s="261"/>
      <c r="RQ285" s="261"/>
      <c r="RR285" s="261"/>
      <c r="RS285" s="261"/>
      <c r="RT285" s="261"/>
      <c r="RU285" s="261"/>
      <c r="RV285" s="261"/>
      <c r="RW285" s="261"/>
      <c r="RX285" s="261"/>
      <c r="RY285" s="261"/>
      <c r="RZ285" s="261"/>
      <c r="SA285" s="261"/>
      <c r="SB285" s="261"/>
      <c r="SC285" s="261"/>
      <c r="SD285" s="261"/>
      <c r="SE285" s="261"/>
    </row>
    <row r="286" spans="1:499" x14ac:dyDescent="0.2">
      <c r="A286" s="230" t="s">
        <v>830</v>
      </c>
      <c r="B286" s="231" t="s">
        <v>3370</v>
      </c>
      <c r="C286" s="225"/>
      <c r="D286" s="225"/>
      <c r="E286" s="225"/>
      <c r="F286" s="226" t="s">
        <v>5985</v>
      </c>
      <c r="G286" s="226" t="s">
        <v>5550</v>
      </c>
      <c r="H286" s="226" t="s">
        <v>5551</v>
      </c>
      <c r="I286" s="226" t="s">
        <v>5978</v>
      </c>
      <c r="J286" s="226"/>
      <c r="K286" s="226"/>
      <c r="L286" s="226"/>
      <c r="M286" s="226"/>
      <c r="N286" s="226" t="s">
        <v>5553</v>
      </c>
      <c r="O286" s="226" t="s">
        <v>5986</v>
      </c>
      <c r="P286" s="226"/>
      <c r="Q286" s="237">
        <v>0</v>
      </c>
      <c r="R286" s="238"/>
      <c r="S286" s="238"/>
      <c r="T286" s="238"/>
      <c r="U286" s="238"/>
      <c r="V286" s="238"/>
      <c r="W286" s="232" t="s">
        <v>5561</v>
      </c>
      <c r="X286" s="232"/>
      <c r="Y286" s="232" t="s">
        <v>5556</v>
      </c>
      <c r="Z286" s="235">
        <v>2.56</v>
      </c>
      <c r="AA286" s="235">
        <v>4.3499999999999996</v>
      </c>
      <c r="AB286" s="235">
        <v>0</v>
      </c>
      <c r="AC286" s="224">
        <v>36526</v>
      </c>
      <c r="AD286" s="224">
        <v>36526</v>
      </c>
      <c r="AE286" s="125">
        <v>18</v>
      </c>
      <c r="AF286" s="125">
        <v>24</v>
      </c>
      <c r="AG286" s="125">
        <v>12</v>
      </c>
      <c r="AH286" s="236">
        <v>1</v>
      </c>
      <c r="AI286" s="236" t="s">
        <v>819</v>
      </c>
      <c r="AJ286" s="125" t="s">
        <v>6225</v>
      </c>
      <c r="AK286" s="175" t="s">
        <v>5144</v>
      </c>
      <c r="AL286" s="125" t="s">
        <v>820</v>
      </c>
      <c r="AM286" s="27" t="s">
        <v>820</v>
      </c>
      <c r="AN286" s="126">
        <v>201.33</v>
      </c>
      <c r="AO286" s="126">
        <v>12</v>
      </c>
      <c r="AP286" s="126">
        <v>5.6</v>
      </c>
      <c r="AQ286" s="126">
        <v>1.2</v>
      </c>
      <c r="AR286" s="125">
        <v>0</v>
      </c>
      <c r="AS286" s="125">
        <v>0</v>
      </c>
      <c r="AT286" s="178">
        <v>43333</v>
      </c>
      <c r="AU286" s="178"/>
      <c r="AV286" s="178">
        <v>43110</v>
      </c>
      <c r="AW286" s="239" t="s">
        <v>855</v>
      </c>
      <c r="AX286" s="239" t="s">
        <v>846</v>
      </c>
      <c r="AY286" s="127"/>
      <c r="AZ286" s="127"/>
      <c r="BA286" s="128">
        <v>1000</v>
      </c>
      <c r="BB286" s="128" t="s">
        <v>489</v>
      </c>
      <c r="BC286" s="128"/>
      <c r="BD286" s="128">
        <v>1</v>
      </c>
      <c r="BE286" s="129" t="s">
        <v>541</v>
      </c>
      <c r="BF286" s="130">
        <v>1</v>
      </c>
      <c r="BG286" s="240"/>
      <c r="BH286" s="241"/>
      <c r="BI286" s="190"/>
      <c r="BJ286" s="131">
        <v>9692</v>
      </c>
      <c r="BK286" s="191">
        <v>8698</v>
      </c>
      <c r="BL286" s="13">
        <v>6445</v>
      </c>
      <c r="BM286" s="13">
        <v>3198</v>
      </c>
      <c r="BN286" s="27" t="s">
        <v>5557</v>
      </c>
      <c r="BO286" s="13" t="s">
        <v>705</v>
      </c>
      <c r="BP286" s="222">
        <v>8653</v>
      </c>
      <c r="BQ286" s="132"/>
      <c r="BR286" s="133"/>
      <c r="BS286" s="125">
        <v>1000000000</v>
      </c>
      <c r="BT286" s="134">
        <v>1492</v>
      </c>
      <c r="BU286" s="135">
        <v>0.84609999999999996</v>
      </c>
      <c r="BV286" s="134">
        <v>3000</v>
      </c>
      <c r="BW286" s="136">
        <v>0</v>
      </c>
      <c r="BX286" s="136">
        <v>960</v>
      </c>
      <c r="BY286" s="136">
        <v>2040</v>
      </c>
      <c r="BZ286" s="134">
        <v>0</v>
      </c>
      <c r="CA286" s="134">
        <v>0</v>
      </c>
      <c r="CB286" s="134">
        <v>4492</v>
      </c>
      <c r="CC286" s="135">
        <v>0.53649999999999998</v>
      </c>
      <c r="CD286" s="134"/>
      <c r="CE286" s="134"/>
      <c r="CF286" s="137">
        <v>5200</v>
      </c>
      <c r="CG286" s="134">
        <v>3231</v>
      </c>
      <c r="CH286" s="132"/>
      <c r="CI286" s="132"/>
      <c r="CJ286" s="229" t="s">
        <v>820</v>
      </c>
      <c r="CK286" s="233" t="s">
        <v>820</v>
      </c>
      <c r="CL286" s="138">
        <v>3054</v>
      </c>
      <c r="CM286" s="138">
        <v>0</v>
      </c>
      <c r="CN286" s="135">
        <v>0</v>
      </c>
      <c r="CO286" s="135">
        <v>0.93</v>
      </c>
      <c r="CP286" s="139"/>
      <c r="CQ286" s="135">
        <v>1</v>
      </c>
      <c r="CR286" s="179">
        <v>43479</v>
      </c>
      <c r="CS286" s="180">
        <v>43479</v>
      </c>
      <c r="CT286" s="181">
        <v>43605</v>
      </c>
      <c r="CU286" s="181">
        <v>43311</v>
      </c>
      <c r="CV286" s="181">
        <v>43395</v>
      </c>
      <c r="CW286" s="181">
        <v>43395</v>
      </c>
      <c r="CX286" s="181">
        <v>43479</v>
      </c>
      <c r="CY286" s="135">
        <v>0</v>
      </c>
      <c r="CZ286" s="134">
        <v>0</v>
      </c>
      <c r="DA286" s="135">
        <v>0</v>
      </c>
      <c r="DB286" s="135">
        <v>2.197802197802198E-2</v>
      </c>
      <c r="DC286" s="135">
        <v>0</v>
      </c>
      <c r="DD286" s="135">
        <v>0</v>
      </c>
      <c r="DE286" s="140">
        <v>0</v>
      </c>
      <c r="DF286" s="13" t="s">
        <v>820</v>
      </c>
      <c r="DG286" s="80" t="s">
        <v>706</v>
      </c>
      <c r="DH286" s="18" t="b">
        <v>0</v>
      </c>
      <c r="DI286" s="79"/>
      <c r="DJ286" s="79"/>
      <c r="DK286" s="192"/>
      <c r="DL286" s="174"/>
      <c r="DM286" s="193"/>
      <c r="DN286" s="135"/>
      <c r="DO286" s="79"/>
      <c r="DP286" s="79"/>
      <c r="DQ286" s="79"/>
      <c r="DR286" s="79"/>
      <c r="DS286" s="79"/>
      <c r="DT286" s="79"/>
      <c r="DU286" s="79"/>
      <c r="DV286" s="18"/>
      <c r="DW286" s="18"/>
      <c r="DX286" s="18"/>
      <c r="DY286" s="177"/>
      <c r="DZ286" s="177">
        <v>0</v>
      </c>
      <c r="EA286" s="177">
        <v>0</v>
      </c>
      <c r="EB286" s="177">
        <v>0</v>
      </c>
      <c r="EC286" s="177">
        <v>0</v>
      </c>
      <c r="ED286" s="177">
        <v>0</v>
      </c>
      <c r="EE286" s="177">
        <v>0</v>
      </c>
      <c r="EF286" s="177">
        <v>0</v>
      </c>
      <c r="EG286" s="177">
        <v>0</v>
      </c>
      <c r="EH286" s="177">
        <v>0</v>
      </c>
      <c r="EI286" s="177">
        <v>0</v>
      </c>
      <c r="EJ286" s="177">
        <v>0</v>
      </c>
      <c r="EK286" s="177">
        <v>0</v>
      </c>
      <c r="EL286" s="177">
        <v>0</v>
      </c>
      <c r="EM286" s="177">
        <v>0</v>
      </c>
      <c r="EN286" s="177">
        <v>0</v>
      </c>
      <c r="EO286" s="177">
        <v>0</v>
      </c>
      <c r="EP286" s="177">
        <v>0</v>
      </c>
      <c r="EQ286" s="177">
        <v>0</v>
      </c>
      <c r="ER286" s="177">
        <v>0</v>
      </c>
      <c r="ES286" s="177">
        <v>0</v>
      </c>
      <c r="ET286" s="177">
        <v>0</v>
      </c>
      <c r="EU286" s="177">
        <v>0</v>
      </c>
      <c r="EV286" s="177">
        <v>0</v>
      </c>
      <c r="EW286" s="177">
        <v>0</v>
      </c>
      <c r="EX286" s="177">
        <v>0</v>
      </c>
      <c r="EY286" s="177">
        <v>1218</v>
      </c>
      <c r="EZ286" s="177">
        <v>0</v>
      </c>
      <c r="FA286" s="177">
        <v>0</v>
      </c>
      <c r="FB286" s="177">
        <v>2879</v>
      </c>
      <c r="FC286" s="245">
        <v>718</v>
      </c>
      <c r="FD286" s="245">
        <v>750</v>
      </c>
      <c r="FE286" s="245">
        <v>750</v>
      </c>
      <c r="FF286" s="242">
        <v>750</v>
      </c>
      <c r="FG286" s="245">
        <v>1090</v>
      </c>
      <c r="FH286" s="245">
        <v>955</v>
      </c>
      <c r="FI286" s="245">
        <v>955</v>
      </c>
      <c r="FJ286" s="245">
        <v>955</v>
      </c>
      <c r="FK286" s="245">
        <v>582</v>
      </c>
      <c r="FL286" s="245">
        <v>582</v>
      </c>
      <c r="FM286" s="245">
        <v>582</v>
      </c>
      <c r="FN286" s="245">
        <v>582</v>
      </c>
      <c r="FO286" s="245">
        <v>582</v>
      </c>
      <c r="FP286" s="245">
        <v>582</v>
      </c>
      <c r="FQ286" s="245">
        <v>582</v>
      </c>
      <c r="FR286" s="245">
        <v>582</v>
      </c>
      <c r="FS286" s="245">
        <v>582</v>
      </c>
      <c r="FT286" s="245">
        <v>582</v>
      </c>
      <c r="FU286" s="245">
        <v>582</v>
      </c>
      <c r="FV286" s="245">
        <v>582</v>
      </c>
      <c r="FW286" s="245">
        <v>582</v>
      </c>
      <c r="FX286" s="245">
        <v>582</v>
      </c>
      <c r="FY286" s="245">
        <v>582</v>
      </c>
      <c r="FZ286" s="245">
        <v>582</v>
      </c>
      <c r="GA286" s="245">
        <v>582</v>
      </c>
      <c r="GB286" s="245">
        <v>582</v>
      </c>
      <c r="GC286" s="245">
        <v>582</v>
      </c>
      <c r="GD286" s="245">
        <v>404</v>
      </c>
      <c r="GE286" s="245">
        <v>404</v>
      </c>
      <c r="GF286" s="245">
        <v>385</v>
      </c>
      <c r="GG286" s="245">
        <v>350</v>
      </c>
      <c r="GH286" s="245">
        <v>350</v>
      </c>
      <c r="GI286" s="245">
        <v>350</v>
      </c>
      <c r="GJ286" s="245">
        <v>350</v>
      </c>
      <c r="GK286" s="245">
        <v>350</v>
      </c>
      <c r="GL286" s="245">
        <v>343</v>
      </c>
      <c r="GM286" s="245">
        <v>320</v>
      </c>
      <c r="GN286" s="245">
        <v>292</v>
      </c>
      <c r="GO286" s="245">
        <v>284</v>
      </c>
      <c r="GP286" s="245">
        <v>284</v>
      </c>
      <c r="GQ286" s="245">
        <v>284</v>
      </c>
      <c r="GR286" s="245">
        <v>239</v>
      </c>
      <c r="GS286" s="245">
        <v>229</v>
      </c>
      <c r="GT286" s="245">
        <v>189</v>
      </c>
      <c r="GU286" s="245">
        <v>140</v>
      </c>
      <c r="GV286" s="245">
        <v>106</v>
      </c>
      <c r="GW286" s="245">
        <v>106</v>
      </c>
      <c r="GX286" s="245">
        <v>106</v>
      </c>
      <c r="GY286" s="245">
        <v>86</v>
      </c>
      <c r="GZ286" s="245">
        <v>60</v>
      </c>
      <c r="HA286" s="245">
        <v>45</v>
      </c>
      <c r="HB286" s="245">
        <v>34</v>
      </c>
      <c r="HC286" s="245">
        <v>1</v>
      </c>
      <c r="HD286" s="245">
        <v>1</v>
      </c>
      <c r="HE286" s="245">
        <v>1</v>
      </c>
      <c r="HF286" s="245">
        <v>1</v>
      </c>
      <c r="HG286" s="245">
        <v>1</v>
      </c>
      <c r="HH286" s="245">
        <v>990</v>
      </c>
      <c r="HI286" s="242">
        <v>990</v>
      </c>
      <c r="HJ286" s="242">
        <v>963</v>
      </c>
      <c r="HK286" s="196"/>
      <c r="HL286" s="196"/>
      <c r="HM286" s="242">
        <v>938</v>
      </c>
      <c r="HN286" s="242">
        <v>900</v>
      </c>
      <c r="HO286" s="242">
        <v>1</v>
      </c>
      <c r="HP286" s="242">
        <v>853</v>
      </c>
      <c r="HQ286" s="242">
        <v>853</v>
      </c>
      <c r="HR286" s="242">
        <v>804</v>
      </c>
      <c r="HS286" s="242">
        <v>804</v>
      </c>
      <c r="HT286" s="242">
        <v>804</v>
      </c>
      <c r="HU286" s="242">
        <v>773</v>
      </c>
      <c r="HV286" s="196"/>
      <c r="HW286" s="242">
        <v>760</v>
      </c>
      <c r="HX286" s="242">
        <v>748</v>
      </c>
      <c r="HY286" s="242">
        <v>741</v>
      </c>
      <c r="HZ286" s="242">
        <v>741</v>
      </c>
      <c r="IA286" s="242">
        <v>741</v>
      </c>
      <c r="IB286" s="244">
        <v>1661</v>
      </c>
      <c r="IC286" s="244">
        <v>1661</v>
      </c>
      <c r="ID286" s="244">
        <v>1646</v>
      </c>
      <c r="IE286" s="244">
        <v>1622</v>
      </c>
      <c r="IF286" s="244">
        <v>1613</v>
      </c>
      <c r="IG286" s="244">
        <v>1613</v>
      </c>
      <c r="IH286" s="244">
        <v>1613</v>
      </c>
      <c r="II286" s="244">
        <v>1593</v>
      </c>
      <c r="IJ286" s="244">
        <v>1590</v>
      </c>
      <c r="IK286" s="242">
        <v>1542</v>
      </c>
      <c r="IL286" s="242">
        <v>1513</v>
      </c>
      <c r="IM286" s="242">
        <v>1475</v>
      </c>
      <c r="IN286" s="242">
        <v>1475</v>
      </c>
      <c r="IO286" s="242">
        <v>1475</v>
      </c>
      <c r="IP286" s="242">
        <v>1475</v>
      </c>
      <c r="IQ286" s="242">
        <v>1465</v>
      </c>
      <c r="IR286" s="242">
        <v>1443</v>
      </c>
      <c r="IS286" s="242">
        <v>1393</v>
      </c>
      <c r="IT286" s="242">
        <v>1355</v>
      </c>
      <c r="IU286" s="242">
        <v>1355</v>
      </c>
      <c r="IV286" s="242">
        <v>1355</v>
      </c>
      <c r="IW286" s="242">
        <v>1349</v>
      </c>
      <c r="IX286" s="242">
        <v>1339</v>
      </c>
      <c r="IY286" s="242">
        <v>1328</v>
      </c>
      <c r="IZ286" s="196"/>
      <c r="JA286" s="242">
        <v>1272</v>
      </c>
      <c r="JB286" s="242">
        <v>1272</v>
      </c>
      <c r="JC286" s="242">
        <v>1272</v>
      </c>
      <c r="JD286" s="245">
        <v>1233</v>
      </c>
      <c r="JE286" s="245">
        <v>1228</v>
      </c>
      <c r="JF286" s="245">
        <v>1228</v>
      </c>
      <c r="JG286" s="245">
        <v>1193</v>
      </c>
      <c r="JH286" s="245">
        <v>1183</v>
      </c>
      <c r="JI286" s="245">
        <v>1183</v>
      </c>
      <c r="JJ286" s="245"/>
      <c r="JK286" s="242">
        <v>1153</v>
      </c>
      <c r="JL286" s="245">
        <v>1147</v>
      </c>
      <c r="JM286" s="245">
        <v>1117</v>
      </c>
      <c r="JN286" s="245">
        <v>1107</v>
      </c>
      <c r="JO286" s="245">
        <v>1072</v>
      </c>
      <c r="JP286" s="245">
        <v>1072</v>
      </c>
      <c r="JQ286" s="196"/>
      <c r="JR286" s="245">
        <v>1072</v>
      </c>
      <c r="JS286" s="245">
        <v>1067</v>
      </c>
      <c r="JT286" s="245">
        <v>1007</v>
      </c>
      <c r="JU286" s="245">
        <v>989</v>
      </c>
      <c r="JV286" s="245">
        <v>944</v>
      </c>
      <c r="JW286" s="245">
        <v>944</v>
      </c>
      <c r="JX286" s="245">
        <v>944</v>
      </c>
      <c r="JY286" s="245">
        <v>900</v>
      </c>
      <c r="JZ286" s="245">
        <v>874</v>
      </c>
      <c r="KA286" s="245">
        <v>874</v>
      </c>
      <c r="KB286" s="245">
        <v>746</v>
      </c>
      <c r="KC286" s="245">
        <v>679</v>
      </c>
      <c r="KD286" s="245">
        <v>679</v>
      </c>
      <c r="KE286" s="245">
        <v>679</v>
      </c>
      <c r="KF286" s="245">
        <v>642</v>
      </c>
      <c r="KG286" s="245">
        <v>611</v>
      </c>
      <c r="KH286" s="245">
        <v>591</v>
      </c>
      <c r="KI286" s="245">
        <v>591</v>
      </c>
      <c r="KJ286" s="245">
        <v>586</v>
      </c>
      <c r="KK286" s="245">
        <v>586</v>
      </c>
      <c r="KL286" s="245">
        <v>586</v>
      </c>
      <c r="KM286" s="245">
        <v>583</v>
      </c>
      <c r="KN286" s="245">
        <v>578</v>
      </c>
      <c r="KO286" s="250">
        <v>1562</v>
      </c>
      <c r="KP286" s="250">
        <v>1562</v>
      </c>
      <c r="KQ286" s="250">
        <v>1562</v>
      </c>
      <c r="KR286" s="250">
        <v>1562</v>
      </c>
      <c r="KS286" s="250">
        <v>1562</v>
      </c>
      <c r="KT286" s="245">
        <v>1536</v>
      </c>
      <c r="KU286" s="245">
        <v>1508</v>
      </c>
      <c r="KV286" s="245">
        <v>1442</v>
      </c>
      <c r="KW286" s="245">
        <v>1442</v>
      </c>
      <c r="KX286" s="196"/>
      <c r="KY286" s="196"/>
      <c r="KZ286" s="196"/>
      <c r="LA286" s="196"/>
      <c r="LB286" s="245">
        <v>1226</v>
      </c>
      <c r="LC286" s="245">
        <v>1183</v>
      </c>
      <c r="LD286" s="245">
        <v>1183</v>
      </c>
      <c r="LE286" s="245">
        <v>1155</v>
      </c>
      <c r="LF286" s="199">
        <v>0</v>
      </c>
      <c r="LG286" s="245">
        <v>1154</v>
      </c>
      <c r="LH286" s="196"/>
      <c r="LI286" s="196"/>
      <c r="LJ286" s="196"/>
      <c r="LK286" s="196"/>
      <c r="LL286" s="196"/>
      <c r="LM286" s="196"/>
      <c r="LN286" s="196"/>
      <c r="LO286" s="196"/>
      <c r="LP286" s="196"/>
      <c r="LQ286" s="245">
        <v>1154</v>
      </c>
      <c r="LR286" s="196"/>
      <c r="LS286" s="196"/>
      <c r="LT286" s="196"/>
      <c r="LU286" s="196"/>
      <c r="LV286" s="196"/>
      <c r="LW286" s="196"/>
      <c r="LX286" s="196"/>
      <c r="LY286" s="196"/>
      <c r="LZ286" s="196"/>
      <c r="MA286" s="196"/>
      <c r="MB286" s="196"/>
      <c r="MC286" s="196"/>
      <c r="MD286" s="196"/>
      <c r="ME286" s="196"/>
      <c r="MF286" s="196"/>
      <c r="MG286" s="196"/>
      <c r="MH286" s="196"/>
      <c r="MI286" s="196"/>
      <c r="MJ286" s="196"/>
      <c r="MK286" s="196"/>
      <c r="ML286" s="196"/>
      <c r="MM286" s="196"/>
      <c r="MN286" s="245">
        <v>1154</v>
      </c>
      <c r="MO286" s="245">
        <v>1492</v>
      </c>
      <c r="MP286" s="196"/>
      <c r="MQ286" s="245">
        <v>1492</v>
      </c>
      <c r="MR286" s="196"/>
      <c r="MS286" s="196"/>
      <c r="MT286" s="196"/>
      <c r="MU286" s="196"/>
      <c r="MV286" s="196"/>
      <c r="MW286" s="196"/>
      <c r="MX286" s="196"/>
      <c r="MY286" s="196"/>
      <c r="MZ286" s="196"/>
      <c r="NA286" s="245">
        <v>1492</v>
      </c>
      <c r="NB286" s="196"/>
      <c r="NC286" s="196"/>
      <c r="ND286" s="196"/>
      <c r="NE286" s="196"/>
      <c r="NF286" s="196"/>
      <c r="NG286" s="196"/>
      <c r="NH286" s="196"/>
      <c r="NI286" s="196"/>
      <c r="NJ286" s="196"/>
      <c r="NK286" s="196"/>
      <c r="NL286" s="196"/>
      <c r="NM286" s="196"/>
      <c r="NN286" s="196"/>
      <c r="NO286" s="196"/>
      <c r="NP286" s="196"/>
      <c r="NQ286" s="196"/>
      <c r="NR286" s="196"/>
      <c r="NS286" s="196"/>
      <c r="NT286" s="196"/>
      <c r="NU286" s="196"/>
      <c r="NV286" s="196"/>
      <c r="NW286" s="196"/>
      <c r="NX286" s="196"/>
      <c r="NY286" s="196"/>
      <c r="NZ286" s="196"/>
      <c r="OA286" s="196"/>
      <c r="OB286" s="196"/>
      <c r="OC286" s="196"/>
      <c r="OD286" s="196"/>
      <c r="OE286" s="196"/>
      <c r="OF286" s="196"/>
      <c r="OG286" s="196"/>
      <c r="OH286" s="196"/>
      <c r="OI286" s="196"/>
      <c r="OJ286" s="196"/>
      <c r="OK286" s="196"/>
      <c r="OL286" s="196"/>
      <c r="OM286" s="196"/>
      <c r="ON286" s="196"/>
      <c r="OO286" s="196"/>
      <c r="OP286" s="196"/>
      <c r="OQ286" s="196"/>
      <c r="OR286" s="196"/>
      <c r="OS286" s="196"/>
      <c r="OT286" s="196"/>
      <c r="OU286" s="196"/>
      <c r="OV286" s="196"/>
      <c r="OW286" s="196"/>
      <c r="OX286" s="196"/>
      <c r="OY286" s="196"/>
      <c r="OZ286" s="196"/>
      <c r="PA286" s="196"/>
      <c r="PB286" s="196"/>
      <c r="PC286" s="196"/>
      <c r="PD286" s="196"/>
      <c r="PE286" s="196"/>
      <c r="PF286" s="196"/>
      <c r="PG286" s="196"/>
      <c r="PH286" s="196"/>
      <c r="PI286" s="196"/>
      <c r="PJ286" s="196"/>
      <c r="PK286" s="196"/>
      <c r="PL286" s="196"/>
      <c r="PM286" s="196"/>
      <c r="PN286" s="196"/>
      <c r="PO286" s="196"/>
      <c r="PP286" s="196"/>
      <c r="PQ286" s="196"/>
      <c r="PR286" s="196"/>
      <c r="PS286" s="196"/>
      <c r="PT286" s="196"/>
      <c r="PU286" s="196"/>
      <c r="PV286" s="196"/>
      <c r="PW286" s="196"/>
      <c r="PX286" s="261"/>
      <c r="PY286" s="261"/>
      <c r="PZ286" s="261"/>
      <c r="QA286" s="261"/>
      <c r="QB286" s="261"/>
      <c r="QC286" s="261"/>
      <c r="QD286" s="261"/>
      <c r="QE286" s="261"/>
      <c r="QF286" s="261"/>
      <c r="QG286" s="261"/>
      <c r="QH286" s="261"/>
      <c r="QI286" s="261"/>
      <c r="QJ286" s="261"/>
      <c r="QK286" s="261"/>
      <c r="QL286" s="261"/>
      <c r="QM286" s="261"/>
      <c r="QN286" s="261"/>
      <c r="QO286" s="261"/>
      <c r="QP286" s="261"/>
      <c r="QQ286" s="261"/>
      <c r="QR286" s="261"/>
      <c r="QS286" s="261"/>
      <c r="QT286" s="261"/>
      <c r="QU286" s="261"/>
      <c r="QV286" s="261"/>
      <c r="QW286" s="261"/>
      <c r="QX286" s="261"/>
      <c r="QY286" s="261"/>
      <c r="QZ286" s="261"/>
      <c r="RA286" s="261"/>
      <c r="RB286" s="261"/>
      <c r="RC286" s="261"/>
      <c r="RD286" s="261"/>
      <c r="RE286" s="261"/>
      <c r="RF286" s="261"/>
      <c r="RG286" s="261"/>
      <c r="RH286" s="261"/>
      <c r="RI286" s="261"/>
      <c r="RJ286" s="261"/>
      <c r="RK286" s="261"/>
      <c r="RL286" s="261"/>
      <c r="RM286" s="261"/>
      <c r="RN286" s="261"/>
      <c r="RO286" s="261"/>
      <c r="RP286" s="261"/>
      <c r="RQ286" s="261"/>
      <c r="RR286" s="261"/>
      <c r="RS286" s="261"/>
      <c r="RT286" s="261"/>
      <c r="RU286" s="261"/>
      <c r="RV286" s="261"/>
      <c r="RW286" s="261"/>
      <c r="RX286" s="261"/>
      <c r="RY286" s="261"/>
      <c r="RZ286" s="261"/>
      <c r="SA286" s="261"/>
      <c r="SB286" s="261"/>
      <c r="SC286" s="261"/>
      <c r="SD286" s="261"/>
      <c r="SE286" s="261"/>
    </row>
    <row r="287" spans="1:499" x14ac:dyDescent="0.2">
      <c r="A287" s="230" t="s">
        <v>830</v>
      </c>
      <c r="B287" s="231" t="s">
        <v>1730</v>
      </c>
      <c r="C287" s="225"/>
      <c r="D287" s="225"/>
      <c r="E287" s="225"/>
      <c r="F287" s="226" t="s">
        <v>5987</v>
      </c>
      <c r="G287" s="226" t="s">
        <v>5550</v>
      </c>
      <c r="H287" s="226" t="s">
        <v>5551</v>
      </c>
      <c r="I287" s="226" t="s">
        <v>5978</v>
      </c>
      <c r="J287" s="226"/>
      <c r="K287" s="226"/>
      <c r="L287" s="226"/>
      <c r="M287" s="226"/>
      <c r="N287" s="226" t="s">
        <v>5553</v>
      </c>
      <c r="O287" s="226" t="s">
        <v>5686</v>
      </c>
      <c r="P287" s="226"/>
      <c r="Q287" s="237">
        <v>0</v>
      </c>
      <c r="R287" s="238"/>
      <c r="S287" s="238"/>
      <c r="T287" s="238"/>
      <c r="U287" s="238"/>
      <c r="V287" s="238"/>
      <c r="W287" s="232" t="s">
        <v>5565</v>
      </c>
      <c r="X287" s="232"/>
      <c r="Y287" s="232" t="s">
        <v>5556</v>
      </c>
      <c r="Z287" s="235">
        <v>7.93</v>
      </c>
      <c r="AA287" s="235">
        <v>10.9</v>
      </c>
      <c r="AB287" s="235">
        <v>0</v>
      </c>
      <c r="AC287" s="224">
        <v>36526</v>
      </c>
      <c r="AD287" s="224">
        <v>36526</v>
      </c>
      <c r="AE287" s="125">
        <v>18</v>
      </c>
      <c r="AF287" s="125">
        <v>24</v>
      </c>
      <c r="AG287" s="125">
        <v>12</v>
      </c>
      <c r="AH287" s="236">
        <v>1</v>
      </c>
      <c r="AI287" s="236" t="s">
        <v>5297</v>
      </c>
      <c r="AJ287" s="125" t="s">
        <v>6227</v>
      </c>
      <c r="AK287" s="175" t="s">
        <v>5144</v>
      </c>
      <c r="AL287" s="125">
        <v>626</v>
      </c>
      <c r="AM287" s="27" t="s">
        <v>820</v>
      </c>
      <c r="AN287" s="126">
        <v>12.17</v>
      </c>
      <c r="AO287" s="126">
        <v>9.6999999999999993</v>
      </c>
      <c r="AP287" s="126">
        <v>5.5</v>
      </c>
      <c r="AQ287" s="126">
        <v>2.1</v>
      </c>
      <c r="AR287" s="125">
        <v>0</v>
      </c>
      <c r="AS287" s="125">
        <v>0</v>
      </c>
      <c r="AT287" s="178">
        <v>43333</v>
      </c>
      <c r="AU287" s="178"/>
      <c r="AV287" s="178">
        <v>43467</v>
      </c>
      <c r="AW287" s="239" t="s">
        <v>855</v>
      </c>
      <c r="AX287" s="239" t="s">
        <v>846</v>
      </c>
      <c r="AY287" s="127"/>
      <c r="AZ287" s="127"/>
      <c r="BA287" s="128">
        <v>100</v>
      </c>
      <c r="BB287" s="128" t="s">
        <v>489</v>
      </c>
      <c r="BC287" s="128"/>
      <c r="BD287" s="128">
        <v>1</v>
      </c>
      <c r="BE287" s="129" t="s">
        <v>541</v>
      </c>
      <c r="BF287" s="130">
        <v>1</v>
      </c>
      <c r="BG287" s="240"/>
      <c r="BH287" s="241"/>
      <c r="BI287" s="190"/>
      <c r="BJ287" s="131">
        <v>470</v>
      </c>
      <c r="BK287" s="191">
        <v>526</v>
      </c>
      <c r="BL287" s="13">
        <v>313</v>
      </c>
      <c r="BM287" s="13">
        <v>155</v>
      </c>
      <c r="BN287" s="27" t="s">
        <v>705</v>
      </c>
      <c r="BO287" s="13" t="s">
        <v>705</v>
      </c>
      <c r="BP287" s="222">
        <v>350</v>
      </c>
      <c r="BQ287" s="132"/>
      <c r="BR287" s="133"/>
      <c r="BS287" s="125">
        <v>1000000000</v>
      </c>
      <c r="BT287" s="134">
        <v>167</v>
      </c>
      <c r="BU287" s="135">
        <v>0.64470000000000005</v>
      </c>
      <c r="BV287" s="134">
        <v>100</v>
      </c>
      <c r="BW287" s="136">
        <v>0</v>
      </c>
      <c r="BX287" s="136">
        <v>0</v>
      </c>
      <c r="BY287" s="136">
        <v>100</v>
      </c>
      <c r="BZ287" s="134">
        <v>0</v>
      </c>
      <c r="CA287" s="134">
        <v>0</v>
      </c>
      <c r="CB287" s="134">
        <v>267</v>
      </c>
      <c r="CC287" s="135">
        <v>0.43190000000000001</v>
      </c>
      <c r="CD287" s="134"/>
      <c r="CE287" s="134"/>
      <c r="CF287" s="137">
        <v>203</v>
      </c>
      <c r="CG287" s="134">
        <v>157</v>
      </c>
      <c r="CH287" s="132"/>
      <c r="CI287" s="132"/>
      <c r="CJ287" s="229" t="s">
        <v>820</v>
      </c>
      <c r="CK287" s="233" t="s">
        <v>820</v>
      </c>
      <c r="CL287" s="138">
        <v>0</v>
      </c>
      <c r="CM287" s="138">
        <v>0</v>
      </c>
      <c r="CN287" s="135">
        <v>0</v>
      </c>
      <c r="CO287" s="135">
        <v>0.5</v>
      </c>
      <c r="CP287" s="139"/>
      <c r="CQ287" s="135">
        <v>1</v>
      </c>
      <c r="CR287" s="179">
        <v>43175</v>
      </c>
      <c r="CS287" s="180">
        <v>43367</v>
      </c>
      <c r="CT287" s="181">
        <v>43493</v>
      </c>
      <c r="CU287" s="181">
        <v>43311</v>
      </c>
      <c r="CV287" s="181">
        <v>43395</v>
      </c>
      <c r="CW287" s="181">
        <v>43395</v>
      </c>
      <c r="CX287" s="181">
        <v>43479</v>
      </c>
      <c r="CY287" s="135">
        <v>0.48136919152769408</v>
      </c>
      <c r="CZ287" s="134">
        <v>4346</v>
      </c>
      <c r="DA287" s="135">
        <v>9.7087378640776691E-3</v>
      </c>
      <c r="DB287" s="135">
        <v>0.50485436893203883</v>
      </c>
      <c r="DC287" s="135">
        <v>2.9126213592233011E-2</v>
      </c>
      <c r="DD287" s="135">
        <v>0</v>
      </c>
      <c r="DE287" s="140">
        <v>0</v>
      </c>
      <c r="DF287" s="13" t="s">
        <v>820</v>
      </c>
      <c r="DG287" s="80" t="s">
        <v>706</v>
      </c>
      <c r="DH287" s="18" t="b">
        <v>0</v>
      </c>
      <c r="DI287" s="79"/>
      <c r="DJ287" s="79"/>
      <c r="DK287" s="192"/>
      <c r="DL287" s="174"/>
      <c r="DM287" s="193"/>
      <c r="DN287" s="135"/>
      <c r="DO287" s="79"/>
      <c r="DP287" s="79"/>
      <c r="DQ287" s="79"/>
      <c r="DR287" s="79"/>
      <c r="DS287" s="79"/>
      <c r="DT287" s="79"/>
      <c r="DU287" s="79"/>
      <c r="DV287" s="18"/>
      <c r="DW287" s="18"/>
      <c r="DX287" s="18"/>
      <c r="DY287" s="177"/>
      <c r="DZ287" s="177">
        <v>0</v>
      </c>
      <c r="EA287" s="177">
        <v>0</v>
      </c>
      <c r="EB287" s="177">
        <v>0</v>
      </c>
      <c r="EC287" s="177">
        <v>0</v>
      </c>
      <c r="ED287" s="177">
        <v>0</v>
      </c>
      <c r="EE287" s="177">
        <v>0</v>
      </c>
      <c r="EF287" s="177">
        <v>0</v>
      </c>
      <c r="EG287" s="177">
        <v>0</v>
      </c>
      <c r="EH287" s="177">
        <v>0</v>
      </c>
      <c r="EI287" s="177">
        <v>0</v>
      </c>
      <c r="EJ287" s="177">
        <v>0</v>
      </c>
      <c r="EK287" s="177">
        <v>0</v>
      </c>
      <c r="EL287" s="177">
        <v>0</v>
      </c>
      <c r="EM287" s="177">
        <v>0</v>
      </c>
      <c r="EN287" s="177">
        <v>0</v>
      </c>
      <c r="EO287" s="177">
        <v>0</v>
      </c>
      <c r="EP287" s="177">
        <v>153</v>
      </c>
      <c r="EQ287" s="177">
        <v>0</v>
      </c>
      <c r="ER287" s="177">
        <v>0</v>
      </c>
      <c r="ES287" s="177">
        <v>0</v>
      </c>
      <c r="ET287" s="177">
        <v>0</v>
      </c>
      <c r="EU287" s="177">
        <v>156</v>
      </c>
      <c r="EV287" s="177">
        <v>0</v>
      </c>
      <c r="EW287" s="177">
        <v>0</v>
      </c>
      <c r="EX287" s="177">
        <v>0</v>
      </c>
      <c r="EY287" s="177">
        <v>192</v>
      </c>
      <c r="EZ287" s="177">
        <v>0</v>
      </c>
      <c r="FA287" s="177">
        <v>0</v>
      </c>
      <c r="FB287" s="177">
        <v>225</v>
      </c>
      <c r="FC287" s="250">
        <v>166</v>
      </c>
      <c r="FD287" s="245">
        <v>93</v>
      </c>
      <c r="FE287" s="250">
        <v>189</v>
      </c>
      <c r="FF287" s="250">
        <v>189</v>
      </c>
      <c r="FG287" s="250">
        <v>196</v>
      </c>
      <c r="FH287" s="250">
        <v>194</v>
      </c>
      <c r="FI287" s="244">
        <v>194</v>
      </c>
      <c r="FJ287" s="244">
        <v>194</v>
      </c>
      <c r="FK287" s="244">
        <v>158</v>
      </c>
      <c r="FL287" s="244">
        <v>158</v>
      </c>
      <c r="FM287" s="244">
        <v>158</v>
      </c>
      <c r="FN287" s="244">
        <v>158</v>
      </c>
      <c r="FO287" s="244">
        <v>158</v>
      </c>
      <c r="FP287" s="244">
        <v>158</v>
      </c>
      <c r="FQ287" s="244">
        <v>158</v>
      </c>
      <c r="FR287" s="244">
        <v>158</v>
      </c>
      <c r="FS287" s="244">
        <v>158</v>
      </c>
      <c r="FT287" s="244">
        <v>158</v>
      </c>
      <c r="FU287" s="244">
        <v>158</v>
      </c>
      <c r="FV287" s="244">
        <v>158</v>
      </c>
      <c r="FW287" s="244">
        <v>158</v>
      </c>
      <c r="FX287" s="244">
        <v>158</v>
      </c>
      <c r="FY287" s="244">
        <v>158</v>
      </c>
      <c r="FZ287" s="244">
        <v>158</v>
      </c>
      <c r="GA287" s="244">
        <v>158</v>
      </c>
      <c r="GB287" s="244">
        <v>158</v>
      </c>
      <c r="GC287" s="244">
        <v>158</v>
      </c>
      <c r="GD287" s="244">
        <v>153</v>
      </c>
      <c r="GE287" s="244">
        <v>153</v>
      </c>
      <c r="GF287" s="244">
        <v>153</v>
      </c>
      <c r="GG287" s="244">
        <v>150</v>
      </c>
      <c r="GH287" s="244">
        <v>150</v>
      </c>
      <c r="GI287" s="244">
        <v>150</v>
      </c>
      <c r="GJ287" s="244">
        <v>150</v>
      </c>
      <c r="GK287" s="244">
        <v>150</v>
      </c>
      <c r="GL287" s="244">
        <v>150</v>
      </c>
      <c r="GM287" s="244">
        <v>150</v>
      </c>
      <c r="GN287" s="244">
        <v>150</v>
      </c>
      <c r="GO287" s="244">
        <v>146</v>
      </c>
      <c r="GP287" s="244">
        <v>146</v>
      </c>
      <c r="GQ287" s="244">
        <v>146</v>
      </c>
      <c r="GR287" s="244">
        <v>146</v>
      </c>
      <c r="GS287" s="244">
        <v>140</v>
      </c>
      <c r="GT287" s="244">
        <v>140</v>
      </c>
      <c r="GU287" s="244">
        <v>134</v>
      </c>
      <c r="GV287" s="244">
        <v>134</v>
      </c>
      <c r="GW287" s="244">
        <v>134</v>
      </c>
      <c r="GX287" s="244">
        <v>134</v>
      </c>
      <c r="GY287" s="244">
        <v>133</v>
      </c>
      <c r="GZ287" s="244">
        <v>133</v>
      </c>
      <c r="HA287" s="244">
        <v>133</v>
      </c>
      <c r="HB287" s="244">
        <v>129</v>
      </c>
      <c r="HC287" s="244">
        <v>129</v>
      </c>
      <c r="HD287" s="244">
        <v>129</v>
      </c>
      <c r="HE287" s="244">
        <v>1</v>
      </c>
      <c r="HF287" s="244">
        <v>125</v>
      </c>
      <c r="HG287" s="244">
        <v>125</v>
      </c>
      <c r="HH287" s="244">
        <v>122</v>
      </c>
      <c r="HI287" s="244">
        <v>122</v>
      </c>
      <c r="HJ287" s="244">
        <v>122</v>
      </c>
      <c r="HK287" s="198"/>
      <c r="HL287" s="198"/>
      <c r="HM287" s="244">
        <v>122</v>
      </c>
      <c r="HN287" s="244">
        <v>117</v>
      </c>
      <c r="HO287" s="244">
        <v>125</v>
      </c>
      <c r="HP287" s="244">
        <v>117</v>
      </c>
      <c r="HQ287" s="244">
        <v>117</v>
      </c>
      <c r="HR287" s="242">
        <v>113</v>
      </c>
      <c r="HS287" s="242">
        <v>113</v>
      </c>
      <c r="HT287" s="242">
        <v>113</v>
      </c>
      <c r="HU287" s="242">
        <v>111</v>
      </c>
      <c r="HV287" s="198"/>
      <c r="HW287" s="242">
        <v>111</v>
      </c>
      <c r="HX287" s="242">
        <v>111</v>
      </c>
      <c r="HY287" s="242">
        <v>111</v>
      </c>
      <c r="HZ287" s="242">
        <v>111</v>
      </c>
      <c r="IA287" s="242">
        <v>111</v>
      </c>
      <c r="IB287" s="242">
        <v>109</v>
      </c>
      <c r="IC287" s="242">
        <v>109</v>
      </c>
      <c r="ID287" s="242">
        <v>109</v>
      </c>
      <c r="IE287" s="242">
        <v>109</v>
      </c>
      <c r="IF287" s="242">
        <v>105</v>
      </c>
      <c r="IG287" s="242">
        <v>105</v>
      </c>
      <c r="IH287" s="242">
        <v>105</v>
      </c>
      <c r="II287" s="242">
        <v>105</v>
      </c>
      <c r="IJ287" s="242">
        <v>105</v>
      </c>
      <c r="IK287" s="242">
        <v>105</v>
      </c>
      <c r="IL287" s="242">
        <v>105</v>
      </c>
      <c r="IM287" s="242">
        <v>105</v>
      </c>
      <c r="IN287" s="242">
        <v>105</v>
      </c>
      <c r="IO287" s="242">
        <v>105</v>
      </c>
      <c r="IP287" s="242">
        <v>105</v>
      </c>
      <c r="IQ287" s="242">
        <v>103</v>
      </c>
      <c r="IR287" s="242">
        <v>103</v>
      </c>
      <c r="IS287" s="242">
        <v>100</v>
      </c>
      <c r="IT287" s="242">
        <v>90</v>
      </c>
      <c r="IU287" s="242">
        <v>90</v>
      </c>
      <c r="IV287" s="242">
        <v>90</v>
      </c>
      <c r="IW287" s="242">
        <v>90</v>
      </c>
      <c r="IX287" s="242">
        <v>85</v>
      </c>
      <c r="IY287" s="242">
        <v>85</v>
      </c>
      <c r="IZ287" s="198"/>
      <c r="JA287" s="242">
        <v>79</v>
      </c>
      <c r="JB287" s="242">
        <v>79</v>
      </c>
      <c r="JC287" s="242">
        <v>79</v>
      </c>
      <c r="JD287" s="242">
        <v>75</v>
      </c>
      <c r="JE287" s="242">
        <v>75</v>
      </c>
      <c r="JF287" s="242">
        <v>69</v>
      </c>
      <c r="JG287" s="242">
        <v>69</v>
      </c>
      <c r="JH287" s="242">
        <v>69</v>
      </c>
      <c r="JI287" s="242">
        <v>69</v>
      </c>
      <c r="JJ287" s="242"/>
      <c r="JK287" s="242">
        <v>69</v>
      </c>
      <c r="JL287" s="242">
        <v>66</v>
      </c>
      <c r="JM287" s="242">
        <v>66</v>
      </c>
      <c r="JN287" s="242">
        <v>60</v>
      </c>
      <c r="JO287" s="242">
        <v>60</v>
      </c>
      <c r="JP287" s="242">
        <v>60</v>
      </c>
      <c r="JQ287" s="198"/>
      <c r="JR287" s="242">
        <v>59</v>
      </c>
      <c r="JS287" s="242">
        <v>59</v>
      </c>
      <c r="JT287" s="242">
        <v>59</v>
      </c>
      <c r="JU287" s="242">
        <v>59</v>
      </c>
      <c r="JV287" s="242">
        <v>59</v>
      </c>
      <c r="JW287" s="242">
        <v>59</v>
      </c>
      <c r="JX287" s="242">
        <v>59</v>
      </c>
      <c r="JY287" s="242">
        <v>59</v>
      </c>
      <c r="JZ287" s="242">
        <v>59</v>
      </c>
      <c r="KA287" s="242">
        <v>59</v>
      </c>
      <c r="KB287" s="242">
        <v>49</v>
      </c>
      <c r="KC287" s="242">
        <v>49</v>
      </c>
      <c r="KD287" s="242">
        <v>49</v>
      </c>
      <c r="KE287" s="242">
        <v>49</v>
      </c>
      <c r="KF287" s="242">
        <v>49</v>
      </c>
      <c r="KG287" s="242">
        <v>45</v>
      </c>
      <c r="KH287" s="242">
        <v>45</v>
      </c>
      <c r="KI287" s="242">
        <v>43</v>
      </c>
      <c r="KJ287" s="242">
        <v>43</v>
      </c>
      <c r="KK287" s="242">
        <v>43</v>
      </c>
      <c r="KL287" s="242">
        <v>43</v>
      </c>
      <c r="KM287" s="242">
        <v>43</v>
      </c>
      <c r="KN287" s="242">
        <v>40</v>
      </c>
      <c r="KO287" s="242">
        <v>138</v>
      </c>
      <c r="KP287" s="242">
        <v>138</v>
      </c>
      <c r="KQ287" s="242">
        <v>138</v>
      </c>
      <c r="KR287" s="242">
        <v>138</v>
      </c>
      <c r="KS287" s="242">
        <v>138</v>
      </c>
      <c r="KT287" s="242">
        <v>129</v>
      </c>
      <c r="KU287" s="242">
        <v>129</v>
      </c>
      <c r="KV287" s="242">
        <v>121</v>
      </c>
      <c r="KW287" s="242">
        <v>121</v>
      </c>
      <c r="KX287" s="198"/>
      <c r="KY287" s="198"/>
      <c r="KZ287" s="198"/>
      <c r="LA287" s="198"/>
      <c r="LB287" s="242">
        <v>97</v>
      </c>
      <c r="LC287" s="242">
        <v>69</v>
      </c>
      <c r="LD287" s="242">
        <v>69</v>
      </c>
      <c r="LE287" s="242">
        <v>96</v>
      </c>
      <c r="LF287" s="243">
        <v>0</v>
      </c>
      <c r="LG287" s="242">
        <v>94</v>
      </c>
      <c r="LH287" s="198"/>
      <c r="LI287" s="198"/>
      <c r="LJ287" s="198"/>
      <c r="LK287" s="198"/>
      <c r="LL287" s="198"/>
      <c r="LM287" s="198"/>
      <c r="LN287" s="198"/>
      <c r="LO287" s="198"/>
      <c r="LP287" s="198"/>
      <c r="LQ287" s="242">
        <v>94</v>
      </c>
      <c r="LR287" s="198"/>
      <c r="LS287" s="198"/>
      <c r="LT287" s="198"/>
      <c r="LU287" s="198"/>
      <c r="LV287" s="198"/>
      <c r="LW287" s="198"/>
      <c r="LX287" s="198"/>
      <c r="LY287" s="198"/>
      <c r="LZ287" s="198"/>
      <c r="MA287" s="198"/>
      <c r="MB287" s="198"/>
      <c r="MC287" s="198"/>
      <c r="MD287" s="198"/>
      <c r="ME287" s="198"/>
      <c r="MF287" s="198"/>
      <c r="MG287" s="198"/>
      <c r="MH287" s="198"/>
      <c r="MI287" s="198"/>
      <c r="MJ287" s="198"/>
      <c r="MK287" s="198"/>
      <c r="ML287" s="198"/>
      <c r="MM287" s="198"/>
      <c r="MN287" s="242">
        <v>94</v>
      </c>
      <c r="MO287" s="244">
        <v>167</v>
      </c>
      <c r="MP287" s="198"/>
      <c r="MQ287" s="244">
        <v>167</v>
      </c>
      <c r="MR287" s="198"/>
      <c r="MS287" s="198"/>
      <c r="MT287" s="198"/>
      <c r="MU287" s="198"/>
      <c r="MV287" s="198"/>
      <c r="MW287" s="198"/>
      <c r="MX287" s="198"/>
      <c r="MY287" s="198"/>
      <c r="MZ287" s="198"/>
      <c r="NA287" s="244">
        <v>167</v>
      </c>
      <c r="NB287" s="198"/>
      <c r="NC287" s="198"/>
      <c r="ND287" s="198"/>
      <c r="NE287" s="198"/>
      <c r="NF287" s="198"/>
      <c r="NG287" s="198"/>
      <c r="NH287" s="198"/>
      <c r="NI287" s="198"/>
      <c r="NJ287" s="198"/>
      <c r="NK287" s="198"/>
      <c r="NL287" s="198"/>
      <c r="NM287" s="198"/>
      <c r="NN287" s="198"/>
      <c r="NO287" s="198"/>
      <c r="NP287" s="198"/>
      <c r="NQ287" s="198"/>
      <c r="NR287" s="198"/>
      <c r="NS287" s="198"/>
      <c r="NT287" s="198"/>
      <c r="NU287" s="198"/>
      <c r="NV287" s="198"/>
      <c r="NW287" s="198"/>
      <c r="NX287" s="198"/>
      <c r="NY287" s="198"/>
      <c r="NZ287" s="198"/>
      <c r="OA287" s="198"/>
      <c r="OB287" s="198"/>
      <c r="OC287" s="198"/>
      <c r="OD287" s="198"/>
      <c r="OE287" s="198"/>
      <c r="OF287" s="198"/>
      <c r="OG287" s="198"/>
      <c r="OH287" s="198"/>
      <c r="OI287" s="198"/>
      <c r="OJ287" s="198"/>
      <c r="OK287" s="198"/>
      <c r="OL287" s="198"/>
      <c r="OM287" s="198"/>
      <c r="ON287" s="198"/>
      <c r="OO287" s="198"/>
      <c r="OP287" s="198"/>
      <c r="OQ287" s="198"/>
      <c r="OR287" s="198"/>
      <c r="OS287" s="198"/>
      <c r="OT287" s="198"/>
      <c r="OU287" s="198"/>
      <c r="OV287" s="198"/>
      <c r="OW287" s="198"/>
      <c r="OX287" s="198"/>
      <c r="OY287" s="198"/>
      <c r="OZ287" s="198"/>
      <c r="PA287" s="198"/>
      <c r="PB287" s="198"/>
      <c r="PC287" s="198"/>
      <c r="PD287" s="198"/>
      <c r="PE287" s="198"/>
      <c r="PF287" s="198"/>
      <c r="PG287" s="198"/>
      <c r="PH287" s="198"/>
      <c r="PI287" s="198"/>
      <c r="PJ287" s="198"/>
      <c r="PK287" s="198"/>
      <c r="PL287" s="198"/>
      <c r="PM287" s="198"/>
      <c r="PN287" s="198"/>
      <c r="PO287" s="198"/>
      <c r="PP287" s="198"/>
      <c r="PQ287" s="198"/>
      <c r="PR287" s="198"/>
      <c r="PS287" s="198"/>
      <c r="PT287" s="198"/>
      <c r="PU287" s="198"/>
      <c r="PV287" s="198"/>
      <c r="PW287" s="198"/>
      <c r="PX287" s="261"/>
      <c r="PY287" s="261"/>
      <c r="PZ287" s="261"/>
      <c r="QA287" s="261"/>
      <c r="QB287" s="261"/>
      <c r="QC287" s="261"/>
      <c r="QD287" s="261"/>
      <c r="QE287" s="261"/>
      <c r="QF287" s="261"/>
      <c r="QG287" s="261"/>
      <c r="QH287" s="261"/>
      <c r="QI287" s="261"/>
      <c r="QJ287" s="261"/>
      <c r="QK287" s="261"/>
      <c r="QL287" s="261"/>
      <c r="QM287" s="261"/>
      <c r="QN287" s="261"/>
      <c r="QO287" s="261"/>
      <c r="QP287" s="261"/>
      <c r="QQ287" s="261"/>
      <c r="QR287" s="261"/>
      <c r="QS287" s="261"/>
      <c r="QT287" s="261"/>
      <c r="QU287" s="261"/>
      <c r="QV287" s="261"/>
      <c r="QW287" s="261"/>
      <c r="QX287" s="261"/>
      <c r="QY287" s="261"/>
      <c r="QZ287" s="261"/>
      <c r="RA287" s="261"/>
      <c r="RB287" s="261"/>
      <c r="RC287" s="261"/>
      <c r="RD287" s="261"/>
      <c r="RE287" s="261"/>
      <c r="RF287" s="261"/>
      <c r="RG287" s="261"/>
      <c r="RH287" s="261"/>
      <c r="RI287" s="261"/>
      <c r="RJ287" s="261"/>
      <c r="RK287" s="261"/>
      <c r="RL287" s="261"/>
      <c r="RM287" s="261"/>
      <c r="RN287" s="261"/>
      <c r="RO287" s="261"/>
      <c r="RP287" s="261"/>
      <c r="RQ287" s="261"/>
      <c r="RR287" s="261"/>
      <c r="RS287" s="261"/>
      <c r="RT287" s="261"/>
      <c r="RU287" s="261"/>
      <c r="RV287" s="261"/>
      <c r="RW287" s="261"/>
      <c r="RX287" s="261"/>
      <c r="RY287" s="261"/>
      <c r="RZ287" s="261"/>
      <c r="SA287" s="261"/>
      <c r="SB287" s="261"/>
      <c r="SC287" s="261"/>
      <c r="SD287" s="261"/>
      <c r="SE287" s="261"/>
    </row>
    <row r="288" spans="1:499" x14ac:dyDescent="0.2">
      <c r="A288" s="230" t="s">
        <v>830</v>
      </c>
      <c r="B288" s="231" t="s">
        <v>2903</v>
      </c>
      <c r="C288" s="225"/>
      <c r="D288" s="225"/>
      <c r="E288" s="225"/>
      <c r="F288" s="226" t="s">
        <v>5988</v>
      </c>
      <c r="G288" s="226" t="s">
        <v>5550</v>
      </c>
      <c r="H288" s="226" t="s">
        <v>5551</v>
      </c>
      <c r="I288" s="226" t="s">
        <v>5978</v>
      </c>
      <c r="J288" s="226"/>
      <c r="K288" s="226"/>
      <c r="L288" s="226"/>
      <c r="M288" s="226"/>
      <c r="N288" s="226" t="s">
        <v>5553</v>
      </c>
      <c r="O288" s="226" t="s">
        <v>5852</v>
      </c>
      <c r="P288" s="226"/>
      <c r="Q288" s="237">
        <v>0</v>
      </c>
      <c r="R288" s="238"/>
      <c r="S288" s="238"/>
      <c r="T288" s="238"/>
      <c r="U288" s="238"/>
      <c r="V288" s="238"/>
      <c r="W288" s="232" t="s">
        <v>5555</v>
      </c>
      <c r="X288" s="232"/>
      <c r="Y288" s="232" t="s">
        <v>5556</v>
      </c>
      <c r="Z288" s="235">
        <v>2.48</v>
      </c>
      <c r="AA288" s="235">
        <v>4.45</v>
      </c>
      <c r="AB288" s="235">
        <v>0</v>
      </c>
      <c r="AC288" s="224">
        <v>36526</v>
      </c>
      <c r="AD288" s="224">
        <v>36526</v>
      </c>
      <c r="AE288" s="125">
        <v>18</v>
      </c>
      <c r="AF288" s="125">
        <v>24</v>
      </c>
      <c r="AG288" s="125">
        <v>12</v>
      </c>
      <c r="AH288" s="236">
        <v>1</v>
      </c>
      <c r="AI288" s="236" t="s">
        <v>819</v>
      </c>
      <c r="AJ288" s="125" t="s">
        <v>6225</v>
      </c>
      <c r="AK288" s="175" t="s">
        <v>5144</v>
      </c>
      <c r="AL288" s="125" t="s">
        <v>820</v>
      </c>
      <c r="AM288" s="27" t="s">
        <v>820</v>
      </c>
      <c r="AN288" s="126">
        <v>23.84</v>
      </c>
      <c r="AO288" s="126">
        <v>13.9</v>
      </c>
      <c r="AP288" s="126">
        <v>5.7</v>
      </c>
      <c r="AQ288" s="126">
        <v>2.1</v>
      </c>
      <c r="AR288" s="125">
        <v>0</v>
      </c>
      <c r="AS288" s="125">
        <v>0</v>
      </c>
      <c r="AT288" s="178">
        <v>43333</v>
      </c>
      <c r="AU288" s="178">
        <v>42751</v>
      </c>
      <c r="AV288" s="178">
        <v>43443</v>
      </c>
      <c r="AW288" s="239" t="s">
        <v>855</v>
      </c>
      <c r="AX288" s="239" t="s">
        <v>846</v>
      </c>
      <c r="AY288" s="127"/>
      <c r="AZ288" s="127"/>
      <c r="BA288" s="128">
        <v>200</v>
      </c>
      <c r="BB288" s="128" t="s">
        <v>489</v>
      </c>
      <c r="BC288" s="128"/>
      <c r="BD288" s="128">
        <v>1</v>
      </c>
      <c r="BE288" s="129" t="s">
        <v>541</v>
      </c>
      <c r="BF288" s="130">
        <v>1</v>
      </c>
      <c r="BG288" s="240"/>
      <c r="BH288" s="241"/>
      <c r="BI288" s="190"/>
      <c r="BJ288" s="131">
        <v>1323</v>
      </c>
      <c r="BK288" s="191">
        <v>1030</v>
      </c>
      <c r="BL288" s="13">
        <v>880</v>
      </c>
      <c r="BM288" s="13">
        <v>437</v>
      </c>
      <c r="BN288" s="27" t="s">
        <v>5557</v>
      </c>
      <c r="BO288" s="13" t="s">
        <v>705</v>
      </c>
      <c r="BP288" s="222">
        <v>1225</v>
      </c>
      <c r="BQ288" s="132"/>
      <c r="BR288" s="133"/>
      <c r="BS288" s="125">
        <v>1000000000</v>
      </c>
      <c r="BT288" s="134">
        <v>346</v>
      </c>
      <c r="BU288" s="135">
        <v>0.73850000000000005</v>
      </c>
      <c r="BV288" s="134">
        <v>200</v>
      </c>
      <c r="BW288" s="136">
        <v>0</v>
      </c>
      <c r="BX288" s="136">
        <v>0</v>
      </c>
      <c r="BY288" s="136">
        <v>200</v>
      </c>
      <c r="BZ288" s="134">
        <v>0</v>
      </c>
      <c r="CA288" s="134">
        <v>0</v>
      </c>
      <c r="CB288" s="134">
        <v>546</v>
      </c>
      <c r="CC288" s="135">
        <v>0.58730000000000004</v>
      </c>
      <c r="CD288" s="134"/>
      <c r="CE288" s="134"/>
      <c r="CF288" s="137">
        <v>777</v>
      </c>
      <c r="CG288" s="134">
        <v>441</v>
      </c>
      <c r="CH288" s="132"/>
      <c r="CI288" s="132"/>
      <c r="CJ288" s="229" t="s">
        <v>820</v>
      </c>
      <c r="CK288" s="233" t="s">
        <v>820</v>
      </c>
      <c r="CL288" s="138">
        <v>179</v>
      </c>
      <c r="CM288" s="138">
        <v>0</v>
      </c>
      <c r="CN288" s="135">
        <v>0</v>
      </c>
      <c r="CO288" s="135">
        <v>1.06</v>
      </c>
      <c r="CP288" s="139"/>
      <c r="CQ288" s="135">
        <v>1</v>
      </c>
      <c r="CR288" s="179">
        <v>43479</v>
      </c>
      <c r="CS288" s="180">
        <v>43479</v>
      </c>
      <c r="CT288" s="181">
        <v>43605</v>
      </c>
      <c r="CU288" s="181">
        <v>43311</v>
      </c>
      <c r="CV288" s="181">
        <v>43395</v>
      </c>
      <c r="CW288" s="181">
        <v>43395</v>
      </c>
      <c r="CX288" s="181">
        <v>43479</v>
      </c>
      <c r="CY288" s="135">
        <v>0</v>
      </c>
      <c r="CZ288" s="134">
        <v>0</v>
      </c>
      <c r="DA288" s="135">
        <v>0</v>
      </c>
      <c r="DB288" s="135">
        <v>2.197802197802198E-2</v>
      </c>
      <c r="DC288" s="135">
        <v>0</v>
      </c>
      <c r="DD288" s="135">
        <v>0</v>
      </c>
      <c r="DE288" s="140">
        <v>0</v>
      </c>
      <c r="DF288" s="13" t="s">
        <v>820</v>
      </c>
      <c r="DG288" s="80" t="s">
        <v>706</v>
      </c>
      <c r="DH288" s="18" t="b">
        <v>0</v>
      </c>
      <c r="DI288" s="79"/>
      <c r="DJ288" s="79"/>
      <c r="DK288" s="192"/>
      <c r="DL288" s="174"/>
      <c r="DM288" s="193"/>
      <c r="DN288" s="135"/>
      <c r="DO288" s="79"/>
      <c r="DP288" s="79"/>
      <c r="DQ288" s="79"/>
      <c r="DR288" s="79"/>
      <c r="DS288" s="79"/>
      <c r="DT288" s="79"/>
      <c r="DU288" s="79"/>
      <c r="DV288" s="18"/>
      <c r="DW288" s="18"/>
      <c r="DX288" s="18"/>
      <c r="DY288" s="177"/>
      <c r="DZ288" s="177">
        <v>0</v>
      </c>
      <c r="EA288" s="177">
        <v>0</v>
      </c>
      <c r="EB288" s="177">
        <v>0</v>
      </c>
      <c r="EC288" s="177">
        <v>0</v>
      </c>
      <c r="ED288" s="177">
        <v>0</v>
      </c>
      <c r="EE288" s="177">
        <v>0</v>
      </c>
      <c r="EF288" s="177">
        <v>0</v>
      </c>
      <c r="EG288" s="177">
        <v>0</v>
      </c>
      <c r="EH288" s="177">
        <v>0</v>
      </c>
      <c r="EI288" s="177">
        <v>0</v>
      </c>
      <c r="EJ288" s="177">
        <v>0</v>
      </c>
      <c r="EK288" s="177">
        <v>0</v>
      </c>
      <c r="EL288" s="177">
        <v>0</v>
      </c>
      <c r="EM288" s="177">
        <v>0</v>
      </c>
      <c r="EN288" s="177">
        <v>0</v>
      </c>
      <c r="EO288" s="177">
        <v>0</v>
      </c>
      <c r="EP288" s="177">
        <v>363</v>
      </c>
      <c r="EQ288" s="177">
        <v>0</v>
      </c>
      <c r="ER288" s="177">
        <v>0</v>
      </c>
      <c r="ES288" s="177">
        <v>0</v>
      </c>
      <c r="ET288" s="177">
        <v>0</v>
      </c>
      <c r="EU288" s="177">
        <v>382</v>
      </c>
      <c r="EV288" s="177">
        <v>0</v>
      </c>
      <c r="EW288" s="177">
        <v>0</v>
      </c>
      <c r="EX288" s="177">
        <v>0</v>
      </c>
      <c r="EY288" s="177">
        <v>412</v>
      </c>
      <c r="EZ288" s="177">
        <v>0</v>
      </c>
      <c r="FA288" s="177">
        <v>0</v>
      </c>
      <c r="FB288" s="177">
        <v>503</v>
      </c>
      <c r="FC288" s="245">
        <v>284</v>
      </c>
      <c r="FD288" s="244">
        <v>441</v>
      </c>
      <c r="FE288" s="244">
        <v>431</v>
      </c>
      <c r="FF288" s="244">
        <v>431</v>
      </c>
      <c r="FG288" s="250">
        <v>518</v>
      </c>
      <c r="FH288" s="250">
        <v>518</v>
      </c>
      <c r="FI288" s="250">
        <v>518</v>
      </c>
      <c r="FJ288" s="250">
        <v>518</v>
      </c>
      <c r="FK288" s="250">
        <v>488</v>
      </c>
      <c r="FL288" s="250">
        <v>488</v>
      </c>
      <c r="FM288" s="250">
        <v>488</v>
      </c>
      <c r="FN288" s="250">
        <v>488</v>
      </c>
      <c r="FO288" s="250">
        <v>488</v>
      </c>
      <c r="FP288" s="250">
        <v>488</v>
      </c>
      <c r="FQ288" s="250">
        <v>488</v>
      </c>
      <c r="FR288" s="250">
        <v>488</v>
      </c>
      <c r="FS288" s="250">
        <v>488</v>
      </c>
      <c r="FT288" s="250">
        <v>488</v>
      </c>
      <c r="FU288" s="250">
        <v>488</v>
      </c>
      <c r="FV288" s="250">
        <v>488</v>
      </c>
      <c r="FW288" s="250">
        <v>488</v>
      </c>
      <c r="FX288" s="250">
        <v>488</v>
      </c>
      <c r="FY288" s="250">
        <v>488</v>
      </c>
      <c r="FZ288" s="250">
        <v>488</v>
      </c>
      <c r="GA288" s="250">
        <v>488</v>
      </c>
      <c r="GB288" s="250">
        <v>488</v>
      </c>
      <c r="GC288" s="250">
        <v>488</v>
      </c>
      <c r="GD288" s="250">
        <v>476</v>
      </c>
      <c r="GE288" s="250">
        <v>476</v>
      </c>
      <c r="GF288" s="250">
        <v>476</v>
      </c>
      <c r="GG288" s="250">
        <v>476</v>
      </c>
      <c r="GH288" s="250">
        <v>461</v>
      </c>
      <c r="GI288" s="250">
        <v>461</v>
      </c>
      <c r="GJ288" s="250">
        <v>461</v>
      </c>
      <c r="GK288" s="250">
        <v>461</v>
      </c>
      <c r="GL288" s="250">
        <v>461</v>
      </c>
      <c r="GM288" s="250">
        <v>456</v>
      </c>
      <c r="GN288" s="250">
        <v>456</v>
      </c>
      <c r="GO288" s="250">
        <v>456</v>
      </c>
      <c r="GP288" s="250">
        <v>456</v>
      </c>
      <c r="GQ288" s="250">
        <v>456</v>
      </c>
      <c r="GR288" s="250">
        <v>445</v>
      </c>
      <c r="GS288" s="250">
        <v>445</v>
      </c>
      <c r="GT288" s="250">
        <v>435</v>
      </c>
      <c r="GU288" s="250">
        <v>430</v>
      </c>
      <c r="GV288" s="250">
        <v>430</v>
      </c>
      <c r="GW288" s="250">
        <v>430</v>
      </c>
      <c r="GX288" s="250">
        <v>430</v>
      </c>
      <c r="GY288" s="250">
        <v>424</v>
      </c>
      <c r="GZ288" s="250">
        <v>412</v>
      </c>
      <c r="HA288" s="250">
        <v>407</v>
      </c>
      <c r="HB288" s="250">
        <v>397</v>
      </c>
      <c r="HC288" s="250">
        <v>397</v>
      </c>
      <c r="HD288" s="250">
        <v>397</v>
      </c>
      <c r="HE288" s="250">
        <v>1</v>
      </c>
      <c r="HF288" s="250">
        <v>397</v>
      </c>
      <c r="HG288" s="250">
        <v>397</v>
      </c>
      <c r="HH288" s="250">
        <v>388</v>
      </c>
      <c r="HI288" s="244">
        <v>388</v>
      </c>
      <c r="HJ288" s="244">
        <v>378</v>
      </c>
      <c r="HK288" s="196"/>
      <c r="HL288" s="196"/>
      <c r="HM288" s="244">
        <v>373</v>
      </c>
      <c r="HN288" s="244">
        <v>368</v>
      </c>
      <c r="HO288" s="244">
        <v>397</v>
      </c>
      <c r="HP288" s="244">
        <v>358</v>
      </c>
      <c r="HQ288" s="244">
        <v>358</v>
      </c>
      <c r="HR288" s="244">
        <v>345</v>
      </c>
      <c r="HS288" s="244">
        <v>345</v>
      </c>
      <c r="HT288" s="244">
        <v>345</v>
      </c>
      <c r="HU288" s="244">
        <v>339</v>
      </c>
      <c r="HV288" s="196"/>
      <c r="HW288" s="244">
        <v>337</v>
      </c>
      <c r="HX288" s="244">
        <v>333</v>
      </c>
      <c r="HY288" s="244">
        <v>333</v>
      </c>
      <c r="HZ288" s="244">
        <v>333</v>
      </c>
      <c r="IA288" s="244">
        <v>333</v>
      </c>
      <c r="IB288" s="244">
        <v>333</v>
      </c>
      <c r="IC288" s="244">
        <v>333</v>
      </c>
      <c r="ID288" s="244">
        <v>328</v>
      </c>
      <c r="IE288" s="244">
        <v>328</v>
      </c>
      <c r="IF288" s="244">
        <v>327</v>
      </c>
      <c r="IG288" s="244">
        <v>327</v>
      </c>
      <c r="IH288" s="244">
        <v>327</v>
      </c>
      <c r="II288" s="244">
        <v>327</v>
      </c>
      <c r="IJ288" s="244">
        <v>327</v>
      </c>
      <c r="IK288" s="244">
        <v>327</v>
      </c>
      <c r="IL288" s="244">
        <v>327</v>
      </c>
      <c r="IM288" s="244">
        <v>327</v>
      </c>
      <c r="IN288" s="244">
        <v>327</v>
      </c>
      <c r="IO288" s="244">
        <v>327</v>
      </c>
      <c r="IP288" s="244">
        <v>327</v>
      </c>
      <c r="IQ288" s="244">
        <v>324</v>
      </c>
      <c r="IR288" s="244">
        <v>324</v>
      </c>
      <c r="IS288" s="244">
        <v>324</v>
      </c>
      <c r="IT288" s="244">
        <v>314</v>
      </c>
      <c r="IU288" s="244">
        <v>314</v>
      </c>
      <c r="IV288" s="244">
        <v>314</v>
      </c>
      <c r="IW288" s="244">
        <v>314</v>
      </c>
      <c r="IX288" s="244">
        <v>314</v>
      </c>
      <c r="IY288" s="244">
        <v>314</v>
      </c>
      <c r="IZ288" s="196"/>
      <c r="JA288" s="244">
        <v>306</v>
      </c>
      <c r="JB288" s="244">
        <v>306</v>
      </c>
      <c r="JC288" s="244">
        <v>306</v>
      </c>
      <c r="JD288" s="250">
        <v>303</v>
      </c>
      <c r="JE288" s="250">
        <v>303</v>
      </c>
      <c r="JF288" s="250">
        <v>303</v>
      </c>
      <c r="JG288" s="250">
        <v>298</v>
      </c>
      <c r="JH288" s="250">
        <v>298</v>
      </c>
      <c r="JI288" s="250">
        <v>298</v>
      </c>
      <c r="JJ288" s="250"/>
      <c r="JK288" s="242">
        <v>293</v>
      </c>
      <c r="JL288" s="245">
        <v>293</v>
      </c>
      <c r="JM288" s="245">
        <v>293</v>
      </c>
      <c r="JN288" s="245">
        <v>293</v>
      </c>
      <c r="JO288" s="245">
        <v>293</v>
      </c>
      <c r="JP288" s="245">
        <v>293</v>
      </c>
      <c r="JQ288" s="196"/>
      <c r="JR288" s="245">
        <v>293</v>
      </c>
      <c r="JS288" s="245">
        <v>293</v>
      </c>
      <c r="JT288" s="245">
        <v>270</v>
      </c>
      <c r="JU288" s="245">
        <v>270</v>
      </c>
      <c r="JV288" s="245">
        <v>268</v>
      </c>
      <c r="JW288" s="245">
        <v>268</v>
      </c>
      <c r="JX288" s="245">
        <v>268</v>
      </c>
      <c r="JY288" s="245">
        <v>268</v>
      </c>
      <c r="JZ288" s="245">
        <v>266</v>
      </c>
      <c r="KA288" s="245">
        <v>266</v>
      </c>
      <c r="KB288" s="245">
        <v>260</v>
      </c>
      <c r="KC288" s="245">
        <v>260</v>
      </c>
      <c r="KD288" s="245">
        <v>260</v>
      </c>
      <c r="KE288" s="245">
        <v>260</v>
      </c>
      <c r="KF288" s="245">
        <v>260</v>
      </c>
      <c r="KG288" s="245">
        <v>245</v>
      </c>
      <c r="KH288" s="245">
        <v>245</v>
      </c>
      <c r="KI288" s="245">
        <v>245</v>
      </c>
      <c r="KJ288" s="245">
        <v>245</v>
      </c>
      <c r="KK288" s="245">
        <v>245</v>
      </c>
      <c r="KL288" s="245">
        <v>245</v>
      </c>
      <c r="KM288" s="245">
        <v>245</v>
      </c>
      <c r="KN288" s="245">
        <v>245</v>
      </c>
      <c r="KO288" s="245">
        <v>235</v>
      </c>
      <c r="KP288" s="245">
        <v>235</v>
      </c>
      <c r="KQ288" s="245">
        <v>235</v>
      </c>
      <c r="KR288" s="245">
        <v>235</v>
      </c>
      <c r="KS288" s="245">
        <v>235</v>
      </c>
      <c r="KT288" s="245">
        <v>235</v>
      </c>
      <c r="KU288" s="245">
        <v>235</v>
      </c>
      <c r="KV288" s="245">
        <v>230</v>
      </c>
      <c r="KW288" s="245">
        <v>230</v>
      </c>
      <c r="KX288" s="196"/>
      <c r="KY288" s="196"/>
      <c r="KZ288" s="196"/>
      <c r="LA288" s="196"/>
      <c r="LB288" s="245">
        <v>197</v>
      </c>
      <c r="LC288" s="250">
        <v>298</v>
      </c>
      <c r="LD288" s="250">
        <v>298</v>
      </c>
      <c r="LE288" s="245">
        <v>194</v>
      </c>
      <c r="LF288" s="199">
        <v>0</v>
      </c>
      <c r="LG288" s="245">
        <v>194</v>
      </c>
      <c r="LH288" s="196"/>
      <c r="LI288" s="196"/>
      <c r="LJ288" s="196"/>
      <c r="LK288" s="196"/>
      <c r="LL288" s="196"/>
      <c r="LM288" s="196"/>
      <c r="LN288" s="196"/>
      <c r="LO288" s="196"/>
      <c r="LP288" s="196"/>
      <c r="LQ288" s="245">
        <v>194</v>
      </c>
      <c r="LR288" s="196"/>
      <c r="LS288" s="196"/>
      <c r="LT288" s="196"/>
      <c r="LU288" s="196"/>
      <c r="LV288" s="196"/>
      <c r="LW288" s="196"/>
      <c r="LX288" s="196"/>
      <c r="LY288" s="196"/>
      <c r="LZ288" s="196"/>
      <c r="MA288" s="196"/>
      <c r="MB288" s="196"/>
      <c r="MC288" s="196"/>
      <c r="MD288" s="196"/>
      <c r="ME288" s="196"/>
      <c r="MF288" s="196"/>
      <c r="MG288" s="196"/>
      <c r="MH288" s="196"/>
      <c r="MI288" s="196"/>
      <c r="MJ288" s="196"/>
      <c r="MK288" s="196"/>
      <c r="ML288" s="196"/>
      <c r="MM288" s="196"/>
      <c r="MN288" s="245">
        <v>194</v>
      </c>
      <c r="MO288" s="245">
        <v>346</v>
      </c>
      <c r="MP288" s="196"/>
      <c r="MQ288" s="245">
        <v>346</v>
      </c>
      <c r="MR288" s="196"/>
      <c r="MS288" s="196"/>
      <c r="MT288" s="196"/>
      <c r="MU288" s="196"/>
      <c r="MV288" s="196"/>
      <c r="MW288" s="196"/>
      <c r="MX288" s="196"/>
      <c r="MY288" s="196"/>
      <c r="MZ288" s="196"/>
      <c r="NA288" s="245">
        <v>346</v>
      </c>
      <c r="NB288" s="196"/>
      <c r="NC288" s="196"/>
      <c r="ND288" s="196"/>
      <c r="NE288" s="196"/>
      <c r="NF288" s="196"/>
      <c r="NG288" s="196"/>
      <c r="NH288" s="196"/>
      <c r="NI288" s="196"/>
      <c r="NJ288" s="196"/>
      <c r="NK288" s="196"/>
      <c r="NL288" s="196"/>
      <c r="NM288" s="196"/>
      <c r="NN288" s="196"/>
      <c r="NO288" s="196"/>
      <c r="NP288" s="196"/>
      <c r="NQ288" s="196"/>
      <c r="NR288" s="196"/>
      <c r="NS288" s="196"/>
      <c r="NT288" s="196"/>
      <c r="NU288" s="196"/>
      <c r="NV288" s="196"/>
      <c r="NW288" s="196"/>
      <c r="NX288" s="196"/>
      <c r="NY288" s="196"/>
      <c r="NZ288" s="196"/>
      <c r="OA288" s="196"/>
      <c r="OB288" s="196"/>
      <c r="OC288" s="196"/>
      <c r="OD288" s="196"/>
      <c r="OE288" s="196"/>
      <c r="OF288" s="196"/>
      <c r="OG288" s="196"/>
      <c r="OH288" s="196"/>
      <c r="OI288" s="196"/>
      <c r="OJ288" s="196"/>
      <c r="OK288" s="196"/>
      <c r="OL288" s="196"/>
      <c r="OM288" s="196"/>
      <c r="ON288" s="196"/>
      <c r="OO288" s="196"/>
      <c r="OP288" s="196"/>
      <c r="OQ288" s="196"/>
      <c r="OR288" s="196"/>
      <c r="OS288" s="196"/>
      <c r="OT288" s="196"/>
      <c r="OU288" s="196"/>
      <c r="OV288" s="196"/>
      <c r="OW288" s="196"/>
      <c r="OX288" s="196"/>
      <c r="OY288" s="196"/>
      <c r="OZ288" s="196"/>
      <c r="PA288" s="196"/>
      <c r="PB288" s="196"/>
      <c r="PC288" s="196"/>
      <c r="PD288" s="196"/>
      <c r="PE288" s="196"/>
      <c r="PF288" s="196"/>
      <c r="PG288" s="196"/>
      <c r="PH288" s="196"/>
      <c r="PI288" s="196"/>
      <c r="PJ288" s="196"/>
      <c r="PK288" s="196"/>
      <c r="PL288" s="196"/>
      <c r="PM288" s="196"/>
      <c r="PN288" s="196"/>
      <c r="PO288" s="196"/>
      <c r="PP288" s="196"/>
      <c r="PQ288" s="196"/>
      <c r="PR288" s="196"/>
      <c r="PS288" s="196"/>
      <c r="PT288" s="196"/>
      <c r="PU288" s="196"/>
      <c r="PV288" s="196"/>
      <c r="PW288" s="196"/>
      <c r="PX288" s="261"/>
      <c r="PY288" s="261"/>
      <c r="PZ288" s="261"/>
      <c r="QA288" s="261"/>
      <c r="QB288" s="261"/>
      <c r="QC288" s="261"/>
      <c r="QD288" s="261"/>
      <c r="QE288" s="261"/>
      <c r="QF288" s="261"/>
      <c r="QG288" s="261"/>
      <c r="QH288" s="261"/>
      <c r="QI288" s="261"/>
      <c r="QJ288" s="261"/>
      <c r="QK288" s="261"/>
      <c r="QL288" s="261"/>
      <c r="QM288" s="261"/>
      <c r="QN288" s="261"/>
      <c r="QO288" s="261"/>
      <c r="QP288" s="261"/>
      <c r="QQ288" s="261"/>
      <c r="QR288" s="261"/>
      <c r="QS288" s="261"/>
      <c r="QT288" s="261"/>
      <c r="QU288" s="261"/>
      <c r="QV288" s="261"/>
      <c r="QW288" s="261"/>
      <c r="QX288" s="261"/>
      <c r="QY288" s="261"/>
      <c r="QZ288" s="261"/>
      <c r="RA288" s="261"/>
      <c r="RB288" s="261"/>
      <c r="RC288" s="261"/>
      <c r="RD288" s="261"/>
      <c r="RE288" s="261"/>
      <c r="RF288" s="261"/>
      <c r="RG288" s="261"/>
      <c r="RH288" s="261"/>
      <c r="RI288" s="261"/>
      <c r="RJ288" s="261"/>
      <c r="RK288" s="261"/>
      <c r="RL288" s="261"/>
      <c r="RM288" s="261"/>
      <c r="RN288" s="261"/>
      <c r="RO288" s="261"/>
      <c r="RP288" s="261"/>
      <c r="RQ288" s="261"/>
      <c r="RR288" s="261"/>
      <c r="RS288" s="261"/>
      <c r="RT288" s="261"/>
      <c r="RU288" s="261"/>
      <c r="RV288" s="261"/>
      <c r="RW288" s="261"/>
      <c r="RX288" s="261"/>
      <c r="RY288" s="261"/>
      <c r="RZ288" s="261"/>
      <c r="SA288" s="261"/>
      <c r="SB288" s="261"/>
      <c r="SC288" s="261"/>
      <c r="SD288" s="261"/>
      <c r="SE288" s="261"/>
    </row>
    <row r="289" spans="1:499" x14ac:dyDescent="0.2">
      <c r="A289" s="230" t="s">
        <v>830</v>
      </c>
      <c r="B289" s="231" t="s">
        <v>2688</v>
      </c>
      <c r="C289" s="225"/>
      <c r="D289" s="225"/>
      <c r="E289" s="225"/>
      <c r="F289" s="226" t="s">
        <v>5989</v>
      </c>
      <c r="G289" s="226" t="s">
        <v>5550</v>
      </c>
      <c r="H289" s="226" t="s">
        <v>5551</v>
      </c>
      <c r="I289" s="226" t="s">
        <v>5978</v>
      </c>
      <c r="J289" s="226"/>
      <c r="K289" s="226"/>
      <c r="L289" s="226"/>
      <c r="M289" s="226"/>
      <c r="N289" s="226" t="s">
        <v>5553</v>
      </c>
      <c r="O289" s="226" t="s">
        <v>5986</v>
      </c>
      <c r="P289" s="226"/>
      <c r="Q289" s="237">
        <v>0</v>
      </c>
      <c r="R289" s="238"/>
      <c r="S289" s="238"/>
      <c r="T289" s="238"/>
      <c r="U289" s="238"/>
      <c r="V289" s="238"/>
      <c r="W289" s="232" t="s">
        <v>5561</v>
      </c>
      <c r="X289" s="232"/>
      <c r="Y289" s="232" t="s">
        <v>5556</v>
      </c>
      <c r="Z289" s="235">
        <v>3.52</v>
      </c>
      <c r="AA289" s="235">
        <v>5.72</v>
      </c>
      <c r="AB289" s="235">
        <v>0</v>
      </c>
      <c r="AC289" s="224">
        <v>36526</v>
      </c>
      <c r="AD289" s="224">
        <v>36526</v>
      </c>
      <c r="AE289" s="125">
        <v>18</v>
      </c>
      <c r="AF289" s="125">
        <v>24</v>
      </c>
      <c r="AG289" s="125">
        <v>12</v>
      </c>
      <c r="AH289" s="236">
        <v>1</v>
      </c>
      <c r="AI289" s="236" t="s">
        <v>819</v>
      </c>
      <c r="AJ289" s="125" t="s">
        <v>6225</v>
      </c>
      <c r="AK289" s="175" t="s">
        <v>5144</v>
      </c>
      <c r="AL289" s="125" t="s">
        <v>820</v>
      </c>
      <c r="AM289" s="27" t="s">
        <v>820</v>
      </c>
      <c r="AN289" s="126">
        <v>122.85</v>
      </c>
      <c r="AO289" s="126">
        <v>14.3</v>
      </c>
      <c r="AP289" s="126">
        <v>7</v>
      </c>
      <c r="AQ289" s="126">
        <v>1</v>
      </c>
      <c r="AR289" s="125">
        <v>0</v>
      </c>
      <c r="AS289" s="125">
        <v>0</v>
      </c>
      <c r="AT289" s="178">
        <v>43333</v>
      </c>
      <c r="AU289" s="178"/>
      <c r="AV289" s="178">
        <v>43414</v>
      </c>
      <c r="AW289" s="239" t="s">
        <v>855</v>
      </c>
      <c r="AX289" s="239" t="s">
        <v>846</v>
      </c>
      <c r="AY289" s="127"/>
      <c r="AZ289" s="127"/>
      <c r="BA289" s="128">
        <v>500</v>
      </c>
      <c r="BB289" s="128" t="s">
        <v>489</v>
      </c>
      <c r="BC289" s="128"/>
      <c r="BD289" s="128">
        <v>1</v>
      </c>
      <c r="BE289" s="129" t="s">
        <v>541</v>
      </c>
      <c r="BF289" s="130">
        <v>1</v>
      </c>
      <c r="BG289" s="240"/>
      <c r="BH289" s="241"/>
      <c r="BI289" s="190"/>
      <c r="BJ289" s="131">
        <v>7049</v>
      </c>
      <c r="BK289" s="191">
        <v>5308</v>
      </c>
      <c r="BL289" s="13">
        <v>4688</v>
      </c>
      <c r="BM289" s="13">
        <v>2326</v>
      </c>
      <c r="BN289" s="27" t="s">
        <v>5557</v>
      </c>
      <c r="BO289" s="13" t="s">
        <v>705</v>
      </c>
      <c r="BP289" s="222">
        <v>6293</v>
      </c>
      <c r="BQ289" s="132"/>
      <c r="BR289" s="133"/>
      <c r="BS289" s="125">
        <v>1000000000</v>
      </c>
      <c r="BT289" s="134">
        <v>861</v>
      </c>
      <c r="BU289" s="135">
        <v>0.87790000000000001</v>
      </c>
      <c r="BV289" s="134">
        <v>2600</v>
      </c>
      <c r="BW289" s="136">
        <v>0</v>
      </c>
      <c r="BX289" s="136">
        <v>1600</v>
      </c>
      <c r="BY289" s="136">
        <v>1000</v>
      </c>
      <c r="BZ289" s="134">
        <v>0</v>
      </c>
      <c r="CA289" s="134">
        <v>0</v>
      </c>
      <c r="CB289" s="134">
        <v>3461</v>
      </c>
      <c r="CC289" s="135">
        <v>0.50900000000000001</v>
      </c>
      <c r="CD289" s="134"/>
      <c r="CE289" s="134"/>
      <c r="CF289" s="137">
        <v>3588</v>
      </c>
      <c r="CG289" s="134">
        <v>2350</v>
      </c>
      <c r="CH289" s="132"/>
      <c r="CI289" s="132"/>
      <c r="CJ289" s="229" t="s">
        <v>820</v>
      </c>
      <c r="CK289" s="233" t="s">
        <v>820</v>
      </c>
      <c r="CL289" s="138">
        <v>3223</v>
      </c>
      <c r="CM289" s="138">
        <v>0</v>
      </c>
      <c r="CN289" s="135">
        <v>0</v>
      </c>
      <c r="CO289" s="135">
        <v>0.83</v>
      </c>
      <c r="CP289" s="139"/>
      <c r="CQ289" s="135">
        <v>1</v>
      </c>
      <c r="CR289" s="179">
        <v>43479</v>
      </c>
      <c r="CS289" s="180">
        <v>43479</v>
      </c>
      <c r="CT289" s="181">
        <v>43605</v>
      </c>
      <c r="CU289" s="181">
        <v>43311</v>
      </c>
      <c r="CV289" s="181">
        <v>43395</v>
      </c>
      <c r="CW289" s="181">
        <v>43395</v>
      </c>
      <c r="CX289" s="181">
        <v>43479</v>
      </c>
      <c r="CY289" s="135">
        <v>0</v>
      </c>
      <c r="CZ289" s="134">
        <v>0</v>
      </c>
      <c r="DA289" s="135">
        <v>0</v>
      </c>
      <c r="DB289" s="135">
        <v>2.197802197802198E-2</v>
      </c>
      <c r="DC289" s="135">
        <v>0</v>
      </c>
      <c r="DD289" s="135">
        <v>0</v>
      </c>
      <c r="DE289" s="140">
        <v>0</v>
      </c>
      <c r="DF289" s="13" t="s">
        <v>820</v>
      </c>
      <c r="DG289" s="80" t="s">
        <v>706</v>
      </c>
      <c r="DH289" s="18" t="b">
        <v>0</v>
      </c>
      <c r="DI289" s="79"/>
      <c r="DJ289" s="79"/>
      <c r="DK289" s="192"/>
      <c r="DL289" s="174"/>
      <c r="DM289" s="193"/>
      <c r="DN289" s="135"/>
      <c r="DO289" s="79"/>
      <c r="DP289" s="79"/>
      <c r="DQ289" s="79"/>
      <c r="DR289" s="79"/>
      <c r="DS289" s="79"/>
      <c r="DT289" s="79"/>
      <c r="DU289" s="79"/>
      <c r="DV289" s="18"/>
      <c r="DW289" s="18"/>
      <c r="DX289" s="18"/>
      <c r="DY289" s="177"/>
      <c r="DZ289" s="177">
        <v>0</v>
      </c>
      <c r="EA289" s="177">
        <v>0</v>
      </c>
      <c r="EB289" s="177">
        <v>0</v>
      </c>
      <c r="EC289" s="177">
        <v>0</v>
      </c>
      <c r="ED289" s="177">
        <v>0</v>
      </c>
      <c r="EE289" s="177">
        <v>0</v>
      </c>
      <c r="EF289" s="177">
        <v>0</v>
      </c>
      <c r="EG289" s="177">
        <v>0</v>
      </c>
      <c r="EH289" s="177">
        <v>0</v>
      </c>
      <c r="EI289" s="177">
        <v>0</v>
      </c>
      <c r="EJ289" s="177">
        <v>0</v>
      </c>
      <c r="EK289" s="177">
        <v>0</v>
      </c>
      <c r="EL289" s="177">
        <v>0</v>
      </c>
      <c r="EM289" s="177">
        <v>0</v>
      </c>
      <c r="EN289" s="177">
        <v>0</v>
      </c>
      <c r="EO289" s="177">
        <v>0</v>
      </c>
      <c r="EP289" s="177">
        <v>0</v>
      </c>
      <c r="EQ289" s="177">
        <v>0</v>
      </c>
      <c r="ER289" s="177">
        <v>0</v>
      </c>
      <c r="ES289" s="177">
        <v>0</v>
      </c>
      <c r="ET289" s="177">
        <v>0</v>
      </c>
      <c r="EU289" s="177">
        <v>0</v>
      </c>
      <c r="EV289" s="177">
        <v>0</v>
      </c>
      <c r="EW289" s="177">
        <v>0</v>
      </c>
      <c r="EX289" s="177">
        <v>0</v>
      </c>
      <c r="EY289" s="177">
        <v>641</v>
      </c>
      <c r="EZ289" s="177">
        <v>0</v>
      </c>
      <c r="FA289" s="177">
        <v>0</v>
      </c>
      <c r="FB289" s="177">
        <v>2198</v>
      </c>
      <c r="FC289" s="245">
        <v>862</v>
      </c>
      <c r="FD289" s="245">
        <v>763</v>
      </c>
      <c r="FE289" s="245">
        <v>763</v>
      </c>
      <c r="FF289" s="245">
        <v>763</v>
      </c>
      <c r="FG289" s="250">
        <v>1073</v>
      </c>
      <c r="FH289" s="250">
        <v>1004</v>
      </c>
      <c r="FI289" s="244">
        <v>1004</v>
      </c>
      <c r="FJ289" s="244">
        <v>1004</v>
      </c>
      <c r="FK289" s="242">
        <v>859</v>
      </c>
      <c r="FL289" s="242">
        <v>859</v>
      </c>
      <c r="FM289" s="242">
        <v>859</v>
      </c>
      <c r="FN289" s="242">
        <v>859</v>
      </c>
      <c r="FO289" s="242">
        <v>859</v>
      </c>
      <c r="FP289" s="242">
        <v>859</v>
      </c>
      <c r="FQ289" s="242">
        <v>859</v>
      </c>
      <c r="FR289" s="242">
        <v>859</v>
      </c>
      <c r="FS289" s="242">
        <v>859</v>
      </c>
      <c r="FT289" s="242">
        <v>859</v>
      </c>
      <c r="FU289" s="242">
        <v>859</v>
      </c>
      <c r="FV289" s="242">
        <v>859</v>
      </c>
      <c r="FW289" s="242">
        <v>859</v>
      </c>
      <c r="FX289" s="242">
        <v>859</v>
      </c>
      <c r="FY289" s="242">
        <v>859</v>
      </c>
      <c r="FZ289" s="242">
        <v>859</v>
      </c>
      <c r="GA289" s="242">
        <v>859</v>
      </c>
      <c r="GB289" s="242">
        <v>859</v>
      </c>
      <c r="GC289" s="242">
        <v>859</v>
      </c>
      <c r="GD289" s="242">
        <v>680</v>
      </c>
      <c r="GE289" s="242">
        <v>680</v>
      </c>
      <c r="GF289" s="242">
        <v>633</v>
      </c>
      <c r="GG289" s="242">
        <v>623</v>
      </c>
      <c r="GH289" s="242">
        <v>602</v>
      </c>
      <c r="GI289" s="242">
        <v>602</v>
      </c>
      <c r="GJ289" s="242">
        <v>602</v>
      </c>
      <c r="GK289" s="242">
        <v>602</v>
      </c>
      <c r="GL289" s="242">
        <v>602</v>
      </c>
      <c r="GM289" s="242">
        <v>565</v>
      </c>
      <c r="GN289" s="242">
        <v>545</v>
      </c>
      <c r="GO289" s="242">
        <v>526</v>
      </c>
      <c r="GP289" s="242">
        <v>526</v>
      </c>
      <c r="GQ289" s="242">
        <v>526</v>
      </c>
      <c r="GR289" s="242">
        <v>432</v>
      </c>
      <c r="GS289" s="242">
        <v>428</v>
      </c>
      <c r="GT289" s="242">
        <v>420</v>
      </c>
      <c r="GU289" s="242">
        <v>407</v>
      </c>
      <c r="GV289" s="242">
        <v>407</v>
      </c>
      <c r="GW289" s="242">
        <v>407</v>
      </c>
      <c r="GX289" s="242">
        <v>407</v>
      </c>
      <c r="GY289" s="242">
        <v>398</v>
      </c>
      <c r="GZ289" s="242">
        <v>383</v>
      </c>
      <c r="HA289" s="242">
        <v>368</v>
      </c>
      <c r="HB289" s="242">
        <v>367</v>
      </c>
      <c r="HC289" s="242">
        <v>352</v>
      </c>
      <c r="HD289" s="242">
        <v>352</v>
      </c>
      <c r="HE289" s="242">
        <v>1</v>
      </c>
      <c r="HF289" s="242">
        <v>352</v>
      </c>
      <c r="HG289" s="242">
        <v>352</v>
      </c>
      <c r="HH289" s="244">
        <v>1417</v>
      </c>
      <c r="HI289" s="244">
        <v>1417</v>
      </c>
      <c r="HJ289" s="244">
        <v>1380</v>
      </c>
      <c r="HK289" s="198"/>
      <c r="HL289" s="198"/>
      <c r="HM289" s="244">
        <v>1343</v>
      </c>
      <c r="HN289" s="244">
        <v>1331</v>
      </c>
      <c r="HO289" s="242">
        <v>352</v>
      </c>
      <c r="HP289" s="244">
        <v>1316</v>
      </c>
      <c r="HQ289" s="244">
        <v>1316</v>
      </c>
      <c r="HR289" s="244">
        <v>1296</v>
      </c>
      <c r="HS289" s="244">
        <v>1296</v>
      </c>
      <c r="HT289" s="244">
        <v>1296</v>
      </c>
      <c r="HU289" s="244">
        <v>1279</v>
      </c>
      <c r="HV289" s="198"/>
      <c r="HW289" s="244">
        <v>1270</v>
      </c>
      <c r="HX289" s="244">
        <v>1248</v>
      </c>
      <c r="HY289" s="244">
        <v>1238</v>
      </c>
      <c r="HZ289" s="244">
        <v>1238</v>
      </c>
      <c r="IA289" s="244">
        <v>1238</v>
      </c>
      <c r="IB289" s="244">
        <v>1683</v>
      </c>
      <c r="IC289" s="244">
        <v>1683</v>
      </c>
      <c r="ID289" s="244">
        <v>1683</v>
      </c>
      <c r="IE289" s="244">
        <v>1682</v>
      </c>
      <c r="IF289" s="244">
        <v>1673</v>
      </c>
      <c r="IG289" s="244">
        <v>1673</v>
      </c>
      <c r="IH289" s="244">
        <v>1673</v>
      </c>
      <c r="II289" s="244">
        <v>1655</v>
      </c>
      <c r="IJ289" s="244">
        <v>1655</v>
      </c>
      <c r="IK289" s="244">
        <v>1644</v>
      </c>
      <c r="IL289" s="244">
        <v>1642</v>
      </c>
      <c r="IM289" s="244">
        <v>1633</v>
      </c>
      <c r="IN289" s="244">
        <v>1633</v>
      </c>
      <c r="IO289" s="244">
        <v>1633</v>
      </c>
      <c r="IP289" s="244">
        <v>1618</v>
      </c>
      <c r="IQ289" s="244">
        <v>1616</v>
      </c>
      <c r="IR289" s="244">
        <v>1583</v>
      </c>
      <c r="IS289" s="244">
        <v>1571</v>
      </c>
      <c r="IT289" s="244">
        <v>1544</v>
      </c>
      <c r="IU289" s="244">
        <v>1544</v>
      </c>
      <c r="IV289" s="244">
        <v>1544</v>
      </c>
      <c r="IW289" s="244">
        <v>1541</v>
      </c>
      <c r="IX289" s="244">
        <v>1526</v>
      </c>
      <c r="IY289" s="244">
        <v>1526</v>
      </c>
      <c r="IZ289" s="198"/>
      <c r="JA289" s="244">
        <v>1511</v>
      </c>
      <c r="JB289" s="244">
        <v>1511</v>
      </c>
      <c r="JC289" s="244">
        <v>1511</v>
      </c>
      <c r="JD289" s="244">
        <v>1471</v>
      </c>
      <c r="JE289" s="244">
        <v>1471</v>
      </c>
      <c r="JF289" s="244">
        <v>1466</v>
      </c>
      <c r="JG289" s="244">
        <v>1466</v>
      </c>
      <c r="JH289" s="244">
        <v>1436</v>
      </c>
      <c r="JI289" s="244">
        <v>1436</v>
      </c>
      <c r="JJ289" s="244"/>
      <c r="JK289" s="244">
        <v>1415</v>
      </c>
      <c r="JL289" s="244">
        <v>1406</v>
      </c>
      <c r="JM289" s="244">
        <v>1385</v>
      </c>
      <c r="JN289" s="244">
        <v>1385</v>
      </c>
      <c r="JO289" s="244">
        <v>1380</v>
      </c>
      <c r="JP289" s="244">
        <v>1380</v>
      </c>
      <c r="JQ289" s="198"/>
      <c r="JR289" s="244">
        <v>1380</v>
      </c>
      <c r="JS289" s="244">
        <v>1380</v>
      </c>
      <c r="JT289" s="244">
        <v>1385</v>
      </c>
      <c r="JU289" s="244">
        <v>1382</v>
      </c>
      <c r="JV289" s="244">
        <v>1359</v>
      </c>
      <c r="JW289" s="244">
        <v>1359</v>
      </c>
      <c r="JX289" s="244">
        <v>1359</v>
      </c>
      <c r="JY289" s="244">
        <v>1353</v>
      </c>
      <c r="JZ289" s="244">
        <v>1340</v>
      </c>
      <c r="KA289" s="242">
        <v>1319</v>
      </c>
      <c r="KB289" s="242">
        <v>1187</v>
      </c>
      <c r="KC289" s="242">
        <v>1179</v>
      </c>
      <c r="KD289" s="242">
        <v>1179</v>
      </c>
      <c r="KE289" s="242">
        <v>1179</v>
      </c>
      <c r="KF289" s="242">
        <v>1124</v>
      </c>
      <c r="KG289" s="242">
        <v>1124</v>
      </c>
      <c r="KH289" s="242">
        <v>1088</v>
      </c>
      <c r="KI289" s="242">
        <v>1048</v>
      </c>
      <c r="KJ289" s="242">
        <v>1048</v>
      </c>
      <c r="KK289" s="242">
        <v>1048</v>
      </c>
      <c r="KL289" s="242">
        <v>1048</v>
      </c>
      <c r="KM289" s="242">
        <v>1048</v>
      </c>
      <c r="KN289" s="242">
        <v>1042</v>
      </c>
      <c r="KO289" s="242">
        <v>1019</v>
      </c>
      <c r="KP289" s="242">
        <v>1019</v>
      </c>
      <c r="KQ289" s="242">
        <v>1019</v>
      </c>
      <c r="KR289" s="242">
        <v>1019</v>
      </c>
      <c r="KS289" s="242">
        <v>1019</v>
      </c>
      <c r="KT289" s="242">
        <v>980</v>
      </c>
      <c r="KU289" s="242">
        <v>980</v>
      </c>
      <c r="KV289" s="242">
        <v>962</v>
      </c>
      <c r="KW289" s="242">
        <v>962</v>
      </c>
      <c r="KX289" s="198"/>
      <c r="KY289" s="198"/>
      <c r="KZ289" s="198"/>
      <c r="LA289" s="198"/>
      <c r="LB289" s="242">
        <v>791</v>
      </c>
      <c r="LC289" s="244">
        <v>1436</v>
      </c>
      <c r="LD289" s="244">
        <v>1436</v>
      </c>
      <c r="LE289" s="242">
        <v>758</v>
      </c>
      <c r="LF289" s="243">
        <v>0</v>
      </c>
      <c r="LG289" s="242">
        <v>756</v>
      </c>
      <c r="LH289" s="198"/>
      <c r="LI289" s="198"/>
      <c r="LJ289" s="198"/>
      <c r="LK289" s="198"/>
      <c r="LL289" s="198"/>
      <c r="LM289" s="198"/>
      <c r="LN289" s="198"/>
      <c r="LO289" s="198"/>
      <c r="LP289" s="198"/>
      <c r="LQ289" s="242">
        <v>756</v>
      </c>
      <c r="LR289" s="198"/>
      <c r="LS289" s="198"/>
      <c r="LT289" s="198"/>
      <c r="LU289" s="198"/>
      <c r="LV289" s="198"/>
      <c r="LW289" s="198"/>
      <c r="LX289" s="198"/>
      <c r="LY289" s="198"/>
      <c r="LZ289" s="198"/>
      <c r="MA289" s="198"/>
      <c r="MB289" s="198"/>
      <c r="MC289" s="198"/>
      <c r="MD289" s="198"/>
      <c r="ME289" s="198"/>
      <c r="MF289" s="198"/>
      <c r="MG289" s="198"/>
      <c r="MH289" s="198"/>
      <c r="MI289" s="198"/>
      <c r="MJ289" s="198"/>
      <c r="MK289" s="198"/>
      <c r="ML289" s="198"/>
      <c r="MM289" s="198"/>
      <c r="MN289" s="242">
        <v>756</v>
      </c>
      <c r="MO289" s="242">
        <v>861</v>
      </c>
      <c r="MP289" s="198"/>
      <c r="MQ289" s="242">
        <v>861</v>
      </c>
      <c r="MR289" s="198"/>
      <c r="MS289" s="198"/>
      <c r="MT289" s="198"/>
      <c r="MU289" s="198"/>
      <c r="MV289" s="198"/>
      <c r="MW289" s="198"/>
      <c r="MX289" s="198"/>
      <c r="MY289" s="198"/>
      <c r="MZ289" s="198"/>
      <c r="NA289" s="242">
        <v>861</v>
      </c>
      <c r="NB289" s="198"/>
      <c r="NC289" s="198"/>
      <c r="ND289" s="198"/>
      <c r="NE289" s="198"/>
      <c r="NF289" s="198"/>
      <c r="NG289" s="198"/>
      <c r="NH289" s="198"/>
      <c r="NI289" s="198"/>
      <c r="NJ289" s="198"/>
      <c r="NK289" s="198"/>
      <c r="NL289" s="198"/>
      <c r="NM289" s="198"/>
      <c r="NN289" s="198"/>
      <c r="NO289" s="198"/>
      <c r="NP289" s="198"/>
      <c r="NQ289" s="198"/>
      <c r="NR289" s="198"/>
      <c r="NS289" s="198"/>
      <c r="NT289" s="198"/>
      <c r="NU289" s="198"/>
      <c r="NV289" s="198"/>
      <c r="NW289" s="198"/>
      <c r="NX289" s="198"/>
      <c r="NY289" s="198"/>
      <c r="NZ289" s="198"/>
      <c r="OA289" s="198"/>
      <c r="OB289" s="198"/>
      <c r="OC289" s="198"/>
      <c r="OD289" s="198"/>
      <c r="OE289" s="198"/>
      <c r="OF289" s="198"/>
      <c r="OG289" s="198"/>
      <c r="OH289" s="198"/>
      <c r="OI289" s="198"/>
      <c r="OJ289" s="198"/>
      <c r="OK289" s="198"/>
      <c r="OL289" s="198"/>
      <c r="OM289" s="198"/>
      <c r="ON289" s="198"/>
      <c r="OO289" s="198"/>
      <c r="OP289" s="198"/>
      <c r="OQ289" s="198"/>
      <c r="OR289" s="198"/>
      <c r="OS289" s="198"/>
      <c r="OT289" s="198"/>
      <c r="OU289" s="198"/>
      <c r="OV289" s="198"/>
      <c r="OW289" s="198"/>
      <c r="OX289" s="198"/>
      <c r="OY289" s="198"/>
      <c r="OZ289" s="198"/>
      <c r="PA289" s="198"/>
      <c r="PB289" s="198"/>
      <c r="PC289" s="198"/>
      <c r="PD289" s="198"/>
      <c r="PE289" s="198"/>
      <c r="PF289" s="198"/>
      <c r="PG289" s="198"/>
      <c r="PH289" s="198"/>
      <c r="PI289" s="198"/>
      <c r="PJ289" s="198"/>
      <c r="PK289" s="198"/>
      <c r="PL289" s="198"/>
      <c r="PM289" s="198"/>
      <c r="PN289" s="198"/>
      <c r="PO289" s="198"/>
      <c r="PP289" s="198"/>
      <c r="PQ289" s="198"/>
      <c r="PR289" s="198"/>
      <c r="PS289" s="198"/>
      <c r="PT289" s="198"/>
      <c r="PU289" s="198"/>
      <c r="PV289" s="198"/>
      <c r="PW289" s="198"/>
      <c r="PX289" s="261"/>
      <c r="PY289" s="261"/>
      <c r="PZ289" s="261"/>
      <c r="QA289" s="261"/>
      <c r="QB289" s="261"/>
      <c r="QC289" s="261"/>
      <c r="QD289" s="261"/>
      <c r="QE289" s="261"/>
      <c r="QF289" s="261"/>
      <c r="QG289" s="261"/>
      <c r="QH289" s="261"/>
      <c r="QI289" s="261"/>
      <c r="QJ289" s="261"/>
      <c r="QK289" s="261"/>
      <c r="QL289" s="261"/>
      <c r="QM289" s="261"/>
      <c r="QN289" s="261"/>
      <c r="QO289" s="261"/>
      <c r="QP289" s="261"/>
      <c r="QQ289" s="261"/>
      <c r="QR289" s="261"/>
      <c r="QS289" s="261"/>
      <c r="QT289" s="261"/>
      <c r="QU289" s="261"/>
      <c r="QV289" s="261"/>
      <c r="QW289" s="261"/>
      <c r="QX289" s="261"/>
      <c r="QY289" s="261"/>
      <c r="QZ289" s="261"/>
      <c r="RA289" s="261"/>
      <c r="RB289" s="261"/>
      <c r="RC289" s="261"/>
      <c r="RD289" s="261"/>
      <c r="RE289" s="261"/>
      <c r="RF289" s="261"/>
      <c r="RG289" s="261"/>
      <c r="RH289" s="261"/>
      <c r="RI289" s="261"/>
      <c r="RJ289" s="261"/>
      <c r="RK289" s="261"/>
      <c r="RL289" s="261"/>
      <c r="RM289" s="261"/>
      <c r="RN289" s="261"/>
      <c r="RO289" s="261"/>
      <c r="RP289" s="261"/>
      <c r="RQ289" s="261"/>
      <c r="RR289" s="261"/>
      <c r="RS289" s="261"/>
      <c r="RT289" s="261"/>
      <c r="RU289" s="261"/>
      <c r="RV289" s="261"/>
      <c r="RW289" s="261"/>
      <c r="RX289" s="261"/>
      <c r="RY289" s="261"/>
      <c r="RZ289" s="261"/>
      <c r="SA289" s="261"/>
      <c r="SB289" s="261"/>
      <c r="SC289" s="261"/>
      <c r="SD289" s="261"/>
      <c r="SE289" s="261"/>
    </row>
    <row r="290" spans="1:499" x14ac:dyDescent="0.2">
      <c r="A290" s="230" t="s">
        <v>830</v>
      </c>
      <c r="B290" s="231" t="s">
        <v>2686</v>
      </c>
      <c r="C290" s="225"/>
      <c r="D290" s="225"/>
      <c r="E290" s="225"/>
      <c r="F290" s="226" t="s">
        <v>5990</v>
      </c>
      <c r="G290" s="226" t="s">
        <v>5550</v>
      </c>
      <c r="H290" s="226" t="s">
        <v>5551</v>
      </c>
      <c r="I290" s="226" t="s">
        <v>5978</v>
      </c>
      <c r="J290" s="226"/>
      <c r="K290" s="226"/>
      <c r="L290" s="226"/>
      <c r="M290" s="226"/>
      <c r="N290" s="226" t="s">
        <v>5553</v>
      </c>
      <c r="O290" s="226" t="s">
        <v>5986</v>
      </c>
      <c r="P290" s="226"/>
      <c r="Q290" s="237">
        <v>0</v>
      </c>
      <c r="R290" s="238"/>
      <c r="S290" s="238"/>
      <c r="T290" s="238"/>
      <c r="U290" s="238"/>
      <c r="V290" s="238"/>
      <c r="W290" s="232" t="s">
        <v>5561</v>
      </c>
      <c r="X290" s="232"/>
      <c r="Y290" s="232" t="s">
        <v>5556</v>
      </c>
      <c r="Z290" s="235">
        <v>3.47</v>
      </c>
      <c r="AA290" s="235">
        <v>5.65</v>
      </c>
      <c r="AB290" s="235">
        <v>0</v>
      </c>
      <c r="AC290" s="224">
        <v>36526</v>
      </c>
      <c r="AD290" s="224">
        <v>36526</v>
      </c>
      <c r="AE290" s="125">
        <v>18</v>
      </c>
      <c r="AF290" s="125">
        <v>24</v>
      </c>
      <c r="AG290" s="125">
        <v>12</v>
      </c>
      <c r="AH290" s="236">
        <v>1</v>
      </c>
      <c r="AI290" s="236" t="s">
        <v>819</v>
      </c>
      <c r="AJ290" s="125" t="s">
        <v>6225</v>
      </c>
      <c r="AK290" s="175" t="s">
        <v>5144</v>
      </c>
      <c r="AL290" s="125" t="s">
        <v>820</v>
      </c>
      <c r="AM290" s="27" t="s">
        <v>820</v>
      </c>
      <c r="AN290" s="126">
        <v>87.85</v>
      </c>
      <c r="AO290" s="126">
        <v>12.5</v>
      </c>
      <c r="AP290" s="126">
        <v>6.5</v>
      </c>
      <c r="AQ290" s="126">
        <v>1.4</v>
      </c>
      <c r="AR290" s="125">
        <v>0</v>
      </c>
      <c r="AS290" s="125">
        <v>0</v>
      </c>
      <c r="AT290" s="178">
        <v>43450</v>
      </c>
      <c r="AU290" s="178"/>
      <c r="AV290" s="178">
        <v>43467</v>
      </c>
      <c r="AW290" s="239" t="s">
        <v>855</v>
      </c>
      <c r="AX290" s="239" t="s">
        <v>846</v>
      </c>
      <c r="AY290" s="127"/>
      <c r="AZ290" s="127"/>
      <c r="BA290" s="128">
        <v>500</v>
      </c>
      <c r="BB290" s="128" t="s">
        <v>489</v>
      </c>
      <c r="BC290" s="128"/>
      <c r="BD290" s="128">
        <v>1</v>
      </c>
      <c r="BE290" s="129" t="s">
        <v>541</v>
      </c>
      <c r="BF290" s="130">
        <v>1</v>
      </c>
      <c r="BG290" s="240"/>
      <c r="BH290" s="241"/>
      <c r="BI290" s="190"/>
      <c r="BJ290" s="131">
        <v>4405</v>
      </c>
      <c r="BK290" s="191">
        <v>3796</v>
      </c>
      <c r="BL290" s="13">
        <v>2929</v>
      </c>
      <c r="BM290" s="13">
        <v>1454</v>
      </c>
      <c r="BN290" s="27" t="s">
        <v>5557</v>
      </c>
      <c r="BO290" s="13" t="s">
        <v>705</v>
      </c>
      <c r="BP290" s="222">
        <v>3933</v>
      </c>
      <c r="BQ290" s="132"/>
      <c r="BR290" s="133"/>
      <c r="BS290" s="125">
        <v>1000000000</v>
      </c>
      <c r="BT290" s="134">
        <v>693</v>
      </c>
      <c r="BU290" s="135">
        <v>0.8427</v>
      </c>
      <c r="BV290" s="134">
        <v>1600</v>
      </c>
      <c r="BW290" s="136">
        <v>0</v>
      </c>
      <c r="BX290" s="136">
        <v>600</v>
      </c>
      <c r="BY290" s="136">
        <v>1000</v>
      </c>
      <c r="BZ290" s="134">
        <v>0</v>
      </c>
      <c r="CA290" s="134">
        <v>0</v>
      </c>
      <c r="CB290" s="134">
        <v>2293</v>
      </c>
      <c r="CC290" s="135">
        <v>0.47949999999999998</v>
      </c>
      <c r="CD290" s="134"/>
      <c r="CE290" s="134"/>
      <c r="CF290" s="137">
        <v>2112</v>
      </c>
      <c r="CG290" s="134">
        <v>1468</v>
      </c>
      <c r="CH290" s="132"/>
      <c r="CI290" s="132"/>
      <c r="CJ290" s="229" t="s">
        <v>820</v>
      </c>
      <c r="CK290" s="233" t="s">
        <v>820</v>
      </c>
      <c r="CL290" s="138">
        <v>1659</v>
      </c>
      <c r="CM290" s="138">
        <v>0</v>
      </c>
      <c r="CN290" s="135">
        <v>0</v>
      </c>
      <c r="CO290" s="135">
        <v>0.84</v>
      </c>
      <c r="CP290" s="139"/>
      <c r="CQ290" s="135">
        <v>1</v>
      </c>
      <c r="CR290" s="179">
        <v>43479</v>
      </c>
      <c r="CS290" s="180">
        <v>43479</v>
      </c>
      <c r="CT290" s="181">
        <v>43605</v>
      </c>
      <c r="CU290" s="181">
        <v>43311</v>
      </c>
      <c r="CV290" s="181">
        <v>43395</v>
      </c>
      <c r="CW290" s="181">
        <v>43395</v>
      </c>
      <c r="CX290" s="181">
        <v>43479</v>
      </c>
      <c r="CY290" s="135">
        <v>0</v>
      </c>
      <c r="CZ290" s="134">
        <v>0</v>
      </c>
      <c r="DA290" s="135">
        <v>0</v>
      </c>
      <c r="DB290" s="135">
        <v>2.197802197802198E-2</v>
      </c>
      <c r="DC290" s="135">
        <v>0</v>
      </c>
      <c r="DD290" s="135">
        <v>0</v>
      </c>
      <c r="DE290" s="140">
        <v>0</v>
      </c>
      <c r="DF290" s="13" t="s">
        <v>820</v>
      </c>
      <c r="DG290" s="80" t="s">
        <v>706</v>
      </c>
      <c r="DH290" s="18" t="b">
        <v>0</v>
      </c>
      <c r="DI290" s="79"/>
      <c r="DJ290" s="79"/>
      <c r="DK290" s="192"/>
      <c r="DL290" s="174"/>
      <c r="DM290" s="193"/>
      <c r="DN290" s="135"/>
      <c r="DO290" s="79"/>
      <c r="DP290" s="79"/>
      <c r="DQ290" s="79"/>
      <c r="DR290" s="79"/>
      <c r="DS290" s="79"/>
      <c r="DT290" s="79"/>
      <c r="DU290" s="79"/>
      <c r="DV290" s="18"/>
      <c r="DW290" s="18"/>
      <c r="DX290" s="18"/>
      <c r="DY290" s="177"/>
      <c r="DZ290" s="177">
        <v>0</v>
      </c>
      <c r="EA290" s="177">
        <v>0</v>
      </c>
      <c r="EB290" s="177">
        <v>0</v>
      </c>
      <c r="EC290" s="177">
        <v>0</v>
      </c>
      <c r="ED290" s="177">
        <v>0</v>
      </c>
      <c r="EE290" s="177">
        <v>0</v>
      </c>
      <c r="EF290" s="177">
        <v>0</v>
      </c>
      <c r="EG290" s="177">
        <v>0</v>
      </c>
      <c r="EH290" s="177">
        <v>0</v>
      </c>
      <c r="EI290" s="177">
        <v>0</v>
      </c>
      <c r="EJ290" s="177">
        <v>0</v>
      </c>
      <c r="EK290" s="177">
        <v>0</v>
      </c>
      <c r="EL290" s="177">
        <v>0</v>
      </c>
      <c r="EM290" s="177">
        <v>0</v>
      </c>
      <c r="EN290" s="177">
        <v>0</v>
      </c>
      <c r="EO290" s="177">
        <v>0</v>
      </c>
      <c r="EP290" s="177">
        <v>1150</v>
      </c>
      <c r="EQ290" s="177">
        <v>0</v>
      </c>
      <c r="ER290" s="177">
        <v>0</v>
      </c>
      <c r="ES290" s="177">
        <v>0</v>
      </c>
      <c r="ET290" s="177">
        <v>0</v>
      </c>
      <c r="EU290" s="177">
        <v>1323</v>
      </c>
      <c r="EV290" s="177">
        <v>0</v>
      </c>
      <c r="EW290" s="177">
        <v>0</v>
      </c>
      <c r="EX290" s="177">
        <v>0</v>
      </c>
      <c r="EY290" s="177">
        <v>1398</v>
      </c>
      <c r="EZ290" s="177">
        <v>0</v>
      </c>
      <c r="FA290" s="177">
        <v>0</v>
      </c>
      <c r="FB290" s="177">
        <v>1633</v>
      </c>
      <c r="FC290" s="245">
        <v>525</v>
      </c>
      <c r="FD290" s="242">
        <v>803</v>
      </c>
      <c r="FE290" s="242">
        <v>803</v>
      </c>
      <c r="FF290" s="242">
        <v>803</v>
      </c>
      <c r="FG290" s="245">
        <v>399</v>
      </c>
      <c r="FH290" s="245">
        <v>377</v>
      </c>
      <c r="FI290" s="245">
        <v>377</v>
      </c>
      <c r="FJ290" s="245">
        <v>377</v>
      </c>
      <c r="FK290" s="245">
        <v>752</v>
      </c>
      <c r="FL290" s="245">
        <v>752</v>
      </c>
      <c r="FM290" s="245">
        <v>752</v>
      </c>
      <c r="FN290" s="245">
        <v>752</v>
      </c>
      <c r="FO290" s="245">
        <v>752</v>
      </c>
      <c r="FP290" s="245">
        <v>752</v>
      </c>
      <c r="FQ290" s="245">
        <v>752</v>
      </c>
      <c r="FR290" s="245">
        <v>752</v>
      </c>
      <c r="FS290" s="245">
        <v>752</v>
      </c>
      <c r="FT290" s="245">
        <v>752</v>
      </c>
      <c r="FU290" s="245">
        <v>752</v>
      </c>
      <c r="FV290" s="245">
        <v>752</v>
      </c>
      <c r="FW290" s="245">
        <v>752</v>
      </c>
      <c r="FX290" s="245">
        <v>752</v>
      </c>
      <c r="FY290" s="245">
        <v>752</v>
      </c>
      <c r="FZ290" s="245">
        <v>752</v>
      </c>
      <c r="GA290" s="245">
        <v>752</v>
      </c>
      <c r="GB290" s="245">
        <v>752</v>
      </c>
      <c r="GC290" s="245">
        <v>752</v>
      </c>
      <c r="GD290" s="250">
        <v>1034</v>
      </c>
      <c r="GE290" s="250">
        <v>1034</v>
      </c>
      <c r="GF290" s="250">
        <v>1034</v>
      </c>
      <c r="GG290" s="250">
        <v>1028</v>
      </c>
      <c r="GH290" s="250">
        <v>1006</v>
      </c>
      <c r="GI290" s="250">
        <v>1006</v>
      </c>
      <c r="GJ290" s="250">
        <v>1006</v>
      </c>
      <c r="GK290" s="250">
        <v>1007</v>
      </c>
      <c r="GL290" s="250">
        <v>1004</v>
      </c>
      <c r="GM290" s="250">
        <v>999</v>
      </c>
      <c r="GN290" s="250">
        <v>978</v>
      </c>
      <c r="GO290" s="250">
        <v>955</v>
      </c>
      <c r="GP290" s="250">
        <v>955</v>
      </c>
      <c r="GQ290" s="250">
        <v>955</v>
      </c>
      <c r="GR290" s="250">
        <v>921</v>
      </c>
      <c r="GS290" s="250">
        <v>919</v>
      </c>
      <c r="GT290" s="250">
        <v>914</v>
      </c>
      <c r="GU290" s="250">
        <v>912</v>
      </c>
      <c r="GV290" s="250">
        <v>912</v>
      </c>
      <c r="GW290" s="250">
        <v>912</v>
      </c>
      <c r="GX290" s="250">
        <v>912</v>
      </c>
      <c r="GY290" s="250">
        <v>900</v>
      </c>
      <c r="GZ290" s="250">
        <v>900</v>
      </c>
      <c r="HA290" s="250">
        <v>880</v>
      </c>
      <c r="HB290" s="250">
        <v>872</v>
      </c>
      <c r="HC290" s="250">
        <v>867</v>
      </c>
      <c r="HD290" s="250">
        <v>867</v>
      </c>
      <c r="HE290" s="250">
        <v>1</v>
      </c>
      <c r="HF290" s="250">
        <v>867</v>
      </c>
      <c r="HG290" s="250">
        <v>867</v>
      </c>
      <c r="HH290" s="250">
        <v>857</v>
      </c>
      <c r="HI290" s="244">
        <v>857</v>
      </c>
      <c r="HJ290" s="244">
        <v>829</v>
      </c>
      <c r="HK290" s="196"/>
      <c r="HL290" s="196"/>
      <c r="HM290" s="242">
        <v>803</v>
      </c>
      <c r="HN290" s="242">
        <v>798</v>
      </c>
      <c r="HO290" s="244">
        <v>867</v>
      </c>
      <c r="HP290" s="242">
        <v>771</v>
      </c>
      <c r="HQ290" s="242">
        <v>771</v>
      </c>
      <c r="HR290" s="242">
        <v>761</v>
      </c>
      <c r="HS290" s="242">
        <v>761</v>
      </c>
      <c r="HT290" s="242">
        <v>761</v>
      </c>
      <c r="HU290" s="242">
        <v>750</v>
      </c>
      <c r="HV290" s="196"/>
      <c r="HW290" s="242">
        <v>715</v>
      </c>
      <c r="HX290" s="242">
        <v>690</v>
      </c>
      <c r="HY290" s="242">
        <v>684</v>
      </c>
      <c r="HZ290" s="242">
        <v>684</v>
      </c>
      <c r="IA290" s="242">
        <v>684</v>
      </c>
      <c r="IB290" s="242">
        <v>679</v>
      </c>
      <c r="IC290" s="242">
        <v>679</v>
      </c>
      <c r="ID290" s="242">
        <v>670</v>
      </c>
      <c r="IE290" s="242">
        <v>668</v>
      </c>
      <c r="IF290" s="242">
        <v>665</v>
      </c>
      <c r="IG290" s="242">
        <v>665</v>
      </c>
      <c r="IH290" s="242">
        <v>665</v>
      </c>
      <c r="II290" s="242">
        <v>656</v>
      </c>
      <c r="IJ290" s="242">
        <v>650</v>
      </c>
      <c r="IK290" s="242">
        <v>650</v>
      </c>
      <c r="IL290" s="242">
        <v>648</v>
      </c>
      <c r="IM290" s="242">
        <v>645</v>
      </c>
      <c r="IN290" s="242">
        <v>645</v>
      </c>
      <c r="IO290" s="242">
        <v>645</v>
      </c>
      <c r="IP290" s="242">
        <v>640</v>
      </c>
      <c r="IQ290" s="242">
        <v>640</v>
      </c>
      <c r="IR290" s="242">
        <v>620</v>
      </c>
      <c r="IS290" s="242">
        <v>608</v>
      </c>
      <c r="IT290" s="242">
        <v>585</v>
      </c>
      <c r="IU290" s="242">
        <v>585</v>
      </c>
      <c r="IV290" s="242">
        <v>585</v>
      </c>
      <c r="IW290" s="242">
        <v>585</v>
      </c>
      <c r="IX290" s="242">
        <v>570</v>
      </c>
      <c r="IY290" s="242">
        <v>555</v>
      </c>
      <c r="IZ290" s="196"/>
      <c r="JA290" s="242">
        <v>541</v>
      </c>
      <c r="JB290" s="242">
        <v>541</v>
      </c>
      <c r="JC290" s="242">
        <v>541</v>
      </c>
      <c r="JD290" s="245">
        <v>479</v>
      </c>
      <c r="JE290" s="245">
        <v>479</v>
      </c>
      <c r="JF290" s="245">
        <v>478</v>
      </c>
      <c r="JG290" s="245">
        <v>478</v>
      </c>
      <c r="JH290" s="245">
        <v>478</v>
      </c>
      <c r="JI290" s="245">
        <v>478</v>
      </c>
      <c r="JJ290" s="245"/>
      <c r="JK290" s="242">
        <v>458</v>
      </c>
      <c r="JL290" s="245">
        <v>458</v>
      </c>
      <c r="JM290" s="245">
        <v>428</v>
      </c>
      <c r="JN290" s="245">
        <v>422</v>
      </c>
      <c r="JO290" s="245">
        <v>412</v>
      </c>
      <c r="JP290" s="245">
        <v>412</v>
      </c>
      <c r="JQ290" s="196"/>
      <c r="JR290" s="245">
        <v>407</v>
      </c>
      <c r="JS290" s="245">
        <v>413</v>
      </c>
      <c r="JT290" s="245">
        <v>404</v>
      </c>
      <c r="JU290" s="245">
        <v>395</v>
      </c>
      <c r="JV290" s="245">
        <v>388</v>
      </c>
      <c r="JW290" s="245">
        <v>388</v>
      </c>
      <c r="JX290" s="245">
        <v>388</v>
      </c>
      <c r="JY290" s="245">
        <v>388</v>
      </c>
      <c r="JZ290" s="245">
        <v>379</v>
      </c>
      <c r="KA290" s="245">
        <v>358</v>
      </c>
      <c r="KB290" s="245">
        <v>246</v>
      </c>
      <c r="KC290" s="245">
        <v>246</v>
      </c>
      <c r="KD290" s="245">
        <v>246</v>
      </c>
      <c r="KE290" s="245">
        <v>246</v>
      </c>
      <c r="KF290" s="245">
        <v>242</v>
      </c>
      <c r="KG290" s="245">
        <v>242</v>
      </c>
      <c r="KH290" s="245">
        <v>621</v>
      </c>
      <c r="KI290" s="245">
        <v>601</v>
      </c>
      <c r="KJ290" s="245">
        <v>601</v>
      </c>
      <c r="KK290" s="245">
        <v>601</v>
      </c>
      <c r="KL290" s="245">
        <v>601</v>
      </c>
      <c r="KM290" s="245">
        <v>600</v>
      </c>
      <c r="KN290" s="245">
        <v>588</v>
      </c>
      <c r="KO290" s="250">
        <v>1079</v>
      </c>
      <c r="KP290" s="250">
        <v>1079</v>
      </c>
      <c r="KQ290" s="250">
        <v>1079</v>
      </c>
      <c r="KR290" s="250">
        <v>1079</v>
      </c>
      <c r="KS290" s="250">
        <v>1079</v>
      </c>
      <c r="KT290" s="250">
        <v>1020</v>
      </c>
      <c r="KU290" s="250">
        <v>1020</v>
      </c>
      <c r="KV290" s="250">
        <v>1009</v>
      </c>
      <c r="KW290" s="250">
        <v>1009</v>
      </c>
      <c r="KX290" s="196"/>
      <c r="KY290" s="196"/>
      <c r="KZ290" s="196"/>
      <c r="LA290" s="196"/>
      <c r="LB290" s="250">
        <v>897</v>
      </c>
      <c r="LC290" s="245">
        <v>478</v>
      </c>
      <c r="LD290" s="245">
        <v>478</v>
      </c>
      <c r="LE290" s="250">
        <v>881</v>
      </c>
      <c r="LF290" s="199">
        <v>0</v>
      </c>
      <c r="LG290" s="250">
        <v>848</v>
      </c>
      <c r="LH290" s="196"/>
      <c r="LI290" s="196"/>
      <c r="LJ290" s="196"/>
      <c r="LK290" s="196"/>
      <c r="LL290" s="196"/>
      <c r="LM290" s="196"/>
      <c r="LN290" s="196"/>
      <c r="LO290" s="196"/>
      <c r="LP290" s="196"/>
      <c r="LQ290" s="250">
        <v>848</v>
      </c>
      <c r="LR290" s="196"/>
      <c r="LS290" s="196"/>
      <c r="LT290" s="196"/>
      <c r="LU290" s="196"/>
      <c r="LV290" s="196"/>
      <c r="LW290" s="196"/>
      <c r="LX290" s="196"/>
      <c r="LY290" s="196"/>
      <c r="LZ290" s="196"/>
      <c r="MA290" s="196"/>
      <c r="MB290" s="196"/>
      <c r="MC290" s="196"/>
      <c r="MD290" s="196"/>
      <c r="ME290" s="196"/>
      <c r="MF290" s="196"/>
      <c r="MG290" s="196"/>
      <c r="MH290" s="196"/>
      <c r="MI290" s="196"/>
      <c r="MJ290" s="196"/>
      <c r="MK290" s="196"/>
      <c r="ML290" s="196"/>
      <c r="MM290" s="196"/>
      <c r="MN290" s="245">
        <v>848</v>
      </c>
      <c r="MO290" s="245">
        <v>693</v>
      </c>
      <c r="MP290" s="196"/>
      <c r="MQ290" s="245">
        <v>693</v>
      </c>
      <c r="MR290" s="196"/>
      <c r="MS290" s="196"/>
      <c r="MT290" s="196"/>
      <c r="MU290" s="196"/>
      <c r="MV290" s="196"/>
      <c r="MW290" s="196"/>
      <c r="MX290" s="196"/>
      <c r="MY290" s="196"/>
      <c r="MZ290" s="196"/>
      <c r="NA290" s="245">
        <v>693</v>
      </c>
      <c r="NB290" s="196"/>
      <c r="NC290" s="196"/>
      <c r="ND290" s="196"/>
      <c r="NE290" s="196"/>
      <c r="NF290" s="196"/>
      <c r="NG290" s="196"/>
      <c r="NH290" s="196"/>
      <c r="NI290" s="196"/>
      <c r="NJ290" s="196"/>
      <c r="NK290" s="196"/>
      <c r="NL290" s="196"/>
      <c r="NM290" s="196"/>
      <c r="NN290" s="196"/>
      <c r="NO290" s="196"/>
      <c r="NP290" s="196"/>
      <c r="NQ290" s="196"/>
      <c r="NR290" s="196"/>
      <c r="NS290" s="196"/>
      <c r="NT290" s="196"/>
      <c r="NU290" s="196"/>
      <c r="NV290" s="196"/>
      <c r="NW290" s="196"/>
      <c r="NX290" s="196"/>
      <c r="NY290" s="196"/>
      <c r="NZ290" s="196"/>
      <c r="OA290" s="196"/>
      <c r="OB290" s="196"/>
      <c r="OC290" s="196"/>
      <c r="OD290" s="196"/>
      <c r="OE290" s="196"/>
      <c r="OF290" s="196"/>
      <c r="OG290" s="196"/>
      <c r="OH290" s="196"/>
      <c r="OI290" s="196"/>
      <c r="OJ290" s="196"/>
      <c r="OK290" s="196"/>
      <c r="OL290" s="196"/>
      <c r="OM290" s="196"/>
      <c r="ON290" s="196"/>
      <c r="OO290" s="196"/>
      <c r="OP290" s="196"/>
      <c r="OQ290" s="196"/>
      <c r="OR290" s="196"/>
      <c r="OS290" s="196"/>
      <c r="OT290" s="196"/>
      <c r="OU290" s="196"/>
      <c r="OV290" s="196"/>
      <c r="OW290" s="196"/>
      <c r="OX290" s="196"/>
      <c r="OY290" s="196"/>
      <c r="OZ290" s="196"/>
      <c r="PA290" s="196"/>
      <c r="PB290" s="196"/>
      <c r="PC290" s="196"/>
      <c r="PD290" s="196"/>
      <c r="PE290" s="196"/>
      <c r="PF290" s="196"/>
      <c r="PG290" s="196"/>
      <c r="PH290" s="196"/>
      <c r="PI290" s="196"/>
      <c r="PJ290" s="196"/>
      <c r="PK290" s="196"/>
      <c r="PL290" s="196"/>
      <c r="PM290" s="196"/>
      <c r="PN290" s="196"/>
      <c r="PO290" s="196"/>
      <c r="PP290" s="196"/>
      <c r="PQ290" s="196"/>
      <c r="PR290" s="196"/>
      <c r="PS290" s="196"/>
      <c r="PT290" s="196"/>
      <c r="PU290" s="196"/>
      <c r="PV290" s="196"/>
      <c r="PW290" s="196"/>
      <c r="PX290" s="261"/>
      <c r="PY290" s="261"/>
      <c r="PZ290" s="261"/>
      <c r="QA290" s="261"/>
      <c r="QB290" s="261"/>
      <c r="QC290" s="261"/>
      <c r="QD290" s="261"/>
      <c r="QE290" s="261"/>
      <c r="QF290" s="261"/>
      <c r="QG290" s="261"/>
      <c r="QH290" s="261"/>
      <c r="QI290" s="261"/>
      <c r="QJ290" s="261"/>
      <c r="QK290" s="261"/>
      <c r="QL290" s="261"/>
      <c r="QM290" s="261"/>
      <c r="QN290" s="261"/>
      <c r="QO290" s="261"/>
      <c r="QP290" s="261"/>
      <c r="QQ290" s="261"/>
      <c r="QR290" s="261"/>
      <c r="QS290" s="261"/>
      <c r="QT290" s="261"/>
      <c r="QU290" s="261"/>
      <c r="QV290" s="261"/>
      <c r="QW290" s="261"/>
      <c r="QX290" s="261"/>
      <c r="QY290" s="261"/>
      <c r="QZ290" s="261"/>
      <c r="RA290" s="261"/>
      <c r="RB290" s="261"/>
      <c r="RC290" s="261"/>
      <c r="RD290" s="261"/>
      <c r="RE290" s="261"/>
      <c r="RF290" s="261"/>
      <c r="RG290" s="261"/>
      <c r="RH290" s="261"/>
      <c r="RI290" s="261"/>
      <c r="RJ290" s="261"/>
      <c r="RK290" s="261"/>
      <c r="RL290" s="261"/>
      <c r="RM290" s="261"/>
      <c r="RN290" s="261"/>
      <c r="RO290" s="261"/>
      <c r="RP290" s="261"/>
      <c r="RQ290" s="261"/>
      <c r="RR290" s="261"/>
      <c r="RS290" s="261"/>
      <c r="RT290" s="261"/>
      <c r="RU290" s="261"/>
      <c r="RV290" s="261"/>
      <c r="RW290" s="261"/>
      <c r="RX290" s="261"/>
      <c r="RY290" s="261"/>
      <c r="RZ290" s="261"/>
      <c r="SA290" s="261"/>
      <c r="SB290" s="261"/>
      <c r="SC290" s="261"/>
      <c r="SD290" s="261"/>
      <c r="SE290" s="261"/>
    </row>
    <row r="291" spans="1:499" x14ac:dyDescent="0.2">
      <c r="A291" s="230" t="s">
        <v>830</v>
      </c>
      <c r="B291" s="231" t="s">
        <v>4819</v>
      </c>
      <c r="C291" s="225"/>
      <c r="D291" s="225"/>
      <c r="E291" s="225"/>
      <c r="F291" s="226" t="s">
        <v>5991</v>
      </c>
      <c r="G291" s="226" t="s">
        <v>5550</v>
      </c>
      <c r="H291" s="226" t="s">
        <v>5551</v>
      </c>
      <c r="I291" s="226" t="s">
        <v>5978</v>
      </c>
      <c r="J291" s="226"/>
      <c r="K291" s="226"/>
      <c r="L291" s="226"/>
      <c r="M291" s="226"/>
      <c r="N291" s="226" t="s">
        <v>5612</v>
      </c>
      <c r="O291" s="226" t="s">
        <v>5755</v>
      </c>
      <c r="P291" s="226"/>
      <c r="Q291" s="237">
        <v>0</v>
      </c>
      <c r="R291" s="238"/>
      <c r="S291" s="238"/>
      <c r="T291" s="238"/>
      <c r="U291" s="238"/>
      <c r="V291" s="238"/>
      <c r="W291" s="232" t="s">
        <v>5555</v>
      </c>
      <c r="X291" s="232"/>
      <c r="Y291" s="232" t="s">
        <v>5556</v>
      </c>
      <c r="Z291" s="235">
        <v>9.39</v>
      </c>
      <c r="AA291" s="235">
        <v>14.89</v>
      </c>
      <c r="AB291" s="235">
        <v>0</v>
      </c>
      <c r="AC291" s="224">
        <v>36526</v>
      </c>
      <c r="AD291" s="224">
        <v>36526</v>
      </c>
      <c r="AE291" s="125">
        <v>21</v>
      </c>
      <c r="AF291" s="125">
        <v>20</v>
      </c>
      <c r="AG291" s="125">
        <v>8</v>
      </c>
      <c r="AH291" s="236">
        <v>1</v>
      </c>
      <c r="AI291" s="236" t="s">
        <v>819</v>
      </c>
      <c r="AJ291" s="125" t="s">
        <v>6239</v>
      </c>
      <c r="AK291" s="175" t="s">
        <v>5144</v>
      </c>
      <c r="AL291" s="125" t="s">
        <v>820</v>
      </c>
      <c r="AM291" s="27" t="s">
        <v>820</v>
      </c>
      <c r="AN291" s="126">
        <v>2.57</v>
      </c>
      <c r="AO291" s="126">
        <v>14.6</v>
      </c>
      <c r="AP291" s="126">
        <v>5.5</v>
      </c>
      <c r="AQ291" s="126">
        <v>0.1</v>
      </c>
      <c r="AR291" s="125">
        <v>0</v>
      </c>
      <c r="AS291" s="125">
        <v>0</v>
      </c>
      <c r="AT291" s="178">
        <v>43305</v>
      </c>
      <c r="AU291" s="178"/>
      <c r="AV291" s="178">
        <v>43305</v>
      </c>
      <c r="AW291" s="239" t="s">
        <v>940</v>
      </c>
      <c r="AX291" s="239" t="s">
        <v>5022</v>
      </c>
      <c r="AY291" s="127"/>
      <c r="AZ291" s="127"/>
      <c r="BA291" s="128">
        <v>1</v>
      </c>
      <c r="BB291" s="128" t="s">
        <v>489</v>
      </c>
      <c r="BC291" s="128"/>
      <c r="BD291" s="128">
        <v>1</v>
      </c>
      <c r="BE291" s="129" t="s">
        <v>541</v>
      </c>
      <c r="BF291" s="130">
        <v>1</v>
      </c>
      <c r="BG291" s="240"/>
      <c r="BH291" s="241"/>
      <c r="BI291" s="190"/>
      <c r="BJ291" s="131">
        <v>150</v>
      </c>
      <c r="BK291" s="191">
        <v>87</v>
      </c>
      <c r="BL291" s="13">
        <v>100</v>
      </c>
      <c r="BM291" s="13">
        <v>50</v>
      </c>
      <c r="BN291" s="27" t="s">
        <v>5557</v>
      </c>
      <c r="BO291" s="13" t="s">
        <v>705</v>
      </c>
      <c r="BP291" s="222">
        <v>138</v>
      </c>
      <c r="BQ291" s="132"/>
      <c r="BR291" s="133"/>
      <c r="BS291" s="125">
        <v>1000000000</v>
      </c>
      <c r="BT291" s="134">
        <v>3</v>
      </c>
      <c r="BU291" s="135">
        <v>0.98</v>
      </c>
      <c r="BV291" s="134">
        <v>54</v>
      </c>
      <c r="BW291" s="136">
        <v>0</v>
      </c>
      <c r="BX291" s="136">
        <v>0</v>
      </c>
      <c r="BY291" s="136">
        <v>54</v>
      </c>
      <c r="BZ291" s="134">
        <v>0</v>
      </c>
      <c r="CA291" s="134">
        <v>0</v>
      </c>
      <c r="CB291" s="134">
        <v>57</v>
      </c>
      <c r="CC291" s="135">
        <v>0.62</v>
      </c>
      <c r="CD291" s="134"/>
      <c r="CE291" s="134"/>
      <c r="CF291" s="137">
        <v>93</v>
      </c>
      <c r="CG291" s="134">
        <v>43</v>
      </c>
      <c r="CH291" s="132"/>
      <c r="CI291" s="132"/>
      <c r="CJ291" s="229" t="s">
        <v>820</v>
      </c>
      <c r="CK291" s="233" t="s">
        <v>820</v>
      </c>
      <c r="CL291" s="138">
        <v>259</v>
      </c>
      <c r="CM291" s="138">
        <v>0</v>
      </c>
      <c r="CN291" s="135">
        <v>0</v>
      </c>
      <c r="CO291" s="135">
        <v>1</v>
      </c>
      <c r="CP291" s="139"/>
      <c r="CQ291" s="135">
        <v>1</v>
      </c>
      <c r="CR291" s="179">
        <v>43479</v>
      </c>
      <c r="CS291" s="180">
        <v>43479</v>
      </c>
      <c r="CT291" s="181">
        <v>43626</v>
      </c>
      <c r="CU291" s="181">
        <v>43297</v>
      </c>
      <c r="CV291" s="181">
        <v>43353</v>
      </c>
      <c r="CW291" s="181">
        <v>43353</v>
      </c>
      <c r="CX291" s="181">
        <v>43437</v>
      </c>
      <c r="CY291" s="135">
        <v>0</v>
      </c>
      <c r="CZ291" s="134">
        <v>0</v>
      </c>
      <c r="DA291" s="135">
        <v>0</v>
      </c>
      <c r="DB291" s="135">
        <v>1.8867924528301886E-2</v>
      </c>
      <c r="DC291" s="135">
        <v>0</v>
      </c>
      <c r="DD291" s="135">
        <v>0</v>
      </c>
      <c r="DE291" s="140">
        <v>0</v>
      </c>
      <c r="DF291" s="13" t="s">
        <v>820</v>
      </c>
      <c r="DG291" s="80" t="s">
        <v>706</v>
      </c>
      <c r="DH291" s="18" t="b">
        <v>0</v>
      </c>
      <c r="DI291" s="79"/>
      <c r="DJ291" s="79"/>
      <c r="DK291" s="192"/>
      <c r="DL291" s="174"/>
      <c r="DM291" s="193"/>
      <c r="DN291" s="135"/>
      <c r="DO291" s="79"/>
      <c r="DP291" s="79"/>
      <c r="DQ291" s="79"/>
      <c r="DR291" s="79"/>
      <c r="DS291" s="79"/>
      <c r="DT291" s="79"/>
      <c r="DU291" s="79"/>
      <c r="DV291" s="18"/>
      <c r="DW291" s="18"/>
      <c r="DX291" s="18"/>
      <c r="DY291" s="177"/>
      <c r="DZ291" s="177">
        <v>0</v>
      </c>
      <c r="EA291" s="177">
        <v>0</v>
      </c>
      <c r="EB291" s="177">
        <v>0</v>
      </c>
      <c r="EC291" s="177">
        <v>0</v>
      </c>
      <c r="ED291" s="177">
        <v>0</v>
      </c>
      <c r="EE291" s="177">
        <v>0</v>
      </c>
      <c r="EF291" s="177">
        <v>0</v>
      </c>
      <c r="EG291" s="177">
        <v>0</v>
      </c>
      <c r="EH291" s="177">
        <v>0</v>
      </c>
      <c r="EI291" s="177">
        <v>0</v>
      </c>
      <c r="EJ291" s="177">
        <v>0</v>
      </c>
      <c r="EK291" s="177">
        <v>0</v>
      </c>
      <c r="EL291" s="177">
        <v>0</v>
      </c>
      <c r="EM291" s="177">
        <v>0</v>
      </c>
      <c r="EN291" s="177">
        <v>0</v>
      </c>
      <c r="EO291" s="177">
        <v>0</v>
      </c>
      <c r="EP291" s="177">
        <v>0</v>
      </c>
      <c r="EQ291" s="177">
        <v>0</v>
      </c>
      <c r="ER291" s="177">
        <v>0</v>
      </c>
      <c r="ES291" s="177">
        <v>0</v>
      </c>
      <c r="ET291" s="177">
        <v>0</v>
      </c>
      <c r="EU291" s="177">
        <v>0</v>
      </c>
      <c r="EV291" s="177">
        <v>0</v>
      </c>
      <c r="EW291" s="177">
        <v>0</v>
      </c>
      <c r="EX291" s="177">
        <v>0</v>
      </c>
      <c r="EY291" s="177">
        <v>0</v>
      </c>
      <c r="EZ291" s="177">
        <v>0</v>
      </c>
      <c r="FA291" s="177">
        <v>5</v>
      </c>
      <c r="FB291" s="177">
        <v>0</v>
      </c>
      <c r="FC291" s="249">
        <v>51</v>
      </c>
      <c r="FD291" s="246">
        <v>64</v>
      </c>
      <c r="FE291" s="246">
        <v>64</v>
      </c>
      <c r="FF291" s="246">
        <v>64</v>
      </c>
      <c r="FG291" s="246">
        <v>58</v>
      </c>
      <c r="FH291" s="249">
        <v>56</v>
      </c>
      <c r="FI291" s="248">
        <v>56</v>
      </c>
      <c r="FJ291" s="248">
        <v>56</v>
      </c>
      <c r="FK291" s="248">
        <v>53</v>
      </c>
      <c r="FL291" s="248">
        <v>53</v>
      </c>
      <c r="FM291" s="248">
        <v>53</v>
      </c>
      <c r="FN291" s="248">
        <v>53</v>
      </c>
      <c r="FO291" s="248">
        <v>53</v>
      </c>
      <c r="FP291" s="248">
        <v>53</v>
      </c>
      <c r="FQ291" s="248">
        <v>53</v>
      </c>
      <c r="FR291" s="248">
        <v>53</v>
      </c>
      <c r="FS291" s="248">
        <v>53</v>
      </c>
      <c r="FT291" s="248">
        <v>53</v>
      </c>
      <c r="FU291" s="248">
        <v>53</v>
      </c>
      <c r="FV291" s="248">
        <v>53</v>
      </c>
      <c r="FW291" s="248">
        <v>53</v>
      </c>
      <c r="FX291" s="248">
        <v>53</v>
      </c>
      <c r="FY291" s="248">
        <v>53</v>
      </c>
      <c r="FZ291" s="248">
        <v>53</v>
      </c>
      <c r="GA291" s="248">
        <v>53</v>
      </c>
      <c r="GB291" s="248">
        <v>53</v>
      </c>
      <c r="GC291" s="248">
        <v>53</v>
      </c>
      <c r="GD291" s="248">
        <v>51</v>
      </c>
      <c r="GE291" s="248">
        <v>51</v>
      </c>
      <c r="GF291" s="248">
        <v>51</v>
      </c>
      <c r="GG291" s="248">
        <v>51</v>
      </c>
      <c r="GH291" s="248">
        <v>51</v>
      </c>
      <c r="GI291" s="248">
        <v>51</v>
      </c>
      <c r="GJ291" s="248">
        <v>51</v>
      </c>
      <c r="GK291" s="248">
        <v>51</v>
      </c>
      <c r="GL291" s="248">
        <v>51</v>
      </c>
      <c r="GM291" s="248">
        <v>51</v>
      </c>
      <c r="GN291" s="248">
        <v>51</v>
      </c>
      <c r="GO291" s="248">
        <v>51</v>
      </c>
      <c r="GP291" s="248">
        <v>51</v>
      </c>
      <c r="GQ291" s="248">
        <v>51</v>
      </c>
      <c r="GR291" s="248">
        <v>51</v>
      </c>
      <c r="GS291" s="248">
        <v>51</v>
      </c>
      <c r="GT291" s="248">
        <v>51</v>
      </c>
      <c r="GU291" s="248">
        <v>51</v>
      </c>
      <c r="GV291" s="248">
        <v>51</v>
      </c>
      <c r="GW291" s="248">
        <v>51</v>
      </c>
      <c r="GX291" s="248">
        <v>51</v>
      </c>
      <c r="GY291" s="248">
        <v>51</v>
      </c>
      <c r="GZ291" s="248">
        <v>51</v>
      </c>
      <c r="HA291" s="247">
        <v>51</v>
      </c>
      <c r="HB291" s="247">
        <v>51</v>
      </c>
      <c r="HC291" s="247">
        <v>51</v>
      </c>
      <c r="HD291" s="247">
        <v>51</v>
      </c>
      <c r="HE291" s="247">
        <v>1</v>
      </c>
      <c r="HF291" s="247">
        <v>51</v>
      </c>
      <c r="HG291" s="247">
        <v>51</v>
      </c>
      <c r="HH291" s="248">
        <v>50</v>
      </c>
      <c r="HI291" s="248">
        <v>50</v>
      </c>
      <c r="HJ291" s="247">
        <v>51</v>
      </c>
      <c r="HK291" s="198"/>
      <c r="HL291" s="198"/>
      <c r="HM291" s="247">
        <v>51</v>
      </c>
      <c r="HN291" s="247">
        <v>51</v>
      </c>
      <c r="HO291" s="247">
        <v>51</v>
      </c>
      <c r="HP291" s="247">
        <v>51</v>
      </c>
      <c r="HQ291" s="247">
        <v>51</v>
      </c>
      <c r="HR291" s="247">
        <v>51</v>
      </c>
      <c r="HS291" s="247">
        <v>51</v>
      </c>
      <c r="HT291" s="247">
        <v>51</v>
      </c>
      <c r="HU291" s="247">
        <v>51</v>
      </c>
      <c r="HV291" s="198"/>
      <c r="HW291" s="247">
        <v>51</v>
      </c>
      <c r="HX291" s="248">
        <v>49</v>
      </c>
      <c r="HY291" s="248">
        <v>47</v>
      </c>
      <c r="HZ291" s="248">
        <v>47</v>
      </c>
      <c r="IA291" s="248">
        <v>47</v>
      </c>
      <c r="IB291" s="248">
        <v>46</v>
      </c>
      <c r="IC291" s="248">
        <v>46</v>
      </c>
      <c r="ID291" s="248">
        <v>46</v>
      </c>
      <c r="IE291" s="248">
        <v>46</v>
      </c>
      <c r="IF291" s="248">
        <v>46</v>
      </c>
      <c r="IG291" s="248">
        <v>46</v>
      </c>
      <c r="IH291" s="248">
        <v>46</v>
      </c>
      <c r="II291" s="248">
        <v>46</v>
      </c>
      <c r="IJ291" s="248">
        <v>46</v>
      </c>
      <c r="IK291" s="248">
        <v>46</v>
      </c>
      <c r="IL291" s="248">
        <v>46</v>
      </c>
      <c r="IM291" s="248">
        <v>46</v>
      </c>
      <c r="IN291" s="248">
        <v>46</v>
      </c>
      <c r="IO291" s="248">
        <v>46</v>
      </c>
      <c r="IP291" s="248">
        <v>46</v>
      </c>
      <c r="IQ291" s="248">
        <v>45</v>
      </c>
      <c r="IR291" s="248">
        <v>45</v>
      </c>
      <c r="IS291" s="248">
        <v>45</v>
      </c>
      <c r="IT291" s="248">
        <v>45</v>
      </c>
      <c r="IU291" s="248">
        <v>45</v>
      </c>
      <c r="IV291" s="248">
        <v>45</v>
      </c>
      <c r="IW291" s="248">
        <v>45</v>
      </c>
      <c r="IX291" s="248">
        <v>45</v>
      </c>
      <c r="IY291" s="248">
        <v>43</v>
      </c>
      <c r="IZ291" s="198"/>
      <c r="JA291" s="248">
        <v>43</v>
      </c>
      <c r="JB291" s="248">
        <v>43</v>
      </c>
      <c r="JC291" s="248">
        <v>43</v>
      </c>
      <c r="JD291" s="248">
        <v>42</v>
      </c>
      <c r="JE291" s="248">
        <v>42</v>
      </c>
      <c r="JF291" s="248">
        <v>42</v>
      </c>
      <c r="JG291" s="248">
        <v>42</v>
      </c>
      <c r="JH291" s="248">
        <v>42</v>
      </c>
      <c r="JI291" s="248">
        <v>42</v>
      </c>
      <c r="JJ291" s="248"/>
      <c r="JK291" s="248">
        <v>42</v>
      </c>
      <c r="JL291" s="248">
        <v>42</v>
      </c>
      <c r="JM291" s="248">
        <v>42</v>
      </c>
      <c r="JN291" s="248">
        <v>38</v>
      </c>
      <c r="JO291" s="248">
        <v>38</v>
      </c>
      <c r="JP291" s="248">
        <v>38</v>
      </c>
      <c r="JQ291" s="198"/>
      <c r="JR291" s="248">
        <v>38</v>
      </c>
      <c r="JS291" s="248">
        <v>38</v>
      </c>
      <c r="JT291" s="248">
        <v>38</v>
      </c>
      <c r="JU291" s="248">
        <v>37</v>
      </c>
      <c r="JV291" s="248">
        <v>37</v>
      </c>
      <c r="JW291" s="248">
        <v>37</v>
      </c>
      <c r="JX291" s="248">
        <v>37</v>
      </c>
      <c r="JY291" s="248">
        <v>37</v>
      </c>
      <c r="JZ291" s="248">
        <v>37</v>
      </c>
      <c r="KA291" s="248">
        <v>37</v>
      </c>
      <c r="KB291" s="248">
        <v>36</v>
      </c>
      <c r="KC291" s="248">
        <v>36</v>
      </c>
      <c r="KD291" s="248">
        <v>36</v>
      </c>
      <c r="KE291" s="248">
        <v>36</v>
      </c>
      <c r="KF291" s="248">
        <v>36</v>
      </c>
      <c r="KG291" s="248">
        <v>36</v>
      </c>
      <c r="KH291" s="244">
        <v>23</v>
      </c>
      <c r="KI291" s="244">
        <v>23</v>
      </c>
      <c r="KJ291" s="244">
        <v>23</v>
      </c>
      <c r="KK291" s="244">
        <v>23</v>
      </c>
      <c r="KL291" s="244">
        <v>23</v>
      </c>
      <c r="KM291" s="244">
        <v>20</v>
      </c>
      <c r="KN291" s="244">
        <v>20</v>
      </c>
      <c r="KO291" s="244">
        <v>20</v>
      </c>
      <c r="KP291" s="244">
        <v>20</v>
      </c>
      <c r="KQ291" s="244">
        <v>20</v>
      </c>
      <c r="KR291" s="244">
        <v>20</v>
      </c>
      <c r="KS291" s="244">
        <v>20</v>
      </c>
      <c r="KT291" s="244">
        <v>20</v>
      </c>
      <c r="KU291" s="244">
        <v>20</v>
      </c>
      <c r="KV291" s="244">
        <v>20</v>
      </c>
      <c r="KW291" s="244">
        <v>20</v>
      </c>
      <c r="KX291" s="198"/>
      <c r="KY291" s="198"/>
      <c r="KZ291" s="198"/>
      <c r="LA291" s="198"/>
      <c r="LB291" s="242">
        <v>5</v>
      </c>
      <c r="LC291" s="244">
        <v>42</v>
      </c>
      <c r="LD291" s="244">
        <v>42</v>
      </c>
      <c r="LE291" s="242">
        <v>5</v>
      </c>
      <c r="LF291" s="243">
        <v>0</v>
      </c>
      <c r="LG291" s="242">
        <v>5</v>
      </c>
      <c r="LH291" s="198"/>
      <c r="LI291" s="198"/>
      <c r="LJ291" s="198"/>
      <c r="LK291" s="198"/>
      <c r="LL291" s="198"/>
      <c r="LM291" s="198"/>
      <c r="LN291" s="198"/>
      <c r="LO291" s="198"/>
      <c r="LP291" s="198"/>
      <c r="LQ291" s="242">
        <v>5</v>
      </c>
      <c r="LR291" s="198"/>
      <c r="LS291" s="198"/>
      <c r="LT291" s="198"/>
      <c r="LU291" s="198"/>
      <c r="LV291" s="198"/>
      <c r="LW291" s="198"/>
      <c r="LX291" s="198"/>
      <c r="LY291" s="198"/>
      <c r="LZ291" s="198"/>
      <c r="MA291" s="198"/>
      <c r="MB291" s="198"/>
      <c r="MC291" s="198"/>
      <c r="MD291" s="198"/>
      <c r="ME291" s="198"/>
      <c r="MF291" s="198"/>
      <c r="MG291" s="198"/>
      <c r="MH291" s="198"/>
      <c r="MI291" s="198"/>
      <c r="MJ291" s="198"/>
      <c r="MK291" s="198"/>
      <c r="ML291" s="198"/>
      <c r="MM291" s="198"/>
      <c r="MN291" s="242">
        <v>5</v>
      </c>
      <c r="MO291" s="242">
        <v>3</v>
      </c>
      <c r="MP291" s="198"/>
      <c r="MQ291" s="242">
        <v>3</v>
      </c>
      <c r="MR291" s="198"/>
      <c r="MS291" s="198"/>
      <c r="MT291" s="198"/>
      <c r="MU291" s="198"/>
      <c r="MV291" s="198"/>
      <c r="MW291" s="198"/>
      <c r="MX291" s="198"/>
      <c r="MY291" s="198"/>
      <c r="MZ291" s="198"/>
      <c r="NA291" s="242">
        <v>3</v>
      </c>
      <c r="NB291" s="198"/>
      <c r="NC291" s="198"/>
      <c r="ND291" s="198"/>
      <c r="NE291" s="198"/>
      <c r="NF291" s="198"/>
      <c r="NG291" s="198"/>
      <c r="NH291" s="198"/>
      <c r="NI291" s="198"/>
      <c r="NJ291" s="198"/>
      <c r="NK291" s="198"/>
      <c r="NL291" s="198"/>
      <c r="NM291" s="198"/>
      <c r="NN291" s="198"/>
      <c r="NO291" s="198"/>
      <c r="NP291" s="198"/>
      <c r="NQ291" s="198"/>
      <c r="NR291" s="198"/>
      <c r="NS291" s="198"/>
      <c r="NT291" s="198"/>
      <c r="NU291" s="198"/>
      <c r="NV291" s="198"/>
      <c r="NW291" s="198"/>
      <c r="NX291" s="198"/>
      <c r="NY291" s="198"/>
      <c r="NZ291" s="198"/>
      <c r="OA291" s="198"/>
      <c r="OB291" s="198"/>
      <c r="OC291" s="198"/>
      <c r="OD291" s="198"/>
      <c r="OE291" s="198"/>
      <c r="OF291" s="198"/>
      <c r="OG291" s="198"/>
      <c r="OH291" s="198"/>
      <c r="OI291" s="198"/>
      <c r="OJ291" s="198"/>
      <c r="OK291" s="198"/>
      <c r="OL291" s="198"/>
      <c r="OM291" s="198"/>
      <c r="ON291" s="198"/>
      <c r="OO291" s="198"/>
      <c r="OP291" s="198"/>
      <c r="OQ291" s="198"/>
      <c r="OR291" s="198"/>
      <c r="OS291" s="198"/>
      <c r="OT291" s="198"/>
      <c r="OU291" s="198"/>
      <c r="OV291" s="198"/>
      <c r="OW291" s="198"/>
      <c r="OX291" s="198"/>
      <c r="OY291" s="198"/>
      <c r="OZ291" s="198"/>
      <c r="PA291" s="198"/>
      <c r="PB291" s="198"/>
      <c r="PC291" s="198"/>
      <c r="PD291" s="198"/>
      <c r="PE291" s="198"/>
      <c r="PF291" s="198"/>
      <c r="PG291" s="198"/>
      <c r="PH291" s="198"/>
      <c r="PI291" s="198"/>
      <c r="PJ291" s="198"/>
      <c r="PK291" s="198"/>
      <c r="PL291" s="198"/>
      <c r="PM291" s="198"/>
      <c r="PN291" s="198"/>
      <c r="PO291" s="198"/>
      <c r="PP291" s="198"/>
      <c r="PQ291" s="198"/>
      <c r="PR291" s="198"/>
      <c r="PS291" s="198"/>
      <c r="PT291" s="198"/>
      <c r="PU291" s="198"/>
      <c r="PV291" s="198"/>
      <c r="PW291" s="198"/>
      <c r="PX291" s="261"/>
      <c r="PY291" s="261"/>
      <c r="PZ291" s="261"/>
      <c r="QA291" s="261"/>
      <c r="QB291" s="261"/>
      <c r="QC291" s="261"/>
      <c r="QD291" s="261"/>
      <c r="QE291" s="261"/>
      <c r="QF291" s="261"/>
      <c r="QG291" s="261"/>
      <c r="QH291" s="261"/>
      <c r="QI291" s="261"/>
      <c r="QJ291" s="261"/>
      <c r="QK291" s="261"/>
      <c r="QL291" s="261"/>
      <c r="QM291" s="261"/>
      <c r="QN291" s="261"/>
      <c r="QO291" s="261"/>
      <c r="QP291" s="261"/>
      <c r="QQ291" s="261"/>
      <c r="QR291" s="261"/>
      <c r="QS291" s="261"/>
      <c r="QT291" s="261"/>
      <c r="QU291" s="261"/>
      <c r="QV291" s="261"/>
      <c r="QW291" s="261"/>
      <c r="QX291" s="261"/>
      <c r="QY291" s="261"/>
      <c r="QZ291" s="261"/>
      <c r="RA291" s="261"/>
      <c r="RB291" s="261"/>
      <c r="RC291" s="261"/>
      <c r="RD291" s="261"/>
      <c r="RE291" s="261"/>
      <c r="RF291" s="261"/>
      <c r="RG291" s="261"/>
      <c r="RH291" s="261"/>
      <c r="RI291" s="261"/>
      <c r="RJ291" s="261"/>
      <c r="RK291" s="261"/>
      <c r="RL291" s="261"/>
      <c r="RM291" s="261"/>
      <c r="RN291" s="261"/>
      <c r="RO291" s="261"/>
      <c r="RP291" s="261"/>
      <c r="RQ291" s="261"/>
      <c r="RR291" s="261"/>
      <c r="RS291" s="261"/>
      <c r="RT291" s="261"/>
      <c r="RU291" s="261"/>
      <c r="RV291" s="261"/>
      <c r="RW291" s="261"/>
      <c r="RX291" s="261"/>
      <c r="RY291" s="261"/>
      <c r="RZ291" s="261"/>
      <c r="SA291" s="261"/>
      <c r="SB291" s="261"/>
      <c r="SC291" s="261"/>
      <c r="SD291" s="261"/>
      <c r="SE291" s="261"/>
    </row>
    <row r="292" spans="1:499" x14ac:dyDescent="0.2">
      <c r="A292" s="230" t="s">
        <v>830</v>
      </c>
      <c r="B292" s="231" t="s">
        <v>1728</v>
      </c>
      <c r="C292" s="225"/>
      <c r="D292" s="225"/>
      <c r="E292" s="225"/>
      <c r="F292" s="226" t="s">
        <v>5992</v>
      </c>
      <c r="G292" s="226" t="s">
        <v>5550</v>
      </c>
      <c r="H292" s="226" t="s">
        <v>5551</v>
      </c>
      <c r="I292" s="226" t="s">
        <v>5978</v>
      </c>
      <c r="J292" s="226"/>
      <c r="K292" s="226"/>
      <c r="L292" s="226"/>
      <c r="M292" s="226"/>
      <c r="N292" s="226" t="s">
        <v>5553</v>
      </c>
      <c r="O292" s="226" t="s">
        <v>5697</v>
      </c>
      <c r="P292" s="226"/>
      <c r="Q292" s="237">
        <v>0</v>
      </c>
      <c r="R292" s="238"/>
      <c r="S292" s="238"/>
      <c r="T292" s="238"/>
      <c r="U292" s="238"/>
      <c r="V292" s="238"/>
      <c r="W292" s="232" t="s">
        <v>5578</v>
      </c>
      <c r="X292" s="232"/>
      <c r="Y292" s="232" t="s">
        <v>5556</v>
      </c>
      <c r="Z292" s="235">
        <v>2.5299999999999998</v>
      </c>
      <c r="AA292" s="235">
        <v>4.45</v>
      </c>
      <c r="AB292" s="235">
        <v>0</v>
      </c>
      <c r="AC292" s="224">
        <v>36526</v>
      </c>
      <c r="AD292" s="224">
        <v>36526</v>
      </c>
      <c r="AE292" s="125">
        <v>18</v>
      </c>
      <c r="AF292" s="125">
        <v>24</v>
      </c>
      <c r="AG292" s="125">
        <v>12</v>
      </c>
      <c r="AH292" s="236">
        <v>1</v>
      </c>
      <c r="AI292" s="236" t="s">
        <v>5297</v>
      </c>
      <c r="AJ292" s="125" t="s">
        <v>6227</v>
      </c>
      <c r="AK292" s="175" t="s">
        <v>5144</v>
      </c>
      <c r="AL292" s="125">
        <v>3857</v>
      </c>
      <c r="AM292" s="27" t="s">
        <v>820</v>
      </c>
      <c r="AN292" s="126">
        <v>101.69</v>
      </c>
      <c r="AO292" s="126">
        <v>7.1</v>
      </c>
      <c r="AP292" s="126">
        <v>7.5</v>
      </c>
      <c r="AQ292" s="126">
        <v>1.2</v>
      </c>
      <c r="AR292" s="125">
        <v>0</v>
      </c>
      <c r="AS292" s="125">
        <v>0</v>
      </c>
      <c r="AT292" s="178">
        <v>43450</v>
      </c>
      <c r="AU292" s="178"/>
      <c r="AV292" s="178">
        <v>43414</v>
      </c>
      <c r="AW292" s="239" t="s">
        <v>855</v>
      </c>
      <c r="AX292" s="239" t="s">
        <v>846</v>
      </c>
      <c r="AY292" s="127"/>
      <c r="AZ292" s="127"/>
      <c r="BA292" s="128">
        <v>500</v>
      </c>
      <c r="BB292" s="128" t="s">
        <v>489</v>
      </c>
      <c r="BC292" s="128"/>
      <c r="BD292" s="128">
        <v>1</v>
      </c>
      <c r="BE292" s="129" t="s">
        <v>541</v>
      </c>
      <c r="BF292" s="130">
        <v>1</v>
      </c>
      <c r="BG292" s="240"/>
      <c r="BH292" s="241"/>
      <c r="BI292" s="190"/>
      <c r="BJ292" s="131">
        <v>2900</v>
      </c>
      <c r="BK292" s="191">
        <v>4394</v>
      </c>
      <c r="BL292" s="13">
        <v>1929</v>
      </c>
      <c r="BM292" s="13">
        <v>957</v>
      </c>
      <c r="BN292" s="27" t="s">
        <v>705</v>
      </c>
      <c r="BO292" s="13" t="s">
        <v>5562</v>
      </c>
      <c r="BP292" s="222">
        <v>2200</v>
      </c>
      <c r="BQ292" s="132"/>
      <c r="BR292" s="133"/>
      <c r="BS292" s="125">
        <v>1000000000</v>
      </c>
      <c r="BT292" s="134">
        <v>1063</v>
      </c>
      <c r="BU292" s="135">
        <v>0.63339999999999996</v>
      </c>
      <c r="BV292" s="134">
        <v>2000</v>
      </c>
      <c r="BW292" s="136">
        <v>0</v>
      </c>
      <c r="BX292" s="136">
        <v>1000</v>
      </c>
      <c r="BY292" s="136">
        <v>1000</v>
      </c>
      <c r="BZ292" s="134">
        <v>0</v>
      </c>
      <c r="CA292" s="134">
        <v>0</v>
      </c>
      <c r="CB292" s="134">
        <v>3063</v>
      </c>
      <c r="CC292" s="135">
        <v>-5.62E-2</v>
      </c>
      <c r="CD292" s="134"/>
      <c r="CE292" s="134"/>
      <c r="CF292" s="137">
        <v>0</v>
      </c>
      <c r="CG292" s="134">
        <v>967</v>
      </c>
      <c r="CH292" s="132"/>
      <c r="CI292" s="132"/>
      <c r="CJ292" s="229" t="s">
        <v>820</v>
      </c>
      <c r="CK292" s="233" t="s">
        <v>820</v>
      </c>
      <c r="CL292" s="138">
        <v>0</v>
      </c>
      <c r="CM292" s="138">
        <v>0</v>
      </c>
      <c r="CN292" s="135">
        <v>0</v>
      </c>
      <c r="CO292" s="135">
        <v>1.01</v>
      </c>
      <c r="CP292" s="139"/>
      <c r="CQ292" s="135">
        <v>1</v>
      </c>
      <c r="CR292" s="179">
        <v>43175</v>
      </c>
      <c r="CS292" s="180">
        <v>43367</v>
      </c>
      <c r="CT292" s="181">
        <v>43493</v>
      </c>
      <c r="CU292" s="181">
        <v>43311</v>
      </c>
      <c r="CV292" s="181">
        <v>43395</v>
      </c>
      <c r="CW292" s="181">
        <v>43395</v>
      </c>
      <c r="CX292" s="181">
        <v>43479</v>
      </c>
      <c r="CY292" s="135">
        <v>0.24245040210834909</v>
      </c>
      <c r="CZ292" s="134">
        <v>9461</v>
      </c>
      <c r="DA292" s="135">
        <v>9.7087378640776691E-3</v>
      </c>
      <c r="DB292" s="135">
        <v>0.41747572815533979</v>
      </c>
      <c r="DC292" s="135">
        <v>0.11650485436893204</v>
      </c>
      <c r="DD292" s="135">
        <v>0</v>
      </c>
      <c r="DE292" s="140">
        <v>0</v>
      </c>
      <c r="DF292" s="13" t="s">
        <v>820</v>
      </c>
      <c r="DG292" s="80" t="s">
        <v>820</v>
      </c>
      <c r="DH292" s="18" t="b">
        <v>0</v>
      </c>
      <c r="DI292" s="79"/>
      <c r="DJ292" s="79"/>
      <c r="DK292" s="192"/>
      <c r="DL292" s="174"/>
      <c r="DM292" s="193"/>
      <c r="DN292" s="135"/>
      <c r="DO292" s="79"/>
      <c r="DP292" s="79"/>
      <c r="DQ292" s="79"/>
      <c r="DR292" s="79"/>
      <c r="DS292" s="79"/>
      <c r="DT292" s="79"/>
      <c r="DU292" s="79"/>
      <c r="DV292" s="18"/>
      <c r="DW292" s="18"/>
      <c r="DX292" s="18"/>
      <c r="DY292" s="177"/>
      <c r="DZ292" s="177">
        <v>0</v>
      </c>
      <c r="EA292" s="177">
        <v>0</v>
      </c>
      <c r="EB292" s="177">
        <v>0</v>
      </c>
      <c r="EC292" s="177">
        <v>0</v>
      </c>
      <c r="ED292" s="177">
        <v>0</v>
      </c>
      <c r="EE292" s="177">
        <v>0</v>
      </c>
      <c r="EF292" s="177">
        <v>0</v>
      </c>
      <c r="EG292" s="177">
        <v>0</v>
      </c>
      <c r="EH292" s="177">
        <v>0</v>
      </c>
      <c r="EI292" s="177">
        <v>0</v>
      </c>
      <c r="EJ292" s="177">
        <v>0</v>
      </c>
      <c r="EK292" s="177">
        <v>0</v>
      </c>
      <c r="EL292" s="177">
        <v>0</v>
      </c>
      <c r="EM292" s="177">
        <v>0</v>
      </c>
      <c r="EN292" s="177">
        <v>0</v>
      </c>
      <c r="EO292" s="177">
        <v>0</v>
      </c>
      <c r="EP292" s="177">
        <v>0</v>
      </c>
      <c r="EQ292" s="177">
        <v>0</v>
      </c>
      <c r="ER292" s="177">
        <v>0</v>
      </c>
      <c r="ES292" s="177">
        <v>0</v>
      </c>
      <c r="ET292" s="177">
        <v>0</v>
      </c>
      <c r="EU292" s="177">
        <v>0</v>
      </c>
      <c r="EV292" s="177">
        <v>0</v>
      </c>
      <c r="EW292" s="177">
        <v>0</v>
      </c>
      <c r="EX292" s="177">
        <v>0</v>
      </c>
      <c r="EY292" s="177">
        <v>538</v>
      </c>
      <c r="EZ292" s="177">
        <v>0</v>
      </c>
      <c r="FA292" s="177">
        <v>0</v>
      </c>
      <c r="FB292" s="177">
        <v>1583</v>
      </c>
      <c r="FC292" s="245">
        <v>654</v>
      </c>
      <c r="FD292" s="245">
        <v>520</v>
      </c>
      <c r="FE292" s="245">
        <v>520</v>
      </c>
      <c r="FF292" s="245">
        <v>520</v>
      </c>
      <c r="FG292" s="250">
        <v>802</v>
      </c>
      <c r="FH292" s="250">
        <v>794</v>
      </c>
      <c r="FI292" s="244">
        <v>794</v>
      </c>
      <c r="FJ292" s="244">
        <v>794</v>
      </c>
      <c r="FK292" s="242">
        <v>662</v>
      </c>
      <c r="FL292" s="242">
        <v>662</v>
      </c>
      <c r="FM292" s="242">
        <v>662</v>
      </c>
      <c r="FN292" s="242">
        <v>662</v>
      </c>
      <c r="FO292" s="242">
        <v>662</v>
      </c>
      <c r="FP292" s="242">
        <v>662</v>
      </c>
      <c r="FQ292" s="242">
        <v>662</v>
      </c>
      <c r="FR292" s="242">
        <v>662</v>
      </c>
      <c r="FS292" s="242">
        <v>662</v>
      </c>
      <c r="FT292" s="242">
        <v>662</v>
      </c>
      <c r="FU292" s="242">
        <v>662</v>
      </c>
      <c r="FV292" s="242">
        <v>662</v>
      </c>
      <c r="FW292" s="242">
        <v>662</v>
      </c>
      <c r="FX292" s="242">
        <v>662</v>
      </c>
      <c r="FY292" s="242">
        <v>662</v>
      </c>
      <c r="FZ292" s="242">
        <v>662</v>
      </c>
      <c r="GA292" s="242">
        <v>662</v>
      </c>
      <c r="GB292" s="242">
        <v>662</v>
      </c>
      <c r="GC292" s="242">
        <v>662</v>
      </c>
      <c r="GD292" s="242">
        <v>530</v>
      </c>
      <c r="GE292" s="242">
        <v>530</v>
      </c>
      <c r="GF292" s="242">
        <v>527</v>
      </c>
      <c r="GG292" s="242">
        <v>527</v>
      </c>
      <c r="GH292" s="242">
        <v>503</v>
      </c>
      <c r="GI292" s="242">
        <v>503</v>
      </c>
      <c r="GJ292" s="242">
        <v>503</v>
      </c>
      <c r="GK292" s="242">
        <v>507</v>
      </c>
      <c r="GL292" s="242">
        <v>504</v>
      </c>
      <c r="GM292" s="242">
        <v>473</v>
      </c>
      <c r="GN292" s="242">
        <v>449</v>
      </c>
      <c r="GO292" s="242">
        <v>445</v>
      </c>
      <c r="GP292" s="242">
        <v>445</v>
      </c>
      <c r="GQ292" s="242">
        <v>445</v>
      </c>
      <c r="GR292" s="242">
        <v>435</v>
      </c>
      <c r="GS292" s="242">
        <v>422</v>
      </c>
      <c r="GT292" s="242">
        <v>408</v>
      </c>
      <c r="GU292" s="242">
        <v>388</v>
      </c>
      <c r="GV292" s="242">
        <v>376</v>
      </c>
      <c r="GW292" s="242">
        <v>376</v>
      </c>
      <c r="GX292" s="242">
        <v>376</v>
      </c>
      <c r="GY292" s="242">
        <v>346</v>
      </c>
      <c r="GZ292" s="242">
        <v>336</v>
      </c>
      <c r="HA292" s="242">
        <v>330</v>
      </c>
      <c r="HB292" s="242">
        <v>330</v>
      </c>
      <c r="HC292" s="242">
        <v>327</v>
      </c>
      <c r="HD292" s="242">
        <v>327</v>
      </c>
      <c r="HE292" s="242">
        <v>1</v>
      </c>
      <c r="HF292" s="242">
        <v>317</v>
      </c>
      <c r="HG292" s="242">
        <v>317</v>
      </c>
      <c r="HH292" s="244">
        <v>962</v>
      </c>
      <c r="HI292" s="244">
        <v>962</v>
      </c>
      <c r="HJ292" s="244">
        <v>940</v>
      </c>
      <c r="HK292" s="196"/>
      <c r="HL292" s="196"/>
      <c r="HM292" s="244">
        <v>934</v>
      </c>
      <c r="HN292" s="244">
        <v>929</v>
      </c>
      <c r="HO292" s="242">
        <v>317</v>
      </c>
      <c r="HP292" s="244">
        <v>905</v>
      </c>
      <c r="HQ292" s="244">
        <v>905</v>
      </c>
      <c r="HR292" s="244">
        <v>890</v>
      </c>
      <c r="HS292" s="244">
        <v>890</v>
      </c>
      <c r="HT292" s="244">
        <v>890</v>
      </c>
      <c r="HU292" s="244">
        <v>871</v>
      </c>
      <c r="HV292" s="196"/>
      <c r="HW292" s="244">
        <v>867</v>
      </c>
      <c r="HX292" s="244">
        <v>853</v>
      </c>
      <c r="HY292" s="244">
        <v>849</v>
      </c>
      <c r="HZ292" s="244">
        <v>849</v>
      </c>
      <c r="IA292" s="244">
        <v>849</v>
      </c>
      <c r="IB292" s="244">
        <v>1149</v>
      </c>
      <c r="IC292" s="244">
        <v>1089</v>
      </c>
      <c r="ID292" s="244">
        <v>1089</v>
      </c>
      <c r="IE292" s="244">
        <v>1081</v>
      </c>
      <c r="IF292" s="244">
        <v>1075</v>
      </c>
      <c r="IG292" s="244">
        <v>1075</v>
      </c>
      <c r="IH292" s="244">
        <v>1075</v>
      </c>
      <c r="II292" s="244">
        <v>1054</v>
      </c>
      <c r="IJ292" s="244">
        <v>1048</v>
      </c>
      <c r="IK292" s="244">
        <v>1046</v>
      </c>
      <c r="IL292" s="244">
        <v>1037</v>
      </c>
      <c r="IM292" s="244">
        <v>1013</v>
      </c>
      <c r="IN292" s="244">
        <v>1013</v>
      </c>
      <c r="IO292" s="244">
        <v>1013</v>
      </c>
      <c r="IP292" s="244">
        <v>1003</v>
      </c>
      <c r="IQ292" s="244">
        <v>1003</v>
      </c>
      <c r="IR292" s="244">
        <v>1003</v>
      </c>
      <c r="IS292" s="244">
        <v>968</v>
      </c>
      <c r="IT292" s="244">
        <v>955</v>
      </c>
      <c r="IU292" s="244">
        <v>955</v>
      </c>
      <c r="IV292" s="244">
        <v>955</v>
      </c>
      <c r="IW292" s="244">
        <v>949</v>
      </c>
      <c r="IX292" s="244">
        <v>949</v>
      </c>
      <c r="IY292" s="244">
        <v>922</v>
      </c>
      <c r="IZ292" s="196"/>
      <c r="JA292" s="244">
        <v>909</v>
      </c>
      <c r="JB292" s="244">
        <v>909</v>
      </c>
      <c r="JC292" s="244">
        <v>909</v>
      </c>
      <c r="JD292" s="250">
        <v>876</v>
      </c>
      <c r="JE292" s="250">
        <v>876</v>
      </c>
      <c r="JF292" s="250">
        <v>878</v>
      </c>
      <c r="JG292" s="250">
        <v>878</v>
      </c>
      <c r="JH292" s="250">
        <v>878</v>
      </c>
      <c r="JI292" s="250">
        <v>878</v>
      </c>
      <c r="JJ292" s="250"/>
      <c r="JK292" s="244">
        <v>868</v>
      </c>
      <c r="JL292" s="250">
        <v>868</v>
      </c>
      <c r="JM292" s="250">
        <v>848</v>
      </c>
      <c r="JN292" s="250">
        <v>848</v>
      </c>
      <c r="JO292" s="250">
        <v>833</v>
      </c>
      <c r="JP292" s="250">
        <v>833</v>
      </c>
      <c r="JQ292" s="196"/>
      <c r="JR292" s="250">
        <v>828</v>
      </c>
      <c r="JS292" s="250">
        <v>828</v>
      </c>
      <c r="JT292" s="245">
        <v>817</v>
      </c>
      <c r="JU292" s="245">
        <v>815</v>
      </c>
      <c r="JV292" s="245">
        <v>795</v>
      </c>
      <c r="JW292" s="245">
        <v>795</v>
      </c>
      <c r="JX292" s="245">
        <v>795</v>
      </c>
      <c r="JY292" s="245">
        <v>779</v>
      </c>
      <c r="JZ292" s="245">
        <v>761</v>
      </c>
      <c r="KA292" s="245">
        <v>752</v>
      </c>
      <c r="KB292" s="245">
        <v>640</v>
      </c>
      <c r="KC292" s="245">
        <v>605</v>
      </c>
      <c r="KD292" s="245">
        <v>605</v>
      </c>
      <c r="KE292" s="245">
        <v>605</v>
      </c>
      <c r="KF292" s="245">
        <v>558</v>
      </c>
      <c r="KG292" s="245">
        <v>558</v>
      </c>
      <c r="KH292" s="245">
        <v>554</v>
      </c>
      <c r="KI292" s="245">
        <v>554</v>
      </c>
      <c r="KJ292" s="245">
        <v>544</v>
      </c>
      <c r="KK292" s="245">
        <v>544</v>
      </c>
      <c r="KL292" s="245">
        <v>544</v>
      </c>
      <c r="KM292" s="245">
        <v>536</v>
      </c>
      <c r="KN292" s="245">
        <v>530</v>
      </c>
      <c r="KO292" s="250">
        <v>1028</v>
      </c>
      <c r="KP292" s="250">
        <v>1028</v>
      </c>
      <c r="KQ292" s="250">
        <v>1028</v>
      </c>
      <c r="KR292" s="250">
        <v>1028</v>
      </c>
      <c r="KS292" s="250">
        <v>1028</v>
      </c>
      <c r="KT292" s="250">
        <v>1018</v>
      </c>
      <c r="KU292" s="250">
        <v>1008</v>
      </c>
      <c r="KV292" s="250">
        <v>992</v>
      </c>
      <c r="KW292" s="250">
        <v>992</v>
      </c>
      <c r="KX292" s="196"/>
      <c r="KY292" s="196"/>
      <c r="KZ292" s="196"/>
      <c r="LA292" s="196"/>
      <c r="LB292" s="245">
        <v>866</v>
      </c>
      <c r="LC292" s="245">
        <v>878</v>
      </c>
      <c r="LD292" s="245">
        <v>878</v>
      </c>
      <c r="LE292" s="245">
        <v>853</v>
      </c>
      <c r="LF292" s="199">
        <v>0</v>
      </c>
      <c r="LG292" s="245">
        <v>853</v>
      </c>
      <c r="LH292" s="196"/>
      <c r="LI292" s="196"/>
      <c r="LJ292" s="196"/>
      <c r="LK292" s="196"/>
      <c r="LL292" s="196"/>
      <c r="LM292" s="196"/>
      <c r="LN292" s="196"/>
      <c r="LO292" s="196"/>
      <c r="LP292" s="196"/>
      <c r="LQ292" s="245">
        <v>853</v>
      </c>
      <c r="LR292" s="196"/>
      <c r="LS292" s="196"/>
      <c r="LT292" s="196"/>
      <c r="LU292" s="196"/>
      <c r="LV292" s="196"/>
      <c r="LW292" s="196"/>
      <c r="LX292" s="196"/>
      <c r="LY292" s="196"/>
      <c r="LZ292" s="196"/>
      <c r="MA292" s="196"/>
      <c r="MB292" s="196"/>
      <c r="MC292" s="196"/>
      <c r="MD292" s="196"/>
      <c r="ME292" s="196"/>
      <c r="MF292" s="196"/>
      <c r="MG292" s="196"/>
      <c r="MH292" s="196"/>
      <c r="MI292" s="196"/>
      <c r="MJ292" s="196"/>
      <c r="MK292" s="196"/>
      <c r="ML292" s="196"/>
      <c r="MM292" s="196"/>
      <c r="MN292" s="245">
        <v>853</v>
      </c>
      <c r="MO292" s="250">
        <v>1063</v>
      </c>
      <c r="MP292" s="196"/>
      <c r="MQ292" s="250">
        <v>1063</v>
      </c>
      <c r="MR292" s="196"/>
      <c r="MS292" s="196"/>
      <c r="MT292" s="196"/>
      <c r="MU292" s="196"/>
      <c r="MV292" s="196"/>
      <c r="MW292" s="196"/>
      <c r="MX292" s="196"/>
      <c r="MY292" s="196"/>
      <c r="MZ292" s="196"/>
      <c r="NA292" s="250">
        <v>1063</v>
      </c>
      <c r="NB292" s="196"/>
      <c r="NC292" s="196"/>
      <c r="ND292" s="196"/>
      <c r="NE292" s="196"/>
      <c r="NF292" s="196"/>
      <c r="NG292" s="196"/>
      <c r="NH292" s="196"/>
      <c r="NI292" s="196"/>
      <c r="NJ292" s="196"/>
      <c r="NK292" s="196"/>
      <c r="NL292" s="196"/>
      <c r="NM292" s="196"/>
      <c r="NN292" s="196"/>
      <c r="NO292" s="196"/>
      <c r="NP292" s="196"/>
      <c r="NQ292" s="196"/>
      <c r="NR292" s="196"/>
      <c r="NS292" s="196"/>
      <c r="NT292" s="196"/>
      <c r="NU292" s="196"/>
      <c r="NV292" s="196"/>
      <c r="NW292" s="196"/>
      <c r="NX292" s="196"/>
      <c r="NY292" s="196"/>
      <c r="NZ292" s="196"/>
      <c r="OA292" s="196"/>
      <c r="OB292" s="196"/>
      <c r="OC292" s="196"/>
      <c r="OD292" s="196"/>
      <c r="OE292" s="196"/>
      <c r="OF292" s="196"/>
      <c r="OG292" s="196"/>
      <c r="OH292" s="196"/>
      <c r="OI292" s="196"/>
      <c r="OJ292" s="196"/>
      <c r="OK292" s="196"/>
      <c r="OL292" s="196"/>
      <c r="OM292" s="196"/>
      <c r="ON292" s="196"/>
      <c r="OO292" s="196"/>
      <c r="OP292" s="196"/>
      <c r="OQ292" s="196"/>
      <c r="OR292" s="196"/>
      <c r="OS292" s="196"/>
      <c r="OT292" s="196"/>
      <c r="OU292" s="196"/>
      <c r="OV292" s="196"/>
      <c r="OW292" s="196"/>
      <c r="OX292" s="196"/>
      <c r="OY292" s="196"/>
      <c r="OZ292" s="196"/>
      <c r="PA292" s="196"/>
      <c r="PB292" s="196"/>
      <c r="PC292" s="196"/>
      <c r="PD292" s="196"/>
      <c r="PE292" s="196"/>
      <c r="PF292" s="196"/>
      <c r="PG292" s="196"/>
      <c r="PH292" s="196"/>
      <c r="PI292" s="196"/>
      <c r="PJ292" s="196"/>
      <c r="PK292" s="196"/>
      <c r="PL292" s="196"/>
      <c r="PM292" s="196"/>
      <c r="PN292" s="196"/>
      <c r="PO292" s="196"/>
      <c r="PP292" s="196"/>
      <c r="PQ292" s="196"/>
      <c r="PR292" s="196"/>
      <c r="PS292" s="196"/>
      <c r="PT292" s="196"/>
      <c r="PU292" s="196"/>
      <c r="PV292" s="196"/>
      <c r="PW292" s="196"/>
      <c r="PX292" s="261"/>
      <c r="PY292" s="261"/>
      <c r="PZ292" s="261"/>
      <c r="QA292" s="261"/>
      <c r="QB292" s="261"/>
      <c r="QC292" s="261"/>
      <c r="QD292" s="261"/>
      <c r="QE292" s="261"/>
      <c r="QF292" s="261"/>
      <c r="QG292" s="261"/>
      <c r="QH292" s="261"/>
      <c r="QI292" s="261"/>
      <c r="QJ292" s="261"/>
      <c r="QK292" s="261"/>
      <c r="QL292" s="261"/>
      <c r="QM292" s="261"/>
      <c r="QN292" s="261"/>
      <c r="QO292" s="261"/>
      <c r="QP292" s="261"/>
      <c r="QQ292" s="261"/>
      <c r="QR292" s="261"/>
      <c r="QS292" s="261"/>
      <c r="QT292" s="261"/>
      <c r="QU292" s="261"/>
      <c r="QV292" s="261"/>
      <c r="QW292" s="261"/>
      <c r="QX292" s="261"/>
      <c r="QY292" s="261"/>
      <c r="QZ292" s="261"/>
      <c r="RA292" s="261"/>
      <c r="RB292" s="261"/>
      <c r="RC292" s="261"/>
      <c r="RD292" s="261"/>
      <c r="RE292" s="261"/>
      <c r="RF292" s="261"/>
      <c r="RG292" s="261"/>
      <c r="RH292" s="261"/>
      <c r="RI292" s="261"/>
      <c r="RJ292" s="261"/>
      <c r="RK292" s="261"/>
      <c r="RL292" s="261"/>
      <c r="RM292" s="261"/>
      <c r="RN292" s="261"/>
      <c r="RO292" s="261"/>
      <c r="RP292" s="261"/>
      <c r="RQ292" s="261"/>
      <c r="RR292" s="261"/>
      <c r="RS292" s="261"/>
      <c r="RT292" s="261"/>
      <c r="RU292" s="261"/>
      <c r="RV292" s="261"/>
      <c r="RW292" s="261"/>
      <c r="RX292" s="261"/>
      <c r="RY292" s="261"/>
      <c r="RZ292" s="261"/>
      <c r="SA292" s="261"/>
      <c r="SB292" s="261"/>
      <c r="SC292" s="261"/>
      <c r="SD292" s="261"/>
      <c r="SE292" s="261"/>
    </row>
    <row r="293" spans="1:499" x14ac:dyDescent="0.2">
      <c r="A293" s="230" t="s">
        <v>830</v>
      </c>
      <c r="B293" s="231" t="s">
        <v>1726</v>
      </c>
      <c r="C293" s="225"/>
      <c r="D293" s="225"/>
      <c r="E293" s="225"/>
      <c r="F293" s="226" t="s">
        <v>5993</v>
      </c>
      <c r="G293" s="226" t="s">
        <v>5550</v>
      </c>
      <c r="H293" s="226" t="s">
        <v>5551</v>
      </c>
      <c r="I293" s="226" t="s">
        <v>5978</v>
      </c>
      <c r="J293" s="226"/>
      <c r="K293" s="226"/>
      <c r="L293" s="226"/>
      <c r="M293" s="226"/>
      <c r="N293" s="226" t="s">
        <v>5553</v>
      </c>
      <c r="O293" s="226" t="s">
        <v>5651</v>
      </c>
      <c r="P293" s="226"/>
      <c r="Q293" s="237">
        <v>0</v>
      </c>
      <c r="R293" s="238"/>
      <c r="S293" s="238"/>
      <c r="T293" s="238"/>
      <c r="U293" s="238"/>
      <c r="V293" s="238"/>
      <c r="W293" s="232" t="s">
        <v>5570</v>
      </c>
      <c r="X293" s="232"/>
      <c r="Y293" s="232" t="s">
        <v>5556</v>
      </c>
      <c r="Z293" s="235">
        <v>3.41</v>
      </c>
      <c r="AA293" s="235">
        <v>5.65</v>
      </c>
      <c r="AB293" s="235">
        <v>0</v>
      </c>
      <c r="AC293" s="224">
        <v>36526</v>
      </c>
      <c r="AD293" s="224">
        <v>36526</v>
      </c>
      <c r="AE293" s="125">
        <v>18</v>
      </c>
      <c r="AF293" s="125">
        <v>24</v>
      </c>
      <c r="AG293" s="125">
        <v>12</v>
      </c>
      <c r="AH293" s="236">
        <v>1</v>
      </c>
      <c r="AI293" s="236"/>
      <c r="AJ293" s="125" t="s">
        <v>6225</v>
      </c>
      <c r="AK293" s="175" t="s">
        <v>5144</v>
      </c>
      <c r="AL293" s="125" t="s">
        <v>820</v>
      </c>
      <c r="AM293" s="27" t="s">
        <v>5060</v>
      </c>
      <c r="AN293" s="126">
        <v>39.51</v>
      </c>
      <c r="AO293" s="126">
        <v>6.5</v>
      </c>
      <c r="AP293" s="126">
        <v>7.8</v>
      </c>
      <c r="AQ293" s="126">
        <v>1.3</v>
      </c>
      <c r="AR293" s="125">
        <v>0</v>
      </c>
      <c r="AS293" s="125">
        <v>0</v>
      </c>
      <c r="AT293" s="178">
        <v>43333</v>
      </c>
      <c r="AU293" s="178"/>
      <c r="AV293" s="178">
        <v>43414</v>
      </c>
      <c r="AW293" s="239" t="s">
        <v>855</v>
      </c>
      <c r="AX293" s="239" t="s">
        <v>846</v>
      </c>
      <c r="AY293" s="127"/>
      <c r="AZ293" s="127"/>
      <c r="BA293" s="128">
        <v>200</v>
      </c>
      <c r="BB293" s="128" t="s">
        <v>489</v>
      </c>
      <c r="BC293" s="128"/>
      <c r="BD293" s="128">
        <v>1</v>
      </c>
      <c r="BE293" s="129" t="s">
        <v>541</v>
      </c>
      <c r="BF293" s="130">
        <v>1</v>
      </c>
      <c r="BG293" s="240"/>
      <c r="BH293" s="241"/>
      <c r="BI293" s="190"/>
      <c r="BJ293" s="131">
        <v>1033</v>
      </c>
      <c r="BK293" s="191">
        <v>1707</v>
      </c>
      <c r="BL293" s="13">
        <v>687</v>
      </c>
      <c r="BM293" s="13">
        <v>341</v>
      </c>
      <c r="BN293" s="27" t="s">
        <v>5562</v>
      </c>
      <c r="BO293" s="13" t="s">
        <v>5562</v>
      </c>
      <c r="BP293" s="222">
        <v>1148</v>
      </c>
      <c r="BQ293" s="132"/>
      <c r="BR293" s="133"/>
      <c r="BS293" s="125">
        <v>1000000000</v>
      </c>
      <c r="BT293" s="134">
        <v>1038</v>
      </c>
      <c r="BU293" s="135">
        <v>-4.7999999999999996E-3</v>
      </c>
      <c r="BV293" s="134">
        <v>200</v>
      </c>
      <c r="BW293" s="136">
        <v>0</v>
      </c>
      <c r="BX293" s="136">
        <v>0</v>
      </c>
      <c r="BY293" s="136">
        <v>200</v>
      </c>
      <c r="BZ293" s="134">
        <v>0</v>
      </c>
      <c r="CA293" s="134">
        <v>0</v>
      </c>
      <c r="CB293" s="134">
        <v>1238</v>
      </c>
      <c r="CC293" s="135">
        <v>-0.19850000000000001</v>
      </c>
      <c r="CD293" s="134"/>
      <c r="CE293" s="134"/>
      <c r="CF293" s="137">
        <v>0</v>
      </c>
      <c r="CG293" s="134">
        <v>344</v>
      </c>
      <c r="CH293" s="132"/>
      <c r="CI293" s="132"/>
      <c r="CJ293" s="229" t="s">
        <v>820</v>
      </c>
      <c r="CK293" s="233" t="s">
        <v>820</v>
      </c>
      <c r="CL293" s="138">
        <v>0</v>
      </c>
      <c r="CM293" s="138">
        <v>17</v>
      </c>
      <c r="CN293" s="135">
        <v>0</v>
      </c>
      <c r="CO293" s="135">
        <v>0.88</v>
      </c>
      <c r="CP293" s="139"/>
      <c r="CQ293" s="135">
        <v>1</v>
      </c>
      <c r="CR293" s="179">
        <v>43479</v>
      </c>
      <c r="CS293" s="180">
        <v>43479</v>
      </c>
      <c r="CT293" s="181">
        <v>43605</v>
      </c>
      <c r="CU293" s="181">
        <v>43311</v>
      </c>
      <c r="CV293" s="181">
        <v>43395</v>
      </c>
      <c r="CW293" s="181">
        <v>43395</v>
      </c>
      <c r="CX293" s="181">
        <v>43479</v>
      </c>
      <c r="CY293" s="135">
        <v>0</v>
      </c>
      <c r="CZ293" s="134">
        <v>0</v>
      </c>
      <c r="DA293" s="135">
        <v>0</v>
      </c>
      <c r="DB293" s="135">
        <v>0</v>
      </c>
      <c r="DC293" s="135">
        <v>0</v>
      </c>
      <c r="DD293" s="135">
        <v>0</v>
      </c>
      <c r="DE293" s="140">
        <v>2.197802197802198E-2</v>
      </c>
      <c r="DF293" s="13" t="s">
        <v>820</v>
      </c>
      <c r="DG293" s="80" t="s">
        <v>820</v>
      </c>
      <c r="DH293" s="18" t="b">
        <v>0</v>
      </c>
      <c r="DI293" s="79"/>
      <c r="DJ293" s="79"/>
      <c r="DK293" s="192"/>
      <c r="DL293" s="174"/>
      <c r="DM293" s="193"/>
      <c r="DN293" s="135"/>
      <c r="DO293" s="79"/>
      <c r="DP293" s="79"/>
      <c r="DQ293" s="79"/>
      <c r="DR293" s="79"/>
      <c r="DS293" s="79"/>
      <c r="DT293" s="79"/>
      <c r="DU293" s="79"/>
      <c r="DV293" s="18"/>
      <c r="DW293" s="18"/>
      <c r="DX293" s="18"/>
      <c r="DY293" s="177"/>
      <c r="DZ293" s="177">
        <v>0</v>
      </c>
      <c r="EA293" s="177">
        <v>0</v>
      </c>
      <c r="EB293" s="177">
        <v>0</v>
      </c>
      <c r="EC293" s="177">
        <v>0</v>
      </c>
      <c r="ED293" s="177">
        <v>0</v>
      </c>
      <c r="EE293" s="177">
        <v>0</v>
      </c>
      <c r="EF293" s="177">
        <v>0</v>
      </c>
      <c r="EG293" s="177">
        <v>0</v>
      </c>
      <c r="EH293" s="177">
        <v>0</v>
      </c>
      <c r="EI293" s="177">
        <v>0</v>
      </c>
      <c r="EJ293" s="177">
        <v>0</v>
      </c>
      <c r="EK293" s="177">
        <v>0</v>
      </c>
      <c r="EL293" s="177">
        <v>0</v>
      </c>
      <c r="EM293" s="177">
        <v>0</v>
      </c>
      <c r="EN293" s="177">
        <v>0</v>
      </c>
      <c r="EO293" s="177">
        <v>0</v>
      </c>
      <c r="EP293" s="177">
        <v>670</v>
      </c>
      <c r="EQ293" s="177">
        <v>0</v>
      </c>
      <c r="ER293" s="177">
        <v>0</v>
      </c>
      <c r="ES293" s="177">
        <v>0</v>
      </c>
      <c r="ET293" s="177">
        <v>0</v>
      </c>
      <c r="EU293" s="177">
        <v>756</v>
      </c>
      <c r="EV293" s="177">
        <v>0</v>
      </c>
      <c r="EW293" s="177">
        <v>0</v>
      </c>
      <c r="EX293" s="177">
        <v>0</v>
      </c>
      <c r="EY293" s="177">
        <v>836</v>
      </c>
      <c r="EZ293" s="177">
        <v>0</v>
      </c>
      <c r="FA293" s="177">
        <v>0</v>
      </c>
      <c r="FB293" s="177">
        <v>1007</v>
      </c>
      <c r="FC293" s="245">
        <v>572</v>
      </c>
      <c r="FD293" s="242">
        <v>484</v>
      </c>
      <c r="FE293" s="242">
        <v>461</v>
      </c>
      <c r="FF293" s="242">
        <v>461</v>
      </c>
      <c r="FG293" s="245">
        <v>516</v>
      </c>
      <c r="FH293" s="245">
        <v>494</v>
      </c>
      <c r="FI293" s="245">
        <v>494</v>
      </c>
      <c r="FJ293" s="245">
        <v>494</v>
      </c>
      <c r="FK293" s="250">
        <v>714</v>
      </c>
      <c r="FL293" s="250">
        <v>714</v>
      </c>
      <c r="FM293" s="250">
        <v>714</v>
      </c>
      <c r="FN293" s="250">
        <v>714</v>
      </c>
      <c r="FO293" s="250">
        <v>714</v>
      </c>
      <c r="FP293" s="250">
        <v>714</v>
      </c>
      <c r="FQ293" s="250">
        <v>714</v>
      </c>
      <c r="FR293" s="250">
        <v>714</v>
      </c>
      <c r="FS293" s="250">
        <v>714</v>
      </c>
      <c r="FT293" s="250">
        <v>714</v>
      </c>
      <c r="FU293" s="250">
        <v>714</v>
      </c>
      <c r="FV293" s="250">
        <v>714</v>
      </c>
      <c r="FW293" s="250">
        <v>714</v>
      </c>
      <c r="FX293" s="250">
        <v>714</v>
      </c>
      <c r="FY293" s="250">
        <v>714</v>
      </c>
      <c r="FZ293" s="250">
        <v>714</v>
      </c>
      <c r="GA293" s="250">
        <v>714</v>
      </c>
      <c r="GB293" s="250">
        <v>714</v>
      </c>
      <c r="GC293" s="250">
        <v>714</v>
      </c>
      <c r="GD293" s="250">
        <v>812</v>
      </c>
      <c r="GE293" s="250">
        <v>812</v>
      </c>
      <c r="GF293" s="250">
        <v>806</v>
      </c>
      <c r="GG293" s="250">
        <v>801</v>
      </c>
      <c r="GH293" s="250">
        <v>789</v>
      </c>
      <c r="GI293" s="250">
        <v>789</v>
      </c>
      <c r="GJ293" s="250">
        <v>789</v>
      </c>
      <c r="GK293" s="250">
        <v>793</v>
      </c>
      <c r="GL293" s="250">
        <v>791</v>
      </c>
      <c r="GM293" s="250">
        <v>786</v>
      </c>
      <c r="GN293" s="250">
        <v>783</v>
      </c>
      <c r="GO293" s="250">
        <v>783</v>
      </c>
      <c r="GP293" s="250">
        <v>783</v>
      </c>
      <c r="GQ293" s="250">
        <v>783</v>
      </c>
      <c r="GR293" s="250">
        <v>783</v>
      </c>
      <c r="GS293" s="250">
        <v>779</v>
      </c>
      <c r="GT293" s="250">
        <v>774</v>
      </c>
      <c r="GU293" s="250">
        <v>774</v>
      </c>
      <c r="GV293" s="250">
        <v>772</v>
      </c>
      <c r="GW293" s="250">
        <v>772</v>
      </c>
      <c r="GX293" s="250">
        <v>772</v>
      </c>
      <c r="GY293" s="250">
        <v>768</v>
      </c>
      <c r="GZ293" s="250">
        <v>759</v>
      </c>
      <c r="HA293" s="250">
        <v>759</v>
      </c>
      <c r="HB293" s="250">
        <v>749</v>
      </c>
      <c r="HC293" s="250">
        <v>749</v>
      </c>
      <c r="HD293" s="250">
        <v>749</v>
      </c>
      <c r="HE293" s="250">
        <v>1</v>
      </c>
      <c r="HF293" s="250">
        <v>743</v>
      </c>
      <c r="HG293" s="250">
        <v>743</v>
      </c>
      <c r="HH293" s="250">
        <v>698</v>
      </c>
      <c r="HI293" s="250">
        <v>698</v>
      </c>
      <c r="HJ293" s="250">
        <v>695</v>
      </c>
      <c r="HK293" s="198"/>
      <c r="HL293" s="198"/>
      <c r="HM293" s="250">
        <v>692</v>
      </c>
      <c r="HN293" s="250">
        <v>692</v>
      </c>
      <c r="HO293" s="250">
        <v>743</v>
      </c>
      <c r="HP293" s="250">
        <v>686</v>
      </c>
      <c r="HQ293" s="250">
        <v>686</v>
      </c>
      <c r="HR293" s="250">
        <v>676</v>
      </c>
      <c r="HS293" s="250">
        <v>676</v>
      </c>
      <c r="HT293" s="250">
        <v>676</v>
      </c>
      <c r="HU293" s="250">
        <v>673</v>
      </c>
      <c r="HV293" s="198"/>
      <c r="HW293" s="250">
        <v>673</v>
      </c>
      <c r="HX293" s="250">
        <v>647</v>
      </c>
      <c r="HY293" s="250">
        <v>643</v>
      </c>
      <c r="HZ293" s="250">
        <v>643</v>
      </c>
      <c r="IA293" s="250">
        <v>643</v>
      </c>
      <c r="IB293" s="250">
        <v>628</v>
      </c>
      <c r="IC293" s="250">
        <v>628</v>
      </c>
      <c r="ID293" s="250">
        <v>627</v>
      </c>
      <c r="IE293" s="250">
        <v>617</v>
      </c>
      <c r="IF293" s="250">
        <v>617</v>
      </c>
      <c r="IG293" s="250">
        <v>617</v>
      </c>
      <c r="IH293" s="250">
        <v>617</v>
      </c>
      <c r="II293" s="250">
        <v>616</v>
      </c>
      <c r="IJ293" s="250">
        <v>616</v>
      </c>
      <c r="IK293" s="250">
        <v>616</v>
      </c>
      <c r="IL293" s="250">
        <v>609</v>
      </c>
      <c r="IM293" s="250">
        <v>609</v>
      </c>
      <c r="IN293" s="250">
        <v>609</v>
      </c>
      <c r="IO293" s="250">
        <v>609</v>
      </c>
      <c r="IP293" s="250">
        <v>594</v>
      </c>
      <c r="IQ293" s="250">
        <v>588</v>
      </c>
      <c r="IR293" s="250">
        <v>588</v>
      </c>
      <c r="IS293" s="250">
        <v>588</v>
      </c>
      <c r="IT293" s="250">
        <v>582</v>
      </c>
      <c r="IU293" s="250">
        <v>582</v>
      </c>
      <c r="IV293" s="250">
        <v>582</v>
      </c>
      <c r="IW293" s="250">
        <v>582</v>
      </c>
      <c r="IX293" s="250">
        <v>582</v>
      </c>
      <c r="IY293" s="245">
        <v>568</v>
      </c>
      <c r="IZ293" s="198"/>
      <c r="JA293" s="245">
        <v>563</v>
      </c>
      <c r="JB293" s="245">
        <v>563</v>
      </c>
      <c r="JC293" s="245">
        <v>563</v>
      </c>
      <c r="JD293" s="242">
        <v>563</v>
      </c>
      <c r="JE293" s="242">
        <v>563</v>
      </c>
      <c r="JF293" s="242">
        <v>557</v>
      </c>
      <c r="JG293" s="242">
        <v>551</v>
      </c>
      <c r="JH293" s="242">
        <v>545</v>
      </c>
      <c r="JI293" s="242">
        <v>545</v>
      </c>
      <c r="JJ293" s="242"/>
      <c r="JK293" s="242">
        <v>545</v>
      </c>
      <c r="JL293" s="242">
        <v>543</v>
      </c>
      <c r="JM293" s="242">
        <v>543</v>
      </c>
      <c r="JN293" s="242">
        <v>543</v>
      </c>
      <c r="JO293" s="242">
        <v>537</v>
      </c>
      <c r="JP293" s="242">
        <v>537</v>
      </c>
      <c r="JQ293" s="198"/>
      <c r="JR293" s="242">
        <v>537</v>
      </c>
      <c r="JS293" s="242">
        <v>537</v>
      </c>
      <c r="JT293" s="242">
        <v>533</v>
      </c>
      <c r="JU293" s="242">
        <v>528</v>
      </c>
      <c r="JV293" s="242">
        <v>523</v>
      </c>
      <c r="JW293" s="242">
        <v>523</v>
      </c>
      <c r="JX293" s="242">
        <v>523</v>
      </c>
      <c r="JY293" s="242">
        <v>523</v>
      </c>
      <c r="JZ293" s="242">
        <v>518</v>
      </c>
      <c r="KA293" s="242">
        <v>515</v>
      </c>
      <c r="KB293" s="242">
        <v>511</v>
      </c>
      <c r="KC293" s="242">
        <v>511</v>
      </c>
      <c r="KD293" s="242">
        <v>511</v>
      </c>
      <c r="KE293" s="242">
        <v>511</v>
      </c>
      <c r="KF293" s="242">
        <v>508</v>
      </c>
      <c r="KG293" s="242">
        <v>506</v>
      </c>
      <c r="KH293" s="244">
        <v>701</v>
      </c>
      <c r="KI293" s="244">
        <v>701</v>
      </c>
      <c r="KJ293" s="244">
        <v>701</v>
      </c>
      <c r="KK293" s="244">
        <v>701</v>
      </c>
      <c r="KL293" s="244">
        <v>701</v>
      </c>
      <c r="KM293" s="244">
        <v>689</v>
      </c>
      <c r="KN293" s="244">
        <v>689</v>
      </c>
      <c r="KO293" s="244">
        <v>905</v>
      </c>
      <c r="KP293" s="244">
        <v>905</v>
      </c>
      <c r="KQ293" s="244">
        <v>905</v>
      </c>
      <c r="KR293" s="244">
        <v>905</v>
      </c>
      <c r="KS293" s="244">
        <v>905</v>
      </c>
      <c r="KT293" s="244">
        <v>904</v>
      </c>
      <c r="KU293" s="244">
        <v>901</v>
      </c>
      <c r="KV293" s="244">
        <v>899</v>
      </c>
      <c r="KW293" s="244">
        <v>899</v>
      </c>
      <c r="KX293" s="198"/>
      <c r="KY293" s="198"/>
      <c r="KZ293" s="198"/>
      <c r="LA293" s="198"/>
      <c r="LB293" s="244">
        <v>871</v>
      </c>
      <c r="LC293" s="242">
        <v>545</v>
      </c>
      <c r="LD293" s="242">
        <v>545</v>
      </c>
      <c r="LE293" s="244">
        <v>871</v>
      </c>
      <c r="LF293" s="243">
        <v>0</v>
      </c>
      <c r="LG293" s="244">
        <v>871</v>
      </c>
      <c r="LH293" s="198"/>
      <c r="LI293" s="198"/>
      <c r="LJ293" s="198"/>
      <c r="LK293" s="198"/>
      <c r="LL293" s="198"/>
      <c r="LM293" s="198"/>
      <c r="LN293" s="198"/>
      <c r="LO293" s="198"/>
      <c r="LP293" s="198"/>
      <c r="LQ293" s="244">
        <v>871</v>
      </c>
      <c r="LR293" s="198"/>
      <c r="LS293" s="198"/>
      <c r="LT293" s="198"/>
      <c r="LU293" s="198"/>
      <c r="LV293" s="198"/>
      <c r="LW293" s="198"/>
      <c r="LX293" s="198"/>
      <c r="LY293" s="198"/>
      <c r="LZ293" s="198"/>
      <c r="MA293" s="198"/>
      <c r="MB293" s="198"/>
      <c r="MC293" s="198"/>
      <c r="MD293" s="198"/>
      <c r="ME293" s="198"/>
      <c r="MF293" s="198"/>
      <c r="MG293" s="198"/>
      <c r="MH293" s="198"/>
      <c r="MI293" s="198"/>
      <c r="MJ293" s="198"/>
      <c r="MK293" s="198"/>
      <c r="ML293" s="198"/>
      <c r="MM293" s="198"/>
      <c r="MN293" s="244">
        <v>871</v>
      </c>
      <c r="MO293" s="248">
        <v>1038</v>
      </c>
      <c r="MP293" s="198"/>
      <c r="MQ293" s="248">
        <v>1038</v>
      </c>
      <c r="MR293" s="198"/>
      <c r="MS293" s="198"/>
      <c r="MT293" s="198"/>
      <c r="MU293" s="198"/>
      <c r="MV293" s="198"/>
      <c r="MW293" s="198"/>
      <c r="MX293" s="198"/>
      <c r="MY293" s="198"/>
      <c r="MZ293" s="198"/>
      <c r="NA293" s="247">
        <v>1038</v>
      </c>
      <c r="NB293" s="198"/>
      <c r="NC293" s="198"/>
      <c r="ND293" s="198"/>
      <c r="NE293" s="198"/>
      <c r="NF293" s="198"/>
      <c r="NG293" s="198"/>
      <c r="NH293" s="198"/>
      <c r="NI293" s="198"/>
      <c r="NJ293" s="198"/>
      <c r="NK293" s="198"/>
      <c r="NL293" s="198"/>
      <c r="NM293" s="198"/>
      <c r="NN293" s="198"/>
      <c r="NO293" s="198"/>
      <c r="NP293" s="198"/>
      <c r="NQ293" s="198"/>
      <c r="NR293" s="198"/>
      <c r="NS293" s="198"/>
      <c r="NT293" s="198"/>
      <c r="NU293" s="198"/>
      <c r="NV293" s="198"/>
      <c r="NW293" s="198"/>
      <c r="NX293" s="198"/>
      <c r="NY293" s="198"/>
      <c r="NZ293" s="198"/>
      <c r="OA293" s="198"/>
      <c r="OB293" s="198"/>
      <c r="OC293" s="198"/>
      <c r="OD293" s="198"/>
      <c r="OE293" s="198"/>
      <c r="OF293" s="198"/>
      <c r="OG293" s="198"/>
      <c r="OH293" s="198"/>
      <c r="OI293" s="198"/>
      <c r="OJ293" s="198"/>
      <c r="OK293" s="198"/>
      <c r="OL293" s="198"/>
      <c r="OM293" s="198"/>
      <c r="ON293" s="198"/>
      <c r="OO293" s="198"/>
      <c r="OP293" s="198"/>
      <c r="OQ293" s="198"/>
      <c r="OR293" s="198"/>
      <c r="OS293" s="198"/>
      <c r="OT293" s="198"/>
      <c r="OU293" s="198"/>
      <c r="OV293" s="198"/>
      <c r="OW293" s="198"/>
      <c r="OX293" s="198"/>
      <c r="OY293" s="198"/>
      <c r="OZ293" s="198"/>
      <c r="PA293" s="198"/>
      <c r="PB293" s="198"/>
      <c r="PC293" s="198"/>
      <c r="PD293" s="198"/>
      <c r="PE293" s="198"/>
      <c r="PF293" s="198"/>
      <c r="PG293" s="198"/>
      <c r="PH293" s="198"/>
      <c r="PI293" s="198"/>
      <c r="PJ293" s="198"/>
      <c r="PK293" s="198"/>
      <c r="PL293" s="198"/>
      <c r="PM293" s="198"/>
      <c r="PN293" s="198"/>
      <c r="PO293" s="198"/>
      <c r="PP293" s="198"/>
      <c r="PQ293" s="198"/>
      <c r="PR293" s="198"/>
      <c r="PS293" s="198"/>
      <c r="PT293" s="198"/>
      <c r="PU293" s="198"/>
      <c r="PV293" s="198"/>
      <c r="PW293" s="198"/>
      <c r="PX293" s="261"/>
      <c r="PY293" s="261"/>
      <c r="PZ293" s="261"/>
      <c r="QA293" s="261"/>
      <c r="QB293" s="261"/>
      <c r="QC293" s="261"/>
      <c r="QD293" s="261"/>
      <c r="QE293" s="261"/>
      <c r="QF293" s="261"/>
      <c r="QG293" s="261"/>
      <c r="QH293" s="261"/>
      <c r="QI293" s="261"/>
      <c r="QJ293" s="261"/>
      <c r="QK293" s="261"/>
      <c r="QL293" s="261"/>
      <c r="QM293" s="261"/>
      <c r="QN293" s="261"/>
      <c r="QO293" s="261"/>
      <c r="QP293" s="261"/>
      <c r="QQ293" s="261"/>
      <c r="QR293" s="261"/>
      <c r="QS293" s="261"/>
      <c r="QT293" s="261"/>
      <c r="QU293" s="261"/>
      <c r="QV293" s="261"/>
      <c r="QW293" s="261"/>
      <c r="QX293" s="261"/>
      <c r="QY293" s="261"/>
      <c r="QZ293" s="261"/>
      <c r="RA293" s="261"/>
      <c r="RB293" s="261"/>
      <c r="RC293" s="261"/>
      <c r="RD293" s="261"/>
      <c r="RE293" s="261"/>
      <c r="RF293" s="261"/>
      <c r="RG293" s="261"/>
      <c r="RH293" s="261"/>
      <c r="RI293" s="261"/>
      <c r="RJ293" s="261"/>
      <c r="RK293" s="261"/>
      <c r="RL293" s="261"/>
      <c r="RM293" s="261"/>
      <c r="RN293" s="261"/>
      <c r="RO293" s="261"/>
      <c r="RP293" s="261"/>
      <c r="RQ293" s="261"/>
      <c r="RR293" s="261"/>
      <c r="RS293" s="261"/>
      <c r="RT293" s="261"/>
      <c r="RU293" s="261"/>
      <c r="RV293" s="261"/>
      <c r="RW293" s="261"/>
      <c r="RX293" s="261"/>
      <c r="RY293" s="261"/>
      <c r="RZ293" s="261"/>
      <c r="SA293" s="261"/>
      <c r="SB293" s="261"/>
      <c r="SC293" s="261"/>
      <c r="SD293" s="261"/>
      <c r="SE293" s="261"/>
    </row>
    <row r="294" spans="1:499" x14ac:dyDescent="0.2">
      <c r="A294" s="230" t="s">
        <v>830</v>
      </c>
      <c r="B294" s="231" t="s">
        <v>1724</v>
      </c>
      <c r="C294" s="225"/>
      <c r="D294" s="225"/>
      <c r="E294" s="225"/>
      <c r="F294" s="226" t="s">
        <v>5994</v>
      </c>
      <c r="G294" s="226" t="s">
        <v>5550</v>
      </c>
      <c r="H294" s="226" t="s">
        <v>5551</v>
      </c>
      <c r="I294" s="226" t="s">
        <v>5978</v>
      </c>
      <c r="J294" s="226"/>
      <c r="K294" s="226"/>
      <c r="L294" s="226"/>
      <c r="M294" s="226"/>
      <c r="N294" s="226" t="s">
        <v>5553</v>
      </c>
      <c r="O294" s="226" t="s">
        <v>5852</v>
      </c>
      <c r="P294" s="226"/>
      <c r="Q294" s="237">
        <v>0</v>
      </c>
      <c r="R294" s="238"/>
      <c r="S294" s="238"/>
      <c r="T294" s="238"/>
      <c r="U294" s="238"/>
      <c r="V294" s="238"/>
      <c r="W294" s="232" t="s">
        <v>5570</v>
      </c>
      <c r="X294" s="232"/>
      <c r="Y294" s="232" t="s">
        <v>5556</v>
      </c>
      <c r="Z294" s="235">
        <v>2.4500000000000002</v>
      </c>
      <c r="AA294" s="235">
        <v>4.16</v>
      </c>
      <c r="AB294" s="235">
        <v>0</v>
      </c>
      <c r="AC294" s="224">
        <v>36526</v>
      </c>
      <c r="AD294" s="224">
        <v>36526</v>
      </c>
      <c r="AE294" s="125">
        <v>18</v>
      </c>
      <c r="AF294" s="125">
        <v>24</v>
      </c>
      <c r="AG294" s="125">
        <v>12</v>
      </c>
      <c r="AH294" s="236">
        <v>1</v>
      </c>
      <c r="AI294" s="236" t="s">
        <v>819</v>
      </c>
      <c r="AJ294" s="125" t="s">
        <v>6225</v>
      </c>
      <c r="AK294" s="175" t="s">
        <v>5144</v>
      </c>
      <c r="AL294" s="125" t="s">
        <v>820</v>
      </c>
      <c r="AM294" s="27" t="s">
        <v>5060</v>
      </c>
      <c r="AN294" s="126">
        <v>115.54</v>
      </c>
      <c r="AO294" s="126">
        <v>3.6</v>
      </c>
      <c r="AP294" s="126">
        <v>6.1</v>
      </c>
      <c r="AQ294" s="126">
        <v>0.6</v>
      </c>
      <c r="AR294" s="125">
        <v>0</v>
      </c>
      <c r="AS294" s="125">
        <v>0</v>
      </c>
      <c r="AT294" s="178">
        <v>43450</v>
      </c>
      <c r="AU294" s="178"/>
      <c r="AV294" s="178">
        <v>43467</v>
      </c>
      <c r="AW294" s="239" t="s">
        <v>855</v>
      </c>
      <c r="AX294" s="239" t="s">
        <v>846</v>
      </c>
      <c r="AY294" s="127"/>
      <c r="AZ294" s="127"/>
      <c r="BA294" s="128">
        <v>300</v>
      </c>
      <c r="BB294" s="128" t="s">
        <v>489</v>
      </c>
      <c r="BC294" s="128"/>
      <c r="BD294" s="128">
        <v>1</v>
      </c>
      <c r="BE294" s="129" t="s">
        <v>541</v>
      </c>
      <c r="BF294" s="130">
        <v>1</v>
      </c>
      <c r="BG294" s="240"/>
      <c r="BH294" s="241"/>
      <c r="BI294" s="190"/>
      <c r="BJ294" s="131">
        <v>1653</v>
      </c>
      <c r="BK294" s="191">
        <v>4992</v>
      </c>
      <c r="BL294" s="13">
        <v>1099</v>
      </c>
      <c r="BM294" s="13">
        <v>545</v>
      </c>
      <c r="BN294" s="27" t="s">
        <v>5566</v>
      </c>
      <c r="BO294" s="13" t="s">
        <v>5562</v>
      </c>
      <c r="BP294" s="222">
        <v>1837</v>
      </c>
      <c r="BQ294" s="132"/>
      <c r="BR294" s="133"/>
      <c r="BS294" s="125">
        <v>1000000000</v>
      </c>
      <c r="BT294" s="134">
        <v>1216</v>
      </c>
      <c r="BU294" s="135">
        <v>0.26440000000000002</v>
      </c>
      <c r="BV294" s="134">
        <v>1600</v>
      </c>
      <c r="BW294" s="136">
        <v>0</v>
      </c>
      <c r="BX294" s="136">
        <v>1000</v>
      </c>
      <c r="BY294" s="136">
        <v>600</v>
      </c>
      <c r="BZ294" s="134">
        <v>0</v>
      </c>
      <c r="CA294" s="134">
        <v>0</v>
      </c>
      <c r="CB294" s="134">
        <v>2816</v>
      </c>
      <c r="CC294" s="135">
        <v>-0.7036</v>
      </c>
      <c r="CD294" s="134"/>
      <c r="CE294" s="134"/>
      <c r="CF294" s="137">
        <v>0</v>
      </c>
      <c r="CG294" s="134">
        <v>551</v>
      </c>
      <c r="CH294" s="132"/>
      <c r="CI294" s="132"/>
      <c r="CJ294" s="229" t="s">
        <v>820</v>
      </c>
      <c r="CK294" s="233" t="s">
        <v>820</v>
      </c>
      <c r="CL294" s="138">
        <v>0</v>
      </c>
      <c r="CM294" s="138">
        <v>0</v>
      </c>
      <c r="CN294" s="135">
        <v>0</v>
      </c>
      <c r="CO294" s="135">
        <v>0.93</v>
      </c>
      <c r="CP294" s="139"/>
      <c r="CQ294" s="135">
        <v>1</v>
      </c>
      <c r="CR294" s="179">
        <v>43479</v>
      </c>
      <c r="CS294" s="180">
        <v>43479</v>
      </c>
      <c r="CT294" s="181">
        <v>43605</v>
      </c>
      <c r="CU294" s="181">
        <v>43311</v>
      </c>
      <c r="CV294" s="181">
        <v>43395</v>
      </c>
      <c r="CW294" s="181">
        <v>43395</v>
      </c>
      <c r="CX294" s="181">
        <v>43479</v>
      </c>
      <c r="CY294" s="135">
        <v>0</v>
      </c>
      <c r="CZ294" s="134">
        <v>0</v>
      </c>
      <c r="DA294" s="135">
        <v>0</v>
      </c>
      <c r="DB294" s="135">
        <v>0</v>
      </c>
      <c r="DC294" s="135">
        <v>0</v>
      </c>
      <c r="DD294" s="135">
        <v>2.197802197802198E-2</v>
      </c>
      <c r="DE294" s="140">
        <v>0</v>
      </c>
      <c r="DF294" s="13" t="s">
        <v>820</v>
      </c>
      <c r="DG294" s="80" t="s">
        <v>820</v>
      </c>
      <c r="DH294" s="18" t="b">
        <v>0</v>
      </c>
      <c r="DI294" s="79"/>
      <c r="DJ294" s="79"/>
      <c r="DK294" s="192"/>
      <c r="DL294" s="174"/>
      <c r="DM294" s="193"/>
      <c r="DN294" s="135"/>
      <c r="DO294" s="79"/>
      <c r="DP294" s="79"/>
      <c r="DQ294" s="79"/>
      <c r="DR294" s="79"/>
      <c r="DS294" s="79"/>
      <c r="DT294" s="79"/>
      <c r="DU294" s="79"/>
      <c r="DV294" s="18"/>
      <c r="DW294" s="18"/>
      <c r="DX294" s="18"/>
      <c r="DY294" s="177"/>
      <c r="DZ294" s="177">
        <v>0</v>
      </c>
      <c r="EA294" s="177">
        <v>0</v>
      </c>
      <c r="EB294" s="177">
        <v>0</v>
      </c>
      <c r="EC294" s="177">
        <v>0</v>
      </c>
      <c r="ED294" s="177">
        <v>0</v>
      </c>
      <c r="EE294" s="177">
        <v>0</v>
      </c>
      <c r="EF294" s="177">
        <v>0</v>
      </c>
      <c r="EG294" s="177">
        <v>0</v>
      </c>
      <c r="EH294" s="177">
        <v>0</v>
      </c>
      <c r="EI294" s="177">
        <v>0</v>
      </c>
      <c r="EJ294" s="177">
        <v>0</v>
      </c>
      <c r="EK294" s="177">
        <v>0</v>
      </c>
      <c r="EL294" s="177">
        <v>0</v>
      </c>
      <c r="EM294" s="177">
        <v>0</v>
      </c>
      <c r="EN294" s="177">
        <v>0</v>
      </c>
      <c r="EO294" s="177">
        <v>0</v>
      </c>
      <c r="EP294" s="177">
        <v>767</v>
      </c>
      <c r="EQ294" s="177">
        <v>0</v>
      </c>
      <c r="ER294" s="177">
        <v>0</v>
      </c>
      <c r="ES294" s="177">
        <v>0</v>
      </c>
      <c r="ET294" s="177">
        <v>0</v>
      </c>
      <c r="EU294" s="177">
        <v>1072</v>
      </c>
      <c r="EV294" s="177">
        <v>0</v>
      </c>
      <c r="EW294" s="177">
        <v>0</v>
      </c>
      <c r="EX294" s="177">
        <v>0</v>
      </c>
      <c r="EY294" s="177">
        <v>1262</v>
      </c>
      <c r="EZ294" s="177">
        <v>0</v>
      </c>
      <c r="FA294" s="177">
        <v>0</v>
      </c>
      <c r="FB294" s="177">
        <v>1658</v>
      </c>
      <c r="FC294" s="250">
        <v>1376</v>
      </c>
      <c r="FD294" s="250">
        <v>1821</v>
      </c>
      <c r="FE294" s="250">
        <v>1811</v>
      </c>
      <c r="FF294" s="250">
        <v>1811</v>
      </c>
      <c r="FG294" s="249">
        <v>2521</v>
      </c>
      <c r="FH294" s="249">
        <v>2428</v>
      </c>
      <c r="FI294" s="248">
        <v>2428</v>
      </c>
      <c r="FJ294" s="248">
        <v>2428</v>
      </c>
      <c r="FK294" s="244">
        <v>2238</v>
      </c>
      <c r="FL294" s="244">
        <v>2238</v>
      </c>
      <c r="FM294" s="244">
        <v>2238</v>
      </c>
      <c r="FN294" s="244">
        <v>2238</v>
      </c>
      <c r="FO294" s="244">
        <v>2238</v>
      </c>
      <c r="FP294" s="244">
        <v>2238</v>
      </c>
      <c r="FQ294" s="244">
        <v>2238</v>
      </c>
      <c r="FR294" s="244">
        <v>2238</v>
      </c>
      <c r="FS294" s="244">
        <v>2238</v>
      </c>
      <c r="FT294" s="244">
        <v>2238</v>
      </c>
      <c r="FU294" s="244">
        <v>2238</v>
      </c>
      <c r="FV294" s="244">
        <v>2238</v>
      </c>
      <c r="FW294" s="244">
        <v>2238</v>
      </c>
      <c r="FX294" s="244">
        <v>2238</v>
      </c>
      <c r="FY294" s="244">
        <v>2238</v>
      </c>
      <c r="FZ294" s="244">
        <v>2238</v>
      </c>
      <c r="GA294" s="244">
        <v>2238</v>
      </c>
      <c r="GB294" s="244">
        <v>2238</v>
      </c>
      <c r="GC294" s="244">
        <v>2238</v>
      </c>
      <c r="GD294" s="244">
        <v>2056</v>
      </c>
      <c r="GE294" s="244">
        <v>2056</v>
      </c>
      <c r="GF294" s="244">
        <v>2053</v>
      </c>
      <c r="GG294" s="244">
        <v>2003</v>
      </c>
      <c r="GH294" s="244">
        <v>1988</v>
      </c>
      <c r="GI294" s="244">
        <v>1988</v>
      </c>
      <c r="GJ294" s="244">
        <v>1988</v>
      </c>
      <c r="GK294" s="244">
        <v>1988</v>
      </c>
      <c r="GL294" s="244">
        <v>1955</v>
      </c>
      <c r="GM294" s="244">
        <v>1946</v>
      </c>
      <c r="GN294" s="244">
        <v>1946</v>
      </c>
      <c r="GO294" s="244">
        <v>1946</v>
      </c>
      <c r="GP294" s="244">
        <v>1946</v>
      </c>
      <c r="GQ294" s="244">
        <v>1946</v>
      </c>
      <c r="GR294" s="244">
        <v>1939</v>
      </c>
      <c r="GS294" s="244">
        <v>1927</v>
      </c>
      <c r="GT294" s="244">
        <v>1927</v>
      </c>
      <c r="GU294" s="244">
        <v>1894</v>
      </c>
      <c r="GV294" s="244">
        <v>1894</v>
      </c>
      <c r="GW294" s="244">
        <v>1894</v>
      </c>
      <c r="GX294" s="244">
        <v>1894</v>
      </c>
      <c r="GY294" s="244">
        <v>1864</v>
      </c>
      <c r="GZ294" s="244">
        <v>1854</v>
      </c>
      <c r="HA294" s="244">
        <v>1854</v>
      </c>
      <c r="HB294" s="244">
        <v>1842</v>
      </c>
      <c r="HC294" s="244">
        <v>1842</v>
      </c>
      <c r="HD294" s="244">
        <v>1842</v>
      </c>
      <c r="HE294" s="244">
        <v>1</v>
      </c>
      <c r="HF294" s="244">
        <v>1842</v>
      </c>
      <c r="HG294" s="244">
        <v>1842</v>
      </c>
      <c r="HH294" s="244">
        <v>1832</v>
      </c>
      <c r="HI294" s="244">
        <v>1832</v>
      </c>
      <c r="HJ294" s="244">
        <v>1725</v>
      </c>
      <c r="HK294" s="196"/>
      <c r="HL294" s="196"/>
      <c r="HM294" s="244">
        <v>1700</v>
      </c>
      <c r="HN294" s="244">
        <v>1695</v>
      </c>
      <c r="HO294" s="244">
        <v>1842</v>
      </c>
      <c r="HP294" s="244">
        <v>1669</v>
      </c>
      <c r="HQ294" s="244">
        <v>1669</v>
      </c>
      <c r="HR294" s="244">
        <v>1649</v>
      </c>
      <c r="HS294" s="244">
        <v>1649</v>
      </c>
      <c r="HT294" s="244">
        <v>1649</v>
      </c>
      <c r="HU294" s="244">
        <v>1643</v>
      </c>
      <c r="HV294" s="196"/>
      <c r="HW294" s="244">
        <v>1637</v>
      </c>
      <c r="HX294" s="244">
        <v>1628</v>
      </c>
      <c r="HY294" s="244">
        <v>1625</v>
      </c>
      <c r="HZ294" s="244">
        <v>1625</v>
      </c>
      <c r="IA294" s="244">
        <v>1625</v>
      </c>
      <c r="IB294" s="244">
        <v>1625</v>
      </c>
      <c r="IC294" s="244">
        <v>1565</v>
      </c>
      <c r="ID294" s="244">
        <v>1521</v>
      </c>
      <c r="IE294" s="244">
        <v>1519</v>
      </c>
      <c r="IF294" s="244">
        <v>1508</v>
      </c>
      <c r="IG294" s="244">
        <v>1508</v>
      </c>
      <c r="IH294" s="244">
        <v>1508</v>
      </c>
      <c r="II294" s="244">
        <v>1507</v>
      </c>
      <c r="IJ294" s="244">
        <v>1507</v>
      </c>
      <c r="IK294" s="244">
        <v>1507</v>
      </c>
      <c r="IL294" s="244">
        <v>1507</v>
      </c>
      <c r="IM294" s="244">
        <v>1501</v>
      </c>
      <c r="IN294" s="244">
        <v>1501</v>
      </c>
      <c r="IO294" s="244">
        <v>1501</v>
      </c>
      <c r="IP294" s="244">
        <v>1501</v>
      </c>
      <c r="IQ294" s="244">
        <v>1491</v>
      </c>
      <c r="IR294" s="244">
        <v>1482</v>
      </c>
      <c r="IS294" s="244">
        <v>1463</v>
      </c>
      <c r="IT294" s="244">
        <v>1398</v>
      </c>
      <c r="IU294" s="244">
        <v>1398</v>
      </c>
      <c r="IV294" s="244">
        <v>1398</v>
      </c>
      <c r="IW294" s="244">
        <v>1398</v>
      </c>
      <c r="IX294" s="244">
        <v>1386</v>
      </c>
      <c r="IY294" s="244">
        <v>1386</v>
      </c>
      <c r="IZ294" s="196"/>
      <c r="JA294" s="244">
        <v>1378</v>
      </c>
      <c r="JB294" s="244">
        <v>1378</v>
      </c>
      <c r="JC294" s="244">
        <v>1378</v>
      </c>
      <c r="JD294" s="250">
        <v>1371</v>
      </c>
      <c r="JE294" s="250">
        <v>1371</v>
      </c>
      <c r="JF294" s="250">
        <v>1363</v>
      </c>
      <c r="JG294" s="250">
        <v>1358</v>
      </c>
      <c r="JH294" s="250">
        <v>1323</v>
      </c>
      <c r="JI294" s="250">
        <v>1323</v>
      </c>
      <c r="JJ294" s="250"/>
      <c r="JK294" s="244">
        <v>1318</v>
      </c>
      <c r="JL294" s="250">
        <v>1313</v>
      </c>
      <c r="JM294" s="250">
        <v>1268</v>
      </c>
      <c r="JN294" s="250">
        <v>1264</v>
      </c>
      <c r="JO294" s="250">
        <v>1261</v>
      </c>
      <c r="JP294" s="250">
        <v>1261</v>
      </c>
      <c r="JQ294" s="196"/>
      <c r="JR294" s="250">
        <v>1261</v>
      </c>
      <c r="JS294" s="250">
        <v>1261</v>
      </c>
      <c r="JT294" s="250">
        <v>1223</v>
      </c>
      <c r="JU294" s="250">
        <v>1223</v>
      </c>
      <c r="JV294" s="250">
        <v>1214</v>
      </c>
      <c r="JW294" s="250">
        <v>1214</v>
      </c>
      <c r="JX294" s="250">
        <v>1214</v>
      </c>
      <c r="JY294" s="250">
        <v>1214</v>
      </c>
      <c r="JZ294" s="250">
        <v>1214</v>
      </c>
      <c r="KA294" s="250">
        <v>1214</v>
      </c>
      <c r="KB294" s="250">
        <v>1195</v>
      </c>
      <c r="KC294" s="250">
        <v>1195</v>
      </c>
      <c r="KD294" s="250">
        <v>1195</v>
      </c>
      <c r="KE294" s="250">
        <v>1195</v>
      </c>
      <c r="KF294" s="250">
        <v>1185</v>
      </c>
      <c r="KG294" s="250">
        <v>1187</v>
      </c>
      <c r="KH294" s="250">
        <v>1187</v>
      </c>
      <c r="KI294" s="250">
        <v>1187</v>
      </c>
      <c r="KJ294" s="250">
        <v>1187</v>
      </c>
      <c r="KK294" s="250">
        <v>1187</v>
      </c>
      <c r="KL294" s="250">
        <v>1187</v>
      </c>
      <c r="KM294" s="250">
        <v>1181</v>
      </c>
      <c r="KN294" s="250">
        <v>1181</v>
      </c>
      <c r="KO294" s="250">
        <v>1769</v>
      </c>
      <c r="KP294" s="250">
        <v>1769</v>
      </c>
      <c r="KQ294" s="250">
        <v>1769</v>
      </c>
      <c r="KR294" s="250">
        <v>1769</v>
      </c>
      <c r="KS294" s="250">
        <v>1769</v>
      </c>
      <c r="KT294" s="250">
        <v>1765</v>
      </c>
      <c r="KU294" s="250">
        <v>1765</v>
      </c>
      <c r="KV294" s="250">
        <v>1696</v>
      </c>
      <c r="KW294" s="250">
        <v>1696</v>
      </c>
      <c r="KX294" s="196"/>
      <c r="KY294" s="196"/>
      <c r="KZ294" s="196"/>
      <c r="LA294" s="196"/>
      <c r="LB294" s="250">
        <v>1616</v>
      </c>
      <c r="LC294" s="250">
        <v>1323</v>
      </c>
      <c r="LD294" s="250">
        <v>1323</v>
      </c>
      <c r="LE294" s="250">
        <v>1604</v>
      </c>
      <c r="LF294" s="199">
        <v>0</v>
      </c>
      <c r="LG294" s="250">
        <v>1602</v>
      </c>
      <c r="LH294" s="196"/>
      <c r="LI294" s="196"/>
      <c r="LJ294" s="196"/>
      <c r="LK294" s="196"/>
      <c r="LL294" s="196"/>
      <c r="LM294" s="196"/>
      <c r="LN294" s="196"/>
      <c r="LO294" s="196"/>
      <c r="LP294" s="196"/>
      <c r="LQ294" s="250">
        <v>1602</v>
      </c>
      <c r="LR294" s="196"/>
      <c r="LS294" s="196"/>
      <c r="LT294" s="196"/>
      <c r="LU294" s="196"/>
      <c r="LV294" s="196"/>
      <c r="LW294" s="196"/>
      <c r="LX294" s="196"/>
      <c r="LY294" s="196"/>
      <c r="LZ294" s="196"/>
      <c r="MA294" s="196"/>
      <c r="MB294" s="196"/>
      <c r="MC294" s="196"/>
      <c r="MD294" s="196"/>
      <c r="ME294" s="196"/>
      <c r="MF294" s="196"/>
      <c r="MG294" s="196"/>
      <c r="MH294" s="196"/>
      <c r="MI294" s="196"/>
      <c r="MJ294" s="196"/>
      <c r="MK294" s="196"/>
      <c r="ML294" s="196"/>
      <c r="MM294" s="196"/>
      <c r="MN294" s="249">
        <v>1602</v>
      </c>
      <c r="MO294" s="250">
        <v>1216</v>
      </c>
      <c r="MP294" s="196"/>
      <c r="MQ294" s="250">
        <v>1216</v>
      </c>
      <c r="MR294" s="196"/>
      <c r="MS294" s="196"/>
      <c r="MT294" s="196"/>
      <c r="MU294" s="196"/>
      <c r="MV294" s="196"/>
      <c r="MW294" s="196"/>
      <c r="MX294" s="196"/>
      <c r="MY294" s="196"/>
      <c r="MZ294" s="196"/>
      <c r="NA294" s="249">
        <v>1216</v>
      </c>
      <c r="NB294" s="196"/>
      <c r="NC294" s="196"/>
      <c r="ND294" s="196"/>
      <c r="NE294" s="196"/>
      <c r="NF294" s="196"/>
      <c r="NG294" s="196"/>
      <c r="NH294" s="196"/>
      <c r="NI294" s="196"/>
      <c r="NJ294" s="196"/>
      <c r="NK294" s="196"/>
      <c r="NL294" s="196"/>
      <c r="NM294" s="196"/>
      <c r="NN294" s="196"/>
      <c r="NO294" s="196"/>
      <c r="NP294" s="196"/>
      <c r="NQ294" s="196"/>
      <c r="NR294" s="196"/>
      <c r="NS294" s="196"/>
      <c r="NT294" s="196"/>
      <c r="NU294" s="196"/>
      <c r="NV294" s="196"/>
      <c r="NW294" s="196"/>
      <c r="NX294" s="196"/>
      <c r="NY294" s="196"/>
      <c r="NZ294" s="196"/>
      <c r="OA294" s="196"/>
      <c r="OB294" s="196"/>
      <c r="OC294" s="196"/>
      <c r="OD294" s="196"/>
      <c r="OE294" s="196"/>
      <c r="OF294" s="196"/>
      <c r="OG294" s="196"/>
      <c r="OH294" s="196"/>
      <c r="OI294" s="196"/>
      <c r="OJ294" s="196"/>
      <c r="OK294" s="196"/>
      <c r="OL294" s="196"/>
      <c r="OM294" s="196"/>
      <c r="ON294" s="196"/>
      <c r="OO294" s="196"/>
      <c r="OP294" s="196"/>
      <c r="OQ294" s="196"/>
      <c r="OR294" s="196"/>
      <c r="OS294" s="196"/>
      <c r="OT294" s="196"/>
      <c r="OU294" s="196"/>
      <c r="OV294" s="196"/>
      <c r="OW294" s="196"/>
      <c r="OX294" s="196"/>
      <c r="OY294" s="196"/>
      <c r="OZ294" s="196"/>
      <c r="PA294" s="196"/>
      <c r="PB294" s="196"/>
      <c r="PC294" s="196"/>
      <c r="PD294" s="196"/>
      <c r="PE294" s="196"/>
      <c r="PF294" s="196"/>
      <c r="PG294" s="196"/>
      <c r="PH294" s="196"/>
      <c r="PI294" s="196"/>
      <c r="PJ294" s="196"/>
      <c r="PK294" s="196"/>
      <c r="PL294" s="196"/>
      <c r="PM294" s="196"/>
      <c r="PN294" s="196"/>
      <c r="PO294" s="196"/>
      <c r="PP294" s="196"/>
      <c r="PQ294" s="196"/>
      <c r="PR294" s="196"/>
      <c r="PS294" s="196"/>
      <c r="PT294" s="196"/>
      <c r="PU294" s="196"/>
      <c r="PV294" s="196"/>
      <c r="PW294" s="196"/>
      <c r="PX294" s="261"/>
      <c r="PY294" s="261"/>
      <c r="PZ294" s="261"/>
      <c r="QA294" s="261"/>
      <c r="QB294" s="261"/>
      <c r="QC294" s="261"/>
      <c r="QD294" s="261"/>
      <c r="QE294" s="261"/>
      <c r="QF294" s="261"/>
      <c r="QG294" s="261"/>
      <c r="QH294" s="261"/>
      <c r="QI294" s="261"/>
      <c r="QJ294" s="261"/>
      <c r="QK294" s="261"/>
      <c r="QL294" s="261"/>
      <c r="QM294" s="261"/>
      <c r="QN294" s="261"/>
      <c r="QO294" s="261"/>
      <c r="QP294" s="261"/>
      <c r="QQ294" s="261"/>
      <c r="QR294" s="261"/>
      <c r="QS294" s="261"/>
      <c r="QT294" s="261"/>
      <c r="QU294" s="261"/>
      <c r="QV294" s="261"/>
      <c r="QW294" s="261"/>
      <c r="QX294" s="261"/>
      <c r="QY294" s="261"/>
      <c r="QZ294" s="261"/>
      <c r="RA294" s="261"/>
      <c r="RB294" s="261"/>
      <c r="RC294" s="261"/>
      <c r="RD294" s="261"/>
      <c r="RE294" s="261"/>
      <c r="RF294" s="261"/>
      <c r="RG294" s="261"/>
      <c r="RH294" s="261"/>
      <c r="RI294" s="261"/>
      <c r="RJ294" s="261"/>
      <c r="RK294" s="261"/>
      <c r="RL294" s="261"/>
      <c r="RM294" s="261"/>
      <c r="RN294" s="261"/>
      <c r="RO294" s="261"/>
      <c r="RP294" s="261"/>
      <c r="RQ294" s="261"/>
      <c r="RR294" s="261"/>
      <c r="RS294" s="261"/>
      <c r="RT294" s="261"/>
      <c r="RU294" s="261"/>
      <c r="RV294" s="261"/>
      <c r="RW294" s="261"/>
      <c r="RX294" s="261"/>
      <c r="RY294" s="261"/>
      <c r="RZ294" s="261"/>
      <c r="SA294" s="261"/>
      <c r="SB294" s="261"/>
      <c r="SC294" s="261"/>
      <c r="SD294" s="261"/>
      <c r="SE294" s="261"/>
    </row>
    <row r="295" spans="1:499" x14ac:dyDescent="0.2">
      <c r="A295" s="230" t="s">
        <v>830</v>
      </c>
      <c r="B295" s="231" t="s">
        <v>3707</v>
      </c>
      <c r="C295" s="225"/>
      <c r="D295" s="225"/>
      <c r="E295" s="225"/>
      <c r="F295" s="226" t="s">
        <v>5995</v>
      </c>
      <c r="G295" s="226" t="s">
        <v>5550</v>
      </c>
      <c r="H295" s="226" t="s">
        <v>5551</v>
      </c>
      <c r="I295" s="226" t="s">
        <v>5996</v>
      </c>
      <c r="J295" s="226"/>
      <c r="K295" s="226"/>
      <c r="L295" s="226"/>
      <c r="M295" s="226"/>
      <c r="N295" s="226" t="s">
        <v>5808</v>
      </c>
      <c r="O295" s="226" t="s">
        <v>5997</v>
      </c>
      <c r="P295" s="226"/>
      <c r="Q295" s="237">
        <v>0</v>
      </c>
      <c r="R295" s="238"/>
      <c r="S295" s="238"/>
      <c r="T295" s="238"/>
      <c r="U295" s="238"/>
      <c r="V295" s="238"/>
      <c r="W295" s="232" t="s">
        <v>5555</v>
      </c>
      <c r="X295" s="232"/>
      <c r="Y295" s="232" t="s">
        <v>5556</v>
      </c>
      <c r="Z295" s="235">
        <v>0.33</v>
      </c>
      <c r="AA295" s="235">
        <v>0.41</v>
      </c>
      <c r="AB295" s="235">
        <v>0</v>
      </c>
      <c r="AC295" s="224">
        <v>36526</v>
      </c>
      <c r="AD295" s="224">
        <v>36526</v>
      </c>
      <c r="AE295" s="125">
        <v>18</v>
      </c>
      <c r="AF295" s="125">
        <v>24</v>
      </c>
      <c r="AG295" s="125">
        <v>12</v>
      </c>
      <c r="AH295" s="236">
        <v>1</v>
      </c>
      <c r="AI295" s="236" t="s">
        <v>819</v>
      </c>
      <c r="AJ295" s="125" t="s">
        <v>6225</v>
      </c>
      <c r="AK295" s="175" t="s">
        <v>5145</v>
      </c>
      <c r="AL295" s="125" t="s">
        <v>820</v>
      </c>
      <c r="AM295" s="27" t="s">
        <v>820</v>
      </c>
      <c r="AN295" s="126">
        <v>21.62</v>
      </c>
      <c r="AO295" s="126">
        <v>20.399999999999999</v>
      </c>
      <c r="AP295" s="126">
        <v>16.8</v>
      </c>
      <c r="AQ295" s="126">
        <v>11.6</v>
      </c>
      <c r="AR295" s="125">
        <v>0</v>
      </c>
      <c r="AS295" s="125">
        <v>0</v>
      </c>
      <c r="AT295" s="178">
        <v>43333</v>
      </c>
      <c r="AU295" s="178"/>
      <c r="AV295" s="178">
        <v>43467</v>
      </c>
      <c r="AW295" s="239" t="s">
        <v>855</v>
      </c>
      <c r="AX295" s="239" t="s">
        <v>846</v>
      </c>
      <c r="AY295" s="127"/>
      <c r="AZ295" s="127"/>
      <c r="BA295" s="128">
        <v>1000</v>
      </c>
      <c r="BB295" s="128" t="s">
        <v>489</v>
      </c>
      <c r="BC295" s="128"/>
      <c r="BD295" s="128">
        <v>1</v>
      </c>
      <c r="BE295" s="129" t="s">
        <v>541</v>
      </c>
      <c r="BF295" s="130">
        <v>1</v>
      </c>
      <c r="BG295" s="240"/>
      <c r="BH295" s="241"/>
      <c r="BI295" s="190"/>
      <c r="BJ295" s="131">
        <v>1764</v>
      </c>
      <c r="BK295" s="191">
        <v>934</v>
      </c>
      <c r="BL295" s="13">
        <v>1173</v>
      </c>
      <c r="BM295" s="13">
        <v>582</v>
      </c>
      <c r="BN295" s="27" t="s">
        <v>5557</v>
      </c>
      <c r="BO295" s="13" t="s">
        <v>5566</v>
      </c>
      <c r="BP295" s="222">
        <v>1633</v>
      </c>
      <c r="BQ295" s="132"/>
      <c r="BR295" s="133"/>
      <c r="BS295" s="125">
        <v>1000000000</v>
      </c>
      <c r="BT295" s="134">
        <v>450</v>
      </c>
      <c r="BU295" s="135">
        <v>0.74490000000000001</v>
      </c>
      <c r="BV295" s="134">
        <v>1000</v>
      </c>
      <c r="BW295" s="136">
        <v>0</v>
      </c>
      <c r="BX295" s="136">
        <v>0</v>
      </c>
      <c r="BY295" s="136">
        <v>1000</v>
      </c>
      <c r="BZ295" s="134">
        <v>0</v>
      </c>
      <c r="CA295" s="134">
        <v>0</v>
      </c>
      <c r="CB295" s="134">
        <v>1450</v>
      </c>
      <c r="CC295" s="135">
        <v>0.17799999999999999</v>
      </c>
      <c r="CD295" s="134"/>
      <c r="CE295" s="134"/>
      <c r="CF295" s="137">
        <v>0</v>
      </c>
      <c r="CG295" s="134">
        <v>588</v>
      </c>
      <c r="CH295" s="132"/>
      <c r="CI295" s="132"/>
      <c r="CJ295" s="229" t="s">
        <v>820</v>
      </c>
      <c r="CK295" s="233" t="s">
        <v>820</v>
      </c>
      <c r="CL295" s="138">
        <v>11</v>
      </c>
      <c r="CM295" s="138">
        <v>0</v>
      </c>
      <c r="CN295" s="135">
        <v>0</v>
      </c>
      <c r="CO295" s="135">
        <v>0.32</v>
      </c>
      <c r="CP295" s="139"/>
      <c r="CQ295" s="135">
        <v>0</v>
      </c>
      <c r="CR295" s="179">
        <v>43479</v>
      </c>
      <c r="CS295" s="180">
        <v>43479</v>
      </c>
      <c r="CT295" s="181">
        <v>43605</v>
      </c>
      <c r="CU295" s="181">
        <v>42999</v>
      </c>
      <c r="CV295" s="181">
        <v>0</v>
      </c>
      <c r="CW295" s="181">
        <v>43083</v>
      </c>
      <c r="CX295" s="181">
        <v>43167</v>
      </c>
      <c r="CY295" s="135">
        <v>0</v>
      </c>
      <c r="CZ295" s="134">
        <v>0</v>
      </c>
      <c r="DA295" s="135">
        <v>0</v>
      </c>
      <c r="DB295" s="135">
        <v>2.197802197802198E-2</v>
      </c>
      <c r="DC295" s="135">
        <v>0</v>
      </c>
      <c r="DD295" s="135">
        <v>0</v>
      </c>
      <c r="DE295" s="140">
        <v>0</v>
      </c>
      <c r="DF295" s="13" t="s">
        <v>820</v>
      </c>
      <c r="DG295" s="80" t="s">
        <v>820</v>
      </c>
      <c r="DH295" s="18" t="b">
        <v>0</v>
      </c>
      <c r="DI295" s="79"/>
      <c r="DJ295" s="79"/>
      <c r="DK295" s="192"/>
      <c r="DL295" s="174"/>
      <c r="DM295" s="193"/>
      <c r="DN295" s="135"/>
      <c r="DO295" s="79"/>
      <c r="DP295" s="79"/>
      <c r="DQ295" s="79"/>
      <c r="DR295" s="79"/>
      <c r="DS295" s="79"/>
      <c r="DT295" s="79"/>
      <c r="DU295" s="79"/>
      <c r="DV295" s="18"/>
      <c r="DW295" s="18"/>
      <c r="DX295" s="18"/>
      <c r="DY295" s="177"/>
      <c r="DZ295" s="177">
        <v>0</v>
      </c>
      <c r="EA295" s="177">
        <v>0</v>
      </c>
      <c r="EB295" s="177">
        <v>0</v>
      </c>
      <c r="EC295" s="177">
        <v>0</v>
      </c>
      <c r="ED295" s="177">
        <v>0</v>
      </c>
      <c r="EE295" s="177">
        <v>0</v>
      </c>
      <c r="EF295" s="177">
        <v>0</v>
      </c>
      <c r="EG295" s="177">
        <v>0</v>
      </c>
      <c r="EH295" s="177">
        <v>0</v>
      </c>
      <c r="EI295" s="177">
        <v>0</v>
      </c>
      <c r="EJ295" s="177">
        <v>0</v>
      </c>
      <c r="EK295" s="177">
        <v>0</v>
      </c>
      <c r="EL295" s="177">
        <v>0</v>
      </c>
      <c r="EM295" s="177">
        <v>0</v>
      </c>
      <c r="EN295" s="177">
        <v>0</v>
      </c>
      <c r="EO295" s="177">
        <v>0</v>
      </c>
      <c r="EP295" s="177">
        <v>0</v>
      </c>
      <c r="EQ295" s="177">
        <v>0</v>
      </c>
      <c r="ER295" s="177">
        <v>0</v>
      </c>
      <c r="ES295" s="177">
        <v>0</v>
      </c>
      <c r="ET295" s="177">
        <v>0</v>
      </c>
      <c r="EU295" s="177">
        <v>0</v>
      </c>
      <c r="EV295" s="177">
        <v>0</v>
      </c>
      <c r="EW295" s="177">
        <v>0</v>
      </c>
      <c r="EX295" s="177">
        <v>0</v>
      </c>
      <c r="EY295" s="177">
        <v>0</v>
      </c>
      <c r="EZ295" s="177">
        <v>0</v>
      </c>
      <c r="FA295" s="177">
        <v>0</v>
      </c>
      <c r="FB295" s="177">
        <v>0</v>
      </c>
      <c r="FC295" s="245">
        <v>91</v>
      </c>
      <c r="FD295" s="199">
        <v>0</v>
      </c>
      <c r="FE295" s="199">
        <v>0</v>
      </c>
      <c r="FF295" s="243">
        <v>0</v>
      </c>
      <c r="FG295" s="249">
        <v>919</v>
      </c>
      <c r="FH295" s="249">
        <v>919</v>
      </c>
      <c r="FI295" s="249">
        <v>919</v>
      </c>
      <c r="FJ295" s="249">
        <v>919</v>
      </c>
      <c r="FK295" s="250">
        <v>749</v>
      </c>
      <c r="FL295" s="250">
        <v>749</v>
      </c>
      <c r="FM295" s="250">
        <v>749</v>
      </c>
      <c r="FN295" s="250">
        <v>749</v>
      </c>
      <c r="FO295" s="250">
        <v>749</v>
      </c>
      <c r="FP295" s="250">
        <v>749</v>
      </c>
      <c r="FQ295" s="250">
        <v>749</v>
      </c>
      <c r="FR295" s="250">
        <v>749</v>
      </c>
      <c r="FS295" s="250">
        <v>749</v>
      </c>
      <c r="FT295" s="250">
        <v>749</v>
      </c>
      <c r="FU295" s="250">
        <v>749</v>
      </c>
      <c r="FV295" s="250">
        <v>749</v>
      </c>
      <c r="FW295" s="250">
        <v>749</v>
      </c>
      <c r="FX295" s="250">
        <v>749</v>
      </c>
      <c r="FY295" s="250">
        <v>749</v>
      </c>
      <c r="FZ295" s="250">
        <v>749</v>
      </c>
      <c r="GA295" s="250">
        <v>749</v>
      </c>
      <c r="GB295" s="250">
        <v>749</v>
      </c>
      <c r="GC295" s="250">
        <v>749</v>
      </c>
      <c r="GD295" s="250">
        <v>711</v>
      </c>
      <c r="GE295" s="250">
        <v>711</v>
      </c>
      <c r="GF295" s="250">
        <v>711</v>
      </c>
      <c r="GG295" s="250">
        <v>711</v>
      </c>
      <c r="GH295" s="250">
        <v>711</v>
      </c>
      <c r="GI295" s="250">
        <v>711</v>
      </c>
      <c r="GJ295" s="250">
        <v>711</v>
      </c>
      <c r="GK295" s="250">
        <v>711</v>
      </c>
      <c r="GL295" s="250">
        <v>711</v>
      </c>
      <c r="GM295" s="250">
        <v>711</v>
      </c>
      <c r="GN295" s="250">
        <v>681</v>
      </c>
      <c r="GO295" s="250">
        <v>681</v>
      </c>
      <c r="GP295" s="250">
        <v>681</v>
      </c>
      <c r="GQ295" s="250">
        <v>681</v>
      </c>
      <c r="GR295" s="250">
        <v>681</v>
      </c>
      <c r="GS295" s="250">
        <v>681</v>
      </c>
      <c r="GT295" s="250">
        <v>681</v>
      </c>
      <c r="GU295" s="250">
        <v>681</v>
      </c>
      <c r="GV295" s="250">
        <v>681</v>
      </c>
      <c r="GW295" s="250">
        <v>681</v>
      </c>
      <c r="GX295" s="250">
        <v>681</v>
      </c>
      <c r="GY295" s="250">
        <v>681</v>
      </c>
      <c r="GZ295" s="250">
        <v>676</v>
      </c>
      <c r="HA295" s="250">
        <v>676</v>
      </c>
      <c r="HB295" s="250">
        <v>676</v>
      </c>
      <c r="HC295" s="250">
        <v>676</v>
      </c>
      <c r="HD295" s="250">
        <v>676</v>
      </c>
      <c r="HE295" s="250">
        <v>1</v>
      </c>
      <c r="HF295" s="250">
        <v>676</v>
      </c>
      <c r="HG295" s="250">
        <v>676</v>
      </c>
      <c r="HH295" s="250">
        <v>666</v>
      </c>
      <c r="HI295" s="250">
        <v>666</v>
      </c>
      <c r="HJ295" s="250">
        <v>666</v>
      </c>
      <c r="HK295" s="198"/>
      <c r="HL295" s="198"/>
      <c r="HM295" s="250">
        <v>666</v>
      </c>
      <c r="HN295" s="250">
        <v>666</v>
      </c>
      <c r="HO295" s="250">
        <v>676</v>
      </c>
      <c r="HP295" s="250">
        <v>666</v>
      </c>
      <c r="HQ295" s="250">
        <v>666</v>
      </c>
      <c r="HR295" s="250">
        <v>661</v>
      </c>
      <c r="HS295" s="250">
        <v>661</v>
      </c>
      <c r="HT295" s="250">
        <v>661</v>
      </c>
      <c r="HU295" s="250">
        <v>661</v>
      </c>
      <c r="HV295" s="198"/>
      <c r="HW295" s="250">
        <v>661</v>
      </c>
      <c r="HX295" s="250">
        <v>661</v>
      </c>
      <c r="HY295" s="250">
        <v>661</v>
      </c>
      <c r="HZ295" s="250">
        <v>661</v>
      </c>
      <c r="IA295" s="250">
        <v>661</v>
      </c>
      <c r="IB295" s="250">
        <v>661</v>
      </c>
      <c r="IC295" s="250">
        <v>661</v>
      </c>
      <c r="ID295" s="250">
        <v>661</v>
      </c>
      <c r="IE295" s="250">
        <v>661</v>
      </c>
      <c r="IF295" s="250">
        <v>661</v>
      </c>
      <c r="IG295" s="250">
        <v>661</v>
      </c>
      <c r="IH295" s="250">
        <v>661</v>
      </c>
      <c r="II295" s="250">
        <v>651</v>
      </c>
      <c r="IJ295" s="250">
        <v>651</v>
      </c>
      <c r="IK295" s="250">
        <v>651</v>
      </c>
      <c r="IL295" s="250">
        <v>651</v>
      </c>
      <c r="IM295" s="250">
        <v>651</v>
      </c>
      <c r="IN295" s="250">
        <v>651</v>
      </c>
      <c r="IO295" s="250">
        <v>651</v>
      </c>
      <c r="IP295" s="250">
        <v>651</v>
      </c>
      <c r="IQ295" s="250">
        <v>651</v>
      </c>
      <c r="IR295" s="250">
        <v>651</v>
      </c>
      <c r="IS295" s="250">
        <v>641</v>
      </c>
      <c r="IT295" s="250">
        <v>671</v>
      </c>
      <c r="IU295" s="250">
        <v>671</v>
      </c>
      <c r="IV295" s="250">
        <v>671</v>
      </c>
      <c r="IW295" s="250">
        <v>671</v>
      </c>
      <c r="IX295" s="250">
        <v>671</v>
      </c>
      <c r="IY295" s="250">
        <v>671</v>
      </c>
      <c r="IZ295" s="198"/>
      <c r="JA295" s="250">
        <v>661</v>
      </c>
      <c r="JB295" s="250">
        <v>661</v>
      </c>
      <c r="JC295" s="250">
        <v>661</v>
      </c>
      <c r="JD295" s="244">
        <v>661</v>
      </c>
      <c r="JE295" s="244">
        <v>661</v>
      </c>
      <c r="JF295" s="244">
        <v>661</v>
      </c>
      <c r="JG295" s="244">
        <v>661</v>
      </c>
      <c r="JH295" s="244">
        <v>653</v>
      </c>
      <c r="JI295" s="244">
        <v>653</v>
      </c>
      <c r="JJ295" s="244"/>
      <c r="JK295" s="244">
        <v>653</v>
      </c>
      <c r="JL295" s="244">
        <v>653</v>
      </c>
      <c r="JM295" s="244">
        <v>653</v>
      </c>
      <c r="JN295" s="244">
        <v>653</v>
      </c>
      <c r="JO295" s="244">
        <v>653</v>
      </c>
      <c r="JP295" s="244">
        <v>653</v>
      </c>
      <c r="JQ295" s="198"/>
      <c r="JR295" s="244">
        <v>653</v>
      </c>
      <c r="JS295" s="244">
        <v>653</v>
      </c>
      <c r="JT295" s="244">
        <v>653</v>
      </c>
      <c r="JU295" s="244">
        <v>653</v>
      </c>
      <c r="JV295" s="244">
        <v>653</v>
      </c>
      <c r="JW295" s="244">
        <v>653</v>
      </c>
      <c r="JX295" s="244">
        <v>653</v>
      </c>
      <c r="JY295" s="244">
        <v>653</v>
      </c>
      <c r="JZ295" s="244">
        <v>653</v>
      </c>
      <c r="KA295" s="244">
        <v>653</v>
      </c>
      <c r="KB295" s="244">
        <v>643</v>
      </c>
      <c r="KC295" s="244">
        <v>643</v>
      </c>
      <c r="KD295" s="244">
        <v>643</v>
      </c>
      <c r="KE295" s="244">
        <v>643</v>
      </c>
      <c r="KF295" s="244">
        <v>640</v>
      </c>
      <c r="KG295" s="244">
        <v>640</v>
      </c>
      <c r="KH295" s="244">
        <v>640</v>
      </c>
      <c r="KI295" s="244">
        <v>640</v>
      </c>
      <c r="KJ295" s="244">
        <v>640</v>
      </c>
      <c r="KK295" s="244">
        <v>640</v>
      </c>
      <c r="KL295" s="244">
        <v>640</v>
      </c>
      <c r="KM295" s="244">
        <v>630</v>
      </c>
      <c r="KN295" s="244">
        <v>630</v>
      </c>
      <c r="KO295" s="244">
        <v>630</v>
      </c>
      <c r="KP295" s="244">
        <v>630</v>
      </c>
      <c r="KQ295" s="244">
        <v>630</v>
      </c>
      <c r="KR295" s="244">
        <v>630</v>
      </c>
      <c r="KS295" s="244">
        <v>630</v>
      </c>
      <c r="KT295" s="244">
        <v>630</v>
      </c>
      <c r="KU295" s="244">
        <v>630</v>
      </c>
      <c r="KV295" s="244">
        <v>630</v>
      </c>
      <c r="KW295" s="244">
        <v>630</v>
      </c>
      <c r="KX295" s="198"/>
      <c r="KY295" s="198"/>
      <c r="KZ295" s="198"/>
      <c r="LA295" s="198"/>
      <c r="LB295" s="244">
        <v>520</v>
      </c>
      <c r="LC295" s="244">
        <v>653</v>
      </c>
      <c r="LD295" s="244">
        <v>653</v>
      </c>
      <c r="LE295" s="244">
        <v>520</v>
      </c>
      <c r="LF295" s="243">
        <v>0</v>
      </c>
      <c r="LG295" s="244">
        <v>520</v>
      </c>
      <c r="LH295" s="198"/>
      <c r="LI295" s="198"/>
      <c r="LJ295" s="198"/>
      <c r="LK295" s="198"/>
      <c r="LL295" s="198"/>
      <c r="LM295" s="198"/>
      <c r="LN295" s="198"/>
      <c r="LO295" s="198"/>
      <c r="LP295" s="198"/>
      <c r="LQ295" s="244">
        <v>520</v>
      </c>
      <c r="LR295" s="198"/>
      <c r="LS295" s="198"/>
      <c r="LT295" s="198"/>
      <c r="LU295" s="198"/>
      <c r="LV295" s="198"/>
      <c r="LW295" s="198"/>
      <c r="LX295" s="198"/>
      <c r="LY295" s="198"/>
      <c r="LZ295" s="198"/>
      <c r="MA295" s="198"/>
      <c r="MB295" s="198"/>
      <c r="MC295" s="198"/>
      <c r="MD295" s="198"/>
      <c r="ME295" s="198"/>
      <c r="MF295" s="198"/>
      <c r="MG295" s="198"/>
      <c r="MH295" s="198"/>
      <c r="MI295" s="198"/>
      <c r="MJ295" s="198"/>
      <c r="MK295" s="198"/>
      <c r="ML295" s="198"/>
      <c r="MM295" s="198"/>
      <c r="MN295" s="244">
        <v>520</v>
      </c>
      <c r="MO295" s="242">
        <v>450</v>
      </c>
      <c r="MP295" s="198"/>
      <c r="MQ295" s="242">
        <v>450</v>
      </c>
      <c r="MR295" s="198"/>
      <c r="MS295" s="198"/>
      <c r="MT295" s="198"/>
      <c r="MU295" s="198"/>
      <c r="MV295" s="198"/>
      <c r="MW295" s="198"/>
      <c r="MX295" s="198"/>
      <c r="MY295" s="198"/>
      <c r="MZ295" s="198"/>
      <c r="NA295" s="242">
        <v>450</v>
      </c>
      <c r="NB295" s="198"/>
      <c r="NC295" s="198"/>
      <c r="ND295" s="198"/>
      <c r="NE295" s="198"/>
      <c r="NF295" s="198"/>
      <c r="NG295" s="198"/>
      <c r="NH295" s="198"/>
      <c r="NI295" s="198"/>
      <c r="NJ295" s="198"/>
      <c r="NK295" s="198"/>
      <c r="NL295" s="198"/>
      <c r="NM295" s="198"/>
      <c r="NN295" s="198"/>
      <c r="NO295" s="198"/>
      <c r="NP295" s="198"/>
      <c r="NQ295" s="198"/>
      <c r="NR295" s="198"/>
      <c r="NS295" s="198"/>
      <c r="NT295" s="198"/>
      <c r="NU295" s="198"/>
      <c r="NV295" s="198"/>
      <c r="NW295" s="198"/>
      <c r="NX295" s="198"/>
      <c r="NY295" s="198"/>
      <c r="NZ295" s="198"/>
      <c r="OA295" s="198"/>
      <c r="OB295" s="198"/>
      <c r="OC295" s="198"/>
      <c r="OD295" s="198"/>
      <c r="OE295" s="198"/>
      <c r="OF295" s="198"/>
      <c r="OG295" s="198"/>
      <c r="OH295" s="198"/>
      <c r="OI295" s="198"/>
      <c r="OJ295" s="198"/>
      <c r="OK295" s="198"/>
      <c r="OL295" s="198"/>
      <c r="OM295" s="198"/>
      <c r="ON295" s="198"/>
      <c r="OO295" s="198"/>
      <c r="OP295" s="198"/>
      <c r="OQ295" s="198"/>
      <c r="OR295" s="198"/>
      <c r="OS295" s="198"/>
      <c r="OT295" s="198"/>
      <c r="OU295" s="198"/>
      <c r="OV295" s="198"/>
      <c r="OW295" s="198"/>
      <c r="OX295" s="198"/>
      <c r="OY295" s="198"/>
      <c r="OZ295" s="198"/>
      <c r="PA295" s="198"/>
      <c r="PB295" s="198"/>
      <c r="PC295" s="198"/>
      <c r="PD295" s="198"/>
      <c r="PE295" s="198"/>
      <c r="PF295" s="198"/>
      <c r="PG295" s="198"/>
      <c r="PH295" s="198"/>
      <c r="PI295" s="198"/>
      <c r="PJ295" s="198"/>
      <c r="PK295" s="198"/>
      <c r="PL295" s="198"/>
      <c r="PM295" s="198"/>
      <c r="PN295" s="198"/>
      <c r="PO295" s="198"/>
      <c r="PP295" s="198"/>
      <c r="PQ295" s="198"/>
      <c r="PR295" s="198"/>
      <c r="PS295" s="198"/>
      <c r="PT295" s="198"/>
      <c r="PU295" s="198"/>
      <c r="PV295" s="198"/>
      <c r="PW295" s="198"/>
      <c r="PX295" s="261"/>
      <c r="PY295" s="261"/>
      <c r="PZ295" s="261"/>
      <c r="QA295" s="261"/>
      <c r="QB295" s="261"/>
      <c r="QC295" s="261"/>
      <c r="QD295" s="261"/>
      <c r="QE295" s="261"/>
      <c r="QF295" s="261"/>
      <c r="QG295" s="261"/>
      <c r="QH295" s="261"/>
      <c r="QI295" s="261"/>
      <c r="QJ295" s="261"/>
      <c r="QK295" s="261"/>
      <c r="QL295" s="261"/>
      <c r="QM295" s="261"/>
      <c r="QN295" s="261"/>
      <c r="QO295" s="261"/>
      <c r="QP295" s="261"/>
      <c r="QQ295" s="261"/>
      <c r="QR295" s="261"/>
      <c r="QS295" s="261"/>
      <c r="QT295" s="261"/>
      <c r="QU295" s="261"/>
      <c r="QV295" s="261"/>
      <c r="QW295" s="261"/>
      <c r="QX295" s="261"/>
      <c r="QY295" s="261"/>
      <c r="QZ295" s="261"/>
      <c r="RA295" s="261"/>
      <c r="RB295" s="261"/>
      <c r="RC295" s="261"/>
      <c r="RD295" s="261"/>
      <c r="RE295" s="261"/>
      <c r="RF295" s="261"/>
      <c r="RG295" s="261"/>
      <c r="RH295" s="261"/>
      <c r="RI295" s="261"/>
      <c r="RJ295" s="261"/>
      <c r="RK295" s="261"/>
      <c r="RL295" s="261"/>
      <c r="RM295" s="261"/>
      <c r="RN295" s="261"/>
      <c r="RO295" s="261"/>
      <c r="RP295" s="261"/>
      <c r="RQ295" s="261"/>
      <c r="RR295" s="261"/>
      <c r="RS295" s="261"/>
      <c r="RT295" s="261"/>
      <c r="RU295" s="261"/>
      <c r="RV295" s="261"/>
      <c r="RW295" s="261"/>
      <c r="RX295" s="261"/>
      <c r="RY295" s="261"/>
      <c r="RZ295" s="261"/>
      <c r="SA295" s="261"/>
      <c r="SB295" s="261"/>
      <c r="SC295" s="261"/>
      <c r="SD295" s="261"/>
      <c r="SE295" s="261"/>
    </row>
    <row r="296" spans="1:499" x14ac:dyDescent="0.2">
      <c r="A296" s="230" t="s">
        <v>830</v>
      </c>
      <c r="B296" s="231" t="s">
        <v>4543</v>
      </c>
      <c r="C296" s="225"/>
      <c r="D296" s="225"/>
      <c r="E296" s="225"/>
      <c r="F296" s="226" t="s">
        <v>5998</v>
      </c>
      <c r="G296" s="226" t="s">
        <v>5999</v>
      </c>
      <c r="H296" s="226" t="s">
        <v>5551</v>
      </c>
      <c r="I296" s="226" t="s">
        <v>6000</v>
      </c>
      <c r="J296" s="226"/>
      <c r="K296" s="226"/>
      <c r="L296" s="226"/>
      <c r="M296" s="226"/>
      <c r="N296" s="226" t="s">
        <v>5553</v>
      </c>
      <c r="O296" s="226" t="s">
        <v>5690</v>
      </c>
      <c r="P296" s="226"/>
      <c r="Q296" s="237">
        <v>0</v>
      </c>
      <c r="R296" s="238"/>
      <c r="S296" s="238"/>
      <c r="T296" s="238"/>
      <c r="U296" s="238"/>
      <c r="V296" s="238"/>
      <c r="W296" s="232" t="s">
        <v>5555</v>
      </c>
      <c r="X296" s="232"/>
      <c r="Y296" s="232" t="s">
        <v>5556</v>
      </c>
      <c r="Z296" s="235">
        <v>9.84</v>
      </c>
      <c r="AA296" s="235">
        <v>16</v>
      </c>
      <c r="AB296" s="235">
        <v>0</v>
      </c>
      <c r="AC296" s="224">
        <v>36526</v>
      </c>
      <c r="AD296" s="224">
        <v>36526</v>
      </c>
      <c r="AE296" s="125">
        <v>18</v>
      </c>
      <c r="AF296" s="125">
        <v>24</v>
      </c>
      <c r="AG296" s="125">
        <v>12</v>
      </c>
      <c r="AH296" s="236">
        <v>1</v>
      </c>
      <c r="AI296" s="236" t="s">
        <v>819</v>
      </c>
      <c r="AJ296" s="125" t="s">
        <v>6225</v>
      </c>
      <c r="AK296" s="175" t="s">
        <v>5144</v>
      </c>
      <c r="AL296" s="125" t="s">
        <v>820</v>
      </c>
      <c r="AM296" s="27" t="s">
        <v>5060</v>
      </c>
      <c r="AN296" s="126">
        <v>3.38</v>
      </c>
      <c r="AO296" s="126">
        <v>49</v>
      </c>
      <c r="AP296" s="126">
        <v>23.2</v>
      </c>
      <c r="AQ296" s="126">
        <v>1.5</v>
      </c>
      <c r="AR296" s="125">
        <v>0</v>
      </c>
      <c r="AS296" s="125">
        <v>0</v>
      </c>
      <c r="AT296" s="178">
        <v>43450</v>
      </c>
      <c r="AU296" s="178"/>
      <c r="AV296" s="178">
        <v>43467</v>
      </c>
      <c r="AW296" s="239" t="s">
        <v>855</v>
      </c>
      <c r="AX296" s="239" t="s">
        <v>846</v>
      </c>
      <c r="AY296" s="127"/>
      <c r="AZ296" s="127"/>
      <c r="BA296" s="128">
        <v>20</v>
      </c>
      <c r="BB296" s="128" t="s">
        <v>489</v>
      </c>
      <c r="BC296" s="128"/>
      <c r="BD296" s="128">
        <v>1</v>
      </c>
      <c r="BE296" s="129" t="s">
        <v>541</v>
      </c>
      <c r="BF296" s="130">
        <v>1</v>
      </c>
      <c r="BG296" s="240"/>
      <c r="BH296" s="241"/>
      <c r="BI296" s="190"/>
      <c r="BJ296" s="131">
        <v>663</v>
      </c>
      <c r="BK296" s="191">
        <v>147</v>
      </c>
      <c r="BL296" s="13">
        <v>441</v>
      </c>
      <c r="BM296" s="13">
        <v>219</v>
      </c>
      <c r="BN296" s="27" t="s">
        <v>5557</v>
      </c>
      <c r="BO296" s="13" t="s">
        <v>705</v>
      </c>
      <c r="BP296" s="222">
        <v>613</v>
      </c>
      <c r="BQ296" s="132"/>
      <c r="BR296" s="133"/>
      <c r="BS296" s="125">
        <v>1000000000</v>
      </c>
      <c r="BT296" s="134">
        <v>213</v>
      </c>
      <c r="BU296" s="135">
        <v>0.67869999999999997</v>
      </c>
      <c r="BV296" s="134">
        <v>100</v>
      </c>
      <c r="BW296" s="136">
        <v>0</v>
      </c>
      <c r="BX296" s="136">
        <v>100</v>
      </c>
      <c r="BY296" s="136">
        <v>0</v>
      </c>
      <c r="BZ296" s="134">
        <v>0</v>
      </c>
      <c r="CA296" s="134">
        <v>0</v>
      </c>
      <c r="CB296" s="134">
        <v>313</v>
      </c>
      <c r="CC296" s="135">
        <v>0.52790000000000004</v>
      </c>
      <c r="CD296" s="134"/>
      <c r="CE296" s="134"/>
      <c r="CF296" s="137">
        <v>350</v>
      </c>
      <c r="CG296" s="134">
        <v>221</v>
      </c>
      <c r="CH296" s="132"/>
      <c r="CI296" s="132"/>
      <c r="CJ296" s="229" t="s">
        <v>820</v>
      </c>
      <c r="CK296" s="233" t="s">
        <v>820</v>
      </c>
      <c r="CL296" s="138">
        <v>37</v>
      </c>
      <c r="CM296" s="138">
        <v>0</v>
      </c>
      <c r="CN296" s="135">
        <v>0</v>
      </c>
      <c r="CO296" s="135">
        <v>0.83</v>
      </c>
      <c r="CP296" s="139"/>
      <c r="CQ296" s="135">
        <v>1</v>
      </c>
      <c r="CR296" s="179">
        <v>43479</v>
      </c>
      <c r="CS296" s="180">
        <v>43479</v>
      </c>
      <c r="CT296" s="181">
        <v>43605</v>
      </c>
      <c r="CU296" s="181">
        <v>43311</v>
      </c>
      <c r="CV296" s="181">
        <v>43395</v>
      </c>
      <c r="CW296" s="181">
        <v>43395</v>
      </c>
      <c r="CX296" s="181">
        <v>43479</v>
      </c>
      <c r="CY296" s="135">
        <v>0</v>
      </c>
      <c r="CZ296" s="134">
        <v>0</v>
      </c>
      <c r="DA296" s="135">
        <v>0</v>
      </c>
      <c r="DB296" s="135">
        <v>2.197802197802198E-2</v>
      </c>
      <c r="DC296" s="135">
        <v>0</v>
      </c>
      <c r="DD296" s="135">
        <v>0</v>
      </c>
      <c r="DE296" s="140">
        <v>0</v>
      </c>
      <c r="DF296" s="13" t="s">
        <v>820</v>
      </c>
      <c r="DG296" s="80" t="s">
        <v>706</v>
      </c>
      <c r="DH296" s="18" t="b">
        <v>0</v>
      </c>
      <c r="DI296" s="79"/>
      <c r="DJ296" s="79"/>
      <c r="DK296" s="192"/>
      <c r="DL296" s="174"/>
      <c r="DM296" s="193"/>
      <c r="DN296" s="135"/>
      <c r="DO296" s="79"/>
      <c r="DP296" s="79"/>
      <c r="DQ296" s="79"/>
      <c r="DR296" s="79"/>
      <c r="DS296" s="79"/>
      <c r="DT296" s="79"/>
      <c r="DU296" s="79"/>
      <c r="DV296" s="18"/>
      <c r="DW296" s="18"/>
      <c r="DX296" s="18"/>
      <c r="DY296" s="177"/>
      <c r="DZ296" s="177">
        <v>0</v>
      </c>
      <c r="EA296" s="177">
        <v>0</v>
      </c>
      <c r="EB296" s="177">
        <v>0</v>
      </c>
      <c r="EC296" s="177">
        <v>0</v>
      </c>
      <c r="ED296" s="177">
        <v>0</v>
      </c>
      <c r="EE296" s="177">
        <v>0</v>
      </c>
      <c r="EF296" s="177">
        <v>0</v>
      </c>
      <c r="EG296" s="177">
        <v>0</v>
      </c>
      <c r="EH296" s="177">
        <v>0</v>
      </c>
      <c r="EI296" s="177">
        <v>0</v>
      </c>
      <c r="EJ296" s="177">
        <v>0</v>
      </c>
      <c r="EK296" s="177">
        <v>0</v>
      </c>
      <c r="EL296" s="177">
        <v>0</v>
      </c>
      <c r="EM296" s="177">
        <v>0</v>
      </c>
      <c r="EN296" s="177">
        <v>0</v>
      </c>
      <c r="EO296" s="177">
        <v>0</v>
      </c>
      <c r="EP296" s="177">
        <v>0</v>
      </c>
      <c r="EQ296" s="177">
        <v>0</v>
      </c>
      <c r="ER296" s="177">
        <v>0</v>
      </c>
      <c r="ES296" s="177">
        <v>0</v>
      </c>
      <c r="ET296" s="177">
        <v>0</v>
      </c>
      <c r="EU296" s="177">
        <v>250</v>
      </c>
      <c r="EV296" s="177">
        <v>0</v>
      </c>
      <c r="EW296" s="177">
        <v>0</v>
      </c>
      <c r="EX296" s="177">
        <v>0</v>
      </c>
      <c r="EY296" s="177">
        <v>250</v>
      </c>
      <c r="EZ296" s="177">
        <v>0</v>
      </c>
      <c r="FA296" s="177">
        <v>0</v>
      </c>
      <c r="FB296" s="177">
        <v>356</v>
      </c>
      <c r="FC296" s="195">
        <v>0</v>
      </c>
      <c r="FD296" s="195">
        <v>0</v>
      </c>
      <c r="FE296" s="195">
        <v>0</v>
      </c>
      <c r="FF296" s="197">
        <v>0</v>
      </c>
      <c r="FG296" s="243">
        <v>0</v>
      </c>
      <c r="FH296" s="243">
        <v>0</v>
      </c>
      <c r="FI296" s="243">
        <v>0</v>
      </c>
      <c r="FJ296" s="243">
        <v>0</v>
      </c>
      <c r="FK296" s="243">
        <v>0</v>
      </c>
      <c r="FL296" s="243">
        <v>0</v>
      </c>
      <c r="FM296" s="243">
        <v>0</v>
      </c>
      <c r="FN296" s="243">
        <v>0</v>
      </c>
      <c r="FO296" s="243">
        <v>0</v>
      </c>
      <c r="FP296" s="243">
        <v>0</v>
      </c>
      <c r="FQ296" s="243">
        <v>0</v>
      </c>
      <c r="FR296" s="243">
        <v>0</v>
      </c>
      <c r="FS296" s="243">
        <v>0</v>
      </c>
      <c r="FT296" s="243">
        <v>0</v>
      </c>
      <c r="FU296" s="243">
        <v>0</v>
      </c>
      <c r="FV296" s="243">
        <v>0</v>
      </c>
      <c r="FW296" s="243">
        <v>0</v>
      </c>
      <c r="FX296" s="243">
        <v>0</v>
      </c>
      <c r="FY296" s="243">
        <v>0</v>
      </c>
      <c r="FZ296" s="243">
        <v>0</v>
      </c>
      <c r="GA296" s="243">
        <v>0</v>
      </c>
      <c r="GB296" s="243">
        <v>0</v>
      </c>
      <c r="GC296" s="243">
        <v>0</v>
      </c>
      <c r="GD296" s="243">
        <v>0</v>
      </c>
      <c r="GE296" s="243">
        <v>0</v>
      </c>
      <c r="GF296" s="243">
        <v>0</v>
      </c>
      <c r="GG296" s="243">
        <v>0</v>
      </c>
      <c r="GH296" s="243">
        <v>0</v>
      </c>
      <c r="GI296" s="243">
        <v>0</v>
      </c>
      <c r="GJ296" s="243">
        <v>0</v>
      </c>
      <c r="GK296" s="243">
        <v>0</v>
      </c>
      <c r="GL296" s="243">
        <v>0</v>
      </c>
      <c r="GM296" s="243">
        <v>0</v>
      </c>
      <c r="GN296" s="243">
        <v>0</v>
      </c>
      <c r="GO296" s="243">
        <v>0</v>
      </c>
      <c r="GP296" s="243">
        <v>0</v>
      </c>
      <c r="GQ296" s="243">
        <v>0</v>
      </c>
      <c r="GR296" s="243">
        <v>0</v>
      </c>
      <c r="GS296" s="243">
        <v>0</v>
      </c>
      <c r="GT296" s="243">
        <v>0</v>
      </c>
      <c r="GU296" s="243">
        <v>0</v>
      </c>
      <c r="GV296" s="243">
        <v>0</v>
      </c>
      <c r="GW296" s="243">
        <v>0</v>
      </c>
      <c r="GX296" s="243">
        <v>0</v>
      </c>
      <c r="GY296" s="243">
        <v>0</v>
      </c>
      <c r="GZ296" s="243">
        <v>0</v>
      </c>
      <c r="HA296" s="243">
        <v>0</v>
      </c>
      <c r="HB296" s="243">
        <v>0</v>
      </c>
      <c r="HC296" s="243">
        <v>0</v>
      </c>
      <c r="HD296" s="243">
        <v>0</v>
      </c>
      <c r="HE296" s="251">
        <v>1</v>
      </c>
      <c r="HF296" s="251">
        <v>-2</v>
      </c>
      <c r="HG296" s="251">
        <v>-2</v>
      </c>
      <c r="HH296" s="242">
        <v>90</v>
      </c>
      <c r="HI296" s="242">
        <v>90</v>
      </c>
      <c r="HJ296" s="242">
        <v>71</v>
      </c>
      <c r="HK296" s="196"/>
      <c r="HL296" s="196"/>
      <c r="HM296" s="242">
        <v>68</v>
      </c>
      <c r="HN296" s="242">
        <v>66</v>
      </c>
      <c r="HO296" s="251">
        <v>-2</v>
      </c>
      <c r="HP296" s="242">
        <v>66</v>
      </c>
      <c r="HQ296" s="242">
        <v>66</v>
      </c>
      <c r="HR296" s="242">
        <v>62</v>
      </c>
      <c r="HS296" s="242">
        <v>62</v>
      </c>
      <c r="HT296" s="242">
        <v>62</v>
      </c>
      <c r="HU296" s="242">
        <v>61</v>
      </c>
      <c r="HV296" s="196"/>
      <c r="HW296" s="242">
        <v>61</v>
      </c>
      <c r="HX296" s="242">
        <v>61</v>
      </c>
      <c r="HY296" s="242">
        <v>58</v>
      </c>
      <c r="HZ296" s="242">
        <v>58</v>
      </c>
      <c r="IA296" s="242">
        <v>58</v>
      </c>
      <c r="IB296" s="242">
        <v>59</v>
      </c>
      <c r="IC296" s="242">
        <v>59</v>
      </c>
      <c r="ID296" s="242">
        <v>59</v>
      </c>
      <c r="IE296" s="242">
        <v>59</v>
      </c>
      <c r="IF296" s="242">
        <v>60</v>
      </c>
      <c r="IG296" s="242">
        <v>60</v>
      </c>
      <c r="IH296" s="242">
        <v>60</v>
      </c>
      <c r="II296" s="242">
        <v>58</v>
      </c>
      <c r="IJ296" s="242">
        <v>58</v>
      </c>
      <c r="IK296" s="242">
        <v>58</v>
      </c>
      <c r="IL296" s="242">
        <v>148</v>
      </c>
      <c r="IM296" s="242">
        <v>148</v>
      </c>
      <c r="IN296" s="242">
        <v>148</v>
      </c>
      <c r="IO296" s="242">
        <v>148</v>
      </c>
      <c r="IP296" s="242">
        <v>148</v>
      </c>
      <c r="IQ296" s="242">
        <v>149</v>
      </c>
      <c r="IR296" s="242">
        <v>149</v>
      </c>
      <c r="IS296" s="242">
        <v>146</v>
      </c>
      <c r="IT296" s="242">
        <v>147</v>
      </c>
      <c r="IU296" s="242">
        <v>147</v>
      </c>
      <c r="IV296" s="242">
        <v>147</v>
      </c>
      <c r="IW296" s="242">
        <v>147</v>
      </c>
      <c r="IX296" s="242">
        <v>147</v>
      </c>
      <c r="IY296" s="242">
        <v>145</v>
      </c>
      <c r="IZ296" s="196"/>
      <c r="JA296" s="242">
        <v>142</v>
      </c>
      <c r="JB296" s="242">
        <v>142</v>
      </c>
      <c r="JC296" s="242">
        <v>142</v>
      </c>
      <c r="JD296" s="245">
        <v>143</v>
      </c>
      <c r="JE296" s="245">
        <v>143</v>
      </c>
      <c r="JF296" s="245">
        <v>143</v>
      </c>
      <c r="JG296" s="245">
        <v>143</v>
      </c>
      <c r="JH296" s="245">
        <v>143</v>
      </c>
      <c r="JI296" s="245">
        <v>143</v>
      </c>
      <c r="JJ296" s="245"/>
      <c r="JK296" s="242">
        <v>143</v>
      </c>
      <c r="JL296" s="245">
        <v>143</v>
      </c>
      <c r="JM296" s="245">
        <v>144</v>
      </c>
      <c r="JN296" s="245">
        <v>142</v>
      </c>
      <c r="JO296" s="245">
        <v>142</v>
      </c>
      <c r="JP296" s="245">
        <v>142</v>
      </c>
      <c r="JQ296" s="196"/>
      <c r="JR296" s="245">
        <v>142</v>
      </c>
      <c r="JS296" s="245">
        <v>142</v>
      </c>
      <c r="JT296" s="245">
        <v>142</v>
      </c>
      <c r="JU296" s="245">
        <v>142</v>
      </c>
      <c r="JV296" s="245">
        <v>142</v>
      </c>
      <c r="JW296" s="245">
        <v>142</v>
      </c>
      <c r="JX296" s="245">
        <v>142</v>
      </c>
      <c r="JY296" s="245">
        <v>139</v>
      </c>
      <c r="JZ296" s="245">
        <v>139</v>
      </c>
      <c r="KA296" s="245">
        <v>138</v>
      </c>
      <c r="KB296" s="245">
        <v>138</v>
      </c>
      <c r="KC296" s="245">
        <v>138</v>
      </c>
      <c r="KD296" s="245">
        <v>138</v>
      </c>
      <c r="KE296" s="245">
        <v>138</v>
      </c>
      <c r="KF296" s="245">
        <v>138</v>
      </c>
      <c r="KG296" s="245">
        <v>138</v>
      </c>
      <c r="KH296" s="245">
        <v>138</v>
      </c>
      <c r="KI296" s="245">
        <v>138</v>
      </c>
      <c r="KJ296" s="245">
        <v>138</v>
      </c>
      <c r="KK296" s="245">
        <v>138</v>
      </c>
      <c r="KL296" s="245">
        <v>138</v>
      </c>
      <c r="KM296" s="245">
        <v>138</v>
      </c>
      <c r="KN296" s="245">
        <v>138</v>
      </c>
      <c r="KO296" s="250">
        <v>238</v>
      </c>
      <c r="KP296" s="250">
        <v>238</v>
      </c>
      <c r="KQ296" s="250">
        <v>238</v>
      </c>
      <c r="KR296" s="250">
        <v>238</v>
      </c>
      <c r="KS296" s="250">
        <v>238</v>
      </c>
      <c r="KT296" s="250">
        <v>238</v>
      </c>
      <c r="KU296" s="250">
        <v>239</v>
      </c>
      <c r="KV296" s="250">
        <v>239</v>
      </c>
      <c r="KW296" s="250">
        <v>239</v>
      </c>
      <c r="KX296" s="196"/>
      <c r="KY296" s="196"/>
      <c r="KZ296" s="196"/>
      <c r="LA296" s="196"/>
      <c r="LB296" s="250">
        <v>235</v>
      </c>
      <c r="LC296" s="245">
        <v>143</v>
      </c>
      <c r="LD296" s="245">
        <v>143</v>
      </c>
      <c r="LE296" s="250">
        <v>233</v>
      </c>
      <c r="LF296" s="199">
        <v>0</v>
      </c>
      <c r="LG296" s="250">
        <v>233</v>
      </c>
      <c r="LH296" s="196"/>
      <c r="LI296" s="196"/>
      <c r="LJ296" s="196"/>
      <c r="LK296" s="196"/>
      <c r="LL296" s="196"/>
      <c r="LM296" s="196"/>
      <c r="LN296" s="196"/>
      <c r="LO296" s="196"/>
      <c r="LP296" s="196"/>
      <c r="LQ296" s="250">
        <v>233</v>
      </c>
      <c r="LR296" s="196"/>
      <c r="LS296" s="196"/>
      <c r="LT296" s="196"/>
      <c r="LU296" s="196"/>
      <c r="LV296" s="196"/>
      <c r="LW296" s="196"/>
      <c r="LX296" s="196"/>
      <c r="LY296" s="196"/>
      <c r="LZ296" s="196"/>
      <c r="MA296" s="196"/>
      <c r="MB296" s="196"/>
      <c r="MC296" s="196"/>
      <c r="MD296" s="196"/>
      <c r="ME296" s="196"/>
      <c r="MF296" s="196"/>
      <c r="MG296" s="196"/>
      <c r="MH296" s="196"/>
      <c r="MI296" s="196"/>
      <c r="MJ296" s="196"/>
      <c r="MK296" s="196"/>
      <c r="ML296" s="196"/>
      <c r="MM296" s="196"/>
      <c r="MN296" s="250">
        <v>233</v>
      </c>
      <c r="MO296" s="250">
        <v>213</v>
      </c>
      <c r="MP296" s="196"/>
      <c r="MQ296" s="250">
        <v>213</v>
      </c>
      <c r="MR296" s="196"/>
      <c r="MS296" s="196"/>
      <c r="MT296" s="196"/>
      <c r="MU296" s="196"/>
      <c r="MV296" s="196"/>
      <c r="MW296" s="196"/>
      <c r="MX296" s="196"/>
      <c r="MY296" s="196"/>
      <c r="MZ296" s="196"/>
      <c r="NA296" s="245">
        <v>213</v>
      </c>
      <c r="NB296" s="196"/>
      <c r="NC296" s="196"/>
      <c r="ND296" s="196"/>
      <c r="NE296" s="196"/>
      <c r="NF296" s="196"/>
      <c r="NG296" s="196"/>
      <c r="NH296" s="196"/>
      <c r="NI296" s="196"/>
      <c r="NJ296" s="196"/>
      <c r="NK296" s="196"/>
      <c r="NL296" s="196"/>
      <c r="NM296" s="196"/>
      <c r="NN296" s="196"/>
      <c r="NO296" s="196"/>
      <c r="NP296" s="196"/>
      <c r="NQ296" s="196"/>
      <c r="NR296" s="196"/>
      <c r="NS296" s="196"/>
      <c r="NT296" s="196"/>
      <c r="NU296" s="196"/>
      <c r="NV296" s="196"/>
      <c r="NW296" s="196"/>
      <c r="NX296" s="196"/>
      <c r="NY296" s="196"/>
      <c r="NZ296" s="196"/>
      <c r="OA296" s="196"/>
      <c r="OB296" s="196"/>
      <c r="OC296" s="196"/>
      <c r="OD296" s="196"/>
      <c r="OE296" s="196"/>
      <c r="OF296" s="196"/>
      <c r="OG296" s="196"/>
      <c r="OH296" s="196"/>
      <c r="OI296" s="196"/>
      <c r="OJ296" s="196"/>
      <c r="OK296" s="196"/>
      <c r="OL296" s="196"/>
      <c r="OM296" s="196"/>
      <c r="ON296" s="196"/>
      <c r="OO296" s="196"/>
      <c r="OP296" s="196"/>
      <c r="OQ296" s="196"/>
      <c r="OR296" s="196"/>
      <c r="OS296" s="196"/>
      <c r="OT296" s="196"/>
      <c r="OU296" s="196"/>
      <c r="OV296" s="196"/>
      <c r="OW296" s="196"/>
      <c r="OX296" s="196"/>
      <c r="OY296" s="196"/>
      <c r="OZ296" s="196"/>
      <c r="PA296" s="196"/>
      <c r="PB296" s="196"/>
      <c r="PC296" s="196"/>
      <c r="PD296" s="196"/>
      <c r="PE296" s="196"/>
      <c r="PF296" s="196"/>
      <c r="PG296" s="196"/>
      <c r="PH296" s="196"/>
      <c r="PI296" s="196"/>
      <c r="PJ296" s="196"/>
      <c r="PK296" s="196"/>
      <c r="PL296" s="196"/>
      <c r="PM296" s="196"/>
      <c r="PN296" s="196"/>
      <c r="PO296" s="196"/>
      <c r="PP296" s="196"/>
      <c r="PQ296" s="196"/>
      <c r="PR296" s="196"/>
      <c r="PS296" s="196"/>
      <c r="PT296" s="196"/>
      <c r="PU296" s="196"/>
      <c r="PV296" s="196"/>
      <c r="PW296" s="196"/>
      <c r="PX296" s="261"/>
      <c r="PY296" s="261"/>
      <c r="PZ296" s="261"/>
      <c r="QA296" s="261"/>
      <c r="QB296" s="261"/>
      <c r="QC296" s="261"/>
      <c r="QD296" s="261"/>
      <c r="QE296" s="261"/>
      <c r="QF296" s="261"/>
      <c r="QG296" s="261"/>
      <c r="QH296" s="261"/>
      <c r="QI296" s="261"/>
      <c r="QJ296" s="261"/>
      <c r="QK296" s="261"/>
      <c r="QL296" s="261"/>
      <c r="QM296" s="261"/>
      <c r="QN296" s="261"/>
      <c r="QO296" s="261"/>
      <c r="QP296" s="261"/>
      <c r="QQ296" s="261"/>
      <c r="QR296" s="261"/>
      <c r="QS296" s="261"/>
      <c r="QT296" s="261"/>
      <c r="QU296" s="261"/>
      <c r="QV296" s="261"/>
      <c r="QW296" s="261"/>
      <c r="QX296" s="261"/>
      <c r="QY296" s="261"/>
      <c r="QZ296" s="261"/>
      <c r="RA296" s="261"/>
      <c r="RB296" s="261"/>
      <c r="RC296" s="261"/>
      <c r="RD296" s="261"/>
      <c r="RE296" s="261"/>
      <c r="RF296" s="261"/>
      <c r="RG296" s="261"/>
      <c r="RH296" s="261"/>
      <c r="RI296" s="261"/>
      <c r="RJ296" s="261"/>
      <c r="RK296" s="261"/>
      <c r="RL296" s="261"/>
      <c r="RM296" s="261"/>
      <c r="RN296" s="261"/>
      <c r="RO296" s="261"/>
      <c r="RP296" s="261"/>
      <c r="RQ296" s="261"/>
      <c r="RR296" s="261"/>
      <c r="RS296" s="261"/>
      <c r="RT296" s="261"/>
      <c r="RU296" s="261"/>
      <c r="RV296" s="261"/>
      <c r="RW296" s="261"/>
      <c r="RX296" s="261"/>
      <c r="RY296" s="261"/>
      <c r="RZ296" s="261"/>
      <c r="SA296" s="261"/>
      <c r="SB296" s="261"/>
      <c r="SC296" s="261"/>
      <c r="SD296" s="261"/>
      <c r="SE296" s="261"/>
    </row>
    <row r="297" spans="1:499" x14ac:dyDescent="0.2">
      <c r="A297" s="230" t="s">
        <v>830</v>
      </c>
      <c r="B297" s="231" t="s">
        <v>1672</v>
      </c>
      <c r="C297" s="225"/>
      <c r="D297" s="225"/>
      <c r="E297" s="225"/>
      <c r="F297" s="226" t="s">
        <v>6001</v>
      </c>
      <c r="G297" s="226" t="s">
        <v>5999</v>
      </c>
      <c r="H297" s="226" t="s">
        <v>5551</v>
      </c>
      <c r="I297" s="226" t="s">
        <v>6000</v>
      </c>
      <c r="J297" s="226"/>
      <c r="K297" s="226"/>
      <c r="L297" s="226"/>
      <c r="M297" s="226"/>
      <c r="N297" s="226" t="s">
        <v>5808</v>
      </c>
      <c r="O297" s="226" t="s">
        <v>5926</v>
      </c>
      <c r="P297" s="226"/>
      <c r="Q297" s="237">
        <v>0</v>
      </c>
      <c r="R297" s="238"/>
      <c r="S297" s="238"/>
      <c r="T297" s="238"/>
      <c r="U297" s="238"/>
      <c r="V297" s="238"/>
      <c r="W297" s="232" t="s">
        <v>5555</v>
      </c>
      <c r="X297" s="232"/>
      <c r="Y297" s="232" t="s">
        <v>5556</v>
      </c>
      <c r="Z297" s="235">
        <v>8.65</v>
      </c>
      <c r="AA297" s="235">
        <v>13.5</v>
      </c>
      <c r="AB297" s="235">
        <v>0</v>
      </c>
      <c r="AC297" s="224">
        <v>36526</v>
      </c>
      <c r="AD297" s="224">
        <v>36526</v>
      </c>
      <c r="AE297" s="125">
        <v>18</v>
      </c>
      <c r="AF297" s="125">
        <v>24</v>
      </c>
      <c r="AG297" s="125">
        <v>12</v>
      </c>
      <c r="AH297" s="236">
        <v>1</v>
      </c>
      <c r="AI297" s="236" t="s">
        <v>819</v>
      </c>
      <c r="AJ297" s="125" t="s">
        <v>6225</v>
      </c>
      <c r="AK297" s="175" t="s">
        <v>5144</v>
      </c>
      <c r="AL297" s="125" t="s">
        <v>820</v>
      </c>
      <c r="AM297" s="27" t="s">
        <v>820</v>
      </c>
      <c r="AN297" s="126">
        <v>3.62</v>
      </c>
      <c r="AO297" s="126">
        <v>10.4</v>
      </c>
      <c r="AP297" s="126">
        <v>6.6</v>
      </c>
      <c r="AQ297" s="126">
        <v>2.8</v>
      </c>
      <c r="AR297" s="125">
        <v>0</v>
      </c>
      <c r="AS297" s="125">
        <v>0</v>
      </c>
      <c r="AT297" s="178">
        <v>43450</v>
      </c>
      <c r="AU297" s="178">
        <v>42793</v>
      </c>
      <c r="AV297" s="178">
        <v>43415</v>
      </c>
      <c r="AW297" s="239" t="s">
        <v>855</v>
      </c>
      <c r="AX297" s="239" t="s">
        <v>846</v>
      </c>
      <c r="AY297" s="127"/>
      <c r="AZ297" s="127"/>
      <c r="BA297" s="128">
        <v>40</v>
      </c>
      <c r="BB297" s="128" t="s">
        <v>489</v>
      </c>
      <c r="BC297" s="128"/>
      <c r="BD297" s="128">
        <v>1</v>
      </c>
      <c r="BE297" s="129" t="s">
        <v>541</v>
      </c>
      <c r="BF297" s="130">
        <v>1</v>
      </c>
      <c r="BG297" s="240"/>
      <c r="BH297" s="241"/>
      <c r="BI297" s="190"/>
      <c r="BJ297" s="131">
        <v>150</v>
      </c>
      <c r="BK297" s="191">
        <v>157</v>
      </c>
      <c r="BL297" s="13">
        <v>100</v>
      </c>
      <c r="BM297" s="13">
        <v>50</v>
      </c>
      <c r="BN297" s="27" t="s">
        <v>5557</v>
      </c>
      <c r="BO297" s="13" t="s">
        <v>705</v>
      </c>
      <c r="BP297" s="222">
        <v>138</v>
      </c>
      <c r="BQ297" s="132"/>
      <c r="BR297" s="133"/>
      <c r="BS297" s="125">
        <v>1000000000</v>
      </c>
      <c r="BT297" s="134">
        <v>36</v>
      </c>
      <c r="BU297" s="135">
        <v>0.76</v>
      </c>
      <c r="BV297" s="134">
        <v>60</v>
      </c>
      <c r="BW297" s="136">
        <v>0</v>
      </c>
      <c r="BX297" s="136">
        <v>60</v>
      </c>
      <c r="BY297" s="136">
        <v>0</v>
      </c>
      <c r="BZ297" s="134">
        <v>0</v>
      </c>
      <c r="CA297" s="134">
        <v>0</v>
      </c>
      <c r="CB297" s="134">
        <v>96</v>
      </c>
      <c r="CC297" s="135">
        <v>0.36</v>
      </c>
      <c r="CD297" s="134"/>
      <c r="CE297" s="134"/>
      <c r="CF297" s="137">
        <v>54</v>
      </c>
      <c r="CG297" s="134">
        <v>50</v>
      </c>
      <c r="CH297" s="132"/>
      <c r="CI297" s="132"/>
      <c r="CJ297" s="229" t="s">
        <v>820</v>
      </c>
      <c r="CK297" s="233" t="s">
        <v>820</v>
      </c>
      <c r="CL297" s="138">
        <v>68</v>
      </c>
      <c r="CM297" s="138">
        <v>0</v>
      </c>
      <c r="CN297" s="135">
        <v>0</v>
      </c>
      <c r="CO297" s="135">
        <v>0.75</v>
      </c>
      <c r="CP297" s="139"/>
      <c r="CQ297" s="135">
        <v>1</v>
      </c>
      <c r="CR297" s="179">
        <v>43479</v>
      </c>
      <c r="CS297" s="180">
        <v>43479</v>
      </c>
      <c r="CT297" s="181">
        <v>43605</v>
      </c>
      <c r="CU297" s="181">
        <v>43311</v>
      </c>
      <c r="CV297" s="181">
        <v>43395</v>
      </c>
      <c r="CW297" s="181">
        <v>43395</v>
      </c>
      <c r="CX297" s="181">
        <v>43479</v>
      </c>
      <c r="CY297" s="135">
        <v>0</v>
      </c>
      <c r="CZ297" s="134">
        <v>0</v>
      </c>
      <c r="DA297" s="135">
        <v>0</v>
      </c>
      <c r="DB297" s="135">
        <v>2.197802197802198E-2</v>
      </c>
      <c r="DC297" s="135">
        <v>0</v>
      </c>
      <c r="DD297" s="135">
        <v>0</v>
      </c>
      <c r="DE297" s="140">
        <v>0</v>
      </c>
      <c r="DF297" s="13" t="s">
        <v>820</v>
      </c>
      <c r="DG297" s="80" t="s">
        <v>706</v>
      </c>
      <c r="DH297" s="18" t="b">
        <v>0</v>
      </c>
      <c r="DI297" s="79"/>
      <c r="DJ297" s="79"/>
      <c r="DK297" s="192"/>
      <c r="DL297" s="174"/>
      <c r="DM297" s="193"/>
      <c r="DN297" s="135"/>
      <c r="DO297" s="79"/>
      <c r="DP297" s="79"/>
      <c r="DQ297" s="79"/>
      <c r="DR297" s="79"/>
      <c r="DS297" s="79"/>
      <c r="DT297" s="79"/>
      <c r="DU297" s="79"/>
      <c r="DV297" s="18"/>
      <c r="DW297" s="18"/>
      <c r="DX297" s="18"/>
      <c r="DY297" s="177"/>
      <c r="DZ297" s="177">
        <v>0</v>
      </c>
      <c r="EA297" s="177">
        <v>0</v>
      </c>
      <c r="EB297" s="177">
        <v>0</v>
      </c>
      <c r="EC297" s="177">
        <v>0</v>
      </c>
      <c r="ED297" s="177">
        <v>0</v>
      </c>
      <c r="EE297" s="177">
        <v>0</v>
      </c>
      <c r="EF297" s="177">
        <v>0</v>
      </c>
      <c r="EG297" s="177">
        <v>0</v>
      </c>
      <c r="EH297" s="177">
        <v>0</v>
      </c>
      <c r="EI297" s="177">
        <v>0</v>
      </c>
      <c r="EJ297" s="177">
        <v>0</v>
      </c>
      <c r="EK297" s="177">
        <v>0</v>
      </c>
      <c r="EL297" s="177">
        <v>0</v>
      </c>
      <c r="EM297" s="177">
        <v>0</v>
      </c>
      <c r="EN297" s="177">
        <v>0</v>
      </c>
      <c r="EO297" s="177">
        <v>0</v>
      </c>
      <c r="EP297" s="177">
        <v>0</v>
      </c>
      <c r="EQ297" s="177">
        <v>0</v>
      </c>
      <c r="ER297" s="177">
        <v>0</v>
      </c>
      <c r="ES297" s="177">
        <v>0</v>
      </c>
      <c r="ET297" s="177">
        <v>0</v>
      </c>
      <c r="EU297" s="177">
        <v>0</v>
      </c>
      <c r="EV297" s="177">
        <v>0</v>
      </c>
      <c r="EW297" s="177">
        <v>0</v>
      </c>
      <c r="EX297" s="177">
        <v>0</v>
      </c>
      <c r="EY297" s="177">
        <v>0</v>
      </c>
      <c r="EZ297" s="177">
        <v>0</v>
      </c>
      <c r="FA297" s="177">
        <v>0</v>
      </c>
      <c r="FB297" s="177">
        <v>68</v>
      </c>
      <c r="FC297" s="249">
        <v>95</v>
      </c>
      <c r="FD297" s="248">
        <v>75</v>
      </c>
      <c r="FE297" s="248">
        <v>73</v>
      </c>
      <c r="FF297" s="248">
        <v>73</v>
      </c>
      <c r="FG297" s="248">
        <v>71</v>
      </c>
      <c r="FH297" s="248">
        <v>70</v>
      </c>
      <c r="FI297" s="248">
        <v>70</v>
      </c>
      <c r="FJ297" s="248">
        <v>70</v>
      </c>
      <c r="FK297" s="244">
        <v>53</v>
      </c>
      <c r="FL297" s="244">
        <v>53</v>
      </c>
      <c r="FM297" s="244">
        <v>53</v>
      </c>
      <c r="FN297" s="244">
        <v>53</v>
      </c>
      <c r="FO297" s="244">
        <v>53</v>
      </c>
      <c r="FP297" s="244">
        <v>53</v>
      </c>
      <c r="FQ297" s="244">
        <v>53</v>
      </c>
      <c r="FR297" s="244">
        <v>53</v>
      </c>
      <c r="FS297" s="244">
        <v>53</v>
      </c>
      <c r="FT297" s="244">
        <v>53</v>
      </c>
      <c r="FU297" s="244">
        <v>53</v>
      </c>
      <c r="FV297" s="244">
        <v>53</v>
      </c>
      <c r="FW297" s="244">
        <v>53</v>
      </c>
      <c r="FX297" s="244">
        <v>53</v>
      </c>
      <c r="FY297" s="244">
        <v>53</v>
      </c>
      <c r="FZ297" s="244">
        <v>53</v>
      </c>
      <c r="GA297" s="244">
        <v>53</v>
      </c>
      <c r="GB297" s="244">
        <v>53</v>
      </c>
      <c r="GC297" s="244">
        <v>53</v>
      </c>
      <c r="GD297" s="244">
        <v>48</v>
      </c>
      <c r="GE297" s="244">
        <v>48</v>
      </c>
      <c r="GF297" s="244">
        <v>47</v>
      </c>
      <c r="GG297" s="244">
        <v>47</v>
      </c>
      <c r="GH297" s="244">
        <v>45</v>
      </c>
      <c r="GI297" s="244">
        <v>45</v>
      </c>
      <c r="GJ297" s="244">
        <v>45</v>
      </c>
      <c r="GK297" s="244">
        <v>45</v>
      </c>
      <c r="GL297" s="244">
        <v>45</v>
      </c>
      <c r="GM297" s="244">
        <v>45</v>
      </c>
      <c r="GN297" s="244">
        <v>37</v>
      </c>
      <c r="GO297" s="244">
        <v>36</v>
      </c>
      <c r="GP297" s="244">
        <v>36</v>
      </c>
      <c r="GQ297" s="244">
        <v>36</v>
      </c>
      <c r="GR297" s="244">
        <v>36</v>
      </c>
      <c r="GS297" s="244">
        <v>36</v>
      </c>
      <c r="GT297" s="244">
        <v>36</v>
      </c>
      <c r="GU297" s="244">
        <v>35</v>
      </c>
      <c r="GV297" s="244">
        <v>35</v>
      </c>
      <c r="GW297" s="244">
        <v>35</v>
      </c>
      <c r="GX297" s="244">
        <v>35</v>
      </c>
      <c r="GY297" s="244">
        <v>35</v>
      </c>
      <c r="GZ297" s="244">
        <v>34</v>
      </c>
      <c r="HA297" s="242">
        <v>32</v>
      </c>
      <c r="HB297" s="242">
        <v>32</v>
      </c>
      <c r="HC297" s="242">
        <v>32</v>
      </c>
      <c r="HD297" s="242">
        <v>32</v>
      </c>
      <c r="HE297" s="242">
        <v>1</v>
      </c>
      <c r="HF297" s="242">
        <v>32</v>
      </c>
      <c r="HG297" s="242">
        <v>32</v>
      </c>
      <c r="HH297" s="242">
        <v>32</v>
      </c>
      <c r="HI297" s="242">
        <v>32</v>
      </c>
      <c r="HJ297" s="242">
        <v>32</v>
      </c>
      <c r="HK297" s="198"/>
      <c r="HL297" s="198"/>
      <c r="HM297" s="242">
        <v>32</v>
      </c>
      <c r="HN297" s="242">
        <v>32</v>
      </c>
      <c r="HO297" s="242">
        <v>32</v>
      </c>
      <c r="HP297" s="242">
        <v>32</v>
      </c>
      <c r="HQ297" s="242">
        <v>32</v>
      </c>
      <c r="HR297" s="242">
        <v>32</v>
      </c>
      <c r="HS297" s="242">
        <v>32</v>
      </c>
      <c r="HT297" s="242">
        <v>32</v>
      </c>
      <c r="HU297" s="242">
        <v>32</v>
      </c>
      <c r="HV297" s="198"/>
      <c r="HW297" s="242">
        <v>32</v>
      </c>
      <c r="HX297" s="242">
        <v>32</v>
      </c>
      <c r="HY297" s="242">
        <v>32</v>
      </c>
      <c r="HZ297" s="242">
        <v>32</v>
      </c>
      <c r="IA297" s="242">
        <v>32</v>
      </c>
      <c r="IB297" s="242">
        <v>32</v>
      </c>
      <c r="IC297" s="242">
        <v>32</v>
      </c>
      <c r="ID297" s="242">
        <v>29</v>
      </c>
      <c r="IE297" s="242">
        <v>29</v>
      </c>
      <c r="IF297" s="242">
        <v>29</v>
      </c>
      <c r="IG297" s="242">
        <v>29</v>
      </c>
      <c r="IH297" s="242">
        <v>29</v>
      </c>
      <c r="II297" s="242">
        <v>26</v>
      </c>
      <c r="IJ297" s="242">
        <v>26</v>
      </c>
      <c r="IK297" s="242">
        <v>26</v>
      </c>
      <c r="IL297" s="242">
        <v>26</v>
      </c>
      <c r="IM297" s="242">
        <v>23</v>
      </c>
      <c r="IN297" s="242">
        <v>23</v>
      </c>
      <c r="IO297" s="242">
        <v>23</v>
      </c>
      <c r="IP297" s="242">
        <v>23</v>
      </c>
      <c r="IQ297" s="242">
        <v>23</v>
      </c>
      <c r="IR297" s="242">
        <v>23</v>
      </c>
      <c r="IS297" s="242">
        <v>23</v>
      </c>
      <c r="IT297" s="242">
        <v>21</v>
      </c>
      <c r="IU297" s="242">
        <v>21</v>
      </c>
      <c r="IV297" s="242">
        <v>21</v>
      </c>
      <c r="IW297" s="242">
        <v>21</v>
      </c>
      <c r="IX297" s="242">
        <v>19</v>
      </c>
      <c r="IY297" s="242">
        <v>19</v>
      </c>
      <c r="IZ297" s="198"/>
      <c r="JA297" s="242">
        <v>19</v>
      </c>
      <c r="JB297" s="242">
        <v>19</v>
      </c>
      <c r="JC297" s="242">
        <v>19</v>
      </c>
      <c r="JD297" s="242">
        <v>18</v>
      </c>
      <c r="JE297" s="242">
        <v>18</v>
      </c>
      <c r="JF297" s="242">
        <v>18</v>
      </c>
      <c r="JG297" s="242">
        <v>18</v>
      </c>
      <c r="JH297" s="242">
        <v>18</v>
      </c>
      <c r="JI297" s="242">
        <v>18</v>
      </c>
      <c r="JJ297" s="242"/>
      <c r="JK297" s="242">
        <v>18</v>
      </c>
      <c r="JL297" s="242">
        <v>18</v>
      </c>
      <c r="JM297" s="242">
        <v>18</v>
      </c>
      <c r="JN297" s="242">
        <v>18</v>
      </c>
      <c r="JO297" s="242">
        <v>17</v>
      </c>
      <c r="JP297" s="242">
        <v>17</v>
      </c>
      <c r="JQ297" s="198"/>
      <c r="JR297" s="242">
        <v>15</v>
      </c>
      <c r="JS297" s="242">
        <v>15</v>
      </c>
      <c r="JT297" s="242">
        <v>15</v>
      </c>
      <c r="JU297" s="242">
        <v>15</v>
      </c>
      <c r="JV297" s="242">
        <v>15</v>
      </c>
      <c r="JW297" s="242">
        <v>15</v>
      </c>
      <c r="JX297" s="242">
        <v>15</v>
      </c>
      <c r="JY297" s="242">
        <v>16</v>
      </c>
      <c r="JZ297" s="242">
        <v>16</v>
      </c>
      <c r="KA297" s="242">
        <v>16</v>
      </c>
      <c r="KB297" s="242">
        <v>16</v>
      </c>
      <c r="KC297" s="242">
        <v>16</v>
      </c>
      <c r="KD297" s="242">
        <v>16</v>
      </c>
      <c r="KE297" s="242">
        <v>16</v>
      </c>
      <c r="KF297" s="242">
        <v>16</v>
      </c>
      <c r="KG297" s="242">
        <v>16</v>
      </c>
      <c r="KH297" s="244">
        <v>56</v>
      </c>
      <c r="KI297" s="244">
        <v>56</v>
      </c>
      <c r="KJ297" s="244">
        <v>56</v>
      </c>
      <c r="KK297" s="244">
        <v>56</v>
      </c>
      <c r="KL297" s="244">
        <v>56</v>
      </c>
      <c r="KM297" s="244">
        <v>55</v>
      </c>
      <c r="KN297" s="244">
        <v>55</v>
      </c>
      <c r="KO297" s="244">
        <v>55</v>
      </c>
      <c r="KP297" s="244">
        <v>55</v>
      </c>
      <c r="KQ297" s="244">
        <v>55</v>
      </c>
      <c r="KR297" s="244">
        <v>55</v>
      </c>
      <c r="KS297" s="244">
        <v>55</v>
      </c>
      <c r="KT297" s="244">
        <v>55</v>
      </c>
      <c r="KU297" s="244">
        <v>54</v>
      </c>
      <c r="KV297" s="244">
        <v>53</v>
      </c>
      <c r="KW297" s="244">
        <v>53</v>
      </c>
      <c r="KX297" s="198"/>
      <c r="KY297" s="198"/>
      <c r="KZ297" s="198"/>
      <c r="LA297" s="198"/>
      <c r="LB297" s="244">
        <v>48</v>
      </c>
      <c r="LC297" s="242">
        <v>18</v>
      </c>
      <c r="LD297" s="242">
        <v>18</v>
      </c>
      <c r="LE297" s="244">
        <v>47</v>
      </c>
      <c r="LF297" s="243">
        <v>0</v>
      </c>
      <c r="LG297" s="244">
        <v>47</v>
      </c>
      <c r="LH297" s="198"/>
      <c r="LI297" s="198"/>
      <c r="LJ297" s="198"/>
      <c r="LK297" s="198"/>
      <c r="LL297" s="198"/>
      <c r="LM297" s="198"/>
      <c r="LN297" s="198"/>
      <c r="LO297" s="198"/>
      <c r="LP297" s="198"/>
      <c r="LQ297" s="244">
        <v>47</v>
      </c>
      <c r="LR297" s="198"/>
      <c r="LS297" s="198"/>
      <c r="LT297" s="198"/>
      <c r="LU297" s="198"/>
      <c r="LV297" s="198"/>
      <c r="LW297" s="198"/>
      <c r="LX297" s="198"/>
      <c r="LY297" s="198"/>
      <c r="LZ297" s="198"/>
      <c r="MA297" s="198"/>
      <c r="MB297" s="198"/>
      <c r="MC297" s="198"/>
      <c r="MD297" s="198"/>
      <c r="ME297" s="198"/>
      <c r="MF297" s="198"/>
      <c r="MG297" s="198"/>
      <c r="MH297" s="198"/>
      <c r="MI297" s="198"/>
      <c r="MJ297" s="198"/>
      <c r="MK297" s="198"/>
      <c r="ML297" s="198"/>
      <c r="MM297" s="198"/>
      <c r="MN297" s="244">
        <v>47</v>
      </c>
      <c r="MO297" s="242">
        <v>36</v>
      </c>
      <c r="MP297" s="198"/>
      <c r="MQ297" s="242">
        <v>36</v>
      </c>
      <c r="MR297" s="198"/>
      <c r="MS297" s="198"/>
      <c r="MT297" s="198"/>
      <c r="MU297" s="198"/>
      <c r="MV297" s="198"/>
      <c r="MW297" s="198"/>
      <c r="MX297" s="198"/>
      <c r="MY297" s="198"/>
      <c r="MZ297" s="198"/>
      <c r="NA297" s="242">
        <v>36</v>
      </c>
      <c r="NB297" s="198"/>
      <c r="NC297" s="198"/>
      <c r="ND297" s="198"/>
      <c r="NE297" s="198"/>
      <c r="NF297" s="198"/>
      <c r="NG297" s="198"/>
      <c r="NH297" s="198"/>
      <c r="NI297" s="198"/>
      <c r="NJ297" s="198"/>
      <c r="NK297" s="198"/>
      <c r="NL297" s="198"/>
      <c r="NM297" s="198"/>
      <c r="NN297" s="198"/>
      <c r="NO297" s="198"/>
      <c r="NP297" s="198"/>
      <c r="NQ297" s="198"/>
      <c r="NR297" s="198"/>
      <c r="NS297" s="198"/>
      <c r="NT297" s="198"/>
      <c r="NU297" s="198"/>
      <c r="NV297" s="198"/>
      <c r="NW297" s="198"/>
      <c r="NX297" s="198"/>
      <c r="NY297" s="198"/>
      <c r="NZ297" s="198"/>
      <c r="OA297" s="198"/>
      <c r="OB297" s="198"/>
      <c r="OC297" s="198"/>
      <c r="OD297" s="198"/>
      <c r="OE297" s="198"/>
      <c r="OF297" s="198"/>
      <c r="OG297" s="198"/>
      <c r="OH297" s="198"/>
      <c r="OI297" s="198"/>
      <c r="OJ297" s="198"/>
      <c r="OK297" s="198"/>
      <c r="OL297" s="198"/>
      <c r="OM297" s="198"/>
      <c r="ON297" s="198"/>
      <c r="OO297" s="198"/>
      <c r="OP297" s="198"/>
      <c r="OQ297" s="198"/>
      <c r="OR297" s="198"/>
      <c r="OS297" s="198"/>
      <c r="OT297" s="198"/>
      <c r="OU297" s="198"/>
      <c r="OV297" s="198"/>
      <c r="OW297" s="198"/>
      <c r="OX297" s="198"/>
      <c r="OY297" s="198"/>
      <c r="OZ297" s="198"/>
      <c r="PA297" s="198"/>
      <c r="PB297" s="198"/>
      <c r="PC297" s="198"/>
      <c r="PD297" s="198"/>
      <c r="PE297" s="198"/>
      <c r="PF297" s="198"/>
      <c r="PG297" s="198"/>
      <c r="PH297" s="198"/>
      <c r="PI297" s="198"/>
      <c r="PJ297" s="198"/>
      <c r="PK297" s="198"/>
      <c r="PL297" s="198"/>
      <c r="PM297" s="198"/>
      <c r="PN297" s="198"/>
      <c r="PO297" s="198"/>
      <c r="PP297" s="198"/>
      <c r="PQ297" s="198"/>
      <c r="PR297" s="198"/>
      <c r="PS297" s="198"/>
      <c r="PT297" s="198"/>
      <c r="PU297" s="198"/>
      <c r="PV297" s="198"/>
      <c r="PW297" s="198"/>
      <c r="PX297" s="261"/>
      <c r="PY297" s="261"/>
      <c r="PZ297" s="261"/>
      <c r="QA297" s="261"/>
      <c r="QB297" s="261"/>
      <c r="QC297" s="261"/>
      <c r="QD297" s="261"/>
      <c r="QE297" s="261"/>
      <c r="QF297" s="261"/>
      <c r="QG297" s="261"/>
      <c r="QH297" s="261"/>
      <c r="QI297" s="261"/>
      <c r="QJ297" s="261"/>
      <c r="QK297" s="261"/>
      <c r="QL297" s="261"/>
      <c r="QM297" s="261"/>
      <c r="QN297" s="261"/>
      <c r="QO297" s="261"/>
      <c r="QP297" s="261"/>
      <c r="QQ297" s="261"/>
      <c r="QR297" s="261"/>
      <c r="QS297" s="261"/>
      <c r="QT297" s="261"/>
      <c r="QU297" s="261"/>
      <c r="QV297" s="261"/>
      <c r="QW297" s="261"/>
      <c r="QX297" s="261"/>
      <c r="QY297" s="261"/>
      <c r="QZ297" s="261"/>
      <c r="RA297" s="261"/>
      <c r="RB297" s="261"/>
      <c r="RC297" s="261"/>
      <c r="RD297" s="261"/>
      <c r="RE297" s="261"/>
      <c r="RF297" s="261"/>
      <c r="RG297" s="261"/>
      <c r="RH297" s="261"/>
      <c r="RI297" s="261"/>
      <c r="RJ297" s="261"/>
      <c r="RK297" s="261"/>
      <c r="RL297" s="261"/>
      <c r="RM297" s="261"/>
      <c r="RN297" s="261"/>
      <c r="RO297" s="261"/>
      <c r="RP297" s="261"/>
      <c r="RQ297" s="261"/>
      <c r="RR297" s="261"/>
      <c r="RS297" s="261"/>
      <c r="RT297" s="261"/>
      <c r="RU297" s="261"/>
      <c r="RV297" s="261"/>
      <c r="RW297" s="261"/>
      <c r="RX297" s="261"/>
      <c r="RY297" s="261"/>
      <c r="RZ297" s="261"/>
      <c r="SA297" s="261"/>
      <c r="SB297" s="261"/>
      <c r="SC297" s="261"/>
      <c r="SD297" s="261"/>
      <c r="SE297" s="261"/>
    </row>
    <row r="298" spans="1:499" x14ac:dyDescent="0.2">
      <c r="A298" s="230" t="s">
        <v>830</v>
      </c>
      <c r="B298" s="231" t="s">
        <v>1660</v>
      </c>
      <c r="C298" s="225"/>
      <c r="D298" s="225"/>
      <c r="E298" s="225"/>
      <c r="F298" s="226" t="s">
        <v>6002</v>
      </c>
      <c r="G298" s="226" t="s">
        <v>5550</v>
      </c>
      <c r="H298" s="226" t="s">
        <v>5551</v>
      </c>
      <c r="I298" s="226" t="s">
        <v>6003</v>
      </c>
      <c r="J298" s="226"/>
      <c r="K298" s="226"/>
      <c r="L298" s="226"/>
      <c r="M298" s="226"/>
      <c r="N298" s="226" t="s">
        <v>5553</v>
      </c>
      <c r="O298" s="226" t="s">
        <v>6004</v>
      </c>
      <c r="P298" s="226"/>
      <c r="Q298" s="237">
        <v>0</v>
      </c>
      <c r="R298" s="238"/>
      <c r="S298" s="238"/>
      <c r="T298" s="238"/>
      <c r="U298" s="238"/>
      <c r="V298" s="238"/>
      <c r="W298" s="232" t="s">
        <v>5561</v>
      </c>
      <c r="X298" s="232"/>
      <c r="Y298" s="232" t="s">
        <v>5556</v>
      </c>
      <c r="Z298" s="235">
        <v>0.34</v>
      </c>
      <c r="AA298" s="235">
        <v>0.56000000000000005</v>
      </c>
      <c r="AB298" s="235">
        <v>0</v>
      </c>
      <c r="AC298" s="224">
        <v>36526</v>
      </c>
      <c r="AD298" s="224">
        <v>36526</v>
      </c>
      <c r="AE298" s="125">
        <v>18</v>
      </c>
      <c r="AF298" s="125">
        <v>24</v>
      </c>
      <c r="AG298" s="125">
        <v>12</v>
      </c>
      <c r="AH298" s="236">
        <v>1</v>
      </c>
      <c r="AI298" s="236" t="s">
        <v>819</v>
      </c>
      <c r="AJ298" s="125" t="s">
        <v>6225</v>
      </c>
      <c r="AK298" s="175" t="s">
        <v>5145</v>
      </c>
      <c r="AL298" s="125" t="s">
        <v>820</v>
      </c>
      <c r="AM298" s="27" t="s">
        <v>820</v>
      </c>
      <c r="AN298" s="126">
        <v>15.98</v>
      </c>
      <c r="AO298" s="126">
        <v>22</v>
      </c>
      <c r="AP298" s="126">
        <v>7.8</v>
      </c>
      <c r="AQ298" s="126">
        <v>7.8</v>
      </c>
      <c r="AR298" s="125">
        <v>4</v>
      </c>
      <c r="AS298" s="125">
        <v>0</v>
      </c>
      <c r="AT298" s="178">
        <v>43333</v>
      </c>
      <c r="AU298" s="178"/>
      <c r="AV298" s="178"/>
      <c r="AW298" s="239" t="s">
        <v>855</v>
      </c>
      <c r="AX298" s="239" t="s">
        <v>846</v>
      </c>
      <c r="AY298" s="127"/>
      <c r="AZ298" s="127"/>
      <c r="BA298" s="128">
        <v>500</v>
      </c>
      <c r="BB298" s="128" t="s">
        <v>489</v>
      </c>
      <c r="BC298" s="128"/>
      <c r="BD298" s="128">
        <v>1</v>
      </c>
      <c r="BE298" s="129" t="s">
        <v>541</v>
      </c>
      <c r="BF298" s="130">
        <v>1</v>
      </c>
      <c r="BG298" s="240"/>
      <c r="BH298" s="241"/>
      <c r="BI298" s="190"/>
      <c r="BJ298" s="131">
        <v>1408</v>
      </c>
      <c r="BK298" s="191">
        <v>691</v>
      </c>
      <c r="BL298" s="13">
        <v>936</v>
      </c>
      <c r="BM298" s="13">
        <v>465</v>
      </c>
      <c r="BN298" s="27" t="s">
        <v>706</v>
      </c>
      <c r="BO298" s="13" t="s">
        <v>705</v>
      </c>
      <c r="BP298" s="222">
        <v>1257</v>
      </c>
      <c r="BQ298" s="132"/>
      <c r="BR298" s="133"/>
      <c r="BS298" s="125">
        <v>1000000000</v>
      </c>
      <c r="BT298" s="134">
        <v>0</v>
      </c>
      <c r="BU298" s="135">
        <v>1</v>
      </c>
      <c r="BV298" s="134">
        <v>499</v>
      </c>
      <c r="BW298" s="136">
        <v>0</v>
      </c>
      <c r="BX298" s="136">
        <v>0</v>
      </c>
      <c r="BY298" s="136">
        <v>499</v>
      </c>
      <c r="BZ298" s="134">
        <v>0</v>
      </c>
      <c r="CA298" s="134">
        <v>0</v>
      </c>
      <c r="CB298" s="134">
        <v>499</v>
      </c>
      <c r="CC298" s="135">
        <v>0.64559999999999995</v>
      </c>
      <c r="CD298" s="134"/>
      <c r="CE298" s="134"/>
      <c r="CF298" s="137">
        <v>909</v>
      </c>
      <c r="CG298" s="134">
        <v>469</v>
      </c>
      <c r="CH298" s="132"/>
      <c r="CI298" s="132"/>
      <c r="CJ298" s="229" t="s">
        <v>820</v>
      </c>
      <c r="CK298" s="233" t="s">
        <v>820</v>
      </c>
      <c r="CL298" s="138">
        <v>102</v>
      </c>
      <c r="CM298" s="138">
        <v>0</v>
      </c>
      <c r="CN298" s="135">
        <v>0</v>
      </c>
      <c r="CO298" s="135">
        <v>0.86</v>
      </c>
      <c r="CP298" s="139"/>
      <c r="CQ298" s="135">
        <v>0</v>
      </c>
      <c r="CR298" s="179">
        <v>43479</v>
      </c>
      <c r="CS298" s="180">
        <v>43479</v>
      </c>
      <c r="CT298" s="181">
        <v>43605</v>
      </c>
      <c r="CU298" s="181">
        <v>43067</v>
      </c>
      <c r="CV298" s="181">
        <v>0</v>
      </c>
      <c r="CW298" s="181">
        <v>43151</v>
      </c>
      <c r="CX298" s="181">
        <v>43235</v>
      </c>
      <c r="CY298" s="135">
        <v>1</v>
      </c>
      <c r="CZ298" s="134">
        <v>0</v>
      </c>
      <c r="DA298" s="135">
        <v>2.197802197802198E-2</v>
      </c>
      <c r="DB298" s="135">
        <v>0</v>
      </c>
      <c r="DC298" s="135">
        <v>0</v>
      </c>
      <c r="DD298" s="135">
        <v>0</v>
      </c>
      <c r="DE298" s="140">
        <v>0</v>
      </c>
      <c r="DF298" s="13" t="s">
        <v>820</v>
      </c>
      <c r="DG298" s="80" t="s">
        <v>706</v>
      </c>
      <c r="DH298" s="18" t="b">
        <v>0</v>
      </c>
      <c r="DI298" s="79"/>
      <c r="DJ298" s="79"/>
      <c r="DK298" s="192"/>
      <c r="DL298" s="174"/>
      <c r="DM298" s="193"/>
      <c r="DN298" s="135"/>
      <c r="DO298" s="79"/>
      <c r="DP298" s="79"/>
      <c r="DQ298" s="79"/>
      <c r="DR298" s="79"/>
      <c r="DS298" s="79"/>
      <c r="DT298" s="79"/>
      <c r="DU298" s="79"/>
      <c r="DV298" s="18"/>
      <c r="DW298" s="18"/>
      <c r="DX298" s="18"/>
      <c r="DY298" s="177"/>
      <c r="DZ298" s="177">
        <v>0</v>
      </c>
      <c r="EA298" s="177">
        <v>0</v>
      </c>
      <c r="EB298" s="177">
        <v>0</v>
      </c>
      <c r="EC298" s="177">
        <v>0</v>
      </c>
      <c r="ED298" s="177">
        <v>0</v>
      </c>
      <c r="EE298" s="177">
        <v>0</v>
      </c>
      <c r="EF298" s="177">
        <v>0</v>
      </c>
      <c r="EG298" s="177">
        <v>0</v>
      </c>
      <c r="EH298" s="177">
        <v>0</v>
      </c>
      <c r="EI298" s="177">
        <v>0</v>
      </c>
      <c r="EJ298" s="177">
        <v>0</v>
      </c>
      <c r="EK298" s="177">
        <v>0</v>
      </c>
      <c r="EL298" s="177">
        <v>0</v>
      </c>
      <c r="EM298" s="177">
        <v>0</v>
      </c>
      <c r="EN298" s="177">
        <v>0</v>
      </c>
      <c r="EO298" s="177">
        <v>0</v>
      </c>
      <c r="EP298" s="177">
        <v>0</v>
      </c>
      <c r="EQ298" s="177">
        <v>0</v>
      </c>
      <c r="ER298" s="177">
        <v>0</v>
      </c>
      <c r="ES298" s="177">
        <v>0</v>
      </c>
      <c r="ET298" s="177">
        <v>0</v>
      </c>
      <c r="EU298" s="177">
        <v>0</v>
      </c>
      <c r="EV298" s="177">
        <v>0</v>
      </c>
      <c r="EW298" s="177">
        <v>0</v>
      </c>
      <c r="EX298" s="177">
        <v>0</v>
      </c>
      <c r="EY298" s="177">
        <v>0</v>
      </c>
      <c r="EZ298" s="177">
        <v>0</v>
      </c>
      <c r="FA298" s="177">
        <v>0</v>
      </c>
      <c r="FB298" s="177">
        <v>0</v>
      </c>
      <c r="FC298" s="249">
        <v>422</v>
      </c>
      <c r="FD298" s="244">
        <v>304</v>
      </c>
      <c r="FE298" s="244">
        <v>304</v>
      </c>
      <c r="FF298" s="244">
        <v>304</v>
      </c>
      <c r="FG298" s="250">
        <v>233</v>
      </c>
      <c r="FH298" s="250">
        <v>233</v>
      </c>
      <c r="FI298" s="244">
        <v>233</v>
      </c>
      <c r="FJ298" s="244">
        <v>233</v>
      </c>
      <c r="FK298" s="244">
        <v>188</v>
      </c>
      <c r="FL298" s="244">
        <v>188</v>
      </c>
      <c r="FM298" s="244">
        <v>188</v>
      </c>
      <c r="FN298" s="244">
        <v>188</v>
      </c>
      <c r="FO298" s="244">
        <v>188</v>
      </c>
      <c r="FP298" s="244">
        <v>188</v>
      </c>
      <c r="FQ298" s="244">
        <v>188</v>
      </c>
      <c r="FR298" s="244">
        <v>188</v>
      </c>
      <c r="FS298" s="244">
        <v>188</v>
      </c>
      <c r="FT298" s="244">
        <v>188</v>
      </c>
      <c r="FU298" s="244">
        <v>188</v>
      </c>
      <c r="FV298" s="244">
        <v>188</v>
      </c>
      <c r="FW298" s="244">
        <v>188</v>
      </c>
      <c r="FX298" s="244">
        <v>188</v>
      </c>
      <c r="FY298" s="244">
        <v>188</v>
      </c>
      <c r="FZ298" s="244">
        <v>188</v>
      </c>
      <c r="GA298" s="244">
        <v>188</v>
      </c>
      <c r="GB298" s="244">
        <v>188</v>
      </c>
      <c r="GC298" s="244">
        <v>188</v>
      </c>
      <c r="GD298" s="242">
        <v>113</v>
      </c>
      <c r="GE298" s="242">
        <v>113</v>
      </c>
      <c r="GF298" s="242">
        <v>113</v>
      </c>
      <c r="GG298" s="242">
        <v>113</v>
      </c>
      <c r="GH298" s="242">
        <v>113</v>
      </c>
      <c r="GI298" s="242">
        <v>113</v>
      </c>
      <c r="GJ298" s="242">
        <v>113</v>
      </c>
      <c r="GK298" s="242">
        <v>113</v>
      </c>
      <c r="GL298" s="242">
        <v>103</v>
      </c>
      <c r="GM298" s="242">
        <v>103</v>
      </c>
      <c r="GN298" s="242">
        <v>103</v>
      </c>
      <c r="GO298" s="242">
        <v>103</v>
      </c>
      <c r="GP298" s="242">
        <v>103</v>
      </c>
      <c r="GQ298" s="242">
        <v>103</v>
      </c>
      <c r="GR298" s="242">
        <v>103</v>
      </c>
      <c r="GS298" s="242">
        <v>103</v>
      </c>
      <c r="GT298" s="242">
        <v>103</v>
      </c>
      <c r="GU298" s="242">
        <v>53</v>
      </c>
      <c r="GV298" s="242">
        <v>53</v>
      </c>
      <c r="GW298" s="242">
        <v>53</v>
      </c>
      <c r="GX298" s="242">
        <v>53</v>
      </c>
      <c r="GY298" s="242">
        <v>53</v>
      </c>
      <c r="GZ298" s="242">
        <v>53</v>
      </c>
      <c r="HA298" s="242">
        <v>53</v>
      </c>
      <c r="HB298" s="242">
        <v>53</v>
      </c>
      <c r="HC298" s="242">
        <v>53</v>
      </c>
      <c r="HD298" s="242">
        <v>53</v>
      </c>
      <c r="HE298" s="242">
        <v>1</v>
      </c>
      <c r="HF298" s="242">
        <v>43</v>
      </c>
      <c r="HG298" s="242">
        <v>43</v>
      </c>
      <c r="HH298" s="242">
        <v>33</v>
      </c>
      <c r="HI298" s="242">
        <v>33</v>
      </c>
      <c r="HJ298" s="242">
        <v>33</v>
      </c>
      <c r="HK298" s="196"/>
      <c r="HL298" s="196"/>
      <c r="HM298" s="242">
        <v>23</v>
      </c>
      <c r="HN298" s="242">
        <v>23</v>
      </c>
      <c r="HO298" s="242">
        <v>43</v>
      </c>
      <c r="HP298" s="242">
        <v>23</v>
      </c>
      <c r="HQ298" s="242">
        <v>23</v>
      </c>
      <c r="HR298" s="242">
        <v>23</v>
      </c>
      <c r="HS298" s="242">
        <v>23</v>
      </c>
      <c r="HT298" s="242">
        <v>23</v>
      </c>
      <c r="HU298" s="242">
        <v>23</v>
      </c>
      <c r="HV298" s="196"/>
      <c r="HW298" s="242">
        <v>23</v>
      </c>
      <c r="HX298" s="243">
        <v>0</v>
      </c>
      <c r="HY298" s="243">
        <v>0</v>
      </c>
      <c r="HZ298" s="243">
        <v>0</v>
      </c>
      <c r="IA298" s="243">
        <v>0</v>
      </c>
      <c r="IB298" s="243">
        <v>0</v>
      </c>
      <c r="IC298" s="243">
        <v>0</v>
      </c>
      <c r="ID298" s="243">
        <v>0</v>
      </c>
      <c r="IE298" s="243">
        <v>0</v>
      </c>
      <c r="IF298" s="243">
        <v>0</v>
      </c>
      <c r="IG298" s="243">
        <v>0</v>
      </c>
      <c r="IH298" s="243">
        <v>0</v>
      </c>
      <c r="II298" s="243">
        <v>0</v>
      </c>
      <c r="IJ298" s="243">
        <v>0</v>
      </c>
      <c r="IK298" s="243">
        <v>0</v>
      </c>
      <c r="IL298" s="243">
        <v>0</v>
      </c>
      <c r="IM298" s="243">
        <v>0</v>
      </c>
      <c r="IN298" s="243">
        <v>0</v>
      </c>
      <c r="IO298" s="243">
        <v>0</v>
      </c>
      <c r="IP298" s="243">
        <v>0</v>
      </c>
      <c r="IQ298" s="243">
        <v>0</v>
      </c>
      <c r="IR298" s="243">
        <v>0</v>
      </c>
      <c r="IS298" s="243">
        <v>0</v>
      </c>
      <c r="IT298" s="243">
        <v>0</v>
      </c>
      <c r="IU298" s="243">
        <v>0</v>
      </c>
      <c r="IV298" s="243">
        <v>0</v>
      </c>
      <c r="IW298" s="243">
        <v>0</v>
      </c>
      <c r="IX298" s="243">
        <v>0</v>
      </c>
      <c r="IY298" s="243">
        <v>0</v>
      </c>
      <c r="IZ298" s="196"/>
      <c r="JA298" s="243">
        <v>0</v>
      </c>
      <c r="JB298" s="243">
        <v>0</v>
      </c>
      <c r="JC298" s="243">
        <v>0</v>
      </c>
      <c r="JD298" s="199">
        <v>0</v>
      </c>
      <c r="JE298" s="199">
        <v>0</v>
      </c>
      <c r="JF298" s="199">
        <v>0</v>
      </c>
      <c r="JG298" s="199">
        <v>0</v>
      </c>
      <c r="JH298" s="199">
        <v>0</v>
      </c>
      <c r="JI298" s="199">
        <v>0</v>
      </c>
      <c r="JJ298" s="199"/>
      <c r="JK298" s="243">
        <v>0</v>
      </c>
      <c r="JL298" s="199">
        <v>0</v>
      </c>
      <c r="JM298" s="199">
        <v>0</v>
      </c>
      <c r="JN298" s="199">
        <v>0</v>
      </c>
      <c r="JO298" s="199">
        <v>0</v>
      </c>
      <c r="JP298" s="199">
        <v>0</v>
      </c>
      <c r="JQ298" s="196"/>
      <c r="JR298" s="199">
        <v>0</v>
      </c>
      <c r="JS298" s="199">
        <v>0</v>
      </c>
      <c r="JT298" s="199">
        <v>0</v>
      </c>
      <c r="JU298" s="199">
        <v>0</v>
      </c>
      <c r="JV298" s="199">
        <v>0</v>
      </c>
      <c r="JW298" s="199">
        <v>0</v>
      </c>
      <c r="JX298" s="199">
        <v>0</v>
      </c>
      <c r="JY298" s="199">
        <v>0</v>
      </c>
      <c r="JZ298" s="199">
        <v>0</v>
      </c>
      <c r="KA298" s="199">
        <v>0</v>
      </c>
      <c r="KB298" s="199">
        <v>0</v>
      </c>
      <c r="KC298" s="199">
        <v>0</v>
      </c>
      <c r="KD298" s="199">
        <v>0</v>
      </c>
      <c r="KE298" s="199">
        <v>0</v>
      </c>
      <c r="KF298" s="199">
        <v>0</v>
      </c>
      <c r="KG298" s="199">
        <v>0</v>
      </c>
      <c r="KH298" s="199">
        <v>0</v>
      </c>
      <c r="KI298" s="199">
        <v>0</v>
      </c>
      <c r="KJ298" s="199">
        <v>0</v>
      </c>
      <c r="KK298" s="199">
        <v>0</v>
      </c>
      <c r="KL298" s="199">
        <v>0</v>
      </c>
      <c r="KM298" s="199">
        <v>0</v>
      </c>
      <c r="KN298" s="199">
        <v>0</v>
      </c>
      <c r="KO298" s="199">
        <v>0</v>
      </c>
      <c r="KP298" s="199">
        <v>0</v>
      </c>
      <c r="KQ298" s="199">
        <v>0</v>
      </c>
      <c r="KR298" s="199">
        <v>0</v>
      </c>
      <c r="KS298" s="199">
        <v>0</v>
      </c>
      <c r="KT298" s="199">
        <v>0</v>
      </c>
      <c r="KU298" s="199">
        <v>0</v>
      </c>
      <c r="KV298" s="199">
        <v>0</v>
      </c>
      <c r="KW298" s="199">
        <v>0</v>
      </c>
      <c r="KX298" s="196"/>
      <c r="KY298" s="196"/>
      <c r="KZ298" s="196"/>
      <c r="LA298" s="196"/>
      <c r="LB298" s="199">
        <v>0</v>
      </c>
      <c r="LC298" s="199">
        <v>0</v>
      </c>
      <c r="LD298" s="199">
        <v>0</v>
      </c>
      <c r="LE298" s="199">
        <v>0</v>
      </c>
      <c r="LF298" s="199">
        <v>0</v>
      </c>
      <c r="LG298" s="199">
        <v>0</v>
      </c>
      <c r="LH298" s="196"/>
      <c r="LI298" s="196"/>
      <c r="LJ298" s="196"/>
      <c r="LK298" s="196"/>
      <c r="LL298" s="196"/>
      <c r="LM298" s="196"/>
      <c r="LN298" s="196"/>
      <c r="LO298" s="196"/>
      <c r="LP298" s="196"/>
      <c r="LQ298" s="199">
        <v>0</v>
      </c>
      <c r="LR298" s="196"/>
      <c r="LS298" s="196"/>
      <c r="LT298" s="196"/>
      <c r="LU298" s="196"/>
      <c r="LV298" s="196"/>
      <c r="LW298" s="196"/>
      <c r="LX298" s="196"/>
      <c r="LY298" s="196"/>
      <c r="LZ298" s="196"/>
      <c r="MA298" s="196"/>
      <c r="MB298" s="196"/>
      <c r="MC298" s="196"/>
      <c r="MD298" s="196"/>
      <c r="ME298" s="196"/>
      <c r="MF298" s="196"/>
      <c r="MG298" s="196"/>
      <c r="MH298" s="196"/>
      <c r="MI298" s="196"/>
      <c r="MJ298" s="196"/>
      <c r="MK298" s="196"/>
      <c r="ML298" s="196"/>
      <c r="MM298" s="196"/>
      <c r="MN298" s="199">
        <v>0</v>
      </c>
      <c r="MO298" s="199">
        <v>0</v>
      </c>
      <c r="MP298" s="196"/>
      <c r="MQ298" s="199">
        <v>0</v>
      </c>
      <c r="MR298" s="196"/>
      <c r="MS298" s="196"/>
      <c r="MT298" s="196"/>
      <c r="MU298" s="196"/>
      <c r="MV298" s="196"/>
      <c r="MW298" s="196"/>
      <c r="MX298" s="196"/>
      <c r="MY298" s="196"/>
      <c r="MZ298" s="196"/>
      <c r="NA298" s="199">
        <v>0</v>
      </c>
      <c r="NB298" s="196"/>
      <c r="NC298" s="196"/>
      <c r="ND298" s="196"/>
      <c r="NE298" s="196"/>
      <c r="NF298" s="196"/>
      <c r="NG298" s="196"/>
      <c r="NH298" s="196"/>
      <c r="NI298" s="196"/>
      <c r="NJ298" s="196"/>
      <c r="NK298" s="196"/>
      <c r="NL298" s="196"/>
      <c r="NM298" s="196"/>
      <c r="NN298" s="196"/>
      <c r="NO298" s="196"/>
      <c r="NP298" s="196"/>
      <c r="NQ298" s="196"/>
      <c r="NR298" s="196"/>
      <c r="NS298" s="196"/>
      <c r="NT298" s="196"/>
      <c r="NU298" s="196"/>
      <c r="NV298" s="196"/>
      <c r="NW298" s="196"/>
      <c r="NX298" s="196"/>
      <c r="NY298" s="196"/>
      <c r="NZ298" s="196"/>
      <c r="OA298" s="196"/>
      <c r="OB298" s="196"/>
      <c r="OC298" s="196"/>
      <c r="OD298" s="196"/>
      <c r="OE298" s="196"/>
      <c r="OF298" s="196"/>
      <c r="OG298" s="196"/>
      <c r="OH298" s="196"/>
      <c r="OI298" s="196"/>
      <c r="OJ298" s="196"/>
      <c r="OK298" s="196"/>
      <c r="OL298" s="196"/>
      <c r="OM298" s="196"/>
      <c r="ON298" s="196"/>
      <c r="OO298" s="196"/>
      <c r="OP298" s="196"/>
      <c r="OQ298" s="196"/>
      <c r="OR298" s="196"/>
      <c r="OS298" s="196"/>
      <c r="OT298" s="196"/>
      <c r="OU298" s="196"/>
      <c r="OV298" s="196"/>
      <c r="OW298" s="196"/>
      <c r="OX298" s="196"/>
      <c r="OY298" s="196"/>
      <c r="OZ298" s="196"/>
      <c r="PA298" s="196"/>
      <c r="PB298" s="196"/>
      <c r="PC298" s="196"/>
      <c r="PD298" s="196"/>
      <c r="PE298" s="196"/>
      <c r="PF298" s="196"/>
      <c r="PG298" s="196"/>
      <c r="PH298" s="196"/>
      <c r="PI298" s="196"/>
      <c r="PJ298" s="196"/>
      <c r="PK298" s="196"/>
      <c r="PL298" s="196"/>
      <c r="PM298" s="196"/>
      <c r="PN298" s="196"/>
      <c r="PO298" s="196"/>
      <c r="PP298" s="196"/>
      <c r="PQ298" s="196"/>
      <c r="PR298" s="196"/>
      <c r="PS298" s="196"/>
      <c r="PT298" s="196"/>
      <c r="PU298" s="196"/>
      <c r="PV298" s="196"/>
      <c r="PW298" s="196"/>
      <c r="PX298" s="261"/>
      <c r="PY298" s="261"/>
      <c r="PZ298" s="261"/>
      <c r="QA298" s="261"/>
      <c r="QB298" s="261"/>
      <c r="QC298" s="261"/>
      <c r="QD298" s="261"/>
      <c r="QE298" s="261"/>
      <c r="QF298" s="261"/>
      <c r="QG298" s="261"/>
      <c r="QH298" s="261"/>
      <c r="QI298" s="261"/>
      <c r="QJ298" s="261"/>
      <c r="QK298" s="261"/>
      <c r="QL298" s="261"/>
      <c r="QM298" s="261"/>
      <c r="QN298" s="261"/>
      <c r="QO298" s="261"/>
      <c r="QP298" s="261"/>
      <c r="QQ298" s="261"/>
      <c r="QR298" s="261"/>
      <c r="QS298" s="261"/>
      <c r="QT298" s="261"/>
      <c r="QU298" s="261"/>
      <c r="QV298" s="261"/>
      <c r="QW298" s="261"/>
      <c r="QX298" s="261"/>
      <c r="QY298" s="261"/>
      <c r="QZ298" s="261"/>
      <c r="RA298" s="261"/>
      <c r="RB298" s="261"/>
      <c r="RC298" s="261"/>
      <c r="RD298" s="261"/>
      <c r="RE298" s="261"/>
      <c r="RF298" s="261"/>
      <c r="RG298" s="261"/>
      <c r="RH298" s="261"/>
      <c r="RI298" s="261"/>
      <c r="RJ298" s="261"/>
      <c r="RK298" s="261"/>
      <c r="RL298" s="261"/>
      <c r="RM298" s="261"/>
      <c r="RN298" s="261"/>
      <c r="RO298" s="261"/>
      <c r="RP298" s="261"/>
      <c r="RQ298" s="261"/>
      <c r="RR298" s="261"/>
      <c r="RS298" s="261"/>
      <c r="RT298" s="261"/>
      <c r="RU298" s="261"/>
      <c r="RV298" s="261"/>
      <c r="RW298" s="261"/>
      <c r="RX298" s="261"/>
      <c r="RY298" s="261"/>
      <c r="RZ298" s="261"/>
      <c r="SA298" s="261"/>
      <c r="SB298" s="261"/>
      <c r="SC298" s="261"/>
      <c r="SD298" s="261"/>
      <c r="SE298" s="261"/>
    </row>
    <row r="299" spans="1:499" x14ac:dyDescent="0.2">
      <c r="A299" s="230" t="s">
        <v>830</v>
      </c>
      <c r="B299" s="231" t="s">
        <v>1658</v>
      </c>
      <c r="C299" s="225"/>
      <c r="D299" s="225"/>
      <c r="E299" s="225"/>
      <c r="F299" s="226" t="s">
        <v>6005</v>
      </c>
      <c r="G299" s="226" t="s">
        <v>5550</v>
      </c>
      <c r="H299" s="226" t="s">
        <v>5551</v>
      </c>
      <c r="I299" s="226" t="s">
        <v>6003</v>
      </c>
      <c r="J299" s="226"/>
      <c r="K299" s="226"/>
      <c r="L299" s="226"/>
      <c r="M299" s="226"/>
      <c r="N299" s="226" t="s">
        <v>5553</v>
      </c>
      <c r="O299" s="226" t="s">
        <v>6006</v>
      </c>
      <c r="P299" s="226"/>
      <c r="Q299" s="237">
        <v>0</v>
      </c>
      <c r="R299" s="238"/>
      <c r="S299" s="238"/>
      <c r="T299" s="238"/>
      <c r="U299" s="238"/>
      <c r="V299" s="238"/>
      <c r="W299" s="232" t="s">
        <v>5565</v>
      </c>
      <c r="X299" s="232"/>
      <c r="Y299" s="232" t="s">
        <v>5556</v>
      </c>
      <c r="Z299" s="235">
        <v>0.11</v>
      </c>
      <c r="AA299" s="235">
        <v>0.2</v>
      </c>
      <c r="AB299" s="235">
        <v>0</v>
      </c>
      <c r="AC299" s="224">
        <v>36526</v>
      </c>
      <c r="AD299" s="224">
        <v>36526</v>
      </c>
      <c r="AE299" s="125">
        <v>18</v>
      </c>
      <c r="AF299" s="125">
        <v>24</v>
      </c>
      <c r="AG299" s="125">
        <v>12</v>
      </c>
      <c r="AH299" s="236">
        <v>1</v>
      </c>
      <c r="AI299" s="236" t="s">
        <v>5297</v>
      </c>
      <c r="AJ299" s="125" t="s">
        <v>6245</v>
      </c>
      <c r="AK299" s="175" t="s">
        <v>5144</v>
      </c>
      <c r="AL299" s="125">
        <v>1064</v>
      </c>
      <c r="AM299" s="27" t="s">
        <v>820</v>
      </c>
      <c r="AN299" s="126">
        <v>15.71</v>
      </c>
      <c r="AO299" s="126">
        <v>12.7</v>
      </c>
      <c r="AP299" s="126">
        <v>10.5</v>
      </c>
      <c r="AQ299" s="126">
        <v>8</v>
      </c>
      <c r="AR299" s="125">
        <v>0</v>
      </c>
      <c r="AS299" s="125">
        <v>0</v>
      </c>
      <c r="AT299" s="178">
        <v>43333</v>
      </c>
      <c r="AU299" s="178"/>
      <c r="AV299" s="178">
        <v>43443</v>
      </c>
      <c r="AW299" s="239" t="s">
        <v>855</v>
      </c>
      <c r="AX299" s="239" t="s">
        <v>846</v>
      </c>
      <c r="AY299" s="127"/>
      <c r="AZ299" s="127"/>
      <c r="BA299" s="128">
        <v>500</v>
      </c>
      <c r="BB299" s="128" t="s">
        <v>489</v>
      </c>
      <c r="BC299" s="128"/>
      <c r="BD299" s="128">
        <v>1</v>
      </c>
      <c r="BE299" s="129" t="s">
        <v>541</v>
      </c>
      <c r="BF299" s="130">
        <v>1</v>
      </c>
      <c r="BG299" s="240"/>
      <c r="BH299" s="241"/>
      <c r="BI299" s="190"/>
      <c r="BJ299" s="131">
        <v>800</v>
      </c>
      <c r="BK299" s="191">
        <v>679</v>
      </c>
      <c r="BL299" s="13">
        <v>532</v>
      </c>
      <c r="BM299" s="13">
        <v>264</v>
      </c>
      <c r="BN299" s="27" t="s">
        <v>5557</v>
      </c>
      <c r="BO299" s="13" t="s">
        <v>5566</v>
      </c>
      <c r="BP299" s="222">
        <v>1300</v>
      </c>
      <c r="BQ299" s="132"/>
      <c r="BR299" s="133"/>
      <c r="BS299" s="125">
        <v>1000000000</v>
      </c>
      <c r="BT299" s="134">
        <v>162</v>
      </c>
      <c r="BU299" s="135">
        <v>0.79749999999999999</v>
      </c>
      <c r="BV299" s="134">
        <v>500</v>
      </c>
      <c r="BW299" s="136">
        <v>0</v>
      </c>
      <c r="BX299" s="136">
        <v>500</v>
      </c>
      <c r="BY299" s="136">
        <v>0</v>
      </c>
      <c r="BZ299" s="134">
        <v>0</v>
      </c>
      <c r="CA299" s="134">
        <v>0</v>
      </c>
      <c r="CB299" s="134">
        <v>662</v>
      </c>
      <c r="CC299" s="135">
        <v>0.17249999999999999</v>
      </c>
      <c r="CD299" s="134"/>
      <c r="CE299" s="134"/>
      <c r="CF299" s="137">
        <v>0</v>
      </c>
      <c r="CG299" s="134">
        <v>267</v>
      </c>
      <c r="CH299" s="132"/>
      <c r="CI299" s="132"/>
      <c r="CJ299" s="229" t="s">
        <v>820</v>
      </c>
      <c r="CK299" s="233" t="s">
        <v>820</v>
      </c>
      <c r="CL299" s="138">
        <v>9</v>
      </c>
      <c r="CM299" s="138">
        <v>0</v>
      </c>
      <c r="CN299" s="135">
        <v>0</v>
      </c>
      <c r="CO299" s="135">
        <v>1.0900000000000001</v>
      </c>
      <c r="CP299" s="139"/>
      <c r="CQ299" s="135">
        <v>1</v>
      </c>
      <c r="CR299" s="179">
        <v>43249</v>
      </c>
      <c r="CS299" s="180">
        <v>43367</v>
      </c>
      <c r="CT299" s="181">
        <v>43493</v>
      </c>
      <c r="CU299" s="181">
        <v>43216</v>
      </c>
      <c r="CV299" s="181">
        <v>43300</v>
      </c>
      <c r="CW299" s="181">
        <v>43300</v>
      </c>
      <c r="CX299" s="181">
        <v>43384</v>
      </c>
      <c r="CY299" s="135">
        <v>0.1614774092661598</v>
      </c>
      <c r="CZ299" s="134">
        <v>1173</v>
      </c>
      <c r="DA299" s="135">
        <v>9.7087378640776691E-3</v>
      </c>
      <c r="DB299" s="135">
        <v>0.53398058252427183</v>
      </c>
      <c r="DC299" s="135">
        <v>0</v>
      </c>
      <c r="DD299" s="135">
        <v>0</v>
      </c>
      <c r="DE299" s="140">
        <v>0</v>
      </c>
      <c r="DF299" s="13" t="s">
        <v>820</v>
      </c>
      <c r="DG299" s="80" t="s">
        <v>820</v>
      </c>
      <c r="DH299" s="18" t="b">
        <v>0</v>
      </c>
      <c r="DI299" s="79"/>
      <c r="DJ299" s="79"/>
      <c r="DK299" s="192"/>
      <c r="DL299" s="174"/>
      <c r="DM299" s="193"/>
      <c r="DN299" s="135"/>
      <c r="DO299" s="79"/>
      <c r="DP299" s="79"/>
      <c r="DQ299" s="79"/>
      <c r="DR299" s="79"/>
      <c r="DS299" s="79"/>
      <c r="DT299" s="79"/>
      <c r="DU299" s="79"/>
      <c r="DV299" s="18"/>
      <c r="DW299" s="18"/>
      <c r="DX299" s="18"/>
      <c r="DY299" s="177"/>
      <c r="DZ299" s="177">
        <v>0</v>
      </c>
      <c r="EA299" s="177">
        <v>0</v>
      </c>
      <c r="EB299" s="177">
        <v>0</v>
      </c>
      <c r="EC299" s="177">
        <v>0</v>
      </c>
      <c r="ED299" s="177">
        <v>0</v>
      </c>
      <c r="EE299" s="177">
        <v>0</v>
      </c>
      <c r="EF299" s="177">
        <v>0</v>
      </c>
      <c r="EG299" s="177">
        <v>0</v>
      </c>
      <c r="EH299" s="177">
        <v>0</v>
      </c>
      <c r="EI299" s="177">
        <v>0</v>
      </c>
      <c r="EJ299" s="177">
        <v>0</v>
      </c>
      <c r="EK299" s="177">
        <v>0</v>
      </c>
      <c r="EL299" s="177">
        <v>0</v>
      </c>
      <c r="EM299" s="177">
        <v>0</v>
      </c>
      <c r="EN299" s="177">
        <v>0</v>
      </c>
      <c r="EO299" s="177">
        <v>0</v>
      </c>
      <c r="EP299" s="177">
        <v>862</v>
      </c>
      <c r="EQ299" s="177">
        <v>0</v>
      </c>
      <c r="ER299" s="177">
        <v>0</v>
      </c>
      <c r="ES299" s="177">
        <v>0</v>
      </c>
      <c r="ET299" s="177">
        <v>0</v>
      </c>
      <c r="EU299" s="177">
        <v>0</v>
      </c>
      <c r="EV299" s="177">
        <v>0</v>
      </c>
      <c r="EW299" s="177">
        <v>0</v>
      </c>
      <c r="EX299" s="177">
        <v>0</v>
      </c>
      <c r="EY299" s="177">
        <v>0</v>
      </c>
      <c r="EZ299" s="177">
        <v>0</v>
      </c>
      <c r="FA299" s="177">
        <v>0</v>
      </c>
      <c r="FB299" s="177">
        <v>0</v>
      </c>
      <c r="FC299" s="250">
        <v>566</v>
      </c>
      <c r="FD299" s="250">
        <v>468</v>
      </c>
      <c r="FE299" s="250">
        <v>468</v>
      </c>
      <c r="FF299" s="244">
        <v>468</v>
      </c>
      <c r="FG299" s="245">
        <v>428</v>
      </c>
      <c r="FH299" s="245">
        <v>428</v>
      </c>
      <c r="FI299" s="245">
        <v>428</v>
      </c>
      <c r="FJ299" s="245">
        <v>428</v>
      </c>
      <c r="FK299" s="250">
        <v>402</v>
      </c>
      <c r="FL299" s="250">
        <v>402</v>
      </c>
      <c r="FM299" s="250">
        <v>402</v>
      </c>
      <c r="FN299" s="250">
        <v>402</v>
      </c>
      <c r="FO299" s="250">
        <v>402</v>
      </c>
      <c r="FP299" s="250">
        <v>402</v>
      </c>
      <c r="FQ299" s="250">
        <v>402</v>
      </c>
      <c r="FR299" s="250">
        <v>402</v>
      </c>
      <c r="FS299" s="250">
        <v>402</v>
      </c>
      <c r="FT299" s="250">
        <v>402</v>
      </c>
      <c r="FU299" s="250">
        <v>402</v>
      </c>
      <c r="FV299" s="250">
        <v>402</v>
      </c>
      <c r="FW299" s="250">
        <v>402</v>
      </c>
      <c r="FX299" s="250">
        <v>402</v>
      </c>
      <c r="FY299" s="250">
        <v>402</v>
      </c>
      <c r="FZ299" s="250">
        <v>402</v>
      </c>
      <c r="GA299" s="250">
        <v>402</v>
      </c>
      <c r="GB299" s="250">
        <v>402</v>
      </c>
      <c r="GC299" s="250">
        <v>402</v>
      </c>
      <c r="GD299" s="250">
        <v>340</v>
      </c>
      <c r="GE299" s="250">
        <v>340</v>
      </c>
      <c r="GF299" s="250">
        <v>340</v>
      </c>
      <c r="GG299" s="250">
        <v>340</v>
      </c>
      <c r="GH299" s="250">
        <v>330</v>
      </c>
      <c r="GI299" s="250">
        <v>330</v>
      </c>
      <c r="GJ299" s="250">
        <v>330</v>
      </c>
      <c r="GK299" s="250">
        <v>330</v>
      </c>
      <c r="GL299" s="250">
        <v>330</v>
      </c>
      <c r="GM299" s="250">
        <v>326</v>
      </c>
      <c r="GN299" s="250">
        <v>326</v>
      </c>
      <c r="GO299" s="250">
        <v>326</v>
      </c>
      <c r="GP299" s="250">
        <v>326</v>
      </c>
      <c r="GQ299" s="250">
        <v>326</v>
      </c>
      <c r="GR299" s="250">
        <v>326</v>
      </c>
      <c r="GS299" s="250">
        <v>326</v>
      </c>
      <c r="GT299" s="250">
        <v>326</v>
      </c>
      <c r="GU299" s="250">
        <v>326</v>
      </c>
      <c r="GV299" s="250">
        <v>326</v>
      </c>
      <c r="GW299" s="250">
        <v>326</v>
      </c>
      <c r="GX299" s="250">
        <v>326</v>
      </c>
      <c r="GY299" s="250">
        <v>326</v>
      </c>
      <c r="GZ299" s="250">
        <v>326</v>
      </c>
      <c r="HA299" s="250">
        <v>326</v>
      </c>
      <c r="HB299" s="250">
        <v>314</v>
      </c>
      <c r="HC299" s="250">
        <v>314</v>
      </c>
      <c r="HD299" s="250">
        <v>314</v>
      </c>
      <c r="HE299" s="250">
        <v>1</v>
      </c>
      <c r="HF299" s="250">
        <v>314</v>
      </c>
      <c r="HG299" s="250">
        <v>314</v>
      </c>
      <c r="HH299" s="250">
        <v>314</v>
      </c>
      <c r="HI299" s="244">
        <v>314</v>
      </c>
      <c r="HJ299" s="244">
        <v>314</v>
      </c>
      <c r="HK299" s="198"/>
      <c r="HL299" s="198"/>
      <c r="HM299" s="244">
        <v>304</v>
      </c>
      <c r="HN299" s="244">
        <v>304</v>
      </c>
      <c r="HO299" s="244">
        <v>314</v>
      </c>
      <c r="HP299" s="244">
        <v>304</v>
      </c>
      <c r="HQ299" s="244">
        <v>304</v>
      </c>
      <c r="HR299" s="244">
        <v>304</v>
      </c>
      <c r="HS299" s="244">
        <v>304</v>
      </c>
      <c r="HT299" s="244">
        <v>304</v>
      </c>
      <c r="HU299" s="244">
        <v>294</v>
      </c>
      <c r="HV299" s="198"/>
      <c r="HW299" s="244">
        <v>294</v>
      </c>
      <c r="HX299" s="244">
        <v>294</v>
      </c>
      <c r="HY299" s="244">
        <v>284</v>
      </c>
      <c r="HZ299" s="244">
        <v>284</v>
      </c>
      <c r="IA299" s="244">
        <v>284</v>
      </c>
      <c r="IB299" s="244">
        <v>284</v>
      </c>
      <c r="IC299" s="244">
        <v>284</v>
      </c>
      <c r="ID299" s="244">
        <v>284</v>
      </c>
      <c r="IE299" s="244">
        <v>284</v>
      </c>
      <c r="IF299" s="244">
        <v>284</v>
      </c>
      <c r="IG299" s="244">
        <v>284</v>
      </c>
      <c r="IH299" s="244">
        <v>284</v>
      </c>
      <c r="II299" s="244">
        <v>284</v>
      </c>
      <c r="IJ299" s="244">
        <v>284</v>
      </c>
      <c r="IK299" s="244">
        <v>284</v>
      </c>
      <c r="IL299" s="244">
        <v>284</v>
      </c>
      <c r="IM299" s="244">
        <v>284</v>
      </c>
      <c r="IN299" s="244">
        <v>284</v>
      </c>
      <c r="IO299" s="244">
        <v>284</v>
      </c>
      <c r="IP299" s="244">
        <v>284</v>
      </c>
      <c r="IQ299" s="244">
        <v>284</v>
      </c>
      <c r="IR299" s="242">
        <v>264</v>
      </c>
      <c r="IS299" s="242">
        <v>254</v>
      </c>
      <c r="IT299" s="242">
        <v>254</v>
      </c>
      <c r="IU299" s="242">
        <v>254</v>
      </c>
      <c r="IV299" s="242">
        <v>254</v>
      </c>
      <c r="IW299" s="242">
        <v>254</v>
      </c>
      <c r="IX299" s="242">
        <v>254</v>
      </c>
      <c r="IY299" s="242">
        <v>254</v>
      </c>
      <c r="IZ299" s="198"/>
      <c r="JA299" s="242">
        <v>254</v>
      </c>
      <c r="JB299" s="242">
        <v>254</v>
      </c>
      <c r="JC299" s="242">
        <v>254</v>
      </c>
      <c r="JD299" s="242">
        <v>254</v>
      </c>
      <c r="JE299" s="242">
        <v>254</v>
      </c>
      <c r="JF299" s="242">
        <v>254</v>
      </c>
      <c r="JG299" s="242">
        <v>254</v>
      </c>
      <c r="JH299" s="242">
        <v>254</v>
      </c>
      <c r="JI299" s="242">
        <v>254</v>
      </c>
      <c r="JJ299" s="242"/>
      <c r="JK299" s="242">
        <v>254</v>
      </c>
      <c r="JL299" s="242">
        <v>254</v>
      </c>
      <c r="JM299" s="242">
        <v>254</v>
      </c>
      <c r="JN299" s="242">
        <v>254</v>
      </c>
      <c r="JO299" s="242">
        <v>254</v>
      </c>
      <c r="JP299" s="242">
        <v>254</v>
      </c>
      <c r="JQ299" s="198"/>
      <c r="JR299" s="242">
        <v>254</v>
      </c>
      <c r="JS299" s="242">
        <v>254</v>
      </c>
      <c r="JT299" s="242">
        <v>254</v>
      </c>
      <c r="JU299" s="242">
        <v>254</v>
      </c>
      <c r="JV299" s="242">
        <v>254</v>
      </c>
      <c r="JW299" s="242">
        <v>254</v>
      </c>
      <c r="JX299" s="242">
        <v>254</v>
      </c>
      <c r="JY299" s="242">
        <v>254</v>
      </c>
      <c r="JZ299" s="242">
        <v>254</v>
      </c>
      <c r="KA299" s="242">
        <v>254</v>
      </c>
      <c r="KB299" s="242">
        <v>254</v>
      </c>
      <c r="KC299" s="242">
        <v>254</v>
      </c>
      <c r="KD299" s="242">
        <v>254</v>
      </c>
      <c r="KE299" s="242">
        <v>254</v>
      </c>
      <c r="KF299" s="242">
        <v>254</v>
      </c>
      <c r="KG299" s="242">
        <v>254</v>
      </c>
      <c r="KH299" s="242">
        <v>254</v>
      </c>
      <c r="KI299" s="242">
        <v>254</v>
      </c>
      <c r="KJ299" s="242">
        <v>254</v>
      </c>
      <c r="KK299" s="242">
        <v>254</v>
      </c>
      <c r="KL299" s="242">
        <v>254</v>
      </c>
      <c r="KM299" s="242">
        <v>254</v>
      </c>
      <c r="KN299" s="242">
        <v>254</v>
      </c>
      <c r="KO299" s="242">
        <v>254</v>
      </c>
      <c r="KP299" s="242">
        <v>254</v>
      </c>
      <c r="KQ299" s="242">
        <v>254</v>
      </c>
      <c r="KR299" s="242">
        <v>254</v>
      </c>
      <c r="KS299" s="242">
        <v>254</v>
      </c>
      <c r="KT299" s="242">
        <v>254</v>
      </c>
      <c r="KU299" s="242">
        <v>254</v>
      </c>
      <c r="KV299" s="242">
        <v>254</v>
      </c>
      <c r="KW299" s="242">
        <v>254</v>
      </c>
      <c r="KX299" s="198"/>
      <c r="KY299" s="198"/>
      <c r="KZ299" s="198"/>
      <c r="LA299" s="198"/>
      <c r="LB299" s="242">
        <v>244</v>
      </c>
      <c r="LC299" s="242">
        <v>254</v>
      </c>
      <c r="LD299" s="242">
        <v>254</v>
      </c>
      <c r="LE299" s="242">
        <v>244</v>
      </c>
      <c r="LF299" s="243">
        <v>0</v>
      </c>
      <c r="LG299" s="242">
        <v>233</v>
      </c>
      <c r="LH299" s="198"/>
      <c r="LI299" s="198"/>
      <c r="LJ299" s="198"/>
      <c r="LK299" s="198"/>
      <c r="LL299" s="198"/>
      <c r="LM299" s="198"/>
      <c r="LN299" s="198"/>
      <c r="LO299" s="198"/>
      <c r="LP299" s="198"/>
      <c r="LQ299" s="242">
        <v>233</v>
      </c>
      <c r="LR299" s="198"/>
      <c r="LS299" s="198"/>
      <c r="LT299" s="198"/>
      <c r="LU299" s="198"/>
      <c r="LV299" s="198"/>
      <c r="LW299" s="198"/>
      <c r="LX299" s="198"/>
      <c r="LY299" s="198"/>
      <c r="LZ299" s="198"/>
      <c r="MA299" s="198"/>
      <c r="MB299" s="198"/>
      <c r="MC299" s="198"/>
      <c r="MD299" s="198"/>
      <c r="ME299" s="198"/>
      <c r="MF299" s="198"/>
      <c r="MG299" s="198"/>
      <c r="MH299" s="198"/>
      <c r="MI299" s="198"/>
      <c r="MJ299" s="198"/>
      <c r="MK299" s="198"/>
      <c r="ML299" s="198"/>
      <c r="MM299" s="198"/>
      <c r="MN299" s="242">
        <v>233</v>
      </c>
      <c r="MO299" s="242">
        <v>162</v>
      </c>
      <c r="MP299" s="198"/>
      <c r="MQ299" s="242">
        <v>162</v>
      </c>
      <c r="MR299" s="198"/>
      <c r="MS299" s="198"/>
      <c r="MT299" s="198"/>
      <c r="MU299" s="198"/>
      <c r="MV299" s="198"/>
      <c r="MW299" s="198"/>
      <c r="MX299" s="198"/>
      <c r="MY299" s="198"/>
      <c r="MZ299" s="198"/>
      <c r="NA299" s="242">
        <v>162</v>
      </c>
      <c r="NB299" s="198"/>
      <c r="NC299" s="198"/>
      <c r="ND299" s="198"/>
      <c r="NE299" s="198"/>
      <c r="NF299" s="198"/>
      <c r="NG299" s="198"/>
      <c r="NH299" s="198"/>
      <c r="NI299" s="198"/>
      <c r="NJ299" s="198"/>
      <c r="NK299" s="198"/>
      <c r="NL299" s="198"/>
      <c r="NM299" s="198"/>
      <c r="NN299" s="198"/>
      <c r="NO299" s="198"/>
      <c r="NP299" s="198"/>
      <c r="NQ299" s="198"/>
      <c r="NR299" s="198"/>
      <c r="NS299" s="198"/>
      <c r="NT299" s="198"/>
      <c r="NU299" s="198"/>
      <c r="NV299" s="198"/>
      <c r="NW299" s="198"/>
      <c r="NX299" s="198"/>
      <c r="NY299" s="198"/>
      <c r="NZ299" s="198"/>
      <c r="OA299" s="198"/>
      <c r="OB299" s="198"/>
      <c r="OC299" s="198"/>
      <c r="OD299" s="198"/>
      <c r="OE299" s="198"/>
      <c r="OF299" s="198"/>
      <c r="OG299" s="198"/>
      <c r="OH299" s="198"/>
      <c r="OI299" s="198"/>
      <c r="OJ299" s="198"/>
      <c r="OK299" s="198"/>
      <c r="OL299" s="198"/>
      <c r="OM299" s="198"/>
      <c r="ON299" s="198"/>
      <c r="OO299" s="198"/>
      <c r="OP299" s="198"/>
      <c r="OQ299" s="198"/>
      <c r="OR299" s="198"/>
      <c r="OS299" s="198"/>
      <c r="OT299" s="198"/>
      <c r="OU299" s="198"/>
      <c r="OV299" s="198"/>
      <c r="OW299" s="198"/>
      <c r="OX299" s="198"/>
      <c r="OY299" s="198"/>
      <c r="OZ299" s="198"/>
      <c r="PA299" s="198"/>
      <c r="PB299" s="198"/>
      <c r="PC299" s="198"/>
      <c r="PD299" s="198"/>
      <c r="PE299" s="198"/>
      <c r="PF299" s="198"/>
      <c r="PG299" s="198"/>
      <c r="PH299" s="198"/>
      <c r="PI299" s="198"/>
      <c r="PJ299" s="198"/>
      <c r="PK299" s="198"/>
      <c r="PL299" s="198"/>
      <c r="PM299" s="198"/>
      <c r="PN299" s="198"/>
      <c r="PO299" s="198"/>
      <c r="PP299" s="198"/>
      <c r="PQ299" s="198"/>
      <c r="PR299" s="198"/>
      <c r="PS299" s="198"/>
      <c r="PT299" s="198"/>
      <c r="PU299" s="198"/>
      <c r="PV299" s="198"/>
      <c r="PW299" s="198"/>
      <c r="PX299" s="261"/>
      <c r="PY299" s="261"/>
      <c r="PZ299" s="261"/>
      <c r="QA299" s="261"/>
      <c r="QB299" s="261"/>
      <c r="QC299" s="261"/>
      <c r="QD299" s="261"/>
      <c r="QE299" s="261"/>
      <c r="QF299" s="261"/>
      <c r="QG299" s="261"/>
      <c r="QH299" s="261"/>
      <c r="QI299" s="261"/>
      <c r="QJ299" s="261"/>
      <c r="QK299" s="261"/>
      <c r="QL299" s="261"/>
      <c r="QM299" s="261"/>
      <c r="QN299" s="261"/>
      <c r="QO299" s="261"/>
      <c r="QP299" s="261"/>
      <c r="QQ299" s="261"/>
      <c r="QR299" s="261"/>
      <c r="QS299" s="261"/>
      <c r="QT299" s="261"/>
      <c r="QU299" s="261"/>
      <c r="QV299" s="261"/>
      <c r="QW299" s="261"/>
      <c r="QX299" s="261"/>
      <c r="QY299" s="261"/>
      <c r="QZ299" s="261"/>
      <c r="RA299" s="261"/>
      <c r="RB299" s="261"/>
      <c r="RC299" s="261"/>
      <c r="RD299" s="261"/>
      <c r="RE299" s="261"/>
      <c r="RF299" s="261"/>
      <c r="RG299" s="261"/>
      <c r="RH299" s="261"/>
      <c r="RI299" s="261"/>
      <c r="RJ299" s="261"/>
      <c r="RK299" s="261"/>
      <c r="RL299" s="261"/>
      <c r="RM299" s="261"/>
      <c r="RN299" s="261"/>
      <c r="RO299" s="261"/>
      <c r="RP299" s="261"/>
      <c r="RQ299" s="261"/>
      <c r="RR299" s="261"/>
      <c r="RS299" s="261"/>
      <c r="RT299" s="261"/>
      <c r="RU299" s="261"/>
      <c r="RV299" s="261"/>
      <c r="RW299" s="261"/>
      <c r="RX299" s="261"/>
      <c r="RY299" s="261"/>
      <c r="RZ299" s="261"/>
      <c r="SA299" s="261"/>
      <c r="SB299" s="261"/>
      <c r="SC299" s="261"/>
      <c r="SD299" s="261"/>
      <c r="SE299" s="261"/>
    </row>
    <row r="300" spans="1:499" x14ac:dyDescent="0.2">
      <c r="A300" s="230" t="s">
        <v>830</v>
      </c>
      <c r="B300" s="231" t="s">
        <v>1656</v>
      </c>
      <c r="C300" s="225"/>
      <c r="D300" s="225"/>
      <c r="E300" s="225"/>
      <c r="F300" s="226" t="s">
        <v>6007</v>
      </c>
      <c r="G300" s="226" t="s">
        <v>5550</v>
      </c>
      <c r="H300" s="226" t="s">
        <v>5551</v>
      </c>
      <c r="I300" s="226" t="s">
        <v>6003</v>
      </c>
      <c r="J300" s="226"/>
      <c r="K300" s="226"/>
      <c r="L300" s="226"/>
      <c r="M300" s="226"/>
      <c r="N300" s="226" t="s">
        <v>5553</v>
      </c>
      <c r="O300" s="226" t="s">
        <v>6008</v>
      </c>
      <c r="P300" s="226"/>
      <c r="Q300" s="237">
        <v>0</v>
      </c>
      <c r="R300" s="238"/>
      <c r="S300" s="238"/>
      <c r="T300" s="238"/>
      <c r="U300" s="238"/>
      <c r="V300" s="238"/>
      <c r="W300" s="232" t="s">
        <v>5555</v>
      </c>
      <c r="X300" s="232"/>
      <c r="Y300" s="232" t="s">
        <v>5556</v>
      </c>
      <c r="Z300" s="235">
        <v>0.08</v>
      </c>
      <c r="AA300" s="235">
        <v>0.13</v>
      </c>
      <c r="AB300" s="235">
        <v>0</v>
      </c>
      <c r="AC300" s="224">
        <v>36526</v>
      </c>
      <c r="AD300" s="224">
        <v>36526</v>
      </c>
      <c r="AE300" s="125">
        <v>18</v>
      </c>
      <c r="AF300" s="125">
        <v>24</v>
      </c>
      <c r="AG300" s="125">
        <v>12</v>
      </c>
      <c r="AH300" s="236">
        <v>1</v>
      </c>
      <c r="AI300" s="236" t="s">
        <v>819</v>
      </c>
      <c r="AJ300" s="125" t="s">
        <v>6225</v>
      </c>
      <c r="AK300" s="175" t="s">
        <v>5145</v>
      </c>
      <c r="AL300" s="125" t="s">
        <v>820</v>
      </c>
      <c r="AM300" s="27" t="s">
        <v>820</v>
      </c>
      <c r="AN300" s="126">
        <v>8.2100000000000009</v>
      </c>
      <c r="AO300" s="126">
        <v>13.5</v>
      </c>
      <c r="AP300" s="126">
        <v>8.6999999999999993</v>
      </c>
      <c r="AQ300" s="126">
        <v>15.2</v>
      </c>
      <c r="AR300" s="125">
        <v>0</v>
      </c>
      <c r="AS300" s="125">
        <v>0</v>
      </c>
      <c r="AT300" s="178">
        <v>43333</v>
      </c>
      <c r="AU300" s="178"/>
      <c r="AV300" s="178">
        <v>43333</v>
      </c>
      <c r="AW300" s="239" t="s">
        <v>855</v>
      </c>
      <c r="AX300" s="239" t="s">
        <v>846</v>
      </c>
      <c r="AY300" s="127"/>
      <c r="AZ300" s="127"/>
      <c r="BA300" s="128">
        <v>500</v>
      </c>
      <c r="BB300" s="128" t="s">
        <v>489</v>
      </c>
      <c r="BC300" s="128"/>
      <c r="BD300" s="128">
        <v>1</v>
      </c>
      <c r="BE300" s="129" t="s">
        <v>541</v>
      </c>
      <c r="BF300" s="130">
        <v>1</v>
      </c>
      <c r="BG300" s="240"/>
      <c r="BH300" s="241"/>
      <c r="BI300" s="190"/>
      <c r="BJ300" s="131">
        <v>442</v>
      </c>
      <c r="BK300" s="191">
        <v>355</v>
      </c>
      <c r="BL300" s="13">
        <v>294</v>
      </c>
      <c r="BM300" s="13">
        <v>146</v>
      </c>
      <c r="BN300" s="27" t="s">
        <v>705</v>
      </c>
      <c r="BO300" s="13" t="s">
        <v>705</v>
      </c>
      <c r="BP300" s="222">
        <v>409</v>
      </c>
      <c r="BQ300" s="132"/>
      <c r="BR300" s="133"/>
      <c r="BS300" s="125">
        <v>1000000000</v>
      </c>
      <c r="BT300" s="134">
        <v>287</v>
      </c>
      <c r="BU300" s="135">
        <v>0.35070000000000001</v>
      </c>
      <c r="BV300" s="134">
        <v>0</v>
      </c>
      <c r="BW300" s="136">
        <v>0</v>
      </c>
      <c r="BX300" s="136">
        <v>0</v>
      </c>
      <c r="BY300" s="136">
        <v>0</v>
      </c>
      <c r="BZ300" s="134">
        <v>0</v>
      </c>
      <c r="CA300" s="134">
        <v>0</v>
      </c>
      <c r="CB300" s="134">
        <v>287</v>
      </c>
      <c r="CC300" s="135">
        <v>0.35070000000000001</v>
      </c>
      <c r="CD300" s="134"/>
      <c r="CE300" s="134"/>
      <c r="CF300" s="137">
        <v>0</v>
      </c>
      <c r="CG300" s="134">
        <v>147</v>
      </c>
      <c r="CH300" s="132"/>
      <c r="CI300" s="132"/>
      <c r="CJ300" s="229" t="s">
        <v>820</v>
      </c>
      <c r="CK300" s="233" t="s">
        <v>820</v>
      </c>
      <c r="CL300" s="138">
        <v>0</v>
      </c>
      <c r="CM300" s="138">
        <v>0</v>
      </c>
      <c r="CN300" s="135">
        <v>0</v>
      </c>
      <c r="CO300" s="135">
        <v>0.83</v>
      </c>
      <c r="CP300" s="139"/>
      <c r="CQ300" s="135">
        <v>0</v>
      </c>
      <c r="CR300" s="179">
        <v>43479</v>
      </c>
      <c r="CS300" s="180">
        <v>43479</v>
      </c>
      <c r="CT300" s="181">
        <v>43605</v>
      </c>
      <c r="CU300" s="181">
        <v>42767</v>
      </c>
      <c r="CV300" s="181">
        <v>0</v>
      </c>
      <c r="CW300" s="181">
        <v>42851</v>
      </c>
      <c r="CX300" s="181">
        <v>42935</v>
      </c>
      <c r="CY300" s="135">
        <v>0</v>
      </c>
      <c r="CZ300" s="134">
        <v>0</v>
      </c>
      <c r="DA300" s="135">
        <v>0</v>
      </c>
      <c r="DB300" s="135">
        <v>0</v>
      </c>
      <c r="DC300" s="135">
        <v>2.197802197802198E-2</v>
      </c>
      <c r="DD300" s="135">
        <v>0</v>
      </c>
      <c r="DE300" s="140">
        <v>0</v>
      </c>
      <c r="DF300" s="13" t="s">
        <v>820</v>
      </c>
      <c r="DG300" s="80" t="s">
        <v>820</v>
      </c>
      <c r="DH300" s="18" t="b">
        <v>0</v>
      </c>
      <c r="DI300" s="79"/>
      <c r="DJ300" s="79"/>
      <c r="DK300" s="192"/>
      <c r="DL300" s="174"/>
      <c r="DM300" s="193"/>
      <c r="DN300" s="135"/>
      <c r="DO300" s="79"/>
      <c r="DP300" s="79"/>
      <c r="DQ300" s="79"/>
      <c r="DR300" s="79"/>
      <c r="DS300" s="79"/>
      <c r="DT300" s="79"/>
      <c r="DU300" s="79"/>
      <c r="DV300" s="18"/>
      <c r="DW300" s="18"/>
      <c r="DX300" s="18"/>
      <c r="DY300" s="177"/>
      <c r="DZ300" s="177">
        <v>0</v>
      </c>
      <c r="EA300" s="177">
        <v>0</v>
      </c>
      <c r="EB300" s="177">
        <v>0</v>
      </c>
      <c r="EC300" s="177">
        <v>0</v>
      </c>
      <c r="ED300" s="177">
        <v>0</v>
      </c>
      <c r="EE300" s="177">
        <v>0</v>
      </c>
      <c r="EF300" s="177">
        <v>0</v>
      </c>
      <c r="EG300" s="177">
        <v>0</v>
      </c>
      <c r="EH300" s="177">
        <v>0</v>
      </c>
      <c r="EI300" s="177">
        <v>0</v>
      </c>
      <c r="EJ300" s="177">
        <v>0</v>
      </c>
      <c r="EK300" s="177">
        <v>0</v>
      </c>
      <c r="EL300" s="177">
        <v>0</v>
      </c>
      <c r="EM300" s="177">
        <v>0</v>
      </c>
      <c r="EN300" s="177">
        <v>0</v>
      </c>
      <c r="EO300" s="177">
        <v>0</v>
      </c>
      <c r="EP300" s="177">
        <v>0</v>
      </c>
      <c r="EQ300" s="177">
        <v>0</v>
      </c>
      <c r="ER300" s="177">
        <v>0</v>
      </c>
      <c r="ES300" s="177">
        <v>0</v>
      </c>
      <c r="ET300" s="177">
        <v>0</v>
      </c>
      <c r="EU300" s="177">
        <v>0</v>
      </c>
      <c r="EV300" s="177">
        <v>0</v>
      </c>
      <c r="EW300" s="177">
        <v>0</v>
      </c>
      <c r="EX300" s="177">
        <v>0</v>
      </c>
      <c r="EY300" s="177">
        <v>0</v>
      </c>
      <c r="EZ300" s="177">
        <v>0</v>
      </c>
      <c r="FA300" s="177">
        <v>0</v>
      </c>
      <c r="FB300" s="177">
        <v>0</v>
      </c>
      <c r="FC300" s="246">
        <v>508</v>
      </c>
      <c r="FD300" s="247">
        <v>488</v>
      </c>
      <c r="FE300" s="247">
        <v>488</v>
      </c>
      <c r="FF300" s="247">
        <v>488</v>
      </c>
      <c r="FG300" s="246">
        <v>478</v>
      </c>
      <c r="FH300" s="246">
        <v>478</v>
      </c>
      <c r="FI300" s="247">
        <v>478</v>
      </c>
      <c r="FJ300" s="247">
        <v>478</v>
      </c>
      <c r="FK300" s="247">
        <v>447</v>
      </c>
      <c r="FL300" s="247">
        <v>447</v>
      </c>
      <c r="FM300" s="247">
        <v>447</v>
      </c>
      <c r="FN300" s="247">
        <v>447</v>
      </c>
      <c r="FO300" s="247">
        <v>447</v>
      </c>
      <c r="FP300" s="247">
        <v>447</v>
      </c>
      <c r="FQ300" s="247">
        <v>447</v>
      </c>
      <c r="FR300" s="247">
        <v>447</v>
      </c>
      <c r="FS300" s="247">
        <v>447</v>
      </c>
      <c r="FT300" s="247">
        <v>447</v>
      </c>
      <c r="FU300" s="247">
        <v>447</v>
      </c>
      <c r="FV300" s="247">
        <v>447</v>
      </c>
      <c r="FW300" s="247">
        <v>447</v>
      </c>
      <c r="FX300" s="247">
        <v>447</v>
      </c>
      <c r="FY300" s="247">
        <v>447</v>
      </c>
      <c r="FZ300" s="247">
        <v>447</v>
      </c>
      <c r="GA300" s="247">
        <v>447</v>
      </c>
      <c r="GB300" s="247">
        <v>447</v>
      </c>
      <c r="GC300" s="247">
        <v>447</v>
      </c>
      <c r="GD300" s="247">
        <v>447</v>
      </c>
      <c r="GE300" s="247">
        <v>447</v>
      </c>
      <c r="GF300" s="247">
        <v>447</v>
      </c>
      <c r="GG300" s="247">
        <v>447</v>
      </c>
      <c r="GH300" s="247">
        <v>447</v>
      </c>
      <c r="GI300" s="247">
        <v>447</v>
      </c>
      <c r="GJ300" s="247">
        <v>447</v>
      </c>
      <c r="GK300" s="247">
        <v>447</v>
      </c>
      <c r="GL300" s="247">
        <v>447</v>
      </c>
      <c r="GM300" s="247">
        <v>447</v>
      </c>
      <c r="GN300" s="247">
        <v>447</v>
      </c>
      <c r="GO300" s="247">
        <v>447</v>
      </c>
      <c r="GP300" s="247">
        <v>447</v>
      </c>
      <c r="GQ300" s="247">
        <v>447</v>
      </c>
      <c r="GR300" s="247">
        <v>437</v>
      </c>
      <c r="GS300" s="247">
        <v>437</v>
      </c>
      <c r="GT300" s="247">
        <v>437</v>
      </c>
      <c r="GU300" s="247">
        <v>437</v>
      </c>
      <c r="GV300" s="247">
        <v>387</v>
      </c>
      <c r="GW300" s="247">
        <v>387</v>
      </c>
      <c r="GX300" s="247">
        <v>387</v>
      </c>
      <c r="GY300" s="247">
        <v>387</v>
      </c>
      <c r="GZ300" s="247">
        <v>387</v>
      </c>
      <c r="HA300" s="247">
        <v>387</v>
      </c>
      <c r="HB300" s="247">
        <v>387</v>
      </c>
      <c r="HC300" s="247">
        <v>387</v>
      </c>
      <c r="HD300" s="247">
        <v>387</v>
      </c>
      <c r="HE300" s="247">
        <v>1</v>
      </c>
      <c r="HF300" s="247">
        <v>387</v>
      </c>
      <c r="HG300" s="247">
        <v>387</v>
      </c>
      <c r="HH300" s="247">
        <v>387</v>
      </c>
      <c r="HI300" s="247">
        <v>387</v>
      </c>
      <c r="HJ300" s="247">
        <v>387</v>
      </c>
      <c r="HK300" s="196"/>
      <c r="HL300" s="196"/>
      <c r="HM300" s="247">
        <v>377</v>
      </c>
      <c r="HN300" s="247">
        <v>377</v>
      </c>
      <c r="HO300" s="247">
        <v>387</v>
      </c>
      <c r="HP300" s="247">
        <v>377</v>
      </c>
      <c r="HQ300" s="247">
        <v>377</v>
      </c>
      <c r="HR300" s="247">
        <v>377</v>
      </c>
      <c r="HS300" s="247">
        <v>377</v>
      </c>
      <c r="HT300" s="247">
        <v>377</v>
      </c>
      <c r="HU300" s="247">
        <v>367</v>
      </c>
      <c r="HV300" s="196"/>
      <c r="HW300" s="247">
        <v>367</v>
      </c>
      <c r="HX300" s="247">
        <v>367</v>
      </c>
      <c r="HY300" s="247">
        <v>367</v>
      </c>
      <c r="HZ300" s="247">
        <v>367</v>
      </c>
      <c r="IA300" s="247">
        <v>367</v>
      </c>
      <c r="IB300" s="247">
        <v>367</v>
      </c>
      <c r="IC300" s="247">
        <v>367</v>
      </c>
      <c r="ID300" s="247">
        <v>367</v>
      </c>
      <c r="IE300" s="247">
        <v>367</v>
      </c>
      <c r="IF300" s="247">
        <v>367</v>
      </c>
      <c r="IG300" s="247">
        <v>367</v>
      </c>
      <c r="IH300" s="247">
        <v>367</v>
      </c>
      <c r="II300" s="247">
        <v>367</v>
      </c>
      <c r="IJ300" s="247">
        <v>367</v>
      </c>
      <c r="IK300" s="247">
        <v>367</v>
      </c>
      <c r="IL300" s="247">
        <v>367</v>
      </c>
      <c r="IM300" s="247">
        <v>367</v>
      </c>
      <c r="IN300" s="247">
        <v>367</v>
      </c>
      <c r="IO300" s="247">
        <v>367</v>
      </c>
      <c r="IP300" s="247">
        <v>367</v>
      </c>
      <c r="IQ300" s="247">
        <v>367</v>
      </c>
      <c r="IR300" s="247">
        <v>367</v>
      </c>
      <c r="IS300" s="247">
        <v>357</v>
      </c>
      <c r="IT300" s="247">
        <v>357</v>
      </c>
      <c r="IU300" s="247">
        <v>357</v>
      </c>
      <c r="IV300" s="247">
        <v>357</v>
      </c>
      <c r="IW300" s="247">
        <v>357</v>
      </c>
      <c r="IX300" s="247">
        <v>357</v>
      </c>
      <c r="IY300" s="247">
        <v>357</v>
      </c>
      <c r="IZ300" s="196"/>
      <c r="JA300" s="247">
        <v>357</v>
      </c>
      <c r="JB300" s="247">
        <v>357</v>
      </c>
      <c r="JC300" s="247">
        <v>357</v>
      </c>
      <c r="JD300" s="246">
        <v>357</v>
      </c>
      <c r="JE300" s="246">
        <v>357</v>
      </c>
      <c r="JF300" s="246">
        <v>347</v>
      </c>
      <c r="JG300" s="246">
        <v>347</v>
      </c>
      <c r="JH300" s="246">
        <v>347</v>
      </c>
      <c r="JI300" s="246">
        <v>347</v>
      </c>
      <c r="JJ300" s="246"/>
      <c r="JK300" s="247">
        <v>347</v>
      </c>
      <c r="JL300" s="246">
        <v>347</v>
      </c>
      <c r="JM300" s="246">
        <v>347</v>
      </c>
      <c r="JN300" s="246">
        <v>347</v>
      </c>
      <c r="JO300" s="246">
        <v>347</v>
      </c>
      <c r="JP300" s="246">
        <v>347</v>
      </c>
      <c r="JQ300" s="196"/>
      <c r="JR300" s="246">
        <v>347</v>
      </c>
      <c r="JS300" s="246">
        <v>347</v>
      </c>
      <c r="JT300" s="246">
        <v>347</v>
      </c>
      <c r="JU300" s="246">
        <v>347</v>
      </c>
      <c r="JV300" s="246">
        <v>347</v>
      </c>
      <c r="JW300" s="246">
        <v>347</v>
      </c>
      <c r="JX300" s="246">
        <v>347</v>
      </c>
      <c r="JY300" s="246">
        <v>347</v>
      </c>
      <c r="JZ300" s="246">
        <v>347</v>
      </c>
      <c r="KA300" s="246">
        <v>347</v>
      </c>
      <c r="KB300" s="246">
        <v>347</v>
      </c>
      <c r="KC300" s="246">
        <v>347</v>
      </c>
      <c r="KD300" s="246">
        <v>347</v>
      </c>
      <c r="KE300" s="246">
        <v>347</v>
      </c>
      <c r="KF300" s="246">
        <v>347</v>
      </c>
      <c r="KG300" s="246">
        <v>347</v>
      </c>
      <c r="KH300" s="246">
        <v>347</v>
      </c>
      <c r="KI300" s="246">
        <v>347</v>
      </c>
      <c r="KJ300" s="246">
        <v>347</v>
      </c>
      <c r="KK300" s="246">
        <v>347</v>
      </c>
      <c r="KL300" s="246">
        <v>347</v>
      </c>
      <c r="KM300" s="246">
        <v>347</v>
      </c>
      <c r="KN300" s="246">
        <v>347</v>
      </c>
      <c r="KO300" s="246">
        <v>337</v>
      </c>
      <c r="KP300" s="246">
        <v>337</v>
      </c>
      <c r="KQ300" s="246">
        <v>337</v>
      </c>
      <c r="KR300" s="246">
        <v>337</v>
      </c>
      <c r="KS300" s="246">
        <v>337</v>
      </c>
      <c r="KT300" s="246">
        <v>337</v>
      </c>
      <c r="KU300" s="246">
        <v>337</v>
      </c>
      <c r="KV300" s="246">
        <v>337</v>
      </c>
      <c r="KW300" s="246">
        <v>337</v>
      </c>
      <c r="KX300" s="196"/>
      <c r="KY300" s="196"/>
      <c r="KZ300" s="196"/>
      <c r="LA300" s="196"/>
      <c r="LB300" s="246">
        <v>327</v>
      </c>
      <c r="LC300" s="246">
        <v>347</v>
      </c>
      <c r="LD300" s="246">
        <v>347</v>
      </c>
      <c r="LE300" s="246">
        <v>327</v>
      </c>
      <c r="LF300" s="199">
        <v>0</v>
      </c>
      <c r="LG300" s="246">
        <v>307</v>
      </c>
      <c r="LH300" s="196"/>
      <c r="LI300" s="196"/>
      <c r="LJ300" s="196"/>
      <c r="LK300" s="196"/>
      <c r="LL300" s="196"/>
      <c r="LM300" s="196"/>
      <c r="LN300" s="196"/>
      <c r="LO300" s="196"/>
      <c r="LP300" s="196"/>
      <c r="LQ300" s="246">
        <v>307</v>
      </c>
      <c r="LR300" s="196"/>
      <c r="LS300" s="196"/>
      <c r="LT300" s="196"/>
      <c r="LU300" s="196"/>
      <c r="LV300" s="196"/>
      <c r="LW300" s="196"/>
      <c r="LX300" s="196"/>
      <c r="LY300" s="196"/>
      <c r="LZ300" s="196"/>
      <c r="MA300" s="196"/>
      <c r="MB300" s="196"/>
      <c r="MC300" s="196"/>
      <c r="MD300" s="196"/>
      <c r="ME300" s="196"/>
      <c r="MF300" s="196"/>
      <c r="MG300" s="196"/>
      <c r="MH300" s="196"/>
      <c r="MI300" s="196"/>
      <c r="MJ300" s="196"/>
      <c r="MK300" s="196"/>
      <c r="ML300" s="196"/>
      <c r="MM300" s="196"/>
      <c r="MN300" s="249">
        <v>307</v>
      </c>
      <c r="MO300" s="249">
        <v>287</v>
      </c>
      <c r="MP300" s="196"/>
      <c r="MQ300" s="249">
        <v>287</v>
      </c>
      <c r="MR300" s="196"/>
      <c r="MS300" s="196"/>
      <c r="MT300" s="196"/>
      <c r="MU300" s="196"/>
      <c r="MV300" s="196"/>
      <c r="MW300" s="196"/>
      <c r="MX300" s="196"/>
      <c r="MY300" s="196"/>
      <c r="MZ300" s="196"/>
      <c r="NA300" s="250">
        <v>287</v>
      </c>
      <c r="NB300" s="196"/>
      <c r="NC300" s="196"/>
      <c r="ND300" s="196"/>
      <c r="NE300" s="196"/>
      <c r="NF300" s="196"/>
      <c r="NG300" s="196"/>
      <c r="NH300" s="196"/>
      <c r="NI300" s="196"/>
      <c r="NJ300" s="196"/>
      <c r="NK300" s="196"/>
      <c r="NL300" s="196"/>
      <c r="NM300" s="196"/>
      <c r="NN300" s="196"/>
      <c r="NO300" s="196"/>
      <c r="NP300" s="196"/>
      <c r="NQ300" s="196"/>
      <c r="NR300" s="196"/>
      <c r="NS300" s="196"/>
      <c r="NT300" s="196"/>
      <c r="NU300" s="196"/>
      <c r="NV300" s="196"/>
      <c r="NW300" s="196"/>
      <c r="NX300" s="196"/>
      <c r="NY300" s="196"/>
      <c r="NZ300" s="196"/>
      <c r="OA300" s="196"/>
      <c r="OB300" s="196"/>
      <c r="OC300" s="196"/>
      <c r="OD300" s="196"/>
      <c r="OE300" s="196"/>
      <c r="OF300" s="196"/>
      <c r="OG300" s="196"/>
      <c r="OH300" s="196"/>
      <c r="OI300" s="196"/>
      <c r="OJ300" s="196"/>
      <c r="OK300" s="196"/>
      <c r="OL300" s="196"/>
      <c r="OM300" s="196"/>
      <c r="ON300" s="196"/>
      <c r="OO300" s="196"/>
      <c r="OP300" s="196"/>
      <c r="OQ300" s="196"/>
      <c r="OR300" s="196"/>
      <c r="OS300" s="196"/>
      <c r="OT300" s="196"/>
      <c r="OU300" s="196"/>
      <c r="OV300" s="196"/>
      <c r="OW300" s="196"/>
      <c r="OX300" s="196"/>
      <c r="OY300" s="196"/>
      <c r="OZ300" s="196"/>
      <c r="PA300" s="196"/>
      <c r="PB300" s="196"/>
      <c r="PC300" s="196"/>
      <c r="PD300" s="196"/>
      <c r="PE300" s="196"/>
      <c r="PF300" s="196"/>
      <c r="PG300" s="196"/>
      <c r="PH300" s="196"/>
      <c r="PI300" s="196"/>
      <c r="PJ300" s="196"/>
      <c r="PK300" s="196"/>
      <c r="PL300" s="196"/>
      <c r="PM300" s="196"/>
      <c r="PN300" s="196"/>
      <c r="PO300" s="196"/>
      <c r="PP300" s="196"/>
      <c r="PQ300" s="196"/>
      <c r="PR300" s="196"/>
      <c r="PS300" s="196"/>
      <c r="PT300" s="196"/>
      <c r="PU300" s="196"/>
      <c r="PV300" s="196"/>
      <c r="PW300" s="196"/>
      <c r="PX300" s="261"/>
      <c r="PY300" s="261"/>
      <c r="PZ300" s="261"/>
      <c r="QA300" s="261"/>
      <c r="QB300" s="261"/>
      <c r="QC300" s="261"/>
      <c r="QD300" s="261"/>
      <c r="QE300" s="261"/>
      <c r="QF300" s="261"/>
      <c r="QG300" s="261"/>
      <c r="QH300" s="261"/>
      <c r="QI300" s="261"/>
      <c r="QJ300" s="261"/>
      <c r="QK300" s="261"/>
      <c r="QL300" s="261"/>
      <c r="QM300" s="261"/>
      <c r="QN300" s="261"/>
      <c r="QO300" s="261"/>
      <c r="QP300" s="261"/>
      <c r="QQ300" s="261"/>
      <c r="QR300" s="261"/>
      <c r="QS300" s="261"/>
      <c r="QT300" s="261"/>
      <c r="QU300" s="261"/>
      <c r="QV300" s="261"/>
      <c r="QW300" s="261"/>
      <c r="QX300" s="261"/>
      <c r="QY300" s="261"/>
      <c r="QZ300" s="261"/>
      <c r="RA300" s="261"/>
      <c r="RB300" s="261"/>
      <c r="RC300" s="261"/>
      <c r="RD300" s="261"/>
      <c r="RE300" s="261"/>
      <c r="RF300" s="261"/>
      <c r="RG300" s="261"/>
      <c r="RH300" s="261"/>
      <c r="RI300" s="261"/>
      <c r="RJ300" s="261"/>
      <c r="RK300" s="261"/>
      <c r="RL300" s="261"/>
      <c r="RM300" s="261"/>
      <c r="RN300" s="261"/>
      <c r="RO300" s="261"/>
      <c r="RP300" s="261"/>
      <c r="RQ300" s="261"/>
      <c r="RR300" s="261"/>
      <c r="RS300" s="261"/>
      <c r="RT300" s="261"/>
      <c r="RU300" s="261"/>
      <c r="RV300" s="261"/>
      <c r="RW300" s="261"/>
      <c r="RX300" s="261"/>
      <c r="RY300" s="261"/>
      <c r="RZ300" s="261"/>
      <c r="SA300" s="261"/>
      <c r="SB300" s="261"/>
      <c r="SC300" s="261"/>
      <c r="SD300" s="261"/>
      <c r="SE300" s="261"/>
    </row>
    <row r="301" spans="1:499" x14ac:dyDescent="0.2">
      <c r="A301" s="230" t="s">
        <v>830</v>
      </c>
      <c r="B301" s="231" t="s">
        <v>1654</v>
      </c>
      <c r="C301" s="225"/>
      <c r="D301" s="225"/>
      <c r="E301" s="225"/>
      <c r="F301" s="226" t="s">
        <v>6009</v>
      </c>
      <c r="G301" s="226" t="s">
        <v>5550</v>
      </c>
      <c r="H301" s="226" t="s">
        <v>5551</v>
      </c>
      <c r="I301" s="226" t="s">
        <v>6003</v>
      </c>
      <c r="J301" s="226"/>
      <c r="K301" s="226"/>
      <c r="L301" s="226"/>
      <c r="M301" s="226"/>
      <c r="N301" s="226" t="s">
        <v>5553</v>
      </c>
      <c r="O301" s="226" t="s">
        <v>6010</v>
      </c>
      <c r="P301" s="226"/>
      <c r="Q301" s="237">
        <v>0</v>
      </c>
      <c r="R301" s="238"/>
      <c r="S301" s="238"/>
      <c r="T301" s="238"/>
      <c r="U301" s="238"/>
      <c r="V301" s="238"/>
      <c r="W301" s="232" t="s">
        <v>5561</v>
      </c>
      <c r="X301" s="232"/>
      <c r="Y301" s="232" t="s">
        <v>5556</v>
      </c>
      <c r="Z301" s="235">
        <v>0.38</v>
      </c>
      <c r="AA301" s="235">
        <v>0.73</v>
      </c>
      <c r="AB301" s="235">
        <v>0</v>
      </c>
      <c r="AC301" s="224">
        <v>36526</v>
      </c>
      <c r="AD301" s="224">
        <v>36526</v>
      </c>
      <c r="AE301" s="125">
        <v>18</v>
      </c>
      <c r="AF301" s="125">
        <v>24</v>
      </c>
      <c r="AG301" s="125">
        <v>12</v>
      </c>
      <c r="AH301" s="236">
        <v>1</v>
      </c>
      <c r="AI301" s="236" t="s">
        <v>819</v>
      </c>
      <c r="AJ301" s="125" t="s">
        <v>6225</v>
      </c>
      <c r="AK301" s="175" t="s">
        <v>5144</v>
      </c>
      <c r="AL301" s="125" t="s">
        <v>820</v>
      </c>
      <c r="AM301" s="27" t="s">
        <v>820</v>
      </c>
      <c r="AN301" s="126">
        <v>25.47</v>
      </c>
      <c r="AO301" s="126">
        <v>12.1</v>
      </c>
      <c r="AP301" s="126">
        <v>7.7</v>
      </c>
      <c r="AQ301" s="126">
        <v>2</v>
      </c>
      <c r="AR301" s="125">
        <v>1</v>
      </c>
      <c r="AS301" s="125">
        <v>0</v>
      </c>
      <c r="AT301" s="178">
        <v>43450</v>
      </c>
      <c r="AU301" s="178"/>
      <c r="AV301" s="178">
        <v>43415</v>
      </c>
      <c r="AW301" s="239" t="s">
        <v>855</v>
      </c>
      <c r="AX301" s="239" t="s">
        <v>846</v>
      </c>
      <c r="AY301" s="127"/>
      <c r="AZ301" s="127"/>
      <c r="BA301" s="128">
        <v>200</v>
      </c>
      <c r="BB301" s="128" t="s">
        <v>489</v>
      </c>
      <c r="BC301" s="128"/>
      <c r="BD301" s="128">
        <v>1</v>
      </c>
      <c r="BE301" s="129" t="s">
        <v>541</v>
      </c>
      <c r="BF301" s="130">
        <v>1</v>
      </c>
      <c r="BG301" s="240"/>
      <c r="BH301" s="241"/>
      <c r="BI301" s="190"/>
      <c r="BJ301" s="131">
        <v>1232</v>
      </c>
      <c r="BK301" s="191">
        <v>1101</v>
      </c>
      <c r="BL301" s="13">
        <v>819</v>
      </c>
      <c r="BM301" s="13">
        <v>407</v>
      </c>
      <c r="BN301" s="27" t="s">
        <v>5557</v>
      </c>
      <c r="BO301" s="13" t="s">
        <v>705</v>
      </c>
      <c r="BP301" s="222">
        <v>1100</v>
      </c>
      <c r="BQ301" s="132"/>
      <c r="BR301" s="133"/>
      <c r="BS301" s="125">
        <v>1000000000</v>
      </c>
      <c r="BT301" s="134">
        <v>280</v>
      </c>
      <c r="BU301" s="135">
        <v>0.77270000000000005</v>
      </c>
      <c r="BV301" s="134">
        <v>500</v>
      </c>
      <c r="BW301" s="136">
        <v>0</v>
      </c>
      <c r="BX301" s="136">
        <v>500</v>
      </c>
      <c r="BY301" s="136">
        <v>0</v>
      </c>
      <c r="BZ301" s="134">
        <v>0</v>
      </c>
      <c r="CA301" s="134">
        <v>0</v>
      </c>
      <c r="CB301" s="134">
        <v>780</v>
      </c>
      <c r="CC301" s="135">
        <v>0.3669</v>
      </c>
      <c r="CD301" s="134"/>
      <c r="CE301" s="134"/>
      <c r="CF301" s="137">
        <v>452</v>
      </c>
      <c r="CG301" s="134">
        <v>411</v>
      </c>
      <c r="CH301" s="132"/>
      <c r="CI301" s="132"/>
      <c r="CJ301" s="229" t="s">
        <v>820</v>
      </c>
      <c r="CK301" s="233" t="s">
        <v>820</v>
      </c>
      <c r="CL301" s="138">
        <v>44</v>
      </c>
      <c r="CM301" s="138">
        <v>0</v>
      </c>
      <c r="CN301" s="135">
        <v>0</v>
      </c>
      <c r="CO301" s="135">
        <v>1.23</v>
      </c>
      <c r="CP301" s="139"/>
      <c r="CQ301" s="135">
        <v>1</v>
      </c>
      <c r="CR301" s="179">
        <v>43479</v>
      </c>
      <c r="CS301" s="180">
        <v>43479</v>
      </c>
      <c r="CT301" s="181">
        <v>43605</v>
      </c>
      <c r="CU301" s="181">
        <v>43311</v>
      </c>
      <c r="CV301" s="181">
        <v>43395</v>
      </c>
      <c r="CW301" s="181">
        <v>43395</v>
      </c>
      <c r="CX301" s="181">
        <v>43479</v>
      </c>
      <c r="CY301" s="135">
        <v>0</v>
      </c>
      <c r="CZ301" s="134">
        <v>0</v>
      </c>
      <c r="DA301" s="135">
        <v>0</v>
      </c>
      <c r="DB301" s="135">
        <v>2.197802197802198E-2</v>
      </c>
      <c r="DC301" s="135">
        <v>0</v>
      </c>
      <c r="DD301" s="135">
        <v>0</v>
      </c>
      <c r="DE301" s="140">
        <v>0</v>
      </c>
      <c r="DF301" s="13" t="s">
        <v>820</v>
      </c>
      <c r="DG301" s="80" t="s">
        <v>706</v>
      </c>
      <c r="DH301" s="18" t="b">
        <v>0</v>
      </c>
      <c r="DI301" s="79"/>
      <c r="DJ301" s="79"/>
      <c r="DK301" s="192"/>
      <c r="DL301" s="174"/>
      <c r="DM301" s="193"/>
      <c r="DN301" s="135"/>
      <c r="DO301" s="79"/>
      <c r="DP301" s="79"/>
      <c r="DQ301" s="79"/>
      <c r="DR301" s="79"/>
      <c r="DS301" s="79"/>
      <c r="DT301" s="79"/>
      <c r="DU301" s="79"/>
      <c r="DV301" s="18"/>
      <c r="DW301" s="18"/>
      <c r="DX301" s="18"/>
      <c r="DY301" s="177"/>
      <c r="DZ301" s="177">
        <v>0</v>
      </c>
      <c r="EA301" s="177">
        <v>0</v>
      </c>
      <c r="EB301" s="177">
        <v>0</v>
      </c>
      <c r="EC301" s="177">
        <v>0</v>
      </c>
      <c r="ED301" s="177">
        <v>0</v>
      </c>
      <c r="EE301" s="177">
        <v>0</v>
      </c>
      <c r="EF301" s="177">
        <v>0</v>
      </c>
      <c r="EG301" s="177">
        <v>0</v>
      </c>
      <c r="EH301" s="177">
        <v>0</v>
      </c>
      <c r="EI301" s="177">
        <v>0</v>
      </c>
      <c r="EJ301" s="177">
        <v>0</v>
      </c>
      <c r="EK301" s="177">
        <v>0</v>
      </c>
      <c r="EL301" s="177">
        <v>0</v>
      </c>
      <c r="EM301" s="177">
        <v>0</v>
      </c>
      <c r="EN301" s="177">
        <v>0</v>
      </c>
      <c r="EO301" s="177">
        <v>0</v>
      </c>
      <c r="EP301" s="177">
        <v>273</v>
      </c>
      <c r="EQ301" s="177">
        <v>0</v>
      </c>
      <c r="ER301" s="177">
        <v>0</v>
      </c>
      <c r="ES301" s="177">
        <v>0</v>
      </c>
      <c r="ET301" s="177">
        <v>0</v>
      </c>
      <c r="EU301" s="177">
        <v>448</v>
      </c>
      <c r="EV301" s="177">
        <v>0</v>
      </c>
      <c r="EW301" s="177">
        <v>0</v>
      </c>
      <c r="EX301" s="177">
        <v>0</v>
      </c>
      <c r="EY301" s="177">
        <v>528</v>
      </c>
      <c r="EZ301" s="177">
        <v>0</v>
      </c>
      <c r="FA301" s="177">
        <v>0</v>
      </c>
      <c r="FB301" s="177">
        <v>578</v>
      </c>
      <c r="FC301" s="250">
        <v>287</v>
      </c>
      <c r="FD301" s="245">
        <v>57</v>
      </c>
      <c r="FE301" s="245">
        <v>57</v>
      </c>
      <c r="FF301" s="242">
        <v>57</v>
      </c>
      <c r="FG301" s="250">
        <v>272</v>
      </c>
      <c r="FH301" s="250">
        <v>252</v>
      </c>
      <c r="FI301" s="250">
        <v>252</v>
      </c>
      <c r="FJ301" s="250">
        <v>252</v>
      </c>
      <c r="FK301" s="245">
        <v>172</v>
      </c>
      <c r="FL301" s="245">
        <v>172</v>
      </c>
      <c r="FM301" s="245">
        <v>172</v>
      </c>
      <c r="FN301" s="245">
        <v>172</v>
      </c>
      <c r="FO301" s="245">
        <v>172</v>
      </c>
      <c r="FP301" s="245">
        <v>172</v>
      </c>
      <c r="FQ301" s="245">
        <v>172</v>
      </c>
      <c r="FR301" s="245">
        <v>172</v>
      </c>
      <c r="FS301" s="245">
        <v>172</v>
      </c>
      <c r="FT301" s="245">
        <v>172</v>
      </c>
      <c r="FU301" s="245">
        <v>172</v>
      </c>
      <c r="FV301" s="245">
        <v>172</v>
      </c>
      <c r="FW301" s="245">
        <v>172</v>
      </c>
      <c r="FX301" s="245">
        <v>172</v>
      </c>
      <c r="FY301" s="245">
        <v>172</v>
      </c>
      <c r="FZ301" s="245">
        <v>172</v>
      </c>
      <c r="GA301" s="245">
        <v>172</v>
      </c>
      <c r="GB301" s="245">
        <v>172</v>
      </c>
      <c r="GC301" s="245">
        <v>172</v>
      </c>
      <c r="GD301" s="245">
        <v>172</v>
      </c>
      <c r="GE301" s="245">
        <v>172</v>
      </c>
      <c r="GF301" s="245">
        <v>172</v>
      </c>
      <c r="GG301" s="245">
        <v>172</v>
      </c>
      <c r="GH301" s="245">
        <v>172</v>
      </c>
      <c r="GI301" s="245">
        <v>172</v>
      </c>
      <c r="GJ301" s="245">
        <v>172</v>
      </c>
      <c r="GK301" s="245">
        <v>172</v>
      </c>
      <c r="GL301" s="245">
        <v>152</v>
      </c>
      <c r="GM301" s="245">
        <v>152</v>
      </c>
      <c r="GN301" s="245">
        <v>152</v>
      </c>
      <c r="GO301" s="245">
        <v>152</v>
      </c>
      <c r="GP301" s="245">
        <v>152</v>
      </c>
      <c r="GQ301" s="245">
        <v>152</v>
      </c>
      <c r="GR301" s="245">
        <v>142</v>
      </c>
      <c r="GS301" s="245">
        <v>142</v>
      </c>
      <c r="GT301" s="245">
        <v>132</v>
      </c>
      <c r="GU301" s="245">
        <v>132</v>
      </c>
      <c r="GV301" s="245">
        <v>132</v>
      </c>
      <c r="GW301" s="245">
        <v>132</v>
      </c>
      <c r="GX301" s="245">
        <v>132</v>
      </c>
      <c r="GY301" s="245">
        <v>132</v>
      </c>
      <c r="GZ301" s="245">
        <v>132</v>
      </c>
      <c r="HA301" s="245">
        <v>132</v>
      </c>
      <c r="HB301" s="245">
        <v>132</v>
      </c>
      <c r="HC301" s="245">
        <v>132</v>
      </c>
      <c r="HD301" s="245">
        <v>132</v>
      </c>
      <c r="HE301" s="245">
        <v>1</v>
      </c>
      <c r="HF301" s="245">
        <v>122</v>
      </c>
      <c r="HG301" s="245">
        <v>122</v>
      </c>
      <c r="HH301" s="245">
        <v>122</v>
      </c>
      <c r="HI301" s="242">
        <v>122</v>
      </c>
      <c r="HJ301" s="242">
        <v>122</v>
      </c>
      <c r="HK301" s="198"/>
      <c r="HL301" s="198"/>
      <c r="HM301" s="242">
        <v>102</v>
      </c>
      <c r="HN301" s="242">
        <v>102</v>
      </c>
      <c r="HO301" s="242">
        <v>122</v>
      </c>
      <c r="HP301" s="242">
        <v>92</v>
      </c>
      <c r="HQ301" s="242">
        <v>92</v>
      </c>
      <c r="HR301" s="242">
        <v>92</v>
      </c>
      <c r="HS301" s="242">
        <v>92</v>
      </c>
      <c r="HT301" s="242">
        <v>92</v>
      </c>
      <c r="HU301" s="242">
        <v>82</v>
      </c>
      <c r="HV301" s="198"/>
      <c r="HW301" s="242">
        <v>72</v>
      </c>
      <c r="HX301" s="242">
        <v>72</v>
      </c>
      <c r="HY301" s="242">
        <v>62</v>
      </c>
      <c r="HZ301" s="242">
        <v>62</v>
      </c>
      <c r="IA301" s="242">
        <v>62</v>
      </c>
      <c r="IB301" s="242">
        <v>62</v>
      </c>
      <c r="IC301" s="242">
        <v>62</v>
      </c>
      <c r="ID301" s="242">
        <v>62</v>
      </c>
      <c r="IE301" s="242">
        <v>52</v>
      </c>
      <c r="IF301" s="242">
        <v>52</v>
      </c>
      <c r="IG301" s="242">
        <v>52</v>
      </c>
      <c r="IH301" s="242">
        <v>52</v>
      </c>
      <c r="II301" s="242">
        <v>52</v>
      </c>
      <c r="IJ301" s="242">
        <v>52</v>
      </c>
      <c r="IK301" s="242">
        <v>52</v>
      </c>
      <c r="IL301" s="242">
        <v>52</v>
      </c>
      <c r="IM301" s="242">
        <v>52</v>
      </c>
      <c r="IN301" s="242">
        <v>52</v>
      </c>
      <c r="IO301" s="242">
        <v>52</v>
      </c>
      <c r="IP301" s="242">
        <v>52</v>
      </c>
      <c r="IQ301" s="242">
        <v>52</v>
      </c>
      <c r="IR301" s="242">
        <v>52</v>
      </c>
      <c r="IS301" s="242">
        <v>42</v>
      </c>
      <c r="IT301" s="242">
        <v>42</v>
      </c>
      <c r="IU301" s="242">
        <v>42</v>
      </c>
      <c r="IV301" s="242">
        <v>42</v>
      </c>
      <c r="IW301" s="242">
        <v>42</v>
      </c>
      <c r="IX301" s="242">
        <v>42</v>
      </c>
      <c r="IY301" s="242">
        <v>42</v>
      </c>
      <c r="IZ301" s="198"/>
      <c r="JA301" s="242">
        <v>42</v>
      </c>
      <c r="JB301" s="242">
        <v>42</v>
      </c>
      <c r="JC301" s="242">
        <v>42</v>
      </c>
      <c r="JD301" s="242">
        <v>32</v>
      </c>
      <c r="JE301" s="242">
        <v>32</v>
      </c>
      <c r="JF301" s="242">
        <v>32</v>
      </c>
      <c r="JG301" s="242">
        <v>32</v>
      </c>
      <c r="JH301" s="242">
        <v>32</v>
      </c>
      <c r="JI301" s="242">
        <v>32</v>
      </c>
      <c r="JJ301" s="242"/>
      <c r="JK301" s="242">
        <v>32</v>
      </c>
      <c r="JL301" s="242">
        <v>22</v>
      </c>
      <c r="JM301" s="242">
        <v>22</v>
      </c>
      <c r="JN301" s="242">
        <v>22</v>
      </c>
      <c r="JO301" s="242">
        <v>22</v>
      </c>
      <c r="JP301" s="242">
        <v>22</v>
      </c>
      <c r="JQ301" s="198"/>
      <c r="JR301" s="242">
        <v>22</v>
      </c>
      <c r="JS301" s="242">
        <v>22</v>
      </c>
      <c r="JT301" s="242">
        <v>12</v>
      </c>
      <c r="JU301" s="242">
        <v>12</v>
      </c>
      <c r="JV301" s="242">
        <v>12</v>
      </c>
      <c r="JW301" s="242">
        <v>12</v>
      </c>
      <c r="JX301" s="242">
        <v>12</v>
      </c>
      <c r="JY301" s="242">
        <v>12</v>
      </c>
      <c r="JZ301" s="242">
        <v>12</v>
      </c>
      <c r="KA301" s="242">
        <v>12</v>
      </c>
      <c r="KB301" s="242">
        <v>12</v>
      </c>
      <c r="KC301" s="242">
        <v>12</v>
      </c>
      <c r="KD301" s="242">
        <v>12</v>
      </c>
      <c r="KE301" s="242">
        <v>12</v>
      </c>
      <c r="KF301" s="242">
        <v>12</v>
      </c>
      <c r="KG301" s="242">
        <v>12</v>
      </c>
      <c r="KH301" s="242">
        <v>12</v>
      </c>
      <c r="KI301" s="242">
        <v>12</v>
      </c>
      <c r="KJ301" s="242">
        <v>12</v>
      </c>
      <c r="KK301" s="242">
        <v>12</v>
      </c>
      <c r="KL301" s="242">
        <v>12</v>
      </c>
      <c r="KM301" s="242">
        <v>2</v>
      </c>
      <c r="KN301" s="242">
        <v>2</v>
      </c>
      <c r="KO301" s="242">
        <v>2</v>
      </c>
      <c r="KP301" s="242">
        <v>2</v>
      </c>
      <c r="KQ301" s="242">
        <v>2</v>
      </c>
      <c r="KR301" s="242">
        <v>2</v>
      </c>
      <c r="KS301" s="242">
        <v>2</v>
      </c>
      <c r="KT301" s="242">
        <v>2</v>
      </c>
      <c r="KU301" s="242">
        <v>2</v>
      </c>
      <c r="KV301" s="242">
        <v>2</v>
      </c>
      <c r="KW301" s="242">
        <v>2</v>
      </c>
      <c r="KX301" s="198"/>
      <c r="KY301" s="198"/>
      <c r="KZ301" s="198"/>
      <c r="LA301" s="198"/>
      <c r="LB301" s="242">
        <v>2</v>
      </c>
      <c r="LC301" s="242">
        <v>32</v>
      </c>
      <c r="LD301" s="242">
        <v>32</v>
      </c>
      <c r="LE301" s="242">
        <v>2</v>
      </c>
      <c r="LF301" s="243">
        <v>0</v>
      </c>
      <c r="LG301" s="243">
        <v>0</v>
      </c>
      <c r="LH301" s="198"/>
      <c r="LI301" s="198"/>
      <c r="LJ301" s="198"/>
      <c r="LK301" s="198"/>
      <c r="LL301" s="198"/>
      <c r="LM301" s="198"/>
      <c r="LN301" s="198"/>
      <c r="LO301" s="198"/>
      <c r="LP301" s="198"/>
      <c r="LQ301" s="243">
        <v>0</v>
      </c>
      <c r="LR301" s="198"/>
      <c r="LS301" s="198"/>
      <c r="LT301" s="198"/>
      <c r="LU301" s="198"/>
      <c r="LV301" s="198"/>
      <c r="LW301" s="198"/>
      <c r="LX301" s="198"/>
      <c r="LY301" s="198"/>
      <c r="LZ301" s="198"/>
      <c r="MA301" s="198"/>
      <c r="MB301" s="198"/>
      <c r="MC301" s="198"/>
      <c r="MD301" s="198"/>
      <c r="ME301" s="198"/>
      <c r="MF301" s="198"/>
      <c r="MG301" s="198"/>
      <c r="MH301" s="198"/>
      <c r="MI301" s="198"/>
      <c r="MJ301" s="198"/>
      <c r="MK301" s="198"/>
      <c r="ML301" s="198"/>
      <c r="MM301" s="198"/>
      <c r="MN301" s="243">
        <v>0</v>
      </c>
      <c r="MO301" s="242">
        <v>280</v>
      </c>
      <c r="MP301" s="198"/>
      <c r="MQ301" s="242">
        <v>280</v>
      </c>
      <c r="MR301" s="198"/>
      <c r="MS301" s="198"/>
      <c r="MT301" s="198"/>
      <c r="MU301" s="198"/>
      <c r="MV301" s="198"/>
      <c r="MW301" s="198"/>
      <c r="MX301" s="198"/>
      <c r="MY301" s="198"/>
      <c r="MZ301" s="198"/>
      <c r="NA301" s="242">
        <v>280</v>
      </c>
      <c r="NB301" s="198"/>
      <c r="NC301" s="198"/>
      <c r="ND301" s="198"/>
      <c r="NE301" s="198"/>
      <c r="NF301" s="198"/>
      <c r="NG301" s="198"/>
      <c r="NH301" s="198"/>
      <c r="NI301" s="198"/>
      <c r="NJ301" s="198"/>
      <c r="NK301" s="198"/>
      <c r="NL301" s="198"/>
      <c r="NM301" s="198"/>
      <c r="NN301" s="198"/>
      <c r="NO301" s="198"/>
      <c r="NP301" s="198"/>
      <c r="NQ301" s="198"/>
      <c r="NR301" s="198"/>
      <c r="NS301" s="198"/>
      <c r="NT301" s="198"/>
      <c r="NU301" s="198"/>
      <c r="NV301" s="198"/>
      <c r="NW301" s="198"/>
      <c r="NX301" s="198"/>
      <c r="NY301" s="198"/>
      <c r="NZ301" s="198"/>
      <c r="OA301" s="198"/>
      <c r="OB301" s="198"/>
      <c r="OC301" s="198"/>
      <c r="OD301" s="198"/>
      <c r="OE301" s="198"/>
      <c r="OF301" s="198"/>
      <c r="OG301" s="198"/>
      <c r="OH301" s="198"/>
      <c r="OI301" s="198"/>
      <c r="OJ301" s="198"/>
      <c r="OK301" s="198"/>
      <c r="OL301" s="198"/>
      <c r="OM301" s="198"/>
      <c r="ON301" s="198"/>
      <c r="OO301" s="198"/>
      <c r="OP301" s="198"/>
      <c r="OQ301" s="198"/>
      <c r="OR301" s="198"/>
      <c r="OS301" s="198"/>
      <c r="OT301" s="198"/>
      <c r="OU301" s="198"/>
      <c r="OV301" s="198"/>
      <c r="OW301" s="198"/>
      <c r="OX301" s="198"/>
      <c r="OY301" s="198"/>
      <c r="OZ301" s="198"/>
      <c r="PA301" s="198"/>
      <c r="PB301" s="198"/>
      <c r="PC301" s="198"/>
      <c r="PD301" s="198"/>
      <c r="PE301" s="198"/>
      <c r="PF301" s="198"/>
      <c r="PG301" s="198"/>
      <c r="PH301" s="198"/>
      <c r="PI301" s="198"/>
      <c r="PJ301" s="198"/>
      <c r="PK301" s="198"/>
      <c r="PL301" s="198"/>
      <c r="PM301" s="198"/>
      <c r="PN301" s="198"/>
      <c r="PO301" s="198"/>
      <c r="PP301" s="198"/>
      <c r="PQ301" s="198"/>
      <c r="PR301" s="198"/>
      <c r="PS301" s="198"/>
      <c r="PT301" s="198"/>
      <c r="PU301" s="198"/>
      <c r="PV301" s="198"/>
      <c r="PW301" s="198"/>
      <c r="PX301" s="261"/>
      <c r="PY301" s="261"/>
      <c r="PZ301" s="261"/>
      <c r="QA301" s="261"/>
      <c r="QB301" s="261"/>
      <c r="QC301" s="261"/>
      <c r="QD301" s="261"/>
      <c r="QE301" s="261"/>
      <c r="QF301" s="261"/>
      <c r="QG301" s="261"/>
      <c r="QH301" s="261"/>
      <c r="QI301" s="261"/>
      <c r="QJ301" s="261"/>
      <c r="QK301" s="261"/>
      <c r="QL301" s="261"/>
      <c r="QM301" s="261"/>
      <c r="QN301" s="261"/>
      <c r="QO301" s="261"/>
      <c r="QP301" s="261"/>
      <c r="QQ301" s="261"/>
      <c r="QR301" s="261"/>
      <c r="QS301" s="261"/>
      <c r="QT301" s="261"/>
      <c r="QU301" s="261"/>
      <c r="QV301" s="261"/>
      <c r="QW301" s="261"/>
      <c r="QX301" s="261"/>
      <c r="QY301" s="261"/>
      <c r="QZ301" s="261"/>
      <c r="RA301" s="261"/>
      <c r="RB301" s="261"/>
      <c r="RC301" s="261"/>
      <c r="RD301" s="261"/>
      <c r="RE301" s="261"/>
      <c r="RF301" s="261"/>
      <c r="RG301" s="261"/>
      <c r="RH301" s="261"/>
      <c r="RI301" s="261"/>
      <c r="RJ301" s="261"/>
      <c r="RK301" s="261"/>
      <c r="RL301" s="261"/>
      <c r="RM301" s="261"/>
      <c r="RN301" s="261"/>
      <c r="RO301" s="261"/>
      <c r="RP301" s="261"/>
      <c r="RQ301" s="261"/>
      <c r="RR301" s="261"/>
      <c r="RS301" s="261"/>
      <c r="RT301" s="261"/>
      <c r="RU301" s="261"/>
      <c r="RV301" s="261"/>
      <c r="RW301" s="261"/>
      <c r="RX301" s="261"/>
      <c r="RY301" s="261"/>
      <c r="RZ301" s="261"/>
      <c r="SA301" s="261"/>
      <c r="SB301" s="261"/>
      <c r="SC301" s="261"/>
      <c r="SD301" s="261"/>
      <c r="SE301" s="261"/>
    </row>
    <row r="302" spans="1:499" x14ac:dyDescent="0.2">
      <c r="A302" s="230" t="s">
        <v>830</v>
      </c>
      <c r="B302" s="231" t="s">
        <v>1652</v>
      </c>
      <c r="C302" s="225"/>
      <c r="D302" s="225"/>
      <c r="E302" s="225"/>
      <c r="F302" s="226" t="s">
        <v>6011</v>
      </c>
      <c r="G302" s="226" t="s">
        <v>5550</v>
      </c>
      <c r="H302" s="226" t="s">
        <v>5551</v>
      </c>
      <c r="I302" s="226" t="s">
        <v>6003</v>
      </c>
      <c r="J302" s="226"/>
      <c r="K302" s="226"/>
      <c r="L302" s="226"/>
      <c r="M302" s="226"/>
      <c r="N302" s="226" t="s">
        <v>5553</v>
      </c>
      <c r="O302" s="226" t="s">
        <v>6012</v>
      </c>
      <c r="P302" s="226"/>
      <c r="Q302" s="237">
        <v>0</v>
      </c>
      <c r="R302" s="238"/>
      <c r="S302" s="238"/>
      <c r="T302" s="238"/>
      <c r="U302" s="238"/>
      <c r="V302" s="238"/>
      <c r="W302" s="232" t="s">
        <v>5578</v>
      </c>
      <c r="X302" s="232"/>
      <c r="Y302" s="232" t="s">
        <v>5556</v>
      </c>
      <c r="Z302" s="235">
        <v>0.2</v>
      </c>
      <c r="AA302" s="235">
        <v>0.39</v>
      </c>
      <c r="AB302" s="235">
        <v>0</v>
      </c>
      <c r="AC302" s="224">
        <v>36526</v>
      </c>
      <c r="AD302" s="224">
        <v>36526</v>
      </c>
      <c r="AE302" s="125">
        <v>18</v>
      </c>
      <c r="AF302" s="125">
        <v>24</v>
      </c>
      <c r="AG302" s="125">
        <v>12</v>
      </c>
      <c r="AH302" s="236">
        <v>1</v>
      </c>
      <c r="AI302" s="236" t="s">
        <v>819</v>
      </c>
      <c r="AJ302" s="125" t="s">
        <v>6249</v>
      </c>
      <c r="AK302" s="175" t="s">
        <v>5145</v>
      </c>
      <c r="AL302" s="125" t="s">
        <v>820</v>
      </c>
      <c r="AM302" s="27" t="s">
        <v>820</v>
      </c>
      <c r="AN302" s="126">
        <v>19.52</v>
      </c>
      <c r="AO302" s="126">
        <v>11.5</v>
      </c>
      <c r="AP302" s="126">
        <v>7.4</v>
      </c>
      <c r="AQ302" s="126">
        <v>6.4</v>
      </c>
      <c r="AR302" s="125">
        <v>0</v>
      </c>
      <c r="AS302" s="125">
        <v>0</v>
      </c>
      <c r="AT302" s="178">
        <v>43333</v>
      </c>
      <c r="AU302" s="178">
        <v>42846</v>
      </c>
      <c r="AV302" s="178">
        <v>43333</v>
      </c>
      <c r="AW302" s="239" t="s">
        <v>855</v>
      </c>
      <c r="AX302" s="239" t="s">
        <v>846</v>
      </c>
      <c r="AY302" s="127"/>
      <c r="AZ302" s="127"/>
      <c r="BA302" s="128">
        <v>500</v>
      </c>
      <c r="BB302" s="128" t="s">
        <v>489</v>
      </c>
      <c r="BC302" s="128"/>
      <c r="BD302" s="128">
        <v>1</v>
      </c>
      <c r="BE302" s="129" t="s">
        <v>541</v>
      </c>
      <c r="BF302" s="130">
        <v>1</v>
      </c>
      <c r="BG302" s="240"/>
      <c r="BH302" s="241"/>
      <c r="BI302" s="190"/>
      <c r="BJ302" s="131">
        <v>900</v>
      </c>
      <c r="BK302" s="191">
        <v>844</v>
      </c>
      <c r="BL302" s="13">
        <v>599</v>
      </c>
      <c r="BM302" s="13">
        <v>297</v>
      </c>
      <c r="BN302" s="27" t="s">
        <v>5557</v>
      </c>
      <c r="BO302" s="13" t="s">
        <v>705</v>
      </c>
      <c r="BP302" s="222">
        <v>700</v>
      </c>
      <c r="BQ302" s="132"/>
      <c r="BR302" s="133"/>
      <c r="BS302" s="125">
        <v>1000000000</v>
      </c>
      <c r="BT302" s="134">
        <v>77</v>
      </c>
      <c r="BU302" s="135">
        <v>0.91439999999999999</v>
      </c>
      <c r="BV302" s="134">
        <v>499</v>
      </c>
      <c r="BW302" s="136">
        <v>0</v>
      </c>
      <c r="BX302" s="136">
        <v>0</v>
      </c>
      <c r="BY302" s="136">
        <v>499</v>
      </c>
      <c r="BZ302" s="134">
        <v>0</v>
      </c>
      <c r="CA302" s="134">
        <v>0</v>
      </c>
      <c r="CB302" s="134">
        <v>576</v>
      </c>
      <c r="CC302" s="135">
        <v>0.36</v>
      </c>
      <c r="CD302" s="134"/>
      <c r="CE302" s="134"/>
      <c r="CF302" s="137">
        <v>500</v>
      </c>
      <c r="CG302" s="134">
        <v>300</v>
      </c>
      <c r="CH302" s="132"/>
      <c r="CI302" s="132"/>
      <c r="CJ302" s="229" t="s">
        <v>820</v>
      </c>
      <c r="CK302" s="233" t="s">
        <v>820</v>
      </c>
      <c r="CL302" s="138">
        <v>42</v>
      </c>
      <c r="CM302" s="138">
        <v>0</v>
      </c>
      <c r="CN302" s="135">
        <v>0</v>
      </c>
      <c r="CO302" s="135">
        <v>1.27</v>
      </c>
      <c r="CP302" s="139"/>
      <c r="CQ302" s="135">
        <v>0</v>
      </c>
      <c r="CR302" s="179">
        <v>43176</v>
      </c>
      <c r="CS302" s="180">
        <v>43367</v>
      </c>
      <c r="CT302" s="181">
        <v>43493</v>
      </c>
      <c r="CU302" s="181">
        <v>43067</v>
      </c>
      <c r="CV302" s="181">
        <v>0</v>
      </c>
      <c r="CW302" s="181">
        <v>43151</v>
      </c>
      <c r="CX302" s="181">
        <v>43235</v>
      </c>
      <c r="CY302" s="135">
        <v>0.26252519479852177</v>
      </c>
      <c r="CZ302" s="134">
        <v>0</v>
      </c>
      <c r="DA302" s="135">
        <v>9.7087378640776691E-3</v>
      </c>
      <c r="DB302" s="135">
        <v>0.53398058252427183</v>
      </c>
      <c r="DC302" s="135">
        <v>0</v>
      </c>
      <c r="DD302" s="135">
        <v>0</v>
      </c>
      <c r="DE302" s="140">
        <v>0</v>
      </c>
      <c r="DF302" s="13" t="s">
        <v>820</v>
      </c>
      <c r="DG302" s="80" t="s">
        <v>706</v>
      </c>
      <c r="DH302" s="18" t="b">
        <v>0</v>
      </c>
      <c r="DI302" s="79"/>
      <c r="DJ302" s="79"/>
      <c r="DK302" s="192"/>
      <c r="DL302" s="174"/>
      <c r="DM302" s="193"/>
      <c r="DN302" s="135"/>
      <c r="DO302" s="79"/>
      <c r="DP302" s="79"/>
      <c r="DQ302" s="79"/>
      <c r="DR302" s="79"/>
      <c r="DS302" s="79"/>
      <c r="DT302" s="79"/>
      <c r="DU302" s="79"/>
      <c r="DV302" s="18"/>
      <c r="DW302" s="18"/>
      <c r="DX302" s="18"/>
      <c r="DY302" s="177"/>
      <c r="DZ302" s="177">
        <v>0</v>
      </c>
      <c r="EA302" s="177">
        <v>0</v>
      </c>
      <c r="EB302" s="177">
        <v>0</v>
      </c>
      <c r="EC302" s="177">
        <v>0</v>
      </c>
      <c r="ED302" s="177">
        <v>0</v>
      </c>
      <c r="EE302" s="177">
        <v>0</v>
      </c>
      <c r="EF302" s="177">
        <v>0</v>
      </c>
      <c r="EG302" s="177">
        <v>0</v>
      </c>
      <c r="EH302" s="177">
        <v>0</v>
      </c>
      <c r="EI302" s="177">
        <v>0</v>
      </c>
      <c r="EJ302" s="177">
        <v>0</v>
      </c>
      <c r="EK302" s="177">
        <v>0</v>
      </c>
      <c r="EL302" s="177">
        <v>0</v>
      </c>
      <c r="EM302" s="177">
        <v>0</v>
      </c>
      <c r="EN302" s="177">
        <v>0</v>
      </c>
      <c r="EO302" s="177">
        <v>0</v>
      </c>
      <c r="EP302" s="177">
        <v>0</v>
      </c>
      <c r="EQ302" s="177">
        <v>0</v>
      </c>
      <c r="ER302" s="177">
        <v>0</v>
      </c>
      <c r="ES302" s="177">
        <v>0</v>
      </c>
      <c r="ET302" s="177">
        <v>0</v>
      </c>
      <c r="EU302" s="177">
        <v>0</v>
      </c>
      <c r="EV302" s="177">
        <v>0</v>
      </c>
      <c r="EW302" s="177">
        <v>0</v>
      </c>
      <c r="EX302" s="177">
        <v>0</v>
      </c>
      <c r="EY302" s="177">
        <v>0</v>
      </c>
      <c r="EZ302" s="177">
        <v>0</v>
      </c>
      <c r="FA302" s="177">
        <v>0</v>
      </c>
      <c r="FB302" s="177">
        <v>0</v>
      </c>
      <c r="FC302" s="250">
        <v>447</v>
      </c>
      <c r="FD302" s="244">
        <v>337</v>
      </c>
      <c r="FE302" s="244">
        <v>337</v>
      </c>
      <c r="FF302" s="244">
        <v>337</v>
      </c>
      <c r="FG302" s="249">
        <v>482</v>
      </c>
      <c r="FH302" s="250">
        <v>462</v>
      </c>
      <c r="FI302" s="244">
        <v>462</v>
      </c>
      <c r="FJ302" s="244">
        <v>462</v>
      </c>
      <c r="FK302" s="244">
        <v>385</v>
      </c>
      <c r="FL302" s="244">
        <v>385</v>
      </c>
      <c r="FM302" s="244">
        <v>385</v>
      </c>
      <c r="FN302" s="244">
        <v>385</v>
      </c>
      <c r="FO302" s="244">
        <v>385</v>
      </c>
      <c r="FP302" s="244">
        <v>385</v>
      </c>
      <c r="FQ302" s="244">
        <v>385</v>
      </c>
      <c r="FR302" s="244">
        <v>385</v>
      </c>
      <c r="FS302" s="244">
        <v>385</v>
      </c>
      <c r="FT302" s="244">
        <v>385</v>
      </c>
      <c r="FU302" s="244">
        <v>385</v>
      </c>
      <c r="FV302" s="244">
        <v>385</v>
      </c>
      <c r="FW302" s="244">
        <v>385</v>
      </c>
      <c r="FX302" s="244">
        <v>385</v>
      </c>
      <c r="FY302" s="244">
        <v>385</v>
      </c>
      <c r="FZ302" s="244">
        <v>385</v>
      </c>
      <c r="GA302" s="244">
        <v>385</v>
      </c>
      <c r="GB302" s="244">
        <v>385</v>
      </c>
      <c r="GC302" s="244">
        <v>385</v>
      </c>
      <c r="GD302" s="244">
        <v>385</v>
      </c>
      <c r="GE302" s="244">
        <v>385</v>
      </c>
      <c r="GF302" s="244">
        <v>385</v>
      </c>
      <c r="GG302" s="244">
        <v>385</v>
      </c>
      <c r="GH302" s="244">
        <v>385</v>
      </c>
      <c r="GI302" s="244">
        <v>385</v>
      </c>
      <c r="GJ302" s="244">
        <v>385</v>
      </c>
      <c r="GK302" s="244">
        <v>385</v>
      </c>
      <c r="GL302" s="244">
        <v>355</v>
      </c>
      <c r="GM302" s="244">
        <v>355</v>
      </c>
      <c r="GN302" s="244">
        <v>355</v>
      </c>
      <c r="GO302" s="244">
        <v>355</v>
      </c>
      <c r="GP302" s="244">
        <v>355</v>
      </c>
      <c r="GQ302" s="244">
        <v>355</v>
      </c>
      <c r="GR302" s="244">
        <v>345</v>
      </c>
      <c r="GS302" s="244">
        <v>345</v>
      </c>
      <c r="GT302" s="244">
        <v>335</v>
      </c>
      <c r="GU302" s="244">
        <v>335</v>
      </c>
      <c r="GV302" s="244">
        <v>335</v>
      </c>
      <c r="GW302" s="244">
        <v>335</v>
      </c>
      <c r="GX302" s="244">
        <v>335</v>
      </c>
      <c r="GY302" s="244">
        <v>335</v>
      </c>
      <c r="GZ302" s="244">
        <v>335</v>
      </c>
      <c r="HA302" s="244">
        <v>335</v>
      </c>
      <c r="HB302" s="244">
        <v>335</v>
      </c>
      <c r="HC302" s="244">
        <v>335</v>
      </c>
      <c r="HD302" s="244">
        <v>335</v>
      </c>
      <c r="HE302" s="244">
        <v>1</v>
      </c>
      <c r="HF302" s="244">
        <v>335</v>
      </c>
      <c r="HG302" s="244">
        <v>335</v>
      </c>
      <c r="HH302" s="244">
        <v>335</v>
      </c>
      <c r="HI302" s="244">
        <v>335</v>
      </c>
      <c r="HJ302" s="244">
        <v>335</v>
      </c>
      <c r="HK302" s="196"/>
      <c r="HL302" s="196"/>
      <c r="HM302" s="244">
        <v>325</v>
      </c>
      <c r="HN302" s="244">
        <v>325</v>
      </c>
      <c r="HO302" s="244">
        <v>335</v>
      </c>
      <c r="HP302" s="244">
        <v>315</v>
      </c>
      <c r="HQ302" s="244">
        <v>315</v>
      </c>
      <c r="HR302" s="244">
        <v>315</v>
      </c>
      <c r="HS302" s="244">
        <v>315</v>
      </c>
      <c r="HT302" s="244">
        <v>315</v>
      </c>
      <c r="HU302" s="244">
        <v>305</v>
      </c>
      <c r="HV302" s="196"/>
      <c r="HW302" s="244">
        <v>285</v>
      </c>
      <c r="HX302" s="244">
        <v>285</v>
      </c>
      <c r="HY302" s="244">
        <v>285</v>
      </c>
      <c r="HZ302" s="244">
        <v>285</v>
      </c>
      <c r="IA302" s="244">
        <v>285</v>
      </c>
      <c r="IB302" s="244">
        <v>285</v>
      </c>
      <c r="IC302" s="244">
        <v>285</v>
      </c>
      <c r="ID302" s="244">
        <v>285</v>
      </c>
      <c r="IE302" s="244">
        <v>275</v>
      </c>
      <c r="IF302" s="244">
        <v>275</v>
      </c>
      <c r="IG302" s="244">
        <v>275</v>
      </c>
      <c r="IH302" s="244">
        <v>275</v>
      </c>
      <c r="II302" s="244">
        <v>275</v>
      </c>
      <c r="IJ302" s="244">
        <v>275</v>
      </c>
      <c r="IK302" s="244">
        <v>275</v>
      </c>
      <c r="IL302" s="244">
        <v>275</v>
      </c>
      <c r="IM302" s="244">
        <v>275</v>
      </c>
      <c r="IN302" s="244">
        <v>275</v>
      </c>
      <c r="IO302" s="244">
        <v>275</v>
      </c>
      <c r="IP302" s="244">
        <v>275</v>
      </c>
      <c r="IQ302" s="244">
        <v>275</v>
      </c>
      <c r="IR302" s="244">
        <v>255</v>
      </c>
      <c r="IS302" s="244">
        <v>245</v>
      </c>
      <c r="IT302" s="244">
        <v>245</v>
      </c>
      <c r="IU302" s="244">
        <v>245</v>
      </c>
      <c r="IV302" s="244">
        <v>245</v>
      </c>
      <c r="IW302" s="244">
        <v>245</v>
      </c>
      <c r="IX302" s="244">
        <v>245</v>
      </c>
      <c r="IY302" s="242">
        <v>225</v>
      </c>
      <c r="IZ302" s="196"/>
      <c r="JA302" s="242">
        <v>225</v>
      </c>
      <c r="JB302" s="242">
        <v>225</v>
      </c>
      <c r="JC302" s="242">
        <v>225</v>
      </c>
      <c r="JD302" s="245">
        <v>215</v>
      </c>
      <c r="JE302" s="245">
        <v>215</v>
      </c>
      <c r="JF302" s="245">
        <v>215</v>
      </c>
      <c r="JG302" s="245">
        <v>215</v>
      </c>
      <c r="JH302" s="245">
        <v>215</v>
      </c>
      <c r="JI302" s="245">
        <v>215</v>
      </c>
      <c r="JJ302" s="245"/>
      <c r="JK302" s="242">
        <v>215</v>
      </c>
      <c r="JL302" s="245">
        <v>215</v>
      </c>
      <c r="JM302" s="245">
        <v>215</v>
      </c>
      <c r="JN302" s="245">
        <v>215</v>
      </c>
      <c r="JO302" s="245">
        <v>215</v>
      </c>
      <c r="JP302" s="245">
        <v>215</v>
      </c>
      <c r="JQ302" s="196"/>
      <c r="JR302" s="245">
        <v>215</v>
      </c>
      <c r="JS302" s="245">
        <v>215</v>
      </c>
      <c r="JT302" s="245">
        <v>205</v>
      </c>
      <c r="JU302" s="245">
        <v>205</v>
      </c>
      <c r="JV302" s="245">
        <v>185</v>
      </c>
      <c r="JW302" s="245">
        <v>185</v>
      </c>
      <c r="JX302" s="245">
        <v>185</v>
      </c>
      <c r="JY302" s="245">
        <v>185</v>
      </c>
      <c r="JZ302" s="245">
        <v>185</v>
      </c>
      <c r="KA302" s="245">
        <v>185</v>
      </c>
      <c r="KB302" s="245">
        <v>185</v>
      </c>
      <c r="KC302" s="245">
        <v>185</v>
      </c>
      <c r="KD302" s="245">
        <v>185</v>
      </c>
      <c r="KE302" s="245">
        <v>185</v>
      </c>
      <c r="KF302" s="245">
        <v>185</v>
      </c>
      <c r="KG302" s="245">
        <v>185</v>
      </c>
      <c r="KH302" s="245">
        <v>185</v>
      </c>
      <c r="KI302" s="245">
        <v>185</v>
      </c>
      <c r="KJ302" s="245">
        <v>185</v>
      </c>
      <c r="KK302" s="245">
        <v>185</v>
      </c>
      <c r="KL302" s="245">
        <v>185</v>
      </c>
      <c r="KM302" s="245">
        <v>175</v>
      </c>
      <c r="KN302" s="245">
        <v>145</v>
      </c>
      <c r="KO302" s="245">
        <v>145</v>
      </c>
      <c r="KP302" s="245">
        <v>145</v>
      </c>
      <c r="KQ302" s="245">
        <v>145</v>
      </c>
      <c r="KR302" s="245">
        <v>145</v>
      </c>
      <c r="KS302" s="245">
        <v>145</v>
      </c>
      <c r="KT302" s="245">
        <v>135</v>
      </c>
      <c r="KU302" s="245">
        <v>135</v>
      </c>
      <c r="KV302" s="245">
        <v>135</v>
      </c>
      <c r="KW302" s="245">
        <v>135</v>
      </c>
      <c r="KX302" s="196"/>
      <c r="KY302" s="196"/>
      <c r="KZ302" s="196"/>
      <c r="LA302" s="196"/>
      <c r="LB302" s="245">
        <v>135</v>
      </c>
      <c r="LC302" s="245">
        <v>215</v>
      </c>
      <c r="LD302" s="245">
        <v>215</v>
      </c>
      <c r="LE302" s="245">
        <v>135</v>
      </c>
      <c r="LF302" s="199">
        <v>0</v>
      </c>
      <c r="LG302" s="245">
        <v>125</v>
      </c>
      <c r="LH302" s="196"/>
      <c r="LI302" s="196"/>
      <c r="LJ302" s="196"/>
      <c r="LK302" s="196"/>
      <c r="LL302" s="196"/>
      <c r="LM302" s="196"/>
      <c r="LN302" s="196"/>
      <c r="LO302" s="196"/>
      <c r="LP302" s="196"/>
      <c r="LQ302" s="245">
        <v>125</v>
      </c>
      <c r="LR302" s="196"/>
      <c r="LS302" s="196"/>
      <c r="LT302" s="196"/>
      <c r="LU302" s="196"/>
      <c r="LV302" s="196"/>
      <c r="LW302" s="196"/>
      <c r="LX302" s="196"/>
      <c r="LY302" s="196"/>
      <c r="LZ302" s="196"/>
      <c r="MA302" s="196"/>
      <c r="MB302" s="196"/>
      <c r="MC302" s="196"/>
      <c r="MD302" s="196"/>
      <c r="ME302" s="196"/>
      <c r="MF302" s="196"/>
      <c r="MG302" s="196"/>
      <c r="MH302" s="196"/>
      <c r="MI302" s="196"/>
      <c r="MJ302" s="196"/>
      <c r="MK302" s="196"/>
      <c r="ML302" s="196"/>
      <c r="MM302" s="196"/>
      <c r="MN302" s="245">
        <v>125</v>
      </c>
      <c r="MO302" s="245">
        <v>77</v>
      </c>
      <c r="MP302" s="196"/>
      <c r="MQ302" s="245">
        <v>77</v>
      </c>
      <c r="MR302" s="196"/>
      <c r="MS302" s="196"/>
      <c r="MT302" s="196"/>
      <c r="MU302" s="196"/>
      <c r="MV302" s="196"/>
      <c r="MW302" s="196"/>
      <c r="MX302" s="196"/>
      <c r="MY302" s="196"/>
      <c r="MZ302" s="196"/>
      <c r="NA302" s="245">
        <v>77</v>
      </c>
      <c r="NB302" s="196"/>
      <c r="NC302" s="196"/>
      <c r="ND302" s="196"/>
      <c r="NE302" s="196"/>
      <c r="NF302" s="196"/>
      <c r="NG302" s="196"/>
      <c r="NH302" s="196"/>
      <c r="NI302" s="196"/>
      <c r="NJ302" s="196"/>
      <c r="NK302" s="196"/>
      <c r="NL302" s="196"/>
      <c r="NM302" s="196"/>
      <c r="NN302" s="196"/>
      <c r="NO302" s="196"/>
      <c r="NP302" s="196"/>
      <c r="NQ302" s="196"/>
      <c r="NR302" s="196"/>
      <c r="NS302" s="196"/>
      <c r="NT302" s="196"/>
      <c r="NU302" s="196"/>
      <c r="NV302" s="196"/>
      <c r="NW302" s="196"/>
      <c r="NX302" s="196"/>
      <c r="NY302" s="196"/>
      <c r="NZ302" s="196"/>
      <c r="OA302" s="196"/>
      <c r="OB302" s="196"/>
      <c r="OC302" s="196"/>
      <c r="OD302" s="196"/>
      <c r="OE302" s="196"/>
      <c r="OF302" s="196"/>
      <c r="OG302" s="196"/>
      <c r="OH302" s="196"/>
      <c r="OI302" s="196"/>
      <c r="OJ302" s="196"/>
      <c r="OK302" s="196"/>
      <c r="OL302" s="196"/>
      <c r="OM302" s="196"/>
      <c r="ON302" s="196"/>
      <c r="OO302" s="196"/>
      <c r="OP302" s="196"/>
      <c r="OQ302" s="196"/>
      <c r="OR302" s="196"/>
      <c r="OS302" s="196"/>
      <c r="OT302" s="196"/>
      <c r="OU302" s="196"/>
      <c r="OV302" s="196"/>
      <c r="OW302" s="196"/>
      <c r="OX302" s="196"/>
      <c r="OY302" s="196"/>
      <c r="OZ302" s="196"/>
      <c r="PA302" s="196"/>
      <c r="PB302" s="196"/>
      <c r="PC302" s="196"/>
      <c r="PD302" s="196"/>
      <c r="PE302" s="196"/>
      <c r="PF302" s="196"/>
      <c r="PG302" s="196"/>
      <c r="PH302" s="196"/>
      <c r="PI302" s="196"/>
      <c r="PJ302" s="196"/>
      <c r="PK302" s="196"/>
      <c r="PL302" s="196"/>
      <c r="PM302" s="196"/>
      <c r="PN302" s="196"/>
      <c r="PO302" s="196"/>
      <c r="PP302" s="196"/>
      <c r="PQ302" s="196"/>
      <c r="PR302" s="196"/>
      <c r="PS302" s="196"/>
      <c r="PT302" s="196"/>
      <c r="PU302" s="196"/>
      <c r="PV302" s="196"/>
      <c r="PW302" s="196"/>
      <c r="PX302" s="261"/>
      <c r="PY302" s="261"/>
      <c r="PZ302" s="261"/>
      <c r="QA302" s="261"/>
      <c r="QB302" s="261"/>
      <c r="QC302" s="261"/>
      <c r="QD302" s="261"/>
      <c r="QE302" s="261"/>
      <c r="QF302" s="261"/>
      <c r="QG302" s="261"/>
      <c r="QH302" s="261"/>
      <c r="QI302" s="261"/>
      <c r="QJ302" s="261"/>
      <c r="QK302" s="261"/>
      <c r="QL302" s="261"/>
      <c r="QM302" s="261"/>
      <c r="QN302" s="261"/>
      <c r="QO302" s="261"/>
      <c r="QP302" s="261"/>
      <c r="QQ302" s="261"/>
      <c r="QR302" s="261"/>
      <c r="QS302" s="261"/>
      <c r="QT302" s="261"/>
      <c r="QU302" s="261"/>
      <c r="QV302" s="261"/>
      <c r="QW302" s="261"/>
      <c r="QX302" s="261"/>
      <c r="QY302" s="261"/>
      <c r="QZ302" s="261"/>
      <c r="RA302" s="261"/>
      <c r="RB302" s="261"/>
      <c r="RC302" s="261"/>
      <c r="RD302" s="261"/>
      <c r="RE302" s="261"/>
      <c r="RF302" s="261"/>
      <c r="RG302" s="261"/>
      <c r="RH302" s="261"/>
      <c r="RI302" s="261"/>
      <c r="RJ302" s="261"/>
      <c r="RK302" s="261"/>
      <c r="RL302" s="261"/>
      <c r="RM302" s="261"/>
      <c r="RN302" s="261"/>
      <c r="RO302" s="261"/>
      <c r="RP302" s="261"/>
      <c r="RQ302" s="261"/>
      <c r="RR302" s="261"/>
      <c r="RS302" s="261"/>
      <c r="RT302" s="261"/>
      <c r="RU302" s="261"/>
      <c r="RV302" s="261"/>
      <c r="RW302" s="261"/>
      <c r="RX302" s="261"/>
      <c r="RY302" s="261"/>
      <c r="RZ302" s="261"/>
      <c r="SA302" s="261"/>
      <c r="SB302" s="261"/>
      <c r="SC302" s="261"/>
      <c r="SD302" s="261"/>
      <c r="SE302" s="261"/>
    </row>
    <row r="303" spans="1:499" x14ac:dyDescent="0.2">
      <c r="A303" s="230" t="s">
        <v>830</v>
      </c>
      <c r="B303" s="231" t="s">
        <v>4934</v>
      </c>
      <c r="C303" s="225"/>
      <c r="D303" s="225"/>
      <c r="E303" s="225"/>
      <c r="F303" s="226" t="s">
        <v>6013</v>
      </c>
      <c r="G303" s="226" t="s">
        <v>5550</v>
      </c>
      <c r="H303" s="226" t="s">
        <v>5551</v>
      </c>
      <c r="I303" s="226" t="s">
        <v>6014</v>
      </c>
      <c r="J303" s="226"/>
      <c r="K303" s="226"/>
      <c r="L303" s="226"/>
      <c r="M303" s="226"/>
      <c r="N303" s="226" t="s">
        <v>6015</v>
      </c>
      <c r="O303" s="226" t="s">
        <v>6016</v>
      </c>
      <c r="P303" s="226"/>
      <c r="Q303" s="237">
        <v>0</v>
      </c>
      <c r="R303" s="238"/>
      <c r="S303" s="238"/>
      <c r="T303" s="238"/>
      <c r="U303" s="238"/>
      <c r="V303" s="238"/>
      <c r="W303" s="232" t="s">
        <v>5555</v>
      </c>
      <c r="X303" s="232"/>
      <c r="Y303" s="232" t="s">
        <v>5556</v>
      </c>
      <c r="Z303" s="235">
        <v>1.82</v>
      </c>
      <c r="AA303" s="235">
        <v>3.75</v>
      </c>
      <c r="AB303" s="235">
        <v>0</v>
      </c>
      <c r="AC303" s="224">
        <v>36526</v>
      </c>
      <c r="AD303" s="224">
        <v>36526</v>
      </c>
      <c r="AE303" s="125">
        <v>18</v>
      </c>
      <c r="AF303" s="125">
        <v>24</v>
      </c>
      <c r="AG303" s="125">
        <v>12</v>
      </c>
      <c r="AH303" s="236">
        <v>1</v>
      </c>
      <c r="AI303" s="236" t="s">
        <v>819</v>
      </c>
      <c r="AJ303" s="125" t="s">
        <v>6225</v>
      </c>
      <c r="AK303" s="175" t="s">
        <v>5144</v>
      </c>
      <c r="AL303" s="125" t="s">
        <v>820</v>
      </c>
      <c r="AM303" s="27" t="s">
        <v>5060</v>
      </c>
      <c r="AN303" s="126">
        <v>7.86</v>
      </c>
      <c r="AO303" s="126">
        <v>28.1</v>
      </c>
      <c r="AP303" s="126">
        <v>26.8</v>
      </c>
      <c r="AQ303" s="126">
        <v>0</v>
      </c>
      <c r="AR303" s="125">
        <v>0</v>
      </c>
      <c r="AS303" s="125">
        <v>0</v>
      </c>
      <c r="AT303" s="178">
        <v>43333</v>
      </c>
      <c r="AU303" s="178"/>
      <c r="AV303" s="178">
        <v>43415</v>
      </c>
      <c r="AW303" s="239" t="s">
        <v>855</v>
      </c>
      <c r="AX303" s="239" t="s">
        <v>846</v>
      </c>
      <c r="AY303" s="127"/>
      <c r="AZ303" s="127"/>
      <c r="BA303" s="128">
        <v>1</v>
      </c>
      <c r="BB303" s="128" t="s">
        <v>489</v>
      </c>
      <c r="BC303" s="128"/>
      <c r="BD303" s="128">
        <v>1</v>
      </c>
      <c r="BE303" s="129" t="s">
        <v>541</v>
      </c>
      <c r="BF303" s="130">
        <v>1</v>
      </c>
      <c r="BG303" s="240"/>
      <c r="BH303" s="241"/>
      <c r="BI303" s="190"/>
      <c r="BJ303" s="131">
        <v>883</v>
      </c>
      <c r="BK303" s="191">
        <v>340</v>
      </c>
      <c r="BL303" s="13">
        <v>587</v>
      </c>
      <c r="BM303" s="13">
        <v>291</v>
      </c>
      <c r="BN303" s="27" t="s">
        <v>705</v>
      </c>
      <c r="BO303" s="13" t="s">
        <v>5566</v>
      </c>
      <c r="BP303" s="222">
        <v>817</v>
      </c>
      <c r="BQ303" s="132"/>
      <c r="BR303" s="133"/>
      <c r="BS303" s="125">
        <v>1000000000</v>
      </c>
      <c r="BT303" s="134">
        <v>344</v>
      </c>
      <c r="BU303" s="135">
        <v>0.61040000000000005</v>
      </c>
      <c r="BV303" s="134">
        <v>500</v>
      </c>
      <c r="BW303" s="136">
        <v>0</v>
      </c>
      <c r="BX303" s="136">
        <v>500</v>
      </c>
      <c r="BY303" s="136">
        <v>0</v>
      </c>
      <c r="BZ303" s="134">
        <v>0</v>
      </c>
      <c r="CA303" s="134">
        <v>0</v>
      </c>
      <c r="CB303" s="134">
        <v>844</v>
      </c>
      <c r="CC303" s="135">
        <v>4.4200000000000003E-2</v>
      </c>
      <c r="CD303" s="134"/>
      <c r="CE303" s="134"/>
      <c r="CF303" s="137">
        <v>39</v>
      </c>
      <c r="CG303" s="134">
        <v>294</v>
      </c>
      <c r="CH303" s="132"/>
      <c r="CI303" s="132"/>
      <c r="CJ303" s="229" t="s">
        <v>820</v>
      </c>
      <c r="CK303" s="233" t="s">
        <v>820</v>
      </c>
      <c r="CL303" s="138">
        <v>0</v>
      </c>
      <c r="CM303" s="138">
        <v>0</v>
      </c>
      <c r="CN303" s="135">
        <v>0</v>
      </c>
      <c r="CO303" s="135">
        <v>1.41</v>
      </c>
      <c r="CP303" s="139"/>
      <c r="CQ303" s="135">
        <v>1</v>
      </c>
      <c r="CR303" s="179">
        <v>43479</v>
      </c>
      <c r="CS303" s="180">
        <v>43479</v>
      </c>
      <c r="CT303" s="181">
        <v>43605</v>
      </c>
      <c r="CU303" s="181">
        <v>43311</v>
      </c>
      <c r="CV303" s="181">
        <v>43395</v>
      </c>
      <c r="CW303" s="181">
        <v>43395</v>
      </c>
      <c r="CX303" s="181">
        <v>43479</v>
      </c>
      <c r="CY303" s="135">
        <v>0</v>
      </c>
      <c r="CZ303" s="134">
        <v>0</v>
      </c>
      <c r="DA303" s="135">
        <v>0</v>
      </c>
      <c r="DB303" s="135">
        <v>0</v>
      </c>
      <c r="DC303" s="135">
        <v>2.197802197802198E-2</v>
      </c>
      <c r="DD303" s="135">
        <v>0</v>
      </c>
      <c r="DE303" s="140">
        <v>0</v>
      </c>
      <c r="DF303" s="13" t="s">
        <v>820</v>
      </c>
      <c r="DG303" s="80" t="s">
        <v>706</v>
      </c>
      <c r="DH303" s="18" t="b">
        <v>0</v>
      </c>
      <c r="DI303" s="79"/>
      <c r="DJ303" s="79"/>
      <c r="DK303" s="192"/>
      <c r="DL303" s="174"/>
      <c r="DM303" s="193"/>
      <c r="DN303" s="135"/>
      <c r="DO303" s="79"/>
      <c r="DP303" s="79"/>
      <c r="DQ303" s="79"/>
      <c r="DR303" s="79"/>
      <c r="DS303" s="79"/>
      <c r="DT303" s="79"/>
      <c r="DU303" s="79"/>
      <c r="DV303" s="18"/>
      <c r="DW303" s="18"/>
      <c r="DX303" s="18"/>
      <c r="DY303" s="177"/>
      <c r="DZ303" s="177">
        <v>0</v>
      </c>
      <c r="EA303" s="177">
        <v>0</v>
      </c>
      <c r="EB303" s="177">
        <v>0</v>
      </c>
      <c r="EC303" s="177">
        <v>0</v>
      </c>
      <c r="ED303" s="177">
        <v>0</v>
      </c>
      <c r="EE303" s="177">
        <v>0</v>
      </c>
      <c r="EF303" s="177">
        <v>0</v>
      </c>
      <c r="EG303" s="177">
        <v>0</v>
      </c>
      <c r="EH303" s="177">
        <v>0</v>
      </c>
      <c r="EI303" s="177">
        <v>0</v>
      </c>
      <c r="EJ303" s="177">
        <v>0</v>
      </c>
      <c r="EK303" s="177">
        <v>0</v>
      </c>
      <c r="EL303" s="177">
        <v>0</v>
      </c>
      <c r="EM303" s="177">
        <v>0</v>
      </c>
      <c r="EN303" s="177">
        <v>0</v>
      </c>
      <c r="EO303" s="177">
        <v>0</v>
      </c>
      <c r="EP303" s="177">
        <v>0</v>
      </c>
      <c r="EQ303" s="177">
        <v>0</v>
      </c>
      <c r="ER303" s="177">
        <v>0</v>
      </c>
      <c r="ES303" s="177">
        <v>0</v>
      </c>
      <c r="ET303" s="177">
        <v>0</v>
      </c>
      <c r="EU303" s="177">
        <v>0</v>
      </c>
      <c r="EV303" s="177">
        <v>0</v>
      </c>
      <c r="EW303" s="177">
        <v>0</v>
      </c>
      <c r="EX303" s="177">
        <v>0</v>
      </c>
      <c r="EY303" s="177">
        <v>0</v>
      </c>
      <c r="EZ303" s="177">
        <v>0</v>
      </c>
      <c r="FA303" s="177">
        <v>0</v>
      </c>
      <c r="FB303" s="177">
        <v>450</v>
      </c>
      <c r="FC303" s="198"/>
      <c r="FD303" s="198"/>
      <c r="FE303" s="198"/>
      <c r="FF303" s="198"/>
      <c r="FG303" s="199">
        <v>0</v>
      </c>
      <c r="FH303" s="199">
        <v>0</v>
      </c>
      <c r="FI303" s="243">
        <v>0</v>
      </c>
      <c r="FJ303" s="243">
        <v>0</v>
      </c>
      <c r="FK303" s="243">
        <v>0</v>
      </c>
      <c r="FL303" s="243">
        <v>0</v>
      </c>
      <c r="FM303" s="243">
        <v>0</v>
      </c>
      <c r="FN303" s="243">
        <v>0</v>
      </c>
      <c r="FO303" s="243">
        <v>0</v>
      </c>
      <c r="FP303" s="243">
        <v>0</v>
      </c>
      <c r="FQ303" s="243">
        <v>0</v>
      </c>
      <c r="FR303" s="243">
        <v>0</v>
      </c>
      <c r="FS303" s="243">
        <v>0</v>
      </c>
      <c r="FT303" s="243">
        <v>0</v>
      </c>
      <c r="FU303" s="243">
        <v>0</v>
      </c>
      <c r="FV303" s="243">
        <v>0</v>
      </c>
      <c r="FW303" s="243">
        <v>0</v>
      </c>
      <c r="FX303" s="243">
        <v>0</v>
      </c>
      <c r="FY303" s="243">
        <v>0</v>
      </c>
      <c r="FZ303" s="243">
        <v>0</v>
      </c>
      <c r="GA303" s="243">
        <v>0</v>
      </c>
      <c r="GB303" s="243">
        <v>0</v>
      </c>
      <c r="GC303" s="243">
        <v>0</v>
      </c>
      <c r="GD303" s="243">
        <v>0</v>
      </c>
      <c r="GE303" s="243">
        <v>0</v>
      </c>
      <c r="GF303" s="243">
        <v>0</v>
      </c>
      <c r="GG303" s="243">
        <v>0</v>
      </c>
      <c r="GH303" s="243">
        <v>0</v>
      </c>
      <c r="GI303" s="243">
        <v>0</v>
      </c>
      <c r="GJ303" s="243">
        <v>0</v>
      </c>
      <c r="GK303" s="243">
        <v>0</v>
      </c>
      <c r="GL303" s="243">
        <v>0</v>
      </c>
      <c r="GM303" s="243">
        <v>0</v>
      </c>
      <c r="GN303" s="243">
        <v>0</v>
      </c>
      <c r="GO303" s="243">
        <v>0</v>
      </c>
      <c r="GP303" s="243">
        <v>0</v>
      </c>
      <c r="GQ303" s="243">
        <v>0</v>
      </c>
      <c r="GR303" s="243">
        <v>0</v>
      </c>
      <c r="GS303" s="243">
        <v>0</v>
      </c>
      <c r="GT303" s="243">
        <v>0</v>
      </c>
      <c r="GU303" s="243">
        <v>0</v>
      </c>
      <c r="GV303" s="243">
        <v>0</v>
      </c>
      <c r="GW303" s="243">
        <v>0</v>
      </c>
      <c r="GX303" s="243">
        <v>0</v>
      </c>
      <c r="GY303" s="243">
        <v>0</v>
      </c>
      <c r="GZ303" s="243">
        <v>0</v>
      </c>
      <c r="HA303" s="243">
        <v>0</v>
      </c>
      <c r="HB303" s="243">
        <v>0</v>
      </c>
      <c r="HC303" s="243">
        <v>0</v>
      </c>
      <c r="HD303" s="243">
        <v>0</v>
      </c>
      <c r="HE303" s="243">
        <v>1</v>
      </c>
      <c r="HF303" s="243">
        <v>0</v>
      </c>
      <c r="HG303" s="243">
        <v>0</v>
      </c>
      <c r="HH303" s="247">
        <v>546</v>
      </c>
      <c r="HI303" s="247">
        <v>546</v>
      </c>
      <c r="HJ303" s="247">
        <v>516</v>
      </c>
      <c r="HK303" s="198"/>
      <c r="HL303" s="198"/>
      <c r="HM303" s="247">
        <v>516</v>
      </c>
      <c r="HN303" s="247">
        <v>516</v>
      </c>
      <c r="HO303" s="243">
        <v>0</v>
      </c>
      <c r="HP303" s="247">
        <v>516</v>
      </c>
      <c r="HQ303" s="247">
        <v>516</v>
      </c>
      <c r="HR303" s="247">
        <v>516</v>
      </c>
      <c r="HS303" s="247">
        <v>516</v>
      </c>
      <c r="HT303" s="247">
        <v>516</v>
      </c>
      <c r="HU303" s="247">
        <v>516</v>
      </c>
      <c r="HV303" s="198"/>
      <c r="HW303" s="247">
        <v>516</v>
      </c>
      <c r="HX303" s="247">
        <v>516</v>
      </c>
      <c r="HY303" s="247">
        <v>507</v>
      </c>
      <c r="HZ303" s="247">
        <v>507</v>
      </c>
      <c r="IA303" s="247">
        <v>507</v>
      </c>
      <c r="IB303" s="247">
        <v>507</v>
      </c>
      <c r="IC303" s="247">
        <v>507</v>
      </c>
      <c r="ID303" s="247">
        <v>507</v>
      </c>
      <c r="IE303" s="247">
        <v>497</v>
      </c>
      <c r="IF303" s="247">
        <v>497</v>
      </c>
      <c r="IG303" s="247">
        <v>497</v>
      </c>
      <c r="IH303" s="247">
        <v>497</v>
      </c>
      <c r="II303" s="247">
        <v>487</v>
      </c>
      <c r="IJ303" s="247">
        <v>487</v>
      </c>
      <c r="IK303" s="247">
        <v>487</v>
      </c>
      <c r="IL303" s="247">
        <v>487</v>
      </c>
      <c r="IM303" s="247">
        <v>477</v>
      </c>
      <c r="IN303" s="247">
        <v>477</v>
      </c>
      <c r="IO303" s="247">
        <v>477</v>
      </c>
      <c r="IP303" s="247">
        <v>467</v>
      </c>
      <c r="IQ303" s="248">
        <v>448</v>
      </c>
      <c r="IR303" s="248">
        <v>448</v>
      </c>
      <c r="IS303" s="248">
        <v>438</v>
      </c>
      <c r="IT303" s="248">
        <v>438</v>
      </c>
      <c r="IU303" s="248">
        <v>438</v>
      </c>
      <c r="IV303" s="248">
        <v>438</v>
      </c>
      <c r="IW303" s="248">
        <v>438</v>
      </c>
      <c r="IX303" s="248">
        <v>428</v>
      </c>
      <c r="IY303" s="248">
        <v>428</v>
      </c>
      <c r="IZ303" s="198"/>
      <c r="JA303" s="248">
        <v>418</v>
      </c>
      <c r="JB303" s="248">
        <v>418</v>
      </c>
      <c r="JC303" s="248">
        <v>418</v>
      </c>
      <c r="JD303" s="248">
        <v>418</v>
      </c>
      <c r="JE303" s="248">
        <v>418</v>
      </c>
      <c r="JF303" s="248">
        <v>418</v>
      </c>
      <c r="JG303" s="248">
        <v>418</v>
      </c>
      <c r="JH303" s="248">
        <v>408</v>
      </c>
      <c r="JI303" s="248">
        <v>408</v>
      </c>
      <c r="JJ303" s="248"/>
      <c r="JK303" s="248">
        <v>399</v>
      </c>
      <c r="JL303" s="248">
        <v>399</v>
      </c>
      <c r="JM303" s="248">
        <v>399</v>
      </c>
      <c r="JN303" s="248">
        <v>389</v>
      </c>
      <c r="JO303" s="248">
        <v>389</v>
      </c>
      <c r="JP303" s="248">
        <v>389</v>
      </c>
      <c r="JQ303" s="198"/>
      <c r="JR303" s="248">
        <v>389</v>
      </c>
      <c r="JS303" s="248">
        <v>389</v>
      </c>
      <c r="JT303" s="248">
        <v>389</v>
      </c>
      <c r="JU303" s="244">
        <v>389</v>
      </c>
      <c r="JV303" s="244">
        <v>390</v>
      </c>
      <c r="JW303" s="244">
        <v>390</v>
      </c>
      <c r="JX303" s="244">
        <v>390</v>
      </c>
      <c r="JY303" s="244">
        <v>391</v>
      </c>
      <c r="JZ303" s="244">
        <v>391</v>
      </c>
      <c r="KA303" s="244">
        <v>391</v>
      </c>
      <c r="KB303" s="244">
        <v>391</v>
      </c>
      <c r="KC303" s="244">
        <v>391</v>
      </c>
      <c r="KD303" s="244">
        <v>391</v>
      </c>
      <c r="KE303" s="244">
        <v>391</v>
      </c>
      <c r="KF303" s="244">
        <v>391</v>
      </c>
      <c r="KG303" s="244">
        <v>392</v>
      </c>
      <c r="KH303" s="244">
        <v>392</v>
      </c>
      <c r="KI303" s="244">
        <v>392</v>
      </c>
      <c r="KJ303" s="244">
        <v>392</v>
      </c>
      <c r="KK303" s="244">
        <v>392</v>
      </c>
      <c r="KL303" s="244">
        <v>392</v>
      </c>
      <c r="KM303" s="244">
        <v>392</v>
      </c>
      <c r="KN303" s="244">
        <v>392</v>
      </c>
      <c r="KO303" s="244">
        <v>392</v>
      </c>
      <c r="KP303" s="244">
        <v>392</v>
      </c>
      <c r="KQ303" s="244">
        <v>392</v>
      </c>
      <c r="KR303" s="244">
        <v>392</v>
      </c>
      <c r="KS303" s="244">
        <v>392</v>
      </c>
      <c r="KT303" s="244">
        <v>382</v>
      </c>
      <c r="KU303" s="244">
        <v>383</v>
      </c>
      <c r="KV303" s="244">
        <v>383</v>
      </c>
      <c r="KW303" s="244">
        <v>383</v>
      </c>
      <c r="KX303" s="198"/>
      <c r="KY303" s="198"/>
      <c r="KZ303" s="198"/>
      <c r="LA303" s="198"/>
      <c r="LB303" s="244">
        <v>384</v>
      </c>
      <c r="LC303" s="248">
        <v>408</v>
      </c>
      <c r="LD303" s="248">
        <v>408</v>
      </c>
      <c r="LE303" s="244">
        <v>384</v>
      </c>
      <c r="LF303" s="243">
        <v>0</v>
      </c>
      <c r="LG303" s="244">
        <v>384</v>
      </c>
      <c r="LH303" s="198"/>
      <c r="LI303" s="198"/>
      <c r="LJ303" s="198"/>
      <c r="LK303" s="198"/>
      <c r="LL303" s="198"/>
      <c r="LM303" s="198"/>
      <c r="LN303" s="198"/>
      <c r="LO303" s="198"/>
      <c r="LP303" s="198"/>
      <c r="LQ303" s="244">
        <v>384</v>
      </c>
      <c r="LR303" s="198"/>
      <c r="LS303" s="198"/>
      <c r="LT303" s="198"/>
      <c r="LU303" s="198"/>
      <c r="LV303" s="198"/>
      <c r="LW303" s="198"/>
      <c r="LX303" s="198"/>
      <c r="LY303" s="198"/>
      <c r="LZ303" s="198"/>
      <c r="MA303" s="198"/>
      <c r="MB303" s="198"/>
      <c r="MC303" s="198"/>
      <c r="MD303" s="198"/>
      <c r="ME303" s="198"/>
      <c r="MF303" s="198"/>
      <c r="MG303" s="198"/>
      <c r="MH303" s="198"/>
      <c r="MI303" s="198"/>
      <c r="MJ303" s="198"/>
      <c r="MK303" s="198"/>
      <c r="ML303" s="198"/>
      <c r="MM303" s="198"/>
      <c r="MN303" s="244">
        <v>384</v>
      </c>
      <c r="MO303" s="244">
        <v>344</v>
      </c>
      <c r="MP303" s="198"/>
      <c r="MQ303" s="244">
        <v>344</v>
      </c>
      <c r="MR303" s="198"/>
      <c r="MS303" s="198"/>
      <c r="MT303" s="198"/>
      <c r="MU303" s="198"/>
      <c r="MV303" s="198"/>
      <c r="MW303" s="198"/>
      <c r="MX303" s="198"/>
      <c r="MY303" s="198"/>
      <c r="MZ303" s="198"/>
      <c r="NA303" s="244">
        <v>344</v>
      </c>
      <c r="NB303" s="198"/>
      <c r="NC303" s="198"/>
      <c r="ND303" s="198"/>
      <c r="NE303" s="198"/>
      <c r="NF303" s="198"/>
      <c r="NG303" s="198"/>
      <c r="NH303" s="198"/>
      <c r="NI303" s="198"/>
      <c r="NJ303" s="198"/>
      <c r="NK303" s="198"/>
      <c r="NL303" s="198"/>
      <c r="NM303" s="198"/>
      <c r="NN303" s="198"/>
      <c r="NO303" s="198"/>
      <c r="NP303" s="198"/>
      <c r="NQ303" s="198"/>
      <c r="NR303" s="198"/>
      <c r="NS303" s="198"/>
      <c r="NT303" s="198"/>
      <c r="NU303" s="198"/>
      <c r="NV303" s="198"/>
      <c r="NW303" s="198"/>
      <c r="NX303" s="198"/>
      <c r="NY303" s="198"/>
      <c r="NZ303" s="198"/>
      <c r="OA303" s="198"/>
      <c r="OB303" s="198"/>
      <c r="OC303" s="198"/>
      <c r="OD303" s="198"/>
      <c r="OE303" s="198"/>
      <c r="OF303" s="198"/>
      <c r="OG303" s="198"/>
      <c r="OH303" s="198"/>
      <c r="OI303" s="198"/>
      <c r="OJ303" s="198"/>
      <c r="OK303" s="198"/>
      <c r="OL303" s="198"/>
      <c r="OM303" s="198"/>
      <c r="ON303" s="198"/>
      <c r="OO303" s="198"/>
      <c r="OP303" s="198"/>
      <c r="OQ303" s="198"/>
      <c r="OR303" s="198"/>
      <c r="OS303" s="198"/>
      <c r="OT303" s="198"/>
      <c r="OU303" s="198"/>
      <c r="OV303" s="198"/>
      <c r="OW303" s="198"/>
      <c r="OX303" s="198"/>
      <c r="OY303" s="198"/>
      <c r="OZ303" s="198"/>
      <c r="PA303" s="198"/>
      <c r="PB303" s="198"/>
      <c r="PC303" s="198"/>
      <c r="PD303" s="198"/>
      <c r="PE303" s="198"/>
      <c r="PF303" s="198"/>
      <c r="PG303" s="198"/>
      <c r="PH303" s="198"/>
      <c r="PI303" s="198"/>
      <c r="PJ303" s="198"/>
      <c r="PK303" s="198"/>
      <c r="PL303" s="198"/>
      <c r="PM303" s="198"/>
      <c r="PN303" s="198"/>
      <c r="PO303" s="198"/>
      <c r="PP303" s="198"/>
      <c r="PQ303" s="198"/>
      <c r="PR303" s="198"/>
      <c r="PS303" s="198"/>
      <c r="PT303" s="198"/>
      <c r="PU303" s="198"/>
      <c r="PV303" s="198"/>
      <c r="PW303" s="198"/>
      <c r="PX303" s="261"/>
      <c r="PY303" s="261"/>
      <c r="PZ303" s="261"/>
      <c r="QA303" s="261"/>
      <c r="QB303" s="261"/>
      <c r="QC303" s="261"/>
      <c r="QD303" s="261"/>
      <c r="QE303" s="261"/>
      <c r="QF303" s="261"/>
      <c r="QG303" s="261"/>
      <c r="QH303" s="261"/>
      <c r="QI303" s="261"/>
      <c r="QJ303" s="261"/>
      <c r="QK303" s="261"/>
      <c r="QL303" s="261"/>
      <c r="QM303" s="261"/>
      <c r="QN303" s="261"/>
      <c r="QO303" s="261"/>
      <c r="QP303" s="261"/>
      <c r="QQ303" s="261"/>
      <c r="QR303" s="261"/>
      <c r="QS303" s="261"/>
      <c r="QT303" s="261"/>
      <c r="QU303" s="261"/>
      <c r="QV303" s="261"/>
      <c r="QW303" s="261"/>
      <c r="QX303" s="261"/>
      <c r="QY303" s="261"/>
      <c r="QZ303" s="261"/>
      <c r="RA303" s="261"/>
      <c r="RB303" s="261"/>
      <c r="RC303" s="261"/>
      <c r="RD303" s="261"/>
      <c r="RE303" s="261"/>
      <c r="RF303" s="261"/>
      <c r="RG303" s="261"/>
      <c r="RH303" s="261"/>
      <c r="RI303" s="261"/>
      <c r="RJ303" s="261"/>
      <c r="RK303" s="261"/>
      <c r="RL303" s="261"/>
      <c r="RM303" s="261"/>
      <c r="RN303" s="261"/>
      <c r="RO303" s="261"/>
      <c r="RP303" s="261"/>
      <c r="RQ303" s="261"/>
      <c r="RR303" s="261"/>
      <c r="RS303" s="261"/>
      <c r="RT303" s="261"/>
      <c r="RU303" s="261"/>
      <c r="RV303" s="261"/>
      <c r="RW303" s="261"/>
      <c r="RX303" s="261"/>
      <c r="RY303" s="261"/>
      <c r="RZ303" s="261"/>
      <c r="SA303" s="261"/>
      <c r="SB303" s="261"/>
      <c r="SC303" s="261"/>
      <c r="SD303" s="261"/>
      <c r="SE303" s="261"/>
    </row>
    <row r="304" spans="1:499" x14ac:dyDescent="0.2">
      <c r="A304" s="230" t="s">
        <v>830</v>
      </c>
      <c r="B304" s="231" t="s">
        <v>5485</v>
      </c>
      <c r="C304" s="225"/>
      <c r="D304" s="225"/>
      <c r="E304" s="225"/>
      <c r="F304" s="226" t="s">
        <v>6017</v>
      </c>
      <c r="G304" s="226" t="s">
        <v>5550</v>
      </c>
      <c r="H304" s="226" t="s">
        <v>5551</v>
      </c>
      <c r="I304" s="226" t="s">
        <v>6014</v>
      </c>
      <c r="J304" s="226"/>
      <c r="K304" s="226"/>
      <c r="L304" s="226"/>
      <c r="M304" s="226"/>
      <c r="N304" s="226" t="s">
        <v>6015</v>
      </c>
      <c r="O304" s="226" t="s">
        <v>6018</v>
      </c>
      <c r="P304" s="226"/>
      <c r="Q304" s="237">
        <v>0</v>
      </c>
      <c r="R304" s="238"/>
      <c r="S304" s="238"/>
      <c r="T304" s="238"/>
      <c r="U304" s="238"/>
      <c r="V304" s="238"/>
      <c r="W304" s="232" t="s">
        <v>5555</v>
      </c>
      <c r="X304" s="232"/>
      <c r="Y304" s="232" t="s">
        <v>5556</v>
      </c>
      <c r="Z304" s="235">
        <v>0</v>
      </c>
      <c r="AA304" s="235">
        <v>0</v>
      </c>
      <c r="AB304" s="235">
        <v>0</v>
      </c>
      <c r="AC304" s="224">
        <v>36526</v>
      </c>
      <c r="AD304" s="224">
        <v>36526</v>
      </c>
      <c r="AE304" s="125">
        <v>18</v>
      </c>
      <c r="AF304" s="125">
        <v>24</v>
      </c>
      <c r="AG304" s="125">
        <v>12</v>
      </c>
      <c r="AH304" s="236">
        <v>1</v>
      </c>
      <c r="AI304" s="236"/>
      <c r="AJ304" s="125" t="s">
        <v>6250</v>
      </c>
      <c r="AK304" s="175"/>
      <c r="AL304" s="125" t="s">
        <v>820</v>
      </c>
      <c r="AM304" s="27" t="s">
        <v>820</v>
      </c>
      <c r="AN304" s="126">
        <v>0</v>
      </c>
      <c r="AO304" s="126">
        <v>0</v>
      </c>
      <c r="AP304" s="126">
        <v>0</v>
      </c>
      <c r="AQ304" s="126">
        <v>0</v>
      </c>
      <c r="AR304" s="125">
        <v>0</v>
      </c>
      <c r="AS304" s="125">
        <v>0</v>
      </c>
      <c r="AT304" s="178"/>
      <c r="AU304" s="178"/>
      <c r="AV304" s="178"/>
      <c r="AW304" s="239" t="s">
        <v>855</v>
      </c>
      <c r="AX304" s="239" t="s">
        <v>846</v>
      </c>
      <c r="AY304" s="127"/>
      <c r="AZ304" s="127"/>
      <c r="BA304" s="128">
        <v>1</v>
      </c>
      <c r="BB304" s="128" t="s">
        <v>5252</v>
      </c>
      <c r="BC304" s="128"/>
      <c r="BD304" s="128">
        <v>1</v>
      </c>
      <c r="BE304" s="129" t="s">
        <v>541</v>
      </c>
      <c r="BF304" s="130">
        <v>1</v>
      </c>
      <c r="BG304" s="240"/>
      <c r="BH304" s="241"/>
      <c r="BI304" s="190"/>
      <c r="BJ304" s="131">
        <v>0</v>
      </c>
      <c r="BK304" s="191">
        <v>0</v>
      </c>
      <c r="BL304" s="13">
        <v>0</v>
      </c>
      <c r="BM304" s="13">
        <v>0</v>
      </c>
      <c r="BN304" s="27" t="s">
        <v>702</v>
      </c>
      <c r="BO304" s="13" t="s">
        <v>702</v>
      </c>
      <c r="BP304" s="222"/>
      <c r="BQ304" s="132"/>
      <c r="BR304" s="133"/>
      <c r="BS304" s="125">
        <v>1000000000</v>
      </c>
      <c r="BT304" s="134">
        <v>0</v>
      </c>
      <c r="BU304" s="135">
        <v>0</v>
      </c>
      <c r="BV304" s="134">
        <v>0</v>
      </c>
      <c r="BW304" s="136">
        <v>0</v>
      </c>
      <c r="BX304" s="136">
        <v>0</v>
      </c>
      <c r="BY304" s="136">
        <v>0</v>
      </c>
      <c r="BZ304" s="134">
        <v>0</v>
      </c>
      <c r="CA304" s="134">
        <v>0</v>
      </c>
      <c r="CB304" s="134">
        <v>0</v>
      </c>
      <c r="CC304" s="135">
        <v>0</v>
      </c>
      <c r="CD304" s="134"/>
      <c r="CE304" s="134"/>
      <c r="CF304" s="137">
        <v>0</v>
      </c>
      <c r="CG304" s="134">
        <v>0</v>
      </c>
      <c r="CH304" s="132"/>
      <c r="CI304" s="132"/>
      <c r="CJ304" s="229" t="s">
        <v>820</v>
      </c>
      <c r="CK304" s="233" t="s">
        <v>820</v>
      </c>
      <c r="CL304" s="138">
        <v>0</v>
      </c>
      <c r="CM304" s="138">
        <v>0</v>
      </c>
      <c r="CN304" s="135">
        <v>0</v>
      </c>
      <c r="CO304" s="135">
        <v>0</v>
      </c>
      <c r="CP304" s="139"/>
      <c r="CQ304" s="135">
        <v>0</v>
      </c>
      <c r="CR304" s="179">
        <v>36526</v>
      </c>
      <c r="CS304" s="180">
        <v>43367</v>
      </c>
      <c r="CT304" s="181">
        <v>43493</v>
      </c>
      <c r="CU304" s="181">
        <v>36526</v>
      </c>
      <c r="CV304" s="181">
        <v>36526</v>
      </c>
      <c r="CW304" s="181">
        <v>36526</v>
      </c>
      <c r="CX304" s="181">
        <v>36694</v>
      </c>
      <c r="CY304" s="135">
        <v>1</v>
      </c>
      <c r="CZ304" s="134">
        <v>0</v>
      </c>
      <c r="DA304" s="135">
        <v>0.5436893203883495</v>
      </c>
      <c r="DB304" s="135">
        <v>0</v>
      </c>
      <c r="DC304" s="135">
        <v>0</v>
      </c>
      <c r="DD304" s="135">
        <v>0</v>
      </c>
      <c r="DE304" s="140">
        <v>0</v>
      </c>
      <c r="DF304" s="13" t="s">
        <v>820</v>
      </c>
      <c r="DG304" s="80" t="s">
        <v>820</v>
      </c>
      <c r="DH304" s="18" t="b">
        <v>0</v>
      </c>
      <c r="DI304" s="79"/>
      <c r="DJ304" s="79"/>
      <c r="DK304" s="192"/>
      <c r="DL304" s="174"/>
      <c r="DM304" s="193"/>
      <c r="DN304" s="135"/>
      <c r="DO304" s="79"/>
      <c r="DP304" s="79"/>
      <c r="DQ304" s="79"/>
      <c r="DR304" s="79"/>
      <c r="DS304" s="79"/>
      <c r="DT304" s="79"/>
      <c r="DU304" s="79"/>
      <c r="DV304" s="18"/>
      <c r="DW304" s="18"/>
      <c r="DX304" s="18"/>
      <c r="DY304" s="177"/>
      <c r="DZ304" s="177">
        <v>0</v>
      </c>
      <c r="EA304" s="177">
        <v>0</v>
      </c>
      <c r="EB304" s="177">
        <v>0</v>
      </c>
      <c r="EC304" s="177">
        <v>0</v>
      </c>
      <c r="ED304" s="177">
        <v>0</v>
      </c>
      <c r="EE304" s="177">
        <v>0</v>
      </c>
      <c r="EF304" s="177">
        <v>0</v>
      </c>
      <c r="EG304" s="177">
        <v>0</v>
      </c>
      <c r="EH304" s="177">
        <v>0</v>
      </c>
      <c r="EI304" s="177">
        <v>0</v>
      </c>
      <c r="EJ304" s="177">
        <v>0</v>
      </c>
      <c r="EK304" s="177">
        <v>0</v>
      </c>
      <c r="EL304" s="177">
        <v>0</v>
      </c>
      <c r="EM304" s="177">
        <v>0</v>
      </c>
      <c r="EN304" s="177">
        <v>0</v>
      </c>
      <c r="EO304" s="177">
        <v>0</v>
      </c>
      <c r="EP304" s="177">
        <v>0</v>
      </c>
      <c r="EQ304" s="177">
        <v>0</v>
      </c>
      <c r="ER304" s="177">
        <v>0</v>
      </c>
      <c r="ES304" s="177">
        <v>0</v>
      </c>
      <c r="ET304" s="177">
        <v>0</v>
      </c>
      <c r="EU304" s="177">
        <v>0</v>
      </c>
      <c r="EV304" s="177">
        <v>0</v>
      </c>
      <c r="EW304" s="177">
        <v>0</v>
      </c>
      <c r="EX304" s="177">
        <v>0</v>
      </c>
      <c r="EY304" s="177">
        <v>0</v>
      </c>
      <c r="EZ304" s="177">
        <v>0</v>
      </c>
      <c r="FA304" s="177">
        <v>0</v>
      </c>
      <c r="FB304" s="177">
        <v>0</v>
      </c>
      <c r="FC304" s="199"/>
      <c r="FD304" s="196"/>
      <c r="FE304" s="196"/>
      <c r="FF304" s="196"/>
      <c r="FG304" s="196"/>
      <c r="FH304" s="196"/>
      <c r="FI304" s="196"/>
      <c r="FJ304" s="196"/>
      <c r="FK304" s="196"/>
      <c r="FL304" s="196"/>
      <c r="FM304" s="196"/>
      <c r="FN304" s="196"/>
      <c r="FO304" s="196"/>
      <c r="FP304" s="196"/>
      <c r="FQ304" s="196"/>
      <c r="FR304" s="196"/>
      <c r="FS304" s="196"/>
      <c r="FT304" s="196"/>
      <c r="FU304" s="196"/>
      <c r="FV304" s="196"/>
      <c r="FW304" s="196"/>
      <c r="FX304" s="196"/>
      <c r="FY304" s="196"/>
      <c r="FZ304" s="195">
        <v>0</v>
      </c>
      <c r="GA304" s="195">
        <v>0</v>
      </c>
      <c r="GB304" s="195">
        <v>0</v>
      </c>
      <c r="GC304" s="195">
        <v>0</v>
      </c>
      <c r="GD304" s="195">
        <v>0</v>
      </c>
      <c r="GE304" s="195">
        <v>0</v>
      </c>
      <c r="GF304" s="195">
        <v>0</v>
      </c>
      <c r="GG304" s="195">
        <v>0</v>
      </c>
      <c r="GH304" s="195">
        <v>0</v>
      </c>
      <c r="GI304" s="195">
        <v>0</v>
      </c>
      <c r="GJ304" s="195">
        <v>0</v>
      </c>
      <c r="GK304" s="195">
        <v>0</v>
      </c>
      <c r="GL304" s="195">
        <v>0</v>
      </c>
      <c r="GM304" s="195">
        <v>0</v>
      </c>
      <c r="GN304" s="195">
        <v>0</v>
      </c>
      <c r="GO304" s="195">
        <v>0</v>
      </c>
      <c r="GP304" s="195">
        <v>0</v>
      </c>
      <c r="GQ304" s="195">
        <v>0</v>
      </c>
      <c r="GR304" s="195">
        <v>0</v>
      </c>
      <c r="GS304" s="195">
        <v>0</v>
      </c>
      <c r="GT304" s="195">
        <v>0</v>
      </c>
      <c r="GU304" s="195">
        <v>0</v>
      </c>
      <c r="GV304" s="195">
        <v>0</v>
      </c>
      <c r="GW304" s="195">
        <v>0</v>
      </c>
      <c r="GX304" s="195">
        <v>0</v>
      </c>
      <c r="GY304" s="195">
        <v>0</v>
      </c>
      <c r="GZ304" s="195">
        <v>0</v>
      </c>
      <c r="HA304" s="195">
        <v>0</v>
      </c>
      <c r="HB304" s="195">
        <v>0</v>
      </c>
      <c r="HC304" s="195">
        <v>0</v>
      </c>
      <c r="HD304" s="195">
        <v>0</v>
      </c>
      <c r="HE304" s="195">
        <v>1</v>
      </c>
      <c r="HF304" s="195">
        <v>0</v>
      </c>
      <c r="HG304" s="195">
        <v>0</v>
      </c>
      <c r="HH304" s="195">
        <v>0</v>
      </c>
      <c r="HI304" s="195">
        <v>0</v>
      </c>
      <c r="HJ304" s="195">
        <v>0</v>
      </c>
      <c r="HK304" s="196"/>
      <c r="HL304" s="196"/>
      <c r="HM304" s="195">
        <v>0</v>
      </c>
      <c r="HN304" s="195">
        <v>0</v>
      </c>
      <c r="HO304" s="195">
        <v>0</v>
      </c>
      <c r="HP304" s="195">
        <v>0</v>
      </c>
      <c r="HQ304" s="195">
        <v>0</v>
      </c>
      <c r="HR304" s="195">
        <v>0</v>
      </c>
      <c r="HS304" s="195">
        <v>0</v>
      </c>
      <c r="HT304" s="195">
        <v>0</v>
      </c>
      <c r="HU304" s="195">
        <v>0</v>
      </c>
      <c r="HV304" s="196"/>
      <c r="HW304" s="195">
        <v>0</v>
      </c>
      <c r="HX304" s="195">
        <v>0</v>
      </c>
      <c r="HY304" s="195">
        <v>0</v>
      </c>
      <c r="HZ304" s="195">
        <v>0</v>
      </c>
      <c r="IA304" s="195">
        <v>0</v>
      </c>
      <c r="IB304" s="195">
        <v>0</v>
      </c>
      <c r="IC304" s="195">
        <v>0</v>
      </c>
      <c r="ID304" s="195">
        <v>0</v>
      </c>
      <c r="IE304" s="195">
        <v>0</v>
      </c>
      <c r="IF304" s="195">
        <v>0</v>
      </c>
      <c r="IG304" s="195">
        <v>0</v>
      </c>
      <c r="IH304" s="195">
        <v>0</v>
      </c>
      <c r="II304" s="195">
        <v>0</v>
      </c>
      <c r="IJ304" s="195">
        <v>0</v>
      </c>
      <c r="IK304" s="195">
        <v>0</v>
      </c>
      <c r="IL304" s="195">
        <v>0</v>
      </c>
      <c r="IM304" s="195">
        <v>0</v>
      </c>
      <c r="IN304" s="195">
        <v>0</v>
      </c>
      <c r="IO304" s="195">
        <v>0</v>
      </c>
      <c r="IP304" s="195">
        <v>0</v>
      </c>
      <c r="IQ304" s="195">
        <v>0</v>
      </c>
      <c r="IR304" s="195">
        <v>0</v>
      </c>
      <c r="IS304" s="195">
        <v>0</v>
      </c>
      <c r="IT304" s="195">
        <v>0</v>
      </c>
      <c r="IU304" s="195">
        <v>0</v>
      </c>
      <c r="IV304" s="195">
        <v>0</v>
      </c>
      <c r="IW304" s="195">
        <v>0</v>
      </c>
      <c r="IX304" s="195">
        <v>0</v>
      </c>
      <c r="IY304" s="195">
        <v>0</v>
      </c>
      <c r="IZ304" s="196"/>
      <c r="JA304" s="195">
        <v>0</v>
      </c>
      <c r="JB304" s="195">
        <v>0</v>
      </c>
      <c r="JC304" s="195">
        <v>0</v>
      </c>
      <c r="JD304" s="195">
        <v>0</v>
      </c>
      <c r="JE304" s="195">
        <v>0</v>
      </c>
      <c r="JF304" s="195">
        <v>0</v>
      </c>
      <c r="JG304" s="195">
        <v>0</v>
      </c>
      <c r="JH304" s="195">
        <v>0</v>
      </c>
      <c r="JI304" s="195">
        <v>0</v>
      </c>
      <c r="JJ304" s="195"/>
      <c r="JK304" s="197">
        <v>0</v>
      </c>
      <c r="JL304" s="195">
        <v>0</v>
      </c>
      <c r="JM304" s="195">
        <v>0</v>
      </c>
      <c r="JN304" s="195">
        <v>0</v>
      </c>
      <c r="JO304" s="195">
        <v>0</v>
      </c>
      <c r="JP304" s="195">
        <v>0</v>
      </c>
      <c r="JQ304" s="196"/>
      <c r="JR304" s="195">
        <v>0</v>
      </c>
      <c r="JS304" s="195">
        <v>0</v>
      </c>
      <c r="JT304" s="195">
        <v>0</v>
      </c>
      <c r="JU304" s="195">
        <v>0</v>
      </c>
      <c r="JV304" s="195">
        <v>0</v>
      </c>
      <c r="JW304" s="195">
        <v>0</v>
      </c>
      <c r="JX304" s="195">
        <v>0</v>
      </c>
      <c r="JY304" s="195">
        <v>0</v>
      </c>
      <c r="JZ304" s="195">
        <v>0</v>
      </c>
      <c r="KA304" s="195">
        <v>0</v>
      </c>
      <c r="KB304" s="195">
        <v>0</v>
      </c>
      <c r="KC304" s="195">
        <v>0</v>
      </c>
      <c r="KD304" s="195">
        <v>0</v>
      </c>
      <c r="KE304" s="195">
        <v>0</v>
      </c>
      <c r="KF304" s="195">
        <v>0</v>
      </c>
      <c r="KG304" s="195">
        <v>0</v>
      </c>
      <c r="KH304" s="195">
        <v>0</v>
      </c>
      <c r="KI304" s="195">
        <v>0</v>
      </c>
      <c r="KJ304" s="195">
        <v>0</v>
      </c>
      <c r="KK304" s="195">
        <v>0</v>
      </c>
      <c r="KL304" s="195">
        <v>0</v>
      </c>
      <c r="KM304" s="195">
        <v>0</v>
      </c>
      <c r="KN304" s="195">
        <v>0</v>
      </c>
      <c r="KO304" s="195">
        <v>0</v>
      </c>
      <c r="KP304" s="195">
        <v>0</v>
      </c>
      <c r="KQ304" s="195">
        <v>0</v>
      </c>
      <c r="KR304" s="195">
        <v>0</v>
      </c>
      <c r="KS304" s="195">
        <v>0</v>
      </c>
      <c r="KT304" s="195">
        <v>0</v>
      </c>
      <c r="KU304" s="195">
        <v>0</v>
      </c>
      <c r="KV304" s="195">
        <v>0</v>
      </c>
      <c r="KW304" s="195">
        <v>0</v>
      </c>
      <c r="KX304" s="196"/>
      <c r="KY304" s="196"/>
      <c r="KZ304" s="196"/>
      <c r="LA304" s="196"/>
      <c r="LB304" s="195">
        <v>0</v>
      </c>
      <c r="LC304" s="195">
        <v>0</v>
      </c>
      <c r="LD304" s="195">
        <v>0</v>
      </c>
      <c r="LE304" s="195">
        <v>0</v>
      </c>
      <c r="LF304" s="195">
        <v>0</v>
      </c>
      <c r="LG304" s="195">
        <v>0</v>
      </c>
      <c r="LH304" s="196"/>
      <c r="LI304" s="196"/>
      <c r="LJ304" s="196"/>
      <c r="LK304" s="196"/>
      <c r="LL304" s="196"/>
      <c r="LM304" s="196"/>
      <c r="LN304" s="196"/>
      <c r="LO304" s="196"/>
      <c r="LP304" s="196"/>
      <c r="LQ304" s="195">
        <v>0</v>
      </c>
      <c r="LR304" s="196"/>
      <c r="LS304" s="196"/>
      <c r="LT304" s="196"/>
      <c r="LU304" s="196"/>
      <c r="LV304" s="196"/>
      <c r="LW304" s="196"/>
      <c r="LX304" s="196"/>
      <c r="LY304" s="196"/>
      <c r="LZ304" s="196"/>
      <c r="MA304" s="196"/>
      <c r="MB304" s="196"/>
      <c r="MC304" s="196"/>
      <c r="MD304" s="196"/>
      <c r="ME304" s="196"/>
      <c r="MF304" s="196"/>
      <c r="MG304" s="196"/>
      <c r="MH304" s="196"/>
      <c r="MI304" s="196"/>
      <c r="MJ304" s="196"/>
      <c r="MK304" s="196"/>
      <c r="ML304" s="196"/>
      <c r="MM304" s="196"/>
      <c r="MN304" s="195">
        <v>0</v>
      </c>
      <c r="MO304" s="195">
        <v>0</v>
      </c>
      <c r="MP304" s="196"/>
      <c r="MQ304" s="195">
        <v>0</v>
      </c>
      <c r="MR304" s="196"/>
      <c r="MS304" s="196"/>
      <c r="MT304" s="196"/>
      <c r="MU304" s="196"/>
      <c r="MV304" s="196"/>
      <c r="MW304" s="196"/>
      <c r="MX304" s="196"/>
      <c r="MY304" s="196"/>
      <c r="MZ304" s="196"/>
      <c r="NA304" s="195">
        <v>0</v>
      </c>
      <c r="NB304" s="196"/>
      <c r="NC304" s="196"/>
      <c r="ND304" s="196"/>
      <c r="NE304" s="196"/>
      <c r="NF304" s="196"/>
      <c r="NG304" s="196"/>
      <c r="NH304" s="196"/>
      <c r="NI304" s="196"/>
      <c r="NJ304" s="196"/>
      <c r="NK304" s="196"/>
      <c r="NL304" s="196"/>
      <c r="NM304" s="196"/>
      <c r="NN304" s="196"/>
      <c r="NO304" s="196"/>
      <c r="NP304" s="196"/>
      <c r="NQ304" s="196"/>
      <c r="NR304" s="196"/>
      <c r="NS304" s="196"/>
      <c r="NT304" s="196"/>
      <c r="NU304" s="196"/>
      <c r="NV304" s="196"/>
      <c r="NW304" s="196"/>
      <c r="NX304" s="196"/>
      <c r="NY304" s="196"/>
      <c r="NZ304" s="196"/>
      <c r="OA304" s="196"/>
      <c r="OB304" s="196"/>
      <c r="OC304" s="196"/>
      <c r="OD304" s="196"/>
      <c r="OE304" s="196"/>
      <c r="OF304" s="196"/>
      <c r="OG304" s="196"/>
      <c r="OH304" s="196"/>
      <c r="OI304" s="196"/>
      <c r="OJ304" s="196"/>
      <c r="OK304" s="196"/>
      <c r="OL304" s="196"/>
      <c r="OM304" s="196"/>
      <c r="ON304" s="196"/>
      <c r="OO304" s="196"/>
      <c r="OP304" s="196"/>
      <c r="OQ304" s="196"/>
      <c r="OR304" s="196"/>
      <c r="OS304" s="196"/>
      <c r="OT304" s="196"/>
      <c r="OU304" s="196"/>
      <c r="OV304" s="196"/>
      <c r="OW304" s="196"/>
      <c r="OX304" s="196"/>
      <c r="OY304" s="196"/>
      <c r="OZ304" s="196"/>
      <c r="PA304" s="196"/>
      <c r="PB304" s="196"/>
      <c r="PC304" s="196"/>
      <c r="PD304" s="196"/>
      <c r="PE304" s="196"/>
      <c r="PF304" s="196"/>
      <c r="PG304" s="196"/>
      <c r="PH304" s="196"/>
      <c r="PI304" s="196"/>
      <c r="PJ304" s="196"/>
      <c r="PK304" s="196"/>
      <c r="PL304" s="196"/>
      <c r="PM304" s="196"/>
      <c r="PN304" s="196"/>
      <c r="PO304" s="196"/>
      <c r="PP304" s="196"/>
      <c r="PQ304" s="196"/>
      <c r="PR304" s="196"/>
      <c r="PS304" s="196"/>
      <c r="PT304" s="196"/>
      <c r="PU304" s="196"/>
      <c r="PV304" s="196"/>
      <c r="PW304" s="196"/>
      <c r="PX304" s="261"/>
      <c r="PY304" s="261"/>
      <c r="PZ304" s="261"/>
      <c r="QA304" s="261"/>
      <c r="QB304" s="261"/>
      <c r="QC304" s="261"/>
      <c r="QD304" s="261"/>
      <c r="QE304" s="261"/>
      <c r="QF304" s="261"/>
      <c r="QG304" s="261"/>
      <c r="QH304" s="261"/>
      <c r="QI304" s="261"/>
      <c r="QJ304" s="261"/>
      <c r="QK304" s="261"/>
      <c r="QL304" s="261"/>
      <c r="QM304" s="261"/>
      <c r="QN304" s="261"/>
      <c r="QO304" s="261"/>
      <c r="QP304" s="261"/>
      <c r="QQ304" s="261"/>
      <c r="QR304" s="261"/>
      <c r="QS304" s="261"/>
      <c r="QT304" s="261"/>
      <c r="QU304" s="261"/>
      <c r="QV304" s="261"/>
      <c r="QW304" s="261"/>
      <c r="QX304" s="261"/>
      <c r="QY304" s="261"/>
      <c r="QZ304" s="261"/>
      <c r="RA304" s="261"/>
      <c r="RB304" s="261"/>
      <c r="RC304" s="261"/>
      <c r="RD304" s="261"/>
      <c r="RE304" s="261"/>
      <c r="RF304" s="261"/>
      <c r="RG304" s="261"/>
      <c r="RH304" s="261"/>
      <c r="RI304" s="261"/>
      <c r="RJ304" s="261"/>
      <c r="RK304" s="261"/>
      <c r="RL304" s="261"/>
      <c r="RM304" s="261"/>
      <c r="RN304" s="261"/>
      <c r="RO304" s="261"/>
      <c r="RP304" s="261"/>
      <c r="RQ304" s="261"/>
      <c r="RR304" s="261"/>
      <c r="RS304" s="261"/>
      <c r="RT304" s="261"/>
      <c r="RU304" s="261"/>
      <c r="RV304" s="261"/>
      <c r="RW304" s="261"/>
      <c r="RX304" s="261"/>
      <c r="RY304" s="261"/>
      <c r="RZ304" s="261"/>
      <c r="SA304" s="261"/>
      <c r="SB304" s="261"/>
      <c r="SC304" s="261"/>
      <c r="SD304" s="261"/>
      <c r="SE304" s="261"/>
    </row>
    <row r="305" spans="1:499" x14ac:dyDescent="0.2">
      <c r="A305" s="230" t="s">
        <v>830</v>
      </c>
      <c r="B305" s="231" t="s">
        <v>4932</v>
      </c>
      <c r="C305" s="225"/>
      <c r="D305" s="225"/>
      <c r="E305" s="225"/>
      <c r="F305" s="226" t="s">
        <v>6019</v>
      </c>
      <c r="G305" s="226" t="s">
        <v>5550</v>
      </c>
      <c r="H305" s="226" t="s">
        <v>5551</v>
      </c>
      <c r="I305" s="226" t="s">
        <v>6014</v>
      </c>
      <c r="J305" s="226"/>
      <c r="K305" s="226"/>
      <c r="L305" s="226"/>
      <c r="M305" s="226"/>
      <c r="N305" s="226" t="s">
        <v>6015</v>
      </c>
      <c r="O305" s="226" t="s">
        <v>6020</v>
      </c>
      <c r="P305" s="226"/>
      <c r="Q305" s="237">
        <v>0</v>
      </c>
      <c r="R305" s="238"/>
      <c r="S305" s="238"/>
      <c r="T305" s="238"/>
      <c r="U305" s="238"/>
      <c r="V305" s="238"/>
      <c r="W305" s="232" t="s">
        <v>5555</v>
      </c>
      <c r="X305" s="232"/>
      <c r="Y305" s="232" t="s">
        <v>5556</v>
      </c>
      <c r="Z305" s="235">
        <v>1.76</v>
      </c>
      <c r="AA305" s="235">
        <v>3.75</v>
      </c>
      <c r="AB305" s="235">
        <v>0</v>
      </c>
      <c r="AC305" s="224">
        <v>36526</v>
      </c>
      <c r="AD305" s="224">
        <v>36526</v>
      </c>
      <c r="AE305" s="125">
        <v>18</v>
      </c>
      <c r="AF305" s="125">
        <v>24</v>
      </c>
      <c r="AG305" s="125">
        <v>12</v>
      </c>
      <c r="AH305" s="236">
        <v>1</v>
      </c>
      <c r="AI305" s="236" t="s">
        <v>819</v>
      </c>
      <c r="AJ305" s="125" t="s">
        <v>6225</v>
      </c>
      <c r="AK305" s="175" t="s">
        <v>5144</v>
      </c>
      <c r="AL305" s="125" t="s">
        <v>820</v>
      </c>
      <c r="AM305" s="27" t="s">
        <v>820</v>
      </c>
      <c r="AN305" s="126">
        <v>19.91</v>
      </c>
      <c r="AO305" s="126">
        <v>24</v>
      </c>
      <c r="AP305" s="126">
        <v>26.2</v>
      </c>
      <c r="AQ305" s="126">
        <v>0</v>
      </c>
      <c r="AR305" s="125">
        <v>0</v>
      </c>
      <c r="AS305" s="125">
        <v>0</v>
      </c>
      <c r="AT305" s="178">
        <v>43333</v>
      </c>
      <c r="AU305" s="178"/>
      <c r="AV305" s="178">
        <v>43415</v>
      </c>
      <c r="AW305" s="239" t="s">
        <v>855</v>
      </c>
      <c r="AX305" s="239" t="s">
        <v>846</v>
      </c>
      <c r="AY305" s="127"/>
      <c r="AZ305" s="127"/>
      <c r="BA305" s="128">
        <v>1</v>
      </c>
      <c r="BB305" s="128" t="s">
        <v>489</v>
      </c>
      <c r="BC305" s="128"/>
      <c r="BD305" s="128">
        <v>1</v>
      </c>
      <c r="BE305" s="129" t="s">
        <v>541</v>
      </c>
      <c r="BF305" s="130">
        <v>1</v>
      </c>
      <c r="BG305" s="240"/>
      <c r="BH305" s="241"/>
      <c r="BI305" s="190"/>
      <c r="BJ305" s="131">
        <v>1913</v>
      </c>
      <c r="BK305" s="191">
        <v>861</v>
      </c>
      <c r="BL305" s="13">
        <v>1272</v>
      </c>
      <c r="BM305" s="13">
        <v>631</v>
      </c>
      <c r="BN305" s="27" t="s">
        <v>5557</v>
      </c>
      <c r="BO305" s="13" t="s">
        <v>5562</v>
      </c>
      <c r="BP305" s="222">
        <v>1771</v>
      </c>
      <c r="BQ305" s="132"/>
      <c r="BR305" s="133"/>
      <c r="BS305" s="125">
        <v>1000000000</v>
      </c>
      <c r="BT305" s="134">
        <v>5</v>
      </c>
      <c r="BU305" s="135">
        <v>0.99739999999999995</v>
      </c>
      <c r="BV305" s="134">
        <v>2080</v>
      </c>
      <c r="BW305" s="136">
        <v>0</v>
      </c>
      <c r="BX305" s="136">
        <v>1000</v>
      </c>
      <c r="BY305" s="136">
        <v>1080</v>
      </c>
      <c r="BZ305" s="134">
        <v>0</v>
      </c>
      <c r="CA305" s="134">
        <v>0</v>
      </c>
      <c r="CB305" s="134">
        <v>2085</v>
      </c>
      <c r="CC305" s="135">
        <v>-8.9899999999999994E-2</v>
      </c>
      <c r="CD305" s="134"/>
      <c r="CE305" s="134"/>
      <c r="CF305" s="137">
        <v>0</v>
      </c>
      <c r="CG305" s="134">
        <v>638</v>
      </c>
      <c r="CH305" s="132"/>
      <c r="CI305" s="132"/>
      <c r="CJ305" s="229" t="s">
        <v>820</v>
      </c>
      <c r="CK305" s="233" t="s">
        <v>820</v>
      </c>
      <c r="CL305" s="138">
        <v>1246</v>
      </c>
      <c r="CM305" s="138">
        <v>0</v>
      </c>
      <c r="CN305" s="135">
        <v>0</v>
      </c>
      <c r="CO305" s="135">
        <v>1.51</v>
      </c>
      <c r="CP305" s="139"/>
      <c r="CQ305" s="135">
        <v>1</v>
      </c>
      <c r="CR305" s="179">
        <v>43479</v>
      </c>
      <c r="CS305" s="180">
        <v>43479</v>
      </c>
      <c r="CT305" s="181">
        <v>43605</v>
      </c>
      <c r="CU305" s="181">
        <v>43311</v>
      </c>
      <c r="CV305" s="181">
        <v>43395</v>
      </c>
      <c r="CW305" s="181">
        <v>43395</v>
      </c>
      <c r="CX305" s="181">
        <v>43479</v>
      </c>
      <c r="CY305" s="135">
        <v>0</v>
      </c>
      <c r="CZ305" s="134">
        <v>0</v>
      </c>
      <c r="DA305" s="135">
        <v>0</v>
      </c>
      <c r="DB305" s="135">
        <v>2.197802197802198E-2</v>
      </c>
      <c r="DC305" s="135">
        <v>0</v>
      </c>
      <c r="DD305" s="135">
        <v>0</v>
      </c>
      <c r="DE305" s="140">
        <v>0</v>
      </c>
      <c r="DF305" s="13" t="s">
        <v>820</v>
      </c>
      <c r="DG305" s="80" t="s">
        <v>820</v>
      </c>
      <c r="DH305" s="18" t="b">
        <v>0</v>
      </c>
      <c r="DI305" s="79"/>
      <c r="DJ305" s="79"/>
      <c r="DK305" s="192"/>
      <c r="DL305" s="174"/>
      <c r="DM305" s="193"/>
      <c r="DN305" s="135"/>
      <c r="DO305" s="79"/>
      <c r="DP305" s="79"/>
      <c r="DQ305" s="79"/>
      <c r="DR305" s="79"/>
      <c r="DS305" s="79"/>
      <c r="DT305" s="79"/>
      <c r="DU305" s="79"/>
      <c r="DV305" s="18"/>
      <c r="DW305" s="18"/>
      <c r="DX305" s="18"/>
      <c r="DY305" s="177"/>
      <c r="DZ305" s="177">
        <v>0</v>
      </c>
      <c r="EA305" s="177">
        <v>0</v>
      </c>
      <c r="EB305" s="177">
        <v>0</v>
      </c>
      <c r="EC305" s="177">
        <v>0</v>
      </c>
      <c r="ED305" s="177">
        <v>0</v>
      </c>
      <c r="EE305" s="177">
        <v>0</v>
      </c>
      <c r="EF305" s="177">
        <v>0</v>
      </c>
      <c r="EG305" s="177">
        <v>0</v>
      </c>
      <c r="EH305" s="177">
        <v>0</v>
      </c>
      <c r="EI305" s="177">
        <v>0</v>
      </c>
      <c r="EJ305" s="177">
        <v>0</v>
      </c>
      <c r="EK305" s="177">
        <v>0</v>
      </c>
      <c r="EL305" s="177">
        <v>0</v>
      </c>
      <c r="EM305" s="177">
        <v>0</v>
      </c>
      <c r="EN305" s="177">
        <v>0</v>
      </c>
      <c r="EO305" s="177">
        <v>0</v>
      </c>
      <c r="EP305" s="177">
        <v>0</v>
      </c>
      <c r="EQ305" s="177">
        <v>0</v>
      </c>
      <c r="ER305" s="177">
        <v>0</v>
      </c>
      <c r="ES305" s="177">
        <v>0</v>
      </c>
      <c r="ET305" s="177">
        <v>0</v>
      </c>
      <c r="EU305" s="177">
        <v>0</v>
      </c>
      <c r="EV305" s="177">
        <v>0</v>
      </c>
      <c r="EW305" s="177">
        <v>0</v>
      </c>
      <c r="EX305" s="177">
        <v>0</v>
      </c>
      <c r="EY305" s="177">
        <v>0</v>
      </c>
      <c r="EZ305" s="177">
        <v>0</v>
      </c>
      <c r="FA305" s="177">
        <v>0</v>
      </c>
      <c r="FB305" s="177">
        <v>450</v>
      </c>
      <c r="FC305" s="198"/>
      <c r="FD305" s="198"/>
      <c r="FE305" s="198"/>
      <c r="FF305" s="198"/>
      <c r="FG305" s="199">
        <v>0</v>
      </c>
      <c r="FH305" s="199">
        <v>0</v>
      </c>
      <c r="FI305" s="199">
        <v>0</v>
      </c>
      <c r="FJ305" s="199">
        <v>0</v>
      </c>
      <c r="FK305" s="199">
        <v>0</v>
      </c>
      <c r="FL305" s="199">
        <v>0</v>
      </c>
      <c r="FM305" s="199">
        <v>0</v>
      </c>
      <c r="FN305" s="199">
        <v>0</v>
      </c>
      <c r="FO305" s="199">
        <v>0</v>
      </c>
      <c r="FP305" s="199">
        <v>0</v>
      </c>
      <c r="FQ305" s="199">
        <v>0</v>
      </c>
      <c r="FR305" s="199">
        <v>0</v>
      </c>
      <c r="FS305" s="199">
        <v>0</v>
      </c>
      <c r="FT305" s="199">
        <v>0</v>
      </c>
      <c r="FU305" s="199">
        <v>0</v>
      </c>
      <c r="FV305" s="199">
        <v>0</v>
      </c>
      <c r="FW305" s="199">
        <v>0</v>
      </c>
      <c r="FX305" s="199">
        <v>0</v>
      </c>
      <c r="FY305" s="199">
        <v>0</v>
      </c>
      <c r="FZ305" s="199">
        <v>0</v>
      </c>
      <c r="GA305" s="199">
        <v>0</v>
      </c>
      <c r="GB305" s="199">
        <v>0</v>
      </c>
      <c r="GC305" s="199">
        <v>0</v>
      </c>
      <c r="GD305" s="199">
        <v>0</v>
      </c>
      <c r="GE305" s="199">
        <v>0</v>
      </c>
      <c r="GF305" s="199">
        <v>0</v>
      </c>
      <c r="GG305" s="199">
        <v>0</v>
      </c>
      <c r="GH305" s="199">
        <v>0</v>
      </c>
      <c r="GI305" s="199">
        <v>0</v>
      </c>
      <c r="GJ305" s="199">
        <v>0</v>
      </c>
      <c r="GK305" s="199">
        <v>0</v>
      </c>
      <c r="GL305" s="199">
        <v>0</v>
      </c>
      <c r="GM305" s="199">
        <v>0</v>
      </c>
      <c r="GN305" s="199">
        <v>0</v>
      </c>
      <c r="GO305" s="199">
        <v>0</v>
      </c>
      <c r="GP305" s="199">
        <v>0</v>
      </c>
      <c r="GQ305" s="199">
        <v>0</v>
      </c>
      <c r="GR305" s="199">
        <v>0</v>
      </c>
      <c r="GS305" s="199">
        <v>0</v>
      </c>
      <c r="GT305" s="199">
        <v>0</v>
      </c>
      <c r="GU305" s="199">
        <v>0</v>
      </c>
      <c r="GV305" s="199">
        <v>0</v>
      </c>
      <c r="GW305" s="199">
        <v>0</v>
      </c>
      <c r="GX305" s="199">
        <v>0</v>
      </c>
      <c r="GY305" s="199">
        <v>0</v>
      </c>
      <c r="GZ305" s="199">
        <v>0</v>
      </c>
      <c r="HA305" s="199">
        <v>0</v>
      </c>
      <c r="HB305" s="199">
        <v>0</v>
      </c>
      <c r="HC305" s="199">
        <v>0</v>
      </c>
      <c r="HD305" s="199">
        <v>0</v>
      </c>
      <c r="HE305" s="199">
        <v>1</v>
      </c>
      <c r="HF305" s="199">
        <v>0</v>
      </c>
      <c r="HG305" s="199">
        <v>0</v>
      </c>
      <c r="HH305" s="246">
        <v>497</v>
      </c>
      <c r="HI305" s="247">
        <v>497</v>
      </c>
      <c r="HJ305" s="247">
        <v>457</v>
      </c>
      <c r="HK305" s="198"/>
      <c r="HL305" s="198"/>
      <c r="HM305" s="248">
        <v>417</v>
      </c>
      <c r="HN305" s="248">
        <v>397</v>
      </c>
      <c r="HO305" s="243">
        <v>0</v>
      </c>
      <c r="HP305" s="248">
        <v>387</v>
      </c>
      <c r="HQ305" s="248">
        <v>387</v>
      </c>
      <c r="HR305" s="248">
        <v>387</v>
      </c>
      <c r="HS305" s="248">
        <v>387</v>
      </c>
      <c r="HT305" s="248">
        <v>387</v>
      </c>
      <c r="HU305" s="248">
        <v>387</v>
      </c>
      <c r="HV305" s="198"/>
      <c r="HW305" s="248">
        <v>377</v>
      </c>
      <c r="HX305" s="248">
        <v>367</v>
      </c>
      <c r="HY305" s="248">
        <v>358</v>
      </c>
      <c r="HZ305" s="248">
        <v>358</v>
      </c>
      <c r="IA305" s="248">
        <v>358</v>
      </c>
      <c r="IB305" s="248">
        <v>358</v>
      </c>
      <c r="IC305" s="248">
        <v>358</v>
      </c>
      <c r="ID305" s="248">
        <v>358</v>
      </c>
      <c r="IE305" s="248">
        <v>338</v>
      </c>
      <c r="IF305" s="248">
        <v>338</v>
      </c>
      <c r="IG305" s="248">
        <v>338</v>
      </c>
      <c r="IH305" s="248">
        <v>338</v>
      </c>
      <c r="II305" s="248">
        <v>308</v>
      </c>
      <c r="IJ305" s="244">
        <v>298</v>
      </c>
      <c r="IK305" s="244">
        <v>288</v>
      </c>
      <c r="IL305" s="244">
        <v>278</v>
      </c>
      <c r="IM305" s="244">
        <v>268</v>
      </c>
      <c r="IN305" s="244">
        <v>268</v>
      </c>
      <c r="IO305" s="244">
        <v>268</v>
      </c>
      <c r="IP305" s="244">
        <v>258</v>
      </c>
      <c r="IQ305" s="244">
        <v>239</v>
      </c>
      <c r="IR305" s="244">
        <v>229</v>
      </c>
      <c r="IS305" s="244">
        <v>209</v>
      </c>
      <c r="IT305" s="244">
        <v>219</v>
      </c>
      <c r="IU305" s="244">
        <v>219</v>
      </c>
      <c r="IV305" s="244">
        <v>219</v>
      </c>
      <c r="IW305" s="244">
        <v>219</v>
      </c>
      <c r="IX305" s="244">
        <v>219</v>
      </c>
      <c r="IY305" s="244">
        <v>209</v>
      </c>
      <c r="IZ305" s="198"/>
      <c r="JA305" s="244">
        <v>189</v>
      </c>
      <c r="JB305" s="244">
        <v>189</v>
      </c>
      <c r="JC305" s="244">
        <v>189</v>
      </c>
      <c r="JD305" s="244">
        <v>189</v>
      </c>
      <c r="JE305" s="244">
        <v>189</v>
      </c>
      <c r="JF305" s="244">
        <v>189</v>
      </c>
      <c r="JG305" s="244">
        <v>189</v>
      </c>
      <c r="JH305" s="244">
        <v>179</v>
      </c>
      <c r="JI305" s="244">
        <v>179</v>
      </c>
      <c r="JJ305" s="244"/>
      <c r="JK305" s="244">
        <v>170</v>
      </c>
      <c r="JL305" s="244">
        <v>170</v>
      </c>
      <c r="JM305" s="244">
        <v>170</v>
      </c>
      <c r="JN305" s="244">
        <v>160</v>
      </c>
      <c r="JO305" s="244">
        <v>160</v>
      </c>
      <c r="JP305" s="244">
        <v>160</v>
      </c>
      <c r="JQ305" s="198"/>
      <c r="JR305" s="244">
        <v>160</v>
      </c>
      <c r="JS305" s="244">
        <v>160</v>
      </c>
      <c r="JT305" s="244">
        <v>160</v>
      </c>
      <c r="JU305" s="242">
        <v>160</v>
      </c>
      <c r="JV305" s="242">
        <v>161</v>
      </c>
      <c r="JW305" s="242">
        <v>161</v>
      </c>
      <c r="JX305" s="242">
        <v>161</v>
      </c>
      <c r="JY305" s="242">
        <v>162</v>
      </c>
      <c r="JZ305" s="242">
        <v>162</v>
      </c>
      <c r="KA305" s="242">
        <v>162</v>
      </c>
      <c r="KB305" s="242">
        <v>162</v>
      </c>
      <c r="KC305" s="242">
        <v>162</v>
      </c>
      <c r="KD305" s="242">
        <v>162</v>
      </c>
      <c r="KE305" s="242">
        <v>162</v>
      </c>
      <c r="KF305" s="242">
        <v>162</v>
      </c>
      <c r="KG305" s="242">
        <v>163</v>
      </c>
      <c r="KH305" s="242">
        <v>133</v>
      </c>
      <c r="KI305" s="242">
        <v>133</v>
      </c>
      <c r="KJ305" s="242">
        <v>133</v>
      </c>
      <c r="KK305" s="242">
        <v>133</v>
      </c>
      <c r="KL305" s="242">
        <v>133</v>
      </c>
      <c r="KM305" s="242">
        <v>113</v>
      </c>
      <c r="KN305" s="242">
        <v>113</v>
      </c>
      <c r="KO305" s="242">
        <v>113</v>
      </c>
      <c r="KP305" s="242">
        <v>113</v>
      </c>
      <c r="KQ305" s="242">
        <v>113</v>
      </c>
      <c r="KR305" s="242">
        <v>113</v>
      </c>
      <c r="KS305" s="242">
        <v>113</v>
      </c>
      <c r="KT305" s="242">
        <v>93</v>
      </c>
      <c r="KU305" s="242">
        <v>74</v>
      </c>
      <c r="KV305" s="242">
        <v>74</v>
      </c>
      <c r="KW305" s="242">
        <v>74</v>
      </c>
      <c r="KX305" s="198"/>
      <c r="KY305" s="198"/>
      <c r="KZ305" s="198"/>
      <c r="LA305" s="198"/>
      <c r="LB305" s="242">
        <v>55</v>
      </c>
      <c r="LC305" s="242">
        <v>179</v>
      </c>
      <c r="LD305" s="242">
        <v>179</v>
      </c>
      <c r="LE305" s="242">
        <v>55</v>
      </c>
      <c r="LF305" s="243">
        <v>0</v>
      </c>
      <c r="LG305" s="242">
        <v>55</v>
      </c>
      <c r="LH305" s="198"/>
      <c r="LI305" s="198"/>
      <c r="LJ305" s="198"/>
      <c r="LK305" s="198"/>
      <c r="LL305" s="198"/>
      <c r="LM305" s="198"/>
      <c r="LN305" s="198"/>
      <c r="LO305" s="198"/>
      <c r="LP305" s="198"/>
      <c r="LQ305" s="242">
        <v>55</v>
      </c>
      <c r="LR305" s="198"/>
      <c r="LS305" s="198"/>
      <c r="LT305" s="198"/>
      <c r="LU305" s="198"/>
      <c r="LV305" s="198"/>
      <c r="LW305" s="198"/>
      <c r="LX305" s="198"/>
      <c r="LY305" s="198"/>
      <c r="LZ305" s="198"/>
      <c r="MA305" s="198"/>
      <c r="MB305" s="198"/>
      <c r="MC305" s="198"/>
      <c r="MD305" s="198"/>
      <c r="ME305" s="198"/>
      <c r="MF305" s="198"/>
      <c r="MG305" s="198"/>
      <c r="MH305" s="198"/>
      <c r="MI305" s="198"/>
      <c r="MJ305" s="198"/>
      <c r="MK305" s="198"/>
      <c r="ML305" s="198"/>
      <c r="MM305" s="198"/>
      <c r="MN305" s="242">
        <v>55</v>
      </c>
      <c r="MO305" s="242">
        <v>5</v>
      </c>
      <c r="MP305" s="198"/>
      <c r="MQ305" s="242">
        <v>5</v>
      </c>
      <c r="MR305" s="198"/>
      <c r="MS305" s="198"/>
      <c r="MT305" s="198"/>
      <c r="MU305" s="198"/>
      <c r="MV305" s="198"/>
      <c r="MW305" s="198"/>
      <c r="MX305" s="198"/>
      <c r="MY305" s="198"/>
      <c r="MZ305" s="198"/>
      <c r="NA305" s="242">
        <v>5</v>
      </c>
      <c r="NB305" s="198"/>
      <c r="NC305" s="198"/>
      <c r="ND305" s="198"/>
      <c r="NE305" s="198"/>
      <c r="NF305" s="198"/>
      <c r="NG305" s="198"/>
      <c r="NH305" s="198"/>
      <c r="NI305" s="198"/>
      <c r="NJ305" s="198"/>
      <c r="NK305" s="198"/>
      <c r="NL305" s="198"/>
      <c r="NM305" s="198"/>
      <c r="NN305" s="198"/>
      <c r="NO305" s="198"/>
      <c r="NP305" s="198"/>
      <c r="NQ305" s="198"/>
      <c r="NR305" s="198"/>
      <c r="NS305" s="198"/>
      <c r="NT305" s="198"/>
      <c r="NU305" s="198"/>
      <c r="NV305" s="198"/>
      <c r="NW305" s="198"/>
      <c r="NX305" s="198"/>
      <c r="NY305" s="198"/>
      <c r="NZ305" s="198"/>
      <c r="OA305" s="198"/>
      <c r="OB305" s="198"/>
      <c r="OC305" s="198"/>
      <c r="OD305" s="198"/>
      <c r="OE305" s="198"/>
      <c r="OF305" s="198"/>
      <c r="OG305" s="198"/>
      <c r="OH305" s="198"/>
      <c r="OI305" s="198"/>
      <c r="OJ305" s="198"/>
      <c r="OK305" s="198"/>
      <c r="OL305" s="198"/>
      <c r="OM305" s="198"/>
      <c r="ON305" s="198"/>
      <c r="OO305" s="198"/>
      <c r="OP305" s="198"/>
      <c r="OQ305" s="198"/>
      <c r="OR305" s="198"/>
      <c r="OS305" s="198"/>
      <c r="OT305" s="198"/>
      <c r="OU305" s="198"/>
      <c r="OV305" s="198"/>
      <c r="OW305" s="198"/>
      <c r="OX305" s="198"/>
      <c r="OY305" s="198"/>
      <c r="OZ305" s="198"/>
      <c r="PA305" s="198"/>
      <c r="PB305" s="198"/>
      <c r="PC305" s="198"/>
      <c r="PD305" s="198"/>
      <c r="PE305" s="198"/>
      <c r="PF305" s="198"/>
      <c r="PG305" s="198"/>
      <c r="PH305" s="198"/>
      <c r="PI305" s="198"/>
      <c r="PJ305" s="198"/>
      <c r="PK305" s="198"/>
      <c r="PL305" s="198"/>
      <c r="PM305" s="198"/>
      <c r="PN305" s="198"/>
      <c r="PO305" s="198"/>
      <c r="PP305" s="198"/>
      <c r="PQ305" s="198"/>
      <c r="PR305" s="198"/>
      <c r="PS305" s="198"/>
      <c r="PT305" s="198"/>
      <c r="PU305" s="198"/>
      <c r="PV305" s="198"/>
      <c r="PW305" s="198"/>
      <c r="PX305" s="261"/>
      <c r="PY305" s="261"/>
      <c r="PZ305" s="261"/>
      <c r="QA305" s="261"/>
      <c r="QB305" s="261"/>
      <c r="QC305" s="261"/>
      <c r="QD305" s="261"/>
      <c r="QE305" s="261"/>
      <c r="QF305" s="261"/>
      <c r="QG305" s="261"/>
      <c r="QH305" s="261"/>
      <c r="QI305" s="261"/>
      <c r="QJ305" s="261"/>
      <c r="QK305" s="261"/>
      <c r="QL305" s="261"/>
      <c r="QM305" s="261"/>
      <c r="QN305" s="261"/>
      <c r="QO305" s="261"/>
      <c r="QP305" s="261"/>
      <c r="QQ305" s="261"/>
      <c r="QR305" s="261"/>
      <c r="QS305" s="261"/>
      <c r="QT305" s="261"/>
      <c r="QU305" s="261"/>
      <c r="QV305" s="261"/>
      <c r="QW305" s="261"/>
      <c r="QX305" s="261"/>
      <c r="QY305" s="261"/>
      <c r="QZ305" s="261"/>
      <c r="RA305" s="261"/>
      <c r="RB305" s="261"/>
      <c r="RC305" s="261"/>
      <c r="RD305" s="261"/>
      <c r="RE305" s="261"/>
      <c r="RF305" s="261"/>
      <c r="RG305" s="261"/>
      <c r="RH305" s="261"/>
      <c r="RI305" s="261"/>
      <c r="RJ305" s="261"/>
      <c r="RK305" s="261"/>
      <c r="RL305" s="261"/>
      <c r="RM305" s="261"/>
      <c r="RN305" s="261"/>
      <c r="RO305" s="261"/>
      <c r="RP305" s="261"/>
      <c r="RQ305" s="261"/>
      <c r="RR305" s="261"/>
      <c r="RS305" s="261"/>
      <c r="RT305" s="261"/>
      <c r="RU305" s="261"/>
      <c r="RV305" s="261"/>
      <c r="RW305" s="261"/>
      <c r="RX305" s="261"/>
      <c r="RY305" s="261"/>
      <c r="RZ305" s="261"/>
      <c r="SA305" s="261"/>
      <c r="SB305" s="261"/>
      <c r="SC305" s="261"/>
      <c r="SD305" s="261"/>
      <c r="SE305" s="261"/>
    </row>
    <row r="306" spans="1:499" x14ac:dyDescent="0.2">
      <c r="A306" s="230" t="s">
        <v>830</v>
      </c>
      <c r="B306" s="231" t="s">
        <v>4930</v>
      </c>
      <c r="C306" s="225"/>
      <c r="D306" s="225"/>
      <c r="E306" s="225"/>
      <c r="F306" s="226" t="s">
        <v>6021</v>
      </c>
      <c r="G306" s="226" t="s">
        <v>5550</v>
      </c>
      <c r="H306" s="226" t="s">
        <v>5551</v>
      </c>
      <c r="I306" s="226" t="s">
        <v>6014</v>
      </c>
      <c r="J306" s="226"/>
      <c r="K306" s="226"/>
      <c r="L306" s="226"/>
      <c r="M306" s="226"/>
      <c r="N306" s="226" t="s">
        <v>6015</v>
      </c>
      <c r="O306" s="226" t="s">
        <v>6022</v>
      </c>
      <c r="P306" s="226"/>
      <c r="Q306" s="237">
        <v>0</v>
      </c>
      <c r="R306" s="238"/>
      <c r="S306" s="238"/>
      <c r="T306" s="238"/>
      <c r="U306" s="238"/>
      <c r="V306" s="238"/>
      <c r="W306" s="232" t="s">
        <v>5555</v>
      </c>
      <c r="X306" s="232"/>
      <c r="Y306" s="232" t="s">
        <v>5556</v>
      </c>
      <c r="Z306" s="235">
        <v>1.82</v>
      </c>
      <c r="AA306" s="235">
        <v>3.75</v>
      </c>
      <c r="AB306" s="235">
        <v>0</v>
      </c>
      <c r="AC306" s="224">
        <v>36526</v>
      </c>
      <c r="AD306" s="224">
        <v>36526</v>
      </c>
      <c r="AE306" s="125">
        <v>18</v>
      </c>
      <c r="AF306" s="125">
        <v>24</v>
      </c>
      <c r="AG306" s="125">
        <v>12</v>
      </c>
      <c r="AH306" s="236">
        <v>1</v>
      </c>
      <c r="AI306" s="236" t="s">
        <v>819</v>
      </c>
      <c r="AJ306" s="125" t="s">
        <v>6225</v>
      </c>
      <c r="AK306" s="175" t="s">
        <v>5144</v>
      </c>
      <c r="AL306" s="125" t="s">
        <v>820</v>
      </c>
      <c r="AM306" s="27" t="s">
        <v>820</v>
      </c>
      <c r="AN306" s="126">
        <v>12.99</v>
      </c>
      <c r="AO306" s="126">
        <v>22.7</v>
      </c>
      <c r="AP306" s="126">
        <v>13.7</v>
      </c>
      <c r="AQ306" s="126">
        <v>0</v>
      </c>
      <c r="AR306" s="125">
        <v>0</v>
      </c>
      <c r="AS306" s="125">
        <v>0</v>
      </c>
      <c r="AT306" s="178">
        <v>43333</v>
      </c>
      <c r="AU306" s="178"/>
      <c r="AV306" s="178">
        <v>43415</v>
      </c>
      <c r="AW306" s="239" t="s">
        <v>855</v>
      </c>
      <c r="AX306" s="239" t="s">
        <v>846</v>
      </c>
      <c r="AY306" s="127"/>
      <c r="AZ306" s="127"/>
      <c r="BA306" s="128">
        <v>1</v>
      </c>
      <c r="BB306" s="128" t="s">
        <v>489</v>
      </c>
      <c r="BC306" s="128"/>
      <c r="BD306" s="128">
        <v>1</v>
      </c>
      <c r="BE306" s="129" t="s">
        <v>541</v>
      </c>
      <c r="BF306" s="130">
        <v>1</v>
      </c>
      <c r="BG306" s="240"/>
      <c r="BH306" s="241"/>
      <c r="BI306" s="190"/>
      <c r="BJ306" s="131">
        <v>1178</v>
      </c>
      <c r="BK306" s="191">
        <v>562</v>
      </c>
      <c r="BL306" s="13">
        <v>783</v>
      </c>
      <c r="BM306" s="13">
        <v>389</v>
      </c>
      <c r="BN306" s="27" t="s">
        <v>5557</v>
      </c>
      <c r="BO306" s="13" t="s">
        <v>705</v>
      </c>
      <c r="BP306" s="222">
        <v>1090</v>
      </c>
      <c r="BQ306" s="132"/>
      <c r="BR306" s="133"/>
      <c r="BS306" s="125">
        <v>1000000000</v>
      </c>
      <c r="BT306" s="134">
        <v>211</v>
      </c>
      <c r="BU306" s="135">
        <v>0.82089999999999996</v>
      </c>
      <c r="BV306" s="134">
        <v>500</v>
      </c>
      <c r="BW306" s="136">
        <v>0</v>
      </c>
      <c r="BX306" s="136">
        <v>500</v>
      </c>
      <c r="BY306" s="136">
        <v>0</v>
      </c>
      <c r="BZ306" s="134">
        <v>0</v>
      </c>
      <c r="CA306" s="134">
        <v>0</v>
      </c>
      <c r="CB306" s="134">
        <v>711</v>
      </c>
      <c r="CC306" s="135">
        <v>0.39639999999999997</v>
      </c>
      <c r="CD306" s="134"/>
      <c r="CE306" s="134"/>
      <c r="CF306" s="137">
        <v>467</v>
      </c>
      <c r="CG306" s="134">
        <v>393</v>
      </c>
      <c r="CH306" s="132"/>
      <c r="CI306" s="132"/>
      <c r="CJ306" s="229" t="s">
        <v>820</v>
      </c>
      <c r="CK306" s="233" t="s">
        <v>820</v>
      </c>
      <c r="CL306" s="138">
        <v>344</v>
      </c>
      <c r="CM306" s="138">
        <v>0</v>
      </c>
      <c r="CN306" s="135">
        <v>0</v>
      </c>
      <c r="CO306" s="135">
        <v>1.41</v>
      </c>
      <c r="CP306" s="139"/>
      <c r="CQ306" s="135">
        <v>1</v>
      </c>
      <c r="CR306" s="179">
        <v>43479</v>
      </c>
      <c r="CS306" s="180">
        <v>43479</v>
      </c>
      <c r="CT306" s="181">
        <v>43605</v>
      </c>
      <c r="CU306" s="181">
        <v>43311</v>
      </c>
      <c r="CV306" s="181">
        <v>43395</v>
      </c>
      <c r="CW306" s="181">
        <v>43395</v>
      </c>
      <c r="CX306" s="181">
        <v>43479</v>
      </c>
      <c r="CY306" s="135">
        <v>0</v>
      </c>
      <c r="CZ306" s="134">
        <v>0</v>
      </c>
      <c r="DA306" s="135">
        <v>0</v>
      </c>
      <c r="DB306" s="135">
        <v>2.197802197802198E-2</v>
      </c>
      <c r="DC306" s="135">
        <v>0</v>
      </c>
      <c r="DD306" s="135">
        <v>0</v>
      </c>
      <c r="DE306" s="140">
        <v>0</v>
      </c>
      <c r="DF306" s="13" t="s">
        <v>820</v>
      </c>
      <c r="DG306" s="80" t="s">
        <v>706</v>
      </c>
      <c r="DH306" s="18" t="b">
        <v>0</v>
      </c>
      <c r="DI306" s="79"/>
      <c r="DJ306" s="79"/>
      <c r="DK306" s="192"/>
      <c r="DL306" s="174"/>
      <c r="DM306" s="193"/>
      <c r="DN306" s="135"/>
      <c r="DO306" s="79"/>
      <c r="DP306" s="79"/>
      <c r="DQ306" s="79"/>
      <c r="DR306" s="79"/>
      <c r="DS306" s="79"/>
      <c r="DT306" s="79"/>
      <c r="DU306" s="79"/>
      <c r="DV306" s="18"/>
      <c r="DW306" s="18"/>
      <c r="DX306" s="18"/>
      <c r="DY306" s="177"/>
      <c r="DZ306" s="177">
        <v>0</v>
      </c>
      <c r="EA306" s="177">
        <v>0</v>
      </c>
      <c r="EB306" s="177">
        <v>0</v>
      </c>
      <c r="EC306" s="177">
        <v>0</v>
      </c>
      <c r="ED306" s="177">
        <v>0</v>
      </c>
      <c r="EE306" s="177">
        <v>0</v>
      </c>
      <c r="EF306" s="177">
        <v>0</v>
      </c>
      <c r="EG306" s="177">
        <v>0</v>
      </c>
      <c r="EH306" s="177">
        <v>0</v>
      </c>
      <c r="EI306" s="177">
        <v>0</v>
      </c>
      <c r="EJ306" s="177">
        <v>0</v>
      </c>
      <c r="EK306" s="177">
        <v>0</v>
      </c>
      <c r="EL306" s="177">
        <v>0</v>
      </c>
      <c r="EM306" s="177">
        <v>0</v>
      </c>
      <c r="EN306" s="177">
        <v>0</v>
      </c>
      <c r="EO306" s="177">
        <v>0</v>
      </c>
      <c r="EP306" s="177">
        <v>0</v>
      </c>
      <c r="EQ306" s="177">
        <v>0</v>
      </c>
      <c r="ER306" s="177">
        <v>0</v>
      </c>
      <c r="ES306" s="177">
        <v>0</v>
      </c>
      <c r="ET306" s="177">
        <v>0</v>
      </c>
      <c r="EU306" s="177">
        <v>0</v>
      </c>
      <c r="EV306" s="177">
        <v>0</v>
      </c>
      <c r="EW306" s="177">
        <v>0</v>
      </c>
      <c r="EX306" s="177">
        <v>0</v>
      </c>
      <c r="EY306" s="177">
        <v>0</v>
      </c>
      <c r="EZ306" s="177">
        <v>0</v>
      </c>
      <c r="FA306" s="177">
        <v>0</v>
      </c>
      <c r="FB306" s="177">
        <v>450</v>
      </c>
      <c r="FC306" s="198"/>
      <c r="FD306" s="198"/>
      <c r="FE306" s="198"/>
      <c r="FF306" s="198"/>
      <c r="FG306" s="199">
        <v>0</v>
      </c>
      <c r="FH306" s="199">
        <v>0</v>
      </c>
      <c r="FI306" s="243">
        <v>0</v>
      </c>
      <c r="FJ306" s="243">
        <v>0</v>
      </c>
      <c r="FK306" s="243">
        <v>0</v>
      </c>
      <c r="FL306" s="243">
        <v>0</v>
      </c>
      <c r="FM306" s="243">
        <v>0</v>
      </c>
      <c r="FN306" s="243">
        <v>0</v>
      </c>
      <c r="FO306" s="243">
        <v>0</v>
      </c>
      <c r="FP306" s="243">
        <v>0</v>
      </c>
      <c r="FQ306" s="243">
        <v>0</v>
      </c>
      <c r="FR306" s="243">
        <v>0</v>
      </c>
      <c r="FS306" s="243">
        <v>0</v>
      </c>
      <c r="FT306" s="243">
        <v>0</v>
      </c>
      <c r="FU306" s="243">
        <v>0</v>
      </c>
      <c r="FV306" s="243">
        <v>0</v>
      </c>
      <c r="FW306" s="243">
        <v>0</v>
      </c>
      <c r="FX306" s="243">
        <v>0</v>
      </c>
      <c r="FY306" s="243">
        <v>0</v>
      </c>
      <c r="FZ306" s="243">
        <v>0</v>
      </c>
      <c r="GA306" s="243">
        <v>0</v>
      </c>
      <c r="GB306" s="243">
        <v>0</v>
      </c>
      <c r="GC306" s="243">
        <v>0</v>
      </c>
      <c r="GD306" s="243">
        <v>0</v>
      </c>
      <c r="GE306" s="243">
        <v>0</v>
      </c>
      <c r="GF306" s="243">
        <v>0</v>
      </c>
      <c r="GG306" s="243">
        <v>0</v>
      </c>
      <c r="GH306" s="243">
        <v>0</v>
      </c>
      <c r="GI306" s="243">
        <v>0</v>
      </c>
      <c r="GJ306" s="243">
        <v>0</v>
      </c>
      <c r="GK306" s="243">
        <v>0</v>
      </c>
      <c r="GL306" s="243">
        <v>0</v>
      </c>
      <c r="GM306" s="243">
        <v>0</v>
      </c>
      <c r="GN306" s="243">
        <v>0</v>
      </c>
      <c r="GO306" s="243">
        <v>0</v>
      </c>
      <c r="GP306" s="243">
        <v>0</v>
      </c>
      <c r="GQ306" s="243">
        <v>0</v>
      </c>
      <c r="GR306" s="243">
        <v>0</v>
      </c>
      <c r="GS306" s="243">
        <v>0</v>
      </c>
      <c r="GT306" s="243">
        <v>0</v>
      </c>
      <c r="GU306" s="243">
        <v>0</v>
      </c>
      <c r="GV306" s="243">
        <v>0</v>
      </c>
      <c r="GW306" s="243">
        <v>0</v>
      </c>
      <c r="GX306" s="243">
        <v>0</v>
      </c>
      <c r="GY306" s="243">
        <v>0</v>
      </c>
      <c r="GZ306" s="243">
        <v>0</v>
      </c>
      <c r="HA306" s="243">
        <v>0</v>
      </c>
      <c r="HB306" s="243">
        <v>0</v>
      </c>
      <c r="HC306" s="243">
        <v>0</v>
      </c>
      <c r="HD306" s="243">
        <v>0</v>
      </c>
      <c r="HE306" s="243">
        <v>1</v>
      </c>
      <c r="HF306" s="243">
        <v>0</v>
      </c>
      <c r="HG306" s="243">
        <v>0</v>
      </c>
      <c r="HH306" s="247">
        <v>545</v>
      </c>
      <c r="HI306" s="247">
        <v>545</v>
      </c>
      <c r="HJ306" s="247">
        <v>525</v>
      </c>
      <c r="HK306" s="196"/>
      <c r="HL306" s="196"/>
      <c r="HM306" s="247">
        <v>505</v>
      </c>
      <c r="HN306" s="247">
        <v>505</v>
      </c>
      <c r="HO306" s="243">
        <v>0</v>
      </c>
      <c r="HP306" s="247">
        <v>505</v>
      </c>
      <c r="HQ306" s="247">
        <v>505</v>
      </c>
      <c r="HR306" s="247">
        <v>505</v>
      </c>
      <c r="HS306" s="247">
        <v>505</v>
      </c>
      <c r="HT306" s="247">
        <v>505</v>
      </c>
      <c r="HU306" s="247">
        <v>495</v>
      </c>
      <c r="HV306" s="196"/>
      <c r="HW306" s="247">
        <v>495</v>
      </c>
      <c r="HX306" s="247">
        <v>495</v>
      </c>
      <c r="HY306" s="247">
        <v>486</v>
      </c>
      <c r="HZ306" s="247">
        <v>486</v>
      </c>
      <c r="IA306" s="247">
        <v>486</v>
      </c>
      <c r="IB306" s="247">
        <v>486</v>
      </c>
      <c r="IC306" s="247">
        <v>486</v>
      </c>
      <c r="ID306" s="247">
        <v>486</v>
      </c>
      <c r="IE306" s="247">
        <v>476</v>
      </c>
      <c r="IF306" s="247">
        <v>466</v>
      </c>
      <c r="IG306" s="247">
        <v>466</v>
      </c>
      <c r="IH306" s="247">
        <v>466</v>
      </c>
      <c r="II306" s="247">
        <v>456</v>
      </c>
      <c r="IJ306" s="247">
        <v>456</v>
      </c>
      <c r="IK306" s="248">
        <v>446</v>
      </c>
      <c r="IL306" s="248">
        <v>446</v>
      </c>
      <c r="IM306" s="248">
        <v>446</v>
      </c>
      <c r="IN306" s="248">
        <v>446</v>
      </c>
      <c r="IO306" s="248">
        <v>446</v>
      </c>
      <c r="IP306" s="248">
        <v>436</v>
      </c>
      <c r="IQ306" s="248">
        <v>427</v>
      </c>
      <c r="IR306" s="248">
        <v>417</v>
      </c>
      <c r="IS306" s="248">
        <v>407</v>
      </c>
      <c r="IT306" s="248">
        <v>407</v>
      </c>
      <c r="IU306" s="248">
        <v>407</v>
      </c>
      <c r="IV306" s="248">
        <v>407</v>
      </c>
      <c r="IW306" s="248">
        <v>397</v>
      </c>
      <c r="IX306" s="248">
        <v>397</v>
      </c>
      <c r="IY306" s="248">
        <v>397</v>
      </c>
      <c r="IZ306" s="196"/>
      <c r="JA306" s="248">
        <v>397</v>
      </c>
      <c r="JB306" s="248">
        <v>397</v>
      </c>
      <c r="JC306" s="248">
        <v>397</v>
      </c>
      <c r="JD306" s="249">
        <v>397</v>
      </c>
      <c r="JE306" s="249">
        <v>397</v>
      </c>
      <c r="JF306" s="249">
        <v>397</v>
      </c>
      <c r="JG306" s="249">
        <v>397</v>
      </c>
      <c r="JH306" s="249">
        <v>387</v>
      </c>
      <c r="JI306" s="249">
        <v>387</v>
      </c>
      <c r="JJ306" s="249"/>
      <c r="JK306" s="248">
        <v>388</v>
      </c>
      <c r="JL306" s="249">
        <v>388</v>
      </c>
      <c r="JM306" s="249">
        <v>388</v>
      </c>
      <c r="JN306" s="249">
        <v>378</v>
      </c>
      <c r="JO306" s="249">
        <v>368</v>
      </c>
      <c r="JP306" s="249">
        <v>368</v>
      </c>
      <c r="JQ306" s="196"/>
      <c r="JR306" s="249">
        <v>368</v>
      </c>
      <c r="JS306" s="249">
        <v>368</v>
      </c>
      <c r="JT306" s="249">
        <v>368</v>
      </c>
      <c r="JU306" s="250">
        <v>368</v>
      </c>
      <c r="JV306" s="250">
        <v>369</v>
      </c>
      <c r="JW306" s="250">
        <v>369</v>
      </c>
      <c r="JX306" s="250">
        <v>369</v>
      </c>
      <c r="JY306" s="250">
        <v>370</v>
      </c>
      <c r="JZ306" s="250">
        <v>370</v>
      </c>
      <c r="KA306" s="250">
        <v>370</v>
      </c>
      <c r="KB306" s="250">
        <v>370</v>
      </c>
      <c r="KC306" s="250">
        <v>370</v>
      </c>
      <c r="KD306" s="250">
        <v>370</v>
      </c>
      <c r="KE306" s="250">
        <v>370</v>
      </c>
      <c r="KF306" s="250">
        <v>360</v>
      </c>
      <c r="KG306" s="250">
        <v>361</v>
      </c>
      <c r="KH306" s="250">
        <v>361</v>
      </c>
      <c r="KI306" s="250">
        <v>361</v>
      </c>
      <c r="KJ306" s="250">
        <v>361</v>
      </c>
      <c r="KK306" s="250">
        <v>361</v>
      </c>
      <c r="KL306" s="250">
        <v>361</v>
      </c>
      <c r="KM306" s="250">
        <v>361</v>
      </c>
      <c r="KN306" s="250">
        <v>361</v>
      </c>
      <c r="KO306" s="250">
        <v>361</v>
      </c>
      <c r="KP306" s="250">
        <v>361</v>
      </c>
      <c r="KQ306" s="250">
        <v>361</v>
      </c>
      <c r="KR306" s="250">
        <v>361</v>
      </c>
      <c r="KS306" s="250">
        <v>361</v>
      </c>
      <c r="KT306" s="250">
        <v>351</v>
      </c>
      <c r="KU306" s="250">
        <v>352</v>
      </c>
      <c r="KV306" s="250">
        <v>352</v>
      </c>
      <c r="KW306" s="250">
        <v>352</v>
      </c>
      <c r="KX306" s="196"/>
      <c r="KY306" s="196"/>
      <c r="KZ306" s="196"/>
      <c r="LA306" s="196"/>
      <c r="LB306" s="250">
        <v>322</v>
      </c>
      <c r="LC306" s="250">
        <v>387</v>
      </c>
      <c r="LD306" s="250">
        <v>387</v>
      </c>
      <c r="LE306" s="250">
        <v>321</v>
      </c>
      <c r="LF306" s="199">
        <v>0</v>
      </c>
      <c r="LG306" s="250">
        <v>321</v>
      </c>
      <c r="LH306" s="196"/>
      <c r="LI306" s="196"/>
      <c r="LJ306" s="196"/>
      <c r="LK306" s="196"/>
      <c r="LL306" s="196"/>
      <c r="LM306" s="196"/>
      <c r="LN306" s="196"/>
      <c r="LO306" s="196"/>
      <c r="LP306" s="196"/>
      <c r="LQ306" s="250">
        <v>321</v>
      </c>
      <c r="LR306" s="196"/>
      <c r="LS306" s="196"/>
      <c r="LT306" s="196"/>
      <c r="LU306" s="196"/>
      <c r="LV306" s="196"/>
      <c r="LW306" s="196"/>
      <c r="LX306" s="196"/>
      <c r="LY306" s="196"/>
      <c r="LZ306" s="196"/>
      <c r="MA306" s="196"/>
      <c r="MB306" s="196"/>
      <c r="MC306" s="196"/>
      <c r="MD306" s="196"/>
      <c r="ME306" s="196"/>
      <c r="MF306" s="196"/>
      <c r="MG306" s="196"/>
      <c r="MH306" s="196"/>
      <c r="MI306" s="196"/>
      <c r="MJ306" s="196"/>
      <c r="MK306" s="196"/>
      <c r="ML306" s="196"/>
      <c r="MM306" s="196"/>
      <c r="MN306" s="250">
        <v>321</v>
      </c>
      <c r="MO306" s="245">
        <v>211</v>
      </c>
      <c r="MP306" s="196"/>
      <c r="MQ306" s="245">
        <v>211</v>
      </c>
      <c r="MR306" s="196"/>
      <c r="MS306" s="196"/>
      <c r="MT306" s="196"/>
      <c r="MU306" s="196"/>
      <c r="MV306" s="196"/>
      <c r="MW306" s="196"/>
      <c r="MX306" s="196"/>
      <c r="MY306" s="196"/>
      <c r="MZ306" s="196"/>
      <c r="NA306" s="245">
        <v>211</v>
      </c>
      <c r="NB306" s="196"/>
      <c r="NC306" s="196"/>
      <c r="ND306" s="196"/>
      <c r="NE306" s="196"/>
      <c r="NF306" s="196"/>
      <c r="NG306" s="196"/>
      <c r="NH306" s="196"/>
      <c r="NI306" s="196"/>
      <c r="NJ306" s="196"/>
      <c r="NK306" s="196"/>
      <c r="NL306" s="196"/>
      <c r="NM306" s="196"/>
      <c r="NN306" s="196"/>
      <c r="NO306" s="196"/>
      <c r="NP306" s="196"/>
      <c r="NQ306" s="196"/>
      <c r="NR306" s="196"/>
      <c r="NS306" s="196"/>
      <c r="NT306" s="196"/>
      <c r="NU306" s="196"/>
      <c r="NV306" s="196"/>
      <c r="NW306" s="196"/>
      <c r="NX306" s="196"/>
      <c r="NY306" s="196"/>
      <c r="NZ306" s="196"/>
      <c r="OA306" s="196"/>
      <c r="OB306" s="196"/>
      <c r="OC306" s="196"/>
      <c r="OD306" s="196"/>
      <c r="OE306" s="196"/>
      <c r="OF306" s="196"/>
      <c r="OG306" s="196"/>
      <c r="OH306" s="196"/>
      <c r="OI306" s="196"/>
      <c r="OJ306" s="196"/>
      <c r="OK306" s="196"/>
      <c r="OL306" s="196"/>
      <c r="OM306" s="196"/>
      <c r="ON306" s="196"/>
      <c r="OO306" s="196"/>
      <c r="OP306" s="196"/>
      <c r="OQ306" s="196"/>
      <c r="OR306" s="196"/>
      <c r="OS306" s="196"/>
      <c r="OT306" s="196"/>
      <c r="OU306" s="196"/>
      <c r="OV306" s="196"/>
      <c r="OW306" s="196"/>
      <c r="OX306" s="196"/>
      <c r="OY306" s="196"/>
      <c r="OZ306" s="196"/>
      <c r="PA306" s="196"/>
      <c r="PB306" s="196"/>
      <c r="PC306" s="196"/>
      <c r="PD306" s="196"/>
      <c r="PE306" s="196"/>
      <c r="PF306" s="196"/>
      <c r="PG306" s="196"/>
      <c r="PH306" s="196"/>
      <c r="PI306" s="196"/>
      <c r="PJ306" s="196"/>
      <c r="PK306" s="196"/>
      <c r="PL306" s="196"/>
      <c r="PM306" s="196"/>
      <c r="PN306" s="196"/>
      <c r="PO306" s="196"/>
      <c r="PP306" s="196"/>
      <c r="PQ306" s="196"/>
      <c r="PR306" s="196"/>
      <c r="PS306" s="196"/>
      <c r="PT306" s="196"/>
      <c r="PU306" s="196"/>
      <c r="PV306" s="196"/>
      <c r="PW306" s="196"/>
      <c r="PX306" s="261"/>
      <c r="PY306" s="261"/>
      <c r="PZ306" s="261"/>
      <c r="QA306" s="261"/>
      <c r="QB306" s="261"/>
      <c r="QC306" s="261"/>
      <c r="QD306" s="261"/>
      <c r="QE306" s="261"/>
      <c r="QF306" s="261"/>
      <c r="QG306" s="261"/>
      <c r="QH306" s="261"/>
      <c r="QI306" s="261"/>
      <c r="QJ306" s="261"/>
      <c r="QK306" s="261"/>
      <c r="QL306" s="261"/>
      <c r="QM306" s="261"/>
      <c r="QN306" s="261"/>
      <c r="QO306" s="261"/>
      <c r="QP306" s="261"/>
      <c r="QQ306" s="261"/>
      <c r="QR306" s="261"/>
      <c r="QS306" s="261"/>
      <c r="QT306" s="261"/>
      <c r="QU306" s="261"/>
      <c r="QV306" s="261"/>
      <c r="QW306" s="261"/>
      <c r="QX306" s="261"/>
      <c r="QY306" s="261"/>
      <c r="QZ306" s="261"/>
      <c r="RA306" s="261"/>
      <c r="RB306" s="261"/>
      <c r="RC306" s="261"/>
      <c r="RD306" s="261"/>
      <c r="RE306" s="261"/>
      <c r="RF306" s="261"/>
      <c r="RG306" s="261"/>
      <c r="RH306" s="261"/>
      <c r="RI306" s="261"/>
      <c r="RJ306" s="261"/>
      <c r="RK306" s="261"/>
      <c r="RL306" s="261"/>
      <c r="RM306" s="261"/>
      <c r="RN306" s="261"/>
      <c r="RO306" s="261"/>
      <c r="RP306" s="261"/>
      <c r="RQ306" s="261"/>
      <c r="RR306" s="261"/>
      <c r="RS306" s="261"/>
      <c r="RT306" s="261"/>
      <c r="RU306" s="261"/>
      <c r="RV306" s="261"/>
      <c r="RW306" s="261"/>
      <c r="RX306" s="261"/>
      <c r="RY306" s="261"/>
      <c r="RZ306" s="261"/>
      <c r="SA306" s="261"/>
      <c r="SB306" s="261"/>
      <c r="SC306" s="261"/>
      <c r="SD306" s="261"/>
      <c r="SE306" s="261"/>
    </row>
    <row r="307" spans="1:499" x14ac:dyDescent="0.2">
      <c r="A307" s="230" t="s">
        <v>830</v>
      </c>
      <c r="B307" s="231" t="s">
        <v>2877</v>
      </c>
      <c r="C307" s="225"/>
      <c r="D307" s="225"/>
      <c r="E307" s="225"/>
      <c r="F307" s="226" t="s">
        <v>6023</v>
      </c>
      <c r="G307" s="226" t="s">
        <v>5550</v>
      </c>
      <c r="H307" s="226" t="s">
        <v>5551</v>
      </c>
      <c r="I307" s="226" t="s">
        <v>6014</v>
      </c>
      <c r="J307" s="226"/>
      <c r="K307" s="226"/>
      <c r="L307" s="226"/>
      <c r="M307" s="226"/>
      <c r="N307" s="226" t="s">
        <v>6024</v>
      </c>
      <c r="O307" s="226" t="s">
        <v>6025</v>
      </c>
      <c r="P307" s="226"/>
      <c r="Q307" s="237">
        <v>0</v>
      </c>
      <c r="R307" s="238"/>
      <c r="S307" s="238"/>
      <c r="T307" s="238"/>
      <c r="U307" s="238"/>
      <c r="V307" s="238"/>
      <c r="W307" s="232" t="s">
        <v>5561</v>
      </c>
      <c r="X307" s="232"/>
      <c r="Y307" s="232" t="s">
        <v>5556</v>
      </c>
      <c r="Z307" s="235">
        <v>0.6</v>
      </c>
      <c r="AA307" s="235">
        <v>1.02</v>
      </c>
      <c r="AB307" s="235">
        <v>0</v>
      </c>
      <c r="AC307" s="224">
        <v>36526</v>
      </c>
      <c r="AD307" s="224">
        <v>36526</v>
      </c>
      <c r="AE307" s="125">
        <v>18</v>
      </c>
      <c r="AF307" s="125">
        <v>24</v>
      </c>
      <c r="AG307" s="125">
        <v>12</v>
      </c>
      <c r="AH307" s="236">
        <v>1</v>
      </c>
      <c r="AI307" s="236" t="s">
        <v>819</v>
      </c>
      <c r="AJ307" s="125" t="s">
        <v>6225</v>
      </c>
      <c r="AK307" s="175" t="s">
        <v>5145</v>
      </c>
      <c r="AL307" s="125" t="s">
        <v>820</v>
      </c>
      <c r="AM307" s="27" t="s">
        <v>820</v>
      </c>
      <c r="AN307" s="126">
        <v>112.66</v>
      </c>
      <c r="AO307" s="126">
        <v>12.3</v>
      </c>
      <c r="AP307" s="126">
        <v>5.9</v>
      </c>
      <c r="AQ307" s="126">
        <v>2.2000000000000002</v>
      </c>
      <c r="AR307" s="125">
        <v>0</v>
      </c>
      <c r="AS307" s="125">
        <v>0</v>
      </c>
      <c r="AT307" s="178">
        <v>43450</v>
      </c>
      <c r="AU307" s="178"/>
      <c r="AV307" s="178">
        <v>43468</v>
      </c>
      <c r="AW307" s="239" t="s">
        <v>855</v>
      </c>
      <c r="AX307" s="239" t="s">
        <v>846</v>
      </c>
      <c r="AY307" s="127"/>
      <c r="AZ307" s="127"/>
      <c r="BA307" s="128">
        <v>1000</v>
      </c>
      <c r="BB307" s="128" t="s">
        <v>489</v>
      </c>
      <c r="BC307" s="128"/>
      <c r="BD307" s="128">
        <v>1</v>
      </c>
      <c r="BE307" s="129" t="s">
        <v>541</v>
      </c>
      <c r="BF307" s="130">
        <v>1</v>
      </c>
      <c r="BG307" s="240"/>
      <c r="BH307" s="241"/>
      <c r="BI307" s="190"/>
      <c r="BJ307" s="131">
        <v>5551</v>
      </c>
      <c r="BK307" s="191">
        <v>4867</v>
      </c>
      <c r="BL307" s="13">
        <v>3691</v>
      </c>
      <c r="BM307" s="13">
        <v>1832</v>
      </c>
      <c r="BN307" s="27" t="s">
        <v>5557</v>
      </c>
      <c r="BO307" s="13" t="s">
        <v>705</v>
      </c>
      <c r="BP307" s="222">
        <v>4956</v>
      </c>
      <c r="BQ307" s="132"/>
      <c r="BR307" s="133"/>
      <c r="BS307" s="125">
        <v>1000000000</v>
      </c>
      <c r="BT307" s="134">
        <v>1651</v>
      </c>
      <c r="BU307" s="135">
        <v>0.7026</v>
      </c>
      <c r="BV307" s="134">
        <v>1000</v>
      </c>
      <c r="BW307" s="136">
        <v>0</v>
      </c>
      <c r="BX307" s="136">
        <v>1000</v>
      </c>
      <c r="BY307" s="136">
        <v>0</v>
      </c>
      <c r="BZ307" s="134">
        <v>0</v>
      </c>
      <c r="CA307" s="134">
        <v>0</v>
      </c>
      <c r="CB307" s="134">
        <v>2651</v>
      </c>
      <c r="CC307" s="135">
        <v>0.52239999999999998</v>
      </c>
      <c r="CD307" s="134"/>
      <c r="CE307" s="134"/>
      <c r="CF307" s="137">
        <v>2900</v>
      </c>
      <c r="CG307" s="134">
        <v>1850</v>
      </c>
      <c r="CH307" s="132"/>
      <c r="CI307" s="132"/>
      <c r="CJ307" s="229" t="s">
        <v>820</v>
      </c>
      <c r="CK307" s="233" t="s">
        <v>820</v>
      </c>
      <c r="CL307" s="138">
        <v>76</v>
      </c>
      <c r="CM307" s="138">
        <v>0</v>
      </c>
      <c r="CN307" s="135">
        <v>0</v>
      </c>
      <c r="CO307" s="135">
        <v>0.93</v>
      </c>
      <c r="CP307" s="139"/>
      <c r="CQ307" s="135">
        <v>0</v>
      </c>
      <c r="CR307" s="179">
        <v>43479</v>
      </c>
      <c r="CS307" s="180">
        <v>43479</v>
      </c>
      <c r="CT307" s="181">
        <v>43605</v>
      </c>
      <c r="CU307" s="181">
        <v>42999</v>
      </c>
      <c r="CV307" s="181">
        <v>0</v>
      </c>
      <c r="CW307" s="181">
        <v>43083</v>
      </c>
      <c r="CX307" s="181">
        <v>43167</v>
      </c>
      <c r="CY307" s="135">
        <v>0</v>
      </c>
      <c r="CZ307" s="134">
        <v>0</v>
      </c>
      <c r="DA307" s="135">
        <v>0</v>
      </c>
      <c r="DB307" s="135">
        <v>2.197802197802198E-2</v>
      </c>
      <c r="DC307" s="135">
        <v>0</v>
      </c>
      <c r="DD307" s="135">
        <v>0</v>
      </c>
      <c r="DE307" s="140">
        <v>0</v>
      </c>
      <c r="DF307" s="13" t="s">
        <v>820</v>
      </c>
      <c r="DG307" s="80" t="s">
        <v>706</v>
      </c>
      <c r="DH307" s="18" t="b">
        <v>0</v>
      </c>
      <c r="DI307" s="79"/>
      <c r="DJ307" s="79"/>
      <c r="DK307" s="192"/>
      <c r="DL307" s="174"/>
      <c r="DM307" s="193"/>
      <c r="DN307" s="135"/>
      <c r="DO307" s="79"/>
      <c r="DP307" s="79"/>
      <c r="DQ307" s="79"/>
      <c r="DR307" s="79"/>
      <c r="DS307" s="79"/>
      <c r="DT307" s="79"/>
      <c r="DU307" s="79"/>
      <c r="DV307" s="18"/>
      <c r="DW307" s="18"/>
      <c r="DX307" s="18"/>
      <c r="DY307" s="177"/>
      <c r="DZ307" s="177">
        <v>0</v>
      </c>
      <c r="EA307" s="177">
        <v>0</v>
      </c>
      <c r="EB307" s="177">
        <v>0</v>
      </c>
      <c r="EC307" s="177">
        <v>0</v>
      </c>
      <c r="ED307" s="177">
        <v>0</v>
      </c>
      <c r="EE307" s="177">
        <v>0</v>
      </c>
      <c r="EF307" s="177">
        <v>0</v>
      </c>
      <c r="EG307" s="177">
        <v>0</v>
      </c>
      <c r="EH307" s="177">
        <v>0</v>
      </c>
      <c r="EI307" s="177">
        <v>0</v>
      </c>
      <c r="EJ307" s="177">
        <v>0</v>
      </c>
      <c r="EK307" s="177">
        <v>0</v>
      </c>
      <c r="EL307" s="177">
        <v>0</v>
      </c>
      <c r="EM307" s="177">
        <v>0</v>
      </c>
      <c r="EN307" s="177">
        <v>0</v>
      </c>
      <c r="EO307" s="177">
        <v>0</v>
      </c>
      <c r="EP307" s="177">
        <v>0</v>
      </c>
      <c r="EQ307" s="177">
        <v>0</v>
      </c>
      <c r="ER307" s="177">
        <v>0</v>
      </c>
      <c r="ES307" s="177">
        <v>0</v>
      </c>
      <c r="ET307" s="177">
        <v>0</v>
      </c>
      <c r="EU307" s="177">
        <v>0</v>
      </c>
      <c r="EV307" s="177">
        <v>0</v>
      </c>
      <c r="EW307" s="177">
        <v>0</v>
      </c>
      <c r="EX307" s="177">
        <v>0</v>
      </c>
      <c r="EY307" s="177">
        <v>0</v>
      </c>
      <c r="EZ307" s="177">
        <v>0</v>
      </c>
      <c r="FA307" s="177">
        <v>0</v>
      </c>
      <c r="FB307" s="177">
        <v>0</v>
      </c>
      <c r="FC307" s="245">
        <v>715</v>
      </c>
      <c r="FD307" s="250">
        <v>2047</v>
      </c>
      <c r="FE307" s="250">
        <v>2037</v>
      </c>
      <c r="FF307" s="244">
        <v>2037</v>
      </c>
      <c r="FG307" s="250">
        <v>1642</v>
      </c>
      <c r="FH307" s="250">
        <v>1642</v>
      </c>
      <c r="FI307" s="250">
        <v>1642</v>
      </c>
      <c r="FJ307" s="250">
        <v>1642</v>
      </c>
      <c r="FK307" s="250">
        <v>1255</v>
      </c>
      <c r="FL307" s="250">
        <v>1255</v>
      </c>
      <c r="FM307" s="250">
        <v>1255</v>
      </c>
      <c r="FN307" s="250">
        <v>1255</v>
      </c>
      <c r="FO307" s="250">
        <v>1255</v>
      </c>
      <c r="FP307" s="250">
        <v>1255</v>
      </c>
      <c r="FQ307" s="250">
        <v>1255</v>
      </c>
      <c r="FR307" s="250">
        <v>1255</v>
      </c>
      <c r="FS307" s="250">
        <v>1255</v>
      </c>
      <c r="FT307" s="250">
        <v>1255</v>
      </c>
      <c r="FU307" s="250">
        <v>1255</v>
      </c>
      <c r="FV307" s="250">
        <v>1255</v>
      </c>
      <c r="FW307" s="250">
        <v>1255</v>
      </c>
      <c r="FX307" s="250">
        <v>1255</v>
      </c>
      <c r="FY307" s="250">
        <v>1255</v>
      </c>
      <c r="FZ307" s="250">
        <v>1255</v>
      </c>
      <c r="GA307" s="250">
        <v>1255</v>
      </c>
      <c r="GB307" s="250">
        <v>1255</v>
      </c>
      <c r="GC307" s="250">
        <v>1255</v>
      </c>
      <c r="GD307" s="249">
        <v>2800</v>
      </c>
      <c r="GE307" s="249">
        <v>2800</v>
      </c>
      <c r="GF307" s="249">
        <v>2780</v>
      </c>
      <c r="GG307" s="249">
        <v>2730</v>
      </c>
      <c r="GH307" s="249">
        <v>2730</v>
      </c>
      <c r="GI307" s="249">
        <v>2730</v>
      </c>
      <c r="GJ307" s="249">
        <v>2730</v>
      </c>
      <c r="GK307" s="249">
        <v>2690</v>
      </c>
      <c r="GL307" s="249">
        <v>2690</v>
      </c>
      <c r="GM307" s="249">
        <v>2690</v>
      </c>
      <c r="GN307" s="249">
        <v>2660</v>
      </c>
      <c r="GO307" s="249">
        <v>2650</v>
      </c>
      <c r="GP307" s="249">
        <v>2650</v>
      </c>
      <c r="GQ307" s="249">
        <v>2650</v>
      </c>
      <c r="GR307" s="249">
        <v>2650</v>
      </c>
      <c r="GS307" s="249">
        <v>2650</v>
      </c>
      <c r="GT307" s="249">
        <v>2650</v>
      </c>
      <c r="GU307" s="249">
        <v>2640</v>
      </c>
      <c r="GV307" s="249">
        <v>2615</v>
      </c>
      <c r="GW307" s="249">
        <v>2615</v>
      </c>
      <c r="GX307" s="249">
        <v>2615</v>
      </c>
      <c r="GY307" s="249">
        <v>2575</v>
      </c>
      <c r="GZ307" s="249">
        <v>2575</v>
      </c>
      <c r="HA307" s="249">
        <v>2575</v>
      </c>
      <c r="HB307" s="249">
        <v>2565</v>
      </c>
      <c r="HC307" s="249">
        <v>2565</v>
      </c>
      <c r="HD307" s="249">
        <v>2565</v>
      </c>
      <c r="HE307" s="249">
        <v>1</v>
      </c>
      <c r="HF307" s="249">
        <v>2565</v>
      </c>
      <c r="HG307" s="249">
        <v>2565</v>
      </c>
      <c r="HH307" s="249">
        <v>2555</v>
      </c>
      <c r="HI307" s="248">
        <v>2555</v>
      </c>
      <c r="HJ307" s="248">
        <v>2507</v>
      </c>
      <c r="HK307" s="198"/>
      <c r="HL307" s="198"/>
      <c r="HM307" s="248">
        <v>2507</v>
      </c>
      <c r="HN307" s="248">
        <v>2507</v>
      </c>
      <c r="HO307" s="248">
        <v>2565</v>
      </c>
      <c r="HP307" s="248">
        <v>2497</v>
      </c>
      <c r="HQ307" s="248">
        <v>2497</v>
      </c>
      <c r="HR307" s="248">
        <v>2497</v>
      </c>
      <c r="HS307" s="248">
        <v>2497</v>
      </c>
      <c r="HT307" s="248">
        <v>2497</v>
      </c>
      <c r="HU307" s="248">
        <v>2497</v>
      </c>
      <c r="HV307" s="198"/>
      <c r="HW307" s="248">
        <v>2497</v>
      </c>
      <c r="HX307" s="248">
        <v>2457</v>
      </c>
      <c r="HY307" s="248">
        <v>2457</v>
      </c>
      <c r="HZ307" s="248">
        <v>2457</v>
      </c>
      <c r="IA307" s="248">
        <v>2457</v>
      </c>
      <c r="IB307" s="248">
        <v>2457</v>
      </c>
      <c r="IC307" s="248">
        <v>2457</v>
      </c>
      <c r="ID307" s="248">
        <v>2457</v>
      </c>
      <c r="IE307" s="248">
        <v>2457</v>
      </c>
      <c r="IF307" s="248">
        <v>2457</v>
      </c>
      <c r="IG307" s="248">
        <v>2457</v>
      </c>
      <c r="IH307" s="248">
        <v>2457</v>
      </c>
      <c r="II307" s="248">
        <v>2457</v>
      </c>
      <c r="IJ307" s="248">
        <v>2457</v>
      </c>
      <c r="IK307" s="248">
        <v>2457</v>
      </c>
      <c r="IL307" s="248">
        <v>2457</v>
      </c>
      <c r="IM307" s="248">
        <v>2427</v>
      </c>
      <c r="IN307" s="248">
        <v>2427</v>
      </c>
      <c r="IO307" s="248">
        <v>2427</v>
      </c>
      <c r="IP307" s="248">
        <v>2427</v>
      </c>
      <c r="IQ307" s="248">
        <v>2427</v>
      </c>
      <c r="IR307" s="248">
        <v>2415</v>
      </c>
      <c r="IS307" s="248">
        <v>2415</v>
      </c>
      <c r="IT307" s="248">
        <v>2415</v>
      </c>
      <c r="IU307" s="248">
        <v>2415</v>
      </c>
      <c r="IV307" s="248">
        <v>2415</v>
      </c>
      <c r="IW307" s="248">
        <v>2415</v>
      </c>
      <c r="IX307" s="248">
        <v>2415</v>
      </c>
      <c r="IY307" s="248">
        <v>2405</v>
      </c>
      <c r="IZ307" s="198"/>
      <c r="JA307" s="248">
        <v>2365</v>
      </c>
      <c r="JB307" s="248">
        <v>2365</v>
      </c>
      <c r="JC307" s="248">
        <v>2365</v>
      </c>
      <c r="JD307" s="248">
        <v>2365</v>
      </c>
      <c r="JE307" s="248">
        <v>2365</v>
      </c>
      <c r="JF307" s="248">
        <v>2365</v>
      </c>
      <c r="JG307" s="248">
        <v>2365</v>
      </c>
      <c r="JH307" s="248">
        <v>2365</v>
      </c>
      <c r="JI307" s="248">
        <v>2365</v>
      </c>
      <c r="JJ307" s="248"/>
      <c r="JK307" s="248">
        <v>2365</v>
      </c>
      <c r="JL307" s="248">
        <v>2335</v>
      </c>
      <c r="JM307" s="248">
        <v>2335</v>
      </c>
      <c r="JN307" s="248">
        <v>2335</v>
      </c>
      <c r="JO307" s="248">
        <v>2335</v>
      </c>
      <c r="JP307" s="248">
        <v>2335</v>
      </c>
      <c r="JQ307" s="198"/>
      <c r="JR307" s="248">
        <v>2335</v>
      </c>
      <c r="JS307" s="248">
        <v>2335</v>
      </c>
      <c r="JT307" s="248">
        <v>2335</v>
      </c>
      <c r="JU307" s="248">
        <v>2325</v>
      </c>
      <c r="JV307" s="248">
        <v>2325</v>
      </c>
      <c r="JW307" s="248">
        <v>2325</v>
      </c>
      <c r="JX307" s="248">
        <v>2325</v>
      </c>
      <c r="JY307" s="248">
        <v>2325</v>
      </c>
      <c r="JZ307" s="248">
        <v>2325</v>
      </c>
      <c r="KA307" s="248">
        <v>2305</v>
      </c>
      <c r="KB307" s="248">
        <v>2255</v>
      </c>
      <c r="KC307" s="248">
        <v>2255</v>
      </c>
      <c r="KD307" s="248">
        <v>2255</v>
      </c>
      <c r="KE307" s="248">
        <v>2255</v>
      </c>
      <c r="KF307" s="248">
        <v>2255</v>
      </c>
      <c r="KG307" s="248">
        <v>2255</v>
      </c>
      <c r="KH307" s="248">
        <v>2255</v>
      </c>
      <c r="KI307" s="248">
        <v>2255</v>
      </c>
      <c r="KJ307" s="248">
        <v>2255</v>
      </c>
      <c r="KK307" s="248">
        <v>2255</v>
      </c>
      <c r="KL307" s="248">
        <v>2255</v>
      </c>
      <c r="KM307" s="248">
        <v>2255</v>
      </c>
      <c r="KN307" s="248">
        <v>2255</v>
      </c>
      <c r="KO307" s="248">
        <v>2245</v>
      </c>
      <c r="KP307" s="248">
        <v>2245</v>
      </c>
      <c r="KQ307" s="248">
        <v>2245</v>
      </c>
      <c r="KR307" s="248">
        <v>2245</v>
      </c>
      <c r="KS307" s="248">
        <v>2245</v>
      </c>
      <c r="KT307" s="244">
        <v>2045</v>
      </c>
      <c r="KU307" s="244">
        <v>2045</v>
      </c>
      <c r="KV307" s="244">
        <v>2045</v>
      </c>
      <c r="KW307" s="244">
        <v>2045</v>
      </c>
      <c r="KX307" s="198"/>
      <c r="KY307" s="198"/>
      <c r="KZ307" s="198"/>
      <c r="LA307" s="198"/>
      <c r="LB307" s="244">
        <v>1965</v>
      </c>
      <c r="LC307" s="248">
        <v>2365</v>
      </c>
      <c r="LD307" s="248">
        <v>2365</v>
      </c>
      <c r="LE307" s="244">
        <v>1955</v>
      </c>
      <c r="LF307" s="243">
        <v>0</v>
      </c>
      <c r="LG307" s="244">
        <v>1955</v>
      </c>
      <c r="LH307" s="198"/>
      <c r="LI307" s="198"/>
      <c r="LJ307" s="198"/>
      <c r="LK307" s="198"/>
      <c r="LL307" s="198"/>
      <c r="LM307" s="198"/>
      <c r="LN307" s="198"/>
      <c r="LO307" s="198"/>
      <c r="LP307" s="198"/>
      <c r="LQ307" s="244">
        <v>1955</v>
      </c>
      <c r="LR307" s="198"/>
      <c r="LS307" s="198"/>
      <c r="LT307" s="198"/>
      <c r="LU307" s="198"/>
      <c r="LV307" s="198"/>
      <c r="LW307" s="198"/>
      <c r="LX307" s="198"/>
      <c r="LY307" s="198"/>
      <c r="LZ307" s="198"/>
      <c r="MA307" s="198"/>
      <c r="MB307" s="198"/>
      <c r="MC307" s="198"/>
      <c r="MD307" s="198"/>
      <c r="ME307" s="198"/>
      <c r="MF307" s="198"/>
      <c r="MG307" s="198"/>
      <c r="MH307" s="198"/>
      <c r="MI307" s="198"/>
      <c r="MJ307" s="198"/>
      <c r="MK307" s="198"/>
      <c r="ML307" s="198"/>
      <c r="MM307" s="198"/>
      <c r="MN307" s="244">
        <v>1955</v>
      </c>
      <c r="MO307" s="244">
        <v>1651</v>
      </c>
      <c r="MP307" s="198"/>
      <c r="MQ307" s="244">
        <v>1651</v>
      </c>
      <c r="MR307" s="198"/>
      <c r="MS307" s="198"/>
      <c r="MT307" s="198"/>
      <c r="MU307" s="198"/>
      <c r="MV307" s="198"/>
      <c r="MW307" s="198"/>
      <c r="MX307" s="198"/>
      <c r="MY307" s="198"/>
      <c r="MZ307" s="198"/>
      <c r="NA307" s="242">
        <v>1651</v>
      </c>
      <c r="NB307" s="198"/>
      <c r="NC307" s="198"/>
      <c r="ND307" s="198"/>
      <c r="NE307" s="198"/>
      <c r="NF307" s="198"/>
      <c r="NG307" s="198"/>
      <c r="NH307" s="198"/>
      <c r="NI307" s="198"/>
      <c r="NJ307" s="198"/>
      <c r="NK307" s="198"/>
      <c r="NL307" s="198"/>
      <c r="NM307" s="198"/>
      <c r="NN307" s="198"/>
      <c r="NO307" s="198"/>
      <c r="NP307" s="198"/>
      <c r="NQ307" s="198"/>
      <c r="NR307" s="198"/>
      <c r="NS307" s="198"/>
      <c r="NT307" s="198"/>
      <c r="NU307" s="198"/>
      <c r="NV307" s="198"/>
      <c r="NW307" s="198"/>
      <c r="NX307" s="198"/>
      <c r="NY307" s="198"/>
      <c r="NZ307" s="198"/>
      <c r="OA307" s="198"/>
      <c r="OB307" s="198"/>
      <c r="OC307" s="198"/>
      <c r="OD307" s="198"/>
      <c r="OE307" s="198"/>
      <c r="OF307" s="198"/>
      <c r="OG307" s="198"/>
      <c r="OH307" s="198"/>
      <c r="OI307" s="198"/>
      <c r="OJ307" s="198"/>
      <c r="OK307" s="198"/>
      <c r="OL307" s="198"/>
      <c r="OM307" s="198"/>
      <c r="ON307" s="198"/>
      <c r="OO307" s="198"/>
      <c r="OP307" s="198"/>
      <c r="OQ307" s="198"/>
      <c r="OR307" s="198"/>
      <c r="OS307" s="198"/>
      <c r="OT307" s="198"/>
      <c r="OU307" s="198"/>
      <c r="OV307" s="198"/>
      <c r="OW307" s="198"/>
      <c r="OX307" s="198"/>
      <c r="OY307" s="198"/>
      <c r="OZ307" s="198"/>
      <c r="PA307" s="198"/>
      <c r="PB307" s="198"/>
      <c r="PC307" s="198"/>
      <c r="PD307" s="198"/>
      <c r="PE307" s="198"/>
      <c r="PF307" s="198"/>
      <c r="PG307" s="198"/>
      <c r="PH307" s="198"/>
      <c r="PI307" s="198"/>
      <c r="PJ307" s="198"/>
      <c r="PK307" s="198"/>
      <c r="PL307" s="198"/>
      <c r="PM307" s="198"/>
      <c r="PN307" s="198"/>
      <c r="PO307" s="198"/>
      <c r="PP307" s="198"/>
      <c r="PQ307" s="198"/>
      <c r="PR307" s="198"/>
      <c r="PS307" s="198"/>
      <c r="PT307" s="198"/>
      <c r="PU307" s="198"/>
      <c r="PV307" s="198"/>
      <c r="PW307" s="198"/>
      <c r="PX307" s="261"/>
      <c r="PY307" s="261"/>
      <c r="PZ307" s="261"/>
      <c r="QA307" s="261"/>
      <c r="QB307" s="261"/>
      <c r="QC307" s="261"/>
      <c r="QD307" s="261"/>
      <c r="QE307" s="261"/>
      <c r="QF307" s="261"/>
      <c r="QG307" s="261"/>
      <c r="QH307" s="261"/>
      <c r="QI307" s="261"/>
      <c r="QJ307" s="261"/>
      <c r="QK307" s="261"/>
      <c r="QL307" s="261"/>
      <c r="QM307" s="261"/>
      <c r="QN307" s="261"/>
      <c r="QO307" s="261"/>
      <c r="QP307" s="261"/>
      <c r="QQ307" s="261"/>
      <c r="QR307" s="261"/>
      <c r="QS307" s="261"/>
      <c r="QT307" s="261"/>
      <c r="QU307" s="261"/>
      <c r="QV307" s="261"/>
      <c r="QW307" s="261"/>
      <c r="QX307" s="261"/>
      <c r="QY307" s="261"/>
      <c r="QZ307" s="261"/>
      <c r="RA307" s="261"/>
      <c r="RB307" s="261"/>
      <c r="RC307" s="261"/>
      <c r="RD307" s="261"/>
      <c r="RE307" s="261"/>
      <c r="RF307" s="261"/>
      <c r="RG307" s="261"/>
      <c r="RH307" s="261"/>
      <c r="RI307" s="261"/>
      <c r="RJ307" s="261"/>
      <c r="RK307" s="261"/>
      <c r="RL307" s="261"/>
      <c r="RM307" s="261"/>
      <c r="RN307" s="261"/>
      <c r="RO307" s="261"/>
      <c r="RP307" s="261"/>
      <c r="RQ307" s="261"/>
      <c r="RR307" s="261"/>
      <c r="RS307" s="261"/>
      <c r="RT307" s="261"/>
      <c r="RU307" s="261"/>
      <c r="RV307" s="261"/>
      <c r="RW307" s="261"/>
      <c r="RX307" s="261"/>
      <c r="RY307" s="261"/>
      <c r="RZ307" s="261"/>
      <c r="SA307" s="261"/>
      <c r="SB307" s="261"/>
      <c r="SC307" s="261"/>
      <c r="SD307" s="261"/>
      <c r="SE307" s="261"/>
    </row>
    <row r="308" spans="1:499" x14ac:dyDescent="0.2">
      <c r="A308" s="230" t="s">
        <v>830</v>
      </c>
      <c r="B308" s="231" t="s">
        <v>2353</v>
      </c>
      <c r="C308" s="225"/>
      <c r="D308" s="225"/>
      <c r="E308" s="225"/>
      <c r="F308" s="226" t="s">
        <v>6026</v>
      </c>
      <c r="G308" s="226" t="s">
        <v>5550</v>
      </c>
      <c r="H308" s="226" t="s">
        <v>5551</v>
      </c>
      <c r="I308" s="226" t="s">
        <v>6014</v>
      </c>
      <c r="J308" s="226"/>
      <c r="K308" s="226"/>
      <c r="L308" s="226"/>
      <c r="M308" s="226"/>
      <c r="N308" s="226" t="s">
        <v>6024</v>
      </c>
      <c r="O308" s="226" t="s">
        <v>6027</v>
      </c>
      <c r="P308" s="226"/>
      <c r="Q308" s="237">
        <v>0</v>
      </c>
      <c r="R308" s="238"/>
      <c r="S308" s="238"/>
      <c r="T308" s="238"/>
      <c r="U308" s="238"/>
      <c r="V308" s="238"/>
      <c r="W308" s="232" t="s">
        <v>5570</v>
      </c>
      <c r="X308" s="232"/>
      <c r="Y308" s="232" t="s">
        <v>5556</v>
      </c>
      <c r="Z308" s="235">
        <v>0.61</v>
      </c>
      <c r="AA308" s="235">
        <v>1.01</v>
      </c>
      <c r="AB308" s="235">
        <v>0</v>
      </c>
      <c r="AC308" s="224">
        <v>36526</v>
      </c>
      <c r="AD308" s="224">
        <v>36526</v>
      </c>
      <c r="AE308" s="125">
        <v>18</v>
      </c>
      <c r="AF308" s="125">
        <v>24</v>
      </c>
      <c r="AG308" s="125">
        <v>12</v>
      </c>
      <c r="AH308" s="236">
        <v>1</v>
      </c>
      <c r="AI308" s="236"/>
      <c r="AJ308" s="125" t="s">
        <v>6225</v>
      </c>
      <c r="AK308" s="175" t="s">
        <v>5144</v>
      </c>
      <c r="AL308" s="125" t="s">
        <v>820</v>
      </c>
      <c r="AM308" s="27" t="s">
        <v>5060</v>
      </c>
      <c r="AN308" s="126">
        <v>49.35</v>
      </c>
      <c r="AO308" s="126">
        <v>6</v>
      </c>
      <c r="AP308" s="126">
        <v>12.6</v>
      </c>
      <c r="AQ308" s="126">
        <v>1.5</v>
      </c>
      <c r="AR308" s="125">
        <v>0</v>
      </c>
      <c r="AS308" s="125">
        <v>0</v>
      </c>
      <c r="AT308" s="178">
        <v>43333</v>
      </c>
      <c r="AU308" s="178"/>
      <c r="AV308" s="178">
        <v>43415</v>
      </c>
      <c r="AW308" s="239" t="s">
        <v>855</v>
      </c>
      <c r="AX308" s="239" t="s">
        <v>846</v>
      </c>
      <c r="AY308" s="127"/>
      <c r="AZ308" s="127"/>
      <c r="BA308" s="128">
        <v>300</v>
      </c>
      <c r="BB308" s="128" t="s">
        <v>489</v>
      </c>
      <c r="BC308" s="128"/>
      <c r="BD308" s="128">
        <v>1</v>
      </c>
      <c r="BE308" s="129" t="s">
        <v>541</v>
      </c>
      <c r="BF308" s="130">
        <v>1</v>
      </c>
      <c r="BG308" s="240"/>
      <c r="BH308" s="241"/>
      <c r="BI308" s="190"/>
      <c r="BJ308" s="131">
        <v>1181</v>
      </c>
      <c r="BK308" s="191">
        <v>2132</v>
      </c>
      <c r="BL308" s="13">
        <v>785</v>
      </c>
      <c r="BM308" s="13">
        <v>390</v>
      </c>
      <c r="BN308" s="27" t="s">
        <v>5562</v>
      </c>
      <c r="BO308" s="13" t="s">
        <v>5562</v>
      </c>
      <c r="BP308" s="222">
        <v>1312</v>
      </c>
      <c r="BQ308" s="132"/>
      <c r="BR308" s="133"/>
      <c r="BS308" s="125">
        <v>1000000000</v>
      </c>
      <c r="BT308" s="134">
        <v>1493</v>
      </c>
      <c r="BU308" s="135">
        <v>-0.26419999999999999</v>
      </c>
      <c r="BV308" s="134">
        <v>1000</v>
      </c>
      <c r="BW308" s="136">
        <v>0</v>
      </c>
      <c r="BX308" s="136">
        <v>1000</v>
      </c>
      <c r="BY308" s="136">
        <v>0</v>
      </c>
      <c r="BZ308" s="134">
        <v>0</v>
      </c>
      <c r="CA308" s="134">
        <v>0</v>
      </c>
      <c r="CB308" s="134">
        <v>2493</v>
      </c>
      <c r="CC308" s="135">
        <v>-1.1109</v>
      </c>
      <c r="CD308" s="134"/>
      <c r="CE308" s="134"/>
      <c r="CF308" s="137">
        <v>0</v>
      </c>
      <c r="CG308" s="134">
        <v>394</v>
      </c>
      <c r="CH308" s="132"/>
      <c r="CI308" s="132"/>
      <c r="CJ308" s="229" t="s">
        <v>820</v>
      </c>
      <c r="CK308" s="233" t="s">
        <v>820</v>
      </c>
      <c r="CL308" s="138">
        <v>0</v>
      </c>
      <c r="CM308" s="138">
        <v>190</v>
      </c>
      <c r="CN308" s="135">
        <v>0</v>
      </c>
      <c r="CO308" s="135">
        <v>0.87</v>
      </c>
      <c r="CP308" s="139"/>
      <c r="CQ308" s="135">
        <v>1</v>
      </c>
      <c r="CR308" s="179">
        <v>43479</v>
      </c>
      <c r="CS308" s="180">
        <v>43479</v>
      </c>
      <c r="CT308" s="181">
        <v>43605</v>
      </c>
      <c r="CU308" s="181">
        <v>43311</v>
      </c>
      <c r="CV308" s="181">
        <v>43395</v>
      </c>
      <c r="CW308" s="181">
        <v>43395</v>
      </c>
      <c r="CX308" s="181">
        <v>43479</v>
      </c>
      <c r="CY308" s="135">
        <v>0</v>
      </c>
      <c r="CZ308" s="134">
        <v>0</v>
      </c>
      <c r="DA308" s="135">
        <v>0</v>
      </c>
      <c r="DB308" s="135">
        <v>0</v>
      </c>
      <c r="DC308" s="135">
        <v>0</v>
      </c>
      <c r="DD308" s="135">
        <v>0</v>
      </c>
      <c r="DE308" s="140">
        <v>2.197802197802198E-2</v>
      </c>
      <c r="DF308" s="13" t="s">
        <v>820</v>
      </c>
      <c r="DG308" s="80" t="s">
        <v>820</v>
      </c>
      <c r="DH308" s="18" t="b">
        <v>0</v>
      </c>
      <c r="DI308" s="79"/>
      <c r="DJ308" s="79"/>
      <c r="DK308" s="192"/>
      <c r="DL308" s="174"/>
      <c r="DM308" s="193"/>
      <c r="DN308" s="135"/>
      <c r="DO308" s="79"/>
      <c r="DP308" s="79"/>
      <c r="DQ308" s="79"/>
      <c r="DR308" s="79"/>
      <c r="DS308" s="79"/>
      <c r="DT308" s="79"/>
      <c r="DU308" s="79"/>
      <c r="DV308" s="18"/>
      <c r="DW308" s="18"/>
      <c r="DX308" s="18"/>
      <c r="DY308" s="177"/>
      <c r="DZ308" s="177">
        <v>0</v>
      </c>
      <c r="EA308" s="177">
        <v>0</v>
      </c>
      <c r="EB308" s="177">
        <v>0</v>
      </c>
      <c r="EC308" s="177">
        <v>0</v>
      </c>
      <c r="ED308" s="177">
        <v>0</v>
      </c>
      <c r="EE308" s="177">
        <v>0</v>
      </c>
      <c r="EF308" s="177">
        <v>0</v>
      </c>
      <c r="EG308" s="177">
        <v>0</v>
      </c>
      <c r="EH308" s="177">
        <v>0</v>
      </c>
      <c r="EI308" s="177">
        <v>0</v>
      </c>
      <c r="EJ308" s="177">
        <v>0</v>
      </c>
      <c r="EK308" s="177">
        <v>0</v>
      </c>
      <c r="EL308" s="177">
        <v>0</v>
      </c>
      <c r="EM308" s="177">
        <v>0</v>
      </c>
      <c r="EN308" s="177">
        <v>0</v>
      </c>
      <c r="EO308" s="177">
        <v>0</v>
      </c>
      <c r="EP308" s="177">
        <v>820</v>
      </c>
      <c r="EQ308" s="177">
        <v>0</v>
      </c>
      <c r="ER308" s="177">
        <v>0</v>
      </c>
      <c r="ES308" s="177">
        <v>0</v>
      </c>
      <c r="ET308" s="177">
        <v>0</v>
      </c>
      <c r="EU308" s="177">
        <v>1003</v>
      </c>
      <c r="EV308" s="177">
        <v>0</v>
      </c>
      <c r="EW308" s="177">
        <v>0</v>
      </c>
      <c r="EX308" s="177">
        <v>0</v>
      </c>
      <c r="EY308" s="177">
        <v>1113</v>
      </c>
      <c r="EZ308" s="177">
        <v>0</v>
      </c>
      <c r="FA308" s="177">
        <v>0</v>
      </c>
      <c r="FB308" s="177">
        <v>1313</v>
      </c>
      <c r="FC308" s="250">
        <v>717</v>
      </c>
      <c r="FD308" s="242">
        <v>192</v>
      </c>
      <c r="FE308" s="244">
        <v>1260</v>
      </c>
      <c r="FF308" s="244">
        <v>1260</v>
      </c>
      <c r="FG308" s="250">
        <v>1027</v>
      </c>
      <c r="FH308" s="250">
        <v>997</v>
      </c>
      <c r="FI308" s="244">
        <v>997</v>
      </c>
      <c r="FJ308" s="244">
        <v>997</v>
      </c>
      <c r="FK308" s="244">
        <v>887</v>
      </c>
      <c r="FL308" s="244">
        <v>887</v>
      </c>
      <c r="FM308" s="244">
        <v>887</v>
      </c>
      <c r="FN308" s="244">
        <v>887</v>
      </c>
      <c r="FO308" s="244">
        <v>887</v>
      </c>
      <c r="FP308" s="244">
        <v>887</v>
      </c>
      <c r="FQ308" s="244">
        <v>887</v>
      </c>
      <c r="FR308" s="244">
        <v>887</v>
      </c>
      <c r="FS308" s="244">
        <v>887</v>
      </c>
      <c r="FT308" s="244">
        <v>887</v>
      </c>
      <c r="FU308" s="244">
        <v>887</v>
      </c>
      <c r="FV308" s="244">
        <v>887</v>
      </c>
      <c r="FW308" s="244">
        <v>887</v>
      </c>
      <c r="FX308" s="244">
        <v>887</v>
      </c>
      <c r="FY308" s="244">
        <v>887</v>
      </c>
      <c r="FZ308" s="244">
        <v>887</v>
      </c>
      <c r="GA308" s="244">
        <v>887</v>
      </c>
      <c r="GB308" s="244">
        <v>887</v>
      </c>
      <c r="GC308" s="244">
        <v>887</v>
      </c>
      <c r="GD308" s="244">
        <v>867</v>
      </c>
      <c r="GE308" s="244">
        <v>867</v>
      </c>
      <c r="GF308" s="244">
        <v>717</v>
      </c>
      <c r="GG308" s="244">
        <v>847</v>
      </c>
      <c r="GH308" s="244">
        <v>697</v>
      </c>
      <c r="GI308" s="244">
        <v>697</v>
      </c>
      <c r="GJ308" s="244">
        <v>697</v>
      </c>
      <c r="GK308" s="244">
        <v>697</v>
      </c>
      <c r="GL308" s="244">
        <v>697</v>
      </c>
      <c r="GM308" s="244">
        <v>697</v>
      </c>
      <c r="GN308" s="244">
        <v>697</v>
      </c>
      <c r="GO308" s="244">
        <v>697</v>
      </c>
      <c r="GP308" s="244">
        <v>697</v>
      </c>
      <c r="GQ308" s="244">
        <v>697</v>
      </c>
      <c r="GR308" s="244">
        <v>697</v>
      </c>
      <c r="GS308" s="244">
        <v>697</v>
      </c>
      <c r="GT308" s="244">
        <v>697</v>
      </c>
      <c r="GU308" s="244">
        <v>697</v>
      </c>
      <c r="GV308" s="244">
        <v>687</v>
      </c>
      <c r="GW308" s="244">
        <v>687</v>
      </c>
      <c r="GX308" s="244">
        <v>687</v>
      </c>
      <c r="GY308" s="244">
        <v>687</v>
      </c>
      <c r="GZ308" s="244">
        <v>687</v>
      </c>
      <c r="HA308" s="244">
        <v>687</v>
      </c>
      <c r="HB308" s="244">
        <v>687</v>
      </c>
      <c r="HC308" s="244">
        <v>687</v>
      </c>
      <c r="HD308" s="244">
        <v>687</v>
      </c>
      <c r="HE308" s="244">
        <v>1</v>
      </c>
      <c r="HF308" s="244">
        <v>687</v>
      </c>
      <c r="HG308" s="244">
        <v>687</v>
      </c>
      <c r="HH308" s="244">
        <v>687</v>
      </c>
      <c r="HI308" s="244">
        <v>687</v>
      </c>
      <c r="HJ308" s="242">
        <v>639</v>
      </c>
      <c r="HK308" s="196"/>
      <c r="HL308" s="196"/>
      <c r="HM308" s="242">
        <v>629</v>
      </c>
      <c r="HN308" s="242">
        <v>629</v>
      </c>
      <c r="HO308" s="244">
        <v>687</v>
      </c>
      <c r="HP308" s="242">
        <v>629</v>
      </c>
      <c r="HQ308" s="242">
        <v>629</v>
      </c>
      <c r="HR308" s="242">
        <v>629</v>
      </c>
      <c r="HS308" s="242">
        <v>629</v>
      </c>
      <c r="HT308" s="242">
        <v>629</v>
      </c>
      <c r="HU308" s="242">
        <v>629</v>
      </c>
      <c r="HV308" s="196"/>
      <c r="HW308" s="242">
        <v>614</v>
      </c>
      <c r="HX308" s="242">
        <v>603</v>
      </c>
      <c r="HY308" s="242">
        <v>563</v>
      </c>
      <c r="HZ308" s="242">
        <v>563</v>
      </c>
      <c r="IA308" s="242">
        <v>563</v>
      </c>
      <c r="IB308" s="242">
        <v>563</v>
      </c>
      <c r="IC308" s="242">
        <v>563</v>
      </c>
      <c r="ID308" s="242">
        <v>563</v>
      </c>
      <c r="IE308" s="242">
        <v>563</v>
      </c>
      <c r="IF308" s="242">
        <v>563</v>
      </c>
      <c r="IG308" s="242">
        <v>563</v>
      </c>
      <c r="IH308" s="242">
        <v>563</v>
      </c>
      <c r="II308" s="242">
        <v>563</v>
      </c>
      <c r="IJ308" s="242">
        <v>563</v>
      </c>
      <c r="IK308" s="242">
        <v>563</v>
      </c>
      <c r="IL308" s="242">
        <v>563</v>
      </c>
      <c r="IM308" s="242">
        <v>563</v>
      </c>
      <c r="IN308" s="242">
        <v>563</v>
      </c>
      <c r="IO308" s="242">
        <v>563</v>
      </c>
      <c r="IP308" s="242">
        <v>563</v>
      </c>
      <c r="IQ308" s="242">
        <v>563</v>
      </c>
      <c r="IR308" s="242">
        <v>551</v>
      </c>
      <c r="IS308" s="242">
        <v>551</v>
      </c>
      <c r="IT308" s="242">
        <v>551</v>
      </c>
      <c r="IU308" s="242">
        <v>551</v>
      </c>
      <c r="IV308" s="242">
        <v>551</v>
      </c>
      <c r="IW308" s="242">
        <v>551</v>
      </c>
      <c r="IX308" s="242">
        <v>551</v>
      </c>
      <c r="IY308" s="242">
        <v>541</v>
      </c>
      <c r="IZ308" s="196"/>
      <c r="JA308" s="242">
        <v>541</v>
      </c>
      <c r="JB308" s="242">
        <v>541</v>
      </c>
      <c r="JC308" s="242">
        <v>541</v>
      </c>
      <c r="JD308" s="245">
        <v>541</v>
      </c>
      <c r="JE308" s="245">
        <v>541</v>
      </c>
      <c r="JF308" s="245">
        <v>531</v>
      </c>
      <c r="JG308" s="245">
        <v>531</v>
      </c>
      <c r="JH308" s="245">
        <v>531</v>
      </c>
      <c r="JI308" s="245">
        <v>531</v>
      </c>
      <c r="JJ308" s="245"/>
      <c r="JK308" s="242">
        <v>531</v>
      </c>
      <c r="JL308" s="245">
        <v>531</v>
      </c>
      <c r="JM308" s="245">
        <v>531</v>
      </c>
      <c r="JN308" s="245">
        <v>521</v>
      </c>
      <c r="JO308" s="245">
        <v>501</v>
      </c>
      <c r="JP308" s="245">
        <v>501</v>
      </c>
      <c r="JQ308" s="196"/>
      <c r="JR308" s="245">
        <v>501</v>
      </c>
      <c r="JS308" s="245">
        <v>501</v>
      </c>
      <c r="JT308" s="245">
        <v>501</v>
      </c>
      <c r="JU308" s="245">
        <v>501</v>
      </c>
      <c r="JV308" s="245">
        <v>501</v>
      </c>
      <c r="JW308" s="245">
        <v>501</v>
      </c>
      <c r="JX308" s="245">
        <v>501</v>
      </c>
      <c r="JY308" s="245">
        <v>501</v>
      </c>
      <c r="JZ308" s="245">
        <v>501</v>
      </c>
      <c r="KA308" s="245">
        <v>501</v>
      </c>
      <c r="KB308" s="245">
        <v>501</v>
      </c>
      <c r="KC308" s="245">
        <v>501</v>
      </c>
      <c r="KD308" s="245">
        <v>501</v>
      </c>
      <c r="KE308" s="245">
        <v>501</v>
      </c>
      <c r="KF308" s="245">
        <v>501</v>
      </c>
      <c r="KG308" s="245">
        <v>501</v>
      </c>
      <c r="KH308" s="245">
        <v>478</v>
      </c>
      <c r="KI308" s="245">
        <v>476</v>
      </c>
      <c r="KJ308" s="245">
        <v>476</v>
      </c>
      <c r="KK308" s="245">
        <v>476</v>
      </c>
      <c r="KL308" s="245">
        <v>476</v>
      </c>
      <c r="KM308" s="245">
        <v>476</v>
      </c>
      <c r="KN308" s="245">
        <v>476</v>
      </c>
      <c r="KO308" s="245">
        <v>475</v>
      </c>
      <c r="KP308" s="245">
        <v>475</v>
      </c>
      <c r="KQ308" s="245">
        <v>475</v>
      </c>
      <c r="KR308" s="245">
        <v>475</v>
      </c>
      <c r="KS308" s="245">
        <v>475</v>
      </c>
      <c r="KT308" s="245">
        <v>475</v>
      </c>
      <c r="KU308" s="245">
        <v>475</v>
      </c>
      <c r="KV308" s="245">
        <v>475</v>
      </c>
      <c r="KW308" s="245">
        <v>475</v>
      </c>
      <c r="KX308" s="196"/>
      <c r="KY308" s="196"/>
      <c r="KZ308" s="196"/>
      <c r="LA308" s="196"/>
      <c r="LB308" s="245">
        <v>405</v>
      </c>
      <c r="LC308" s="245">
        <v>531</v>
      </c>
      <c r="LD308" s="245">
        <v>531</v>
      </c>
      <c r="LE308" s="245">
        <v>405</v>
      </c>
      <c r="LF308" s="199">
        <v>0</v>
      </c>
      <c r="LG308" s="245">
        <v>405</v>
      </c>
      <c r="LH308" s="196"/>
      <c r="LI308" s="196"/>
      <c r="LJ308" s="196"/>
      <c r="LK308" s="196"/>
      <c r="LL308" s="196"/>
      <c r="LM308" s="196"/>
      <c r="LN308" s="196"/>
      <c r="LO308" s="196"/>
      <c r="LP308" s="196"/>
      <c r="LQ308" s="245">
        <v>405</v>
      </c>
      <c r="LR308" s="196"/>
      <c r="LS308" s="196"/>
      <c r="LT308" s="196"/>
      <c r="LU308" s="196"/>
      <c r="LV308" s="196"/>
      <c r="LW308" s="196"/>
      <c r="LX308" s="196"/>
      <c r="LY308" s="196"/>
      <c r="LZ308" s="196"/>
      <c r="MA308" s="196"/>
      <c r="MB308" s="196"/>
      <c r="MC308" s="196"/>
      <c r="MD308" s="196"/>
      <c r="ME308" s="196"/>
      <c r="MF308" s="196"/>
      <c r="MG308" s="196"/>
      <c r="MH308" s="196"/>
      <c r="MI308" s="196"/>
      <c r="MJ308" s="196"/>
      <c r="MK308" s="196"/>
      <c r="ML308" s="196"/>
      <c r="MM308" s="196"/>
      <c r="MN308" s="245">
        <v>405</v>
      </c>
      <c r="MO308" s="246">
        <v>1493</v>
      </c>
      <c r="MP308" s="196"/>
      <c r="MQ308" s="246">
        <v>1493</v>
      </c>
      <c r="MR308" s="196"/>
      <c r="MS308" s="196"/>
      <c r="MT308" s="196"/>
      <c r="MU308" s="196"/>
      <c r="MV308" s="196"/>
      <c r="MW308" s="196"/>
      <c r="MX308" s="196"/>
      <c r="MY308" s="196"/>
      <c r="MZ308" s="196"/>
      <c r="NA308" s="246">
        <v>1493</v>
      </c>
      <c r="NB308" s="196"/>
      <c r="NC308" s="196"/>
      <c r="ND308" s="196"/>
      <c r="NE308" s="196"/>
      <c r="NF308" s="196"/>
      <c r="NG308" s="196"/>
      <c r="NH308" s="196"/>
      <c r="NI308" s="196"/>
      <c r="NJ308" s="196"/>
      <c r="NK308" s="196"/>
      <c r="NL308" s="196"/>
      <c r="NM308" s="196"/>
      <c r="NN308" s="196"/>
      <c r="NO308" s="196"/>
      <c r="NP308" s="196"/>
      <c r="NQ308" s="196"/>
      <c r="NR308" s="196"/>
      <c r="NS308" s="196"/>
      <c r="NT308" s="196"/>
      <c r="NU308" s="196"/>
      <c r="NV308" s="196"/>
      <c r="NW308" s="196"/>
      <c r="NX308" s="196"/>
      <c r="NY308" s="196"/>
      <c r="NZ308" s="196"/>
      <c r="OA308" s="196"/>
      <c r="OB308" s="196"/>
      <c r="OC308" s="196"/>
      <c r="OD308" s="196"/>
      <c r="OE308" s="196"/>
      <c r="OF308" s="196"/>
      <c r="OG308" s="196"/>
      <c r="OH308" s="196"/>
      <c r="OI308" s="196"/>
      <c r="OJ308" s="196"/>
      <c r="OK308" s="196"/>
      <c r="OL308" s="196"/>
      <c r="OM308" s="196"/>
      <c r="ON308" s="196"/>
      <c r="OO308" s="196"/>
      <c r="OP308" s="196"/>
      <c r="OQ308" s="196"/>
      <c r="OR308" s="196"/>
      <c r="OS308" s="196"/>
      <c r="OT308" s="196"/>
      <c r="OU308" s="196"/>
      <c r="OV308" s="196"/>
      <c r="OW308" s="196"/>
      <c r="OX308" s="196"/>
      <c r="OY308" s="196"/>
      <c r="OZ308" s="196"/>
      <c r="PA308" s="196"/>
      <c r="PB308" s="196"/>
      <c r="PC308" s="196"/>
      <c r="PD308" s="196"/>
      <c r="PE308" s="196"/>
      <c r="PF308" s="196"/>
      <c r="PG308" s="196"/>
      <c r="PH308" s="196"/>
      <c r="PI308" s="196"/>
      <c r="PJ308" s="196"/>
      <c r="PK308" s="196"/>
      <c r="PL308" s="196"/>
      <c r="PM308" s="196"/>
      <c r="PN308" s="196"/>
      <c r="PO308" s="196"/>
      <c r="PP308" s="196"/>
      <c r="PQ308" s="196"/>
      <c r="PR308" s="196"/>
      <c r="PS308" s="196"/>
      <c r="PT308" s="196"/>
      <c r="PU308" s="196"/>
      <c r="PV308" s="196"/>
      <c r="PW308" s="196"/>
      <c r="PX308" s="261"/>
      <c r="PY308" s="261"/>
      <c r="PZ308" s="261"/>
      <c r="QA308" s="261"/>
      <c r="QB308" s="261"/>
      <c r="QC308" s="261"/>
      <c r="QD308" s="261"/>
      <c r="QE308" s="261"/>
      <c r="QF308" s="261"/>
      <c r="QG308" s="261"/>
      <c r="QH308" s="261"/>
      <c r="QI308" s="261"/>
      <c r="QJ308" s="261"/>
      <c r="QK308" s="261"/>
      <c r="QL308" s="261"/>
      <c r="QM308" s="261"/>
      <c r="QN308" s="261"/>
      <c r="QO308" s="261"/>
      <c r="QP308" s="261"/>
      <c r="QQ308" s="261"/>
      <c r="QR308" s="261"/>
      <c r="QS308" s="261"/>
      <c r="QT308" s="261"/>
      <c r="QU308" s="261"/>
      <c r="QV308" s="261"/>
      <c r="QW308" s="261"/>
      <c r="QX308" s="261"/>
      <c r="QY308" s="261"/>
      <c r="QZ308" s="261"/>
      <c r="RA308" s="261"/>
      <c r="RB308" s="261"/>
      <c r="RC308" s="261"/>
      <c r="RD308" s="261"/>
      <c r="RE308" s="261"/>
      <c r="RF308" s="261"/>
      <c r="RG308" s="261"/>
      <c r="RH308" s="261"/>
      <c r="RI308" s="261"/>
      <c r="RJ308" s="261"/>
      <c r="RK308" s="261"/>
      <c r="RL308" s="261"/>
      <c r="RM308" s="261"/>
      <c r="RN308" s="261"/>
      <c r="RO308" s="261"/>
      <c r="RP308" s="261"/>
      <c r="RQ308" s="261"/>
      <c r="RR308" s="261"/>
      <c r="RS308" s="261"/>
      <c r="RT308" s="261"/>
      <c r="RU308" s="261"/>
      <c r="RV308" s="261"/>
      <c r="RW308" s="261"/>
      <c r="RX308" s="261"/>
      <c r="RY308" s="261"/>
      <c r="RZ308" s="261"/>
      <c r="SA308" s="261"/>
      <c r="SB308" s="261"/>
      <c r="SC308" s="261"/>
      <c r="SD308" s="261"/>
      <c r="SE308" s="261"/>
    </row>
    <row r="309" spans="1:499" x14ac:dyDescent="0.2">
      <c r="A309" s="230" t="s">
        <v>830</v>
      </c>
      <c r="B309" s="231" t="s">
        <v>3184</v>
      </c>
      <c r="C309" s="225"/>
      <c r="D309" s="225"/>
      <c r="E309" s="225"/>
      <c r="F309" s="226" t="s">
        <v>6028</v>
      </c>
      <c r="G309" s="226" t="s">
        <v>5550</v>
      </c>
      <c r="H309" s="226" t="s">
        <v>5551</v>
      </c>
      <c r="I309" s="226" t="s">
        <v>6014</v>
      </c>
      <c r="J309" s="226"/>
      <c r="K309" s="226"/>
      <c r="L309" s="226"/>
      <c r="M309" s="226"/>
      <c r="N309" s="226" t="s">
        <v>6024</v>
      </c>
      <c r="O309" s="226" t="s">
        <v>6029</v>
      </c>
      <c r="P309" s="226"/>
      <c r="Q309" s="237">
        <v>0</v>
      </c>
      <c r="R309" s="238"/>
      <c r="S309" s="238"/>
      <c r="T309" s="238"/>
      <c r="U309" s="238"/>
      <c r="V309" s="238"/>
      <c r="W309" s="232" t="s">
        <v>5561</v>
      </c>
      <c r="X309" s="232"/>
      <c r="Y309" s="232" t="s">
        <v>5556</v>
      </c>
      <c r="Z309" s="235">
        <v>0.63</v>
      </c>
      <c r="AA309" s="235">
        <v>1.1399999999999999</v>
      </c>
      <c r="AB309" s="235">
        <v>0</v>
      </c>
      <c r="AC309" s="224">
        <v>36526</v>
      </c>
      <c r="AD309" s="224">
        <v>36526</v>
      </c>
      <c r="AE309" s="125">
        <v>18</v>
      </c>
      <c r="AF309" s="125">
        <v>24</v>
      </c>
      <c r="AG309" s="125">
        <v>12</v>
      </c>
      <c r="AH309" s="236">
        <v>1</v>
      </c>
      <c r="AI309" s="236" t="s">
        <v>819</v>
      </c>
      <c r="AJ309" s="125" t="s">
        <v>6225</v>
      </c>
      <c r="AK309" s="175" t="s">
        <v>5144</v>
      </c>
      <c r="AL309" s="125" t="s">
        <v>820</v>
      </c>
      <c r="AM309" s="27" t="s">
        <v>820</v>
      </c>
      <c r="AN309" s="126">
        <v>86.84</v>
      </c>
      <c r="AO309" s="126">
        <v>15.2</v>
      </c>
      <c r="AP309" s="126">
        <v>7.2</v>
      </c>
      <c r="AQ309" s="126">
        <v>2.9</v>
      </c>
      <c r="AR309" s="125">
        <v>0</v>
      </c>
      <c r="AS309" s="125">
        <v>0</v>
      </c>
      <c r="AT309" s="178">
        <v>43333</v>
      </c>
      <c r="AU309" s="178"/>
      <c r="AV309" s="178">
        <v>43468</v>
      </c>
      <c r="AW309" s="239" t="s">
        <v>855</v>
      </c>
      <c r="AX309" s="239" t="s">
        <v>846</v>
      </c>
      <c r="AY309" s="127"/>
      <c r="AZ309" s="127"/>
      <c r="BA309" s="128">
        <v>1000</v>
      </c>
      <c r="BB309" s="128" t="s">
        <v>489</v>
      </c>
      <c r="BC309" s="128"/>
      <c r="BD309" s="128">
        <v>1</v>
      </c>
      <c r="BE309" s="129" t="s">
        <v>541</v>
      </c>
      <c r="BF309" s="130">
        <v>1</v>
      </c>
      <c r="BG309" s="240"/>
      <c r="BH309" s="241"/>
      <c r="BI309" s="190"/>
      <c r="BJ309" s="131">
        <v>5286</v>
      </c>
      <c r="BK309" s="191">
        <v>3752</v>
      </c>
      <c r="BL309" s="13">
        <v>3515</v>
      </c>
      <c r="BM309" s="13">
        <v>1744</v>
      </c>
      <c r="BN309" s="27" t="s">
        <v>5557</v>
      </c>
      <c r="BO309" s="13" t="s">
        <v>705</v>
      </c>
      <c r="BP309" s="222">
        <v>4719</v>
      </c>
      <c r="BQ309" s="132"/>
      <c r="BR309" s="133"/>
      <c r="BS309" s="125">
        <v>1000000000</v>
      </c>
      <c r="BT309" s="134">
        <v>1509</v>
      </c>
      <c r="BU309" s="135">
        <v>0.71450000000000002</v>
      </c>
      <c r="BV309" s="134">
        <v>1000</v>
      </c>
      <c r="BW309" s="136">
        <v>0</v>
      </c>
      <c r="BX309" s="136">
        <v>1000</v>
      </c>
      <c r="BY309" s="136">
        <v>0</v>
      </c>
      <c r="BZ309" s="134">
        <v>0</v>
      </c>
      <c r="CA309" s="134">
        <v>0</v>
      </c>
      <c r="CB309" s="134">
        <v>2509</v>
      </c>
      <c r="CC309" s="135">
        <v>0.52529999999999999</v>
      </c>
      <c r="CD309" s="134"/>
      <c r="CE309" s="134"/>
      <c r="CF309" s="137">
        <v>2777</v>
      </c>
      <c r="CG309" s="134">
        <v>1762</v>
      </c>
      <c r="CH309" s="132"/>
      <c r="CI309" s="132"/>
      <c r="CJ309" s="229" t="s">
        <v>820</v>
      </c>
      <c r="CK309" s="233" t="s">
        <v>820</v>
      </c>
      <c r="CL309" s="138">
        <v>120</v>
      </c>
      <c r="CM309" s="138">
        <v>0</v>
      </c>
      <c r="CN309" s="135">
        <v>0</v>
      </c>
      <c r="CO309" s="135">
        <v>1.08</v>
      </c>
      <c r="CP309" s="139"/>
      <c r="CQ309" s="135">
        <v>1</v>
      </c>
      <c r="CR309" s="179">
        <v>43479</v>
      </c>
      <c r="CS309" s="180">
        <v>43479</v>
      </c>
      <c r="CT309" s="181">
        <v>43605</v>
      </c>
      <c r="CU309" s="181">
        <v>43311</v>
      </c>
      <c r="CV309" s="181">
        <v>43395</v>
      </c>
      <c r="CW309" s="181">
        <v>43395</v>
      </c>
      <c r="CX309" s="181">
        <v>43479</v>
      </c>
      <c r="CY309" s="135">
        <v>0</v>
      </c>
      <c r="CZ309" s="134">
        <v>0</v>
      </c>
      <c r="DA309" s="135">
        <v>0</v>
      </c>
      <c r="DB309" s="135">
        <v>2.197802197802198E-2</v>
      </c>
      <c r="DC309" s="135">
        <v>0</v>
      </c>
      <c r="DD309" s="135">
        <v>0</v>
      </c>
      <c r="DE309" s="140">
        <v>0</v>
      </c>
      <c r="DF309" s="13" t="s">
        <v>820</v>
      </c>
      <c r="DG309" s="80" t="s">
        <v>706</v>
      </c>
      <c r="DH309" s="18" t="b">
        <v>0</v>
      </c>
      <c r="DI309" s="79"/>
      <c r="DJ309" s="79"/>
      <c r="DK309" s="192"/>
      <c r="DL309" s="174"/>
      <c r="DM309" s="193"/>
      <c r="DN309" s="135"/>
      <c r="DO309" s="79"/>
      <c r="DP309" s="79"/>
      <c r="DQ309" s="79"/>
      <c r="DR309" s="79"/>
      <c r="DS309" s="79"/>
      <c r="DT309" s="79"/>
      <c r="DU309" s="79"/>
      <c r="DV309" s="18"/>
      <c r="DW309" s="18"/>
      <c r="DX309" s="18"/>
      <c r="DY309" s="177"/>
      <c r="DZ309" s="177">
        <v>0</v>
      </c>
      <c r="EA309" s="177">
        <v>0</v>
      </c>
      <c r="EB309" s="177">
        <v>0</v>
      </c>
      <c r="EC309" s="177">
        <v>0</v>
      </c>
      <c r="ED309" s="177">
        <v>0</v>
      </c>
      <c r="EE309" s="177">
        <v>0</v>
      </c>
      <c r="EF309" s="177">
        <v>0</v>
      </c>
      <c r="EG309" s="177">
        <v>0</v>
      </c>
      <c r="EH309" s="177">
        <v>0</v>
      </c>
      <c r="EI309" s="177">
        <v>0</v>
      </c>
      <c r="EJ309" s="177">
        <v>0</v>
      </c>
      <c r="EK309" s="177">
        <v>0</v>
      </c>
      <c r="EL309" s="177">
        <v>0</v>
      </c>
      <c r="EM309" s="177">
        <v>0</v>
      </c>
      <c r="EN309" s="177">
        <v>0</v>
      </c>
      <c r="EO309" s="177">
        <v>0</v>
      </c>
      <c r="EP309" s="177">
        <v>0</v>
      </c>
      <c r="EQ309" s="177">
        <v>0</v>
      </c>
      <c r="ER309" s="177">
        <v>0</v>
      </c>
      <c r="ES309" s="177">
        <v>0</v>
      </c>
      <c r="ET309" s="177">
        <v>0</v>
      </c>
      <c r="EU309" s="177">
        <v>0</v>
      </c>
      <c r="EV309" s="177">
        <v>0</v>
      </c>
      <c r="EW309" s="177">
        <v>0</v>
      </c>
      <c r="EX309" s="177">
        <v>0</v>
      </c>
      <c r="EY309" s="177">
        <v>0</v>
      </c>
      <c r="EZ309" s="177">
        <v>0</v>
      </c>
      <c r="FA309" s="177">
        <v>0</v>
      </c>
      <c r="FB309" s="177">
        <v>1574</v>
      </c>
      <c r="FC309" s="250">
        <v>2473</v>
      </c>
      <c r="FD309" s="250">
        <v>2348</v>
      </c>
      <c r="FE309" s="250">
        <v>2348</v>
      </c>
      <c r="FF309" s="244">
        <v>2348</v>
      </c>
      <c r="FG309" s="250">
        <v>1908</v>
      </c>
      <c r="FH309" s="250">
        <v>1858</v>
      </c>
      <c r="FI309" s="250">
        <v>1858</v>
      </c>
      <c r="FJ309" s="250">
        <v>1858</v>
      </c>
      <c r="FK309" s="250">
        <v>1698</v>
      </c>
      <c r="FL309" s="250">
        <v>1698</v>
      </c>
      <c r="FM309" s="250">
        <v>1698</v>
      </c>
      <c r="FN309" s="250">
        <v>1698</v>
      </c>
      <c r="FO309" s="250">
        <v>1698</v>
      </c>
      <c r="FP309" s="250">
        <v>1698</v>
      </c>
      <c r="FQ309" s="250">
        <v>1698</v>
      </c>
      <c r="FR309" s="250">
        <v>1698</v>
      </c>
      <c r="FS309" s="250">
        <v>1698</v>
      </c>
      <c r="FT309" s="250">
        <v>1698</v>
      </c>
      <c r="FU309" s="250">
        <v>1698</v>
      </c>
      <c r="FV309" s="250">
        <v>1698</v>
      </c>
      <c r="FW309" s="250">
        <v>1698</v>
      </c>
      <c r="FX309" s="250">
        <v>1698</v>
      </c>
      <c r="FY309" s="250">
        <v>1698</v>
      </c>
      <c r="FZ309" s="250">
        <v>1698</v>
      </c>
      <c r="GA309" s="250">
        <v>1698</v>
      </c>
      <c r="GB309" s="250">
        <v>1698</v>
      </c>
      <c r="GC309" s="250">
        <v>1698</v>
      </c>
      <c r="GD309" s="250">
        <v>1528</v>
      </c>
      <c r="GE309" s="250">
        <v>1528</v>
      </c>
      <c r="GF309" s="250">
        <v>1478</v>
      </c>
      <c r="GG309" s="250">
        <v>1478</v>
      </c>
      <c r="GH309" s="250">
        <v>1478</v>
      </c>
      <c r="GI309" s="250">
        <v>1478</v>
      </c>
      <c r="GJ309" s="250">
        <v>1478</v>
      </c>
      <c r="GK309" s="250">
        <v>1478</v>
      </c>
      <c r="GL309" s="250">
        <v>1478</v>
      </c>
      <c r="GM309" s="250">
        <v>1478</v>
      </c>
      <c r="GN309" s="250">
        <v>1478</v>
      </c>
      <c r="GO309" s="250">
        <v>1478</v>
      </c>
      <c r="GP309" s="250">
        <v>1478</v>
      </c>
      <c r="GQ309" s="250">
        <v>1478</v>
      </c>
      <c r="GR309" s="250">
        <v>1478</v>
      </c>
      <c r="GS309" s="250">
        <v>1478</v>
      </c>
      <c r="GT309" s="250">
        <v>1478</v>
      </c>
      <c r="GU309" s="250">
        <v>1478</v>
      </c>
      <c r="GV309" s="250">
        <v>1478</v>
      </c>
      <c r="GW309" s="250">
        <v>1478</v>
      </c>
      <c r="GX309" s="250">
        <v>1478</v>
      </c>
      <c r="GY309" s="250">
        <v>1478</v>
      </c>
      <c r="GZ309" s="250">
        <v>1478</v>
      </c>
      <c r="HA309" s="250">
        <v>1466</v>
      </c>
      <c r="HB309" s="250">
        <v>1436</v>
      </c>
      <c r="HC309" s="250">
        <v>1436</v>
      </c>
      <c r="HD309" s="250">
        <v>1436</v>
      </c>
      <c r="HE309" s="250">
        <v>1</v>
      </c>
      <c r="HF309" s="250">
        <v>1426</v>
      </c>
      <c r="HG309" s="250">
        <v>1426</v>
      </c>
      <c r="HH309" s="250">
        <v>1426</v>
      </c>
      <c r="HI309" s="244">
        <v>1426</v>
      </c>
      <c r="HJ309" s="244">
        <v>1348</v>
      </c>
      <c r="HK309" s="198"/>
      <c r="HL309" s="198"/>
      <c r="HM309" s="244">
        <v>1348</v>
      </c>
      <c r="HN309" s="244">
        <v>1348</v>
      </c>
      <c r="HO309" s="244">
        <v>1426</v>
      </c>
      <c r="HP309" s="244">
        <v>1348</v>
      </c>
      <c r="HQ309" s="244">
        <v>1348</v>
      </c>
      <c r="HR309" s="244">
        <v>1308</v>
      </c>
      <c r="HS309" s="244">
        <v>1308</v>
      </c>
      <c r="HT309" s="244">
        <v>1308</v>
      </c>
      <c r="HU309" s="244">
        <v>1308</v>
      </c>
      <c r="HV309" s="198"/>
      <c r="HW309" s="244">
        <v>1308</v>
      </c>
      <c r="HX309" s="244">
        <v>1298</v>
      </c>
      <c r="HY309" s="244">
        <v>1288</v>
      </c>
      <c r="HZ309" s="244">
        <v>1288</v>
      </c>
      <c r="IA309" s="244">
        <v>1288</v>
      </c>
      <c r="IB309" s="244">
        <v>1268</v>
      </c>
      <c r="IC309" s="244">
        <v>1268</v>
      </c>
      <c r="ID309" s="244">
        <v>1268</v>
      </c>
      <c r="IE309" s="244">
        <v>1138</v>
      </c>
      <c r="IF309" s="244">
        <v>1148</v>
      </c>
      <c r="IG309" s="244">
        <v>1148</v>
      </c>
      <c r="IH309" s="244">
        <v>1148</v>
      </c>
      <c r="II309" s="244">
        <v>1148</v>
      </c>
      <c r="IJ309" s="244">
        <v>1148</v>
      </c>
      <c r="IK309" s="244">
        <v>1148</v>
      </c>
      <c r="IL309" s="244">
        <v>1138</v>
      </c>
      <c r="IM309" s="244">
        <v>1138</v>
      </c>
      <c r="IN309" s="244">
        <v>1138</v>
      </c>
      <c r="IO309" s="244">
        <v>1138</v>
      </c>
      <c r="IP309" s="244">
        <v>1138</v>
      </c>
      <c r="IQ309" s="244">
        <v>1138</v>
      </c>
      <c r="IR309" s="244">
        <v>1138</v>
      </c>
      <c r="IS309" s="244">
        <v>1138</v>
      </c>
      <c r="IT309" s="244">
        <v>1138</v>
      </c>
      <c r="IU309" s="244">
        <v>1138</v>
      </c>
      <c r="IV309" s="244">
        <v>1138</v>
      </c>
      <c r="IW309" s="244">
        <v>1138</v>
      </c>
      <c r="IX309" s="244">
        <v>1138</v>
      </c>
      <c r="IY309" s="244">
        <v>1128</v>
      </c>
      <c r="IZ309" s="198"/>
      <c r="JA309" s="244">
        <v>1128</v>
      </c>
      <c r="JB309" s="244">
        <v>1128</v>
      </c>
      <c r="JC309" s="244">
        <v>1128</v>
      </c>
      <c r="JD309" s="244">
        <v>1128</v>
      </c>
      <c r="JE309" s="244">
        <v>1128</v>
      </c>
      <c r="JF309" s="244">
        <v>1128</v>
      </c>
      <c r="JG309" s="244">
        <v>1128</v>
      </c>
      <c r="JH309" s="244">
        <v>1128</v>
      </c>
      <c r="JI309" s="244">
        <v>1128</v>
      </c>
      <c r="JJ309" s="244"/>
      <c r="JK309" s="244">
        <v>1128</v>
      </c>
      <c r="JL309" s="244">
        <v>1128</v>
      </c>
      <c r="JM309" s="244">
        <v>1128</v>
      </c>
      <c r="JN309" s="244">
        <v>1128</v>
      </c>
      <c r="JO309" s="244">
        <v>1128</v>
      </c>
      <c r="JP309" s="244">
        <v>1128</v>
      </c>
      <c r="JQ309" s="198"/>
      <c r="JR309" s="244">
        <v>1118</v>
      </c>
      <c r="JS309" s="244">
        <v>1118</v>
      </c>
      <c r="JT309" s="244">
        <v>1118</v>
      </c>
      <c r="JU309" s="244">
        <v>1118</v>
      </c>
      <c r="JV309" s="244">
        <v>1118</v>
      </c>
      <c r="JW309" s="244">
        <v>1118</v>
      </c>
      <c r="JX309" s="244">
        <v>1118</v>
      </c>
      <c r="JY309" s="244">
        <v>1108</v>
      </c>
      <c r="JZ309" s="244">
        <v>1108</v>
      </c>
      <c r="KA309" s="244">
        <v>1108</v>
      </c>
      <c r="KB309" s="244">
        <v>1088</v>
      </c>
      <c r="KC309" s="244">
        <v>1088</v>
      </c>
      <c r="KD309" s="244">
        <v>1088</v>
      </c>
      <c r="KE309" s="244">
        <v>1088</v>
      </c>
      <c r="KF309" s="244">
        <v>1088</v>
      </c>
      <c r="KG309" s="244">
        <v>1088</v>
      </c>
      <c r="KH309" s="248">
        <v>2099</v>
      </c>
      <c r="KI309" s="248">
        <v>2099</v>
      </c>
      <c r="KJ309" s="248">
        <v>2099</v>
      </c>
      <c r="KK309" s="248">
        <v>2099</v>
      </c>
      <c r="KL309" s="248">
        <v>2099</v>
      </c>
      <c r="KM309" s="248">
        <v>2099</v>
      </c>
      <c r="KN309" s="248">
        <v>2099</v>
      </c>
      <c r="KO309" s="248">
        <v>2089</v>
      </c>
      <c r="KP309" s="248">
        <v>2089</v>
      </c>
      <c r="KQ309" s="248">
        <v>2089</v>
      </c>
      <c r="KR309" s="248">
        <v>2089</v>
      </c>
      <c r="KS309" s="248">
        <v>2089</v>
      </c>
      <c r="KT309" s="244">
        <v>1979</v>
      </c>
      <c r="KU309" s="244">
        <v>1949</v>
      </c>
      <c r="KV309" s="244">
        <v>1919</v>
      </c>
      <c r="KW309" s="244">
        <v>1919</v>
      </c>
      <c r="KX309" s="198"/>
      <c r="KY309" s="198"/>
      <c r="KZ309" s="198"/>
      <c r="LA309" s="198"/>
      <c r="LB309" s="244">
        <v>1789</v>
      </c>
      <c r="LC309" s="244">
        <v>1128</v>
      </c>
      <c r="LD309" s="244">
        <v>1128</v>
      </c>
      <c r="LE309" s="244">
        <v>1789</v>
      </c>
      <c r="LF309" s="243">
        <v>0</v>
      </c>
      <c r="LG309" s="244">
        <v>1789</v>
      </c>
      <c r="LH309" s="198"/>
      <c r="LI309" s="198"/>
      <c r="LJ309" s="198"/>
      <c r="LK309" s="198"/>
      <c r="LL309" s="198"/>
      <c r="LM309" s="198"/>
      <c r="LN309" s="198"/>
      <c r="LO309" s="198"/>
      <c r="LP309" s="198"/>
      <c r="LQ309" s="244">
        <v>1789</v>
      </c>
      <c r="LR309" s="198"/>
      <c r="LS309" s="198"/>
      <c r="LT309" s="198"/>
      <c r="LU309" s="198"/>
      <c r="LV309" s="198"/>
      <c r="LW309" s="198"/>
      <c r="LX309" s="198"/>
      <c r="LY309" s="198"/>
      <c r="LZ309" s="198"/>
      <c r="MA309" s="198"/>
      <c r="MB309" s="198"/>
      <c r="MC309" s="198"/>
      <c r="MD309" s="198"/>
      <c r="ME309" s="198"/>
      <c r="MF309" s="198"/>
      <c r="MG309" s="198"/>
      <c r="MH309" s="198"/>
      <c r="MI309" s="198"/>
      <c r="MJ309" s="198"/>
      <c r="MK309" s="198"/>
      <c r="ML309" s="198"/>
      <c r="MM309" s="198"/>
      <c r="MN309" s="244">
        <v>1789</v>
      </c>
      <c r="MO309" s="242">
        <v>1509</v>
      </c>
      <c r="MP309" s="198"/>
      <c r="MQ309" s="242">
        <v>1509</v>
      </c>
      <c r="MR309" s="198"/>
      <c r="MS309" s="198"/>
      <c r="MT309" s="198"/>
      <c r="MU309" s="198"/>
      <c r="MV309" s="198"/>
      <c r="MW309" s="198"/>
      <c r="MX309" s="198"/>
      <c r="MY309" s="198"/>
      <c r="MZ309" s="198"/>
      <c r="NA309" s="242">
        <v>1509</v>
      </c>
      <c r="NB309" s="198"/>
      <c r="NC309" s="198"/>
      <c r="ND309" s="198"/>
      <c r="NE309" s="198"/>
      <c r="NF309" s="198"/>
      <c r="NG309" s="198"/>
      <c r="NH309" s="198"/>
      <c r="NI309" s="198"/>
      <c r="NJ309" s="198"/>
      <c r="NK309" s="198"/>
      <c r="NL309" s="198"/>
      <c r="NM309" s="198"/>
      <c r="NN309" s="198"/>
      <c r="NO309" s="198"/>
      <c r="NP309" s="198"/>
      <c r="NQ309" s="198"/>
      <c r="NR309" s="198"/>
      <c r="NS309" s="198"/>
      <c r="NT309" s="198"/>
      <c r="NU309" s="198"/>
      <c r="NV309" s="198"/>
      <c r="NW309" s="198"/>
      <c r="NX309" s="198"/>
      <c r="NY309" s="198"/>
      <c r="NZ309" s="198"/>
      <c r="OA309" s="198"/>
      <c r="OB309" s="198"/>
      <c r="OC309" s="198"/>
      <c r="OD309" s="198"/>
      <c r="OE309" s="198"/>
      <c r="OF309" s="198"/>
      <c r="OG309" s="198"/>
      <c r="OH309" s="198"/>
      <c r="OI309" s="198"/>
      <c r="OJ309" s="198"/>
      <c r="OK309" s="198"/>
      <c r="OL309" s="198"/>
      <c r="OM309" s="198"/>
      <c r="ON309" s="198"/>
      <c r="OO309" s="198"/>
      <c r="OP309" s="198"/>
      <c r="OQ309" s="198"/>
      <c r="OR309" s="198"/>
      <c r="OS309" s="198"/>
      <c r="OT309" s="198"/>
      <c r="OU309" s="198"/>
      <c r="OV309" s="198"/>
      <c r="OW309" s="198"/>
      <c r="OX309" s="198"/>
      <c r="OY309" s="198"/>
      <c r="OZ309" s="198"/>
      <c r="PA309" s="198"/>
      <c r="PB309" s="198"/>
      <c r="PC309" s="198"/>
      <c r="PD309" s="198"/>
      <c r="PE309" s="198"/>
      <c r="PF309" s="198"/>
      <c r="PG309" s="198"/>
      <c r="PH309" s="198"/>
      <c r="PI309" s="198"/>
      <c r="PJ309" s="198"/>
      <c r="PK309" s="198"/>
      <c r="PL309" s="198"/>
      <c r="PM309" s="198"/>
      <c r="PN309" s="198"/>
      <c r="PO309" s="198"/>
      <c r="PP309" s="198"/>
      <c r="PQ309" s="198"/>
      <c r="PR309" s="198"/>
      <c r="PS309" s="198"/>
      <c r="PT309" s="198"/>
      <c r="PU309" s="198"/>
      <c r="PV309" s="198"/>
      <c r="PW309" s="198"/>
      <c r="PX309" s="261"/>
      <c r="PY309" s="261"/>
      <c r="PZ309" s="261"/>
      <c r="QA309" s="261"/>
      <c r="QB309" s="261"/>
      <c r="QC309" s="261"/>
      <c r="QD309" s="261"/>
      <c r="QE309" s="261"/>
      <c r="QF309" s="261"/>
      <c r="QG309" s="261"/>
      <c r="QH309" s="261"/>
      <c r="QI309" s="261"/>
      <c r="QJ309" s="261"/>
      <c r="QK309" s="261"/>
      <c r="QL309" s="261"/>
      <c r="QM309" s="261"/>
      <c r="QN309" s="261"/>
      <c r="QO309" s="261"/>
      <c r="QP309" s="261"/>
      <c r="QQ309" s="261"/>
      <c r="QR309" s="261"/>
      <c r="QS309" s="261"/>
      <c r="QT309" s="261"/>
      <c r="QU309" s="261"/>
      <c r="QV309" s="261"/>
      <c r="QW309" s="261"/>
      <c r="QX309" s="261"/>
      <c r="QY309" s="261"/>
      <c r="QZ309" s="261"/>
      <c r="RA309" s="261"/>
      <c r="RB309" s="261"/>
      <c r="RC309" s="261"/>
      <c r="RD309" s="261"/>
      <c r="RE309" s="261"/>
      <c r="RF309" s="261"/>
      <c r="RG309" s="261"/>
      <c r="RH309" s="261"/>
      <c r="RI309" s="261"/>
      <c r="RJ309" s="261"/>
      <c r="RK309" s="261"/>
      <c r="RL309" s="261"/>
      <c r="RM309" s="261"/>
      <c r="RN309" s="261"/>
      <c r="RO309" s="261"/>
      <c r="RP309" s="261"/>
      <c r="RQ309" s="261"/>
      <c r="RR309" s="261"/>
      <c r="RS309" s="261"/>
      <c r="RT309" s="261"/>
      <c r="RU309" s="261"/>
      <c r="RV309" s="261"/>
      <c r="RW309" s="261"/>
      <c r="RX309" s="261"/>
      <c r="RY309" s="261"/>
      <c r="RZ309" s="261"/>
      <c r="SA309" s="261"/>
      <c r="SB309" s="261"/>
      <c r="SC309" s="261"/>
      <c r="SD309" s="261"/>
      <c r="SE309" s="261"/>
    </row>
    <row r="310" spans="1:499" x14ac:dyDescent="0.2">
      <c r="A310" s="230" t="s">
        <v>830</v>
      </c>
      <c r="B310" s="231" t="s">
        <v>1590</v>
      </c>
      <c r="C310" s="225"/>
      <c r="D310" s="225"/>
      <c r="E310" s="225"/>
      <c r="F310" s="226" t="s">
        <v>6030</v>
      </c>
      <c r="G310" s="226" t="s">
        <v>5550</v>
      </c>
      <c r="H310" s="226" t="s">
        <v>5551</v>
      </c>
      <c r="I310" s="226" t="s">
        <v>6014</v>
      </c>
      <c r="J310" s="226"/>
      <c r="K310" s="226"/>
      <c r="L310" s="226"/>
      <c r="M310" s="226"/>
      <c r="N310" s="226" t="s">
        <v>6024</v>
      </c>
      <c r="O310" s="226" t="s">
        <v>6031</v>
      </c>
      <c r="P310" s="226"/>
      <c r="Q310" s="237">
        <v>0</v>
      </c>
      <c r="R310" s="238"/>
      <c r="S310" s="238"/>
      <c r="T310" s="238"/>
      <c r="U310" s="238"/>
      <c r="V310" s="238"/>
      <c r="W310" s="232" t="s">
        <v>5565</v>
      </c>
      <c r="X310" s="232"/>
      <c r="Y310" s="232" t="s">
        <v>5556</v>
      </c>
      <c r="Z310" s="235">
        <v>0.64</v>
      </c>
      <c r="AA310" s="235">
        <v>1.05</v>
      </c>
      <c r="AB310" s="235">
        <v>0</v>
      </c>
      <c r="AC310" s="224">
        <v>36526</v>
      </c>
      <c r="AD310" s="224">
        <v>36526</v>
      </c>
      <c r="AE310" s="125">
        <v>18</v>
      </c>
      <c r="AF310" s="125">
        <v>24</v>
      </c>
      <c r="AG310" s="125">
        <v>12</v>
      </c>
      <c r="AH310" s="236">
        <v>1</v>
      </c>
      <c r="AI310" s="236" t="s">
        <v>819</v>
      </c>
      <c r="AJ310" s="125" t="s">
        <v>6248</v>
      </c>
      <c r="AK310" s="175" t="s">
        <v>5145</v>
      </c>
      <c r="AL310" s="125" t="s">
        <v>820</v>
      </c>
      <c r="AM310" s="27" t="s">
        <v>820</v>
      </c>
      <c r="AN310" s="126">
        <v>28.19</v>
      </c>
      <c r="AO310" s="126">
        <v>9.3000000000000007</v>
      </c>
      <c r="AP310" s="126">
        <v>13</v>
      </c>
      <c r="AQ310" s="126">
        <v>4.4000000000000004</v>
      </c>
      <c r="AR310" s="125">
        <v>0</v>
      </c>
      <c r="AS310" s="125">
        <v>0</v>
      </c>
      <c r="AT310" s="178">
        <v>43333</v>
      </c>
      <c r="AU310" s="178"/>
      <c r="AV310" s="178">
        <v>43415</v>
      </c>
      <c r="AW310" s="239" t="s">
        <v>855</v>
      </c>
      <c r="AX310" s="239" t="s">
        <v>846</v>
      </c>
      <c r="AY310" s="127"/>
      <c r="AZ310" s="127"/>
      <c r="BA310" s="128">
        <v>500</v>
      </c>
      <c r="BB310" s="128" t="s">
        <v>489</v>
      </c>
      <c r="BC310" s="128"/>
      <c r="BD310" s="128">
        <v>1</v>
      </c>
      <c r="BE310" s="129" t="s">
        <v>541</v>
      </c>
      <c r="BF310" s="130">
        <v>1</v>
      </c>
      <c r="BG310" s="240"/>
      <c r="BH310" s="241"/>
      <c r="BI310" s="190"/>
      <c r="BJ310" s="131">
        <v>1050</v>
      </c>
      <c r="BK310" s="191">
        <v>1218</v>
      </c>
      <c r="BL310" s="13">
        <v>698</v>
      </c>
      <c r="BM310" s="13">
        <v>347</v>
      </c>
      <c r="BN310" s="27" t="s">
        <v>705</v>
      </c>
      <c r="BO310" s="13" t="s">
        <v>5562</v>
      </c>
      <c r="BP310" s="222">
        <v>900</v>
      </c>
      <c r="BQ310" s="132"/>
      <c r="BR310" s="133"/>
      <c r="BS310" s="125">
        <v>1000000000</v>
      </c>
      <c r="BT310" s="134">
        <v>399</v>
      </c>
      <c r="BU310" s="135">
        <v>0.62</v>
      </c>
      <c r="BV310" s="134">
        <v>1065</v>
      </c>
      <c r="BW310" s="136">
        <v>0</v>
      </c>
      <c r="BX310" s="136">
        <v>0</v>
      </c>
      <c r="BY310" s="136">
        <v>1065</v>
      </c>
      <c r="BZ310" s="134">
        <v>0</v>
      </c>
      <c r="CA310" s="134">
        <v>0</v>
      </c>
      <c r="CB310" s="134">
        <v>1464</v>
      </c>
      <c r="CC310" s="135">
        <v>-0.39429999999999998</v>
      </c>
      <c r="CD310" s="134"/>
      <c r="CE310" s="134"/>
      <c r="CF310" s="137">
        <v>0</v>
      </c>
      <c r="CG310" s="134">
        <v>350</v>
      </c>
      <c r="CH310" s="132"/>
      <c r="CI310" s="132"/>
      <c r="CJ310" s="229" t="s">
        <v>820</v>
      </c>
      <c r="CK310" s="233" t="s">
        <v>820</v>
      </c>
      <c r="CL310" s="138">
        <v>0</v>
      </c>
      <c r="CM310" s="138">
        <v>0</v>
      </c>
      <c r="CN310" s="135">
        <v>0</v>
      </c>
      <c r="CO310" s="135">
        <v>0.85</v>
      </c>
      <c r="CP310" s="139"/>
      <c r="CQ310" s="135">
        <v>0</v>
      </c>
      <c r="CR310" s="179">
        <v>43102</v>
      </c>
      <c r="CS310" s="180">
        <v>43367</v>
      </c>
      <c r="CT310" s="181">
        <v>43493</v>
      </c>
      <c r="CU310" s="181">
        <v>42767</v>
      </c>
      <c r="CV310" s="181">
        <v>0</v>
      </c>
      <c r="CW310" s="181">
        <v>42851</v>
      </c>
      <c r="CX310" s="181">
        <v>42935</v>
      </c>
      <c r="CY310" s="135">
        <v>0.15861882008932512</v>
      </c>
      <c r="CZ310" s="134">
        <v>0</v>
      </c>
      <c r="DA310" s="135">
        <v>9.7087378640776691E-3</v>
      </c>
      <c r="DB310" s="135">
        <v>0</v>
      </c>
      <c r="DC310" s="135">
        <v>0.53398058252427183</v>
      </c>
      <c r="DD310" s="135">
        <v>0</v>
      </c>
      <c r="DE310" s="140">
        <v>0</v>
      </c>
      <c r="DF310" s="13" t="s">
        <v>820</v>
      </c>
      <c r="DG310" s="80" t="s">
        <v>820</v>
      </c>
      <c r="DH310" s="18" t="b">
        <v>0</v>
      </c>
      <c r="DI310" s="79"/>
      <c r="DJ310" s="79"/>
      <c r="DK310" s="192"/>
      <c r="DL310" s="174"/>
      <c r="DM310" s="193"/>
      <c r="DN310" s="135"/>
      <c r="DO310" s="79"/>
      <c r="DP310" s="79"/>
      <c r="DQ310" s="79"/>
      <c r="DR310" s="79"/>
      <c r="DS310" s="79"/>
      <c r="DT310" s="79"/>
      <c r="DU310" s="79"/>
      <c r="DV310" s="18"/>
      <c r="DW310" s="18"/>
      <c r="DX310" s="18"/>
      <c r="DY310" s="177"/>
      <c r="DZ310" s="177">
        <v>0</v>
      </c>
      <c r="EA310" s="177">
        <v>0</v>
      </c>
      <c r="EB310" s="177">
        <v>0</v>
      </c>
      <c r="EC310" s="177">
        <v>0</v>
      </c>
      <c r="ED310" s="177">
        <v>0</v>
      </c>
      <c r="EE310" s="177">
        <v>0</v>
      </c>
      <c r="EF310" s="177">
        <v>0</v>
      </c>
      <c r="EG310" s="177">
        <v>0</v>
      </c>
      <c r="EH310" s="177">
        <v>0</v>
      </c>
      <c r="EI310" s="177">
        <v>0</v>
      </c>
      <c r="EJ310" s="177">
        <v>0</v>
      </c>
      <c r="EK310" s="177">
        <v>0</v>
      </c>
      <c r="EL310" s="177">
        <v>0</v>
      </c>
      <c r="EM310" s="177">
        <v>0</v>
      </c>
      <c r="EN310" s="177">
        <v>0</v>
      </c>
      <c r="EO310" s="177">
        <v>0</v>
      </c>
      <c r="EP310" s="177">
        <v>0</v>
      </c>
      <c r="EQ310" s="177">
        <v>0</v>
      </c>
      <c r="ER310" s="177">
        <v>0</v>
      </c>
      <c r="ES310" s="177">
        <v>0</v>
      </c>
      <c r="ET310" s="177">
        <v>0</v>
      </c>
      <c r="EU310" s="177">
        <v>0</v>
      </c>
      <c r="EV310" s="177">
        <v>0</v>
      </c>
      <c r="EW310" s="177">
        <v>0</v>
      </c>
      <c r="EX310" s="177">
        <v>0</v>
      </c>
      <c r="EY310" s="177">
        <v>0</v>
      </c>
      <c r="EZ310" s="177">
        <v>0</v>
      </c>
      <c r="FA310" s="177">
        <v>0</v>
      </c>
      <c r="FB310" s="177">
        <v>0</v>
      </c>
      <c r="FC310" s="246">
        <v>1204</v>
      </c>
      <c r="FD310" s="248">
        <v>978</v>
      </c>
      <c r="FE310" s="248">
        <v>978</v>
      </c>
      <c r="FF310" s="248">
        <v>978</v>
      </c>
      <c r="FG310" s="249">
        <v>838</v>
      </c>
      <c r="FH310" s="249">
        <v>818</v>
      </c>
      <c r="FI310" s="248">
        <v>818</v>
      </c>
      <c r="FJ310" s="248">
        <v>818</v>
      </c>
      <c r="FK310" s="248">
        <v>808</v>
      </c>
      <c r="FL310" s="248">
        <v>808</v>
      </c>
      <c r="FM310" s="248">
        <v>808</v>
      </c>
      <c r="FN310" s="248">
        <v>808</v>
      </c>
      <c r="FO310" s="248">
        <v>808</v>
      </c>
      <c r="FP310" s="248">
        <v>808</v>
      </c>
      <c r="FQ310" s="248">
        <v>808</v>
      </c>
      <c r="FR310" s="248">
        <v>808</v>
      </c>
      <c r="FS310" s="248">
        <v>808</v>
      </c>
      <c r="FT310" s="248">
        <v>808</v>
      </c>
      <c r="FU310" s="248">
        <v>808</v>
      </c>
      <c r="FV310" s="248">
        <v>808</v>
      </c>
      <c r="FW310" s="248">
        <v>808</v>
      </c>
      <c r="FX310" s="248">
        <v>808</v>
      </c>
      <c r="FY310" s="248">
        <v>808</v>
      </c>
      <c r="FZ310" s="248">
        <v>808</v>
      </c>
      <c r="GA310" s="248">
        <v>808</v>
      </c>
      <c r="GB310" s="248">
        <v>808</v>
      </c>
      <c r="GC310" s="248">
        <v>808</v>
      </c>
      <c r="GD310" s="248">
        <v>808</v>
      </c>
      <c r="GE310" s="248">
        <v>808</v>
      </c>
      <c r="GF310" s="248">
        <v>728</v>
      </c>
      <c r="GG310" s="248">
        <v>778</v>
      </c>
      <c r="GH310" s="248">
        <v>728</v>
      </c>
      <c r="GI310" s="248">
        <v>728</v>
      </c>
      <c r="GJ310" s="248">
        <v>728</v>
      </c>
      <c r="GK310" s="248">
        <v>728</v>
      </c>
      <c r="GL310" s="248">
        <v>728</v>
      </c>
      <c r="GM310" s="248">
        <v>728</v>
      </c>
      <c r="GN310" s="248">
        <v>724</v>
      </c>
      <c r="GO310" s="248">
        <v>724</v>
      </c>
      <c r="GP310" s="248">
        <v>724</v>
      </c>
      <c r="GQ310" s="248">
        <v>724</v>
      </c>
      <c r="GR310" s="248">
        <v>724</v>
      </c>
      <c r="GS310" s="248">
        <v>724</v>
      </c>
      <c r="GT310" s="248">
        <v>724</v>
      </c>
      <c r="GU310" s="248">
        <v>724</v>
      </c>
      <c r="GV310" s="248">
        <v>724</v>
      </c>
      <c r="GW310" s="248">
        <v>724</v>
      </c>
      <c r="GX310" s="248">
        <v>724</v>
      </c>
      <c r="GY310" s="248">
        <v>724</v>
      </c>
      <c r="GZ310" s="248">
        <v>724</v>
      </c>
      <c r="HA310" s="248">
        <v>724</v>
      </c>
      <c r="HB310" s="248">
        <v>724</v>
      </c>
      <c r="HC310" s="248">
        <v>724</v>
      </c>
      <c r="HD310" s="248">
        <v>724</v>
      </c>
      <c r="HE310" s="248">
        <v>1</v>
      </c>
      <c r="HF310" s="248">
        <v>724</v>
      </c>
      <c r="HG310" s="248">
        <v>724</v>
      </c>
      <c r="HH310" s="248">
        <v>724</v>
      </c>
      <c r="HI310" s="248">
        <v>724</v>
      </c>
      <c r="HJ310" s="248">
        <v>724</v>
      </c>
      <c r="HK310" s="196"/>
      <c r="HL310" s="196"/>
      <c r="HM310" s="248">
        <v>724</v>
      </c>
      <c r="HN310" s="248">
        <v>724</v>
      </c>
      <c r="HO310" s="248">
        <v>724</v>
      </c>
      <c r="HP310" s="248">
        <v>724</v>
      </c>
      <c r="HQ310" s="248">
        <v>724</v>
      </c>
      <c r="HR310" s="248">
        <v>724</v>
      </c>
      <c r="HS310" s="248">
        <v>724</v>
      </c>
      <c r="HT310" s="248">
        <v>724</v>
      </c>
      <c r="HU310" s="248">
        <v>724</v>
      </c>
      <c r="HV310" s="196"/>
      <c r="HW310" s="248">
        <v>724</v>
      </c>
      <c r="HX310" s="248">
        <v>724</v>
      </c>
      <c r="HY310" s="248">
        <v>724</v>
      </c>
      <c r="HZ310" s="248">
        <v>724</v>
      </c>
      <c r="IA310" s="248">
        <v>724</v>
      </c>
      <c r="IB310" s="248">
        <v>724</v>
      </c>
      <c r="IC310" s="248">
        <v>724</v>
      </c>
      <c r="ID310" s="248">
        <v>724</v>
      </c>
      <c r="IE310" s="248">
        <v>704</v>
      </c>
      <c r="IF310" s="248">
        <v>704</v>
      </c>
      <c r="IG310" s="248">
        <v>704</v>
      </c>
      <c r="IH310" s="248">
        <v>704</v>
      </c>
      <c r="II310" s="248">
        <v>704</v>
      </c>
      <c r="IJ310" s="248">
        <v>704</v>
      </c>
      <c r="IK310" s="248">
        <v>704</v>
      </c>
      <c r="IL310" s="248">
        <v>704</v>
      </c>
      <c r="IM310" s="248">
        <v>704</v>
      </c>
      <c r="IN310" s="248">
        <v>704</v>
      </c>
      <c r="IO310" s="248">
        <v>704</v>
      </c>
      <c r="IP310" s="248">
        <v>704</v>
      </c>
      <c r="IQ310" s="248">
        <v>704</v>
      </c>
      <c r="IR310" s="248">
        <v>704</v>
      </c>
      <c r="IS310" s="248">
        <v>704</v>
      </c>
      <c r="IT310" s="244">
        <v>674</v>
      </c>
      <c r="IU310" s="244">
        <v>674</v>
      </c>
      <c r="IV310" s="244">
        <v>674</v>
      </c>
      <c r="IW310" s="244">
        <v>674</v>
      </c>
      <c r="IX310" s="244">
        <v>674</v>
      </c>
      <c r="IY310" s="244">
        <v>674</v>
      </c>
      <c r="IZ310" s="196"/>
      <c r="JA310" s="244">
        <v>564</v>
      </c>
      <c r="JB310" s="244">
        <v>564</v>
      </c>
      <c r="JC310" s="244">
        <v>564</v>
      </c>
      <c r="JD310" s="250">
        <v>564</v>
      </c>
      <c r="JE310" s="250">
        <v>564</v>
      </c>
      <c r="JF310" s="250">
        <v>564</v>
      </c>
      <c r="JG310" s="250">
        <v>564</v>
      </c>
      <c r="JH310" s="250">
        <v>564</v>
      </c>
      <c r="JI310" s="250">
        <v>564</v>
      </c>
      <c r="JJ310" s="250"/>
      <c r="JK310" s="244">
        <v>554</v>
      </c>
      <c r="JL310" s="250">
        <v>554</v>
      </c>
      <c r="JM310" s="250">
        <v>554</v>
      </c>
      <c r="JN310" s="250">
        <v>554</v>
      </c>
      <c r="JO310" s="250">
        <v>534</v>
      </c>
      <c r="JP310" s="250">
        <v>534</v>
      </c>
      <c r="JQ310" s="196"/>
      <c r="JR310" s="250">
        <v>534</v>
      </c>
      <c r="JS310" s="250">
        <v>534</v>
      </c>
      <c r="JT310" s="250">
        <v>534</v>
      </c>
      <c r="JU310" s="250">
        <v>534</v>
      </c>
      <c r="JV310" s="250">
        <v>534</v>
      </c>
      <c r="JW310" s="250">
        <v>534</v>
      </c>
      <c r="JX310" s="250">
        <v>534</v>
      </c>
      <c r="JY310" s="250">
        <v>534</v>
      </c>
      <c r="JZ310" s="250">
        <v>534</v>
      </c>
      <c r="KA310" s="250">
        <v>534</v>
      </c>
      <c r="KB310" s="250">
        <v>534</v>
      </c>
      <c r="KC310" s="250">
        <v>534</v>
      </c>
      <c r="KD310" s="250">
        <v>534</v>
      </c>
      <c r="KE310" s="250">
        <v>534</v>
      </c>
      <c r="KF310" s="250">
        <v>534</v>
      </c>
      <c r="KG310" s="250">
        <v>534</v>
      </c>
      <c r="KH310" s="250">
        <v>491</v>
      </c>
      <c r="KI310" s="250">
        <v>491</v>
      </c>
      <c r="KJ310" s="250">
        <v>491</v>
      </c>
      <c r="KK310" s="250">
        <v>491</v>
      </c>
      <c r="KL310" s="250">
        <v>491</v>
      </c>
      <c r="KM310" s="250">
        <v>491</v>
      </c>
      <c r="KN310" s="250">
        <v>491</v>
      </c>
      <c r="KO310" s="250">
        <v>491</v>
      </c>
      <c r="KP310" s="250">
        <v>491</v>
      </c>
      <c r="KQ310" s="250">
        <v>491</v>
      </c>
      <c r="KR310" s="250">
        <v>491</v>
      </c>
      <c r="KS310" s="250">
        <v>491</v>
      </c>
      <c r="KT310" s="250">
        <v>491</v>
      </c>
      <c r="KU310" s="250">
        <v>491</v>
      </c>
      <c r="KV310" s="250">
        <v>491</v>
      </c>
      <c r="KW310" s="250">
        <v>491</v>
      </c>
      <c r="KX310" s="196"/>
      <c r="KY310" s="196"/>
      <c r="KZ310" s="196"/>
      <c r="LA310" s="196"/>
      <c r="LB310" s="250">
        <v>471</v>
      </c>
      <c r="LC310" s="250">
        <v>564</v>
      </c>
      <c r="LD310" s="250">
        <v>564</v>
      </c>
      <c r="LE310" s="250">
        <v>471</v>
      </c>
      <c r="LF310" s="199">
        <v>0</v>
      </c>
      <c r="LG310" s="250">
        <v>471</v>
      </c>
      <c r="LH310" s="196"/>
      <c r="LI310" s="196"/>
      <c r="LJ310" s="196"/>
      <c r="LK310" s="196"/>
      <c r="LL310" s="196"/>
      <c r="LM310" s="196"/>
      <c r="LN310" s="196"/>
      <c r="LO310" s="196"/>
      <c r="LP310" s="196"/>
      <c r="LQ310" s="250">
        <v>471</v>
      </c>
      <c r="LR310" s="196"/>
      <c r="LS310" s="196"/>
      <c r="LT310" s="196"/>
      <c r="LU310" s="196"/>
      <c r="LV310" s="196"/>
      <c r="LW310" s="196"/>
      <c r="LX310" s="196"/>
      <c r="LY310" s="196"/>
      <c r="LZ310" s="196"/>
      <c r="MA310" s="196"/>
      <c r="MB310" s="196"/>
      <c r="MC310" s="196"/>
      <c r="MD310" s="196"/>
      <c r="ME310" s="196"/>
      <c r="MF310" s="196"/>
      <c r="MG310" s="196"/>
      <c r="MH310" s="196"/>
      <c r="MI310" s="196"/>
      <c r="MJ310" s="196"/>
      <c r="MK310" s="196"/>
      <c r="ML310" s="196"/>
      <c r="MM310" s="196"/>
      <c r="MN310" s="250">
        <v>471</v>
      </c>
      <c r="MO310" s="250">
        <v>399</v>
      </c>
      <c r="MP310" s="196"/>
      <c r="MQ310" s="250">
        <v>399</v>
      </c>
      <c r="MR310" s="196"/>
      <c r="MS310" s="196"/>
      <c r="MT310" s="196"/>
      <c r="MU310" s="196"/>
      <c r="MV310" s="196"/>
      <c r="MW310" s="196"/>
      <c r="MX310" s="196"/>
      <c r="MY310" s="196"/>
      <c r="MZ310" s="196"/>
      <c r="NA310" s="250">
        <v>399</v>
      </c>
      <c r="NB310" s="196"/>
      <c r="NC310" s="196"/>
      <c r="ND310" s="196"/>
      <c r="NE310" s="196"/>
      <c r="NF310" s="196"/>
      <c r="NG310" s="196"/>
      <c r="NH310" s="196"/>
      <c r="NI310" s="196"/>
      <c r="NJ310" s="196"/>
      <c r="NK310" s="196"/>
      <c r="NL310" s="196"/>
      <c r="NM310" s="196"/>
      <c r="NN310" s="196"/>
      <c r="NO310" s="196"/>
      <c r="NP310" s="196"/>
      <c r="NQ310" s="196"/>
      <c r="NR310" s="196"/>
      <c r="NS310" s="196"/>
      <c r="NT310" s="196"/>
      <c r="NU310" s="196"/>
      <c r="NV310" s="196"/>
      <c r="NW310" s="196"/>
      <c r="NX310" s="196"/>
      <c r="NY310" s="196"/>
      <c r="NZ310" s="196"/>
      <c r="OA310" s="196"/>
      <c r="OB310" s="196"/>
      <c r="OC310" s="196"/>
      <c r="OD310" s="196"/>
      <c r="OE310" s="196"/>
      <c r="OF310" s="196"/>
      <c r="OG310" s="196"/>
      <c r="OH310" s="196"/>
      <c r="OI310" s="196"/>
      <c r="OJ310" s="196"/>
      <c r="OK310" s="196"/>
      <c r="OL310" s="196"/>
      <c r="OM310" s="196"/>
      <c r="ON310" s="196"/>
      <c r="OO310" s="196"/>
      <c r="OP310" s="196"/>
      <c r="OQ310" s="196"/>
      <c r="OR310" s="196"/>
      <c r="OS310" s="196"/>
      <c r="OT310" s="196"/>
      <c r="OU310" s="196"/>
      <c r="OV310" s="196"/>
      <c r="OW310" s="196"/>
      <c r="OX310" s="196"/>
      <c r="OY310" s="196"/>
      <c r="OZ310" s="196"/>
      <c r="PA310" s="196"/>
      <c r="PB310" s="196"/>
      <c r="PC310" s="196"/>
      <c r="PD310" s="196"/>
      <c r="PE310" s="196"/>
      <c r="PF310" s="196"/>
      <c r="PG310" s="196"/>
      <c r="PH310" s="196"/>
      <c r="PI310" s="196"/>
      <c r="PJ310" s="196"/>
      <c r="PK310" s="196"/>
      <c r="PL310" s="196"/>
      <c r="PM310" s="196"/>
      <c r="PN310" s="196"/>
      <c r="PO310" s="196"/>
      <c r="PP310" s="196"/>
      <c r="PQ310" s="196"/>
      <c r="PR310" s="196"/>
      <c r="PS310" s="196"/>
      <c r="PT310" s="196"/>
      <c r="PU310" s="196"/>
      <c r="PV310" s="196"/>
      <c r="PW310" s="196"/>
      <c r="PX310" s="261"/>
      <c r="PY310" s="261"/>
      <c r="PZ310" s="261"/>
      <c r="QA310" s="261"/>
      <c r="QB310" s="261"/>
      <c r="QC310" s="261"/>
      <c r="QD310" s="261"/>
      <c r="QE310" s="261"/>
      <c r="QF310" s="261"/>
      <c r="QG310" s="261"/>
      <c r="QH310" s="261"/>
      <c r="QI310" s="261"/>
      <c r="QJ310" s="261"/>
      <c r="QK310" s="261"/>
      <c r="QL310" s="261"/>
      <c r="QM310" s="261"/>
      <c r="QN310" s="261"/>
      <c r="QO310" s="261"/>
      <c r="QP310" s="261"/>
      <c r="QQ310" s="261"/>
      <c r="QR310" s="261"/>
      <c r="QS310" s="261"/>
      <c r="QT310" s="261"/>
      <c r="QU310" s="261"/>
      <c r="QV310" s="261"/>
      <c r="QW310" s="261"/>
      <c r="QX310" s="261"/>
      <c r="QY310" s="261"/>
      <c r="QZ310" s="261"/>
      <c r="RA310" s="261"/>
      <c r="RB310" s="261"/>
      <c r="RC310" s="261"/>
      <c r="RD310" s="261"/>
      <c r="RE310" s="261"/>
      <c r="RF310" s="261"/>
      <c r="RG310" s="261"/>
      <c r="RH310" s="261"/>
      <c r="RI310" s="261"/>
      <c r="RJ310" s="261"/>
      <c r="RK310" s="261"/>
      <c r="RL310" s="261"/>
      <c r="RM310" s="261"/>
      <c r="RN310" s="261"/>
      <c r="RO310" s="261"/>
      <c r="RP310" s="261"/>
      <c r="RQ310" s="261"/>
      <c r="RR310" s="261"/>
      <c r="RS310" s="261"/>
      <c r="RT310" s="261"/>
      <c r="RU310" s="261"/>
      <c r="RV310" s="261"/>
      <c r="RW310" s="261"/>
      <c r="RX310" s="261"/>
      <c r="RY310" s="261"/>
      <c r="RZ310" s="261"/>
      <c r="SA310" s="261"/>
      <c r="SB310" s="261"/>
      <c r="SC310" s="261"/>
      <c r="SD310" s="261"/>
      <c r="SE310" s="261"/>
    </row>
    <row r="311" spans="1:499" x14ac:dyDescent="0.2">
      <c r="A311" s="230" t="s">
        <v>830</v>
      </c>
      <c r="B311" s="231" t="s">
        <v>4703</v>
      </c>
      <c r="C311" s="225"/>
      <c r="D311" s="225"/>
      <c r="E311" s="225"/>
      <c r="F311" s="226" t="s">
        <v>6032</v>
      </c>
      <c r="G311" s="226" t="s">
        <v>5550</v>
      </c>
      <c r="H311" s="226" t="s">
        <v>5551</v>
      </c>
      <c r="I311" s="226" t="s">
        <v>6033</v>
      </c>
      <c r="J311" s="226"/>
      <c r="K311" s="226"/>
      <c r="L311" s="226"/>
      <c r="M311" s="226"/>
      <c r="N311" s="226" t="s">
        <v>5553</v>
      </c>
      <c r="O311" s="226" t="s">
        <v>5641</v>
      </c>
      <c r="P311" s="226"/>
      <c r="Q311" s="237">
        <v>1</v>
      </c>
      <c r="R311" s="238"/>
      <c r="S311" s="238"/>
      <c r="T311" s="238"/>
      <c r="U311" s="238"/>
      <c r="V311" s="238"/>
      <c r="W311" s="232"/>
      <c r="X311" s="232"/>
      <c r="Y311" s="232" t="s">
        <v>5556</v>
      </c>
      <c r="Z311" s="235">
        <v>0</v>
      </c>
      <c r="AA311" s="235">
        <v>0</v>
      </c>
      <c r="AB311" s="235">
        <v>0</v>
      </c>
      <c r="AC311" s="224">
        <v>36526</v>
      </c>
      <c r="AD311" s="224">
        <v>36526</v>
      </c>
      <c r="AE311" s="125">
        <v>18</v>
      </c>
      <c r="AF311" s="125">
        <v>24</v>
      </c>
      <c r="AG311" s="125">
        <v>12</v>
      </c>
      <c r="AH311" s="236">
        <v>1</v>
      </c>
      <c r="AI311" s="236"/>
      <c r="AJ311" s="125" t="s">
        <v>686</v>
      </c>
      <c r="AK311" s="175"/>
      <c r="AL311" s="125" t="s">
        <v>820</v>
      </c>
      <c r="AM311" s="27" t="s">
        <v>820</v>
      </c>
      <c r="AN311" s="126">
        <v>0</v>
      </c>
      <c r="AO311" s="126">
        <v>0</v>
      </c>
      <c r="AP311" s="126">
        <v>0</v>
      </c>
      <c r="AQ311" s="126">
        <v>0</v>
      </c>
      <c r="AR311" s="125">
        <v>4</v>
      </c>
      <c r="AS311" s="125">
        <v>0</v>
      </c>
      <c r="AT311" s="178"/>
      <c r="AU311" s="178"/>
      <c r="AV311" s="178"/>
      <c r="AW311" s="239" t="s">
        <v>855</v>
      </c>
      <c r="AX311" s="239" t="s">
        <v>846</v>
      </c>
      <c r="AY311" s="127"/>
      <c r="AZ311" s="127"/>
      <c r="BA311" s="128">
        <v>1</v>
      </c>
      <c r="BB311" s="128" t="s">
        <v>5252</v>
      </c>
      <c r="BC311" s="128"/>
      <c r="BD311" s="128">
        <v>1</v>
      </c>
      <c r="BE311" s="129" t="s">
        <v>541</v>
      </c>
      <c r="BF311" s="130">
        <v>1</v>
      </c>
      <c r="BG311" s="240"/>
      <c r="BH311" s="241"/>
      <c r="BI311" s="190"/>
      <c r="BJ311" s="131">
        <v>180</v>
      </c>
      <c r="BK311" s="191">
        <v>0</v>
      </c>
      <c r="BL311" s="13">
        <v>120</v>
      </c>
      <c r="BM311" s="13">
        <v>59</v>
      </c>
      <c r="BN311" s="27" t="s">
        <v>706</v>
      </c>
      <c r="BO311" s="13" t="s">
        <v>706</v>
      </c>
      <c r="BP311" s="222">
        <v>0</v>
      </c>
      <c r="BQ311" s="132"/>
      <c r="BR311" s="133"/>
      <c r="BS311" s="125">
        <v>1000000000</v>
      </c>
      <c r="BT311" s="134">
        <v>0</v>
      </c>
      <c r="BU311" s="135">
        <v>1</v>
      </c>
      <c r="BV311" s="134">
        <v>0</v>
      </c>
      <c r="BW311" s="136">
        <v>200</v>
      </c>
      <c r="BX311" s="136">
        <v>0</v>
      </c>
      <c r="BY311" s="136">
        <v>0</v>
      </c>
      <c r="BZ311" s="134">
        <v>0</v>
      </c>
      <c r="CA311" s="134">
        <v>0</v>
      </c>
      <c r="CB311" s="134">
        <v>0</v>
      </c>
      <c r="CC311" s="135">
        <v>1</v>
      </c>
      <c r="CD311" s="134"/>
      <c r="CE311" s="134"/>
      <c r="CF311" s="137">
        <v>180</v>
      </c>
      <c r="CG311" s="134">
        <v>60</v>
      </c>
      <c r="CH311" s="132"/>
      <c r="CI311" s="132"/>
      <c r="CJ311" s="229" t="s">
        <v>820</v>
      </c>
      <c r="CK311" s="233" t="s">
        <v>820</v>
      </c>
      <c r="CL311" s="138">
        <v>0</v>
      </c>
      <c r="CM311" s="138">
        <v>0</v>
      </c>
      <c r="CN311" s="135">
        <v>0</v>
      </c>
      <c r="CO311" s="135">
        <v>0</v>
      </c>
      <c r="CP311" s="139"/>
      <c r="CQ311" s="135">
        <v>1</v>
      </c>
      <c r="CR311" s="179">
        <v>43280</v>
      </c>
      <c r="CS311" s="180">
        <v>43367</v>
      </c>
      <c r="CT311" s="181">
        <v>43493</v>
      </c>
      <c r="CU311" s="181">
        <v>43311</v>
      </c>
      <c r="CV311" s="181">
        <v>43395</v>
      </c>
      <c r="CW311" s="181">
        <v>43395</v>
      </c>
      <c r="CX311" s="181">
        <v>43479</v>
      </c>
      <c r="CY311" s="135">
        <v>1</v>
      </c>
      <c r="CZ311" s="134">
        <v>0</v>
      </c>
      <c r="DA311" s="135">
        <v>0.5436893203883495</v>
      </c>
      <c r="DB311" s="135">
        <v>0</v>
      </c>
      <c r="DC311" s="135">
        <v>0</v>
      </c>
      <c r="DD311" s="135">
        <v>0</v>
      </c>
      <c r="DE311" s="140">
        <v>0</v>
      </c>
      <c r="DF311" s="13" t="s">
        <v>820</v>
      </c>
      <c r="DG311" s="80" t="s">
        <v>706</v>
      </c>
      <c r="DH311" s="18" t="b">
        <v>0</v>
      </c>
      <c r="DI311" s="79"/>
      <c r="DJ311" s="79"/>
      <c r="DK311" s="192"/>
      <c r="DL311" s="174"/>
      <c r="DM311" s="193"/>
      <c r="DN311" s="135"/>
      <c r="DO311" s="79"/>
      <c r="DP311" s="79"/>
      <c r="DQ311" s="79"/>
      <c r="DR311" s="79"/>
      <c r="DS311" s="79"/>
      <c r="DT311" s="79"/>
      <c r="DU311" s="79"/>
      <c r="DV311" s="18"/>
      <c r="DW311" s="18"/>
      <c r="DX311" s="18"/>
      <c r="DY311" s="177"/>
      <c r="DZ311" s="177">
        <v>0</v>
      </c>
      <c r="EA311" s="177">
        <v>0</v>
      </c>
      <c r="EB311" s="177">
        <v>0</v>
      </c>
      <c r="EC311" s="177">
        <v>0</v>
      </c>
      <c r="ED311" s="177">
        <v>0</v>
      </c>
      <c r="EE311" s="177">
        <v>0</v>
      </c>
      <c r="EF311" s="177">
        <v>0</v>
      </c>
      <c r="EG311" s="177">
        <v>0</v>
      </c>
      <c r="EH311" s="177">
        <v>0</v>
      </c>
      <c r="EI311" s="177">
        <v>0</v>
      </c>
      <c r="EJ311" s="177">
        <v>0</v>
      </c>
      <c r="EK311" s="177">
        <v>0</v>
      </c>
      <c r="EL311" s="177">
        <v>0</v>
      </c>
      <c r="EM311" s="177">
        <v>0</v>
      </c>
      <c r="EN311" s="177">
        <v>0</v>
      </c>
      <c r="EO311" s="177">
        <v>0</v>
      </c>
      <c r="EP311" s="177">
        <v>0</v>
      </c>
      <c r="EQ311" s="177">
        <v>0</v>
      </c>
      <c r="ER311" s="177">
        <v>0</v>
      </c>
      <c r="ES311" s="177">
        <v>0</v>
      </c>
      <c r="ET311" s="177">
        <v>0</v>
      </c>
      <c r="EU311" s="177">
        <v>0</v>
      </c>
      <c r="EV311" s="177">
        <v>0</v>
      </c>
      <c r="EW311" s="177">
        <v>0</v>
      </c>
      <c r="EX311" s="177">
        <v>0</v>
      </c>
      <c r="EY311" s="177">
        <v>180</v>
      </c>
      <c r="EZ311" s="177">
        <v>0</v>
      </c>
      <c r="FA311" s="177">
        <v>0</v>
      </c>
      <c r="FB311" s="177">
        <v>180</v>
      </c>
      <c r="FC311" s="199"/>
      <c r="FD311" s="196"/>
      <c r="FE311" s="196"/>
      <c r="FF311" s="196"/>
      <c r="FG311" s="196"/>
      <c r="FH311" s="196"/>
      <c r="FI311" s="196"/>
      <c r="FJ311" s="196"/>
      <c r="FK311" s="196"/>
      <c r="FL311" s="196"/>
      <c r="FM311" s="196"/>
      <c r="FN311" s="196"/>
      <c r="FO311" s="196"/>
      <c r="FP311" s="196"/>
      <c r="FQ311" s="196"/>
      <c r="FR311" s="196"/>
      <c r="FS311" s="196"/>
      <c r="FT311" s="196"/>
      <c r="FU311" s="196"/>
      <c r="FV311" s="196"/>
      <c r="FW311" s="196"/>
      <c r="FX311" s="196"/>
      <c r="FY311" s="196"/>
      <c r="FZ311" s="199">
        <v>0</v>
      </c>
      <c r="GA311" s="199">
        <v>0</v>
      </c>
      <c r="GB311" s="199">
        <v>0</v>
      </c>
      <c r="GC311" s="199">
        <v>0</v>
      </c>
      <c r="GD311" s="199">
        <v>0</v>
      </c>
      <c r="GE311" s="199">
        <v>0</v>
      </c>
      <c r="GF311" s="199">
        <v>0</v>
      </c>
      <c r="GG311" s="199">
        <v>0</v>
      </c>
      <c r="GH311" s="199">
        <v>0</v>
      </c>
      <c r="GI311" s="199">
        <v>0</v>
      </c>
      <c r="GJ311" s="199">
        <v>0</v>
      </c>
      <c r="GK311" s="199">
        <v>0</v>
      </c>
      <c r="GL311" s="199">
        <v>0</v>
      </c>
      <c r="GM311" s="199">
        <v>0</v>
      </c>
      <c r="GN311" s="199">
        <v>0</v>
      </c>
      <c r="GO311" s="199">
        <v>0</v>
      </c>
      <c r="GP311" s="199">
        <v>0</v>
      </c>
      <c r="GQ311" s="199">
        <v>0</v>
      </c>
      <c r="GR311" s="199">
        <v>0</v>
      </c>
      <c r="GS311" s="199">
        <v>0</v>
      </c>
      <c r="GT311" s="199">
        <v>0</v>
      </c>
      <c r="GU311" s="199">
        <v>0</v>
      </c>
      <c r="GV311" s="199">
        <v>0</v>
      </c>
      <c r="GW311" s="199">
        <v>0</v>
      </c>
      <c r="GX311" s="199">
        <v>0</v>
      </c>
      <c r="GY311" s="199">
        <v>0</v>
      </c>
      <c r="GZ311" s="199">
        <v>0</v>
      </c>
      <c r="HA311" s="199">
        <v>0</v>
      </c>
      <c r="HB311" s="199">
        <v>0</v>
      </c>
      <c r="HC311" s="199">
        <v>0</v>
      </c>
      <c r="HD311" s="199">
        <v>0</v>
      </c>
      <c r="HE311" s="199">
        <v>1</v>
      </c>
      <c r="HF311" s="199">
        <v>0</v>
      </c>
      <c r="HG311" s="199">
        <v>0</v>
      </c>
      <c r="HH311" s="199">
        <v>0</v>
      </c>
      <c r="HI311" s="199">
        <v>0</v>
      </c>
      <c r="HJ311" s="199">
        <v>0</v>
      </c>
      <c r="HK311" s="196"/>
      <c r="HL311" s="196"/>
      <c r="HM311" s="199">
        <v>0</v>
      </c>
      <c r="HN311" s="199">
        <v>0</v>
      </c>
      <c r="HO311" s="199">
        <v>0</v>
      </c>
      <c r="HP311" s="199">
        <v>0</v>
      </c>
      <c r="HQ311" s="199">
        <v>0</v>
      </c>
      <c r="HR311" s="199">
        <v>0</v>
      </c>
      <c r="HS311" s="199">
        <v>0</v>
      </c>
      <c r="HT311" s="199">
        <v>0</v>
      </c>
      <c r="HU311" s="199">
        <v>0</v>
      </c>
      <c r="HV311" s="196"/>
      <c r="HW311" s="199">
        <v>0</v>
      </c>
      <c r="HX311" s="199">
        <v>0</v>
      </c>
      <c r="HY311" s="199">
        <v>0</v>
      </c>
      <c r="HZ311" s="199">
        <v>0</v>
      </c>
      <c r="IA311" s="199">
        <v>0</v>
      </c>
      <c r="IB311" s="199">
        <v>0</v>
      </c>
      <c r="IC311" s="199">
        <v>0</v>
      </c>
      <c r="ID311" s="199">
        <v>0</v>
      </c>
      <c r="IE311" s="199">
        <v>0</v>
      </c>
      <c r="IF311" s="199">
        <v>0</v>
      </c>
      <c r="IG311" s="199">
        <v>0</v>
      </c>
      <c r="IH311" s="199">
        <v>0</v>
      </c>
      <c r="II311" s="199">
        <v>0</v>
      </c>
      <c r="IJ311" s="199">
        <v>0</v>
      </c>
      <c r="IK311" s="199">
        <v>0</v>
      </c>
      <c r="IL311" s="199">
        <v>0</v>
      </c>
      <c r="IM311" s="199">
        <v>0</v>
      </c>
      <c r="IN311" s="199">
        <v>0</v>
      </c>
      <c r="IO311" s="199">
        <v>0</v>
      </c>
      <c r="IP311" s="199">
        <v>0</v>
      </c>
      <c r="IQ311" s="199">
        <v>0</v>
      </c>
      <c r="IR311" s="199">
        <v>0</v>
      </c>
      <c r="IS311" s="199">
        <v>0</v>
      </c>
      <c r="IT311" s="199">
        <v>0</v>
      </c>
      <c r="IU311" s="199">
        <v>0</v>
      </c>
      <c r="IV311" s="199">
        <v>0</v>
      </c>
      <c r="IW311" s="199">
        <v>0</v>
      </c>
      <c r="IX311" s="199">
        <v>0</v>
      </c>
      <c r="IY311" s="199">
        <v>0</v>
      </c>
      <c r="IZ311" s="196"/>
      <c r="JA311" s="199">
        <v>0</v>
      </c>
      <c r="JB311" s="199">
        <v>0</v>
      </c>
      <c r="JC311" s="199">
        <v>0</v>
      </c>
      <c r="JD311" s="199">
        <v>0</v>
      </c>
      <c r="JE311" s="199">
        <v>0</v>
      </c>
      <c r="JF311" s="199">
        <v>0</v>
      </c>
      <c r="JG311" s="199">
        <v>0</v>
      </c>
      <c r="JH311" s="199">
        <v>0</v>
      </c>
      <c r="JI311" s="199">
        <v>0</v>
      </c>
      <c r="JJ311" s="199"/>
      <c r="JK311" s="243">
        <v>0</v>
      </c>
      <c r="JL311" s="199">
        <v>0</v>
      </c>
      <c r="JM311" s="199">
        <v>0</v>
      </c>
      <c r="JN311" s="199">
        <v>0</v>
      </c>
      <c r="JO311" s="199">
        <v>0</v>
      </c>
      <c r="JP311" s="199">
        <v>0</v>
      </c>
      <c r="JQ311" s="196"/>
      <c r="JR311" s="199">
        <v>0</v>
      </c>
      <c r="JS311" s="199">
        <v>0</v>
      </c>
      <c r="JT311" s="199">
        <v>0</v>
      </c>
      <c r="JU311" s="199">
        <v>0</v>
      </c>
      <c r="JV311" s="199">
        <v>0</v>
      </c>
      <c r="JW311" s="199">
        <v>0</v>
      </c>
      <c r="JX311" s="199">
        <v>0</v>
      </c>
      <c r="JY311" s="199">
        <v>0</v>
      </c>
      <c r="JZ311" s="199">
        <v>0</v>
      </c>
      <c r="KA311" s="199">
        <v>0</v>
      </c>
      <c r="KB311" s="199">
        <v>0</v>
      </c>
      <c r="KC311" s="199">
        <v>0</v>
      </c>
      <c r="KD311" s="199">
        <v>0</v>
      </c>
      <c r="KE311" s="199">
        <v>0</v>
      </c>
      <c r="KF311" s="199">
        <v>0</v>
      </c>
      <c r="KG311" s="199">
        <v>0</v>
      </c>
      <c r="KH311" s="199">
        <v>0</v>
      </c>
      <c r="KI311" s="199">
        <v>0</v>
      </c>
      <c r="KJ311" s="199">
        <v>0</v>
      </c>
      <c r="KK311" s="199">
        <v>0</v>
      </c>
      <c r="KL311" s="199">
        <v>0</v>
      </c>
      <c r="KM311" s="199">
        <v>0</v>
      </c>
      <c r="KN311" s="199">
        <v>0</v>
      </c>
      <c r="KO311" s="199">
        <v>0</v>
      </c>
      <c r="KP311" s="199">
        <v>0</v>
      </c>
      <c r="KQ311" s="199">
        <v>0</v>
      </c>
      <c r="KR311" s="199">
        <v>0</v>
      </c>
      <c r="KS311" s="199">
        <v>0</v>
      </c>
      <c r="KT311" s="199">
        <v>0</v>
      </c>
      <c r="KU311" s="199">
        <v>0</v>
      </c>
      <c r="KV311" s="199">
        <v>0</v>
      </c>
      <c r="KW311" s="199">
        <v>0</v>
      </c>
      <c r="KX311" s="196"/>
      <c r="KY311" s="196"/>
      <c r="KZ311" s="196"/>
      <c r="LA311" s="196"/>
      <c r="LB311" s="199">
        <v>0</v>
      </c>
      <c r="LC311" s="199">
        <v>0</v>
      </c>
      <c r="LD311" s="199">
        <v>0</v>
      </c>
      <c r="LE311" s="199">
        <v>0</v>
      </c>
      <c r="LF311" s="199">
        <v>0</v>
      </c>
      <c r="LG311" s="199">
        <v>0</v>
      </c>
      <c r="LH311" s="196"/>
      <c r="LI311" s="196"/>
      <c r="LJ311" s="196"/>
      <c r="LK311" s="196"/>
      <c r="LL311" s="196"/>
      <c r="LM311" s="196"/>
      <c r="LN311" s="196"/>
      <c r="LO311" s="196"/>
      <c r="LP311" s="196"/>
      <c r="LQ311" s="199">
        <v>0</v>
      </c>
      <c r="LR311" s="196"/>
      <c r="LS311" s="196"/>
      <c r="LT311" s="196"/>
      <c r="LU311" s="196"/>
      <c r="LV311" s="196"/>
      <c r="LW311" s="196"/>
      <c r="LX311" s="196"/>
      <c r="LY311" s="196"/>
      <c r="LZ311" s="196"/>
      <c r="MA311" s="196"/>
      <c r="MB311" s="196"/>
      <c r="MC311" s="196"/>
      <c r="MD311" s="196"/>
      <c r="ME311" s="196"/>
      <c r="MF311" s="196"/>
      <c r="MG311" s="196"/>
      <c r="MH311" s="196"/>
      <c r="MI311" s="196"/>
      <c r="MJ311" s="196"/>
      <c r="MK311" s="196"/>
      <c r="ML311" s="196"/>
      <c r="MM311" s="196"/>
      <c r="MN311" s="199">
        <v>0</v>
      </c>
      <c r="MO311" s="199">
        <v>0</v>
      </c>
      <c r="MP311" s="196"/>
      <c r="MQ311" s="199">
        <v>0</v>
      </c>
      <c r="MR311" s="196"/>
      <c r="MS311" s="196"/>
      <c r="MT311" s="196"/>
      <c r="MU311" s="196"/>
      <c r="MV311" s="196"/>
      <c r="MW311" s="196"/>
      <c r="MX311" s="196"/>
      <c r="MY311" s="196"/>
      <c r="MZ311" s="196"/>
      <c r="NA311" s="199">
        <v>0</v>
      </c>
      <c r="NB311" s="196"/>
      <c r="NC311" s="196"/>
      <c r="ND311" s="196"/>
      <c r="NE311" s="196"/>
      <c r="NF311" s="196"/>
      <c r="NG311" s="196"/>
      <c r="NH311" s="196"/>
      <c r="NI311" s="196"/>
      <c r="NJ311" s="196"/>
      <c r="NK311" s="196"/>
      <c r="NL311" s="196"/>
      <c r="NM311" s="196"/>
      <c r="NN311" s="196"/>
      <c r="NO311" s="196"/>
      <c r="NP311" s="196"/>
      <c r="NQ311" s="196"/>
      <c r="NR311" s="196"/>
      <c r="NS311" s="196"/>
      <c r="NT311" s="196"/>
      <c r="NU311" s="196"/>
      <c r="NV311" s="196"/>
      <c r="NW311" s="196"/>
      <c r="NX311" s="196"/>
      <c r="NY311" s="196"/>
      <c r="NZ311" s="196"/>
      <c r="OA311" s="196"/>
      <c r="OB311" s="196"/>
      <c r="OC311" s="196"/>
      <c r="OD311" s="196"/>
      <c r="OE311" s="196"/>
      <c r="OF311" s="196"/>
      <c r="OG311" s="196"/>
      <c r="OH311" s="196"/>
      <c r="OI311" s="196"/>
      <c r="OJ311" s="196"/>
      <c r="OK311" s="196"/>
      <c r="OL311" s="196"/>
      <c r="OM311" s="196"/>
      <c r="ON311" s="196"/>
      <c r="OO311" s="196"/>
      <c r="OP311" s="196"/>
      <c r="OQ311" s="196"/>
      <c r="OR311" s="196"/>
      <c r="OS311" s="196"/>
      <c r="OT311" s="196"/>
      <c r="OU311" s="196"/>
      <c r="OV311" s="196"/>
      <c r="OW311" s="196"/>
      <c r="OX311" s="196"/>
      <c r="OY311" s="196"/>
      <c r="OZ311" s="196"/>
      <c r="PA311" s="196"/>
      <c r="PB311" s="196"/>
      <c r="PC311" s="196"/>
      <c r="PD311" s="196"/>
      <c r="PE311" s="196"/>
      <c r="PF311" s="196"/>
      <c r="PG311" s="196"/>
      <c r="PH311" s="196"/>
      <c r="PI311" s="196"/>
      <c r="PJ311" s="196"/>
      <c r="PK311" s="196"/>
      <c r="PL311" s="196"/>
      <c r="PM311" s="196"/>
      <c r="PN311" s="196"/>
      <c r="PO311" s="196"/>
      <c r="PP311" s="196"/>
      <c r="PQ311" s="196"/>
      <c r="PR311" s="196"/>
      <c r="PS311" s="196"/>
      <c r="PT311" s="196"/>
      <c r="PU311" s="196"/>
      <c r="PV311" s="196"/>
      <c r="PW311" s="196"/>
      <c r="PX311" s="261"/>
      <c r="PY311" s="261"/>
      <c r="PZ311" s="261"/>
      <c r="QA311" s="261"/>
      <c r="QB311" s="261"/>
      <c r="QC311" s="261"/>
      <c r="QD311" s="261"/>
      <c r="QE311" s="261"/>
      <c r="QF311" s="261"/>
      <c r="QG311" s="261"/>
      <c r="QH311" s="261"/>
      <c r="QI311" s="261"/>
      <c r="QJ311" s="261"/>
      <c r="QK311" s="261"/>
      <c r="QL311" s="261"/>
      <c r="QM311" s="261"/>
      <c r="QN311" s="261"/>
      <c r="QO311" s="261"/>
      <c r="QP311" s="261"/>
      <c r="QQ311" s="261"/>
      <c r="QR311" s="261"/>
      <c r="QS311" s="261"/>
      <c r="QT311" s="261"/>
      <c r="QU311" s="261"/>
      <c r="QV311" s="261"/>
      <c r="QW311" s="261"/>
      <c r="QX311" s="261"/>
      <c r="QY311" s="261"/>
      <c r="QZ311" s="261"/>
      <c r="RA311" s="261"/>
      <c r="RB311" s="261"/>
      <c r="RC311" s="261"/>
      <c r="RD311" s="261"/>
      <c r="RE311" s="261"/>
      <c r="RF311" s="261"/>
      <c r="RG311" s="261"/>
      <c r="RH311" s="261"/>
      <c r="RI311" s="261"/>
      <c r="RJ311" s="261"/>
      <c r="RK311" s="261"/>
      <c r="RL311" s="261"/>
      <c r="RM311" s="261"/>
      <c r="RN311" s="261"/>
      <c r="RO311" s="261"/>
      <c r="RP311" s="261"/>
      <c r="RQ311" s="261"/>
      <c r="RR311" s="261"/>
      <c r="RS311" s="261"/>
      <c r="RT311" s="261"/>
      <c r="RU311" s="261"/>
      <c r="RV311" s="261"/>
      <c r="RW311" s="261"/>
      <c r="RX311" s="261"/>
      <c r="RY311" s="261"/>
      <c r="RZ311" s="261"/>
      <c r="SA311" s="261"/>
      <c r="SB311" s="261"/>
      <c r="SC311" s="261"/>
      <c r="SD311" s="261"/>
      <c r="SE311" s="261"/>
    </row>
    <row r="312" spans="1:499" x14ac:dyDescent="0.2">
      <c r="A312" s="230" t="s">
        <v>830</v>
      </c>
      <c r="B312" s="231" t="s">
        <v>4701</v>
      </c>
      <c r="C312" s="225"/>
      <c r="D312" s="225"/>
      <c r="E312" s="225"/>
      <c r="F312" s="226" t="s">
        <v>6034</v>
      </c>
      <c r="G312" s="226" t="s">
        <v>5550</v>
      </c>
      <c r="H312" s="226" t="s">
        <v>5551</v>
      </c>
      <c r="I312" s="226" t="s">
        <v>6033</v>
      </c>
      <c r="J312" s="226"/>
      <c r="K312" s="226"/>
      <c r="L312" s="226"/>
      <c r="M312" s="226"/>
      <c r="N312" s="226" t="s">
        <v>5553</v>
      </c>
      <c r="O312" s="226" t="s">
        <v>5641</v>
      </c>
      <c r="P312" s="226"/>
      <c r="Q312" s="237">
        <v>1</v>
      </c>
      <c r="R312" s="238"/>
      <c r="S312" s="238"/>
      <c r="T312" s="238"/>
      <c r="U312" s="238"/>
      <c r="V312" s="238"/>
      <c r="W312" s="232"/>
      <c r="X312" s="232"/>
      <c r="Y312" s="232" t="s">
        <v>5556</v>
      </c>
      <c r="Z312" s="235">
        <v>0</v>
      </c>
      <c r="AA312" s="235">
        <v>11.15</v>
      </c>
      <c r="AB312" s="235">
        <v>0</v>
      </c>
      <c r="AC312" s="224">
        <v>36526</v>
      </c>
      <c r="AD312" s="224">
        <v>36526</v>
      </c>
      <c r="AE312" s="125">
        <v>18</v>
      </c>
      <c r="AF312" s="125">
        <v>24</v>
      </c>
      <c r="AG312" s="125">
        <v>12</v>
      </c>
      <c r="AH312" s="236">
        <v>1</v>
      </c>
      <c r="AI312" s="236"/>
      <c r="AJ312" s="125" t="s">
        <v>686</v>
      </c>
      <c r="AK312" s="175"/>
      <c r="AL312" s="125" t="s">
        <v>820</v>
      </c>
      <c r="AM312" s="27" t="s">
        <v>820</v>
      </c>
      <c r="AN312" s="126">
        <v>0.16</v>
      </c>
      <c r="AO312" s="126">
        <v>351.6</v>
      </c>
      <c r="AP312" s="126">
        <v>460.9</v>
      </c>
      <c r="AQ312" s="126">
        <v>1.6</v>
      </c>
      <c r="AR312" s="125">
        <v>1</v>
      </c>
      <c r="AS312" s="125">
        <v>0</v>
      </c>
      <c r="AT312" s="178"/>
      <c r="AU312" s="178"/>
      <c r="AV312" s="178"/>
      <c r="AW312" s="239" t="s">
        <v>855</v>
      </c>
      <c r="AX312" s="239" t="s">
        <v>846</v>
      </c>
      <c r="AY312" s="127"/>
      <c r="AZ312" s="127"/>
      <c r="BA312" s="128">
        <v>1</v>
      </c>
      <c r="BB312" s="128" t="s">
        <v>5252</v>
      </c>
      <c r="BC312" s="128"/>
      <c r="BD312" s="128">
        <v>1</v>
      </c>
      <c r="BE312" s="129" t="s">
        <v>541</v>
      </c>
      <c r="BF312" s="130">
        <v>1</v>
      </c>
      <c r="BG312" s="240"/>
      <c r="BH312" s="241"/>
      <c r="BI312" s="190"/>
      <c r="BJ312" s="131">
        <v>225</v>
      </c>
      <c r="BK312" s="191">
        <v>7</v>
      </c>
      <c r="BL312" s="13">
        <v>150</v>
      </c>
      <c r="BM312" s="13">
        <v>74</v>
      </c>
      <c r="BN312" s="27" t="s">
        <v>705</v>
      </c>
      <c r="BO312" s="13" t="s">
        <v>5562</v>
      </c>
      <c r="BP312" s="222">
        <v>0</v>
      </c>
      <c r="BQ312" s="132"/>
      <c r="BR312" s="133"/>
      <c r="BS312" s="125">
        <v>1000000000</v>
      </c>
      <c r="BT312" s="134">
        <v>95</v>
      </c>
      <c r="BU312" s="135">
        <v>0.57779999999999998</v>
      </c>
      <c r="BV312" s="134">
        <v>200</v>
      </c>
      <c r="BW312" s="136">
        <v>0</v>
      </c>
      <c r="BX312" s="136">
        <v>100</v>
      </c>
      <c r="BY312" s="136">
        <v>100</v>
      </c>
      <c r="BZ312" s="134">
        <v>0</v>
      </c>
      <c r="CA312" s="134">
        <v>0</v>
      </c>
      <c r="CB312" s="134">
        <v>295</v>
      </c>
      <c r="CC312" s="135">
        <v>-0.31109999999999999</v>
      </c>
      <c r="CD312" s="134"/>
      <c r="CE312" s="134"/>
      <c r="CF312" s="137">
        <v>0</v>
      </c>
      <c r="CG312" s="134">
        <v>75</v>
      </c>
      <c r="CH312" s="132"/>
      <c r="CI312" s="132"/>
      <c r="CJ312" s="229" t="s">
        <v>820</v>
      </c>
      <c r="CK312" s="233" t="s">
        <v>820</v>
      </c>
      <c r="CL312" s="138">
        <v>0</v>
      </c>
      <c r="CM312" s="138">
        <v>0</v>
      </c>
      <c r="CN312" s="135">
        <v>0</v>
      </c>
      <c r="CO312" s="135">
        <v>0</v>
      </c>
      <c r="CP312" s="139"/>
      <c r="CQ312" s="135">
        <v>1</v>
      </c>
      <c r="CR312" s="179">
        <v>43280</v>
      </c>
      <c r="CS312" s="180">
        <v>43367</v>
      </c>
      <c r="CT312" s="181">
        <v>43493</v>
      </c>
      <c r="CU312" s="181">
        <v>43311</v>
      </c>
      <c r="CV312" s="181">
        <v>43395</v>
      </c>
      <c r="CW312" s="181">
        <v>43395</v>
      </c>
      <c r="CX312" s="181">
        <v>43479</v>
      </c>
      <c r="CY312" s="135">
        <v>4.2412119480024559</v>
      </c>
      <c r="CZ312" s="134">
        <v>0</v>
      </c>
      <c r="DA312" s="135">
        <v>0.5145631067961165</v>
      </c>
      <c r="DB312" s="135">
        <v>0</v>
      </c>
      <c r="DC312" s="135">
        <v>2.9126213592233011E-2</v>
      </c>
      <c r="DD312" s="135">
        <v>0</v>
      </c>
      <c r="DE312" s="140">
        <v>0</v>
      </c>
      <c r="DF312" s="13" t="s">
        <v>820</v>
      </c>
      <c r="DG312" s="80" t="s">
        <v>820</v>
      </c>
      <c r="DH312" s="18" t="b">
        <v>0</v>
      </c>
      <c r="DI312" s="79"/>
      <c r="DJ312" s="79"/>
      <c r="DK312" s="192"/>
      <c r="DL312" s="174"/>
      <c r="DM312" s="193"/>
      <c r="DN312" s="135"/>
      <c r="DO312" s="79"/>
      <c r="DP312" s="79"/>
      <c r="DQ312" s="79"/>
      <c r="DR312" s="79"/>
      <c r="DS312" s="79"/>
      <c r="DT312" s="79"/>
      <c r="DU312" s="79"/>
      <c r="DV312" s="18"/>
      <c r="DW312" s="18"/>
      <c r="DX312" s="18"/>
      <c r="DY312" s="177"/>
      <c r="DZ312" s="177">
        <v>0</v>
      </c>
      <c r="EA312" s="177">
        <v>0</v>
      </c>
      <c r="EB312" s="177">
        <v>0</v>
      </c>
      <c r="EC312" s="177">
        <v>0</v>
      </c>
      <c r="ED312" s="177">
        <v>0</v>
      </c>
      <c r="EE312" s="177">
        <v>0</v>
      </c>
      <c r="EF312" s="177">
        <v>0</v>
      </c>
      <c r="EG312" s="177">
        <v>0</v>
      </c>
      <c r="EH312" s="177">
        <v>0</v>
      </c>
      <c r="EI312" s="177">
        <v>0</v>
      </c>
      <c r="EJ312" s="177">
        <v>0</v>
      </c>
      <c r="EK312" s="177">
        <v>0</v>
      </c>
      <c r="EL312" s="177">
        <v>0</v>
      </c>
      <c r="EM312" s="177">
        <v>0</v>
      </c>
      <c r="EN312" s="177">
        <v>0</v>
      </c>
      <c r="EO312" s="177">
        <v>0</v>
      </c>
      <c r="EP312" s="177">
        <v>0</v>
      </c>
      <c r="EQ312" s="177">
        <v>0</v>
      </c>
      <c r="ER312" s="177">
        <v>0</v>
      </c>
      <c r="ES312" s="177">
        <v>0</v>
      </c>
      <c r="ET312" s="177">
        <v>0</v>
      </c>
      <c r="EU312" s="177">
        <v>0</v>
      </c>
      <c r="EV312" s="177">
        <v>0</v>
      </c>
      <c r="EW312" s="177">
        <v>0</v>
      </c>
      <c r="EX312" s="177">
        <v>0</v>
      </c>
      <c r="EY312" s="177">
        <v>225</v>
      </c>
      <c r="EZ312" s="177">
        <v>0</v>
      </c>
      <c r="FA312" s="177">
        <v>0</v>
      </c>
      <c r="FB312" s="177">
        <v>225</v>
      </c>
      <c r="FC312" s="199"/>
      <c r="FD312" s="198"/>
      <c r="FE312" s="198"/>
      <c r="FF312" s="198"/>
      <c r="FG312" s="198"/>
      <c r="FH312" s="198"/>
      <c r="FI312" s="198"/>
      <c r="FJ312" s="198"/>
      <c r="FK312" s="198"/>
      <c r="FL312" s="198"/>
      <c r="FM312" s="198"/>
      <c r="FN312" s="198"/>
      <c r="FO312" s="198"/>
      <c r="FP312" s="198"/>
      <c r="FQ312" s="198"/>
      <c r="FR312" s="198"/>
      <c r="FS312" s="198"/>
      <c r="FT312" s="198"/>
      <c r="FU312" s="198"/>
      <c r="FV312" s="198"/>
      <c r="FW312" s="198"/>
      <c r="FX312" s="198"/>
      <c r="FY312" s="198"/>
      <c r="FZ312" s="199">
        <v>0</v>
      </c>
      <c r="GA312" s="199">
        <v>0</v>
      </c>
      <c r="GB312" s="199">
        <v>0</v>
      </c>
      <c r="GC312" s="199">
        <v>0</v>
      </c>
      <c r="GD312" s="199">
        <v>0</v>
      </c>
      <c r="GE312" s="199">
        <v>0</v>
      </c>
      <c r="GF312" s="199">
        <v>0</v>
      </c>
      <c r="GG312" s="199">
        <v>0</v>
      </c>
      <c r="GH312" s="199">
        <v>0</v>
      </c>
      <c r="GI312" s="199">
        <v>0</v>
      </c>
      <c r="GJ312" s="199">
        <v>0</v>
      </c>
      <c r="GK312" s="199">
        <v>0</v>
      </c>
      <c r="GL312" s="199">
        <v>0</v>
      </c>
      <c r="GM312" s="199">
        <v>0</v>
      </c>
      <c r="GN312" s="199">
        <v>0</v>
      </c>
      <c r="GO312" s="199">
        <v>0</v>
      </c>
      <c r="GP312" s="199">
        <v>0</v>
      </c>
      <c r="GQ312" s="199">
        <v>0</v>
      </c>
      <c r="GR312" s="199">
        <v>0</v>
      </c>
      <c r="GS312" s="199">
        <v>0</v>
      </c>
      <c r="GT312" s="199">
        <v>0</v>
      </c>
      <c r="GU312" s="199">
        <v>0</v>
      </c>
      <c r="GV312" s="199">
        <v>0</v>
      </c>
      <c r="GW312" s="199">
        <v>0</v>
      </c>
      <c r="GX312" s="199">
        <v>0</v>
      </c>
      <c r="GY312" s="199">
        <v>0</v>
      </c>
      <c r="GZ312" s="199">
        <v>0</v>
      </c>
      <c r="HA312" s="199">
        <v>0</v>
      </c>
      <c r="HB312" s="199">
        <v>0</v>
      </c>
      <c r="HC312" s="199">
        <v>0</v>
      </c>
      <c r="HD312" s="199">
        <v>0</v>
      </c>
      <c r="HE312" s="199">
        <v>1</v>
      </c>
      <c r="HF312" s="199">
        <v>0</v>
      </c>
      <c r="HG312" s="199">
        <v>0</v>
      </c>
      <c r="HH312" s="199">
        <v>0</v>
      </c>
      <c r="HI312" s="243">
        <v>0</v>
      </c>
      <c r="HJ312" s="243">
        <v>0</v>
      </c>
      <c r="HK312" s="198"/>
      <c r="HL312" s="198"/>
      <c r="HM312" s="243">
        <v>0</v>
      </c>
      <c r="HN312" s="243">
        <v>0</v>
      </c>
      <c r="HO312" s="243">
        <v>0</v>
      </c>
      <c r="HP312" s="243">
        <v>0</v>
      </c>
      <c r="HQ312" s="243">
        <v>0</v>
      </c>
      <c r="HR312" s="243">
        <v>0</v>
      </c>
      <c r="HS312" s="243">
        <v>0</v>
      </c>
      <c r="HT312" s="243">
        <v>0</v>
      </c>
      <c r="HU312" s="243">
        <v>0</v>
      </c>
      <c r="HV312" s="198"/>
      <c r="HW312" s="243">
        <v>0</v>
      </c>
      <c r="HX312" s="243">
        <v>0</v>
      </c>
      <c r="HY312" s="243">
        <v>0</v>
      </c>
      <c r="HZ312" s="243">
        <v>0</v>
      </c>
      <c r="IA312" s="243">
        <v>0</v>
      </c>
      <c r="IB312" s="243">
        <v>0</v>
      </c>
      <c r="IC312" s="243">
        <v>0</v>
      </c>
      <c r="ID312" s="243">
        <v>0</v>
      </c>
      <c r="IE312" s="243">
        <v>0</v>
      </c>
      <c r="IF312" s="243">
        <v>0</v>
      </c>
      <c r="IG312" s="243">
        <v>0</v>
      </c>
      <c r="IH312" s="243">
        <v>0</v>
      </c>
      <c r="II312" s="243">
        <v>0</v>
      </c>
      <c r="IJ312" s="243">
        <v>0</v>
      </c>
      <c r="IK312" s="243">
        <v>0</v>
      </c>
      <c r="IL312" s="243">
        <v>0</v>
      </c>
      <c r="IM312" s="243">
        <v>0</v>
      </c>
      <c r="IN312" s="243">
        <v>0</v>
      </c>
      <c r="IO312" s="243">
        <v>0</v>
      </c>
      <c r="IP312" s="243">
        <v>0</v>
      </c>
      <c r="IQ312" s="243">
        <v>0</v>
      </c>
      <c r="IR312" s="243">
        <v>0</v>
      </c>
      <c r="IS312" s="243">
        <v>0</v>
      </c>
      <c r="IT312" s="243">
        <v>0</v>
      </c>
      <c r="IU312" s="243">
        <v>0</v>
      </c>
      <c r="IV312" s="243">
        <v>0</v>
      </c>
      <c r="IW312" s="243">
        <v>0</v>
      </c>
      <c r="IX312" s="243">
        <v>0</v>
      </c>
      <c r="IY312" s="243">
        <v>0</v>
      </c>
      <c r="IZ312" s="198"/>
      <c r="JA312" s="243">
        <v>0</v>
      </c>
      <c r="JB312" s="243">
        <v>0</v>
      </c>
      <c r="JC312" s="243">
        <v>0</v>
      </c>
      <c r="JD312" s="243">
        <v>0</v>
      </c>
      <c r="JE312" s="243">
        <v>0</v>
      </c>
      <c r="JF312" s="243">
        <v>0</v>
      </c>
      <c r="JG312" s="243">
        <v>0</v>
      </c>
      <c r="JH312" s="243">
        <v>0</v>
      </c>
      <c r="JI312" s="243">
        <v>0</v>
      </c>
      <c r="JJ312" s="243"/>
      <c r="JK312" s="243">
        <v>0</v>
      </c>
      <c r="JL312" s="243">
        <v>0</v>
      </c>
      <c r="JM312" s="243">
        <v>0</v>
      </c>
      <c r="JN312" s="243">
        <v>0</v>
      </c>
      <c r="JO312" s="243">
        <v>0</v>
      </c>
      <c r="JP312" s="243">
        <v>0</v>
      </c>
      <c r="JQ312" s="198"/>
      <c r="JR312" s="243">
        <v>0</v>
      </c>
      <c r="JS312" s="243">
        <v>0</v>
      </c>
      <c r="JT312" s="243">
        <v>0</v>
      </c>
      <c r="JU312" s="243">
        <v>0</v>
      </c>
      <c r="JV312" s="243">
        <v>0</v>
      </c>
      <c r="JW312" s="243">
        <v>0</v>
      </c>
      <c r="JX312" s="243">
        <v>0</v>
      </c>
      <c r="JY312" s="243">
        <v>0</v>
      </c>
      <c r="JZ312" s="243">
        <v>0</v>
      </c>
      <c r="KA312" s="243">
        <v>0</v>
      </c>
      <c r="KB312" s="243">
        <v>0</v>
      </c>
      <c r="KC312" s="243">
        <v>0</v>
      </c>
      <c r="KD312" s="243">
        <v>0</v>
      </c>
      <c r="KE312" s="243">
        <v>0</v>
      </c>
      <c r="KF312" s="243">
        <v>0</v>
      </c>
      <c r="KG312" s="243">
        <v>0</v>
      </c>
      <c r="KH312" s="243">
        <v>0</v>
      </c>
      <c r="KI312" s="243">
        <v>0</v>
      </c>
      <c r="KJ312" s="243">
        <v>0</v>
      </c>
      <c r="KK312" s="243">
        <v>0</v>
      </c>
      <c r="KL312" s="243">
        <v>0</v>
      </c>
      <c r="KM312" s="243">
        <v>0</v>
      </c>
      <c r="KN312" s="243">
        <v>0</v>
      </c>
      <c r="KO312" s="243">
        <v>0</v>
      </c>
      <c r="KP312" s="243">
        <v>0</v>
      </c>
      <c r="KQ312" s="243">
        <v>0</v>
      </c>
      <c r="KR312" s="243">
        <v>0</v>
      </c>
      <c r="KS312" s="243">
        <v>0</v>
      </c>
      <c r="KT312" s="243">
        <v>0</v>
      </c>
      <c r="KU312" s="243">
        <v>0</v>
      </c>
      <c r="KV312" s="243">
        <v>0</v>
      </c>
      <c r="KW312" s="243">
        <v>0</v>
      </c>
      <c r="KX312" s="198"/>
      <c r="KY312" s="198"/>
      <c r="KZ312" s="198"/>
      <c r="LA312" s="198"/>
      <c r="LB312" s="243">
        <v>0</v>
      </c>
      <c r="LC312" s="243">
        <v>0</v>
      </c>
      <c r="LD312" s="243">
        <v>0</v>
      </c>
      <c r="LE312" s="243">
        <v>0</v>
      </c>
      <c r="LF312" s="243">
        <v>0</v>
      </c>
      <c r="LG312" s="243">
        <v>0</v>
      </c>
      <c r="LH312" s="198"/>
      <c r="LI312" s="198"/>
      <c r="LJ312" s="198"/>
      <c r="LK312" s="198"/>
      <c r="LL312" s="198"/>
      <c r="LM312" s="198"/>
      <c r="LN312" s="198"/>
      <c r="LO312" s="198"/>
      <c r="LP312" s="198"/>
      <c r="LQ312" s="243">
        <v>0</v>
      </c>
      <c r="LR312" s="198"/>
      <c r="LS312" s="198"/>
      <c r="LT312" s="198"/>
      <c r="LU312" s="198"/>
      <c r="LV312" s="198"/>
      <c r="LW312" s="198"/>
      <c r="LX312" s="198"/>
      <c r="LY312" s="198"/>
      <c r="LZ312" s="198"/>
      <c r="MA312" s="198"/>
      <c r="MB312" s="198"/>
      <c r="MC312" s="198"/>
      <c r="MD312" s="198"/>
      <c r="ME312" s="198"/>
      <c r="MF312" s="198"/>
      <c r="MG312" s="198"/>
      <c r="MH312" s="198"/>
      <c r="MI312" s="198"/>
      <c r="MJ312" s="198"/>
      <c r="MK312" s="198"/>
      <c r="ML312" s="198"/>
      <c r="MM312" s="198"/>
      <c r="MN312" s="243">
        <v>0</v>
      </c>
      <c r="MO312" s="244">
        <v>95</v>
      </c>
      <c r="MP312" s="198"/>
      <c r="MQ312" s="244">
        <v>95</v>
      </c>
      <c r="MR312" s="198"/>
      <c r="MS312" s="198"/>
      <c r="MT312" s="198"/>
      <c r="MU312" s="198"/>
      <c r="MV312" s="198"/>
      <c r="MW312" s="198"/>
      <c r="MX312" s="198"/>
      <c r="MY312" s="198"/>
      <c r="MZ312" s="198"/>
      <c r="NA312" s="244">
        <v>95</v>
      </c>
      <c r="NB312" s="198"/>
      <c r="NC312" s="198"/>
      <c r="ND312" s="198"/>
      <c r="NE312" s="198"/>
      <c r="NF312" s="198"/>
      <c r="NG312" s="198"/>
      <c r="NH312" s="198"/>
      <c r="NI312" s="198"/>
      <c r="NJ312" s="198"/>
      <c r="NK312" s="198"/>
      <c r="NL312" s="198"/>
      <c r="NM312" s="198"/>
      <c r="NN312" s="198"/>
      <c r="NO312" s="198"/>
      <c r="NP312" s="198"/>
      <c r="NQ312" s="198"/>
      <c r="NR312" s="198"/>
      <c r="NS312" s="198"/>
      <c r="NT312" s="198"/>
      <c r="NU312" s="198"/>
      <c r="NV312" s="198"/>
      <c r="NW312" s="198"/>
      <c r="NX312" s="198"/>
      <c r="NY312" s="198"/>
      <c r="NZ312" s="198"/>
      <c r="OA312" s="198"/>
      <c r="OB312" s="198"/>
      <c r="OC312" s="198"/>
      <c r="OD312" s="198"/>
      <c r="OE312" s="198"/>
      <c r="OF312" s="198"/>
      <c r="OG312" s="198"/>
      <c r="OH312" s="198"/>
      <c r="OI312" s="198"/>
      <c r="OJ312" s="198"/>
      <c r="OK312" s="198"/>
      <c r="OL312" s="198"/>
      <c r="OM312" s="198"/>
      <c r="ON312" s="198"/>
      <c r="OO312" s="198"/>
      <c r="OP312" s="198"/>
      <c r="OQ312" s="198"/>
      <c r="OR312" s="198"/>
      <c r="OS312" s="198"/>
      <c r="OT312" s="198"/>
      <c r="OU312" s="198"/>
      <c r="OV312" s="198"/>
      <c r="OW312" s="198"/>
      <c r="OX312" s="198"/>
      <c r="OY312" s="198"/>
      <c r="OZ312" s="198"/>
      <c r="PA312" s="198"/>
      <c r="PB312" s="198"/>
      <c r="PC312" s="198"/>
      <c r="PD312" s="198"/>
      <c r="PE312" s="198"/>
      <c r="PF312" s="198"/>
      <c r="PG312" s="198"/>
      <c r="PH312" s="198"/>
      <c r="PI312" s="198"/>
      <c r="PJ312" s="198"/>
      <c r="PK312" s="198"/>
      <c r="PL312" s="198"/>
      <c r="PM312" s="198"/>
      <c r="PN312" s="198"/>
      <c r="PO312" s="198"/>
      <c r="PP312" s="198"/>
      <c r="PQ312" s="198"/>
      <c r="PR312" s="198"/>
      <c r="PS312" s="198"/>
      <c r="PT312" s="198"/>
      <c r="PU312" s="198"/>
      <c r="PV312" s="198"/>
      <c r="PW312" s="198"/>
      <c r="PX312" s="261"/>
      <c r="PY312" s="261"/>
      <c r="PZ312" s="261"/>
      <c r="QA312" s="261"/>
      <c r="QB312" s="261"/>
      <c r="QC312" s="261"/>
      <c r="QD312" s="261"/>
      <c r="QE312" s="261"/>
      <c r="QF312" s="261"/>
      <c r="QG312" s="261"/>
      <c r="QH312" s="261"/>
      <c r="QI312" s="261"/>
      <c r="QJ312" s="261"/>
      <c r="QK312" s="261"/>
      <c r="QL312" s="261"/>
      <c r="QM312" s="261"/>
      <c r="QN312" s="261"/>
      <c r="QO312" s="261"/>
      <c r="QP312" s="261"/>
      <c r="QQ312" s="261"/>
      <c r="QR312" s="261"/>
      <c r="QS312" s="261"/>
      <c r="QT312" s="261"/>
      <c r="QU312" s="261"/>
      <c r="QV312" s="261"/>
      <c r="QW312" s="261"/>
      <c r="QX312" s="261"/>
      <c r="QY312" s="261"/>
      <c r="QZ312" s="261"/>
      <c r="RA312" s="261"/>
      <c r="RB312" s="261"/>
      <c r="RC312" s="261"/>
      <c r="RD312" s="261"/>
      <c r="RE312" s="261"/>
      <c r="RF312" s="261"/>
      <c r="RG312" s="261"/>
      <c r="RH312" s="261"/>
      <c r="RI312" s="261"/>
      <c r="RJ312" s="261"/>
      <c r="RK312" s="261"/>
      <c r="RL312" s="261"/>
      <c r="RM312" s="261"/>
      <c r="RN312" s="261"/>
      <c r="RO312" s="261"/>
      <c r="RP312" s="261"/>
      <c r="RQ312" s="261"/>
      <c r="RR312" s="261"/>
      <c r="RS312" s="261"/>
      <c r="RT312" s="261"/>
      <c r="RU312" s="261"/>
      <c r="RV312" s="261"/>
      <c r="RW312" s="261"/>
      <c r="RX312" s="261"/>
      <c r="RY312" s="261"/>
      <c r="RZ312" s="261"/>
      <c r="SA312" s="261"/>
      <c r="SB312" s="261"/>
      <c r="SC312" s="261"/>
      <c r="SD312" s="261"/>
      <c r="SE312" s="261"/>
    </row>
    <row r="313" spans="1:499" x14ac:dyDescent="0.2">
      <c r="A313" s="230" t="s">
        <v>830</v>
      </c>
      <c r="B313" s="231" t="s">
        <v>4537</v>
      </c>
      <c r="C313" s="225"/>
      <c r="D313" s="225"/>
      <c r="E313" s="225"/>
      <c r="F313" s="226" t="s">
        <v>6035</v>
      </c>
      <c r="G313" s="226" t="s">
        <v>5550</v>
      </c>
      <c r="H313" s="226" t="s">
        <v>5551</v>
      </c>
      <c r="I313" s="226" t="s">
        <v>6033</v>
      </c>
      <c r="J313" s="226"/>
      <c r="K313" s="226"/>
      <c r="L313" s="226"/>
      <c r="M313" s="226"/>
      <c r="N313" s="226" t="s">
        <v>5553</v>
      </c>
      <c r="O313" s="226" t="s">
        <v>5667</v>
      </c>
      <c r="P313" s="226"/>
      <c r="Q313" s="237">
        <v>0</v>
      </c>
      <c r="R313" s="238"/>
      <c r="S313" s="238"/>
      <c r="T313" s="238"/>
      <c r="U313" s="238"/>
      <c r="V313" s="238"/>
      <c r="W313" s="232" t="s">
        <v>5555</v>
      </c>
      <c r="X313" s="232"/>
      <c r="Y313" s="232" t="s">
        <v>5556</v>
      </c>
      <c r="Z313" s="235">
        <v>5.28</v>
      </c>
      <c r="AA313" s="235">
        <v>8.5299999999999994</v>
      </c>
      <c r="AB313" s="235">
        <v>0</v>
      </c>
      <c r="AC313" s="224">
        <v>36526</v>
      </c>
      <c r="AD313" s="224">
        <v>36526</v>
      </c>
      <c r="AE313" s="125">
        <v>18</v>
      </c>
      <c r="AF313" s="125">
        <v>24</v>
      </c>
      <c r="AG313" s="125">
        <v>12</v>
      </c>
      <c r="AH313" s="236">
        <v>1</v>
      </c>
      <c r="AI313" s="236" t="s">
        <v>819</v>
      </c>
      <c r="AJ313" s="125" t="s">
        <v>6225</v>
      </c>
      <c r="AK313" s="175" t="s">
        <v>5144</v>
      </c>
      <c r="AL313" s="125" t="s">
        <v>820</v>
      </c>
      <c r="AM313" s="27" t="s">
        <v>5060</v>
      </c>
      <c r="AN313" s="126">
        <v>8.36</v>
      </c>
      <c r="AO313" s="126">
        <v>29.1</v>
      </c>
      <c r="AP313" s="126">
        <v>11.5</v>
      </c>
      <c r="AQ313" s="126">
        <v>1.5</v>
      </c>
      <c r="AR313" s="125">
        <v>1</v>
      </c>
      <c r="AS313" s="125">
        <v>0</v>
      </c>
      <c r="AT313" s="178">
        <v>43333</v>
      </c>
      <c r="AU313" s="178"/>
      <c r="AV313" s="178">
        <v>43415</v>
      </c>
      <c r="AW313" s="239" t="s">
        <v>855</v>
      </c>
      <c r="AX313" s="239" t="s">
        <v>846</v>
      </c>
      <c r="AY313" s="127"/>
      <c r="AZ313" s="127"/>
      <c r="BA313" s="128">
        <v>50</v>
      </c>
      <c r="BB313" s="128" t="s">
        <v>489</v>
      </c>
      <c r="BC313" s="128"/>
      <c r="BD313" s="128">
        <v>1</v>
      </c>
      <c r="BE313" s="129" t="s">
        <v>541</v>
      </c>
      <c r="BF313" s="130">
        <v>1</v>
      </c>
      <c r="BG313" s="240"/>
      <c r="BH313" s="241"/>
      <c r="BI313" s="190"/>
      <c r="BJ313" s="131">
        <v>972</v>
      </c>
      <c r="BK313" s="191">
        <v>362</v>
      </c>
      <c r="BL313" s="13">
        <v>646</v>
      </c>
      <c r="BM313" s="13">
        <v>321</v>
      </c>
      <c r="BN313" s="27" t="s">
        <v>5557</v>
      </c>
      <c r="BO313" s="13" t="s">
        <v>705</v>
      </c>
      <c r="BP313" s="222">
        <v>900</v>
      </c>
      <c r="BQ313" s="132"/>
      <c r="BR313" s="133"/>
      <c r="BS313" s="125">
        <v>1000000000</v>
      </c>
      <c r="BT313" s="134">
        <v>185</v>
      </c>
      <c r="BU313" s="135">
        <v>0.80969999999999998</v>
      </c>
      <c r="BV313" s="134">
        <v>200</v>
      </c>
      <c r="BW313" s="136">
        <v>0</v>
      </c>
      <c r="BX313" s="136">
        <v>0</v>
      </c>
      <c r="BY313" s="136">
        <v>200</v>
      </c>
      <c r="BZ313" s="134">
        <v>0</v>
      </c>
      <c r="CA313" s="134">
        <v>0</v>
      </c>
      <c r="CB313" s="134">
        <v>385</v>
      </c>
      <c r="CC313" s="135">
        <v>0.60389999999999999</v>
      </c>
      <c r="CD313" s="134"/>
      <c r="CE313" s="134"/>
      <c r="CF313" s="137">
        <v>587</v>
      </c>
      <c r="CG313" s="134">
        <v>324</v>
      </c>
      <c r="CH313" s="132"/>
      <c r="CI313" s="132"/>
      <c r="CJ313" s="229" t="s">
        <v>820</v>
      </c>
      <c r="CK313" s="233" t="s">
        <v>820</v>
      </c>
      <c r="CL313" s="138">
        <v>442</v>
      </c>
      <c r="CM313" s="138">
        <v>0</v>
      </c>
      <c r="CN313" s="135">
        <v>0</v>
      </c>
      <c r="CO313" s="135">
        <v>0.82</v>
      </c>
      <c r="CP313" s="139"/>
      <c r="CQ313" s="135">
        <v>1</v>
      </c>
      <c r="CR313" s="179">
        <v>43479</v>
      </c>
      <c r="CS313" s="180">
        <v>43479</v>
      </c>
      <c r="CT313" s="181">
        <v>43605</v>
      </c>
      <c r="CU313" s="181">
        <v>43311</v>
      </c>
      <c r="CV313" s="181">
        <v>43395</v>
      </c>
      <c r="CW313" s="181">
        <v>43395</v>
      </c>
      <c r="CX313" s="181">
        <v>43479</v>
      </c>
      <c r="CY313" s="135">
        <v>0</v>
      </c>
      <c r="CZ313" s="134">
        <v>0</v>
      </c>
      <c r="DA313" s="135">
        <v>0</v>
      </c>
      <c r="DB313" s="135">
        <v>2.197802197802198E-2</v>
      </c>
      <c r="DC313" s="135">
        <v>0</v>
      </c>
      <c r="DD313" s="135">
        <v>0</v>
      </c>
      <c r="DE313" s="140">
        <v>0</v>
      </c>
      <c r="DF313" s="13" t="s">
        <v>820</v>
      </c>
      <c r="DG313" s="80" t="s">
        <v>706</v>
      </c>
      <c r="DH313" s="18" t="b">
        <v>0</v>
      </c>
      <c r="DI313" s="79"/>
      <c r="DJ313" s="79"/>
      <c r="DK313" s="192"/>
      <c r="DL313" s="174"/>
      <c r="DM313" s="193"/>
      <c r="DN313" s="135"/>
      <c r="DO313" s="79"/>
      <c r="DP313" s="79"/>
      <c r="DQ313" s="79"/>
      <c r="DR313" s="79"/>
      <c r="DS313" s="79"/>
      <c r="DT313" s="79"/>
      <c r="DU313" s="79"/>
      <c r="DV313" s="18"/>
      <c r="DW313" s="18"/>
      <c r="DX313" s="18"/>
      <c r="DY313" s="177"/>
      <c r="DZ313" s="177">
        <v>0</v>
      </c>
      <c r="EA313" s="177">
        <v>0</v>
      </c>
      <c r="EB313" s="177">
        <v>0</v>
      </c>
      <c r="EC313" s="177">
        <v>0</v>
      </c>
      <c r="ED313" s="177">
        <v>0</v>
      </c>
      <c r="EE313" s="177">
        <v>0</v>
      </c>
      <c r="EF313" s="177">
        <v>0</v>
      </c>
      <c r="EG313" s="177">
        <v>0</v>
      </c>
      <c r="EH313" s="177">
        <v>0</v>
      </c>
      <c r="EI313" s="177">
        <v>0</v>
      </c>
      <c r="EJ313" s="177">
        <v>0</v>
      </c>
      <c r="EK313" s="177">
        <v>0</v>
      </c>
      <c r="EL313" s="177">
        <v>0</v>
      </c>
      <c r="EM313" s="177">
        <v>0</v>
      </c>
      <c r="EN313" s="177">
        <v>0</v>
      </c>
      <c r="EO313" s="177">
        <v>0</v>
      </c>
      <c r="EP313" s="177">
        <v>0</v>
      </c>
      <c r="EQ313" s="177">
        <v>0</v>
      </c>
      <c r="ER313" s="177">
        <v>0</v>
      </c>
      <c r="ES313" s="177">
        <v>0</v>
      </c>
      <c r="ET313" s="177">
        <v>0</v>
      </c>
      <c r="EU313" s="177">
        <v>344</v>
      </c>
      <c r="EV313" s="177">
        <v>0</v>
      </c>
      <c r="EW313" s="177">
        <v>0</v>
      </c>
      <c r="EX313" s="177">
        <v>0</v>
      </c>
      <c r="EY313" s="177">
        <v>360</v>
      </c>
      <c r="EZ313" s="177">
        <v>0</v>
      </c>
      <c r="FA313" s="177">
        <v>0</v>
      </c>
      <c r="FB313" s="177">
        <v>414</v>
      </c>
      <c r="FC313" s="199"/>
      <c r="FD313" s="198"/>
      <c r="FE313" s="198"/>
      <c r="FF313" s="198"/>
      <c r="FG313" s="197">
        <v>162</v>
      </c>
      <c r="FH313" s="197">
        <v>156</v>
      </c>
      <c r="FI313" s="197">
        <v>156</v>
      </c>
      <c r="FJ313" s="197">
        <v>156</v>
      </c>
      <c r="FK313" s="242">
        <v>140</v>
      </c>
      <c r="FL313" s="242">
        <v>140</v>
      </c>
      <c r="FM313" s="242">
        <v>140</v>
      </c>
      <c r="FN313" s="242">
        <v>140</v>
      </c>
      <c r="FO313" s="242">
        <v>140</v>
      </c>
      <c r="FP313" s="242">
        <v>140</v>
      </c>
      <c r="FQ313" s="242">
        <v>140</v>
      </c>
      <c r="FR313" s="242">
        <v>140</v>
      </c>
      <c r="FS313" s="242">
        <v>140</v>
      </c>
      <c r="FT313" s="242">
        <v>140</v>
      </c>
      <c r="FU313" s="242">
        <v>140</v>
      </c>
      <c r="FV313" s="242">
        <v>140</v>
      </c>
      <c r="FW313" s="242">
        <v>140</v>
      </c>
      <c r="FX313" s="242">
        <v>140</v>
      </c>
      <c r="FY313" s="242">
        <v>140</v>
      </c>
      <c r="FZ313" s="242">
        <v>140</v>
      </c>
      <c r="GA313" s="242">
        <v>140</v>
      </c>
      <c r="GB313" s="242">
        <v>140</v>
      </c>
      <c r="GC313" s="242">
        <v>140</v>
      </c>
      <c r="GD313" s="242">
        <v>123</v>
      </c>
      <c r="GE313" s="242">
        <v>123</v>
      </c>
      <c r="GF313" s="242">
        <v>119</v>
      </c>
      <c r="GG313" s="242">
        <v>119</v>
      </c>
      <c r="GH313" s="242">
        <v>119</v>
      </c>
      <c r="GI313" s="242">
        <v>119</v>
      </c>
      <c r="GJ313" s="242">
        <v>119</v>
      </c>
      <c r="GK313" s="242">
        <v>119</v>
      </c>
      <c r="GL313" s="242">
        <v>113</v>
      </c>
      <c r="GM313" s="242">
        <v>110</v>
      </c>
      <c r="GN313" s="242">
        <v>110</v>
      </c>
      <c r="GO313" s="242">
        <v>110</v>
      </c>
      <c r="GP313" s="242">
        <v>110</v>
      </c>
      <c r="GQ313" s="242">
        <v>110</v>
      </c>
      <c r="GR313" s="242">
        <v>104</v>
      </c>
      <c r="GS313" s="242">
        <v>99</v>
      </c>
      <c r="GT313" s="242">
        <v>99</v>
      </c>
      <c r="GU313" s="242">
        <v>96</v>
      </c>
      <c r="GV313" s="242">
        <v>96</v>
      </c>
      <c r="GW313" s="242">
        <v>96</v>
      </c>
      <c r="GX313" s="242">
        <v>96</v>
      </c>
      <c r="GY313" s="242">
        <v>96</v>
      </c>
      <c r="GZ313" s="242">
        <v>94</v>
      </c>
      <c r="HA313" s="242">
        <v>92</v>
      </c>
      <c r="HB313" s="242">
        <v>88</v>
      </c>
      <c r="HC313" s="242">
        <v>88</v>
      </c>
      <c r="HD313" s="242">
        <v>88</v>
      </c>
      <c r="HE313" s="242">
        <v>1</v>
      </c>
      <c r="HF313" s="242">
        <v>86</v>
      </c>
      <c r="HG313" s="242">
        <v>86</v>
      </c>
      <c r="HH313" s="242">
        <v>85</v>
      </c>
      <c r="HI313" s="242">
        <v>85</v>
      </c>
      <c r="HJ313" s="242">
        <v>85</v>
      </c>
      <c r="HK313" s="198"/>
      <c r="HL313" s="198"/>
      <c r="HM313" s="242">
        <v>65</v>
      </c>
      <c r="HN313" s="242">
        <v>56</v>
      </c>
      <c r="HO313" s="242">
        <v>86</v>
      </c>
      <c r="HP313" s="242">
        <v>55</v>
      </c>
      <c r="HQ313" s="242">
        <v>55</v>
      </c>
      <c r="HR313" s="242">
        <v>49</v>
      </c>
      <c r="HS313" s="242">
        <v>49</v>
      </c>
      <c r="HT313" s="242">
        <v>49</v>
      </c>
      <c r="HU313" s="242">
        <v>49</v>
      </c>
      <c r="HV313" s="198"/>
      <c r="HW313" s="242">
        <v>43</v>
      </c>
      <c r="HX313" s="242">
        <v>43</v>
      </c>
      <c r="HY313" s="242">
        <v>43</v>
      </c>
      <c r="HZ313" s="242">
        <v>43</v>
      </c>
      <c r="IA313" s="242">
        <v>43</v>
      </c>
      <c r="IB313" s="242">
        <v>43</v>
      </c>
      <c r="IC313" s="242">
        <v>43</v>
      </c>
      <c r="ID313" s="242">
        <v>43</v>
      </c>
      <c r="IE313" s="242">
        <v>39</v>
      </c>
      <c r="IF313" s="242">
        <v>39</v>
      </c>
      <c r="IG313" s="242">
        <v>39</v>
      </c>
      <c r="IH313" s="242">
        <v>39</v>
      </c>
      <c r="II313" s="242">
        <v>39</v>
      </c>
      <c r="IJ313" s="242">
        <v>34</v>
      </c>
      <c r="IK313" s="242">
        <v>34</v>
      </c>
      <c r="IL313" s="242">
        <v>31</v>
      </c>
      <c r="IM313" s="242">
        <v>24</v>
      </c>
      <c r="IN313" s="242">
        <v>24</v>
      </c>
      <c r="IO313" s="242">
        <v>24</v>
      </c>
      <c r="IP313" s="242">
        <v>24</v>
      </c>
      <c r="IQ313" s="242">
        <v>14</v>
      </c>
      <c r="IR313" s="242">
        <v>9</v>
      </c>
      <c r="IS313" s="242">
        <v>7</v>
      </c>
      <c r="IT313" s="242">
        <v>4</v>
      </c>
      <c r="IU313" s="242">
        <v>4</v>
      </c>
      <c r="IV313" s="242">
        <v>4</v>
      </c>
      <c r="IW313" s="242">
        <v>4</v>
      </c>
      <c r="IX313" s="243">
        <v>0</v>
      </c>
      <c r="IY313" s="243">
        <v>0</v>
      </c>
      <c r="IZ313" s="198"/>
      <c r="JA313" s="243">
        <v>0</v>
      </c>
      <c r="JB313" s="243">
        <v>0</v>
      </c>
      <c r="JC313" s="243">
        <v>0</v>
      </c>
      <c r="JD313" s="243">
        <v>0</v>
      </c>
      <c r="JE313" s="243">
        <v>0</v>
      </c>
      <c r="JF313" s="243">
        <v>0</v>
      </c>
      <c r="JG313" s="243">
        <v>0</v>
      </c>
      <c r="JH313" s="243">
        <v>0</v>
      </c>
      <c r="JI313" s="243">
        <v>0</v>
      </c>
      <c r="JJ313" s="243"/>
      <c r="JK313" s="243">
        <v>0</v>
      </c>
      <c r="JL313" s="243">
        <v>0</v>
      </c>
      <c r="JM313" s="243">
        <v>0</v>
      </c>
      <c r="JN313" s="243">
        <v>0</v>
      </c>
      <c r="JO313" s="243">
        <v>0</v>
      </c>
      <c r="JP313" s="243">
        <v>0</v>
      </c>
      <c r="JQ313" s="198"/>
      <c r="JR313" s="243">
        <v>0</v>
      </c>
      <c r="JS313" s="243">
        <v>0</v>
      </c>
      <c r="JT313" s="243">
        <v>0</v>
      </c>
      <c r="JU313" s="243">
        <v>0</v>
      </c>
      <c r="JV313" s="243">
        <v>0</v>
      </c>
      <c r="JW313" s="243">
        <v>0</v>
      </c>
      <c r="JX313" s="243">
        <v>0</v>
      </c>
      <c r="JY313" s="243">
        <v>0</v>
      </c>
      <c r="JZ313" s="243">
        <v>0</v>
      </c>
      <c r="KA313" s="243">
        <v>0</v>
      </c>
      <c r="KB313" s="243">
        <v>0</v>
      </c>
      <c r="KC313" s="243">
        <v>0</v>
      </c>
      <c r="KD313" s="243">
        <v>0</v>
      </c>
      <c r="KE313" s="243">
        <v>0</v>
      </c>
      <c r="KF313" s="243">
        <v>0</v>
      </c>
      <c r="KG313" s="243">
        <v>0</v>
      </c>
      <c r="KH313" s="243">
        <v>0</v>
      </c>
      <c r="KI313" s="243">
        <v>0</v>
      </c>
      <c r="KJ313" s="243">
        <v>0</v>
      </c>
      <c r="KK313" s="243">
        <v>0</v>
      </c>
      <c r="KL313" s="243">
        <v>0</v>
      </c>
      <c r="KM313" s="243">
        <v>0</v>
      </c>
      <c r="KN313" s="243">
        <v>0</v>
      </c>
      <c r="KO313" s="242">
        <v>8</v>
      </c>
      <c r="KP313" s="242">
        <v>8</v>
      </c>
      <c r="KQ313" s="242">
        <v>8</v>
      </c>
      <c r="KR313" s="242">
        <v>8</v>
      </c>
      <c r="KS313" s="242">
        <v>8</v>
      </c>
      <c r="KT313" s="242">
        <v>3</v>
      </c>
      <c r="KU313" s="242">
        <v>3</v>
      </c>
      <c r="KV313" s="242">
        <v>3</v>
      </c>
      <c r="KW313" s="242">
        <v>3</v>
      </c>
      <c r="KX313" s="198"/>
      <c r="KY313" s="198"/>
      <c r="KZ313" s="198"/>
      <c r="LA313" s="198"/>
      <c r="LB313" s="243">
        <v>0</v>
      </c>
      <c r="LC313" s="243">
        <v>0</v>
      </c>
      <c r="LD313" s="243">
        <v>0</v>
      </c>
      <c r="LE313" s="243">
        <v>0</v>
      </c>
      <c r="LF313" s="243">
        <v>0</v>
      </c>
      <c r="LG313" s="243">
        <v>0</v>
      </c>
      <c r="LH313" s="198"/>
      <c r="LI313" s="198"/>
      <c r="LJ313" s="198"/>
      <c r="LK313" s="198"/>
      <c r="LL313" s="198"/>
      <c r="LM313" s="198"/>
      <c r="LN313" s="198"/>
      <c r="LO313" s="198"/>
      <c r="LP313" s="198"/>
      <c r="LQ313" s="243">
        <v>0</v>
      </c>
      <c r="LR313" s="198"/>
      <c r="LS313" s="198"/>
      <c r="LT313" s="198"/>
      <c r="LU313" s="198"/>
      <c r="LV313" s="198"/>
      <c r="LW313" s="198"/>
      <c r="LX313" s="198"/>
      <c r="LY313" s="198"/>
      <c r="LZ313" s="198"/>
      <c r="MA313" s="198"/>
      <c r="MB313" s="198"/>
      <c r="MC313" s="198"/>
      <c r="MD313" s="198"/>
      <c r="ME313" s="198"/>
      <c r="MF313" s="198"/>
      <c r="MG313" s="198"/>
      <c r="MH313" s="198"/>
      <c r="MI313" s="198"/>
      <c r="MJ313" s="198"/>
      <c r="MK313" s="198"/>
      <c r="ML313" s="198"/>
      <c r="MM313" s="198"/>
      <c r="MN313" s="243">
        <v>0</v>
      </c>
      <c r="MO313" s="242">
        <v>185</v>
      </c>
      <c r="MP313" s="198"/>
      <c r="MQ313" s="242">
        <v>185</v>
      </c>
      <c r="MR313" s="198"/>
      <c r="MS313" s="198"/>
      <c r="MT313" s="198"/>
      <c r="MU313" s="198"/>
      <c r="MV313" s="198"/>
      <c r="MW313" s="198"/>
      <c r="MX313" s="198"/>
      <c r="MY313" s="198"/>
      <c r="MZ313" s="198"/>
      <c r="NA313" s="242">
        <v>185</v>
      </c>
      <c r="NB313" s="198"/>
      <c r="NC313" s="198"/>
      <c r="ND313" s="198"/>
      <c r="NE313" s="198"/>
      <c r="NF313" s="198"/>
      <c r="NG313" s="198"/>
      <c r="NH313" s="198"/>
      <c r="NI313" s="198"/>
      <c r="NJ313" s="198"/>
      <c r="NK313" s="198"/>
      <c r="NL313" s="198"/>
      <c r="NM313" s="198"/>
      <c r="NN313" s="198"/>
      <c r="NO313" s="198"/>
      <c r="NP313" s="198"/>
      <c r="NQ313" s="198"/>
      <c r="NR313" s="198"/>
      <c r="NS313" s="198"/>
      <c r="NT313" s="198"/>
      <c r="NU313" s="198"/>
      <c r="NV313" s="198"/>
      <c r="NW313" s="198"/>
      <c r="NX313" s="198"/>
      <c r="NY313" s="198"/>
      <c r="NZ313" s="198"/>
      <c r="OA313" s="198"/>
      <c r="OB313" s="198"/>
      <c r="OC313" s="198"/>
      <c r="OD313" s="198"/>
      <c r="OE313" s="198"/>
      <c r="OF313" s="198"/>
      <c r="OG313" s="198"/>
      <c r="OH313" s="198"/>
      <c r="OI313" s="198"/>
      <c r="OJ313" s="198"/>
      <c r="OK313" s="198"/>
      <c r="OL313" s="198"/>
      <c r="OM313" s="198"/>
      <c r="ON313" s="198"/>
      <c r="OO313" s="198"/>
      <c r="OP313" s="198"/>
      <c r="OQ313" s="198"/>
      <c r="OR313" s="198"/>
      <c r="OS313" s="198"/>
      <c r="OT313" s="198"/>
      <c r="OU313" s="198"/>
      <c r="OV313" s="198"/>
      <c r="OW313" s="198"/>
      <c r="OX313" s="198"/>
      <c r="OY313" s="198"/>
      <c r="OZ313" s="198"/>
      <c r="PA313" s="198"/>
      <c r="PB313" s="198"/>
      <c r="PC313" s="198"/>
      <c r="PD313" s="198"/>
      <c r="PE313" s="198"/>
      <c r="PF313" s="198"/>
      <c r="PG313" s="198"/>
      <c r="PH313" s="198"/>
      <c r="PI313" s="198"/>
      <c r="PJ313" s="198"/>
      <c r="PK313" s="198"/>
      <c r="PL313" s="198"/>
      <c r="PM313" s="198"/>
      <c r="PN313" s="198"/>
      <c r="PO313" s="198"/>
      <c r="PP313" s="198"/>
      <c r="PQ313" s="198"/>
      <c r="PR313" s="198"/>
      <c r="PS313" s="198"/>
      <c r="PT313" s="198"/>
      <c r="PU313" s="198"/>
      <c r="PV313" s="198"/>
      <c r="PW313" s="198"/>
      <c r="PX313" s="261"/>
      <c r="PY313" s="261"/>
      <c r="PZ313" s="261"/>
      <c r="QA313" s="261"/>
      <c r="QB313" s="261"/>
      <c r="QC313" s="261"/>
      <c r="QD313" s="261"/>
      <c r="QE313" s="261"/>
      <c r="QF313" s="261"/>
      <c r="QG313" s="261"/>
      <c r="QH313" s="261"/>
      <c r="QI313" s="261"/>
      <c r="QJ313" s="261"/>
      <c r="QK313" s="261"/>
      <c r="QL313" s="261"/>
      <c r="QM313" s="261"/>
      <c r="QN313" s="261"/>
      <c r="QO313" s="261"/>
      <c r="QP313" s="261"/>
      <c r="QQ313" s="261"/>
      <c r="QR313" s="261"/>
      <c r="QS313" s="261"/>
      <c r="QT313" s="261"/>
      <c r="QU313" s="261"/>
      <c r="QV313" s="261"/>
      <c r="QW313" s="261"/>
      <c r="QX313" s="261"/>
      <c r="QY313" s="261"/>
      <c r="QZ313" s="261"/>
      <c r="RA313" s="261"/>
      <c r="RB313" s="261"/>
      <c r="RC313" s="261"/>
      <c r="RD313" s="261"/>
      <c r="RE313" s="261"/>
      <c r="RF313" s="261"/>
      <c r="RG313" s="261"/>
      <c r="RH313" s="261"/>
      <c r="RI313" s="261"/>
      <c r="RJ313" s="261"/>
      <c r="RK313" s="261"/>
      <c r="RL313" s="261"/>
      <c r="RM313" s="261"/>
      <c r="RN313" s="261"/>
      <c r="RO313" s="261"/>
      <c r="RP313" s="261"/>
      <c r="RQ313" s="261"/>
      <c r="RR313" s="261"/>
      <c r="RS313" s="261"/>
      <c r="RT313" s="261"/>
      <c r="RU313" s="261"/>
      <c r="RV313" s="261"/>
      <c r="RW313" s="261"/>
      <c r="RX313" s="261"/>
      <c r="RY313" s="261"/>
      <c r="RZ313" s="261"/>
      <c r="SA313" s="261"/>
      <c r="SB313" s="261"/>
      <c r="SC313" s="261"/>
      <c r="SD313" s="261"/>
      <c r="SE313" s="261"/>
    </row>
    <row r="314" spans="1:499" x14ac:dyDescent="0.2">
      <c r="A314" s="230" t="s">
        <v>830</v>
      </c>
      <c r="B314" s="231" t="s">
        <v>5486</v>
      </c>
      <c r="C314" s="225"/>
      <c r="D314" s="225"/>
      <c r="E314" s="225"/>
      <c r="F314" s="226" t="s">
        <v>6036</v>
      </c>
      <c r="G314" s="226" t="s">
        <v>5550</v>
      </c>
      <c r="H314" s="226" t="s">
        <v>5551</v>
      </c>
      <c r="I314" s="226" t="s">
        <v>6033</v>
      </c>
      <c r="J314" s="226"/>
      <c r="K314" s="226"/>
      <c r="L314" s="226"/>
      <c r="M314" s="226"/>
      <c r="N314" s="226" t="s">
        <v>5612</v>
      </c>
      <c r="O314" s="226" t="s">
        <v>5755</v>
      </c>
      <c r="P314" s="226"/>
      <c r="Q314" s="237">
        <v>0</v>
      </c>
      <c r="R314" s="238"/>
      <c r="S314" s="238"/>
      <c r="T314" s="238"/>
      <c r="U314" s="238"/>
      <c r="V314" s="238"/>
      <c r="W314" s="232" t="s">
        <v>5555</v>
      </c>
      <c r="X314" s="232"/>
      <c r="Y314" s="232" t="s">
        <v>5556</v>
      </c>
      <c r="Z314" s="235">
        <v>7.58</v>
      </c>
      <c r="AA314" s="235">
        <v>14.5</v>
      </c>
      <c r="AB314" s="235">
        <v>0</v>
      </c>
      <c r="AC314" s="224">
        <v>36526</v>
      </c>
      <c r="AD314" s="224">
        <v>36526</v>
      </c>
      <c r="AE314" s="125">
        <v>21</v>
      </c>
      <c r="AF314" s="125">
        <v>20</v>
      </c>
      <c r="AG314" s="125">
        <v>8</v>
      </c>
      <c r="AH314" s="236">
        <v>1</v>
      </c>
      <c r="AI314" s="236" t="s">
        <v>819</v>
      </c>
      <c r="AJ314" s="125" t="s">
        <v>6239</v>
      </c>
      <c r="AK314" s="175" t="s">
        <v>5144</v>
      </c>
      <c r="AL314" s="125" t="s">
        <v>820</v>
      </c>
      <c r="AM314" s="27" t="s">
        <v>820</v>
      </c>
      <c r="AN314" s="126">
        <v>5.37</v>
      </c>
      <c r="AO314" s="126">
        <v>13.8</v>
      </c>
      <c r="AP314" s="126">
        <v>4.7</v>
      </c>
      <c r="AQ314" s="126">
        <v>0</v>
      </c>
      <c r="AR314" s="125">
        <v>0</v>
      </c>
      <c r="AS314" s="125">
        <v>0</v>
      </c>
      <c r="AT314" s="178">
        <v>43305</v>
      </c>
      <c r="AU314" s="178"/>
      <c r="AV314" s="178">
        <v>43059</v>
      </c>
      <c r="AW314" s="239" t="s">
        <v>940</v>
      </c>
      <c r="AX314" s="239" t="s">
        <v>5022</v>
      </c>
      <c r="AY314" s="127"/>
      <c r="AZ314" s="127"/>
      <c r="BA314" s="128">
        <v>1</v>
      </c>
      <c r="BB314" s="128" t="s">
        <v>489</v>
      </c>
      <c r="BC314" s="128"/>
      <c r="BD314" s="128">
        <v>1</v>
      </c>
      <c r="BE314" s="129" t="s">
        <v>541</v>
      </c>
      <c r="BF314" s="130">
        <v>1</v>
      </c>
      <c r="BG314" s="240"/>
      <c r="BH314" s="241"/>
      <c r="BI314" s="190"/>
      <c r="BJ314" s="131">
        <v>296</v>
      </c>
      <c r="BK314" s="191">
        <v>181</v>
      </c>
      <c r="BL314" s="13">
        <v>197</v>
      </c>
      <c r="BM314" s="13">
        <v>98</v>
      </c>
      <c r="BN314" s="27" t="s">
        <v>5557</v>
      </c>
      <c r="BO314" s="13" t="s">
        <v>705</v>
      </c>
      <c r="BP314" s="222">
        <v>274</v>
      </c>
      <c r="BQ314" s="132"/>
      <c r="BR314" s="133"/>
      <c r="BS314" s="125">
        <v>1000000000</v>
      </c>
      <c r="BT314" s="134">
        <v>6</v>
      </c>
      <c r="BU314" s="135">
        <v>0.97970000000000002</v>
      </c>
      <c r="BV314" s="134">
        <v>96</v>
      </c>
      <c r="BW314" s="136">
        <v>0</v>
      </c>
      <c r="BX314" s="136">
        <v>0</v>
      </c>
      <c r="BY314" s="136">
        <v>96</v>
      </c>
      <c r="BZ314" s="134">
        <v>0</v>
      </c>
      <c r="CA314" s="134">
        <v>0</v>
      </c>
      <c r="CB314" s="134">
        <v>102</v>
      </c>
      <c r="CC314" s="135">
        <v>0.65539999999999998</v>
      </c>
      <c r="CD314" s="134"/>
      <c r="CE314" s="134"/>
      <c r="CF314" s="137">
        <v>194</v>
      </c>
      <c r="CG314" s="134">
        <v>85</v>
      </c>
      <c r="CH314" s="132"/>
      <c r="CI314" s="132"/>
      <c r="CJ314" s="229" t="s">
        <v>820</v>
      </c>
      <c r="CK314" s="233" t="s">
        <v>820</v>
      </c>
      <c r="CL314" s="138">
        <v>637</v>
      </c>
      <c r="CM314" s="138">
        <v>0</v>
      </c>
      <c r="CN314" s="135">
        <v>0</v>
      </c>
      <c r="CO314" s="135">
        <v>1.57</v>
      </c>
      <c r="CP314" s="139"/>
      <c r="CQ314" s="135">
        <v>0</v>
      </c>
      <c r="CR314" s="179">
        <v>43479</v>
      </c>
      <c r="CS314" s="180">
        <v>43479</v>
      </c>
      <c r="CT314" s="181">
        <v>43626</v>
      </c>
      <c r="CU314" s="181">
        <v>36526</v>
      </c>
      <c r="CV314" s="181">
        <v>36526</v>
      </c>
      <c r="CW314" s="181">
        <v>36526</v>
      </c>
      <c r="CX314" s="181">
        <v>36666</v>
      </c>
      <c r="CY314" s="135">
        <v>0</v>
      </c>
      <c r="CZ314" s="134">
        <v>0</v>
      </c>
      <c r="DA314" s="135">
        <v>0</v>
      </c>
      <c r="DB314" s="135">
        <v>1.8867924528301886E-2</v>
      </c>
      <c r="DC314" s="135">
        <v>0</v>
      </c>
      <c r="DD314" s="135">
        <v>0</v>
      </c>
      <c r="DE314" s="140">
        <v>0</v>
      </c>
      <c r="DF314" s="13" t="s">
        <v>820</v>
      </c>
      <c r="DG314" s="80" t="s">
        <v>706</v>
      </c>
      <c r="DH314" s="18" t="b">
        <v>0</v>
      </c>
      <c r="DI314" s="79"/>
      <c r="DJ314" s="79"/>
      <c r="DK314" s="192"/>
      <c r="DL314" s="174"/>
      <c r="DM314" s="193"/>
      <c r="DN314" s="135"/>
      <c r="DO314" s="79"/>
      <c r="DP314" s="79"/>
      <c r="DQ314" s="79"/>
      <c r="DR314" s="79"/>
      <c r="DS314" s="79"/>
      <c r="DT314" s="79"/>
      <c r="DU314" s="79"/>
      <c r="DV314" s="18"/>
      <c r="DW314" s="18"/>
      <c r="DX314" s="18"/>
      <c r="DY314" s="177"/>
      <c r="DZ314" s="177">
        <v>0</v>
      </c>
      <c r="EA314" s="177">
        <v>0</v>
      </c>
      <c r="EB314" s="177">
        <v>0</v>
      </c>
      <c r="EC314" s="177">
        <v>0</v>
      </c>
      <c r="ED314" s="177">
        <v>0</v>
      </c>
      <c r="EE314" s="177">
        <v>0</v>
      </c>
      <c r="EF314" s="177">
        <v>0</v>
      </c>
      <c r="EG314" s="177">
        <v>0</v>
      </c>
      <c r="EH314" s="177">
        <v>0</v>
      </c>
      <c r="EI314" s="177">
        <v>0</v>
      </c>
      <c r="EJ314" s="177">
        <v>0</v>
      </c>
      <c r="EK314" s="177">
        <v>0</v>
      </c>
      <c r="EL314" s="177">
        <v>0</v>
      </c>
      <c r="EM314" s="177">
        <v>0</v>
      </c>
      <c r="EN314" s="177">
        <v>0</v>
      </c>
      <c r="EO314" s="177">
        <v>0</v>
      </c>
      <c r="EP314" s="177">
        <v>0</v>
      </c>
      <c r="EQ314" s="177">
        <v>0</v>
      </c>
      <c r="ER314" s="177">
        <v>0</v>
      </c>
      <c r="ES314" s="177">
        <v>0</v>
      </c>
      <c r="ET314" s="177">
        <v>0</v>
      </c>
      <c r="EU314" s="177">
        <v>0</v>
      </c>
      <c r="EV314" s="177">
        <v>0</v>
      </c>
      <c r="EW314" s="177">
        <v>0</v>
      </c>
      <c r="EX314" s="177">
        <v>0</v>
      </c>
      <c r="EY314" s="177">
        <v>0</v>
      </c>
      <c r="EZ314" s="177">
        <v>0</v>
      </c>
      <c r="FA314" s="177">
        <v>0</v>
      </c>
      <c r="FB314" s="177">
        <v>0</v>
      </c>
      <c r="FC314" s="199">
        <v>0</v>
      </c>
      <c r="FD314" s="246">
        <v>96</v>
      </c>
      <c r="FE314" s="246">
        <v>95</v>
      </c>
      <c r="FF314" s="246">
        <v>95</v>
      </c>
      <c r="FG314" s="246">
        <v>78</v>
      </c>
      <c r="FH314" s="246">
        <v>73</v>
      </c>
      <c r="FI314" s="246">
        <v>73</v>
      </c>
      <c r="FJ314" s="246">
        <v>73</v>
      </c>
      <c r="FK314" s="246">
        <v>66</v>
      </c>
      <c r="FL314" s="246">
        <v>66</v>
      </c>
      <c r="FM314" s="246">
        <v>66</v>
      </c>
      <c r="FN314" s="246">
        <v>66</v>
      </c>
      <c r="FO314" s="246">
        <v>66</v>
      </c>
      <c r="FP314" s="246">
        <v>66</v>
      </c>
      <c r="FQ314" s="246">
        <v>66</v>
      </c>
      <c r="FR314" s="246">
        <v>66</v>
      </c>
      <c r="FS314" s="246">
        <v>66</v>
      </c>
      <c r="FT314" s="246">
        <v>66</v>
      </c>
      <c r="FU314" s="246">
        <v>66</v>
      </c>
      <c r="FV314" s="246">
        <v>66</v>
      </c>
      <c r="FW314" s="246">
        <v>66</v>
      </c>
      <c r="FX314" s="246">
        <v>66</v>
      </c>
      <c r="FY314" s="246">
        <v>66</v>
      </c>
      <c r="FZ314" s="246">
        <v>66</v>
      </c>
      <c r="GA314" s="246">
        <v>66</v>
      </c>
      <c r="GB314" s="246">
        <v>66</v>
      </c>
      <c r="GC314" s="246">
        <v>66</v>
      </c>
      <c r="GD314" s="246">
        <v>54</v>
      </c>
      <c r="GE314" s="246">
        <v>54</v>
      </c>
      <c r="GF314" s="246">
        <v>49</v>
      </c>
      <c r="GG314" s="246">
        <v>54</v>
      </c>
      <c r="GH314" s="246">
        <v>45</v>
      </c>
      <c r="GI314" s="246">
        <v>45</v>
      </c>
      <c r="GJ314" s="246">
        <v>45</v>
      </c>
      <c r="GK314" s="246">
        <v>45</v>
      </c>
      <c r="GL314" s="246">
        <v>45</v>
      </c>
      <c r="GM314" s="246">
        <v>44</v>
      </c>
      <c r="GN314" s="246">
        <v>44</v>
      </c>
      <c r="GO314" s="246">
        <v>39</v>
      </c>
      <c r="GP314" s="246">
        <v>39</v>
      </c>
      <c r="GQ314" s="246">
        <v>39</v>
      </c>
      <c r="GR314" s="246">
        <v>38</v>
      </c>
      <c r="GS314" s="246">
        <v>38</v>
      </c>
      <c r="GT314" s="246">
        <v>38</v>
      </c>
      <c r="GU314" s="249">
        <v>33</v>
      </c>
      <c r="GV314" s="249">
        <v>33</v>
      </c>
      <c r="GW314" s="249">
        <v>33</v>
      </c>
      <c r="GX314" s="249">
        <v>33</v>
      </c>
      <c r="GY314" s="249">
        <v>33</v>
      </c>
      <c r="GZ314" s="249">
        <v>33</v>
      </c>
      <c r="HA314" s="245">
        <v>33</v>
      </c>
      <c r="HB314" s="245">
        <v>33</v>
      </c>
      <c r="HC314" s="245">
        <v>33</v>
      </c>
      <c r="HD314" s="245">
        <v>33</v>
      </c>
      <c r="HE314" s="245">
        <v>1</v>
      </c>
      <c r="HF314" s="245">
        <v>32</v>
      </c>
      <c r="HG314" s="245">
        <v>32</v>
      </c>
      <c r="HH314" s="245">
        <v>32</v>
      </c>
      <c r="HI314" s="245">
        <v>32</v>
      </c>
      <c r="HJ314" s="245">
        <v>32</v>
      </c>
      <c r="HK314" s="196"/>
      <c r="HL314" s="196"/>
      <c r="HM314" s="245">
        <v>30</v>
      </c>
      <c r="HN314" s="245">
        <v>28</v>
      </c>
      <c r="HO314" s="245">
        <v>32</v>
      </c>
      <c r="HP314" s="245">
        <v>22</v>
      </c>
      <c r="HQ314" s="245">
        <v>22</v>
      </c>
      <c r="HR314" s="245">
        <v>22</v>
      </c>
      <c r="HS314" s="245">
        <v>22</v>
      </c>
      <c r="HT314" s="245">
        <v>22</v>
      </c>
      <c r="HU314" s="245">
        <v>21</v>
      </c>
      <c r="HV314" s="196"/>
      <c r="HW314" s="245">
        <v>19</v>
      </c>
      <c r="HX314" s="245">
        <v>14</v>
      </c>
      <c r="HY314" s="245">
        <v>12</v>
      </c>
      <c r="HZ314" s="245">
        <v>12</v>
      </c>
      <c r="IA314" s="245">
        <v>12</v>
      </c>
      <c r="IB314" s="245">
        <v>11</v>
      </c>
      <c r="IC314" s="245">
        <v>11</v>
      </c>
      <c r="ID314" s="245">
        <v>11</v>
      </c>
      <c r="IE314" s="245">
        <v>11</v>
      </c>
      <c r="IF314" s="245">
        <v>11</v>
      </c>
      <c r="IG314" s="245">
        <v>11</v>
      </c>
      <c r="IH314" s="245">
        <v>11</v>
      </c>
      <c r="II314" s="245">
        <v>10</v>
      </c>
      <c r="IJ314" s="245">
        <v>10</v>
      </c>
      <c r="IK314" s="245">
        <v>10</v>
      </c>
      <c r="IL314" s="245">
        <v>10</v>
      </c>
      <c r="IM314" s="245">
        <v>10</v>
      </c>
      <c r="IN314" s="245">
        <v>10</v>
      </c>
      <c r="IO314" s="245">
        <v>10</v>
      </c>
      <c r="IP314" s="245">
        <v>10</v>
      </c>
      <c r="IQ314" s="245">
        <v>9</v>
      </c>
      <c r="IR314" s="245">
        <v>9</v>
      </c>
      <c r="IS314" s="245">
        <v>9</v>
      </c>
      <c r="IT314" s="245">
        <v>8</v>
      </c>
      <c r="IU314" s="245">
        <v>8</v>
      </c>
      <c r="IV314" s="245">
        <v>8</v>
      </c>
      <c r="IW314" s="245">
        <v>8</v>
      </c>
      <c r="IX314" s="245">
        <v>8</v>
      </c>
      <c r="IY314" s="245">
        <v>4</v>
      </c>
      <c r="IZ314" s="196"/>
      <c r="JA314" s="245">
        <v>4</v>
      </c>
      <c r="JB314" s="245">
        <v>4</v>
      </c>
      <c r="JC314" s="245">
        <v>4</v>
      </c>
      <c r="JD314" s="245">
        <v>4</v>
      </c>
      <c r="JE314" s="245">
        <v>4</v>
      </c>
      <c r="JF314" s="245">
        <v>4</v>
      </c>
      <c r="JG314" s="245">
        <v>4</v>
      </c>
      <c r="JH314" s="199">
        <v>0</v>
      </c>
      <c r="JI314" s="199">
        <v>0</v>
      </c>
      <c r="JJ314" s="199"/>
      <c r="JK314" s="243">
        <v>0</v>
      </c>
      <c r="JL314" s="199">
        <v>0</v>
      </c>
      <c r="JM314" s="199">
        <v>0</v>
      </c>
      <c r="JN314" s="199">
        <v>0</v>
      </c>
      <c r="JO314" s="199">
        <v>0</v>
      </c>
      <c r="JP314" s="199">
        <v>0</v>
      </c>
      <c r="JQ314" s="196"/>
      <c r="JR314" s="199">
        <v>0</v>
      </c>
      <c r="JS314" s="199">
        <v>0</v>
      </c>
      <c r="JT314" s="199">
        <v>0</v>
      </c>
      <c r="JU314" s="250">
        <v>48</v>
      </c>
      <c r="JV314" s="250">
        <v>43</v>
      </c>
      <c r="JW314" s="250">
        <v>43</v>
      </c>
      <c r="JX314" s="250">
        <v>43</v>
      </c>
      <c r="JY314" s="250">
        <v>43</v>
      </c>
      <c r="JZ314" s="250">
        <v>43</v>
      </c>
      <c r="KA314" s="250">
        <v>43</v>
      </c>
      <c r="KB314" s="245">
        <v>38</v>
      </c>
      <c r="KC314" s="245">
        <v>38</v>
      </c>
      <c r="KD314" s="245">
        <v>38</v>
      </c>
      <c r="KE314" s="245">
        <v>38</v>
      </c>
      <c r="KF314" s="245">
        <v>38</v>
      </c>
      <c r="KG314" s="245">
        <v>38</v>
      </c>
      <c r="KH314" s="245">
        <v>38</v>
      </c>
      <c r="KI314" s="245">
        <v>38</v>
      </c>
      <c r="KJ314" s="245">
        <v>38</v>
      </c>
      <c r="KK314" s="245">
        <v>38</v>
      </c>
      <c r="KL314" s="245">
        <v>38</v>
      </c>
      <c r="KM314" s="245">
        <v>35</v>
      </c>
      <c r="KN314" s="245">
        <v>25</v>
      </c>
      <c r="KO314" s="245">
        <v>24</v>
      </c>
      <c r="KP314" s="245">
        <v>24</v>
      </c>
      <c r="KQ314" s="245">
        <v>24</v>
      </c>
      <c r="KR314" s="245">
        <v>24</v>
      </c>
      <c r="KS314" s="245">
        <v>24</v>
      </c>
      <c r="KT314" s="245">
        <v>24</v>
      </c>
      <c r="KU314" s="245">
        <v>24</v>
      </c>
      <c r="KV314" s="245">
        <v>24</v>
      </c>
      <c r="KW314" s="245">
        <v>24</v>
      </c>
      <c r="KX314" s="196"/>
      <c r="KY314" s="196"/>
      <c r="KZ314" s="196"/>
      <c r="LA314" s="196"/>
      <c r="LB314" s="245">
        <v>18</v>
      </c>
      <c r="LC314" s="199">
        <v>0</v>
      </c>
      <c r="LD314" s="199">
        <v>0</v>
      </c>
      <c r="LE314" s="245">
        <v>17</v>
      </c>
      <c r="LF314" s="199">
        <v>0</v>
      </c>
      <c r="LG314" s="245">
        <v>17</v>
      </c>
      <c r="LH314" s="196"/>
      <c r="LI314" s="196"/>
      <c r="LJ314" s="196"/>
      <c r="LK314" s="196"/>
      <c r="LL314" s="196"/>
      <c r="LM314" s="196"/>
      <c r="LN314" s="196"/>
      <c r="LO314" s="196"/>
      <c r="LP314" s="196"/>
      <c r="LQ314" s="245">
        <v>17</v>
      </c>
      <c r="LR314" s="196"/>
      <c r="LS314" s="196"/>
      <c r="LT314" s="196"/>
      <c r="LU314" s="196"/>
      <c r="LV314" s="196"/>
      <c r="LW314" s="196"/>
      <c r="LX314" s="196"/>
      <c r="LY314" s="196"/>
      <c r="LZ314" s="196"/>
      <c r="MA314" s="196"/>
      <c r="MB314" s="196"/>
      <c r="MC314" s="196"/>
      <c r="MD314" s="196"/>
      <c r="ME314" s="196"/>
      <c r="MF314" s="196"/>
      <c r="MG314" s="196"/>
      <c r="MH314" s="196"/>
      <c r="MI314" s="196"/>
      <c r="MJ314" s="196"/>
      <c r="MK314" s="196"/>
      <c r="ML314" s="196"/>
      <c r="MM314" s="196"/>
      <c r="MN314" s="245">
        <v>17</v>
      </c>
      <c r="MO314" s="245">
        <v>6</v>
      </c>
      <c r="MP314" s="196"/>
      <c r="MQ314" s="245">
        <v>6</v>
      </c>
      <c r="MR314" s="196"/>
      <c r="MS314" s="196"/>
      <c r="MT314" s="196"/>
      <c r="MU314" s="196"/>
      <c r="MV314" s="196"/>
      <c r="MW314" s="196"/>
      <c r="MX314" s="196"/>
      <c r="MY314" s="196"/>
      <c r="MZ314" s="196"/>
      <c r="NA314" s="245">
        <v>6</v>
      </c>
      <c r="NB314" s="196"/>
      <c r="NC314" s="196"/>
      <c r="ND314" s="196"/>
      <c r="NE314" s="196"/>
      <c r="NF314" s="196"/>
      <c r="NG314" s="196"/>
      <c r="NH314" s="196"/>
      <c r="NI314" s="196"/>
      <c r="NJ314" s="196"/>
      <c r="NK314" s="196"/>
      <c r="NL314" s="196"/>
      <c r="NM314" s="196"/>
      <c r="NN314" s="196"/>
      <c r="NO314" s="196"/>
      <c r="NP314" s="196"/>
      <c r="NQ314" s="196"/>
      <c r="NR314" s="196"/>
      <c r="NS314" s="196"/>
      <c r="NT314" s="196"/>
      <c r="NU314" s="196"/>
      <c r="NV314" s="196"/>
      <c r="NW314" s="196"/>
      <c r="NX314" s="196"/>
      <c r="NY314" s="196"/>
      <c r="NZ314" s="196"/>
      <c r="OA314" s="196"/>
      <c r="OB314" s="196"/>
      <c r="OC314" s="196"/>
      <c r="OD314" s="196"/>
      <c r="OE314" s="196"/>
      <c r="OF314" s="196"/>
      <c r="OG314" s="196"/>
      <c r="OH314" s="196"/>
      <c r="OI314" s="196"/>
      <c r="OJ314" s="196"/>
      <c r="OK314" s="196"/>
      <c r="OL314" s="196"/>
      <c r="OM314" s="196"/>
      <c r="ON314" s="196"/>
      <c r="OO314" s="196"/>
      <c r="OP314" s="196"/>
      <c r="OQ314" s="196"/>
      <c r="OR314" s="196"/>
      <c r="OS314" s="196"/>
      <c r="OT314" s="196"/>
      <c r="OU314" s="196"/>
      <c r="OV314" s="196"/>
      <c r="OW314" s="196"/>
      <c r="OX314" s="196"/>
      <c r="OY314" s="196"/>
      <c r="OZ314" s="196"/>
      <c r="PA314" s="196"/>
      <c r="PB314" s="196"/>
      <c r="PC314" s="196"/>
      <c r="PD314" s="196"/>
      <c r="PE314" s="196"/>
      <c r="PF314" s="196"/>
      <c r="PG314" s="196"/>
      <c r="PH314" s="196"/>
      <c r="PI314" s="196"/>
      <c r="PJ314" s="196"/>
      <c r="PK314" s="196"/>
      <c r="PL314" s="196"/>
      <c r="PM314" s="196"/>
      <c r="PN314" s="196"/>
      <c r="PO314" s="196"/>
      <c r="PP314" s="196"/>
      <c r="PQ314" s="196"/>
      <c r="PR314" s="196"/>
      <c r="PS314" s="196"/>
      <c r="PT314" s="196"/>
      <c r="PU314" s="196"/>
      <c r="PV314" s="196"/>
      <c r="PW314" s="196"/>
      <c r="PX314" s="261"/>
      <c r="PY314" s="261"/>
      <c r="PZ314" s="261"/>
      <c r="QA314" s="261"/>
      <c r="QB314" s="261"/>
      <c r="QC314" s="261"/>
      <c r="QD314" s="261"/>
      <c r="QE314" s="261"/>
      <c r="QF314" s="261"/>
      <c r="QG314" s="261"/>
      <c r="QH314" s="261"/>
      <c r="QI314" s="261"/>
      <c r="QJ314" s="261"/>
      <c r="QK314" s="261"/>
      <c r="QL314" s="261"/>
      <c r="QM314" s="261"/>
      <c r="QN314" s="261"/>
      <c r="QO314" s="261"/>
      <c r="QP314" s="261"/>
      <c r="QQ314" s="261"/>
      <c r="QR314" s="261"/>
      <c r="QS314" s="261"/>
      <c r="QT314" s="261"/>
      <c r="QU314" s="261"/>
      <c r="QV314" s="261"/>
      <c r="QW314" s="261"/>
      <c r="QX314" s="261"/>
      <c r="QY314" s="261"/>
      <c r="QZ314" s="261"/>
      <c r="RA314" s="261"/>
      <c r="RB314" s="261"/>
      <c r="RC314" s="261"/>
      <c r="RD314" s="261"/>
      <c r="RE314" s="261"/>
      <c r="RF314" s="261"/>
      <c r="RG314" s="261"/>
      <c r="RH314" s="261"/>
      <c r="RI314" s="261"/>
      <c r="RJ314" s="261"/>
      <c r="RK314" s="261"/>
      <c r="RL314" s="261"/>
      <c r="RM314" s="261"/>
      <c r="RN314" s="261"/>
      <c r="RO314" s="261"/>
      <c r="RP314" s="261"/>
      <c r="RQ314" s="261"/>
      <c r="RR314" s="261"/>
      <c r="RS314" s="261"/>
      <c r="RT314" s="261"/>
      <c r="RU314" s="261"/>
      <c r="RV314" s="261"/>
      <c r="RW314" s="261"/>
      <c r="RX314" s="261"/>
      <c r="RY314" s="261"/>
      <c r="RZ314" s="261"/>
      <c r="SA314" s="261"/>
      <c r="SB314" s="261"/>
      <c r="SC314" s="261"/>
      <c r="SD314" s="261"/>
      <c r="SE314" s="261"/>
    </row>
    <row r="315" spans="1:499" x14ac:dyDescent="0.2">
      <c r="A315" s="230" t="s">
        <v>830</v>
      </c>
      <c r="B315" s="231" t="s">
        <v>5487</v>
      </c>
      <c r="C315" s="225"/>
      <c r="D315" s="225"/>
      <c r="E315" s="225"/>
      <c r="F315" s="226" t="s">
        <v>6037</v>
      </c>
      <c r="G315" s="226" t="s">
        <v>5550</v>
      </c>
      <c r="H315" s="226" t="s">
        <v>5551</v>
      </c>
      <c r="I315" s="226" t="s">
        <v>6033</v>
      </c>
      <c r="J315" s="226"/>
      <c r="K315" s="226"/>
      <c r="L315" s="226"/>
      <c r="M315" s="226"/>
      <c r="N315" s="226" t="s">
        <v>5553</v>
      </c>
      <c r="O315" s="226" t="s">
        <v>5690</v>
      </c>
      <c r="P315" s="226"/>
      <c r="Q315" s="237">
        <v>0</v>
      </c>
      <c r="R315" s="238"/>
      <c r="S315" s="238"/>
      <c r="T315" s="238"/>
      <c r="U315" s="238"/>
      <c r="V315" s="238"/>
      <c r="W315" s="232" t="s">
        <v>5555</v>
      </c>
      <c r="X315" s="232"/>
      <c r="Y315" s="232" t="s">
        <v>5556</v>
      </c>
      <c r="Z315" s="235">
        <v>1.66</v>
      </c>
      <c r="AA315" s="235">
        <v>2</v>
      </c>
      <c r="AB315" s="235">
        <v>0</v>
      </c>
      <c r="AC315" s="224">
        <v>36526</v>
      </c>
      <c r="AD315" s="224">
        <v>36526</v>
      </c>
      <c r="AE315" s="125">
        <v>18</v>
      </c>
      <c r="AF315" s="125">
        <v>24</v>
      </c>
      <c r="AG315" s="125">
        <v>12</v>
      </c>
      <c r="AH315" s="236">
        <v>1</v>
      </c>
      <c r="AI315" s="236" t="s">
        <v>819</v>
      </c>
      <c r="AJ315" s="125" t="s">
        <v>6225</v>
      </c>
      <c r="AK315" s="175" t="s">
        <v>5144</v>
      </c>
      <c r="AL315" s="125" t="s">
        <v>820</v>
      </c>
      <c r="AM315" s="27" t="s">
        <v>820</v>
      </c>
      <c r="AN315" s="126">
        <v>9.02</v>
      </c>
      <c r="AO315" s="126">
        <v>10.7</v>
      </c>
      <c r="AP315" s="126">
        <v>10.199999999999999</v>
      </c>
      <c r="AQ315" s="126">
        <v>0</v>
      </c>
      <c r="AR315" s="125">
        <v>0</v>
      </c>
      <c r="AS315" s="125">
        <v>0</v>
      </c>
      <c r="AT315" s="178">
        <v>43333</v>
      </c>
      <c r="AU315" s="178"/>
      <c r="AV315" s="178"/>
      <c r="AW315" s="239" t="s">
        <v>855</v>
      </c>
      <c r="AX315" s="239" t="s">
        <v>846</v>
      </c>
      <c r="AY315" s="127"/>
      <c r="AZ315" s="127"/>
      <c r="BA315" s="128">
        <v>1</v>
      </c>
      <c r="BB315" s="128" t="s">
        <v>489</v>
      </c>
      <c r="BC315" s="128"/>
      <c r="BD315" s="128">
        <v>1</v>
      </c>
      <c r="BE315" s="129" t="s">
        <v>541</v>
      </c>
      <c r="BF315" s="130">
        <v>1</v>
      </c>
      <c r="BG315" s="240"/>
      <c r="BH315" s="241"/>
      <c r="BI315" s="190"/>
      <c r="BJ315" s="131">
        <v>385</v>
      </c>
      <c r="BK315" s="191">
        <v>390</v>
      </c>
      <c r="BL315" s="13">
        <v>256</v>
      </c>
      <c r="BM315" s="13">
        <v>127</v>
      </c>
      <c r="BN315" s="27" t="s">
        <v>5557</v>
      </c>
      <c r="BO315" s="13" t="s">
        <v>5566</v>
      </c>
      <c r="BP315" s="222">
        <v>356</v>
      </c>
      <c r="BQ315" s="132"/>
      <c r="BR315" s="133"/>
      <c r="BS315" s="125">
        <v>1000000000</v>
      </c>
      <c r="BT315" s="134">
        <v>68</v>
      </c>
      <c r="BU315" s="135">
        <v>0.82340000000000002</v>
      </c>
      <c r="BV315" s="134">
        <v>300</v>
      </c>
      <c r="BW315" s="136">
        <v>0</v>
      </c>
      <c r="BX315" s="136">
        <v>300</v>
      </c>
      <c r="BY315" s="136">
        <v>0</v>
      </c>
      <c r="BZ315" s="134">
        <v>0</v>
      </c>
      <c r="CA315" s="134">
        <v>0</v>
      </c>
      <c r="CB315" s="134">
        <v>368</v>
      </c>
      <c r="CC315" s="135">
        <v>4.4200000000000003E-2</v>
      </c>
      <c r="CD315" s="134"/>
      <c r="CE315" s="134"/>
      <c r="CF315" s="137">
        <v>17</v>
      </c>
      <c r="CG315" s="134">
        <v>128</v>
      </c>
      <c r="CH315" s="132"/>
      <c r="CI315" s="132"/>
      <c r="CJ315" s="229" t="s">
        <v>820</v>
      </c>
      <c r="CK315" s="233" t="s">
        <v>820</v>
      </c>
      <c r="CL315" s="138">
        <v>20</v>
      </c>
      <c r="CM315" s="138">
        <v>0</v>
      </c>
      <c r="CN315" s="135">
        <v>0</v>
      </c>
      <c r="CO315" s="135">
        <v>0.27</v>
      </c>
      <c r="CP315" s="139"/>
      <c r="CQ315" s="135">
        <v>0</v>
      </c>
      <c r="CR315" s="179">
        <v>43479</v>
      </c>
      <c r="CS315" s="180">
        <v>43479</v>
      </c>
      <c r="CT315" s="181">
        <v>43605</v>
      </c>
      <c r="CU315" s="181">
        <v>36526</v>
      </c>
      <c r="CV315" s="181">
        <v>36526</v>
      </c>
      <c r="CW315" s="181">
        <v>36526</v>
      </c>
      <c r="CX315" s="181">
        <v>36694</v>
      </c>
      <c r="CY315" s="135">
        <v>0</v>
      </c>
      <c r="CZ315" s="134">
        <v>0</v>
      </c>
      <c r="DA315" s="135">
        <v>0</v>
      </c>
      <c r="DB315" s="135">
        <v>2.197802197802198E-2</v>
      </c>
      <c r="DC315" s="135">
        <v>0</v>
      </c>
      <c r="DD315" s="135">
        <v>0</v>
      </c>
      <c r="DE315" s="140">
        <v>0</v>
      </c>
      <c r="DF315" s="13" t="s">
        <v>820</v>
      </c>
      <c r="DG315" s="80" t="s">
        <v>706</v>
      </c>
      <c r="DH315" s="18" t="b">
        <v>0</v>
      </c>
      <c r="DI315" s="79"/>
      <c r="DJ315" s="79"/>
      <c r="DK315" s="192"/>
      <c r="DL315" s="174"/>
      <c r="DM315" s="193"/>
      <c r="DN315" s="135"/>
      <c r="DO315" s="79"/>
      <c r="DP315" s="79"/>
      <c r="DQ315" s="79"/>
      <c r="DR315" s="79"/>
      <c r="DS315" s="79"/>
      <c r="DT315" s="79"/>
      <c r="DU315" s="79"/>
      <c r="DV315" s="18"/>
      <c r="DW315" s="18"/>
      <c r="DX315" s="18"/>
      <c r="DY315" s="177"/>
      <c r="DZ315" s="177">
        <v>0</v>
      </c>
      <c r="EA315" s="177">
        <v>0</v>
      </c>
      <c r="EB315" s="177">
        <v>0</v>
      </c>
      <c r="EC315" s="177">
        <v>0</v>
      </c>
      <c r="ED315" s="177">
        <v>0</v>
      </c>
      <c r="EE315" s="177">
        <v>0</v>
      </c>
      <c r="EF315" s="177">
        <v>0</v>
      </c>
      <c r="EG315" s="177">
        <v>0</v>
      </c>
      <c r="EH315" s="177">
        <v>0</v>
      </c>
      <c r="EI315" s="177">
        <v>0</v>
      </c>
      <c r="EJ315" s="177">
        <v>0</v>
      </c>
      <c r="EK315" s="177">
        <v>0</v>
      </c>
      <c r="EL315" s="177">
        <v>0</v>
      </c>
      <c r="EM315" s="177">
        <v>0</v>
      </c>
      <c r="EN315" s="177">
        <v>0</v>
      </c>
      <c r="EO315" s="177">
        <v>0</v>
      </c>
      <c r="EP315" s="177">
        <v>0</v>
      </c>
      <c r="EQ315" s="177">
        <v>0</v>
      </c>
      <c r="ER315" s="177">
        <v>0</v>
      </c>
      <c r="ES315" s="177">
        <v>0</v>
      </c>
      <c r="ET315" s="177">
        <v>0</v>
      </c>
      <c r="EU315" s="177">
        <v>0</v>
      </c>
      <c r="EV315" s="177">
        <v>0</v>
      </c>
      <c r="EW315" s="177">
        <v>0</v>
      </c>
      <c r="EX315" s="177">
        <v>0</v>
      </c>
      <c r="EY315" s="177">
        <v>0</v>
      </c>
      <c r="EZ315" s="177">
        <v>0</v>
      </c>
      <c r="FA315" s="177">
        <v>0</v>
      </c>
      <c r="FB315" s="177">
        <v>0</v>
      </c>
      <c r="FC315" s="195">
        <v>0</v>
      </c>
      <c r="FD315" s="197">
        <v>0</v>
      </c>
      <c r="FE315" s="197">
        <v>0</v>
      </c>
      <c r="FF315" s="197">
        <v>0</v>
      </c>
      <c r="FG315" s="195">
        <v>288</v>
      </c>
      <c r="FH315" s="195">
        <v>283</v>
      </c>
      <c r="FI315" s="195">
        <v>283</v>
      </c>
      <c r="FJ315" s="195">
        <v>283</v>
      </c>
      <c r="FK315" s="246">
        <v>285</v>
      </c>
      <c r="FL315" s="246">
        <v>285</v>
      </c>
      <c r="FM315" s="246">
        <v>285</v>
      </c>
      <c r="FN315" s="246">
        <v>285</v>
      </c>
      <c r="FO315" s="246">
        <v>285</v>
      </c>
      <c r="FP315" s="246">
        <v>285</v>
      </c>
      <c r="FQ315" s="246">
        <v>285</v>
      </c>
      <c r="FR315" s="246">
        <v>285</v>
      </c>
      <c r="FS315" s="246">
        <v>285</v>
      </c>
      <c r="FT315" s="246">
        <v>285</v>
      </c>
      <c r="FU315" s="246">
        <v>285</v>
      </c>
      <c r="FV315" s="246">
        <v>285</v>
      </c>
      <c r="FW315" s="246">
        <v>285</v>
      </c>
      <c r="FX315" s="246">
        <v>285</v>
      </c>
      <c r="FY315" s="246">
        <v>285</v>
      </c>
      <c r="FZ315" s="246">
        <v>285</v>
      </c>
      <c r="GA315" s="246">
        <v>285</v>
      </c>
      <c r="GB315" s="246">
        <v>285</v>
      </c>
      <c r="GC315" s="246">
        <v>285</v>
      </c>
      <c r="GD315" s="246">
        <v>277</v>
      </c>
      <c r="GE315" s="246">
        <v>277</v>
      </c>
      <c r="GF315" s="246">
        <v>277</v>
      </c>
      <c r="GG315" s="246">
        <v>278</v>
      </c>
      <c r="GH315" s="246">
        <v>268</v>
      </c>
      <c r="GI315" s="246">
        <v>268</v>
      </c>
      <c r="GJ315" s="246">
        <v>268</v>
      </c>
      <c r="GK315" s="246">
        <v>268</v>
      </c>
      <c r="GL315" s="246">
        <v>268</v>
      </c>
      <c r="GM315" s="246">
        <v>268</v>
      </c>
      <c r="GN315" s="246">
        <v>268</v>
      </c>
      <c r="GO315" s="246">
        <v>268</v>
      </c>
      <c r="GP315" s="246">
        <v>268</v>
      </c>
      <c r="GQ315" s="246">
        <v>268</v>
      </c>
      <c r="GR315" s="246">
        <v>268</v>
      </c>
      <c r="GS315" s="246">
        <v>268</v>
      </c>
      <c r="GT315" s="246">
        <v>268</v>
      </c>
      <c r="GU315" s="246">
        <v>258</v>
      </c>
      <c r="GV315" s="246">
        <v>258</v>
      </c>
      <c r="GW315" s="246">
        <v>258</v>
      </c>
      <c r="GX315" s="246">
        <v>258</v>
      </c>
      <c r="GY315" s="246">
        <v>258</v>
      </c>
      <c r="GZ315" s="246">
        <v>253</v>
      </c>
      <c r="HA315" s="246">
        <v>253</v>
      </c>
      <c r="HB315" s="246">
        <v>248</v>
      </c>
      <c r="HC315" s="246">
        <v>248</v>
      </c>
      <c r="HD315" s="246">
        <v>248</v>
      </c>
      <c r="HE315" s="246">
        <v>1</v>
      </c>
      <c r="HF315" s="246">
        <v>248</v>
      </c>
      <c r="HG315" s="246">
        <v>248</v>
      </c>
      <c r="HH315" s="246">
        <v>243</v>
      </c>
      <c r="HI315" s="247">
        <v>243</v>
      </c>
      <c r="HJ315" s="247">
        <v>243</v>
      </c>
      <c r="HK315" s="198"/>
      <c r="HL315" s="198"/>
      <c r="HM315" s="247">
        <v>238</v>
      </c>
      <c r="HN315" s="247">
        <v>238</v>
      </c>
      <c r="HO315" s="247">
        <v>248</v>
      </c>
      <c r="HP315" s="247">
        <v>238</v>
      </c>
      <c r="HQ315" s="247">
        <v>238</v>
      </c>
      <c r="HR315" s="247">
        <v>243</v>
      </c>
      <c r="HS315" s="247">
        <v>243</v>
      </c>
      <c r="HT315" s="247">
        <v>243</v>
      </c>
      <c r="HU315" s="247">
        <v>243</v>
      </c>
      <c r="HV315" s="198"/>
      <c r="HW315" s="247">
        <v>243</v>
      </c>
      <c r="HX315" s="247">
        <v>238</v>
      </c>
      <c r="HY315" s="247">
        <v>238</v>
      </c>
      <c r="HZ315" s="247">
        <v>238</v>
      </c>
      <c r="IA315" s="247">
        <v>238</v>
      </c>
      <c r="IB315" s="247">
        <v>238</v>
      </c>
      <c r="IC315" s="247">
        <v>238</v>
      </c>
      <c r="ID315" s="247">
        <v>238</v>
      </c>
      <c r="IE315" s="247">
        <v>238</v>
      </c>
      <c r="IF315" s="247">
        <v>223</v>
      </c>
      <c r="IG315" s="247">
        <v>223</v>
      </c>
      <c r="IH315" s="247">
        <v>223</v>
      </c>
      <c r="II315" s="247">
        <v>223</v>
      </c>
      <c r="IJ315" s="247">
        <v>218</v>
      </c>
      <c r="IK315" s="247">
        <v>218</v>
      </c>
      <c r="IL315" s="247">
        <v>218</v>
      </c>
      <c r="IM315" s="247">
        <v>218</v>
      </c>
      <c r="IN315" s="247">
        <v>218</v>
      </c>
      <c r="IO315" s="247">
        <v>218</v>
      </c>
      <c r="IP315" s="247">
        <v>213</v>
      </c>
      <c r="IQ315" s="247">
        <v>213</v>
      </c>
      <c r="IR315" s="247">
        <v>213</v>
      </c>
      <c r="IS315" s="247">
        <v>208</v>
      </c>
      <c r="IT315" s="247">
        <v>203</v>
      </c>
      <c r="IU315" s="247">
        <v>203</v>
      </c>
      <c r="IV315" s="247">
        <v>203</v>
      </c>
      <c r="IW315" s="247">
        <v>203</v>
      </c>
      <c r="IX315" s="247">
        <v>203</v>
      </c>
      <c r="IY315" s="247">
        <v>203</v>
      </c>
      <c r="IZ315" s="198"/>
      <c r="JA315" s="248">
        <v>173</v>
      </c>
      <c r="JB315" s="248">
        <v>173</v>
      </c>
      <c r="JC315" s="248">
        <v>173</v>
      </c>
      <c r="JD315" s="248">
        <v>173</v>
      </c>
      <c r="JE315" s="248">
        <v>173</v>
      </c>
      <c r="JF315" s="248">
        <v>173</v>
      </c>
      <c r="JG315" s="248">
        <v>173</v>
      </c>
      <c r="JH315" s="248">
        <v>173</v>
      </c>
      <c r="JI315" s="248">
        <v>173</v>
      </c>
      <c r="JJ315" s="248"/>
      <c r="JK315" s="248">
        <v>173</v>
      </c>
      <c r="JL315" s="248">
        <v>173</v>
      </c>
      <c r="JM315" s="248">
        <v>173</v>
      </c>
      <c r="JN315" s="248">
        <v>173</v>
      </c>
      <c r="JO315" s="248">
        <v>173</v>
      </c>
      <c r="JP315" s="248">
        <v>173</v>
      </c>
      <c r="JQ315" s="198"/>
      <c r="JR315" s="248">
        <v>173</v>
      </c>
      <c r="JS315" s="248">
        <v>173</v>
      </c>
      <c r="JT315" s="248">
        <v>168</v>
      </c>
      <c r="JU315" s="248">
        <v>168</v>
      </c>
      <c r="JV315" s="248">
        <v>183</v>
      </c>
      <c r="JW315" s="248">
        <v>183</v>
      </c>
      <c r="JX315" s="248">
        <v>183</v>
      </c>
      <c r="JY315" s="248">
        <v>183</v>
      </c>
      <c r="JZ315" s="248">
        <v>183</v>
      </c>
      <c r="KA315" s="248">
        <v>183</v>
      </c>
      <c r="KB315" s="248">
        <v>183</v>
      </c>
      <c r="KC315" s="248">
        <v>183</v>
      </c>
      <c r="KD315" s="248">
        <v>183</v>
      </c>
      <c r="KE315" s="248">
        <v>183</v>
      </c>
      <c r="KF315" s="248">
        <v>183</v>
      </c>
      <c r="KG315" s="248">
        <v>183</v>
      </c>
      <c r="KH315" s="244">
        <v>163</v>
      </c>
      <c r="KI315" s="244">
        <v>158</v>
      </c>
      <c r="KJ315" s="244">
        <v>158</v>
      </c>
      <c r="KK315" s="244">
        <v>158</v>
      </c>
      <c r="KL315" s="244">
        <v>158</v>
      </c>
      <c r="KM315" s="244">
        <v>158</v>
      </c>
      <c r="KN315" s="244">
        <v>158</v>
      </c>
      <c r="KO315" s="244">
        <v>153</v>
      </c>
      <c r="KP315" s="244">
        <v>153</v>
      </c>
      <c r="KQ315" s="244">
        <v>153</v>
      </c>
      <c r="KR315" s="244">
        <v>153</v>
      </c>
      <c r="KS315" s="244">
        <v>153</v>
      </c>
      <c r="KT315" s="244">
        <v>153</v>
      </c>
      <c r="KU315" s="244">
        <v>153</v>
      </c>
      <c r="KV315" s="244">
        <v>148</v>
      </c>
      <c r="KW315" s="244">
        <v>148</v>
      </c>
      <c r="KX315" s="198"/>
      <c r="KY315" s="198"/>
      <c r="KZ315" s="198"/>
      <c r="LA315" s="198"/>
      <c r="LB315" s="244">
        <v>123</v>
      </c>
      <c r="LC315" s="244">
        <v>173</v>
      </c>
      <c r="LD315" s="244">
        <v>173</v>
      </c>
      <c r="LE315" s="244">
        <v>123</v>
      </c>
      <c r="LF315" s="243">
        <v>0</v>
      </c>
      <c r="LG315" s="244">
        <v>123</v>
      </c>
      <c r="LH315" s="198"/>
      <c r="LI315" s="198"/>
      <c r="LJ315" s="198"/>
      <c r="LK315" s="198"/>
      <c r="LL315" s="198"/>
      <c r="LM315" s="198"/>
      <c r="LN315" s="198"/>
      <c r="LO315" s="198"/>
      <c r="LP315" s="198"/>
      <c r="LQ315" s="244">
        <v>123</v>
      </c>
      <c r="LR315" s="198"/>
      <c r="LS315" s="198"/>
      <c r="LT315" s="198"/>
      <c r="LU315" s="198"/>
      <c r="LV315" s="198"/>
      <c r="LW315" s="198"/>
      <c r="LX315" s="198"/>
      <c r="LY315" s="198"/>
      <c r="LZ315" s="198"/>
      <c r="MA315" s="198"/>
      <c r="MB315" s="198"/>
      <c r="MC315" s="198"/>
      <c r="MD315" s="198"/>
      <c r="ME315" s="198"/>
      <c r="MF315" s="198"/>
      <c r="MG315" s="198"/>
      <c r="MH315" s="198"/>
      <c r="MI315" s="198"/>
      <c r="MJ315" s="198"/>
      <c r="MK315" s="198"/>
      <c r="ML315" s="198"/>
      <c r="MM315" s="198"/>
      <c r="MN315" s="244">
        <v>123</v>
      </c>
      <c r="MO315" s="242">
        <v>68</v>
      </c>
      <c r="MP315" s="198"/>
      <c r="MQ315" s="242">
        <v>68</v>
      </c>
      <c r="MR315" s="198"/>
      <c r="MS315" s="198"/>
      <c r="MT315" s="198"/>
      <c r="MU315" s="198"/>
      <c r="MV315" s="198"/>
      <c r="MW315" s="198"/>
      <c r="MX315" s="198"/>
      <c r="MY315" s="198"/>
      <c r="MZ315" s="198"/>
      <c r="NA315" s="242">
        <v>68</v>
      </c>
      <c r="NB315" s="198"/>
      <c r="NC315" s="198"/>
      <c r="ND315" s="198"/>
      <c r="NE315" s="198"/>
      <c r="NF315" s="198"/>
      <c r="NG315" s="198"/>
      <c r="NH315" s="198"/>
      <c r="NI315" s="198"/>
      <c r="NJ315" s="198"/>
      <c r="NK315" s="198"/>
      <c r="NL315" s="198"/>
      <c r="NM315" s="198"/>
      <c r="NN315" s="198"/>
      <c r="NO315" s="198"/>
      <c r="NP315" s="198"/>
      <c r="NQ315" s="198"/>
      <c r="NR315" s="198"/>
      <c r="NS315" s="198"/>
      <c r="NT315" s="198"/>
      <c r="NU315" s="198"/>
      <c r="NV315" s="198"/>
      <c r="NW315" s="198"/>
      <c r="NX315" s="198"/>
      <c r="NY315" s="198"/>
      <c r="NZ315" s="198"/>
      <c r="OA315" s="198"/>
      <c r="OB315" s="198"/>
      <c r="OC315" s="198"/>
      <c r="OD315" s="198"/>
      <c r="OE315" s="198"/>
      <c r="OF315" s="198"/>
      <c r="OG315" s="198"/>
      <c r="OH315" s="198"/>
      <c r="OI315" s="198"/>
      <c r="OJ315" s="198"/>
      <c r="OK315" s="198"/>
      <c r="OL315" s="198"/>
      <c r="OM315" s="198"/>
      <c r="ON315" s="198"/>
      <c r="OO315" s="198"/>
      <c r="OP315" s="198"/>
      <c r="OQ315" s="198"/>
      <c r="OR315" s="198"/>
      <c r="OS315" s="198"/>
      <c r="OT315" s="198"/>
      <c r="OU315" s="198"/>
      <c r="OV315" s="198"/>
      <c r="OW315" s="198"/>
      <c r="OX315" s="198"/>
      <c r="OY315" s="198"/>
      <c r="OZ315" s="198"/>
      <c r="PA315" s="198"/>
      <c r="PB315" s="198"/>
      <c r="PC315" s="198"/>
      <c r="PD315" s="198"/>
      <c r="PE315" s="198"/>
      <c r="PF315" s="198"/>
      <c r="PG315" s="198"/>
      <c r="PH315" s="198"/>
      <c r="PI315" s="198"/>
      <c r="PJ315" s="198"/>
      <c r="PK315" s="198"/>
      <c r="PL315" s="198"/>
      <c r="PM315" s="198"/>
      <c r="PN315" s="198"/>
      <c r="PO315" s="198"/>
      <c r="PP315" s="198"/>
      <c r="PQ315" s="198"/>
      <c r="PR315" s="198"/>
      <c r="PS315" s="198"/>
      <c r="PT315" s="198"/>
      <c r="PU315" s="198"/>
      <c r="PV315" s="198"/>
      <c r="PW315" s="198"/>
      <c r="PX315" s="261"/>
      <c r="PY315" s="261"/>
      <c r="PZ315" s="261"/>
      <c r="QA315" s="261"/>
      <c r="QB315" s="261"/>
      <c r="QC315" s="261"/>
      <c r="QD315" s="261"/>
      <c r="QE315" s="261"/>
      <c r="QF315" s="261"/>
      <c r="QG315" s="261"/>
      <c r="QH315" s="261"/>
      <c r="QI315" s="261"/>
      <c r="QJ315" s="261"/>
      <c r="QK315" s="261"/>
      <c r="QL315" s="261"/>
      <c r="QM315" s="261"/>
      <c r="QN315" s="261"/>
      <c r="QO315" s="261"/>
      <c r="QP315" s="261"/>
      <c r="QQ315" s="261"/>
      <c r="QR315" s="261"/>
      <c r="QS315" s="261"/>
      <c r="QT315" s="261"/>
      <c r="QU315" s="261"/>
      <c r="QV315" s="261"/>
      <c r="QW315" s="261"/>
      <c r="QX315" s="261"/>
      <c r="QY315" s="261"/>
      <c r="QZ315" s="261"/>
      <c r="RA315" s="261"/>
      <c r="RB315" s="261"/>
      <c r="RC315" s="261"/>
      <c r="RD315" s="261"/>
      <c r="RE315" s="261"/>
      <c r="RF315" s="261"/>
      <c r="RG315" s="261"/>
      <c r="RH315" s="261"/>
      <c r="RI315" s="261"/>
      <c r="RJ315" s="261"/>
      <c r="RK315" s="261"/>
      <c r="RL315" s="261"/>
      <c r="RM315" s="261"/>
      <c r="RN315" s="261"/>
      <c r="RO315" s="261"/>
      <c r="RP315" s="261"/>
      <c r="RQ315" s="261"/>
      <c r="RR315" s="261"/>
      <c r="RS315" s="261"/>
      <c r="RT315" s="261"/>
      <c r="RU315" s="261"/>
      <c r="RV315" s="261"/>
      <c r="RW315" s="261"/>
      <c r="RX315" s="261"/>
      <c r="RY315" s="261"/>
      <c r="RZ315" s="261"/>
      <c r="SA315" s="261"/>
      <c r="SB315" s="261"/>
      <c r="SC315" s="261"/>
      <c r="SD315" s="261"/>
      <c r="SE315" s="261"/>
    </row>
    <row r="316" spans="1:499" x14ac:dyDescent="0.2">
      <c r="A316" s="230" t="s">
        <v>830</v>
      </c>
      <c r="B316" s="231" t="s">
        <v>4793</v>
      </c>
      <c r="C316" s="225"/>
      <c r="D316" s="225"/>
      <c r="E316" s="225"/>
      <c r="F316" s="226" t="s">
        <v>6038</v>
      </c>
      <c r="G316" s="226" t="s">
        <v>5550</v>
      </c>
      <c r="H316" s="226" t="s">
        <v>5551</v>
      </c>
      <c r="I316" s="226" t="s">
        <v>6033</v>
      </c>
      <c r="J316" s="226"/>
      <c r="K316" s="226"/>
      <c r="L316" s="226"/>
      <c r="M316" s="226"/>
      <c r="N316" s="226" t="s">
        <v>5612</v>
      </c>
      <c r="O316" s="226" t="s">
        <v>5613</v>
      </c>
      <c r="P316" s="226"/>
      <c r="Q316" s="237">
        <v>0</v>
      </c>
      <c r="R316" s="238"/>
      <c r="S316" s="238"/>
      <c r="T316" s="238"/>
      <c r="U316" s="238"/>
      <c r="V316" s="238"/>
      <c r="W316" s="232" t="s">
        <v>5555</v>
      </c>
      <c r="X316" s="232"/>
      <c r="Y316" s="232" t="s">
        <v>5556</v>
      </c>
      <c r="Z316" s="235">
        <v>7.23</v>
      </c>
      <c r="AA316" s="235">
        <v>12.65</v>
      </c>
      <c r="AB316" s="235">
        <v>0</v>
      </c>
      <c r="AC316" s="224">
        <v>36526</v>
      </c>
      <c r="AD316" s="224">
        <v>36526</v>
      </c>
      <c r="AE316" s="125">
        <v>21</v>
      </c>
      <c r="AF316" s="125">
        <v>20</v>
      </c>
      <c r="AG316" s="125">
        <v>8</v>
      </c>
      <c r="AH316" s="236">
        <v>1</v>
      </c>
      <c r="AI316" s="236" t="s">
        <v>819</v>
      </c>
      <c r="AJ316" s="125" t="s">
        <v>6239</v>
      </c>
      <c r="AK316" s="175" t="s">
        <v>5144</v>
      </c>
      <c r="AL316" s="125" t="s">
        <v>820</v>
      </c>
      <c r="AM316" s="27" t="s">
        <v>820</v>
      </c>
      <c r="AN316" s="126">
        <v>15.4</v>
      </c>
      <c r="AO316" s="126">
        <v>8.4</v>
      </c>
      <c r="AP316" s="126">
        <v>4.0999999999999996</v>
      </c>
      <c r="AQ316" s="126">
        <v>0.3</v>
      </c>
      <c r="AR316" s="125">
        <v>0</v>
      </c>
      <c r="AS316" s="125">
        <v>0</v>
      </c>
      <c r="AT316" s="178">
        <v>43305</v>
      </c>
      <c r="AU316" s="178"/>
      <c r="AV316" s="178">
        <v>43305</v>
      </c>
      <c r="AW316" s="239" t="s">
        <v>940</v>
      </c>
      <c r="AX316" s="239" t="s">
        <v>5022</v>
      </c>
      <c r="AY316" s="127"/>
      <c r="AZ316" s="127"/>
      <c r="BA316" s="128">
        <v>20</v>
      </c>
      <c r="BB316" s="128" t="s">
        <v>489</v>
      </c>
      <c r="BC316" s="128"/>
      <c r="BD316" s="128">
        <v>1</v>
      </c>
      <c r="BE316" s="129" t="s">
        <v>541</v>
      </c>
      <c r="BF316" s="130">
        <v>1</v>
      </c>
      <c r="BG316" s="240"/>
      <c r="BH316" s="241"/>
      <c r="BI316" s="190"/>
      <c r="BJ316" s="131">
        <v>517</v>
      </c>
      <c r="BK316" s="191">
        <v>518</v>
      </c>
      <c r="BL316" s="13">
        <v>344</v>
      </c>
      <c r="BM316" s="13">
        <v>171</v>
      </c>
      <c r="BN316" s="27" t="s">
        <v>5557</v>
      </c>
      <c r="BO316" s="13" t="s">
        <v>705</v>
      </c>
      <c r="BP316" s="222">
        <v>478</v>
      </c>
      <c r="BQ316" s="132"/>
      <c r="BR316" s="133"/>
      <c r="BS316" s="125">
        <v>1000000000</v>
      </c>
      <c r="BT316" s="134">
        <v>87</v>
      </c>
      <c r="BU316" s="135">
        <v>0.83169999999999999</v>
      </c>
      <c r="BV316" s="134">
        <v>168</v>
      </c>
      <c r="BW316" s="136">
        <v>0</v>
      </c>
      <c r="BX316" s="136">
        <v>0</v>
      </c>
      <c r="BY316" s="136">
        <v>168</v>
      </c>
      <c r="BZ316" s="134">
        <v>0</v>
      </c>
      <c r="CA316" s="134">
        <v>0</v>
      </c>
      <c r="CB316" s="134">
        <v>255</v>
      </c>
      <c r="CC316" s="135">
        <v>0.50680000000000003</v>
      </c>
      <c r="CD316" s="134"/>
      <c r="CE316" s="134"/>
      <c r="CF316" s="137">
        <v>262</v>
      </c>
      <c r="CG316" s="134">
        <v>148</v>
      </c>
      <c r="CH316" s="132"/>
      <c r="CI316" s="132"/>
      <c r="CJ316" s="229" t="s">
        <v>820</v>
      </c>
      <c r="CK316" s="233" t="s">
        <v>820</v>
      </c>
      <c r="CL316" s="138">
        <v>455</v>
      </c>
      <c r="CM316" s="138">
        <v>0</v>
      </c>
      <c r="CN316" s="135">
        <v>0</v>
      </c>
      <c r="CO316" s="135">
        <v>1.29</v>
      </c>
      <c r="CP316" s="139"/>
      <c r="CQ316" s="135">
        <v>1</v>
      </c>
      <c r="CR316" s="179">
        <v>43479</v>
      </c>
      <c r="CS316" s="180">
        <v>43479</v>
      </c>
      <c r="CT316" s="181">
        <v>43626</v>
      </c>
      <c r="CU316" s="181">
        <v>43297</v>
      </c>
      <c r="CV316" s="181">
        <v>43353</v>
      </c>
      <c r="CW316" s="181">
        <v>43353</v>
      </c>
      <c r="CX316" s="181">
        <v>43437</v>
      </c>
      <c r="CY316" s="135">
        <v>0</v>
      </c>
      <c r="CZ316" s="134">
        <v>0</v>
      </c>
      <c r="DA316" s="135">
        <v>0</v>
      </c>
      <c r="DB316" s="135">
        <v>1.8867924528301886E-2</v>
      </c>
      <c r="DC316" s="135">
        <v>0</v>
      </c>
      <c r="DD316" s="135">
        <v>0</v>
      </c>
      <c r="DE316" s="140">
        <v>0</v>
      </c>
      <c r="DF316" s="13" t="s">
        <v>820</v>
      </c>
      <c r="DG316" s="80" t="s">
        <v>706</v>
      </c>
      <c r="DH316" s="18" t="b">
        <v>0</v>
      </c>
      <c r="DI316" s="79"/>
      <c r="DJ316" s="79"/>
      <c r="DK316" s="192"/>
      <c r="DL316" s="174"/>
      <c r="DM316" s="193"/>
      <c r="DN316" s="135"/>
      <c r="DO316" s="79"/>
      <c r="DP316" s="79"/>
      <c r="DQ316" s="79"/>
      <c r="DR316" s="79"/>
      <c r="DS316" s="79"/>
      <c r="DT316" s="79"/>
      <c r="DU316" s="79"/>
      <c r="DV316" s="18"/>
      <c r="DW316" s="18"/>
      <c r="DX316" s="18"/>
      <c r="DY316" s="177"/>
      <c r="DZ316" s="177">
        <v>0</v>
      </c>
      <c r="EA316" s="177">
        <v>0</v>
      </c>
      <c r="EB316" s="177">
        <v>0</v>
      </c>
      <c r="EC316" s="177">
        <v>0</v>
      </c>
      <c r="ED316" s="177">
        <v>0</v>
      </c>
      <c r="EE316" s="177">
        <v>0</v>
      </c>
      <c r="EF316" s="177">
        <v>0</v>
      </c>
      <c r="EG316" s="177">
        <v>0</v>
      </c>
      <c r="EH316" s="177">
        <v>0</v>
      </c>
      <c r="EI316" s="177">
        <v>0</v>
      </c>
      <c r="EJ316" s="177">
        <v>0</v>
      </c>
      <c r="EK316" s="177">
        <v>0</v>
      </c>
      <c r="EL316" s="177">
        <v>0</v>
      </c>
      <c r="EM316" s="177">
        <v>0</v>
      </c>
      <c r="EN316" s="177">
        <v>0</v>
      </c>
      <c r="EO316" s="177">
        <v>0</v>
      </c>
      <c r="EP316" s="177">
        <v>0</v>
      </c>
      <c r="EQ316" s="177">
        <v>0</v>
      </c>
      <c r="ER316" s="177">
        <v>0</v>
      </c>
      <c r="ES316" s="177">
        <v>0</v>
      </c>
      <c r="ET316" s="177">
        <v>0</v>
      </c>
      <c r="EU316" s="177">
        <v>0</v>
      </c>
      <c r="EV316" s="177">
        <v>0</v>
      </c>
      <c r="EW316" s="177">
        <v>0</v>
      </c>
      <c r="EX316" s="177">
        <v>0</v>
      </c>
      <c r="EY316" s="177">
        <v>0</v>
      </c>
      <c r="EZ316" s="177">
        <v>0</v>
      </c>
      <c r="FA316" s="177">
        <v>151</v>
      </c>
      <c r="FB316" s="177">
        <v>0</v>
      </c>
      <c r="FC316" s="246">
        <v>191</v>
      </c>
      <c r="FD316" s="247">
        <v>257</v>
      </c>
      <c r="FE316" s="247">
        <v>257</v>
      </c>
      <c r="FF316" s="247">
        <v>257</v>
      </c>
      <c r="FG316" s="246">
        <v>182</v>
      </c>
      <c r="FH316" s="246">
        <v>178</v>
      </c>
      <c r="FI316" s="247">
        <v>178</v>
      </c>
      <c r="FJ316" s="247">
        <v>178</v>
      </c>
      <c r="FK316" s="244">
        <v>142</v>
      </c>
      <c r="FL316" s="244">
        <v>142</v>
      </c>
      <c r="FM316" s="244">
        <v>142</v>
      </c>
      <c r="FN316" s="244">
        <v>142</v>
      </c>
      <c r="FO316" s="244">
        <v>142</v>
      </c>
      <c r="FP316" s="244">
        <v>142</v>
      </c>
      <c r="FQ316" s="244">
        <v>142</v>
      </c>
      <c r="FR316" s="244">
        <v>142</v>
      </c>
      <c r="FS316" s="244">
        <v>142</v>
      </c>
      <c r="FT316" s="244">
        <v>142</v>
      </c>
      <c r="FU316" s="244">
        <v>142</v>
      </c>
      <c r="FV316" s="244">
        <v>142</v>
      </c>
      <c r="FW316" s="244">
        <v>142</v>
      </c>
      <c r="FX316" s="244">
        <v>142</v>
      </c>
      <c r="FY316" s="244">
        <v>142</v>
      </c>
      <c r="FZ316" s="244">
        <v>142</v>
      </c>
      <c r="GA316" s="244">
        <v>142</v>
      </c>
      <c r="GB316" s="244">
        <v>142</v>
      </c>
      <c r="GC316" s="244">
        <v>142</v>
      </c>
      <c r="GD316" s="244">
        <v>110</v>
      </c>
      <c r="GE316" s="244">
        <v>110</v>
      </c>
      <c r="GF316" s="244">
        <v>102</v>
      </c>
      <c r="GG316" s="244">
        <v>107</v>
      </c>
      <c r="GH316" s="244">
        <v>98</v>
      </c>
      <c r="GI316" s="244">
        <v>98</v>
      </c>
      <c r="GJ316" s="244">
        <v>98</v>
      </c>
      <c r="GK316" s="244">
        <v>98</v>
      </c>
      <c r="GL316" s="244">
        <v>98</v>
      </c>
      <c r="GM316" s="244">
        <v>96</v>
      </c>
      <c r="GN316" s="244">
        <v>94</v>
      </c>
      <c r="GO316" s="244">
        <v>94</v>
      </c>
      <c r="GP316" s="244">
        <v>94</v>
      </c>
      <c r="GQ316" s="244">
        <v>94</v>
      </c>
      <c r="GR316" s="244">
        <v>94</v>
      </c>
      <c r="GS316" s="244">
        <v>91</v>
      </c>
      <c r="GT316" s="244">
        <v>91</v>
      </c>
      <c r="GU316" s="244">
        <v>91</v>
      </c>
      <c r="GV316" s="244">
        <v>89</v>
      </c>
      <c r="GW316" s="244">
        <v>89</v>
      </c>
      <c r="GX316" s="244">
        <v>89</v>
      </c>
      <c r="GY316" s="244">
        <v>88</v>
      </c>
      <c r="GZ316" s="244">
        <v>87</v>
      </c>
      <c r="HA316" s="244">
        <v>84</v>
      </c>
      <c r="HB316" s="244">
        <v>84</v>
      </c>
      <c r="HC316" s="244">
        <v>84</v>
      </c>
      <c r="HD316" s="244">
        <v>84</v>
      </c>
      <c r="HE316" s="242">
        <v>1</v>
      </c>
      <c r="HF316" s="242">
        <v>77</v>
      </c>
      <c r="HG316" s="242">
        <v>77</v>
      </c>
      <c r="HH316" s="242">
        <v>77</v>
      </c>
      <c r="HI316" s="242">
        <v>77</v>
      </c>
      <c r="HJ316" s="242">
        <v>75</v>
      </c>
      <c r="HK316" s="196"/>
      <c r="HL316" s="196"/>
      <c r="HM316" s="242">
        <v>67</v>
      </c>
      <c r="HN316" s="242">
        <v>67</v>
      </c>
      <c r="HO316" s="242">
        <v>77</v>
      </c>
      <c r="HP316" s="242">
        <v>59</v>
      </c>
      <c r="HQ316" s="242">
        <v>59</v>
      </c>
      <c r="HR316" s="242">
        <v>58</v>
      </c>
      <c r="HS316" s="242">
        <v>58</v>
      </c>
      <c r="HT316" s="242">
        <v>58</v>
      </c>
      <c r="HU316" s="242">
        <v>55</v>
      </c>
      <c r="HV316" s="196"/>
      <c r="HW316" s="242">
        <v>54</v>
      </c>
      <c r="HX316" s="242">
        <v>51</v>
      </c>
      <c r="HY316" s="242">
        <v>49</v>
      </c>
      <c r="HZ316" s="242">
        <v>49</v>
      </c>
      <c r="IA316" s="242">
        <v>49</v>
      </c>
      <c r="IB316" s="242">
        <v>49</v>
      </c>
      <c r="IC316" s="242">
        <v>49</v>
      </c>
      <c r="ID316" s="242">
        <v>49</v>
      </c>
      <c r="IE316" s="242">
        <v>49</v>
      </c>
      <c r="IF316" s="242">
        <v>49</v>
      </c>
      <c r="IG316" s="242">
        <v>49</v>
      </c>
      <c r="IH316" s="242">
        <v>49</v>
      </c>
      <c r="II316" s="242">
        <v>49</v>
      </c>
      <c r="IJ316" s="242">
        <v>49</v>
      </c>
      <c r="IK316" s="242">
        <v>49</v>
      </c>
      <c r="IL316" s="242">
        <v>49</v>
      </c>
      <c r="IM316" s="242">
        <v>49</v>
      </c>
      <c r="IN316" s="242">
        <v>49</v>
      </c>
      <c r="IO316" s="242">
        <v>49</v>
      </c>
      <c r="IP316" s="242">
        <v>49</v>
      </c>
      <c r="IQ316" s="242">
        <v>48</v>
      </c>
      <c r="IR316" s="242">
        <v>48</v>
      </c>
      <c r="IS316" s="242">
        <v>48</v>
      </c>
      <c r="IT316" s="242">
        <v>47</v>
      </c>
      <c r="IU316" s="242">
        <v>47</v>
      </c>
      <c r="IV316" s="242">
        <v>47</v>
      </c>
      <c r="IW316" s="242">
        <v>43</v>
      </c>
      <c r="IX316" s="242">
        <v>43</v>
      </c>
      <c r="IY316" s="242">
        <v>41</v>
      </c>
      <c r="IZ316" s="196"/>
      <c r="JA316" s="242">
        <v>36</v>
      </c>
      <c r="JB316" s="242">
        <v>36</v>
      </c>
      <c r="JC316" s="242">
        <v>36</v>
      </c>
      <c r="JD316" s="245">
        <v>34</v>
      </c>
      <c r="JE316" s="245">
        <v>34</v>
      </c>
      <c r="JF316" s="245">
        <v>34</v>
      </c>
      <c r="JG316" s="245">
        <v>34</v>
      </c>
      <c r="JH316" s="245">
        <v>35</v>
      </c>
      <c r="JI316" s="245">
        <v>35</v>
      </c>
      <c r="JJ316" s="245"/>
      <c r="JK316" s="242">
        <v>35</v>
      </c>
      <c r="JL316" s="245">
        <v>35</v>
      </c>
      <c r="JM316" s="245">
        <v>35</v>
      </c>
      <c r="JN316" s="245">
        <v>32</v>
      </c>
      <c r="JO316" s="245">
        <v>29</v>
      </c>
      <c r="JP316" s="245">
        <v>29</v>
      </c>
      <c r="JQ316" s="196"/>
      <c r="JR316" s="245">
        <v>29</v>
      </c>
      <c r="JS316" s="245">
        <v>29</v>
      </c>
      <c r="JT316" s="245">
        <v>28</v>
      </c>
      <c r="JU316" s="250">
        <v>195</v>
      </c>
      <c r="JV316" s="250">
        <v>195</v>
      </c>
      <c r="JW316" s="250">
        <v>195</v>
      </c>
      <c r="JX316" s="250">
        <v>195</v>
      </c>
      <c r="JY316" s="250">
        <v>185</v>
      </c>
      <c r="JZ316" s="250">
        <v>185</v>
      </c>
      <c r="KA316" s="250">
        <v>182</v>
      </c>
      <c r="KB316" s="250">
        <v>175</v>
      </c>
      <c r="KC316" s="250">
        <v>167</v>
      </c>
      <c r="KD316" s="250">
        <v>167</v>
      </c>
      <c r="KE316" s="250">
        <v>167</v>
      </c>
      <c r="KF316" s="250">
        <v>165</v>
      </c>
      <c r="KG316" s="250">
        <v>164</v>
      </c>
      <c r="KH316" s="250">
        <v>160</v>
      </c>
      <c r="KI316" s="250">
        <v>160</v>
      </c>
      <c r="KJ316" s="250">
        <v>160</v>
      </c>
      <c r="KK316" s="250">
        <v>160</v>
      </c>
      <c r="KL316" s="250">
        <v>160</v>
      </c>
      <c r="KM316" s="250">
        <v>154</v>
      </c>
      <c r="KN316" s="250">
        <v>154</v>
      </c>
      <c r="KO316" s="250">
        <v>154</v>
      </c>
      <c r="KP316" s="250">
        <v>154</v>
      </c>
      <c r="KQ316" s="250">
        <v>154</v>
      </c>
      <c r="KR316" s="250">
        <v>154</v>
      </c>
      <c r="KS316" s="250">
        <v>154</v>
      </c>
      <c r="KT316" s="250">
        <v>153</v>
      </c>
      <c r="KU316" s="250">
        <v>153</v>
      </c>
      <c r="KV316" s="250">
        <v>152</v>
      </c>
      <c r="KW316" s="250">
        <v>152</v>
      </c>
      <c r="KX316" s="196"/>
      <c r="KY316" s="196"/>
      <c r="KZ316" s="196"/>
      <c r="LA316" s="196"/>
      <c r="LB316" s="250">
        <v>137</v>
      </c>
      <c r="LC316" s="245">
        <v>35</v>
      </c>
      <c r="LD316" s="245">
        <v>35</v>
      </c>
      <c r="LE316" s="250">
        <v>132</v>
      </c>
      <c r="LF316" s="199">
        <v>0</v>
      </c>
      <c r="LG316" s="250">
        <v>132</v>
      </c>
      <c r="LH316" s="196"/>
      <c r="LI316" s="196"/>
      <c r="LJ316" s="196"/>
      <c r="LK316" s="196"/>
      <c r="LL316" s="196"/>
      <c r="LM316" s="196"/>
      <c r="LN316" s="196"/>
      <c r="LO316" s="196"/>
      <c r="LP316" s="196"/>
      <c r="LQ316" s="250">
        <v>132</v>
      </c>
      <c r="LR316" s="196"/>
      <c r="LS316" s="196"/>
      <c r="LT316" s="196"/>
      <c r="LU316" s="196"/>
      <c r="LV316" s="196"/>
      <c r="LW316" s="196"/>
      <c r="LX316" s="196"/>
      <c r="LY316" s="196"/>
      <c r="LZ316" s="196"/>
      <c r="MA316" s="196"/>
      <c r="MB316" s="196"/>
      <c r="MC316" s="196"/>
      <c r="MD316" s="196"/>
      <c r="ME316" s="196"/>
      <c r="MF316" s="196"/>
      <c r="MG316" s="196"/>
      <c r="MH316" s="196"/>
      <c r="MI316" s="196"/>
      <c r="MJ316" s="196"/>
      <c r="MK316" s="196"/>
      <c r="ML316" s="196"/>
      <c r="MM316" s="196"/>
      <c r="MN316" s="245">
        <v>132</v>
      </c>
      <c r="MO316" s="245">
        <v>87</v>
      </c>
      <c r="MP316" s="196"/>
      <c r="MQ316" s="245">
        <v>87</v>
      </c>
      <c r="MR316" s="196"/>
      <c r="MS316" s="196"/>
      <c r="MT316" s="196"/>
      <c r="MU316" s="196"/>
      <c r="MV316" s="196"/>
      <c r="MW316" s="196"/>
      <c r="MX316" s="196"/>
      <c r="MY316" s="196"/>
      <c r="MZ316" s="196"/>
      <c r="NA316" s="245">
        <v>87</v>
      </c>
      <c r="NB316" s="196"/>
      <c r="NC316" s="196"/>
      <c r="ND316" s="196"/>
      <c r="NE316" s="196"/>
      <c r="NF316" s="196"/>
      <c r="NG316" s="196"/>
      <c r="NH316" s="196"/>
      <c r="NI316" s="196"/>
      <c r="NJ316" s="196"/>
      <c r="NK316" s="196"/>
      <c r="NL316" s="196"/>
      <c r="NM316" s="196"/>
      <c r="NN316" s="196"/>
      <c r="NO316" s="196"/>
      <c r="NP316" s="196"/>
      <c r="NQ316" s="196"/>
      <c r="NR316" s="196"/>
      <c r="NS316" s="196"/>
      <c r="NT316" s="196"/>
      <c r="NU316" s="196"/>
      <c r="NV316" s="196"/>
      <c r="NW316" s="196"/>
      <c r="NX316" s="196"/>
      <c r="NY316" s="196"/>
      <c r="NZ316" s="196"/>
      <c r="OA316" s="196"/>
      <c r="OB316" s="196"/>
      <c r="OC316" s="196"/>
      <c r="OD316" s="196"/>
      <c r="OE316" s="196"/>
      <c r="OF316" s="196"/>
      <c r="OG316" s="196"/>
      <c r="OH316" s="196"/>
      <c r="OI316" s="196"/>
      <c r="OJ316" s="196"/>
      <c r="OK316" s="196"/>
      <c r="OL316" s="196"/>
      <c r="OM316" s="196"/>
      <c r="ON316" s="196"/>
      <c r="OO316" s="196"/>
      <c r="OP316" s="196"/>
      <c r="OQ316" s="196"/>
      <c r="OR316" s="196"/>
      <c r="OS316" s="196"/>
      <c r="OT316" s="196"/>
      <c r="OU316" s="196"/>
      <c r="OV316" s="196"/>
      <c r="OW316" s="196"/>
      <c r="OX316" s="196"/>
      <c r="OY316" s="196"/>
      <c r="OZ316" s="196"/>
      <c r="PA316" s="196"/>
      <c r="PB316" s="196"/>
      <c r="PC316" s="196"/>
      <c r="PD316" s="196"/>
      <c r="PE316" s="196"/>
      <c r="PF316" s="196"/>
      <c r="PG316" s="196"/>
      <c r="PH316" s="196"/>
      <c r="PI316" s="196"/>
      <c r="PJ316" s="196"/>
      <c r="PK316" s="196"/>
      <c r="PL316" s="196"/>
      <c r="PM316" s="196"/>
      <c r="PN316" s="196"/>
      <c r="PO316" s="196"/>
      <c r="PP316" s="196"/>
      <c r="PQ316" s="196"/>
      <c r="PR316" s="196"/>
      <c r="PS316" s="196"/>
      <c r="PT316" s="196"/>
      <c r="PU316" s="196"/>
      <c r="PV316" s="196"/>
      <c r="PW316" s="196"/>
      <c r="PX316" s="261"/>
      <c r="PY316" s="261"/>
      <c r="PZ316" s="261"/>
      <c r="QA316" s="261"/>
      <c r="QB316" s="261"/>
      <c r="QC316" s="261"/>
      <c r="QD316" s="261"/>
      <c r="QE316" s="261"/>
      <c r="QF316" s="261"/>
      <c r="QG316" s="261"/>
      <c r="QH316" s="261"/>
      <c r="QI316" s="261"/>
      <c r="QJ316" s="261"/>
      <c r="QK316" s="261"/>
      <c r="QL316" s="261"/>
      <c r="QM316" s="261"/>
      <c r="QN316" s="261"/>
      <c r="QO316" s="261"/>
      <c r="QP316" s="261"/>
      <c r="QQ316" s="261"/>
      <c r="QR316" s="261"/>
      <c r="QS316" s="261"/>
      <c r="QT316" s="261"/>
      <c r="QU316" s="261"/>
      <c r="QV316" s="261"/>
      <c r="QW316" s="261"/>
      <c r="QX316" s="261"/>
      <c r="QY316" s="261"/>
      <c r="QZ316" s="261"/>
      <c r="RA316" s="261"/>
      <c r="RB316" s="261"/>
      <c r="RC316" s="261"/>
      <c r="RD316" s="261"/>
      <c r="RE316" s="261"/>
      <c r="RF316" s="261"/>
      <c r="RG316" s="261"/>
      <c r="RH316" s="261"/>
      <c r="RI316" s="261"/>
      <c r="RJ316" s="261"/>
      <c r="RK316" s="261"/>
      <c r="RL316" s="261"/>
      <c r="RM316" s="261"/>
      <c r="RN316" s="261"/>
      <c r="RO316" s="261"/>
      <c r="RP316" s="261"/>
      <c r="RQ316" s="261"/>
      <c r="RR316" s="261"/>
      <c r="RS316" s="261"/>
      <c r="RT316" s="261"/>
      <c r="RU316" s="261"/>
      <c r="RV316" s="261"/>
      <c r="RW316" s="261"/>
      <c r="RX316" s="261"/>
      <c r="RY316" s="261"/>
      <c r="RZ316" s="261"/>
      <c r="SA316" s="261"/>
      <c r="SB316" s="261"/>
      <c r="SC316" s="261"/>
      <c r="SD316" s="261"/>
      <c r="SE316" s="261"/>
    </row>
    <row r="317" spans="1:499" x14ac:dyDescent="0.2">
      <c r="A317" s="230" t="s">
        <v>830</v>
      </c>
      <c r="B317" s="231" t="s">
        <v>4924</v>
      </c>
      <c r="C317" s="225"/>
      <c r="D317" s="225"/>
      <c r="E317" s="225"/>
      <c r="F317" s="226" t="s">
        <v>6039</v>
      </c>
      <c r="G317" s="226" t="s">
        <v>5550</v>
      </c>
      <c r="H317" s="226" t="s">
        <v>5551</v>
      </c>
      <c r="I317" s="226" t="s">
        <v>6033</v>
      </c>
      <c r="J317" s="226"/>
      <c r="K317" s="226"/>
      <c r="L317" s="226"/>
      <c r="M317" s="226"/>
      <c r="N317" s="226" t="s">
        <v>5553</v>
      </c>
      <c r="O317" s="226" t="s">
        <v>5686</v>
      </c>
      <c r="P317" s="226"/>
      <c r="Q317" s="237">
        <v>0</v>
      </c>
      <c r="R317" s="238"/>
      <c r="S317" s="238"/>
      <c r="T317" s="238"/>
      <c r="U317" s="238"/>
      <c r="V317" s="238"/>
      <c r="W317" s="232" t="s">
        <v>5555</v>
      </c>
      <c r="X317" s="232"/>
      <c r="Y317" s="232" t="s">
        <v>5556</v>
      </c>
      <c r="Z317" s="235">
        <v>3.77</v>
      </c>
      <c r="AA317" s="235">
        <v>5.17</v>
      </c>
      <c r="AB317" s="235">
        <v>0</v>
      </c>
      <c r="AC317" s="224">
        <v>36526</v>
      </c>
      <c r="AD317" s="224">
        <v>36526</v>
      </c>
      <c r="AE317" s="125">
        <v>18</v>
      </c>
      <c r="AF317" s="125">
        <v>24</v>
      </c>
      <c r="AG317" s="125">
        <v>12</v>
      </c>
      <c r="AH317" s="236">
        <v>1</v>
      </c>
      <c r="AI317" s="236" t="s">
        <v>819</v>
      </c>
      <c r="AJ317" s="125" t="s">
        <v>6225</v>
      </c>
      <c r="AK317" s="175" t="s">
        <v>5144</v>
      </c>
      <c r="AL317" s="125" t="s">
        <v>820</v>
      </c>
      <c r="AM317" s="27" t="s">
        <v>820</v>
      </c>
      <c r="AN317" s="126">
        <v>8.56</v>
      </c>
      <c r="AO317" s="126">
        <v>15.5</v>
      </c>
      <c r="AP317" s="126">
        <v>5.0999999999999996</v>
      </c>
      <c r="AQ317" s="126">
        <v>1.5</v>
      </c>
      <c r="AR317" s="125">
        <v>0</v>
      </c>
      <c r="AS317" s="125">
        <v>0</v>
      </c>
      <c r="AT317" s="178">
        <v>43333</v>
      </c>
      <c r="AU317" s="178"/>
      <c r="AV317" s="178"/>
      <c r="AW317" s="239" t="s">
        <v>855</v>
      </c>
      <c r="AX317" s="239" t="s">
        <v>846</v>
      </c>
      <c r="AY317" s="127"/>
      <c r="AZ317" s="127"/>
      <c r="BA317" s="128">
        <v>50</v>
      </c>
      <c r="BB317" s="128" t="s">
        <v>489</v>
      </c>
      <c r="BC317" s="128"/>
      <c r="BD317" s="128">
        <v>1</v>
      </c>
      <c r="BE317" s="129" t="s">
        <v>541</v>
      </c>
      <c r="BF317" s="130">
        <v>1</v>
      </c>
      <c r="BG317" s="240"/>
      <c r="BH317" s="241"/>
      <c r="BI317" s="190"/>
      <c r="BJ317" s="131">
        <v>532</v>
      </c>
      <c r="BK317" s="191">
        <v>370</v>
      </c>
      <c r="BL317" s="13">
        <v>354</v>
      </c>
      <c r="BM317" s="13">
        <v>176</v>
      </c>
      <c r="BN317" s="27" t="s">
        <v>5557</v>
      </c>
      <c r="BO317" s="13" t="s">
        <v>5557</v>
      </c>
      <c r="BP317" s="222">
        <v>492</v>
      </c>
      <c r="BQ317" s="132"/>
      <c r="BR317" s="133"/>
      <c r="BS317" s="125">
        <v>1000000000</v>
      </c>
      <c r="BT317" s="134">
        <v>66</v>
      </c>
      <c r="BU317" s="135">
        <v>0.87590000000000001</v>
      </c>
      <c r="BV317" s="134">
        <v>110</v>
      </c>
      <c r="BW317" s="136">
        <v>0</v>
      </c>
      <c r="BX317" s="136">
        <v>0</v>
      </c>
      <c r="BY317" s="136">
        <v>110</v>
      </c>
      <c r="BZ317" s="134">
        <v>0</v>
      </c>
      <c r="CA317" s="134">
        <v>0</v>
      </c>
      <c r="CB317" s="134">
        <v>176</v>
      </c>
      <c r="CC317" s="135">
        <v>0.66920000000000002</v>
      </c>
      <c r="CD317" s="134"/>
      <c r="CE317" s="134"/>
      <c r="CF317" s="137">
        <v>356</v>
      </c>
      <c r="CG317" s="134">
        <v>177</v>
      </c>
      <c r="CH317" s="132"/>
      <c r="CI317" s="132"/>
      <c r="CJ317" s="229" t="s">
        <v>820</v>
      </c>
      <c r="CK317" s="233" t="s">
        <v>820</v>
      </c>
      <c r="CL317" s="138">
        <v>154</v>
      </c>
      <c r="CM317" s="138">
        <v>0</v>
      </c>
      <c r="CN317" s="135">
        <v>0</v>
      </c>
      <c r="CO317" s="135">
        <v>0.5</v>
      </c>
      <c r="CP317" s="139"/>
      <c r="CQ317" s="135">
        <v>1</v>
      </c>
      <c r="CR317" s="179">
        <v>43479</v>
      </c>
      <c r="CS317" s="180">
        <v>43479</v>
      </c>
      <c r="CT317" s="181">
        <v>43605</v>
      </c>
      <c r="CU317" s="181">
        <v>43311</v>
      </c>
      <c r="CV317" s="181">
        <v>43395</v>
      </c>
      <c r="CW317" s="181">
        <v>43395</v>
      </c>
      <c r="CX317" s="181">
        <v>43479</v>
      </c>
      <c r="CY317" s="135">
        <v>0</v>
      </c>
      <c r="CZ317" s="134">
        <v>0</v>
      </c>
      <c r="DA317" s="135">
        <v>0</v>
      </c>
      <c r="DB317" s="135">
        <v>2.197802197802198E-2</v>
      </c>
      <c r="DC317" s="135">
        <v>0</v>
      </c>
      <c r="DD317" s="135">
        <v>0</v>
      </c>
      <c r="DE317" s="140">
        <v>0</v>
      </c>
      <c r="DF317" s="13" t="s">
        <v>820</v>
      </c>
      <c r="DG317" s="80" t="s">
        <v>706</v>
      </c>
      <c r="DH317" s="18" t="b">
        <v>0</v>
      </c>
      <c r="DI317" s="79"/>
      <c r="DJ317" s="79"/>
      <c r="DK317" s="192"/>
      <c r="DL317" s="174"/>
      <c r="DM317" s="193"/>
      <c r="DN317" s="135"/>
      <c r="DO317" s="79"/>
      <c r="DP317" s="79"/>
      <c r="DQ317" s="79"/>
      <c r="DR317" s="79"/>
      <c r="DS317" s="79"/>
      <c r="DT317" s="79"/>
      <c r="DU317" s="79"/>
      <c r="DV317" s="18"/>
      <c r="DW317" s="18"/>
      <c r="DX317" s="18"/>
      <c r="DY317" s="177"/>
      <c r="DZ317" s="177">
        <v>0</v>
      </c>
      <c r="EA317" s="177">
        <v>0</v>
      </c>
      <c r="EB317" s="177">
        <v>0</v>
      </c>
      <c r="EC317" s="177">
        <v>0</v>
      </c>
      <c r="ED317" s="177">
        <v>0</v>
      </c>
      <c r="EE317" s="177">
        <v>0</v>
      </c>
      <c r="EF317" s="177">
        <v>0</v>
      </c>
      <c r="EG317" s="177">
        <v>0</v>
      </c>
      <c r="EH317" s="177">
        <v>0</v>
      </c>
      <c r="EI317" s="177">
        <v>0</v>
      </c>
      <c r="EJ317" s="177">
        <v>0</v>
      </c>
      <c r="EK317" s="177">
        <v>0</v>
      </c>
      <c r="EL317" s="177">
        <v>0</v>
      </c>
      <c r="EM317" s="177">
        <v>0</v>
      </c>
      <c r="EN317" s="177">
        <v>0</v>
      </c>
      <c r="EO317" s="177">
        <v>0</v>
      </c>
      <c r="EP317" s="177">
        <v>0</v>
      </c>
      <c r="EQ317" s="177">
        <v>0</v>
      </c>
      <c r="ER317" s="177">
        <v>0</v>
      </c>
      <c r="ES317" s="177">
        <v>0</v>
      </c>
      <c r="ET317" s="177">
        <v>0</v>
      </c>
      <c r="EU317" s="177">
        <v>0</v>
      </c>
      <c r="EV317" s="177">
        <v>0</v>
      </c>
      <c r="EW317" s="177">
        <v>0</v>
      </c>
      <c r="EX317" s="177">
        <v>0</v>
      </c>
      <c r="EY317" s="177">
        <v>0</v>
      </c>
      <c r="EZ317" s="177">
        <v>0</v>
      </c>
      <c r="FA317" s="177">
        <v>0</v>
      </c>
      <c r="FB317" s="177">
        <v>55</v>
      </c>
      <c r="FC317" s="246">
        <v>320</v>
      </c>
      <c r="FD317" s="247">
        <v>255</v>
      </c>
      <c r="FE317" s="247">
        <v>255</v>
      </c>
      <c r="FF317" s="247">
        <v>255</v>
      </c>
      <c r="FG317" s="249">
        <v>222</v>
      </c>
      <c r="FH317" s="249">
        <v>222</v>
      </c>
      <c r="FI317" s="248">
        <v>222</v>
      </c>
      <c r="FJ317" s="248">
        <v>222</v>
      </c>
      <c r="FK317" s="248">
        <v>203</v>
      </c>
      <c r="FL317" s="248">
        <v>203</v>
      </c>
      <c r="FM317" s="248">
        <v>203</v>
      </c>
      <c r="FN317" s="248">
        <v>203</v>
      </c>
      <c r="FO317" s="248">
        <v>203</v>
      </c>
      <c r="FP317" s="248">
        <v>203</v>
      </c>
      <c r="FQ317" s="248">
        <v>203</v>
      </c>
      <c r="FR317" s="248">
        <v>203</v>
      </c>
      <c r="FS317" s="248">
        <v>203</v>
      </c>
      <c r="FT317" s="248">
        <v>203</v>
      </c>
      <c r="FU317" s="248">
        <v>203</v>
      </c>
      <c r="FV317" s="248">
        <v>203</v>
      </c>
      <c r="FW317" s="248">
        <v>203</v>
      </c>
      <c r="FX317" s="248">
        <v>203</v>
      </c>
      <c r="FY317" s="248">
        <v>203</v>
      </c>
      <c r="FZ317" s="248">
        <v>203</v>
      </c>
      <c r="GA317" s="248">
        <v>203</v>
      </c>
      <c r="GB317" s="248">
        <v>203</v>
      </c>
      <c r="GC317" s="248">
        <v>203</v>
      </c>
      <c r="GD317" s="248">
        <v>188</v>
      </c>
      <c r="GE317" s="248">
        <v>188</v>
      </c>
      <c r="GF317" s="248">
        <v>187</v>
      </c>
      <c r="GG317" s="248">
        <v>187</v>
      </c>
      <c r="GH317" s="248">
        <v>187</v>
      </c>
      <c r="GI317" s="248">
        <v>187</v>
      </c>
      <c r="GJ317" s="248">
        <v>187</v>
      </c>
      <c r="GK317" s="248">
        <v>187</v>
      </c>
      <c r="GL317" s="248">
        <v>187</v>
      </c>
      <c r="GM317" s="248">
        <v>187</v>
      </c>
      <c r="GN317" s="248">
        <v>187</v>
      </c>
      <c r="GO317" s="248">
        <v>187</v>
      </c>
      <c r="GP317" s="248">
        <v>187</v>
      </c>
      <c r="GQ317" s="248">
        <v>187</v>
      </c>
      <c r="GR317" s="248">
        <v>187</v>
      </c>
      <c r="GS317" s="248">
        <v>187</v>
      </c>
      <c r="GT317" s="248">
        <v>177</v>
      </c>
      <c r="GU317" s="248">
        <v>175</v>
      </c>
      <c r="GV317" s="248">
        <v>175</v>
      </c>
      <c r="GW317" s="248">
        <v>175</v>
      </c>
      <c r="GX317" s="248">
        <v>175</v>
      </c>
      <c r="GY317" s="248">
        <v>175</v>
      </c>
      <c r="GZ317" s="248">
        <v>175</v>
      </c>
      <c r="HA317" s="248">
        <v>175</v>
      </c>
      <c r="HB317" s="248">
        <v>175</v>
      </c>
      <c r="HC317" s="248">
        <v>175</v>
      </c>
      <c r="HD317" s="248">
        <v>175</v>
      </c>
      <c r="HE317" s="248">
        <v>1</v>
      </c>
      <c r="HF317" s="248">
        <v>175</v>
      </c>
      <c r="HG317" s="248">
        <v>175</v>
      </c>
      <c r="HH317" s="248">
        <v>170</v>
      </c>
      <c r="HI317" s="248">
        <v>170</v>
      </c>
      <c r="HJ317" s="248">
        <v>170</v>
      </c>
      <c r="HK317" s="198"/>
      <c r="HL317" s="198"/>
      <c r="HM317" s="244">
        <v>170</v>
      </c>
      <c r="HN317" s="244">
        <v>165</v>
      </c>
      <c r="HO317" s="244">
        <v>175</v>
      </c>
      <c r="HP317" s="244">
        <v>160</v>
      </c>
      <c r="HQ317" s="244">
        <v>160</v>
      </c>
      <c r="HR317" s="244">
        <v>156</v>
      </c>
      <c r="HS317" s="244">
        <v>156</v>
      </c>
      <c r="HT317" s="244">
        <v>156</v>
      </c>
      <c r="HU317" s="244">
        <v>156</v>
      </c>
      <c r="HV317" s="198"/>
      <c r="HW317" s="244">
        <v>155</v>
      </c>
      <c r="HX317" s="244">
        <v>155</v>
      </c>
      <c r="HY317" s="244">
        <v>152</v>
      </c>
      <c r="HZ317" s="244">
        <v>152</v>
      </c>
      <c r="IA317" s="244">
        <v>152</v>
      </c>
      <c r="IB317" s="244">
        <v>152</v>
      </c>
      <c r="IC317" s="244">
        <v>152</v>
      </c>
      <c r="ID317" s="244">
        <v>152</v>
      </c>
      <c r="IE317" s="244">
        <v>152</v>
      </c>
      <c r="IF317" s="244">
        <v>152</v>
      </c>
      <c r="IG317" s="244">
        <v>152</v>
      </c>
      <c r="IH317" s="244">
        <v>152</v>
      </c>
      <c r="II317" s="244">
        <v>149</v>
      </c>
      <c r="IJ317" s="244">
        <v>149</v>
      </c>
      <c r="IK317" s="244">
        <v>149</v>
      </c>
      <c r="IL317" s="244">
        <v>146</v>
      </c>
      <c r="IM317" s="244">
        <v>146</v>
      </c>
      <c r="IN317" s="244">
        <v>146</v>
      </c>
      <c r="IO317" s="244">
        <v>146</v>
      </c>
      <c r="IP317" s="244">
        <v>146</v>
      </c>
      <c r="IQ317" s="244">
        <v>144</v>
      </c>
      <c r="IR317" s="244">
        <v>143</v>
      </c>
      <c r="IS317" s="244">
        <v>143</v>
      </c>
      <c r="IT317" s="244">
        <v>143</v>
      </c>
      <c r="IU317" s="244">
        <v>143</v>
      </c>
      <c r="IV317" s="244">
        <v>143</v>
      </c>
      <c r="IW317" s="244">
        <v>143</v>
      </c>
      <c r="IX317" s="244">
        <v>143</v>
      </c>
      <c r="IY317" s="244">
        <v>143</v>
      </c>
      <c r="IZ317" s="198"/>
      <c r="JA317" s="244">
        <v>143</v>
      </c>
      <c r="JB317" s="244">
        <v>143</v>
      </c>
      <c r="JC317" s="244">
        <v>143</v>
      </c>
      <c r="JD317" s="244">
        <v>137</v>
      </c>
      <c r="JE317" s="244">
        <v>137</v>
      </c>
      <c r="JF317" s="244">
        <v>130</v>
      </c>
      <c r="JG317" s="244">
        <v>129</v>
      </c>
      <c r="JH317" s="244">
        <v>129</v>
      </c>
      <c r="JI317" s="244">
        <v>129</v>
      </c>
      <c r="JJ317" s="244"/>
      <c r="JK317" s="244">
        <v>129</v>
      </c>
      <c r="JL317" s="244">
        <v>129</v>
      </c>
      <c r="JM317" s="244">
        <v>129</v>
      </c>
      <c r="JN317" s="244">
        <v>129</v>
      </c>
      <c r="JO317" s="244">
        <v>129</v>
      </c>
      <c r="JP317" s="244">
        <v>129</v>
      </c>
      <c r="JQ317" s="198"/>
      <c r="JR317" s="244">
        <v>129</v>
      </c>
      <c r="JS317" s="244">
        <v>129</v>
      </c>
      <c r="JT317" s="244">
        <v>128</v>
      </c>
      <c r="JU317" s="244">
        <v>128</v>
      </c>
      <c r="JV317" s="244">
        <v>126</v>
      </c>
      <c r="JW317" s="244">
        <v>126</v>
      </c>
      <c r="JX317" s="244">
        <v>126</v>
      </c>
      <c r="JY317" s="244">
        <v>126</v>
      </c>
      <c r="JZ317" s="244">
        <v>126</v>
      </c>
      <c r="KA317" s="244">
        <v>116</v>
      </c>
      <c r="KB317" s="244">
        <v>95</v>
      </c>
      <c r="KC317" s="244">
        <v>95</v>
      </c>
      <c r="KD317" s="244">
        <v>95</v>
      </c>
      <c r="KE317" s="244">
        <v>95</v>
      </c>
      <c r="KF317" s="244">
        <v>95</v>
      </c>
      <c r="KG317" s="244">
        <v>95</v>
      </c>
      <c r="KH317" s="244">
        <v>95</v>
      </c>
      <c r="KI317" s="244">
        <v>95</v>
      </c>
      <c r="KJ317" s="244">
        <v>95</v>
      </c>
      <c r="KK317" s="244">
        <v>95</v>
      </c>
      <c r="KL317" s="244">
        <v>95</v>
      </c>
      <c r="KM317" s="244">
        <v>95</v>
      </c>
      <c r="KN317" s="244">
        <v>95</v>
      </c>
      <c r="KO317" s="244">
        <v>95</v>
      </c>
      <c r="KP317" s="244">
        <v>95</v>
      </c>
      <c r="KQ317" s="244">
        <v>95</v>
      </c>
      <c r="KR317" s="244">
        <v>95</v>
      </c>
      <c r="KS317" s="244">
        <v>95</v>
      </c>
      <c r="KT317" s="242">
        <v>86</v>
      </c>
      <c r="KU317" s="242">
        <v>86</v>
      </c>
      <c r="KV317" s="242">
        <v>86</v>
      </c>
      <c r="KW317" s="242">
        <v>86</v>
      </c>
      <c r="KX317" s="198"/>
      <c r="KY317" s="198"/>
      <c r="KZ317" s="198"/>
      <c r="LA317" s="198"/>
      <c r="LB317" s="242">
        <v>82</v>
      </c>
      <c r="LC317" s="244">
        <v>129</v>
      </c>
      <c r="LD317" s="244">
        <v>129</v>
      </c>
      <c r="LE317" s="242">
        <v>79</v>
      </c>
      <c r="LF317" s="243">
        <v>0</v>
      </c>
      <c r="LG317" s="242">
        <v>79</v>
      </c>
      <c r="LH317" s="198"/>
      <c r="LI317" s="198"/>
      <c r="LJ317" s="198"/>
      <c r="LK317" s="198"/>
      <c r="LL317" s="198"/>
      <c r="LM317" s="198"/>
      <c r="LN317" s="198"/>
      <c r="LO317" s="198"/>
      <c r="LP317" s="198"/>
      <c r="LQ317" s="242">
        <v>79</v>
      </c>
      <c r="LR317" s="198"/>
      <c r="LS317" s="198"/>
      <c r="LT317" s="198"/>
      <c r="LU317" s="198"/>
      <c r="LV317" s="198"/>
      <c r="LW317" s="198"/>
      <c r="LX317" s="198"/>
      <c r="LY317" s="198"/>
      <c r="LZ317" s="198"/>
      <c r="MA317" s="198"/>
      <c r="MB317" s="198"/>
      <c r="MC317" s="198"/>
      <c r="MD317" s="198"/>
      <c r="ME317" s="198"/>
      <c r="MF317" s="198"/>
      <c r="MG317" s="198"/>
      <c r="MH317" s="198"/>
      <c r="MI317" s="198"/>
      <c r="MJ317" s="198"/>
      <c r="MK317" s="198"/>
      <c r="ML317" s="198"/>
      <c r="MM317" s="198"/>
      <c r="MN317" s="242">
        <v>79</v>
      </c>
      <c r="MO317" s="242">
        <v>66</v>
      </c>
      <c r="MP317" s="198"/>
      <c r="MQ317" s="242">
        <v>66</v>
      </c>
      <c r="MR317" s="198"/>
      <c r="MS317" s="198"/>
      <c r="MT317" s="198"/>
      <c r="MU317" s="198"/>
      <c r="MV317" s="198"/>
      <c r="MW317" s="198"/>
      <c r="MX317" s="198"/>
      <c r="MY317" s="198"/>
      <c r="MZ317" s="198"/>
      <c r="NA317" s="242">
        <v>66</v>
      </c>
      <c r="NB317" s="198"/>
      <c r="NC317" s="198"/>
      <c r="ND317" s="198"/>
      <c r="NE317" s="198"/>
      <c r="NF317" s="198"/>
      <c r="NG317" s="198"/>
      <c r="NH317" s="198"/>
      <c r="NI317" s="198"/>
      <c r="NJ317" s="198"/>
      <c r="NK317" s="198"/>
      <c r="NL317" s="198"/>
      <c r="NM317" s="198"/>
      <c r="NN317" s="198"/>
      <c r="NO317" s="198"/>
      <c r="NP317" s="198"/>
      <c r="NQ317" s="198"/>
      <c r="NR317" s="198"/>
      <c r="NS317" s="198"/>
      <c r="NT317" s="198"/>
      <c r="NU317" s="198"/>
      <c r="NV317" s="198"/>
      <c r="NW317" s="198"/>
      <c r="NX317" s="198"/>
      <c r="NY317" s="198"/>
      <c r="NZ317" s="198"/>
      <c r="OA317" s="198"/>
      <c r="OB317" s="198"/>
      <c r="OC317" s="198"/>
      <c r="OD317" s="198"/>
      <c r="OE317" s="198"/>
      <c r="OF317" s="198"/>
      <c r="OG317" s="198"/>
      <c r="OH317" s="198"/>
      <c r="OI317" s="198"/>
      <c r="OJ317" s="198"/>
      <c r="OK317" s="198"/>
      <c r="OL317" s="198"/>
      <c r="OM317" s="198"/>
      <c r="ON317" s="198"/>
      <c r="OO317" s="198"/>
      <c r="OP317" s="198"/>
      <c r="OQ317" s="198"/>
      <c r="OR317" s="198"/>
      <c r="OS317" s="198"/>
      <c r="OT317" s="198"/>
      <c r="OU317" s="198"/>
      <c r="OV317" s="198"/>
      <c r="OW317" s="198"/>
      <c r="OX317" s="198"/>
      <c r="OY317" s="198"/>
      <c r="OZ317" s="198"/>
      <c r="PA317" s="198"/>
      <c r="PB317" s="198"/>
      <c r="PC317" s="198"/>
      <c r="PD317" s="198"/>
      <c r="PE317" s="198"/>
      <c r="PF317" s="198"/>
      <c r="PG317" s="198"/>
      <c r="PH317" s="198"/>
      <c r="PI317" s="198"/>
      <c r="PJ317" s="198"/>
      <c r="PK317" s="198"/>
      <c r="PL317" s="198"/>
      <c r="PM317" s="198"/>
      <c r="PN317" s="198"/>
      <c r="PO317" s="198"/>
      <c r="PP317" s="198"/>
      <c r="PQ317" s="198"/>
      <c r="PR317" s="198"/>
      <c r="PS317" s="198"/>
      <c r="PT317" s="198"/>
      <c r="PU317" s="198"/>
      <c r="PV317" s="198"/>
      <c r="PW317" s="198"/>
      <c r="PX317" s="261"/>
      <c r="PY317" s="261"/>
      <c r="PZ317" s="261"/>
      <c r="QA317" s="261"/>
      <c r="QB317" s="261"/>
      <c r="QC317" s="261"/>
      <c r="QD317" s="261"/>
      <c r="QE317" s="261"/>
      <c r="QF317" s="261"/>
      <c r="QG317" s="261"/>
      <c r="QH317" s="261"/>
      <c r="QI317" s="261"/>
      <c r="QJ317" s="261"/>
      <c r="QK317" s="261"/>
      <c r="QL317" s="261"/>
      <c r="QM317" s="261"/>
      <c r="QN317" s="261"/>
      <c r="QO317" s="261"/>
      <c r="QP317" s="261"/>
      <c r="QQ317" s="261"/>
      <c r="QR317" s="261"/>
      <c r="QS317" s="261"/>
      <c r="QT317" s="261"/>
      <c r="QU317" s="261"/>
      <c r="QV317" s="261"/>
      <c r="QW317" s="261"/>
      <c r="QX317" s="261"/>
      <c r="QY317" s="261"/>
      <c r="QZ317" s="261"/>
      <c r="RA317" s="261"/>
      <c r="RB317" s="261"/>
      <c r="RC317" s="261"/>
      <c r="RD317" s="261"/>
      <c r="RE317" s="261"/>
      <c r="RF317" s="261"/>
      <c r="RG317" s="261"/>
      <c r="RH317" s="261"/>
      <c r="RI317" s="261"/>
      <c r="RJ317" s="261"/>
      <c r="RK317" s="261"/>
      <c r="RL317" s="261"/>
      <c r="RM317" s="261"/>
      <c r="RN317" s="261"/>
      <c r="RO317" s="261"/>
      <c r="RP317" s="261"/>
      <c r="RQ317" s="261"/>
      <c r="RR317" s="261"/>
      <c r="RS317" s="261"/>
      <c r="RT317" s="261"/>
      <c r="RU317" s="261"/>
      <c r="RV317" s="261"/>
      <c r="RW317" s="261"/>
      <c r="RX317" s="261"/>
      <c r="RY317" s="261"/>
      <c r="RZ317" s="261"/>
      <c r="SA317" s="261"/>
      <c r="SB317" s="261"/>
      <c r="SC317" s="261"/>
      <c r="SD317" s="261"/>
      <c r="SE317" s="261"/>
    </row>
    <row r="318" spans="1:499" x14ac:dyDescent="0.2">
      <c r="A318" s="230" t="s">
        <v>830</v>
      </c>
      <c r="B318" s="231" t="s">
        <v>4791</v>
      </c>
      <c r="C318" s="225"/>
      <c r="D318" s="225"/>
      <c r="E318" s="225"/>
      <c r="F318" s="226" t="s">
        <v>6040</v>
      </c>
      <c r="G318" s="226" t="s">
        <v>5550</v>
      </c>
      <c r="H318" s="226" t="s">
        <v>5551</v>
      </c>
      <c r="I318" s="226" t="s">
        <v>6033</v>
      </c>
      <c r="J318" s="226"/>
      <c r="K318" s="226"/>
      <c r="L318" s="226"/>
      <c r="M318" s="226"/>
      <c r="N318" s="226" t="s">
        <v>5612</v>
      </c>
      <c r="O318" s="226" t="s">
        <v>5980</v>
      </c>
      <c r="P318" s="226"/>
      <c r="Q318" s="237">
        <v>0</v>
      </c>
      <c r="R318" s="238"/>
      <c r="S318" s="238"/>
      <c r="T318" s="238"/>
      <c r="U318" s="238"/>
      <c r="V318" s="238"/>
      <c r="W318" s="232" t="s">
        <v>5555</v>
      </c>
      <c r="X318" s="232"/>
      <c r="Y318" s="232" t="s">
        <v>5556</v>
      </c>
      <c r="Z318" s="235">
        <v>3.63</v>
      </c>
      <c r="AA318" s="235">
        <v>11.71</v>
      </c>
      <c r="AB318" s="235">
        <v>0</v>
      </c>
      <c r="AC318" s="224">
        <v>36526</v>
      </c>
      <c r="AD318" s="224">
        <v>36526</v>
      </c>
      <c r="AE318" s="125">
        <v>21</v>
      </c>
      <c r="AF318" s="125">
        <v>20</v>
      </c>
      <c r="AG318" s="125">
        <v>8</v>
      </c>
      <c r="AH318" s="236">
        <v>1</v>
      </c>
      <c r="AI318" s="236" t="s">
        <v>819</v>
      </c>
      <c r="AJ318" s="125" t="s">
        <v>6239</v>
      </c>
      <c r="AK318" s="175" t="s">
        <v>5144</v>
      </c>
      <c r="AL318" s="125" t="s">
        <v>820</v>
      </c>
      <c r="AM318" s="27" t="s">
        <v>820</v>
      </c>
      <c r="AN318" s="126">
        <v>3.69</v>
      </c>
      <c r="AO318" s="126">
        <v>12.5</v>
      </c>
      <c r="AP318" s="126">
        <v>6.5</v>
      </c>
      <c r="AQ318" s="126">
        <v>0.1</v>
      </c>
      <c r="AR318" s="125">
        <v>4</v>
      </c>
      <c r="AS318" s="125">
        <v>0</v>
      </c>
      <c r="AT318" s="178">
        <v>43305</v>
      </c>
      <c r="AU318" s="178"/>
      <c r="AV318" s="178">
        <v>43109</v>
      </c>
      <c r="AW318" s="239" t="s">
        <v>940</v>
      </c>
      <c r="AX318" s="239" t="s">
        <v>5022</v>
      </c>
      <c r="AY318" s="127"/>
      <c r="AZ318" s="127"/>
      <c r="BA318" s="128">
        <v>1</v>
      </c>
      <c r="BB318" s="128" t="s">
        <v>489</v>
      </c>
      <c r="BC318" s="128"/>
      <c r="BD318" s="128">
        <v>1</v>
      </c>
      <c r="BE318" s="129" t="s">
        <v>541</v>
      </c>
      <c r="BF318" s="130">
        <v>1</v>
      </c>
      <c r="BG318" s="240"/>
      <c r="BH318" s="241"/>
      <c r="BI318" s="190"/>
      <c r="BJ318" s="131">
        <v>185</v>
      </c>
      <c r="BK318" s="191">
        <v>124</v>
      </c>
      <c r="BL318" s="13">
        <v>123</v>
      </c>
      <c r="BM318" s="13">
        <v>61</v>
      </c>
      <c r="BN318" s="27" t="s">
        <v>706</v>
      </c>
      <c r="BO318" s="13" t="s">
        <v>705</v>
      </c>
      <c r="BP318" s="222">
        <v>171</v>
      </c>
      <c r="BQ318" s="132"/>
      <c r="BR318" s="133"/>
      <c r="BS318" s="125">
        <v>1000000000</v>
      </c>
      <c r="BT318" s="134">
        <v>0</v>
      </c>
      <c r="BU318" s="135">
        <v>1</v>
      </c>
      <c r="BV318" s="134">
        <v>96</v>
      </c>
      <c r="BW318" s="136">
        <v>0</v>
      </c>
      <c r="BX318" s="136">
        <v>0</v>
      </c>
      <c r="BY318" s="136">
        <v>96</v>
      </c>
      <c r="BZ318" s="134">
        <v>0</v>
      </c>
      <c r="CA318" s="134">
        <v>0</v>
      </c>
      <c r="CB318" s="134">
        <v>96</v>
      </c>
      <c r="CC318" s="135">
        <v>0.48110000000000003</v>
      </c>
      <c r="CD318" s="134"/>
      <c r="CE318" s="134"/>
      <c r="CF318" s="137">
        <v>89</v>
      </c>
      <c r="CG318" s="134">
        <v>53</v>
      </c>
      <c r="CH318" s="132"/>
      <c r="CI318" s="132"/>
      <c r="CJ318" s="229" t="s">
        <v>820</v>
      </c>
      <c r="CK318" s="233" t="s">
        <v>820</v>
      </c>
      <c r="CL318" s="138">
        <v>493</v>
      </c>
      <c r="CM318" s="138">
        <v>0</v>
      </c>
      <c r="CN318" s="135">
        <v>0</v>
      </c>
      <c r="CO318" s="135">
        <v>3.82</v>
      </c>
      <c r="CP318" s="139"/>
      <c r="CQ318" s="135">
        <v>1</v>
      </c>
      <c r="CR318" s="179">
        <v>43479</v>
      </c>
      <c r="CS318" s="180">
        <v>43479</v>
      </c>
      <c r="CT318" s="181">
        <v>43626</v>
      </c>
      <c r="CU318" s="181">
        <v>43297</v>
      </c>
      <c r="CV318" s="181">
        <v>43353</v>
      </c>
      <c r="CW318" s="181">
        <v>43353</v>
      </c>
      <c r="CX318" s="181">
        <v>43437</v>
      </c>
      <c r="CY318" s="135">
        <v>1</v>
      </c>
      <c r="CZ318" s="134">
        <v>0</v>
      </c>
      <c r="DA318" s="135">
        <v>1.8867924528301886E-2</v>
      </c>
      <c r="DB318" s="135">
        <v>0</v>
      </c>
      <c r="DC318" s="135">
        <v>0</v>
      </c>
      <c r="DD318" s="135">
        <v>0</v>
      </c>
      <c r="DE318" s="140">
        <v>0</v>
      </c>
      <c r="DF318" s="13" t="s">
        <v>820</v>
      </c>
      <c r="DG318" s="80" t="s">
        <v>706</v>
      </c>
      <c r="DH318" s="18" t="b">
        <v>0</v>
      </c>
      <c r="DI318" s="79"/>
      <c r="DJ318" s="79"/>
      <c r="DK318" s="192"/>
      <c r="DL318" s="174"/>
      <c r="DM318" s="193"/>
      <c r="DN318" s="135"/>
      <c r="DO318" s="79"/>
      <c r="DP318" s="79"/>
      <c r="DQ318" s="79"/>
      <c r="DR318" s="79"/>
      <c r="DS318" s="79"/>
      <c r="DT318" s="79"/>
      <c r="DU318" s="79"/>
      <c r="DV318" s="18"/>
      <c r="DW318" s="18"/>
      <c r="DX318" s="18"/>
      <c r="DY318" s="177"/>
      <c r="DZ318" s="177">
        <v>0</v>
      </c>
      <c r="EA318" s="177">
        <v>0</v>
      </c>
      <c r="EB318" s="177">
        <v>0</v>
      </c>
      <c r="EC318" s="177">
        <v>0</v>
      </c>
      <c r="ED318" s="177">
        <v>0</v>
      </c>
      <c r="EE318" s="177">
        <v>0</v>
      </c>
      <c r="EF318" s="177">
        <v>0</v>
      </c>
      <c r="EG318" s="177">
        <v>0</v>
      </c>
      <c r="EH318" s="177">
        <v>0</v>
      </c>
      <c r="EI318" s="177">
        <v>0</v>
      </c>
      <c r="EJ318" s="177">
        <v>0</v>
      </c>
      <c r="EK318" s="177">
        <v>0</v>
      </c>
      <c r="EL318" s="177">
        <v>0</v>
      </c>
      <c r="EM318" s="177">
        <v>0</v>
      </c>
      <c r="EN318" s="177">
        <v>0</v>
      </c>
      <c r="EO318" s="177">
        <v>0</v>
      </c>
      <c r="EP318" s="177">
        <v>0</v>
      </c>
      <c r="EQ318" s="177">
        <v>0</v>
      </c>
      <c r="ER318" s="177">
        <v>0</v>
      </c>
      <c r="ES318" s="177">
        <v>0</v>
      </c>
      <c r="ET318" s="177">
        <v>0</v>
      </c>
      <c r="EU318" s="177">
        <v>0</v>
      </c>
      <c r="EV318" s="177">
        <v>0</v>
      </c>
      <c r="EW318" s="177">
        <v>0</v>
      </c>
      <c r="EX318" s="177">
        <v>0</v>
      </c>
      <c r="EY318" s="177">
        <v>0</v>
      </c>
      <c r="EZ318" s="177">
        <v>0</v>
      </c>
      <c r="FA318" s="177">
        <v>14</v>
      </c>
      <c r="FB318" s="177">
        <v>0</v>
      </c>
      <c r="FC318" s="199">
        <v>0</v>
      </c>
      <c r="FD318" s="246">
        <v>69</v>
      </c>
      <c r="FE318" s="246">
        <v>69</v>
      </c>
      <c r="FF318" s="246">
        <v>69</v>
      </c>
      <c r="FG318" s="246">
        <v>53</v>
      </c>
      <c r="FH318" s="246">
        <v>53</v>
      </c>
      <c r="FI318" s="246">
        <v>53</v>
      </c>
      <c r="FJ318" s="246">
        <v>53</v>
      </c>
      <c r="FK318" s="246">
        <v>50</v>
      </c>
      <c r="FL318" s="246">
        <v>50</v>
      </c>
      <c r="FM318" s="246">
        <v>50</v>
      </c>
      <c r="FN318" s="246">
        <v>50</v>
      </c>
      <c r="FO318" s="246">
        <v>50</v>
      </c>
      <c r="FP318" s="246">
        <v>50</v>
      </c>
      <c r="FQ318" s="246">
        <v>50</v>
      </c>
      <c r="FR318" s="246">
        <v>50</v>
      </c>
      <c r="FS318" s="246">
        <v>50</v>
      </c>
      <c r="FT318" s="246">
        <v>50</v>
      </c>
      <c r="FU318" s="246">
        <v>50</v>
      </c>
      <c r="FV318" s="246">
        <v>50</v>
      </c>
      <c r="FW318" s="246">
        <v>50</v>
      </c>
      <c r="FX318" s="246">
        <v>50</v>
      </c>
      <c r="FY318" s="246">
        <v>50</v>
      </c>
      <c r="FZ318" s="246">
        <v>50</v>
      </c>
      <c r="GA318" s="246">
        <v>50</v>
      </c>
      <c r="GB318" s="246">
        <v>50</v>
      </c>
      <c r="GC318" s="246">
        <v>50</v>
      </c>
      <c r="GD318" s="246">
        <v>39</v>
      </c>
      <c r="GE318" s="246">
        <v>39</v>
      </c>
      <c r="GF318" s="249">
        <v>29</v>
      </c>
      <c r="GG318" s="246">
        <v>39</v>
      </c>
      <c r="GH318" s="250">
        <v>25</v>
      </c>
      <c r="GI318" s="250">
        <v>25</v>
      </c>
      <c r="GJ318" s="250">
        <v>25</v>
      </c>
      <c r="GK318" s="250">
        <v>25</v>
      </c>
      <c r="GL318" s="250">
        <v>25</v>
      </c>
      <c r="GM318" s="250">
        <v>25</v>
      </c>
      <c r="GN318" s="250">
        <v>24</v>
      </c>
      <c r="GO318" s="250">
        <v>24</v>
      </c>
      <c r="GP318" s="250">
        <v>24</v>
      </c>
      <c r="GQ318" s="250">
        <v>24</v>
      </c>
      <c r="GR318" s="250">
        <v>24</v>
      </c>
      <c r="GS318" s="250">
        <v>24</v>
      </c>
      <c r="GT318" s="250">
        <v>24</v>
      </c>
      <c r="GU318" s="250">
        <v>24</v>
      </c>
      <c r="GV318" s="250">
        <v>24</v>
      </c>
      <c r="GW318" s="250">
        <v>24</v>
      </c>
      <c r="GX318" s="250">
        <v>24</v>
      </c>
      <c r="GY318" s="250">
        <v>23</v>
      </c>
      <c r="GZ318" s="250">
        <v>23</v>
      </c>
      <c r="HA318" s="245">
        <v>23</v>
      </c>
      <c r="HB318" s="245">
        <v>22</v>
      </c>
      <c r="HC318" s="245">
        <v>22</v>
      </c>
      <c r="HD318" s="245">
        <v>22</v>
      </c>
      <c r="HE318" s="245">
        <v>1</v>
      </c>
      <c r="HF318" s="245">
        <v>22</v>
      </c>
      <c r="HG318" s="245">
        <v>22</v>
      </c>
      <c r="HH318" s="245">
        <v>16</v>
      </c>
      <c r="HI318" s="245">
        <v>16</v>
      </c>
      <c r="HJ318" s="199">
        <v>0</v>
      </c>
      <c r="HK318" s="196"/>
      <c r="HL318" s="196"/>
      <c r="HM318" s="199">
        <v>0</v>
      </c>
      <c r="HN318" s="199">
        <v>0</v>
      </c>
      <c r="HO318" s="245">
        <v>22</v>
      </c>
      <c r="HP318" s="199">
        <v>0</v>
      </c>
      <c r="HQ318" s="199">
        <v>0</v>
      </c>
      <c r="HR318" s="199">
        <v>0</v>
      </c>
      <c r="HS318" s="199">
        <v>0</v>
      </c>
      <c r="HT318" s="199">
        <v>0</v>
      </c>
      <c r="HU318" s="199">
        <v>0</v>
      </c>
      <c r="HV318" s="196"/>
      <c r="HW318" s="199">
        <v>0</v>
      </c>
      <c r="HX318" s="199">
        <v>0</v>
      </c>
      <c r="HY318" s="199">
        <v>0</v>
      </c>
      <c r="HZ318" s="199">
        <v>0</v>
      </c>
      <c r="IA318" s="199">
        <v>0</v>
      </c>
      <c r="IB318" s="199">
        <v>0</v>
      </c>
      <c r="IC318" s="199">
        <v>0</v>
      </c>
      <c r="ID318" s="199">
        <v>0</v>
      </c>
      <c r="IE318" s="199">
        <v>0</v>
      </c>
      <c r="IF318" s="199">
        <v>0</v>
      </c>
      <c r="IG318" s="199">
        <v>0</v>
      </c>
      <c r="IH318" s="199">
        <v>0</v>
      </c>
      <c r="II318" s="199">
        <v>0</v>
      </c>
      <c r="IJ318" s="199">
        <v>0</v>
      </c>
      <c r="IK318" s="199">
        <v>0</v>
      </c>
      <c r="IL318" s="199">
        <v>0</v>
      </c>
      <c r="IM318" s="199">
        <v>0</v>
      </c>
      <c r="IN318" s="199">
        <v>0</v>
      </c>
      <c r="IO318" s="199">
        <v>0</v>
      </c>
      <c r="IP318" s="199">
        <v>0</v>
      </c>
      <c r="IQ318" s="199">
        <v>0</v>
      </c>
      <c r="IR318" s="199">
        <v>0</v>
      </c>
      <c r="IS318" s="199">
        <v>0</v>
      </c>
      <c r="IT318" s="199">
        <v>0</v>
      </c>
      <c r="IU318" s="199">
        <v>0</v>
      </c>
      <c r="IV318" s="199">
        <v>0</v>
      </c>
      <c r="IW318" s="199">
        <v>0</v>
      </c>
      <c r="IX318" s="199">
        <v>0</v>
      </c>
      <c r="IY318" s="199">
        <v>0</v>
      </c>
      <c r="IZ318" s="196"/>
      <c r="JA318" s="199">
        <v>0</v>
      </c>
      <c r="JB318" s="199">
        <v>0</v>
      </c>
      <c r="JC318" s="199">
        <v>0</v>
      </c>
      <c r="JD318" s="199">
        <v>0</v>
      </c>
      <c r="JE318" s="199">
        <v>0</v>
      </c>
      <c r="JF318" s="199">
        <v>0</v>
      </c>
      <c r="JG318" s="199">
        <v>0</v>
      </c>
      <c r="JH318" s="199">
        <v>0</v>
      </c>
      <c r="JI318" s="199">
        <v>0</v>
      </c>
      <c r="JJ318" s="199"/>
      <c r="JK318" s="243">
        <v>0</v>
      </c>
      <c r="JL318" s="199">
        <v>0</v>
      </c>
      <c r="JM318" s="199">
        <v>0</v>
      </c>
      <c r="JN318" s="199">
        <v>0</v>
      </c>
      <c r="JO318" s="199">
        <v>0</v>
      </c>
      <c r="JP318" s="199">
        <v>0</v>
      </c>
      <c r="JQ318" s="196"/>
      <c r="JR318" s="199">
        <v>0</v>
      </c>
      <c r="JS318" s="199">
        <v>0</v>
      </c>
      <c r="JT318" s="199">
        <v>0</v>
      </c>
      <c r="JU318" s="245">
        <v>24</v>
      </c>
      <c r="JV318" s="245">
        <v>11</v>
      </c>
      <c r="JW318" s="245">
        <v>11</v>
      </c>
      <c r="JX318" s="245">
        <v>11</v>
      </c>
      <c r="JY318" s="245">
        <v>7</v>
      </c>
      <c r="JZ318" s="245">
        <v>7</v>
      </c>
      <c r="KA318" s="245">
        <v>4</v>
      </c>
      <c r="KB318" s="245">
        <v>1</v>
      </c>
      <c r="KC318" s="199">
        <v>0</v>
      </c>
      <c r="KD318" s="199">
        <v>0</v>
      </c>
      <c r="KE318" s="199">
        <v>0</v>
      </c>
      <c r="KF318" s="199">
        <v>0</v>
      </c>
      <c r="KG318" s="199">
        <v>0</v>
      </c>
      <c r="KH318" s="199">
        <v>0</v>
      </c>
      <c r="KI318" s="199">
        <v>0</v>
      </c>
      <c r="KJ318" s="199">
        <v>0</v>
      </c>
      <c r="KK318" s="199">
        <v>0</v>
      </c>
      <c r="KL318" s="199">
        <v>0</v>
      </c>
      <c r="KM318" s="199">
        <v>0</v>
      </c>
      <c r="KN318" s="199">
        <v>0</v>
      </c>
      <c r="KO318" s="199">
        <v>0</v>
      </c>
      <c r="KP318" s="199">
        <v>0</v>
      </c>
      <c r="KQ318" s="199">
        <v>0</v>
      </c>
      <c r="KR318" s="199">
        <v>0</v>
      </c>
      <c r="KS318" s="199">
        <v>0</v>
      </c>
      <c r="KT318" s="199">
        <v>0</v>
      </c>
      <c r="KU318" s="199">
        <v>0</v>
      </c>
      <c r="KV318" s="199">
        <v>0</v>
      </c>
      <c r="KW318" s="199">
        <v>0</v>
      </c>
      <c r="KX318" s="196"/>
      <c r="KY318" s="196"/>
      <c r="KZ318" s="196"/>
      <c r="LA318" s="196"/>
      <c r="LB318" s="199">
        <v>0</v>
      </c>
      <c r="LC318" s="199">
        <v>0</v>
      </c>
      <c r="LD318" s="199">
        <v>0</v>
      </c>
      <c r="LE318" s="199">
        <v>0</v>
      </c>
      <c r="LF318" s="199">
        <v>0</v>
      </c>
      <c r="LG318" s="199">
        <v>0</v>
      </c>
      <c r="LH318" s="196"/>
      <c r="LI318" s="196"/>
      <c r="LJ318" s="196"/>
      <c r="LK318" s="196"/>
      <c r="LL318" s="196"/>
      <c r="LM318" s="196"/>
      <c r="LN318" s="196"/>
      <c r="LO318" s="196"/>
      <c r="LP318" s="196"/>
      <c r="LQ318" s="199">
        <v>0</v>
      </c>
      <c r="LR318" s="196"/>
      <c r="LS318" s="196"/>
      <c r="LT318" s="196"/>
      <c r="LU318" s="196"/>
      <c r="LV318" s="196"/>
      <c r="LW318" s="196"/>
      <c r="LX318" s="196"/>
      <c r="LY318" s="196"/>
      <c r="LZ318" s="196"/>
      <c r="MA318" s="196"/>
      <c r="MB318" s="196"/>
      <c r="MC318" s="196"/>
      <c r="MD318" s="196"/>
      <c r="ME318" s="196"/>
      <c r="MF318" s="196"/>
      <c r="MG318" s="196"/>
      <c r="MH318" s="196"/>
      <c r="MI318" s="196"/>
      <c r="MJ318" s="196"/>
      <c r="MK318" s="196"/>
      <c r="ML318" s="196"/>
      <c r="MM318" s="196"/>
      <c r="MN318" s="199">
        <v>0</v>
      </c>
      <c r="MO318" s="199">
        <v>0</v>
      </c>
      <c r="MP318" s="196"/>
      <c r="MQ318" s="199">
        <v>0</v>
      </c>
      <c r="MR318" s="196"/>
      <c r="MS318" s="196"/>
      <c r="MT318" s="196"/>
      <c r="MU318" s="196"/>
      <c r="MV318" s="196"/>
      <c r="MW318" s="196"/>
      <c r="MX318" s="196"/>
      <c r="MY318" s="196"/>
      <c r="MZ318" s="196"/>
      <c r="NA318" s="199">
        <v>0</v>
      </c>
      <c r="NB318" s="196"/>
      <c r="NC318" s="196"/>
      <c r="ND318" s="196"/>
      <c r="NE318" s="196"/>
      <c r="NF318" s="196"/>
      <c r="NG318" s="196"/>
      <c r="NH318" s="196"/>
      <c r="NI318" s="196"/>
      <c r="NJ318" s="196"/>
      <c r="NK318" s="196"/>
      <c r="NL318" s="196"/>
      <c r="NM318" s="196"/>
      <c r="NN318" s="196"/>
      <c r="NO318" s="196"/>
      <c r="NP318" s="196"/>
      <c r="NQ318" s="196"/>
      <c r="NR318" s="196"/>
      <c r="NS318" s="196"/>
      <c r="NT318" s="196"/>
      <c r="NU318" s="196"/>
      <c r="NV318" s="196"/>
      <c r="NW318" s="196"/>
      <c r="NX318" s="196"/>
      <c r="NY318" s="196"/>
      <c r="NZ318" s="196"/>
      <c r="OA318" s="196"/>
      <c r="OB318" s="196"/>
      <c r="OC318" s="196"/>
      <c r="OD318" s="196"/>
      <c r="OE318" s="196"/>
      <c r="OF318" s="196"/>
      <c r="OG318" s="196"/>
      <c r="OH318" s="196"/>
      <c r="OI318" s="196"/>
      <c r="OJ318" s="196"/>
      <c r="OK318" s="196"/>
      <c r="OL318" s="196"/>
      <c r="OM318" s="196"/>
      <c r="ON318" s="196"/>
      <c r="OO318" s="196"/>
      <c r="OP318" s="196"/>
      <c r="OQ318" s="196"/>
      <c r="OR318" s="196"/>
      <c r="OS318" s="196"/>
      <c r="OT318" s="196"/>
      <c r="OU318" s="196"/>
      <c r="OV318" s="196"/>
      <c r="OW318" s="196"/>
      <c r="OX318" s="196"/>
      <c r="OY318" s="196"/>
      <c r="OZ318" s="196"/>
      <c r="PA318" s="196"/>
      <c r="PB318" s="196"/>
      <c r="PC318" s="196"/>
      <c r="PD318" s="196"/>
      <c r="PE318" s="196"/>
      <c r="PF318" s="196"/>
      <c r="PG318" s="196"/>
      <c r="PH318" s="196"/>
      <c r="PI318" s="196"/>
      <c r="PJ318" s="196"/>
      <c r="PK318" s="196"/>
      <c r="PL318" s="196"/>
      <c r="PM318" s="196"/>
      <c r="PN318" s="196"/>
      <c r="PO318" s="196"/>
      <c r="PP318" s="196"/>
      <c r="PQ318" s="196"/>
      <c r="PR318" s="196"/>
      <c r="PS318" s="196"/>
      <c r="PT318" s="196"/>
      <c r="PU318" s="196"/>
      <c r="PV318" s="196"/>
      <c r="PW318" s="196"/>
      <c r="PX318" s="261"/>
      <c r="PY318" s="261"/>
      <c r="PZ318" s="261"/>
      <c r="QA318" s="261"/>
      <c r="QB318" s="261"/>
      <c r="QC318" s="261"/>
      <c r="QD318" s="261"/>
      <c r="QE318" s="261"/>
      <c r="QF318" s="261"/>
      <c r="QG318" s="261"/>
      <c r="QH318" s="261"/>
      <c r="QI318" s="261"/>
      <c r="QJ318" s="261"/>
      <c r="QK318" s="261"/>
      <c r="QL318" s="261"/>
      <c r="QM318" s="261"/>
      <c r="QN318" s="261"/>
      <c r="QO318" s="261"/>
      <c r="QP318" s="261"/>
      <c r="QQ318" s="261"/>
      <c r="QR318" s="261"/>
      <c r="QS318" s="261"/>
      <c r="QT318" s="261"/>
      <c r="QU318" s="261"/>
      <c r="QV318" s="261"/>
      <c r="QW318" s="261"/>
      <c r="QX318" s="261"/>
      <c r="QY318" s="261"/>
      <c r="QZ318" s="261"/>
      <c r="RA318" s="261"/>
      <c r="RB318" s="261"/>
      <c r="RC318" s="261"/>
      <c r="RD318" s="261"/>
      <c r="RE318" s="261"/>
      <c r="RF318" s="261"/>
      <c r="RG318" s="261"/>
      <c r="RH318" s="261"/>
      <c r="RI318" s="261"/>
      <c r="RJ318" s="261"/>
      <c r="RK318" s="261"/>
      <c r="RL318" s="261"/>
      <c r="RM318" s="261"/>
      <c r="RN318" s="261"/>
      <c r="RO318" s="261"/>
      <c r="RP318" s="261"/>
      <c r="RQ318" s="261"/>
      <c r="RR318" s="261"/>
      <c r="RS318" s="261"/>
      <c r="RT318" s="261"/>
      <c r="RU318" s="261"/>
      <c r="RV318" s="261"/>
      <c r="RW318" s="261"/>
      <c r="RX318" s="261"/>
      <c r="RY318" s="261"/>
      <c r="RZ318" s="261"/>
      <c r="SA318" s="261"/>
      <c r="SB318" s="261"/>
      <c r="SC318" s="261"/>
      <c r="SD318" s="261"/>
      <c r="SE318" s="261"/>
    </row>
    <row r="319" spans="1:499" x14ac:dyDescent="0.2">
      <c r="A319" s="230" t="s">
        <v>830</v>
      </c>
      <c r="B319" s="231" t="s">
        <v>5488</v>
      </c>
      <c r="C319" s="225"/>
      <c r="D319" s="225"/>
      <c r="E319" s="225"/>
      <c r="F319" s="226" t="s">
        <v>6041</v>
      </c>
      <c r="G319" s="226" t="s">
        <v>5550</v>
      </c>
      <c r="H319" s="226" t="s">
        <v>5551</v>
      </c>
      <c r="I319" s="226" t="s">
        <v>6033</v>
      </c>
      <c r="J319" s="226"/>
      <c r="K319" s="226"/>
      <c r="L319" s="226"/>
      <c r="M319" s="226"/>
      <c r="N319" s="226" t="s">
        <v>5553</v>
      </c>
      <c r="O319" s="226" t="s">
        <v>5636</v>
      </c>
      <c r="P319" s="226"/>
      <c r="Q319" s="237">
        <v>0</v>
      </c>
      <c r="R319" s="238"/>
      <c r="S319" s="238"/>
      <c r="T319" s="238"/>
      <c r="U319" s="238"/>
      <c r="V319" s="238"/>
      <c r="W319" s="232" t="s">
        <v>5565</v>
      </c>
      <c r="X319" s="232"/>
      <c r="Y319" s="232" t="s">
        <v>5556</v>
      </c>
      <c r="Z319" s="235">
        <v>6.25</v>
      </c>
      <c r="AA319" s="235">
        <v>9.4499999999999993</v>
      </c>
      <c r="AB319" s="235">
        <v>0</v>
      </c>
      <c r="AC319" s="224">
        <v>36526</v>
      </c>
      <c r="AD319" s="224">
        <v>36526</v>
      </c>
      <c r="AE319" s="125">
        <v>18</v>
      </c>
      <c r="AF319" s="125">
        <v>24</v>
      </c>
      <c r="AG319" s="125">
        <v>12</v>
      </c>
      <c r="AH319" s="236">
        <v>1</v>
      </c>
      <c r="AI319" s="236" t="s">
        <v>5297</v>
      </c>
      <c r="AJ319" s="125" t="s">
        <v>6251</v>
      </c>
      <c r="AK319" s="175" t="s">
        <v>5144</v>
      </c>
      <c r="AL319" s="125" t="s">
        <v>820</v>
      </c>
      <c r="AM319" s="27" t="s">
        <v>820</v>
      </c>
      <c r="AN319" s="126">
        <v>4.28</v>
      </c>
      <c r="AO319" s="126">
        <v>11.7</v>
      </c>
      <c r="AP319" s="126">
        <v>20.3</v>
      </c>
      <c r="AQ319" s="126">
        <v>11.7</v>
      </c>
      <c r="AR319" s="125">
        <v>0</v>
      </c>
      <c r="AS319" s="125">
        <v>0</v>
      </c>
      <c r="AT319" s="178">
        <v>43333</v>
      </c>
      <c r="AU319" s="178"/>
      <c r="AV319" s="178">
        <v>43333</v>
      </c>
      <c r="AW319" s="239" t="s">
        <v>855</v>
      </c>
      <c r="AX319" s="239" t="s">
        <v>846</v>
      </c>
      <c r="AY319" s="127"/>
      <c r="AZ319" s="127"/>
      <c r="BA319" s="128">
        <v>200</v>
      </c>
      <c r="BB319" s="128" t="s">
        <v>489</v>
      </c>
      <c r="BC319" s="128"/>
      <c r="BD319" s="128">
        <v>1</v>
      </c>
      <c r="BE319" s="129" t="s">
        <v>541</v>
      </c>
      <c r="BF319" s="130">
        <v>1</v>
      </c>
      <c r="BG319" s="240"/>
      <c r="BH319" s="241"/>
      <c r="BI319" s="190"/>
      <c r="BJ319" s="131">
        <v>200</v>
      </c>
      <c r="BK319" s="191">
        <v>185</v>
      </c>
      <c r="BL319" s="13">
        <v>133</v>
      </c>
      <c r="BM319" s="13">
        <v>66</v>
      </c>
      <c r="BN319" s="27" t="s">
        <v>5566</v>
      </c>
      <c r="BO319" s="13" t="s">
        <v>5562</v>
      </c>
      <c r="BP319" s="222">
        <v>375</v>
      </c>
      <c r="BQ319" s="132"/>
      <c r="BR319" s="133"/>
      <c r="BS319" s="125">
        <v>1000000000</v>
      </c>
      <c r="BT319" s="134">
        <v>148</v>
      </c>
      <c r="BU319" s="135">
        <v>0.26</v>
      </c>
      <c r="BV319" s="134">
        <v>200</v>
      </c>
      <c r="BW319" s="136">
        <v>0</v>
      </c>
      <c r="BX319" s="136">
        <v>200</v>
      </c>
      <c r="BY319" s="136">
        <v>0</v>
      </c>
      <c r="BZ319" s="134">
        <v>0</v>
      </c>
      <c r="CA319" s="134">
        <v>0</v>
      </c>
      <c r="CB319" s="134">
        <v>348</v>
      </c>
      <c r="CC319" s="135">
        <v>-0.74</v>
      </c>
      <c r="CD319" s="134"/>
      <c r="CE319" s="134"/>
      <c r="CF319" s="137">
        <v>0</v>
      </c>
      <c r="CG319" s="134">
        <v>67</v>
      </c>
      <c r="CH319" s="132"/>
      <c r="CI319" s="132"/>
      <c r="CJ319" s="229" t="s">
        <v>820</v>
      </c>
      <c r="CK319" s="233" t="s">
        <v>820</v>
      </c>
      <c r="CL319" s="138">
        <v>0</v>
      </c>
      <c r="CM319" s="138">
        <v>0</v>
      </c>
      <c r="CN319" s="135">
        <v>0</v>
      </c>
      <c r="CO319" s="135">
        <v>0.68</v>
      </c>
      <c r="CP319" s="139"/>
      <c r="CQ319" s="135">
        <v>0</v>
      </c>
      <c r="CR319" s="179">
        <v>42845</v>
      </c>
      <c r="CS319" s="180">
        <v>43367</v>
      </c>
      <c r="CT319" s="181">
        <v>43493</v>
      </c>
      <c r="CU319" s="181">
        <v>36526</v>
      </c>
      <c r="CV319" s="181">
        <v>36526</v>
      </c>
      <c r="CW319" s="181">
        <v>36526</v>
      </c>
      <c r="CX319" s="181">
        <v>36694</v>
      </c>
      <c r="CY319" s="135">
        <v>0.14373268620541924</v>
      </c>
      <c r="CZ319" s="134">
        <v>66</v>
      </c>
      <c r="DA319" s="135">
        <v>9.7087378640776691E-3</v>
      </c>
      <c r="DB319" s="135">
        <v>0</v>
      </c>
      <c r="DC319" s="135">
        <v>0</v>
      </c>
      <c r="DD319" s="135">
        <v>0.53398058252427183</v>
      </c>
      <c r="DE319" s="140">
        <v>0</v>
      </c>
      <c r="DF319" s="13" t="s">
        <v>820</v>
      </c>
      <c r="DG319" s="80" t="s">
        <v>820</v>
      </c>
      <c r="DH319" s="18" t="b">
        <v>0</v>
      </c>
      <c r="DI319" s="79"/>
      <c r="DJ319" s="79"/>
      <c r="DK319" s="192"/>
      <c r="DL319" s="174"/>
      <c r="DM319" s="193"/>
      <c r="DN319" s="135"/>
      <c r="DO319" s="79"/>
      <c r="DP319" s="79"/>
      <c r="DQ319" s="79"/>
      <c r="DR319" s="79"/>
      <c r="DS319" s="79"/>
      <c r="DT319" s="79"/>
      <c r="DU319" s="79"/>
      <c r="DV319" s="18"/>
      <c r="DW319" s="18"/>
      <c r="DX319" s="18"/>
      <c r="DY319" s="177"/>
      <c r="DZ319" s="177">
        <v>0</v>
      </c>
      <c r="EA319" s="177">
        <v>0</v>
      </c>
      <c r="EB319" s="177">
        <v>0</v>
      </c>
      <c r="EC319" s="177">
        <v>0</v>
      </c>
      <c r="ED319" s="177">
        <v>0</v>
      </c>
      <c r="EE319" s="177">
        <v>0</v>
      </c>
      <c r="EF319" s="177">
        <v>0</v>
      </c>
      <c r="EG319" s="177">
        <v>0</v>
      </c>
      <c r="EH319" s="177">
        <v>0</v>
      </c>
      <c r="EI319" s="177">
        <v>0</v>
      </c>
      <c r="EJ319" s="177">
        <v>0</v>
      </c>
      <c r="EK319" s="177">
        <v>0</v>
      </c>
      <c r="EL319" s="177">
        <v>0</v>
      </c>
      <c r="EM319" s="177">
        <v>0</v>
      </c>
      <c r="EN319" s="177">
        <v>0</v>
      </c>
      <c r="EO319" s="177">
        <v>0</v>
      </c>
      <c r="EP319" s="177">
        <v>0</v>
      </c>
      <c r="EQ319" s="177">
        <v>0</v>
      </c>
      <c r="ER319" s="177">
        <v>0</v>
      </c>
      <c r="ES319" s="177">
        <v>0</v>
      </c>
      <c r="ET319" s="177">
        <v>0</v>
      </c>
      <c r="EU319" s="177">
        <v>0</v>
      </c>
      <c r="EV319" s="177">
        <v>0</v>
      </c>
      <c r="EW319" s="177">
        <v>0</v>
      </c>
      <c r="EX319" s="177">
        <v>0</v>
      </c>
      <c r="EY319" s="177">
        <v>0</v>
      </c>
      <c r="EZ319" s="177">
        <v>0</v>
      </c>
      <c r="FA319" s="177">
        <v>0</v>
      </c>
      <c r="FB319" s="177">
        <v>0</v>
      </c>
      <c r="FC319" s="246">
        <v>269</v>
      </c>
      <c r="FD319" s="246">
        <v>230</v>
      </c>
      <c r="FE319" s="246">
        <v>230</v>
      </c>
      <c r="FF319" s="247">
        <v>230</v>
      </c>
      <c r="FG319" s="246">
        <v>224</v>
      </c>
      <c r="FH319" s="246">
        <v>224</v>
      </c>
      <c r="FI319" s="247">
        <v>224</v>
      </c>
      <c r="FJ319" s="247">
        <v>224</v>
      </c>
      <c r="FK319" s="247">
        <v>220</v>
      </c>
      <c r="FL319" s="247">
        <v>220</v>
      </c>
      <c r="FM319" s="247">
        <v>220</v>
      </c>
      <c r="FN319" s="247">
        <v>220</v>
      </c>
      <c r="FO319" s="247">
        <v>220</v>
      </c>
      <c r="FP319" s="247">
        <v>220</v>
      </c>
      <c r="FQ319" s="247">
        <v>220</v>
      </c>
      <c r="FR319" s="247">
        <v>220</v>
      </c>
      <c r="FS319" s="247">
        <v>220</v>
      </c>
      <c r="FT319" s="247">
        <v>220</v>
      </c>
      <c r="FU319" s="247">
        <v>220</v>
      </c>
      <c r="FV319" s="247">
        <v>220</v>
      </c>
      <c r="FW319" s="247">
        <v>220</v>
      </c>
      <c r="FX319" s="247">
        <v>220</v>
      </c>
      <c r="FY319" s="247">
        <v>220</v>
      </c>
      <c r="FZ319" s="247">
        <v>220</v>
      </c>
      <c r="GA319" s="247">
        <v>220</v>
      </c>
      <c r="GB319" s="247">
        <v>220</v>
      </c>
      <c r="GC319" s="247">
        <v>220</v>
      </c>
      <c r="GD319" s="247">
        <v>205</v>
      </c>
      <c r="GE319" s="247">
        <v>205</v>
      </c>
      <c r="GF319" s="247">
        <v>203</v>
      </c>
      <c r="GG319" s="247">
        <v>203</v>
      </c>
      <c r="GH319" s="247">
        <v>203</v>
      </c>
      <c r="GI319" s="247">
        <v>203</v>
      </c>
      <c r="GJ319" s="247">
        <v>203</v>
      </c>
      <c r="GK319" s="247">
        <v>203</v>
      </c>
      <c r="GL319" s="247">
        <v>203</v>
      </c>
      <c r="GM319" s="247">
        <v>203</v>
      </c>
      <c r="GN319" s="247">
        <v>203</v>
      </c>
      <c r="GO319" s="247">
        <v>203</v>
      </c>
      <c r="GP319" s="247">
        <v>203</v>
      </c>
      <c r="GQ319" s="247">
        <v>203</v>
      </c>
      <c r="GR319" s="247">
        <v>203</v>
      </c>
      <c r="GS319" s="247">
        <v>203</v>
      </c>
      <c r="GT319" s="247">
        <v>201</v>
      </c>
      <c r="GU319" s="247">
        <v>201</v>
      </c>
      <c r="GV319" s="247">
        <v>201</v>
      </c>
      <c r="GW319" s="247">
        <v>201</v>
      </c>
      <c r="GX319" s="247">
        <v>201</v>
      </c>
      <c r="GY319" s="247">
        <v>201</v>
      </c>
      <c r="GZ319" s="247">
        <v>201</v>
      </c>
      <c r="HA319" s="247">
        <v>201</v>
      </c>
      <c r="HB319" s="247">
        <v>201</v>
      </c>
      <c r="HC319" s="247">
        <v>201</v>
      </c>
      <c r="HD319" s="247">
        <v>201</v>
      </c>
      <c r="HE319" s="247">
        <v>1</v>
      </c>
      <c r="HF319" s="247">
        <v>201</v>
      </c>
      <c r="HG319" s="247">
        <v>201</v>
      </c>
      <c r="HH319" s="248">
        <v>197</v>
      </c>
      <c r="HI319" s="248">
        <v>197</v>
      </c>
      <c r="HJ319" s="248">
        <v>196</v>
      </c>
      <c r="HK319" s="198"/>
      <c r="HL319" s="198"/>
      <c r="HM319" s="248">
        <v>193</v>
      </c>
      <c r="HN319" s="248">
        <v>193</v>
      </c>
      <c r="HO319" s="247">
        <v>201</v>
      </c>
      <c r="HP319" s="248">
        <v>192</v>
      </c>
      <c r="HQ319" s="248">
        <v>192</v>
      </c>
      <c r="HR319" s="248">
        <v>191</v>
      </c>
      <c r="HS319" s="248">
        <v>191</v>
      </c>
      <c r="HT319" s="248">
        <v>191</v>
      </c>
      <c r="HU319" s="248">
        <v>191</v>
      </c>
      <c r="HV319" s="198"/>
      <c r="HW319" s="248">
        <v>191</v>
      </c>
      <c r="HX319" s="248">
        <v>191</v>
      </c>
      <c r="HY319" s="248">
        <v>191</v>
      </c>
      <c r="HZ319" s="248">
        <v>191</v>
      </c>
      <c r="IA319" s="248">
        <v>191</v>
      </c>
      <c r="IB319" s="248">
        <v>191</v>
      </c>
      <c r="IC319" s="248">
        <v>191</v>
      </c>
      <c r="ID319" s="248">
        <v>191</v>
      </c>
      <c r="IE319" s="248">
        <v>191</v>
      </c>
      <c r="IF319" s="248">
        <v>190</v>
      </c>
      <c r="IG319" s="248">
        <v>190</v>
      </c>
      <c r="IH319" s="248">
        <v>190</v>
      </c>
      <c r="II319" s="248">
        <v>190</v>
      </c>
      <c r="IJ319" s="248">
        <v>190</v>
      </c>
      <c r="IK319" s="248">
        <v>190</v>
      </c>
      <c r="IL319" s="248">
        <v>190</v>
      </c>
      <c r="IM319" s="248">
        <v>185</v>
      </c>
      <c r="IN319" s="248">
        <v>185</v>
      </c>
      <c r="IO319" s="248">
        <v>185</v>
      </c>
      <c r="IP319" s="248">
        <v>185</v>
      </c>
      <c r="IQ319" s="248">
        <v>184</v>
      </c>
      <c r="IR319" s="248">
        <v>184</v>
      </c>
      <c r="IS319" s="248">
        <v>184</v>
      </c>
      <c r="IT319" s="248">
        <v>184</v>
      </c>
      <c r="IU319" s="248">
        <v>184</v>
      </c>
      <c r="IV319" s="248">
        <v>184</v>
      </c>
      <c r="IW319" s="248">
        <v>184</v>
      </c>
      <c r="IX319" s="248">
        <v>184</v>
      </c>
      <c r="IY319" s="248">
        <v>184</v>
      </c>
      <c r="IZ319" s="198"/>
      <c r="JA319" s="248">
        <v>184</v>
      </c>
      <c r="JB319" s="248">
        <v>184</v>
      </c>
      <c r="JC319" s="248">
        <v>184</v>
      </c>
      <c r="JD319" s="248">
        <v>183</v>
      </c>
      <c r="JE319" s="248">
        <v>183</v>
      </c>
      <c r="JF319" s="248">
        <v>183</v>
      </c>
      <c r="JG319" s="248">
        <v>183</v>
      </c>
      <c r="JH319" s="248">
        <v>183</v>
      </c>
      <c r="JI319" s="248">
        <v>183</v>
      </c>
      <c r="JJ319" s="248"/>
      <c r="JK319" s="248">
        <v>183</v>
      </c>
      <c r="JL319" s="248">
        <v>183</v>
      </c>
      <c r="JM319" s="248">
        <v>183</v>
      </c>
      <c r="JN319" s="248">
        <v>183</v>
      </c>
      <c r="JO319" s="248">
        <v>183</v>
      </c>
      <c r="JP319" s="248">
        <v>183</v>
      </c>
      <c r="JQ319" s="198"/>
      <c r="JR319" s="248">
        <v>183</v>
      </c>
      <c r="JS319" s="248">
        <v>183</v>
      </c>
      <c r="JT319" s="248">
        <v>182</v>
      </c>
      <c r="JU319" s="248">
        <v>180</v>
      </c>
      <c r="JV319" s="248">
        <v>180</v>
      </c>
      <c r="JW319" s="248">
        <v>180</v>
      </c>
      <c r="JX319" s="248">
        <v>180</v>
      </c>
      <c r="JY319" s="248">
        <v>180</v>
      </c>
      <c r="JZ319" s="248">
        <v>180</v>
      </c>
      <c r="KA319" s="248">
        <v>180</v>
      </c>
      <c r="KB319" s="248">
        <v>180</v>
      </c>
      <c r="KC319" s="248">
        <v>180</v>
      </c>
      <c r="KD319" s="248">
        <v>180</v>
      </c>
      <c r="KE319" s="248">
        <v>180</v>
      </c>
      <c r="KF319" s="248">
        <v>180</v>
      </c>
      <c r="KG319" s="248">
        <v>180</v>
      </c>
      <c r="KH319" s="248">
        <v>180</v>
      </c>
      <c r="KI319" s="248">
        <v>180</v>
      </c>
      <c r="KJ319" s="248">
        <v>180</v>
      </c>
      <c r="KK319" s="248">
        <v>180</v>
      </c>
      <c r="KL319" s="248">
        <v>180</v>
      </c>
      <c r="KM319" s="248">
        <v>180</v>
      </c>
      <c r="KN319" s="248">
        <v>180</v>
      </c>
      <c r="KO319" s="248">
        <v>179</v>
      </c>
      <c r="KP319" s="248">
        <v>179</v>
      </c>
      <c r="KQ319" s="248">
        <v>179</v>
      </c>
      <c r="KR319" s="248">
        <v>179</v>
      </c>
      <c r="KS319" s="248">
        <v>179</v>
      </c>
      <c r="KT319" s="248">
        <v>178</v>
      </c>
      <c r="KU319" s="248">
        <v>178</v>
      </c>
      <c r="KV319" s="248">
        <v>178</v>
      </c>
      <c r="KW319" s="248">
        <v>178</v>
      </c>
      <c r="KX319" s="198"/>
      <c r="KY319" s="198"/>
      <c r="KZ319" s="198"/>
      <c r="LA319" s="198"/>
      <c r="LB319" s="248">
        <v>171</v>
      </c>
      <c r="LC319" s="248">
        <v>183</v>
      </c>
      <c r="LD319" s="248">
        <v>183</v>
      </c>
      <c r="LE319" s="248">
        <v>169</v>
      </c>
      <c r="LF319" s="243">
        <v>0</v>
      </c>
      <c r="LG319" s="248">
        <v>169</v>
      </c>
      <c r="LH319" s="198"/>
      <c r="LI319" s="198"/>
      <c r="LJ319" s="198"/>
      <c r="LK319" s="198"/>
      <c r="LL319" s="198"/>
      <c r="LM319" s="198"/>
      <c r="LN319" s="198"/>
      <c r="LO319" s="198"/>
      <c r="LP319" s="198"/>
      <c r="LQ319" s="248">
        <v>169</v>
      </c>
      <c r="LR319" s="198"/>
      <c r="LS319" s="198"/>
      <c r="LT319" s="198"/>
      <c r="LU319" s="198"/>
      <c r="LV319" s="198"/>
      <c r="LW319" s="198"/>
      <c r="LX319" s="198"/>
      <c r="LY319" s="198"/>
      <c r="LZ319" s="198"/>
      <c r="MA319" s="198"/>
      <c r="MB319" s="198"/>
      <c r="MC319" s="198"/>
      <c r="MD319" s="198"/>
      <c r="ME319" s="198"/>
      <c r="MF319" s="198"/>
      <c r="MG319" s="198"/>
      <c r="MH319" s="198"/>
      <c r="MI319" s="198"/>
      <c r="MJ319" s="198"/>
      <c r="MK319" s="198"/>
      <c r="ML319" s="198"/>
      <c r="MM319" s="198"/>
      <c r="MN319" s="248">
        <v>169</v>
      </c>
      <c r="MO319" s="248">
        <v>148</v>
      </c>
      <c r="MP319" s="198"/>
      <c r="MQ319" s="248">
        <v>148</v>
      </c>
      <c r="MR319" s="198"/>
      <c r="MS319" s="198"/>
      <c r="MT319" s="198"/>
      <c r="MU319" s="198"/>
      <c r="MV319" s="198"/>
      <c r="MW319" s="198"/>
      <c r="MX319" s="198"/>
      <c r="MY319" s="198"/>
      <c r="MZ319" s="198"/>
      <c r="NA319" s="248">
        <v>148</v>
      </c>
      <c r="NB319" s="198"/>
      <c r="NC319" s="198"/>
      <c r="ND319" s="198"/>
      <c r="NE319" s="198"/>
      <c r="NF319" s="198"/>
      <c r="NG319" s="198"/>
      <c r="NH319" s="198"/>
      <c r="NI319" s="198"/>
      <c r="NJ319" s="198"/>
      <c r="NK319" s="198"/>
      <c r="NL319" s="198"/>
      <c r="NM319" s="198"/>
      <c r="NN319" s="198"/>
      <c r="NO319" s="198"/>
      <c r="NP319" s="198"/>
      <c r="NQ319" s="198"/>
      <c r="NR319" s="198"/>
      <c r="NS319" s="198"/>
      <c r="NT319" s="198"/>
      <c r="NU319" s="198"/>
      <c r="NV319" s="198"/>
      <c r="NW319" s="198"/>
      <c r="NX319" s="198"/>
      <c r="NY319" s="198"/>
      <c r="NZ319" s="198"/>
      <c r="OA319" s="198"/>
      <c r="OB319" s="198"/>
      <c r="OC319" s="198"/>
      <c r="OD319" s="198"/>
      <c r="OE319" s="198"/>
      <c r="OF319" s="198"/>
      <c r="OG319" s="198"/>
      <c r="OH319" s="198"/>
      <c r="OI319" s="198"/>
      <c r="OJ319" s="198"/>
      <c r="OK319" s="198"/>
      <c r="OL319" s="198"/>
      <c r="OM319" s="198"/>
      <c r="ON319" s="198"/>
      <c r="OO319" s="198"/>
      <c r="OP319" s="198"/>
      <c r="OQ319" s="198"/>
      <c r="OR319" s="198"/>
      <c r="OS319" s="198"/>
      <c r="OT319" s="198"/>
      <c r="OU319" s="198"/>
      <c r="OV319" s="198"/>
      <c r="OW319" s="198"/>
      <c r="OX319" s="198"/>
      <c r="OY319" s="198"/>
      <c r="OZ319" s="198"/>
      <c r="PA319" s="198"/>
      <c r="PB319" s="198"/>
      <c r="PC319" s="198"/>
      <c r="PD319" s="198"/>
      <c r="PE319" s="198"/>
      <c r="PF319" s="198"/>
      <c r="PG319" s="198"/>
      <c r="PH319" s="198"/>
      <c r="PI319" s="198"/>
      <c r="PJ319" s="198"/>
      <c r="PK319" s="198"/>
      <c r="PL319" s="198"/>
      <c r="PM319" s="198"/>
      <c r="PN319" s="198"/>
      <c r="PO319" s="198"/>
      <c r="PP319" s="198"/>
      <c r="PQ319" s="198"/>
      <c r="PR319" s="198"/>
      <c r="PS319" s="198"/>
      <c r="PT319" s="198"/>
      <c r="PU319" s="198"/>
      <c r="PV319" s="198"/>
      <c r="PW319" s="198"/>
      <c r="PX319" s="261"/>
      <c r="PY319" s="261"/>
      <c r="PZ319" s="261"/>
      <c r="QA319" s="261"/>
      <c r="QB319" s="261"/>
      <c r="QC319" s="261"/>
      <c r="QD319" s="261"/>
      <c r="QE319" s="261"/>
      <c r="QF319" s="261"/>
      <c r="QG319" s="261"/>
      <c r="QH319" s="261"/>
      <c r="QI319" s="261"/>
      <c r="QJ319" s="261"/>
      <c r="QK319" s="261"/>
      <c r="QL319" s="261"/>
      <c r="QM319" s="261"/>
      <c r="QN319" s="261"/>
      <c r="QO319" s="261"/>
      <c r="QP319" s="261"/>
      <c r="QQ319" s="261"/>
      <c r="QR319" s="261"/>
      <c r="QS319" s="261"/>
      <c r="QT319" s="261"/>
      <c r="QU319" s="261"/>
      <c r="QV319" s="261"/>
      <c r="QW319" s="261"/>
      <c r="QX319" s="261"/>
      <c r="QY319" s="261"/>
      <c r="QZ319" s="261"/>
      <c r="RA319" s="261"/>
      <c r="RB319" s="261"/>
      <c r="RC319" s="261"/>
      <c r="RD319" s="261"/>
      <c r="RE319" s="261"/>
      <c r="RF319" s="261"/>
      <c r="RG319" s="261"/>
      <c r="RH319" s="261"/>
      <c r="RI319" s="261"/>
      <c r="RJ319" s="261"/>
      <c r="RK319" s="261"/>
      <c r="RL319" s="261"/>
      <c r="RM319" s="261"/>
      <c r="RN319" s="261"/>
      <c r="RO319" s="261"/>
      <c r="RP319" s="261"/>
      <c r="RQ319" s="261"/>
      <c r="RR319" s="261"/>
      <c r="RS319" s="261"/>
      <c r="RT319" s="261"/>
      <c r="RU319" s="261"/>
      <c r="RV319" s="261"/>
      <c r="RW319" s="261"/>
      <c r="RX319" s="261"/>
      <c r="RY319" s="261"/>
      <c r="RZ319" s="261"/>
      <c r="SA319" s="261"/>
      <c r="SB319" s="261"/>
      <c r="SC319" s="261"/>
      <c r="SD319" s="261"/>
      <c r="SE319" s="261"/>
    </row>
    <row r="320" spans="1:499" x14ac:dyDescent="0.2">
      <c r="A320" s="230" t="s">
        <v>830</v>
      </c>
      <c r="B320" s="231" t="s">
        <v>1572</v>
      </c>
      <c r="C320" s="225"/>
      <c r="D320" s="225"/>
      <c r="E320" s="225"/>
      <c r="F320" s="226" t="s">
        <v>6042</v>
      </c>
      <c r="G320" s="226" t="s">
        <v>5550</v>
      </c>
      <c r="H320" s="226" t="s">
        <v>5551</v>
      </c>
      <c r="I320" s="226" t="s">
        <v>6033</v>
      </c>
      <c r="J320" s="226"/>
      <c r="K320" s="226"/>
      <c r="L320" s="226"/>
      <c r="M320" s="226"/>
      <c r="N320" s="226" t="s">
        <v>5553</v>
      </c>
      <c r="O320" s="226" t="s">
        <v>5651</v>
      </c>
      <c r="P320" s="226"/>
      <c r="Q320" s="237">
        <v>0</v>
      </c>
      <c r="R320" s="238"/>
      <c r="S320" s="238"/>
      <c r="T320" s="238"/>
      <c r="U320" s="238"/>
      <c r="V320" s="238"/>
      <c r="W320" s="232" t="s">
        <v>5570</v>
      </c>
      <c r="X320" s="232"/>
      <c r="Y320" s="232" t="s">
        <v>5556</v>
      </c>
      <c r="Z320" s="235">
        <v>5.57</v>
      </c>
      <c r="AA320" s="235">
        <v>8</v>
      </c>
      <c r="AB320" s="235">
        <v>0</v>
      </c>
      <c r="AC320" s="224">
        <v>36526</v>
      </c>
      <c r="AD320" s="224">
        <v>36526</v>
      </c>
      <c r="AE320" s="125">
        <v>18</v>
      </c>
      <c r="AF320" s="125">
        <v>24</v>
      </c>
      <c r="AG320" s="125">
        <v>12</v>
      </c>
      <c r="AH320" s="236">
        <v>1</v>
      </c>
      <c r="AI320" s="236" t="s">
        <v>819</v>
      </c>
      <c r="AJ320" s="125" t="s">
        <v>6225</v>
      </c>
      <c r="AK320" s="175" t="s">
        <v>5144</v>
      </c>
      <c r="AL320" s="125" t="s">
        <v>820</v>
      </c>
      <c r="AM320" s="27" t="s">
        <v>5060</v>
      </c>
      <c r="AN320" s="126">
        <v>25.16</v>
      </c>
      <c r="AO320" s="126">
        <v>5.3</v>
      </c>
      <c r="AP320" s="126">
        <v>6.5</v>
      </c>
      <c r="AQ320" s="126">
        <v>3</v>
      </c>
      <c r="AR320" s="125">
        <v>0</v>
      </c>
      <c r="AS320" s="125">
        <v>0</v>
      </c>
      <c r="AT320" s="178">
        <v>43333</v>
      </c>
      <c r="AU320" s="178"/>
      <c r="AV320" s="178">
        <v>43161</v>
      </c>
      <c r="AW320" s="239" t="s">
        <v>855</v>
      </c>
      <c r="AX320" s="239" t="s">
        <v>846</v>
      </c>
      <c r="AY320" s="127"/>
      <c r="AZ320" s="127"/>
      <c r="BA320" s="128">
        <v>300</v>
      </c>
      <c r="BB320" s="128" t="s">
        <v>489</v>
      </c>
      <c r="BC320" s="128"/>
      <c r="BD320" s="128">
        <v>1</v>
      </c>
      <c r="BE320" s="129" t="s">
        <v>541</v>
      </c>
      <c r="BF320" s="130">
        <v>1</v>
      </c>
      <c r="BG320" s="240"/>
      <c r="BH320" s="241"/>
      <c r="BI320" s="190"/>
      <c r="BJ320" s="131">
        <v>531</v>
      </c>
      <c r="BK320" s="191">
        <v>1087</v>
      </c>
      <c r="BL320" s="13">
        <v>353</v>
      </c>
      <c r="BM320" s="13">
        <v>175</v>
      </c>
      <c r="BN320" s="27" t="s">
        <v>5566</v>
      </c>
      <c r="BO320" s="13" t="s">
        <v>5562</v>
      </c>
      <c r="BP320" s="222">
        <v>590</v>
      </c>
      <c r="BQ320" s="132"/>
      <c r="BR320" s="133"/>
      <c r="BS320" s="125">
        <v>1000000000</v>
      </c>
      <c r="BT320" s="134">
        <v>354</v>
      </c>
      <c r="BU320" s="135">
        <v>0.33329999999999999</v>
      </c>
      <c r="BV320" s="134">
        <v>300</v>
      </c>
      <c r="BW320" s="136">
        <v>0</v>
      </c>
      <c r="BX320" s="136">
        <v>0</v>
      </c>
      <c r="BY320" s="136">
        <v>300</v>
      </c>
      <c r="BZ320" s="134">
        <v>0</v>
      </c>
      <c r="CA320" s="134">
        <v>0</v>
      </c>
      <c r="CB320" s="134">
        <v>654</v>
      </c>
      <c r="CC320" s="135">
        <v>-0.2316</v>
      </c>
      <c r="CD320" s="134"/>
      <c r="CE320" s="134"/>
      <c r="CF320" s="137">
        <v>0</v>
      </c>
      <c r="CG320" s="134">
        <v>177</v>
      </c>
      <c r="CH320" s="132"/>
      <c r="CI320" s="132"/>
      <c r="CJ320" s="229" t="s">
        <v>820</v>
      </c>
      <c r="CK320" s="233" t="s">
        <v>820</v>
      </c>
      <c r="CL320" s="138">
        <v>0</v>
      </c>
      <c r="CM320" s="138">
        <v>0</v>
      </c>
      <c r="CN320" s="135">
        <v>0</v>
      </c>
      <c r="CO320" s="135">
        <v>0.57999999999999996</v>
      </c>
      <c r="CP320" s="139"/>
      <c r="CQ320" s="135">
        <v>1</v>
      </c>
      <c r="CR320" s="179">
        <v>43479</v>
      </c>
      <c r="CS320" s="180">
        <v>43479</v>
      </c>
      <c r="CT320" s="181">
        <v>43605</v>
      </c>
      <c r="CU320" s="181">
        <v>43311</v>
      </c>
      <c r="CV320" s="181">
        <v>43395</v>
      </c>
      <c r="CW320" s="181">
        <v>43395</v>
      </c>
      <c r="CX320" s="181">
        <v>43479</v>
      </c>
      <c r="CY320" s="135">
        <v>0</v>
      </c>
      <c r="CZ320" s="134">
        <v>0</v>
      </c>
      <c r="DA320" s="135">
        <v>0</v>
      </c>
      <c r="DB320" s="135">
        <v>0</v>
      </c>
      <c r="DC320" s="135">
        <v>0</v>
      </c>
      <c r="DD320" s="135">
        <v>2.197802197802198E-2</v>
      </c>
      <c r="DE320" s="140">
        <v>0</v>
      </c>
      <c r="DF320" s="13" t="s">
        <v>820</v>
      </c>
      <c r="DG320" s="80" t="s">
        <v>820</v>
      </c>
      <c r="DH320" s="18" t="b">
        <v>0</v>
      </c>
      <c r="DI320" s="79"/>
      <c r="DJ320" s="79"/>
      <c r="DK320" s="192"/>
      <c r="DL320" s="174"/>
      <c r="DM320" s="193"/>
      <c r="DN320" s="135"/>
      <c r="DO320" s="79"/>
      <c r="DP320" s="79"/>
      <c r="DQ320" s="79"/>
      <c r="DR320" s="79"/>
      <c r="DS320" s="79"/>
      <c r="DT320" s="79"/>
      <c r="DU320" s="79"/>
      <c r="DV320" s="18"/>
      <c r="DW320" s="18"/>
      <c r="DX320" s="18"/>
      <c r="DY320" s="177"/>
      <c r="DZ320" s="177">
        <v>0</v>
      </c>
      <c r="EA320" s="177">
        <v>0</v>
      </c>
      <c r="EB320" s="177">
        <v>0</v>
      </c>
      <c r="EC320" s="177">
        <v>0</v>
      </c>
      <c r="ED320" s="177">
        <v>0</v>
      </c>
      <c r="EE320" s="177">
        <v>0</v>
      </c>
      <c r="EF320" s="177">
        <v>0</v>
      </c>
      <c r="EG320" s="177">
        <v>0</v>
      </c>
      <c r="EH320" s="177">
        <v>0</v>
      </c>
      <c r="EI320" s="177">
        <v>0</v>
      </c>
      <c r="EJ320" s="177">
        <v>0</v>
      </c>
      <c r="EK320" s="177">
        <v>0</v>
      </c>
      <c r="EL320" s="177">
        <v>0</v>
      </c>
      <c r="EM320" s="177">
        <v>0</v>
      </c>
      <c r="EN320" s="177">
        <v>0</v>
      </c>
      <c r="EO320" s="177">
        <v>0</v>
      </c>
      <c r="EP320" s="177">
        <v>0</v>
      </c>
      <c r="EQ320" s="177">
        <v>0</v>
      </c>
      <c r="ER320" s="177">
        <v>0</v>
      </c>
      <c r="ES320" s="177">
        <v>0</v>
      </c>
      <c r="ET320" s="177">
        <v>0</v>
      </c>
      <c r="EU320" s="177">
        <v>0</v>
      </c>
      <c r="EV320" s="177">
        <v>0</v>
      </c>
      <c r="EW320" s="177">
        <v>0</v>
      </c>
      <c r="EX320" s="177">
        <v>0</v>
      </c>
      <c r="EY320" s="177">
        <v>0</v>
      </c>
      <c r="EZ320" s="177">
        <v>0</v>
      </c>
      <c r="FA320" s="177">
        <v>0</v>
      </c>
      <c r="FB320" s="177">
        <v>350</v>
      </c>
      <c r="FC320" s="245">
        <v>139</v>
      </c>
      <c r="FD320" s="250">
        <v>228</v>
      </c>
      <c r="FE320" s="249">
        <v>488</v>
      </c>
      <c r="FF320" s="248">
        <v>488</v>
      </c>
      <c r="FG320" s="249">
        <v>445</v>
      </c>
      <c r="FH320" s="249">
        <v>442</v>
      </c>
      <c r="FI320" s="248">
        <v>442</v>
      </c>
      <c r="FJ320" s="248">
        <v>442</v>
      </c>
      <c r="FK320" s="244">
        <v>403</v>
      </c>
      <c r="FL320" s="244">
        <v>403</v>
      </c>
      <c r="FM320" s="244">
        <v>403</v>
      </c>
      <c r="FN320" s="244">
        <v>403</v>
      </c>
      <c r="FO320" s="244">
        <v>403</v>
      </c>
      <c r="FP320" s="244">
        <v>403</v>
      </c>
      <c r="FQ320" s="244">
        <v>403</v>
      </c>
      <c r="FR320" s="244">
        <v>403</v>
      </c>
      <c r="FS320" s="244">
        <v>403</v>
      </c>
      <c r="FT320" s="244">
        <v>403</v>
      </c>
      <c r="FU320" s="244">
        <v>403</v>
      </c>
      <c r="FV320" s="244">
        <v>403</v>
      </c>
      <c r="FW320" s="244">
        <v>403</v>
      </c>
      <c r="FX320" s="244">
        <v>403</v>
      </c>
      <c r="FY320" s="244">
        <v>403</v>
      </c>
      <c r="FZ320" s="244">
        <v>403</v>
      </c>
      <c r="GA320" s="244">
        <v>403</v>
      </c>
      <c r="GB320" s="244">
        <v>403</v>
      </c>
      <c r="GC320" s="244">
        <v>403</v>
      </c>
      <c r="GD320" s="244">
        <v>326</v>
      </c>
      <c r="GE320" s="244">
        <v>326</v>
      </c>
      <c r="GF320" s="244">
        <v>323</v>
      </c>
      <c r="GG320" s="244">
        <v>323</v>
      </c>
      <c r="GH320" s="244">
        <v>315</v>
      </c>
      <c r="GI320" s="244">
        <v>315</v>
      </c>
      <c r="GJ320" s="244">
        <v>315</v>
      </c>
      <c r="GK320" s="244">
        <v>315</v>
      </c>
      <c r="GL320" s="244">
        <v>315</v>
      </c>
      <c r="GM320" s="244">
        <v>306</v>
      </c>
      <c r="GN320" s="244">
        <v>303</v>
      </c>
      <c r="GO320" s="244">
        <v>302</v>
      </c>
      <c r="GP320" s="244">
        <v>302</v>
      </c>
      <c r="GQ320" s="244">
        <v>302</v>
      </c>
      <c r="GR320" s="244">
        <v>296</v>
      </c>
      <c r="GS320" s="244">
        <v>296</v>
      </c>
      <c r="GT320" s="244">
        <v>297</v>
      </c>
      <c r="GU320" s="244">
        <v>297</v>
      </c>
      <c r="GV320" s="244">
        <v>297</v>
      </c>
      <c r="GW320" s="244">
        <v>297</v>
      </c>
      <c r="GX320" s="244">
        <v>297</v>
      </c>
      <c r="GY320" s="244">
        <v>292</v>
      </c>
      <c r="GZ320" s="244">
        <v>275</v>
      </c>
      <c r="HA320" s="244">
        <v>267</v>
      </c>
      <c r="HB320" s="244">
        <v>267</v>
      </c>
      <c r="HC320" s="244">
        <v>267</v>
      </c>
      <c r="HD320" s="244">
        <v>267</v>
      </c>
      <c r="HE320" s="244">
        <v>1</v>
      </c>
      <c r="HF320" s="244">
        <v>265</v>
      </c>
      <c r="HG320" s="244">
        <v>265</v>
      </c>
      <c r="HH320" s="244">
        <v>261</v>
      </c>
      <c r="HI320" s="244">
        <v>261</v>
      </c>
      <c r="HJ320" s="244">
        <v>257</v>
      </c>
      <c r="HK320" s="196"/>
      <c r="HL320" s="196"/>
      <c r="HM320" s="244">
        <v>255</v>
      </c>
      <c r="HN320" s="244">
        <v>255</v>
      </c>
      <c r="HO320" s="244">
        <v>265</v>
      </c>
      <c r="HP320" s="244">
        <v>225</v>
      </c>
      <c r="HQ320" s="244">
        <v>225</v>
      </c>
      <c r="HR320" s="244">
        <v>225</v>
      </c>
      <c r="HS320" s="244">
        <v>225</v>
      </c>
      <c r="HT320" s="244">
        <v>225</v>
      </c>
      <c r="HU320" s="244">
        <v>225</v>
      </c>
      <c r="HV320" s="196"/>
      <c r="HW320" s="244">
        <v>213</v>
      </c>
      <c r="HX320" s="244">
        <v>207</v>
      </c>
      <c r="HY320" s="242">
        <v>197</v>
      </c>
      <c r="HZ320" s="242">
        <v>197</v>
      </c>
      <c r="IA320" s="242">
        <v>197</v>
      </c>
      <c r="IB320" s="242">
        <v>187</v>
      </c>
      <c r="IC320" s="242">
        <v>187</v>
      </c>
      <c r="ID320" s="242">
        <v>185</v>
      </c>
      <c r="IE320" s="242">
        <v>170</v>
      </c>
      <c r="IF320" s="242">
        <v>168</v>
      </c>
      <c r="IG320" s="242">
        <v>168</v>
      </c>
      <c r="IH320" s="242">
        <v>168</v>
      </c>
      <c r="II320" s="242">
        <v>165</v>
      </c>
      <c r="IJ320" s="242">
        <v>165</v>
      </c>
      <c r="IK320" s="242">
        <v>162</v>
      </c>
      <c r="IL320" s="242">
        <v>152</v>
      </c>
      <c r="IM320" s="242">
        <v>148</v>
      </c>
      <c r="IN320" s="242">
        <v>148</v>
      </c>
      <c r="IO320" s="242">
        <v>148</v>
      </c>
      <c r="IP320" s="242">
        <v>148</v>
      </c>
      <c r="IQ320" s="242">
        <v>145</v>
      </c>
      <c r="IR320" s="242">
        <v>145</v>
      </c>
      <c r="IS320" s="242">
        <v>145</v>
      </c>
      <c r="IT320" s="242">
        <v>145</v>
      </c>
      <c r="IU320" s="242">
        <v>145</v>
      </c>
      <c r="IV320" s="242">
        <v>145</v>
      </c>
      <c r="IW320" s="242">
        <v>145</v>
      </c>
      <c r="IX320" s="242">
        <v>145</v>
      </c>
      <c r="IY320" s="242">
        <v>145</v>
      </c>
      <c r="IZ320" s="196"/>
      <c r="JA320" s="242">
        <v>142</v>
      </c>
      <c r="JB320" s="242">
        <v>142</v>
      </c>
      <c r="JC320" s="242">
        <v>142</v>
      </c>
      <c r="JD320" s="245">
        <v>139</v>
      </c>
      <c r="JE320" s="245">
        <v>139</v>
      </c>
      <c r="JF320" s="245">
        <v>134</v>
      </c>
      <c r="JG320" s="245">
        <v>134</v>
      </c>
      <c r="JH320" s="245">
        <v>134</v>
      </c>
      <c r="JI320" s="245">
        <v>134</v>
      </c>
      <c r="JJ320" s="245"/>
      <c r="JK320" s="242">
        <v>134</v>
      </c>
      <c r="JL320" s="245">
        <v>134</v>
      </c>
      <c r="JM320" s="245">
        <v>132</v>
      </c>
      <c r="JN320" s="245">
        <v>130</v>
      </c>
      <c r="JO320" s="245">
        <v>125</v>
      </c>
      <c r="JP320" s="245">
        <v>125</v>
      </c>
      <c r="JQ320" s="196"/>
      <c r="JR320" s="245">
        <v>125</v>
      </c>
      <c r="JS320" s="245">
        <v>125</v>
      </c>
      <c r="JT320" s="245">
        <v>125</v>
      </c>
      <c r="JU320" s="245">
        <v>125</v>
      </c>
      <c r="JV320" s="245">
        <v>122</v>
      </c>
      <c r="JW320" s="245">
        <v>122</v>
      </c>
      <c r="JX320" s="245">
        <v>122</v>
      </c>
      <c r="JY320" s="245">
        <v>116</v>
      </c>
      <c r="JZ320" s="245">
        <v>111</v>
      </c>
      <c r="KA320" s="245">
        <v>108</v>
      </c>
      <c r="KB320" s="245">
        <v>88</v>
      </c>
      <c r="KC320" s="245">
        <v>86</v>
      </c>
      <c r="KD320" s="245">
        <v>86</v>
      </c>
      <c r="KE320" s="245">
        <v>86</v>
      </c>
      <c r="KF320" s="245">
        <v>80</v>
      </c>
      <c r="KG320" s="245">
        <v>79</v>
      </c>
      <c r="KH320" s="245">
        <v>59</v>
      </c>
      <c r="KI320" s="245">
        <v>59</v>
      </c>
      <c r="KJ320" s="245">
        <v>59</v>
      </c>
      <c r="KK320" s="245">
        <v>59</v>
      </c>
      <c r="KL320" s="245">
        <v>59</v>
      </c>
      <c r="KM320" s="245">
        <v>55</v>
      </c>
      <c r="KN320" s="245">
        <v>50</v>
      </c>
      <c r="KO320" s="245">
        <v>50</v>
      </c>
      <c r="KP320" s="245">
        <v>50</v>
      </c>
      <c r="KQ320" s="245">
        <v>50</v>
      </c>
      <c r="KR320" s="245">
        <v>50</v>
      </c>
      <c r="KS320" s="245">
        <v>50</v>
      </c>
      <c r="KT320" s="245">
        <v>50</v>
      </c>
      <c r="KU320" s="245">
        <v>47</v>
      </c>
      <c r="KV320" s="245">
        <v>41</v>
      </c>
      <c r="KW320" s="245">
        <v>41</v>
      </c>
      <c r="KX320" s="196"/>
      <c r="KY320" s="196"/>
      <c r="KZ320" s="196"/>
      <c r="LA320" s="196"/>
      <c r="LB320" s="245">
        <v>12</v>
      </c>
      <c r="LC320" s="245">
        <v>134</v>
      </c>
      <c r="LD320" s="245">
        <v>134</v>
      </c>
      <c r="LE320" s="245">
        <v>12</v>
      </c>
      <c r="LF320" s="199">
        <v>0</v>
      </c>
      <c r="LG320" s="245">
        <v>10</v>
      </c>
      <c r="LH320" s="196"/>
      <c r="LI320" s="196"/>
      <c r="LJ320" s="196"/>
      <c r="LK320" s="196"/>
      <c r="LL320" s="196"/>
      <c r="LM320" s="196"/>
      <c r="LN320" s="196"/>
      <c r="LO320" s="196"/>
      <c r="LP320" s="196"/>
      <c r="LQ320" s="245">
        <v>10</v>
      </c>
      <c r="LR320" s="196"/>
      <c r="LS320" s="196"/>
      <c r="LT320" s="196"/>
      <c r="LU320" s="196"/>
      <c r="LV320" s="196"/>
      <c r="LW320" s="196"/>
      <c r="LX320" s="196"/>
      <c r="LY320" s="196"/>
      <c r="LZ320" s="196"/>
      <c r="MA320" s="196"/>
      <c r="MB320" s="196"/>
      <c r="MC320" s="196"/>
      <c r="MD320" s="196"/>
      <c r="ME320" s="196"/>
      <c r="MF320" s="196"/>
      <c r="MG320" s="196"/>
      <c r="MH320" s="196"/>
      <c r="MI320" s="196"/>
      <c r="MJ320" s="196"/>
      <c r="MK320" s="196"/>
      <c r="ML320" s="196"/>
      <c r="MM320" s="196"/>
      <c r="MN320" s="245">
        <v>10</v>
      </c>
      <c r="MO320" s="250">
        <v>354</v>
      </c>
      <c r="MP320" s="196"/>
      <c r="MQ320" s="250">
        <v>354</v>
      </c>
      <c r="MR320" s="196"/>
      <c r="MS320" s="196"/>
      <c r="MT320" s="196"/>
      <c r="MU320" s="196"/>
      <c r="MV320" s="196"/>
      <c r="MW320" s="196"/>
      <c r="MX320" s="196"/>
      <c r="MY320" s="196"/>
      <c r="MZ320" s="196"/>
      <c r="NA320" s="249">
        <v>354</v>
      </c>
      <c r="NB320" s="196"/>
      <c r="NC320" s="196"/>
      <c r="ND320" s="196"/>
      <c r="NE320" s="196"/>
      <c r="NF320" s="196"/>
      <c r="NG320" s="196"/>
      <c r="NH320" s="196"/>
      <c r="NI320" s="196"/>
      <c r="NJ320" s="196"/>
      <c r="NK320" s="196"/>
      <c r="NL320" s="196"/>
      <c r="NM320" s="196"/>
      <c r="NN320" s="196"/>
      <c r="NO320" s="196"/>
      <c r="NP320" s="196"/>
      <c r="NQ320" s="196"/>
      <c r="NR320" s="196"/>
      <c r="NS320" s="196"/>
      <c r="NT320" s="196"/>
      <c r="NU320" s="196"/>
      <c r="NV320" s="196"/>
      <c r="NW320" s="196"/>
      <c r="NX320" s="196"/>
      <c r="NY320" s="196"/>
      <c r="NZ320" s="196"/>
      <c r="OA320" s="196"/>
      <c r="OB320" s="196"/>
      <c r="OC320" s="196"/>
      <c r="OD320" s="196"/>
      <c r="OE320" s="196"/>
      <c r="OF320" s="196"/>
      <c r="OG320" s="196"/>
      <c r="OH320" s="196"/>
      <c r="OI320" s="196"/>
      <c r="OJ320" s="196"/>
      <c r="OK320" s="196"/>
      <c r="OL320" s="196"/>
      <c r="OM320" s="196"/>
      <c r="ON320" s="196"/>
      <c r="OO320" s="196"/>
      <c r="OP320" s="196"/>
      <c r="OQ320" s="196"/>
      <c r="OR320" s="196"/>
      <c r="OS320" s="196"/>
      <c r="OT320" s="196"/>
      <c r="OU320" s="196"/>
      <c r="OV320" s="196"/>
      <c r="OW320" s="196"/>
      <c r="OX320" s="196"/>
      <c r="OY320" s="196"/>
      <c r="OZ320" s="196"/>
      <c r="PA320" s="196"/>
      <c r="PB320" s="196"/>
      <c r="PC320" s="196"/>
      <c r="PD320" s="196"/>
      <c r="PE320" s="196"/>
      <c r="PF320" s="196"/>
      <c r="PG320" s="196"/>
      <c r="PH320" s="196"/>
      <c r="PI320" s="196"/>
      <c r="PJ320" s="196"/>
      <c r="PK320" s="196"/>
      <c r="PL320" s="196"/>
      <c r="PM320" s="196"/>
      <c r="PN320" s="196"/>
      <c r="PO320" s="196"/>
      <c r="PP320" s="196"/>
      <c r="PQ320" s="196"/>
      <c r="PR320" s="196"/>
      <c r="PS320" s="196"/>
      <c r="PT320" s="196"/>
      <c r="PU320" s="196"/>
      <c r="PV320" s="196"/>
      <c r="PW320" s="196"/>
      <c r="PX320" s="261"/>
      <c r="PY320" s="261"/>
      <c r="PZ320" s="261"/>
      <c r="QA320" s="261"/>
      <c r="QB320" s="261"/>
      <c r="QC320" s="261"/>
      <c r="QD320" s="261"/>
      <c r="QE320" s="261"/>
      <c r="QF320" s="261"/>
      <c r="QG320" s="261"/>
      <c r="QH320" s="261"/>
      <c r="QI320" s="261"/>
      <c r="QJ320" s="261"/>
      <c r="QK320" s="261"/>
      <c r="QL320" s="261"/>
      <c r="QM320" s="261"/>
      <c r="QN320" s="261"/>
      <c r="QO320" s="261"/>
      <c r="QP320" s="261"/>
      <c r="QQ320" s="261"/>
      <c r="QR320" s="261"/>
      <c r="QS320" s="261"/>
      <c r="QT320" s="261"/>
      <c r="QU320" s="261"/>
      <c r="QV320" s="261"/>
      <c r="QW320" s="261"/>
      <c r="QX320" s="261"/>
      <c r="QY320" s="261"/>
      <c r="QZ320" s="261"/>
      <c r="RA320" s="261"/>
      <c r="RB320" s="261"/>
      <c r="RC320" s="261"/>
      <c r="RD320" s="261"/>
      <c r="RE320" s="261"/>
      <c r="RF320" s="261"/>
      <c r="RG320" s="261"/>
      <c r="RH320" s="261"/>
      <c r="RI320" s="261"/>
      <c r="RJ320" s="261"/>
      <c r="RK320" s="261"/>
      <c r="RL320" s="261"/>
      <c r="RM320" s="261"/>
      <c r="RN320" s="261"/>
      <c r="RO320" s="261"/>
      <c r="RP320" s="261"/>
      <c r="RQ320" s="261"/>
      <c r="RR320" s="261"/>
      <c r="RS320" s="261"/>
      <c r="RT320" s="261"/>
      <c r="RU320" s="261"/>
      <c r="RV320" s="261"/>
      <c r="RW320" s="261"/>
      <c r="RX320" s="261"/>
      <c r="RY320" s="261"/>
      <c r="RZ320" s="261"/>
      <c r="SA320" s="261"/>
      <c r="SB320" s="261"/>
      <c r="SC320" s="261"/>
      <c r="SD320" s="261"/>
      <c r="SE320" s="261"/>
    </row>
    <row r="321" spans="1:499" x14ac:dyDescent="0.2">
      <c r="A321" s="230" t="s">
        <v>830</v>
      </c>
      <c r="B321" s="231" t="s">
        <v>4789</v>
      </c>
      <c r="C321" s="225"/>
      <c r="D321" s="225"/>
      <c r="E321" s="225"/>
      <c r="F321" s="226" t="s">
        <v>6043</v>
      </c>
      <c r="G321" s="226" t="s">
        <v>5550</v>
      </c>
      <c r="H321" s="226" t="s">
        <v>5551</v>
      </c>
      <c r="I321" s="226" t="s">
        <v>6033</v>
      </c>
      <c r="J321" s="226"/>
      <c r="K321" s="226"/>
      <c r="L321" s="226"/>
      <c r="M321" s="226"/>
      <c r="N321" s="226" t="s">
        <v>5612</v>
      </c>
      <c r="O321" s="226" t="s">
        <v>5916</v>
      </c>
      <c r="P321" s="226"/>
      <c r="Q321" s="237">
        <v>0</v>
      </c>
      <c r="R321" s="238"/>
      <c r="S321" s="238"/>
      <c r="T321" s="238"/>
      <c r="U321" s="238"/>
      <c r="V321" s="238"/>
      <c r="W321" s="232" t="s">
        <v>5555</v>
      </c>
      <c r="X321" s="232"/>
      <c r="Y321" s="232" t="s">
        <v>5556</v>
      </c>
      <c r="Z321" s="235">
        <v>8.3000000000000007</v>
      </c>
      <c r="AA321" s="235">
        <v>14.25</v>
      </c>
      <c r="AB321" s="235">
        <v>0</v>
      </c>
      <c r="AC321" s="224">
        <v>36526</v>
      </c>
      <c r="AD321" s="224">
        <v>36526</v>
      </c>
      <c r="AE321" s="125">
        <v>21</v>
      </c>
      <c r="AF321" s="125">
        <v>20</v>
      </c>
      <c r="AG321" s="125">
        <v>8</v>
      </c>
      <c r="AH321" s="236">
        <v>1</v>
      </c>
      <c r="AI321" s="236" t="s">
        <v>819</v>
      </c>
      <c r="AJ321" s="125" t="s">
        <v>6239</v>
      </c>
      <c r="AK321" s="175" t="s">
        <v>5144</v>
      </c>
      <c r="AL321" s="125" t="s">
        <v>820</v>
      </c>
      <c r="AM321" s="27" t="s">
        <v>820</v>
      </c>
      <c r="AN321" s="126">
        <v>3.85</v>
      </c>
      <c r="AO321" s="126">
        <v>14.4</v>
      </c>
      <c r="AP321" s="126">
        <v>10.9</v>
      </c>
      <c r="AQ321" s="126">
        <v>0.1</v>
      </c>
      <c r="AR321" s="125">
        <v>4</v>
      </c>
      <c r="AS321" s="125">
        <v>0</v>
      </c>
      <c r="AT321" s="178">
        <v>43305</v>
      </c>
      <c r="AU321" s="178"/>
      <c r="AV321" s="178">
        <v>43109</v>
      </c>
      <c r="AW321" s="239" t="s">
        <v>940</v>
      </c>
      <c r="AX321" s="239" t="s">
        <v>5022</v>
      </c>
      <c r="AY321" s="127"/>
      <c r="AZ321" s="127"/>
      <c r="BA321" s="128">
        <v>1</v>
      </c>
      <c r="BB321" s="128" t="s">
        <v>489</v>
      </c>
      <c r="BC321" s="128"/>
      <c r="BD321" s="128">
        <v>1</v>
      </c>
      <c r="BE321" s="129" t="s">
        <v>541</v>
      </c>
      <c r="BF321" s="130">
        <v>1</v>
      </c>
      <c r="BG321" s="240"/>
      <c r="BH321" s="241"/>
      <c r="BI321" s="190"/>
      <c r="BJ321" s="131">
        <v>222</v>
      </c>
      <c r="BK321" s="191">
        <v>130</v>
      </c>
      <c r="BL321" s="13">
        <v>148</v>
      </c>
      <c r="BM321" s="13">
        <v>73</v>
      </c>
      <c r="BN321" s="27" t="s">
        <v>706</v>
      </c>
      <c r="BO321" s="13" t="s">
        <v>5566</v>
      </c>
      <c r="BP321" s="222">
        <v>205</v>
      </c>
      <c r="BQ321" s="132"/>
      <c r="BR321" s="133"/>
      <c r="BS321" s="125">
        <v>1000000000</v>
      </c>
      <c r="BT321" s="134">
        <v>0</v>
      </c>
      <c r="BU321" s="135">
        <v>1</v>
      </c>
      <c r="BV321" s="134">
        <v>168</v>
      </c>
      <c r="BW321" s="136">
        <v>0</v>
      </c>
      <c r="BX321" s="136">
        <v>0</v>
      </c>
      <c r="BY321" s="136">
        <v>168</v>
      </c>
      <c r="BZ321" s="134">
        <v>0</v>
      </c>
      <c r="CA321" s="134">
        <v>0</v>
      </c>
      <c r="CB321" s="134">
        <v>168</v>
      </c>
      <c r="CC321" s="135">
        <v>0.2432</v>
      </c>
      <c r="CD321" s="134"/>
      <c r="CE321" s="134"/>
      <c r="CF321" s="137">
        <v>54</v>
      </c>
      <c r="CG321" s="134">
        <v>63</v>
      </c>
      <c r="CH321" s="132"/>
      <c r="CI321" s="132"/>
      <c r="CJ321" s="229" t="s">
        <v>820</v>
      </c>
      <c r="CK321" s="233" t="s">
        <v>820</v>
      </c>
      <c r="CL321" s="138">
        <v>434</v>
      </c>
      <c r="CM321" s="138">
        <v>0</v>
      </c>
      <c r="CN321" s="135">
        <v>0</v>
      </c>
      <c r="CO321" s="135">
        <v>1.23</v>
      </c>
      <c r="CP321" s="139"/>
      <c r="CQ321" s="135">
        <v>1</v>
      </c>
      <c r="CR321" s="179">
        <v>43479</v>
      </c>
      <c r="CS321" s="180">
        <v>43479</v>
      </c>
      <c r="CT321" s="181">
        <v>43626</v>
      </c>
      <c r="CU321" s="181">
        <v>43297</v>
      </c>
      <c r="CV321" s="181">
        <v>43353</v>
      </c>
      <c r="CW321" s="181">
        <v>43353</v>
      </c>
      <c r="CX321" s="181">
        <v>43437</v>
      </c>
      <c r="CY321" s="135">
        <v>1</v>
      </c>
      <c r="CZ321" s="134">
        <v>0</v>
      </c>
      <c r="DA321" s="135">
        <v>1.8867924528301886E-2</v>
      </c>
      <c r="DB321" s="135">
        <v>0</v>
      </c>
      <c r="DC321" s="135">
        <v>0</v>
      </c>
      <c r="DD321" s="135">
        <v>0</v>
      </c>
      <c r="DE321" s="140">
        <v>0</v>
      </c>
      <c r="DF321" s="13" t="s">
        <v>820</v>
      </c>
      <c r="DG321" s="80" t="s">
        <v>706</v>
      </c>
      <c r="DH321" s="18" t="b">
        <v>0</v>
      </c>
      <c r="DI321" s="79"/>
      <c r="DJ321" s="79"/>
      <c r="DK321" s="192"/>
      <c r="DL321" s="174"/>
      <c r="DM321" s="193"/>
      <c r="DN321" s="135"/>
      <c r="DO321" s="79"/>
      <c r="DP321" s="79"/>
      <c r="DQ321" s="79"/>
      <c r="DR321" s="79"/>
      <c r="DS321" s="79"/>
      <c r="DT321" s="79"/>
      <c r="DU321" s="79"/>
      <c r="DV321" s="18"/>
      <c r="DW321" s="18"/>
      <c r="DX321" s="18"/>
      <c r="DY321" s="177"/>
      <c r="DZ321" s="177">
        <v>0</v>
      </c>
      <c r="EA321" s="177">
        <v>0</v>
      </c>
      <c r="EB321" s="177">
        <v>0</v>
      </c>
      <c r="EC321" s="177">
        <v>0</v>
      </c>
      <c r="ED321" s="177">
        <v>0</v>
      </c>
      <c r="EE321" s="177">
        <v>0</v>
      </c>
      <c r="EF321" s="177">
        <v>0</v>
      </c>
      <c r="EG321" s="177">
        <v>0</v>
      </c>
      <c r="EH321" s="177">
        <v>0</v>
      </c>
      <c r="EI321" s="177">
        <v>0</v>
      </c>
      <c r="EJ321" s="177">
        <v>0</v>
      </c>
      <c r="EK321" s="177">
        <v>0</v>
      </c>
      <c r="EL321" s="177">
        <v>0</v>
      </c>
      <c r="EM321" s="177">
        <v>0</v>
      </c>
      <c r="EN321" s="177">
        <v>0</v>
      </c>
      <c r="EO321" s="177">
        <v>0</v>
      </c>
      <c r="EP321" s="177">
        <v>0</v>
      </c>
      <c r="EQ321" s="177">
        <v>0</v>
      </c>
      <c r="ER321" s="177">
        <v>0</v>
      </c>
      <c r="ES321" s="177">
        <v>0</v>
      </c>
      <c r="ET321" s="177">
        <v>0</v>
      </c>
      <c r="EU321" s="177">
        <v>0</v>
      </c>
      <c r="EV321" s="177">
        <v>0</v>
      </c>
      <c r="EW321" s="177">
        <v>0</v>
      </c>
      <c r="EX321" s="177">
        <v>0</v>
      </c>
      <c r="EY321" s="177">
        <v>0</v>
      </c>
      <c r="EZ321" s="177">
        <v>0</v>
      </c>
      <c r="FA321" s="177">
        <v>47</v>
      </c>
      <c r="FB321" s="177">
        <v>0</v>
      </c>
      <c r="FC321" s="246">
        <v>102</v>
      </c>
      <c r="FD321" s="247">
        <v>85</v>
      </c>
      <c r="FE321" s="247">
        <v>85</v>
      </c>
      <c r="FF321" s="247">
        <v>85</v>
      </c>
      <c r="FG321" s="246">
        <v>68</v>
      </c>
      <c r="FH321" s="246">
        <v>63</v>
      </c>
      <c r="FI321" s="247">
        <v>63</v>
      </c>
      <c r="FJ321" s="247">
        <v>63</v>
      </c>
      <c r="FK321" s="248">
        <v>52</v>
      </c>
      <c r="FL321" s="248">
        <v>52</v>
      </c>
      <c r="FM321" s="248">
        <v>52</v>
      </c>
      <c r="FN321" s="248">
        <v>52</v>
      </c>
      <c r="FO321" s="248">
        <v>52</v>
      </c>
      <c r="FP321" s="248">
        <v>52</v>
      </c>
      <c r="FQ321" s="248">
        <v>52</v>
      </c>
      <c r="FR321" s="248">
        <v>52</v>
      </c>
      <c r="FS321" s="248">
        <v>52</v>
      </c>
      <c r="FT321" s="248">
        <v>52</v>
      </c>
      <c r="FU321" s="248">
        <v>52</v>
      </c>
      <c r="FV321" s="248">
        <v>52</v>
      </c>
      <c r="FW321" s="248">
        <v>52</v>
      </c>
      <c r="FX321" s="248">
        <v>52</v>
      </c>
      <c r="FY321" s="248">
        <v>52</v>
      </c>
      <c r="FZ321" s="248">
        <v>52</v>
      </c>
      <c r="GA321" s="248">
        <v>52</v>
      </c>
      <c r="GB321" s="248">
        <v>52</v>
      </c>
      <c r="GC321" s="248">
        <v>52</v>
      </c>
      <c r="GD321" s="248">
        <v>41</v>
      </c>
      <c r="GE321" s="248">
        <v>41</v>
      </c>
      <c r="GF321" s="244">
        <v>21</v>
      </c>
      <c r="GG321" s="248">
        <v>41</v>
      </c>
      <c r="GH321" s="244">
        <v>21</v>
      </c>
      <c r="GI321" s="244">
        <v>21</v>
      </c>
      <c r="GJ321" s="244">
        <v>21</v>
      </c>
      <c r="GK321" s="244">
        <v>21</v>
      </c>
      <c r="GL321" s="244">
        <v>21</v>
      </c>
      <c r="GM321" s="244">
        <v>21</v>
      </c>
      <c r="GN321" s="242">
        <v>18</v>
      </c>
      <c r="GO321" s="242">
        <v>13</v>
      </c>
      <c r="GP321" s="242">
        <v>13</v>
      </c>
      <c r="GQ321" s="242">
        <v>13</v>
      </c>
      <c r="GR321" s="242">
        <v>13</v>
      </c>
      <c r="GS321" s="242">
        <v>12</v>
      </c>
      <c r="GT321" s="242">
        <v>12</v>
      </c>
      <c r="GU321" s="242">
        <v>12</v>
      </c>
      <c r="GV321" s="242">
        <v>12</v>
      </c>
      <c r="GW321" s="242">
        <v>12</v>
      </c>
      <c r="GX321" s="242">
        <v>12</v>
      </c>
      <c r="GY321" s="242">
        <v>11</v>
      </c>
      <c r="GZ321" s="242">
        <v>10</v>
      </c>
      <c r="HA321" s="242">
        <v>10</v>
      </c>
      <c r="HB321" s="242">
        <v>10</v>
      </c>
      <c r="HC321" s="242">
        <v>10</v>
      </c>
      <c r="HD321" s="242">
        <v>10</v>
      </c>
      <c r="HE321" s="242">
        <v>1</v>
      </c>
      <c r="HF321" s="242">
        <v>10</v>
      </c>
      <c r="HG321" s="242">
        <v>10</v>
      </c>
      <c r="HH321" s="242">
        <v>10</v>
      </c>
      <c r="HI321" s="242">
        <v>10</v>
      </c>
      <c r="HJ321" s="243">
        <v>0</v>
      </c>
      <c r="HK321" s="198"/>
      <c r="HL321" s="198"/>
      <c r="HM321" s="243">
        <v>0</v>
      </c>
      <c r="HN321" s="243">
        <v>0</v>
      </c>
      <c r="HO321" s="242">
        <v>10</v>
      </c>
      <c r="HP321" s="243">
        <v>0</v>
      </c>
      <c r="HQ321" s="243">
        <v>0</v>
      </c>
      <c r="HR321" s="243">
        <v>0</v>
      </c>
      <c r="HS321" s="243">
        <v>0</v>
      </c>
      <c r="HT321" s="243">
        <v>0</v>
      </c>
      <c r="HU321" s="243">
        <v>0</v>
      </c>
      <c r="HV321" s="198"/>
      <c r="HW321" s="243">
        <v>0</v>
      </c>
      <c r="HX321" s="243">
        <v>0</v>
      </c>
      <c r="HY321" s="243">
        <v>0</v>
      </c>
      <c r="HZ321" s="243">
        <v>0</v>
      </c>
      <c r="IA321" s="243">
        <v>0</v>
      </c>
      <c r="IB321" s="243">
        <v>0</v>
      </c>
      <c r="IC321" s="243">
        <v>0</v>
      </c>
      <c r="ID321" s="243">
        <v>0</v>
      </c>
      <c r="IE321" s="243">
        <v>0</v>
      </c>
      <c r="IF321" s="243">
        <v>0</v>
      </c>
      <c r="IG321" s="243">
        <v>0</v>
      </c>
      <c r="IH321" s="243">
        <v>0</v>
      </c>
      <c r="II321" s="243">
        <v>0</v>
      </c>
      <c r="IJ321" s="243">
        <v>0</v>
      </c>
      <c r="IK321" s="243">
        <v>0</v>
      </c>
      <c r="IL321" s="243">
        <v>0</v>
      </c>
      <c r="IM321" s="243">
        <v>0</v>
      </c>
      <c r="IN321" s="243">
        <v>0</v>
      </c>
      <c r="IO321" s="243">
        <v>0</v>
      </c>
      <c r="IP321" s="243">
        <v>0</v>
      </c>
      <c r="IQ321" s="243">
        <v>0</v>
      </c>
      <c r="IR321" s="243">
        <v>0</v>
      </c>
      <c r="IS321" s="243">
        <v>0</v>
      </c>
      <c r="IT321" s="243">
        <v>0</v>
      </c>
      <c r="IU321" s="243">
        <v>0</v>
      </c>
      <c r="IV321" s="243">
        <v>0</v>
      </c>
      <c r="IW321" s="243">
        <v>0</v>
      </c>
      <c r="IX321" s="243">
        <v>0</v>
      </c>
      <c r="IY321" s="243">
        <v>0</v>
      </c>
      <c r="IZ321" s="198"/>
      <c r="JA321" s="243">
        <v>0</v>
      </c>
      <c r="JB321" s="243">
        <v>0</v>
      </c>
      <c r="JC321" s="243">
        <v>0</v>
      </c>
      <c r="JD321" s="243">
        <v>0</v>
      </c>
      <c r="JE321" s="243">
        <v>0</v>
      </c>
      <c r="JF321" s="243">
        <v>0</v>
      </c>
      <c r="JG321" s="243">
        <v>0</v>
      </c>
      <c r="JH321" s="243">
        <v>0</v>
      </c>
      <c r="JI321" s="243">
        <v>0</v>
      </c>
      <c r="JJ321" s="243"/>
      <c r="JK321" s="243">
        <v>0</v>
      </c>
      <c r="JL321" s="243">
        <v>0</v>
      </c>
      <c r="JM321" s="243">
        <v>0</v>
      </c>
      <c r="JN321" s="243">
        <v>0</v>
      </c>
      <c r="JO321" s="243">
        <v>0</v>
      </c>
      <c r="JP321" s="243">
        <v>0</v>
      </c>
      <c r="JQ321" s="198"/>
      <c r="JR321" s="243">
        <v>0</v>
      </c>
      <c r="JS321" s="243">
        <v>0</v>
      </c>
      <c r="JT321" s="243">
        <v>0</v>
      </c>
      <c r="JU321" s="243">
        <v>0</v>
      </c>
      <c r="JV321" s="243">
        <v>0</v>
      </c>
      <c r="JW321" s="243">
        <v>0</v>
      </c>
      <c r="JX321" s="243">
        <v>0</v>
      </c>
      <c r="JY321" s="243">
        <v>0</v>
      </c>
      <c r="JZ321" s="243">
        <v>0</v>
      </c>
      <c r="KA321" s="243">
        <v>0</v>
      </c>
      <c r="KB321" s="243">
        <v>0</v>
      </c>
      <c r="KC321" s="243">
        <v>0</v>
      </c>
      <c r="KD321" s="243">
        <v>0</v>
      </c>
      <c r="KE321" s="243">
        <v>0</v>
      </c>
      <c r="KF321" s="243">
        <v>0</v>
      </c>
      <c r="KG321" s="243">
        <v>0</v>
      </c>
      <c r="KH321" s="243">
        <v>0</v>
      </c>
      <c r="KI321" s="243">
        <v>0</v>
      </c>
      <c r="KJ321" s="243">
        <v>0</v>
      </c>
      <c r="KK321" s="243">
        <v>0</v>
      </c>
      <c r="KL321" s="243">
        <v>0</v>
      </c>
      <c r="KM321" s="243">
        <v>0</v>
      </c>
      <c r="KN321" s="243">
        <v>0</v>
      </c>
      <c r="KO321" s="243">
        <v>0</v>
      </c>
      <c r="KP321" s="243">
        <v>0</v>
      </c>
      <c r="KQ321" s="243">
        <v>0</v>
      </c>
      <c r="KR321" s="243">
        <v>0</v>
      </c>
      <c r="KS321" s="243">
        <v>0</v>
      </c>
      <c r="KT321" s="243">
        <v>0</v>
      </c>
      <c r="KU321" s="243">
        <v>0</v>
      </c>
      <c r="KV321" s="243">
        <v>0</v>
      </c>
      <c r="KW321" s="243">
        <v>0</v>
      </c>
      <c r="KX321" s="198"/>
      <c r="KY321" s="198"/>
      <c r="KZ321" s="198"/>
      <c r="LA321" s="198"/>
      <c r="LB321" s="243">
        <v>0</v>
      </c>
      <c r="LC321" s="243">
        <v>0</v>
      </c>
      <c r="LD321" s="243">
        <v>0</v>
      </c>
      <c r="LE321" s="243">
        <v>0</v>
      </c>
      <c r="LF321" s="243">
        <v>0</v>
      </c>
      <c r="LG321" s="243">
        <v>0</v>
      </c>
      <c r="LH321" s="198"/>
      <c r="LI321" s="198"/>
      <c r="LJ321" s="198"/>
      <c r="LK321" s="198"/>
      <c r="LL321" s="198"/>
      <c r="LM321" s="198"/>
      <c r="LN321" s="198"/>
      <c r="LO321" s="198"/>
      <c r="LP321" s="198"/>
      <c r="LQ321" s="243">
        <v>0</v>
      </c>
      <c r="LR321" s="198"/>
      <c r="LS321" s="198"/>
      <c r="LT321" s="198"/>
      <c r="LU321" s="198"/>
      <c r="LV321" s="198"/>
      <c r="LW321" s="198"/>
      <c r="LX321" s="198"/>
      <c r="LY321" s="198"/>
      <c r="LZ321" s="198"/>
      <c r="MA321" s="198"/>
      <c r="MB321" s="198"/>
      <c r="MC321" s="198"/>
      <c r="MD321" s="198"/>
      <c r="ME321" s="198"/>
      <c r="MF321" s="198"/>
      <c r="MG321" s="198"/>
      <c r="MH321" s="198"/>
      <c r="MI321" s="198"/>
      <c r="MJ321" s="198"/>
      <c r="MK321" s="198"/>
      <c r="ML321" s="198"/>
      <c r="MM321" s="198"/>
      <c r="MN321" s="243">
        <v>0</v>
      </c>
      <c r="MO321" s="243">
        <v>0</v>
      </c>
      <c r="MP321" s="198"/>
      <c r="MQ321" s="243">
        <v>0</v>
      </c>
      <c r="MR321" s="198"/>
      <c r="MS321" s="198"/>
      <c r="MT321" s="198"/>
      <c r="MU321" s="198"/>
      <c r="MV321" s="198"/>
      <c r="MW321" s="198"/>
      <c r="MX321" s="198"/>
      <c r="MY321" s="198"/>
      <c r="MZ321" s="198"/>
      <c r="NA321" s="243">
        <v>0</v>
      </c>
      <c r="NB321" s="198"/>
      <c r="NC321" s="198"/>
      <c r="ND321" s="198"/>
      <c r="NE321" s="198"/>
      <c r="NF321" s="198"/>
      <c r="NG321" s="198"/>
      <c r="NH321" s="198"/>
      <c r="NI321" s="198"/>
      <c r="NJ321" s="198"/>
      <c r="NK321" s="198"/>
      <c r="NL321" s="198"/>
      <c r="NM321" s="198"/>
      <c r="NN321" s="198"/>
      <c r="NO321" s="198"/>
      <c r="NP321" s="198"/>
      <c r="NQ321" s="198"/>
      <c r="NR321" s="198"/>
      <c r="NS321" s="198"/>
      <c r="NT321" s="198"/>
      <c r="NU321" s="198"/>
      <c r="NV321" s="198"/>
      <c r="NW321" s="198"/>
      <c r="NX321" s="198"/>
      <c r="NY321" s="198"/>
      <c r="NZ321" s="198"/>
      <c r="OA321" s="198"/>
      <c r="OB321" s="198"/>
      <c r="OC321" s="198"/>
      <c r="OD321" s="198"/>
      <c r="OE321" s="198"/>
      <c r="OF321" s="198"/>
      <c r="OG321" s="198"/>
      <c r="OH321" s="198"/>
      <c r="OI321" s="198"/>
      <c r="OJ321" s="198"/>
      <c r="OK321" s="198"/>
      <c r="OL321" s="198"/>
      <c r="OM321" s="198"/>
      <c r="ON321" s="198"/>
      <c r="OO321" s="198"/>
      <c r="OP321" s="198"/>
      <c r="OQ321" s="198"/>
      <c r="OR321" s="198"/>
      <c r="OS321" s="198"/>
      <c r="OT321" s="198"/>
      <c r="OU321" s="198"/>
      <c r="OV321" s="198"/>
      <c r="OW321" s="198"/>
      <c r="OX321" s="198"/>
      <c r="OY321" s="198"/>
      <c r="OZ321" s="198"/>
      <c r="PA321" s="198"/>
      <c r="PB321" s="198"/>
      <c r="PC321" s="198"/>
      <c r="PD321" s="198"/>
      <c r="PE321" s="198"/>
      <c r="PF321" s="198"/>
      <c r="PG321" s="198"/>
      <c r="PH321" s="198"/>
      <c r="PI321" s="198"/>
      <c r="PJ321" s="198"/>
      <c r="PK321" s="198"/>
      <c r="PL321" s="198"/>
      <c r="PM321" s="198"/>
      <c r="PN321" s="198"/>
      <c r="PO321" s="198"/>
      <c r="PP321" s="198"/>
      <c r="PQ321" s="198"/>
      <c r="PR321" s="198"/>
      <c r="PS321" s="198"/>
      <c r="PT321" s="198"/>
      <c r="PU321" s="198"/>
      <c r="PV321" s="198"/>
      <c r="PW321" s="198"/>
      <c r="PX321" s="261"/>
      <c r="PY321" s="261"/>
      <c r="PZ321" s="261"/>
      <c r="QA321" s="261"/>
      <c r="QB321" s="261"/>
      <c r="QC321" s="261"/>
      <c r="QD321" s="261"/>
      <c r="QE321" s="261"/>
      <c r="QF321" s="261"/>
      <c r="QG321" s="261"/>
      <c r="QH321" s="261"/>
      <c r="QI321" s="261"/>
      <c r="QJ321" s="261"/>
      <c r="QK321" s="261"/>
      <c r="QL321" s="261"/>
      <c r="QM321" s="261"/>
      <c r="QN321" s="261"/>
      <c r="QO321" s="261"/>
      <c r="QP321" s="261"/>
      <c r="QQ321" s="261"/>
      <c r="QR321" s="261"/>
      <c r="QS321" s="261"/>
      <c r="QT321" s="261"/>
      <c r="QU321" s="261"/>
      <c r="QV321" s="261"/>
      <c r="QW321" s="261"/>
      <c r="QX321" s="261"/>
      <c r="QY321" s="261"/>
      <c r="QZ321" s="261"/>
      <c r="RA321" s="261"/>
      <c r="RB321" s="261"/>
      <c r="RC321" s="261"/>
      <c r="RD321" s="261"/>
      <c r="RE321" s="261"/>
      <c r="RF321" s="261"/>
      <c r="RG321" s="261"/>
      <c r="RH321" s="261"/>
      <c r="RI321" s="261"/>
      <c r="RJ321" s="261"/>
      <c r="RK321" s="261"/>
      <c r="RL321" s="261"/>
      <c r="RM321" s="261"/>
      <c r="RN321" s="261"/>
      <c r="RO321" s="261"/>
      <c r="RP321" s="261"/>
      <c r="RQ321" s="261"/>
      <c r="RR321" s="261"/>
      <c r="RS321" s="261"/>
      <c r="RT321" s="261"/>
      <c r="RU321" s="261"/>
      <c r="RV321" s="261"/>
      <c r="RW321" s="261"/>
      <c r="RX321" s="261"/>
      <c r="RY321" s="261"/>
      <c r="RZ321" s="261"/>
      <c r="SA321" s="261"/>
      <c r="SB321" s="261"/>
      <c r="SC321" s="261"/>
      <c r="SD321" s="261"/>
      <c r="SE321" s="261"/>
    </row>
    <row r="322" spans="1:499" x14ac:dyDescent="0.2">
      <c r="A322" s="230" t="s">
        <v>830</v>
      </c>
      <c r="B322" s="231" t="s">
        <v>5489</v>
      </c>
      <c r="C322" s="225"/>
      <c r="D322" s="225"/>
      <c r="E322" s="225"/>
      <c r="F322" s="226" t="s">
        <v>6044</v>
      </c>
      <c r="G322" s="226" t="s">
        <v>5550</v>
      </c>
      <c r="H322" s="226" t="s">
        <v>5551</v>
      </c>
      <c r="I322" s="226" t="s">
        <v>6033</v>
      </c>
      <c r="J322" s="226"/>
      <c r="K322" s="226"/>
      <c r="L322" s="226"/>
      <c r="M322" s="226"/>
      <c r="N322" s="226" t="s">
        <v>5553</v>
      </c>
      <c r="O322" s="226" t="s">
        <v>6045</v>
      </c>
      <c r="P322" s="226"/>
      <c r="Q322" s="237">
        <v>0</v>
      </c>
      <c r="R322" s="238"/>
      <c r="S322" s="238"/>
      <c r="T322" s="238"/>
      <c r="U322" s="238"/>
      <c r="V322" s="238"/>
      <c r="W322" s="232" t="s">
        <v>5555</v>
      </c>
      <c r="X322" s="232"/>
      <c r="Y322" s="232" t="s">
        <v>5556</v>
      </c>
      <c r="Z322" s="235">
        <v>5.88</v>
      </c>
      <c r="AA322" s="235">
        <v>7.75</v>
      </c>
      <c r="AB322" s="235">
        <v>0</v>
      </c>
      <c r="AC322" s="224">
        <v>36526</v>
      </c>
      <c r="AD322" s="224">
        <v>36526</v>
      </c>
      <c r="AE322" s="125">
        <v>18</v>
      </c>
      <c r="AF322" s="125">
        <v>24</v>
      </c>
      <c r="AG322" s="125">
        <v>12</v>
      </c>
      <c r="AH322" s="236">
        <v>1</v>
      </c>
      <c r="AI322" s="236"/>
      <c r="AJ322" s="125" t="s">
        <v>6225</v>
      </c>
      <c r="AK322" s="175" t="s">
        <v>5144</v>
      </c>
      <c r="AL322" s="125" t="s">
        <v>820</v>
      </c>
      <c r="AM322" s="27" t="s">
        <v>820</v>
      </c>
      <c r="AN322" s="126">
        <v>5.13</v>
      </c>
      <c r="AO322" s="126">
        <v>19.5</v>
      </c>
      <c r="AP322" s="126">
        <v>30.6</v>
      </c>
      <c r="AQ322" s="126">
        <v>4.9000000000000004</v>
      </c>
      <c r="AR322" s="125">
        <v>0</v>
      </c>
      <c r="AS322" s="125">
        <v>0</v>
      </c>
      <c r="AT322" s="178">
        <v>43333</v>
      </c>
      <c r="AU322" s="178"/>
      <c r="AV322" s="178"/>
      <c r="AW322" s="239" t="s">
        <v>855</v>
      </c>
      <c r="AX322" s="239" t="s">
        <v>846</v>
      </c>
      <c r="AY322" s="127"/>
      <c r="AZ322" s="127"/>
      <c r="BA322" s="128">
        <v>100</v>
      </c>
      <c r="BB322" s="128" t="s">
        <v>489</v>
      </c>
      <c r="BC322" s="128"/>
      <c r="BD322" s="128">
        <v>1</v>
      </c>
      <c r="BE322" s="129" t="s">
        <v>541</v>
      </c>
      <c r="BF322" s="130">
        <v>1</v>
      </c>
      <c r="BG322" s="240"/>
      <c r="BH322" s="241"/>
      <c r="BI322" s="190"/>
      <c r="BJ322" s="131">
        <v>400</v>
      </c>
      <c r="BK322" s="191">
        <v>222</v>
      </c>
      <c r="BL322" s="13">
        <v>266</v>
      </c>
      <c r="BM322" s="13">
        <v>132</v>
      </c>
      <c r="BN322" s="27" t="s">
        <v>5562</v>
      </c>
      <c r="BO322" s="13" t="s">
        <v>5562</v>
      </c>
      <c r="BP322" s="222">
        <v>370</v>
      </c>
      <c r="BQ322" s="132"/>
      <c r="BR322" s="133"/>
      <c r="BS322" s="125">
        <v>1000000000</v>
      </c>
      <c r="BT322" s="134">
        <v>628</v>
      </c>
      <c r="BU322" s="135">
        <v>-0.56999999999999995</v>
      </c>
      <c r="BV322" s="134">
        <v>0</v>
      </c>
      <c r="BW322" s="136">
        <v>0</v>
      </c>
      <c r="BX322" s="136">
        <v>0</v>
      </c>
      <c r="BY322" s="136">
        <v>0</v>
      </c>
      <c r="BZ322" s="134">
        <v>0</v>
      </c>
      <c r="CA322" s="134">
        <v>0</v>
      </c>
      <c r="CB322" s="134">
        <v>628</v>
      </c>
      <c r="CC322" s="135">
        <v>-0.56999999999999995</v>
      </c>
      <c r="CD322" s="134"/>
      <c r="CE322" s="134"/>
      <c r="CF322" s="137">
        <v>0</v>
      </c>
      <c r="CG322" s="134">
        <v>133</v>
      </c>
      <c r="CH322" s="132"/>
      <c r="CI322" s="132"/>
      <c r="CJ322" s="229" t="s">
        <v>820</v>
      </c>
      <c r="CK322" s="233" t="s">
        <v>820</v>
      </c>
      <c r="CL322" s="138">
        <v>0</v>
      </c>
      <c r="CM322" s="138">
        <v>1341</v>
      </c>
      <c r="CN322" s="135">
        <v>0</v>
      </c>
      <c r="CO322" s="135">
        <v>0.42</v>
      </c>
      <c r="CP322" s="139"/>
      <c r="CQ322" s="135">
        <v>0</v>
      </c>
      <c r="CR322" s="179">
        <v>43479</v>
      </c>
      <c r="CS322" s="180">
        <v>43479</v>
      </c>
      <c r="CT322" s="181">
        <v>43605</v>
      </c>
      <c r="CU322" s="181">
        <v>36526</v>
      </c>
      <c r="CV322" s="181">
        <v>36526</v>
      </c>
      <c r="CW322" s="181">
        <v>36526</v>
      </c>
      <c r="CX322" s="181">
        <v>36694</v>
      </c>
      <c r="CY322" s="135">
        <v>0</v>
      </c>
      <c r="CZ322" s="134">
        <v>0</v>
      </c>
      <c r="DA322" s="135">
        <v>0</v>
      </c>
      <c r="DB322" s="135">
        <v>0</v>
      </c>
      <c r="DC322" s="135">
        <v>0</v>
      </c>
      <c r="DD322" s="135">
        <v>0</v>
      </c>
      <c r="DE322" s="140">
        <v>2.197802197802198E-2</v>
      </c>
      <c r="DF322" s="13" t="s">
        <v>820</v>
      </c>
      <c r="DG322" s="80" t="s">
        <v>820</v>
      </c>
      <c r="DH322" s="18" t="b">
        <v>0</v>
      </c>
      <c r="DI322" s="79"/>
      <c r="DJ322" s="79"/>
      <c r="DK322" s="192"/>
      <c r="DL322" s="174"/>
      <c r="DM322" s="193"/>
      <c r="DN322" s="135"/>
      <c r="DO322" s="79"/>
      <c r="DP322" s="79"/>
      <c r="DQ322" s="79"/>
      <c r="DR322" s="79"/>
      <c r="DS322" s="79"/>
      <c r="DT322" s="79"/>
      <c r="DU322" s="79"/>
      <c r="DV322" s="18"/>
      <c r="DW322" s="18"/>
      <c r="DX322" s="18"/>
      <c r="DY322" s="177"/>
      <c r="DZ322" s="177">
        <v>0</v>
      </c>
      <c r="EA322" s="177">
        <v>0</v>
      </c>
      <c r="EB322" s="177">
        <v>0</v>
      </c>
      <c r="EC322" s="177">
        <v>0</v>
      </c>
      <c r="ED322" s="177">
        <v>0</v>
      </c>
      <c r="EE322" s="177">
        <v>0</v>
      </c>
      <c r="EF322" s="177">
        <v>0</v>
      </c>
      <c r="EG322" s="177">
        <v>0</v>
      </c>
      <c r="EH322" s="177">
        <v>0</v>
      </c>
      <c r="EI322" s="177">
        <v>0</v>
      </c>
      <c r="EJ322" s="177">
        <v>0</v>
      </c>
      <c r="EK322" s="177">
        <v>0</v>
      </c>
      <c r="EL322" s="177">
        <v>0</v>
      </c>
      <c r="EM322" s="177">
        <v>0</v>
      </c>
      <c r="EN322" s="177">
        <v>0</v>
      </c>
      <c r="EO322" s="177">
        <v>0</v>
      </c>
      <c r="EP322" s="177">
        <v>0</v>
      </c>
      <c r="EQ322" s="177">
        <v>0</v>
      </c>
      <c r="ER322" s="177">
        <v>0</v>
      </c>
      <c r="ES322" s="177">
        <v>0</v>
      </c>
      <c r="ET322" s="177">
        <v>0</v>
      </c>
      <c r="EU322" s="177">
        <v>0</v>
      </c>
      <c r="EV322" s="177">
        <v>0</v>
      </c>
      <c r="EW322" s="177">
        <v>0</v>
      </c>
      <c r="EX322" s="177">
        <v>0</v>
      </c>
      <c r="EY322" s="177">
        <v>0</v>
      </c>
      <c r="EZ322" s="177">
        <v>0</v>
      </c>
      <c r="FA322" s="177">
        <v>0</v>
      </c>
      <c r="FB322" s="177">
        <v>0</v>
      </c>
      <c r="FC322" s="246">
        <v>763</v>
      </c>
      <c r="FD322" s="246">
        <v>753</v>
      </c>
      <c r="FE322" s="246">
        <v>751</v>
      </c>
      <c r="FF322" s="247">
        <v>751</v>
      </c>
      <c r="FG322" s="246">
        <v>740</v>
      </c>
      <c r="FH322" s="246">
        <v>734</v>
      </c>
      <c r="FI322" s="247">
        <v>734</v>
      </c>
      <c r="FJ322" s="247">
        <v>734</v>
      </c>
      <c r="FK322" s="247">
        <v>732</v>
      </c>
      <c r="FL322" s="247">
        <v>732</v>
      </c>
      <c r="FM322" s="247">
        <v>732</v>
      </c>
      <c r="FN322" s="247">
        <v>732</v>
      </c>
      <c r="FO322" s="247">
        <v>732</v>
      </c>
      <c r="FP322" s="247">
        <v>732</v>
      </c>
      <c r="FQ322" s="247">
        <v>732</v>
      </c>
      <c r="FR322" s="247">
        <v>732</v>
      </c>
      <c r="FS322" s="247">
        <v>732</v>
      </c>
      <c r="FT322" s="247">
        <v>732</v>
      </c>
      <c r="FU322" s="247">
        <v>732</v>
      </c>
      <c r="FV322" s="247">
        <v>732</v>
      </c>
      <c r="FW322" s="247">
        <v>732</v>
      </c>
      <c r="FX322" s="247">
        <v>732</v>
      </c>
      <c r="FY322" s="247">
        <v>732</v>
      </c>
      <c r="FZ322" s="247">
        <v>732</v>
      </c>
      <c r="GA322" s="247">
        <v>732</v>
      </c>
      <c r="GB322" s="247">
        <v>732</v>
      </c>
      <c r="GC322" s="247">
        <v>732</v>
      </c>
      <c r="GD322" s="247">
        <v>718</v>
      </c>
      <c r="GE322" s="247">
        <v>718</v>
      </c>
      <c r="GF322" s="247">
        <v>718</v>
      </c>
      <c r="GG322" s="247">
        <v>718</v>
      </c>
      <c r="GH322" s="247">
        <v>703</v>
      </c>
      <c r="GI322" s="247">
        <v>703</v>
      </c>
      <c r="GJ322" s="247">
        <v>703</v>
      </c>
      <c r="GK322" s="247">
        <v>703</v>
      </c>
      <c r="GL322" s="247">
        <v>703</v>
      </c>
      <c r="GM322" s="247">
        <v>703</v>
      </c>
      <c r="GN322" s="247">
        <v>703</v>
      </c>
      <c r="GO322" s="247">
        <v>701</v>
      </c>
      <c r="GP322" s="247">
        <v>701</v>
      </c>
      <c r="GQ322" s="247">
        <v>701</v>
      </c>
      <c r="GR322" s="247">
        <v>701</v>
      </c>
      <c r="GS322" s="247">
        <v>701</v>
      </c>
      <c r="GT322" s="247">
        <v>701</v>
      </c>
      <c r="GU322" s="247">
        <v>701</v>
      </c>
      <c r="GV322" s="247">
        <v>701</v>
      </c>
      <c r="GW322" s="247">
        <v>701</v>
      </c>
      <c r="GX322" s="247">
        <v>701</v>
      </c>
      <c r="GY322" s="247">
        <v>701</v>
      </c>
      <c r="GZ322" s="247">
        <v>701</v>
      </c>
      <c r="HA322" s="247">
        <v>701</v>
      </c>
      <c r="HB322" s="247">
        <v>701</v>
      </c>
      <c r="HC322" s="247">
        <v>701</v>
      </c>
      <c r="HD322" s="247">
        <v>701</v>
      </c>
      <c r="HE322" s="247">
        <v>1</v>
      </c>
      <c r="HF322" s="247">
        <v>701</v>
      </c>
      <c r="HG322" s="247">
        <v>701</v>
      </c>
      <c r="HH322" s="247">
        <v>696</v>
      </c>
      <c r="HI322" s="247">
        <v>696</v>
      </c>
      <c r="HJ322" s="247">
        <v>695</v>
      </c>
      <c r="HK322" s="196"/>
      <c r="HL322" s="196"/>
      <c r="HM322" s="247">
        <v>693</v>
      </c>
      <c r="HN322" s="247">
        <v>693</v>
      </c>
      <c r="HO322" s="247">
        <v>701</v>
      </c>
      <c r="HP322" s="247">
        <v>691</v>
      </c>
      <c r="HQ322" s="247">
        <v>691</v>
      </c>
      <c r="HR322" s="247">
        <v>691</v>
      </c>
      <c r="HS322" s="247">
        <v>691</v>
      </c>
      <c r="HT322" s="247">
        <v>691</v>
      </c>
      <c r="HU322" s="247">
        <v>691</v>
      </c>
      <c r="HV322" s="196"/>
      <c r="HW322" s="247">
        <v>691</v>
      </c>
      <c r="HX322" s="247">
        <v>686</v>
      </c>
      <c r="HY322" s="247">
        <v>686</v>
      </c>
      <c r="HZ322" s="247">
        <v>686</v>
      </c>
      <c r="IA322" s="247">
        <v>686</v>
      </c>
      <c r="IB322" s="247">
        <v>686</v>
      </c>
      <c r="IC322" s="247">
        <v>686</v>
      </c>
      <c r="ID322" s="247">
        <v>684</v>
      </c>
      <c r="IE322" s="247">
        <v>679</v>
      </c>
      <c r="IF322" s="247">
        <v>679</v>
      </c>
      <c r="IG322" s="247">
        <v>679</v>
      </c>
      <c r="IH322" s="247">
        <v>679</v>
      </c>
      <c r="II322" s="247">
        <v>679</v>
      </c>
      <c r="IJ322" s="247">
        <v>679</v>
      </c>
      <c r="IK322" s="247">
        <v>679</v>
      </c>
      <c r="IL322" s="247">
        <v>678</v>
      </c>
      <c r="IM322" s="247">
        <v>668</v>
      </c>
      <c r="IN322" s="247">
        <v>668</v>
      </c>
      <c r="IO322" s="247">
        <v>668</v>
      </c>
      <c r="IP322" s="247">
        <v>668</v>
      </c>
      <c r="IQ322" s="247">
        <v>668</v>
      </c>
      <c r="IR322" s="247">
        <v>668</v>
      </c>
      <c r="IS322" s="247">
        <v>668</v>
      </c>
      <c r="IT322" s="247">
        <v>648</v>
      </c>
      <c r="IU322" s="247">
        <v>648</v>
      </c>
      <c r="IV322" s="247">
        <v>648</v>
      </c>
      <c r="IW322" s="247">
        <v>648</v>
      </c>
      <c r="IX322" s="247">
        <v>648</v>
      </c>
      <c r="IY322" s="247">
        <v>648</v>
      </c>
      <c r="IZ322" s="196"/>
      <c r="JA322" s="247">
        <v>638</v>
      </c>
      <c r="JB322" s="247">
        <v>638</v>
      </c>
      <c r="JC322" s="247">
        <v>638</v>
      </c>
      <c r="JD322" s="246">
        <v>638</v>
      </c>
      <c r="JE322" s="246">
        <v>638</v>
      </c>
      <c r="JF322" s="246">
        <v>635</v>
      </c>
      <c r="JG322" s="246">
        <v>635</v>
      </c>
      <c r="JH322" s="246">
        <v>635</v>
      </c>
      <c r="JI322" s="246">
        <v>635</v>
      </c>
      <c r="JJ322" s="246"/>
      <c r="JK322" s="247">
        <v>635</v>
      </c>
      <c r="JL322" s="246">
        <v>634</v>
      </c>
      <c r="JM322" s="246">
        <v>634</v>
      </c>
      <c r="JN322" s="246">
        <v>634</v>
      </c>
      <c r="JO322" s="246">
        <v>634</v>
      </c>
      <c r="JP322" s="246">
        <v>634</v>
      </c>
      <c r="JQ322" s="196"/>
      <c r="JR322" s="246">
        <v>634</v>
      </c>
      <c r="JS322" s="246">
        <v>634</v>
      </c>
      <c r="JT322" s="246">
        <v>634</v>
      </c>
      <c r="JU322" s="246">
        <v>634</v>
      </c>
      <c r="JV322" s="246">
        <v>634</v>
      </c>
      <c r="JW322" s="246">
        <v>634</v>
      </c>
      <c r="JX322" s="246">
        <v>634</v>
      </c>
      <c r="JY322" s="246">
        <v>634</v>
      </c>
      <c r="JZ322" s="246">
        <v>634</v>
      </c>
      <c r="KA322" s="246">
        <v>639</v>
      </c>
      <c r="KB322" s="246">
        <v>639</v>
      </c>
      <c r="KC322" s="246">
        <v>639</v>
      </c>
      <c r="KD322" s="246">
        <v>639</v>
      </c>
      <c r="KE322" s="246">
        <v>639</v>
      </c>
      <c r="KF322" s="246">
        <v>639</v>
      </c>
      <c r="KG322" s="246">
        <v>639</v>
      </c>
      <c r="KH322" s="246">
        <v>639</v>
      </c>
      <c r="KI322" s="246">
        <v>639</v>
      </c>
      <c r="KJ322" s="246">
        <v>639</v>
      </c>
      <c r="KK322" s="246">
        <v>639</v>
      </c>
      <c r="KL322" s="246">
        <v>639</v>
      </c>
      <c r="KM322" s="246">
        <v>639</v>
      </c>
      <c r="KN322" s="246">
        <v>639</v>
      </c>
      <c r="KO322" s="246">
        <v>639</v>
      </c>
      <c r="KP322" s="246">
        <v>639</v>
      </c>
      <c r="KQ322" s="246">
        <v>639</v>
      </c>
      <c r="KR322" s="246">
        <v>639</v>
      </c>
      <c r="KS322" s="246">
        <v>639</v>
      </c>
      <c r="KT322" s="246">
        <v>638</v>
      </c>
      <c r="KU322" s="246">
        <v>638</v>
      </c>
      <c r="KV322" s="246">
        <v>638</v>
      </c>
      <c r="KW322" s="246">
        <v>638</v>
      </c>
      <c r="KX322" s="196"/>
      <c r="KY322" s="196"/>
      <c r="KZ322" s="196"/>
      <c r="LA322" s="196"/>
      <c r="LB322" s="246">
        <v>629</v>
      </c>
      <c r="LC322" s="246">
        <v>635</v>
      </c>
      <c r="LD322" s="246">
        <v>635</v>
      </c>
      <c r="LE322" s="246">
        <v>629</v>
      </c>
      <c r="LF322" s="199">
        <v>0</v>
      </c>
      <c r="LG322" s="246">
        <v>629</v>
      </c>
      <c r="LH322" s="196"/>
      <c r="LI322" s="196"/>
      <c r="LJ322" s="196"/>
      <c r="LK322" s="196"/>
      <c r="LL322" s="196"/>
      <c r="LM322" s="196"/>
      <c r="LN322" s="196"/>
      <c r="LO322" s="196"/>
      <c r="LP322" s="196"/>
      <c r="LQ322" s="246">
        <v>629</v>
      </c>
      <c r="LR322" s="196"/>
      <c r="LS322" s="196"/>
      <c r="LT322" s="196"/>
      <c r="LU322" s="196"/>
      <c r="LV322" s="196"/>
      <c r="LW322" s="196"/>
      <c r="LX322" s="196"/>
      <c r="LY322" s="196"/>
      <c r="LZ322" s="196"/>
      <c r="MA322" s="196"/>
      <c r="MB322" s="196"/>
      <c r="MC322" s="196"/>
      <c r="MD322" s="196"/>
      <c r="ME322" s="196"/>
      <c r="MF322" s="196"/>
      <c r="MG322" s="196"/>
      <c r="MH322" s="196"/>
      <c r="MI322" s="196"/>
      <c r="MJ322" s="196"/>
      <c r="MK322" s="196"/>
      <c r="ML322" s="196"/>
      <c r="MM322" s="196"/>
      <c r="MN322" s="246">
        <v>629</v>
      </c>
      <c r="MO322" s="246">
        <v>628</v>
      </c>
      <c r="MP322" s="196"/>
      <c r="MQ322" s="246">
        <v>628</v>
      </c>
      <c r="MR322" s="196"/>
      <c r="MS322" s="196"/>
      <c r="MT322" s="196"/>
      <c r="MU322" s="196"/>
      <c r="MV322" s="196"/>
      <c r="MW322" s="196"/>
      <c r="MX322" s="196"/>
      <c r="MY322" s="196"/>
      <c r="MZ322" s="196"/>
      <c r="NA322" s="246">
        <v>628</v>
      </c>
      <c r="NB322" s="196"/>
      <c r="NC322" s="196"/>
      <c r="ND322" s="196"/>
      <c r="NE322" s="196"/>
      <c r="NF322" s="196"/>
      <c r="NG322" s="196"/>
      <c r="NH322" s="196"/>
      <c r="NI322" s="196"/>
      <c r="NJ322" s="196"/>
      <c r="NK322" s="196"/>
      <c r="NL322" s="196"/>
      <c r="NM322" s="196"/>
      <c r="NN322" s="196"/>
      <c r="NO322" s="196"/>
      <c r="NP322" s="196"/>
      <c r="NQ322" s="196"/>
      <c r="NR322" s="196"/>
      <c r="NS322" s="196"/>
      <c r="NT322" s="196"/>
      <c r="NU322" s="196"/>
      <c r="NV322" s="196"/>
      <c r="NW322" s="196"/>
      <c r="NX322" s="196"/>
      <c r="NY322" s="196"/>
      <c r="NZ322" s="196"/>
      <c r="OA322" s="196"/>
      <c r="OB322" s="196"/>
      <c r="OC322" s="196"/>
      <c r="OD322" s="196"/>
      <c r="OE322" s="196"/>
      <c r="OF322" s="196"/>
      <c r="OG322" s="196"/>
      <c r="OH322" s="196"/>
      <c r="OI322" s="196"/>
      <c r="OJ322" s="196"/>
      <c r="OK322" s="196"/>
      <c r="OL322" s="196"/>
      <c r="OM322" s="196"/>
      <c r="ON322" s="196"/>
      <c r="OO322" s="196"/>
      <c r="OP322" s="196"/>
      <c r="OQ322" s="196"/>
      <c r="OR322" s="196"/>
      <c r="OS322" s="196"/>
      <c r="OT322" s="196"/>
      <c r="OU322" s="196"/>
      <c r="OV322" s="196"/>
      <c r="OW322" s="196"/>
      <c r="OX322" s="196"/>
      <c r="OY322" s="196"/>
      <c r="OZ322" s="196"/>
      <c r="PA322" s="196"/>
      <c r="PB322" s="196"/>
      <c r="PC322" s="196"/>
      <c r="PD322" s="196"/>
      <c r="PE322" s="196"/>
      <c r="PF322" s="196"/>
      <c r="PG322" s="196"/>
      <c r="PH322" s="196"/>
      <c r="PI322" s="196"/>
      <c r="PJ322" s="196"/>
      <c r="PK322" s="196"/>
      <c r="PL322" s="196"/>
      <c r="PM322" s="196"/>
      <c r="PN322" s="196"/>
      <c r="PO322" s="196"/>
      <c r="PP322" s="196"/>
      <c r="PQ322" s="196"/>
      <c r="PR322" s="196"/>
      <c r="PS322" s="196"/>
      <c r="PT322" s="196"/>
      <c r="PU322" s="196"/>
      <c r="PV322" s="196"/>
      <c r="PW322" s="196"/>
      <c r="PX322" s="261"/>
      <c r="PY322" s="261"/>
      <c r="PZ322" s="261"/>
      <c r="QA322" s="261"/>
      <c r="QB322" s="261"/>
      <c r="QC322" s="261"/>
      <c r="QD322" s="261"/>
      <c r="QE322" s="261"/>
      <c r="QF322" s="261"/>
      <c r="QG322" s="261"/>
      <c r="QH322" s="261"/>
      <c r="QI322" s="261"/>
      <c r="QJ322" s="261"/>
      <c r="QK322" s="261"/>
      <c r="QL322" s="261"/>
      <c r="QM322" s="261"/>
      <c r="QN322" s="261"/>
      <c r="QO322" s="261"/>
      <c r="QP322" s="261"/>
      <c r="QQ322" s="261"/>
      <c r="QR322" s="261"/>
      <c r="QS322" s="261"/>
      <c r="QT322" s="261"/>
      <c r="QU322" s="261"/>
      <c r="QV322" s="261"/>
      <c r="QW322" s="261"/>
      <c r="QX322" s="261"/>
      <c r="QY322" s="261"/>
      <c r="QZ322" s="261"/>
      <c r="RA322" s="261"/>
      <c r="RB322" s="261"/>
      <c r="RC322" s="261"/>
      <c r="RD322" s="261"/>
      <c r="RE322" s="261"/>
      <c r="RF322" s="261"/>
      <c r="RG322" s="261"/>
      <c r="RH322" s="261"/>
      <c r="RI322" s="261"/>
      <c r="RJ322" s="261"/>
      <c r="RK322" s="261"/>
      <c r="RL322" s="261"/>
      <c r="RM322" s="261"/>
      <c r="RN322" s="261"/>
      <c r="RO322" s="261"/>
      <c r="RP322" s="261"/>
      <c r="RQ322" s="261"/>
      <c r="RR322" s="261"/>
      <c r="RS322" s="261"/>
      <c r="RT322" s="261"/>
      <c r="RU322" s="261"/>
      <c r="RV322" s="261"/>
      <c r="RW322" s="261"/>
      <c r="RX322" s="261"/>
      <c r="RY322" s="261"/>
      <c r="RZ322" s="261"/>
      <c r="SA322" s="261"/>
      <c r="SB322" s="261"/>
      <c r="SC322" s="261"/>
      <c r="SD322" s="261"/>
      <c r="SE322" s="261"/>
    </row>
    <row r="323" spans="1:499" x14ac:dyDescent="0.2">
      <c r="A323" s="230" t="s">
        <v>830</v>
      </c>
      <c r="B323" s="231" t="s">
        <v>2656</v>
      </c>
      <c r="C323" s="225"/>
      <c r="D323" s="225"/>
      <c r="E323" s="225"/>
      <c r="F323" s="226" t="s">
        <v>6046</v>
      </c>
      <c r="G323" s="226" t="s">
        <v>5550</v>
      </c>
      <c r="H323" s="226" t="s">
        <v>5551</v>
      </c>
      <c r="I323" s="226" t="s">
        <v>6033</v>
      </c>
      <c r="J323" s="226"/>
      <c r="K323" s="226"/>
      <c r="L323" s="226"/>
      <c r="M323" s="226"/>
      <c r="N323" s="226" t="s">
        <v>5553</v>
      </c>
      <c r="O323" s="226" t="s">
        <v>5690</v>
      </c>
      <c r="P323" s="226"/>
      <c r="Q323" s="237">
        <v>0</v>
      </c>
      <c r="R323" s="238"/>
      <c r="S323" s="238"/>
      <c r="T323" s="238"/>
      <c r="U323" s="238"/>
      <c r="V323" s="238"/>
      <c r="W323" s="232" t="s">
        <v>5565</v>
      </c>
      <c r="X323" s="232"/>
      <c r="Y323" s="232" t="s">
        <v>5556</v>
      </c>
      <c r="Z323" s="235">
        <v>4.87</v>
      </c>
      <c r="AA323" s="235">
        <v>7.5</v>
      </c>
      <c r="AB323" s="235">
        <v>0</v>
      </c>
      <c r="AC323" s="224">
        <v>36526</v>
      </c>
      <c r="AD323" s="224">
        <v>36526</v>
      </c>
      <c r="AE323" s="125">
        <v>18</v>
      </c>
      <c r="AF323" s="125">
        <v>24</v>
      </c>
      <c r="AG323" s="125">
        <v>12</v>
      </c>
      <c r="AH323" s="236">
        <v>1</v>
      </c>
      <c r="AI323" s="236" t="s">
        <v>5297</v>
      </c>
      <c r="AJ323" s="125" t="s">
        <v>6245</v>
      </c>
      <c r="AK323" s="175" t="s">
        <v>5144</v>
      </c>
      <c r="AL323" s="125">
        <v>399</v>
      </c>
      <c r="AM323" s="27" t="s">
        <v>820</v>
      </c>
      <c r="AN323" s="126">
        <v>9.3699999999999992</v>
      </c>
      <c r="AO323" s="126">
        <v>8</v>
      </c>
      <c r="AP323" s="126">
        <v>12.4</v>
      </c>
      <c r="AQ323" s="126">
        <v>5.3</v>
      </c>
      <c r="AR323" s="125">
        <v>0</v>
      </c>
      <c r="AS323" s="125">
        <v>0</v>
      </c>
      <c r="AT323" s="178">
        <v>43333</v>
      </c>
      <c r="AU323" s="178">
        <v>42751</v>
      </c>
      <c r="AV323" s="178">
        <v>43415</v>
      </c>
      <c r="AW323" s="239" t="s">
        <v>855</v>
      </c>
      <c r="AX323" s="239" t="s">
        <v>846</v>
      </c>
      <c r="AY323" s="127"/>
      <c r="AZ323" s="127"/>
      <c r="BA323" s="128">
        <v>200</v>
      </c>
      <c r="BB323" s="128" t="s">
        <v>489</v>
      </c>
      <c r="BC323" s="128"/>
      <c r="BD323" s="128">
        <v>1</v>
      </c>
      <c r="BE323" s="129" t="s">
        <v>541</v>
      </c>
      <c r="BF323" s="130">
        <v>1</v>
      </c>
      <c r="BG323" s="240"/>
      <c r="BH323" s="241"/>
      <c r="BI323" s="190"/>
      <c r="BJ323" s="131">
        <v>300</v>
      </c>
      <c r="BK323" s="191">
        <v>405</v>
      </c>
      <c r="BL323" s="13">
        <v>200</v>
      </c>
      <c r="BM323" s="13">
        <v>99</v>
      </c>
      <c r="BN323" s="27" t="s">
        <v>5557</v>
      </c>
      <c r="BO323" s="13" t="s">
        <v>5562</v>
      </c>
      <c r="BP323" s="222">
        <v>188</v>
      </c>
      <c r="BQ323" s="132"/>
      <c r="BR323" s="133"/>
      <c r="BS323" s="125">
        <v>1000000000</v>
      </c>
      <c r="BT323" s="134">
        <v>85</v>
      </c>
      <c r="BU323" s="135">
        <v>0.7167</v>
      </c>
      <c r="BV323" s="134">
        <v>380</v>
      </c>
      <c r="BW323" s="136">
        <v>0</v>
      </c>
      <c r="BX323" s="136">
        <v>100</v>
      </c>
      <c r="BY323" s="136">
        <v>280</v>
      </c>
      <c r="BZ323" s="134">
        <v>0</v>
      </c>
      <c r="CA323" s="134">
        <v>0</v>
      </c>
      <c r="CB323" s="134">
        <v>465</v>
      </c>
      <c r="CC323" s="135">
        <v>-0.55000000000000004</v>
      </c>
      <c r="CD323" s="134"/>
      <c r="CE323" s="134"/>
      <c r="CF323" s="137">
        <v>0</v>
      </c>
      <c r="CG323" s="134">
        <v>100</v>
      </c>
      <c r="CH323" s="132"/>
      <c r="CI323" s="132"/>
      <c r="CJ323" s="229" t="s">
        <v>820</v>
      </c>
      <c r="CK323" s="233" t="s">
        <v>820</v>
      </c>
      <c r="CL323" s="138">
        <v>37</v>
      </c>
      <c r="CM323" s="138">
        <v>0</v>
      </c>
      <c r="CN323" s="135">
        <v>0</v>
      </c>
      <c r="CO323" s="135">
        <v>0.72</v>
      </c>
      <c r="CP323" s="139"/>
      <c r="CQ323" s="135">
        <v>1</v>
      </c>
      <c r="CR323" s="179">
        <v>43249</v>
      </c>
      <c r="CS323" s="180">
        <v>43367</v>
      </c>
      <c r="CT323" s="181">
        <v>43493</v>
      </c>
      <c r="CU323" s="181">
        <v>43311</v>
      </c>
      <c r="CV323" s="181">
        <v>43395</v>
      </c>
      <c r="CW323" s="181">
        <v>43395</v>
      </c>
      <c r="CX323" s="181">
        <v>43479</v>
      </c>
      <c r="CY323" s="135">
        <v>0.5109199198051334</v>
      </c>
      <c r="CZ323" s="134">
        <v>1344</v>
      </c>
      <c r="DA323" s="135">
        <v>9.7087378640776691E-3</v>
      </c>
      <c r="DB323" s="135">
        <v>0.3300970873786408</v>
      </c>
      <c r="DC323" s="135">
        <v>0.20388349514563106</v>
      </c>
      <c r="DD323" s="135">
        <v>0</v>
      </c>
      <c r="DE323" s="140">
        <v>0</v>
      </c>
      <c r="DF323" s="13" t="s">
        <v>820</v>
      </c>
      <c r="DG323" s="80" t="s">
        <v>820</v>
      </c>
      <c r="DH323" s="18" t="b">
        <v>0</v>
      </c>
      <c r="DI323" s="79"/>
      <c r="DJ323" s="79"/>
      <c r="DK323" s="192"/>
      <c r="DL323" s="174"/>
      <c r="DM323" s="193"/>
      <c r="DN323" s="135"/>
      <c r="DO323" s="79"/>
      <c r="DP323" s="79"/>
      <c r="DQ323" s="79"/>
      <c r="DR323" s="79"/>
      <c r="DS323" s="79"/>
      <c r="DT323" s="79"/>
      <c r="DU323" s="79"/>
      <c r="DV323" s="18"/>
      <c r="DW323" s="18"/>
      <c r="DX323" s="18"/>
      <c r="DY323" s="177"/>
      <c r="DZ323" s="177">
        <v>0</v>
      </c>
      <c r="EA323" s="177">
        <v>0</v>
      </c>
      <c r="EB323" s="177">
        <v>0</v>
      </c>
      <c r="EC323" s="177">
        <v>0</v>
      </c>
      <c r="ED323" s="177">
        <v>0</v>
      </c>
      <c r="EE323" s="177">
        <v>0</v>
      </c>
      <c r="EF323" s="177">
        <v>0</v>
      </c>
      <c r="EG323" s="177">
        <v>0</v>
      </c>
      <c r="EH323" s="177">
        <v>0</v>
      </c>
      <c r="EI323" s="177">
        <v>0</v>
      </c>
      <c r="EJ323" s="177">
        <v>0</v>
      </c>
      <c r="EK323" s="177">
        <v>0</v>
      </c>
      <c r="EL323" s="177">
        <v>0</v>
      </c>
      <c r="EM323" s="177">
        <v>0</v>
      </c>
      <c r="EN323" s="177">
        <v>0</v>
      </c>
      <c r="EO323" s="177">
        <v>0</v>
      </c>
      <c r="EP323" s="177">
        <v>158</v>
      </c>
      <c r="EQ323" s="177">
        <v>0</v>
      </c>
      <c r="ER323" s="177">
        <v>0</v>
      </c>
      <c r="ES323" s="177">
        <v>0</v>
      </c>
      <c r="ET323" s="177">
        <v>0</v>
      </c>
      <c r="EU323" s="177">
        <v>194</v>
      </c>
      <c r="EV323" s="177">
        <v>0</v>
      </c>
      <c r="EW323" s="177">
        <v>0</v>
      </c>
      <c r="EX323" s="177">
        <v>0</v>
      </c>
      <c r="EY323" s="177">
        <v>200</v>
      </c>
      <c r="EZ323" s="177">
        <v>0</v>
      </c>
      <c r="FA323" s="177">
        <v>0</v>
      </c>
      <c r="FB323" s="177">
        <v>200</v>
      </c>
      <c r="FC323" s="249">
        <v>130</v>
      </c>
      <c r="FD323" s="245">
        <v>49</v>
      </c>
      <c r="FE323" s="245">
        <v>49</v>
      </c>
      <c r="FF323" s="245">
        <v>49</v>
      </c>
      <c r="FG323" s="245">
        <v>7</v>
      </c>
      <c r="FH323" s="245">
        <v>6</v>
      </c>
      <c r="FI323" s="242">
        <v>6</v>
      </c>
      <c r="FJ323" s="242">
        <v>6</v>
      </c>
      <c r="FK323" s="243">
        <v>0</v>
      </c>
      <c r="FL323" s="243">
        <v>0</v>
      </c>
      <c r="FM323" s="243">
        <v>0</v>
      </c>
      <c r="FN323" s="243">
        <v>0</v>
      </c>
      <c r="FO323" s="243">
        <v>0</v>
      </c>
      <c r="FP323" s="243">
        <v>0</v>
      </c>
      <c r="FQ323" s="243">
        <v>0</v>
      </c>
      <c r="FR323" s="243">
        <v>0</v>
      </c>
      <c r="FS323" s="243">
        <v>0</v>
      </c>
      <c r="FT323" s="243">
        <v>0</v>
      </c>
      <c r="FU323" s="243">
        <v>0</v>
      </c>
      <c r="FV323" s="243">
        <v>0</v>
      </c>
      <c r="FW323" s="243">
        <v>0</v>
      </c>
      <c r="FX323" s="243">
        <v>0</v>
      </c>
      <c r="FY323" s="243">
        <v>0</v>
      </c>
      <c r="FZ323" s="243">
        <v>0</v>
      </c>
      <c r="GA323" s="243">
        <v>0</v>
      </c>
      <c r="GB323" s="243">
        <v>0</v>
      </c>
      <c r="GC323" s="243">
        <v>0</v>
      </c>
      <c r="GD323" s="243">
        <v>0</v>
      </c>
      <c r="GE323" s="251">
        <v>-1</v>
      </c>
      <c r="GF323" s="243">
        <v>0</v>
      </c>
      <c r="GG323" s="243">
        <v>0</v>
      </c>
      <c r="GH323" s="243">
        <v>0</v>
      </c>
      <c r="GI323" s="243">
        <v>0</v>
      </c>
      <c r="GJ323" s="243">
        <v>0</v>
      </c>
      <c r="GK323" s="243">
        <v>0</v>
      </c>
      <c r="GL323" s="243">
        <v>0</v>
      </c>
      <c r="GM323" s="243">
        <v>0</v>
      </c>
      <c r="GN323" s="243">
        <v>0</v>
      </c>
      <c r="GO323" s="243">
        <v>0</v>
      </c>
      <c r="GP323" s="243">
        <v>0</v>
      </c>
      <c r="GQ323" s="243">
        <v>0</v>
      </c>
      <c r="GR323" s="243">
        <v>0</v>
      </c>
      <c r="GS323" s="243">
        <v>0</v>
      </c>
      <c r="GT323" s="243">
        <v>0</v>
      </c>
      <c r="GU323" s="243">
        <v>0</v>
      </c>
      <c r="GV323" s="243">
        <v>0</v>
      </c>
      <c r="GW323" s="243">
        <v>0</v>
      </c>
      <c r="GX323" s="243">
        <v>0</v>
      </c>
      <c r="GY323" s="243">
        <v>0</v>
      </c>
      <c r="GZ323" s="243">
        <v>0</v>
      </c>
      <c r="HA323" s="243">
        <v>0</v>
      </c>
      <c r="HB323" s="243">
        <v>0</v>
      </c>
      <c r="HC323" s="243">
        <v>0</v>
      </c>
      <c r="HD323" s="243">
        <v>0</v>
      </c>
      <c r="HE323" s="243">
        <v>1</v>
      </c>
      <c r="HF323" s="243">
        <v>0</v>
      </c>
      <c r="HG323" s="243">
        <v>0</v>
      </c>
      <c r="HH323" s="243">
        <v>0</v>
      </c>
      <c r="HI323" s="243">
        <v>0</v>
      </c>
      <c r="HJ323" s="243">
        <v>0</v>
      </c>
      <c r="HK323" s="198"/>
      <c r="HL323" s="198"/>
      <c r="HM323" s="243">
        <v>0</v>
      </c>
      <c r="HN323" s="243">
        <v>0</v>
      </c>
      <c r="HO323" s="243">
        <v>0</v>
      </c>
      <c r="HP323" s="243">
        <v>0</v>
      </c>
      <c r="HQ323" s="243">
        <v>0</v>
      </c>
      <c r="HR323" s="243">
        <v>0</v>
      </c>
      <c r="HS323" s="243">
        <v>0</v>
      </c>
      <c r="HT323" s="243">
        <v>0</v>
      </c>
      <c r="HU323" s="243">
        <v>0</v>
      </c>
      <c r="HV323" s="198"/>
      <c r="HW323" s="243">
        <v>0</v>
      </c>
      <c r="HX323" s="243">
        <v>0</v>
      </c>
      <c r="HY323" s="243">
        <v>0</v>
      </c>
      <c r="HZ323" s="243">
        <v>0</v>
      </c>
      <c r="IA323" s="243">
        <v>0</v>
      </c>
      <c r="IB323" s="244">
        <v>100</v>
      </c>
      <c r="IC323" s="244">
        <v>100</v>
      </c>
      <c r="ID323" s="242">
        <v>87</v>
      </c>
      <c r="IE323" s="242">
        <v>87</v>
      </c>
      <c r="IF323" s="242">
        <v>85</v>
      </c>
      <c r="IG323" s="242">
        <v>85</v>
      </c>
      <c r="IH323" s="242">
        <v>85</v>
      </c>
      <c r="II323" s="242">
        <v>84</v>
      </c>
      <c r="IJ323" s="242">
        <v>84</v>
      </c>
      <c r="IK323" s="242">
        <v>78</v>
      </c>
      <c r="IL323" s="242">
        <v>78</v>
      </c>
      <c r="IM323" s="242">
        <v>78</v>
      </c>
      <c r="IN323" s="242">
        <v>78</v>
      </c>
      <c r="IO323" s="242">
        <v>78</v>
      </c>
      <c r="IP323" s="242">
        <v>78</v>
      </c>
      <c r="IQ323" s="242">
        <v>78</v>
      </c>
      <c r="IR323" s="242">
        <v>78</v>
      </c>
      <c r="IS323" s="242">
        <v>76</v>
      </c>
      <c r="IT323" s="242">
        <v>74</v>
      </c>
      <c r="IU323" s="242">
        <v>74</v>
      </c>
      <c r="IV323" s="242">
        <v>74</v>
      </c>
      <c r="IW323" s="242">
        <v>74</v>
      </c>
      <c r="IX323" s="242">
        <v>71</v>
      </c>
      <c r="IY323" s="242">
        <v>71</v>
      </c>
      <c r="IZ323" s="198"/>
      <c r="JA323" s="242">
        <v>71</v>
      </c>
      <c r="JB323" s="242">
        <v>71</v>
      </c>
      <c r="JC323" s="242">
        <v>71</v>
      </c>
      <c r="JD323" s="242">
        <v>70</v>
      </c>
      <c r="JE323" s="242">
        <v>70</v>
      </c>
      <c r="JF323" s="242">
        <v>70</v>
      </c>
      <c r="JG323" s="242">
        <v>70</v>
      </c>
      <c r="JH323" s="242">
        <v>70</v>
      </c>
      <c r="JI323" s="242">
        <v>70</v>
      </c>
      <c r="JJ323" s="242"/>
      <c r="JK323" s="242">
        <v>70</v>
      </c>
      <c r="JL323" s="242">
        <v>70</v>
      </c>
      <c r="JM323" s="242">
        <v>64</v>
      </c>
      <c r="JN323" s="242">
        <v>62</v>
      </c>
      <c r="JO323" s="242">
        <v>62</v>
      </c>
      <c r="JP323" s="242">
        <v>62</v>
      </c>
      <c r="JQ323" s="198"/>
      <c r="JR323" s="242">
        <v>61</v>
      </c>
      <c r="JS323" s="242">
        <v>59</v>
      </c>
      <c r="JT323" s="242">
        <v>59</v>
      </c>
      <c r="JU323" s="242">
        <v>56</v>
      </c>
      <c r="JV323" s="242">
        <v>56</v>
      </c>
      <c r="JW323" s="242">
        <v>56</v>
      </c>
      <c r="JX323" s="242">
        <v>56</v>
      </c>
      <c r="JY323" s="242">
        <v>53</v>
      </c>
      <c r="JZ323" s="242">
        <v>53</v>
      </c>
      <c r="KA323" s="242">
        <v>48</v>
      </c>
      <c r="KB323" s="242">
        <v>48</v>
      </c>
      <c r="KC323" s="242">
        <v>48</v>
      </c>
      <c r="KD323" s="242">
        <v>48</v>
      </c>
      <c r="KE323" s="242">
        <v>48</v>
      </c>
      <c r="KF323" s="242">
        <v>48</v>
      </c>
      <c r="KG323" s="242">
        <v>48</v>
      </c>
      <c r="KH323" s="244">
        <v>168</v>
      </c>
      <c r="KI323" s="244">
        <v>168</v>
      </c>
      <c r="KJ323" s="244">
        <v>168</v>
      </c>
      <c r="KK323" s="244">
        <v>168</v>
      </c>
      <c r="KL323" s="244">
        <v>168</v>
      </c>
      <c r="KM323" s="244">
        <v>168</v>
      </c>
      <c r="KN323" s="244">
        <v>168</v>
      </c>
      <c r="KO323" s="244">
        <v>166</v>
      </c>
      <c r="KP323" s="244">
        <v>166</v>
      </c>
      <c r="KQ323" s="244">
        <v>166</v>
      </c>
      <c r="KR323" s="244">
        <v>166</v>
      </c>
      <c r="KS323" s="244">
        <v>166</v>
      </c>
      <c r="KT323" s="244">
        <v>166</v>
      </c>
      <c r="KU323" s="244">
        <v>161</v>
      </c>
      <c r="KV323" s="244">
        <v>150</v>
      </c>
      <c r="KW323" s="244">
        <v>150</v>
      </c>
      <c r="KX323" s="198"/>
      <c r="KY323" s="198"/>
      <c r="KZ323" s="198"/>
      <c r="LA323" s="198"/>
      <c r="LB323" s="244">
        <v>140</v>
      </c>
      <c r="LC323" s="242">
        <v>70</v>
      </c>
      <c r="LD323" s="242">
        <v>70</v>
      </c>
      <c r="LE323" s="244">
        <v>140</v>
      </c>
      <c r="LF323" s="243">
        <v>0</v>
      </c>
      <c r="LG323" s="244">
        <v>130</v>
      </c>
      <c r="LH323" s="198"/>
      <c r="LI323" s="198"/>
      <c r="LJ323" s="198"/>
      <c r="LK323" s="198"/>
      <c r="LL323" s="198"/>
      <c r="LM323" s="198"/>
      <c r="LN323" s="198"/>
      <c r="LO323" s="198"/>
      <c r="LP323" s="198"/>
      <c r="LQ323" s="244">
        <v>130</v>
      </c>
      <c r="LR323" s="198"/>
      <c r="LS323" s="198"/>
      <c r="LT323" s="198"/>
      <c r="LU323" s="198"/>
      <c r="LV323" s="198"/>
      <c r="LW323" s="198"/>
      <c r="LX323" s="198"/>
      <c r="LY323" s="198"/>
      <c r="LZ323" s="198"/>
      <c r="MA323" s="198"/>
      <c r="MB323" s="198"/>
      <c r="MC323" s="198"/>
      <c r="MD323" s="198"/>
      <c r="ME323" s="198"/>
      <c r="MF323" s="198"/>
      <c r="MG323" s="198"/>
      <c r="MH323" s="198"/>
      <c r="MI323" s="198"/>
      <c r="MJ323" s="198"/>
      <c r="MK323" s="198"/>
      <c r="ML323" s="198"/>
      <c r="MM323" s="198"/>
      <c r="MN323" s="244">
        <v>130</v>
      </c>
      <c r="MO323" s="242">
        <v>85</v>
      </c>
      <c r="MP323" s="198"/>
      <c r="MQ323" s="242">
        <v>85</v>
      </c>
      <c r="MR323" s="198"/>
      <c r="MS323" s="198"/>
      <c r="MT323" s="198"/>
      <c r="MU323" s="198"/>
      <c r="MV323" s="198"/>
      <c r="MW323" s="198"/>
      <c r="MX323" s="198"/>
      <c r="MY323" s="198"/>
      <c r="MZ323" s="198"/>
      <c r="NA323" s="242">
        <v>85</v>
      </c>
      <c r="NB323" s="198"/>
      <c r="NC323" s="198"/>
      <c r="ND323" s="198"/>
      <c r="NE323" s="198"/>
      <c r="NF323" s="198"/>
      <c r="NG323" s="198"/>
      <c r="NH323" s="198"/>
      <c r="NI323" s="198"/>
      <c r="NJ323" s="198"/>
      <c r="NK323" s="198"/>
      <c r="NL323" s="198"/>
      <c r="NM323" s="198"/>
      <c r="NN323" s="198"/>
      <c r="NO323" s="198"/>
      <c r="NP323" s="198"/>
      <c r="NQ323" s="198"/>
      <c r="NR323" s="198"/>
      <c r="NS323" s="198"/>
      <c r="NT323" s="198"/>
      <c r="NU323" s="198"/>
      <c r="NV323" s="198"/>
      <c r="NW323" s="198"/>
      <c r="NX323" s="198"/>
      <c r="NY323" s="198"/>
      <c r="NZ323" s="198"/>
      <c r="OA323" s="198"/>
      <c r="OB323" s="198"/>
      <c r="OC323" s="198"/>
      <c r="OD323" s="198"/>
      <c r="OE323" s="198"/>
      <c r="OF323" s="198"/>
      <c r="OG323" s="198"/>
      <c r="OH323" s="198"/>
      <c r="OI323" s="198"/>
      <c r="OJ323" s="198"/>
      <c r="OK323" s="198"/>
      <c r="OL323" s="198"/>
      <c r="OM323" s="198"/>
      <c r="ON323" s="198"/>
      <c r="OO323" s="198"/>
      <c r="OP323" s="198"/>
      <c r="OQ323" s="198"/>
      <c r="OR323" s="198"/>
      <c r="OS323" s="198"/>
      <c r="OT323" s="198"/>
      <c r="OU323" s="198"/>
      <c r="OV323" s="198"/>
      <c r="OW323" s="198"/>
      <c r="OX323" s="198"/>
      <c r="OY323" s="198"/>
      <c r="OZ323" s="198"/>
      <c r="PA323" s="198"/>
      <c r="PB323" s="198"/>
      <c r="PC323" s="198"/>
      <c r="PD323" s="198"/>
      <c r="PE323" s="198"/>
      <c r="PF323" s="198"/>
      <c r="PG323" s="198"/>
      <c r="PH323" s="198"/>
      <c r="PI323" s="198"/>
      <c r="PJ323" s="198"/>
      <c r="PK323" s="198"/>
      <c r="PL323" s="198"/>
      <c r="PM323" s="198"/>
      <c r="PN323" s="198"/>
      <c r="PO323" s="198"/>
      <c r="PP323" s="198"/>
      <c r="PQ323" s="198"/>
      <c r="PR323" s="198"/>
      <c r="PS323" s="198"/>
      <c r="PT323" s="198"/>
      <c r="PU323" s="198"/>
      <c r="PV323" s="198"/>
      <c r="PW323" s="198"/>
      <c r="PX323" s="261"/>
      <c r="PY323" s="261"/>
      <c r="PZ323" s="261"/>
      <c r="QA323" s="261"/>
      <c r="QB323" s="261"/>
      <c r="QC323" s="261"/>
      <c r="QD323" s="261"/>
      <c r="QE323" s="261"/>
      <c r="QF323" s="261"/>
      <c r="QG323" s="261"/>
      <c r="QH323" s="261"/>
      <c r="QI323" s="261"/>
      <c r="QJ323" s="261"/>
      <c r="QK323" s="261"/>
      <c r="QL323" s="261"/>
      <c r="QM323" s="261"/>
      <c r="QN323" s="261"/>
      <c r="QO323" s="261"/>
      <c r="QP323" s="261"/>
      <c r="QQ323" s="261"/>
      <c r="QR323" s="261"/>
      <c r="QS323" s="261"/>
      <c r="QT323" s="261"/>
      <c r="QU323" s="261"/>
      <c r="QV323" s="261"/>
      <c r="QW323" s="261"/>
      <c r="QX323" s="261"/>
      <c r="QY323" s="261"/>
      <c r="QZ323" s="261"/>
      <c r="RA323" s="261"/>
      <c r="RB323" s="261"/>
      <c r="RC323" s="261"/>
      <c r="RD323" s="261"/>
      <c r="RE323" s="261"/>
      <c r="RF323" s="261"/>
      <c r="RG323" s="261"/>
      <c r="RH323" s="261"/>
      <c r="RI323" s="261"/>
      <c r="RJ323" s="261"/>
      <c r="RK323" s="261"/>
      <c r="RL323" s="261"/>
      <c r="RM323" s="261"/>
      <c r="RN323" s="261"/>
      <c r="RO323" s="261"/>
      <c r="RP323" s="261"/>
      <c r="RQ323" s="261"/>
      <c r="RR323" s="261"/>
      <c r="RS323" s="261"/>
      <c r="RT323" s="261"/>
      <c r="RU323" s="261"/>
      <c r="RV323" s="261"/>
      <c r="RW323" s="261"/>
      <c r="RX323" s="261"/>
      <c r="RY323" s="261"/>
      <c r="RZ323" s="261"/>
      <c r="SA323" s="261"/>
      <c r="SB323" s="261"/>
      <c r="SC323" s="261"/>
      <c r="SD323" s="261"/>
      <c r="SE323" s="261"/>
    </row>
    <row r="324" spans="1:499" x14ac:dyDescent="0.2">
      <c r="A324" s="230" t="s">
        <v>830</v>
      </c>
      <c r="B324" s="231" t="s">
        <v>3362</v>
      </c>
      <c r="C324" s="225"/>
      <c r="D324" s="225"/>
      <c r="E324" s="225"/>
      <c r="F324" s="226" t="s">
        <v>6047</v>
      </c>
      <c r="G324" s="226" t="s">
        <v>5550</v>
      </c>
      <c r="H324" s="226" t="s">
        <v>5551</v>
      </c>
      <c r="I324" s="226" t="s">
        <v>6033</v>
      </c>
      <c r="J324" s="226"/>
      <c r="K324" s="226"/>
      <c r="L324" s="226"/>
      <c r="M324" s="226"/>
      <c r="N324" s="226" t="s">
        <v>5553</v>
      </c>
      <c r="O324" s="226" t="s">
        <v>5690</v>
      </c>
      <c r="P324" s="226"/>
      <c r="Q324" s="237">
        <v>0</v>
      </c>
      <c r="R324" s="238"/>
      <c r="S324" s="238"/>
      <c r="T324" s="238"/>
      <c r="U324" s="238"/>
      <c r="V324" s="238"/>
      <c r="W324" s="232" t="s">
        <v>5555</v>
      </c>
      <c r="X324" s="232"/>
      <c r="Y324" s="232" t="s">
        <v>5556</v>
      </c>
      <c r="Z324" s="235">
        <v>1.1399999999999999</v>
      </c>
      <c r="AA324" s="235">
        <v>1.9</v>
      </c>
      <c r="AB324" s="235">
        <v>0</v>
      </c>
      <c r="AC324" s="224">
        <v>36526</v>
      </c>
      <c r="AD324" s="224">
        <v>36526</v>
      </c>
      <c r="AE324" s="125">
        <v>18</v>
      </c>
      <c r="AF324" s="125">
        <v>24</v>
      </c>
      <c r="AG324" s="125">
        <v>12</v>
      </c>
      <c r="AH324" s="236">
        <v>1</v>
      </c>
      <c r="AI324" s="236" t="s">
        <v>819</v>
      </c>
      <c r="AJ324" s="125" t="s">
        <v>6225</v>
      </c>
      <c r="AK324" s="175" t="s">
        <v>5144</v>
      </c>
      <c r="AL324" s="125" t="s">
        <v>820</v>
      </c>
      <c r="AM324" s="27" t="s">
        <v>820</v>
      </c>
      <c r="AN324" s="126">
        <v>9.84</v>
      </c>
      <c r="AO324" s="126">
        <v>13.1</v>
      </c>
      <c r="AP324" s="126">
        <v>7.6</v>
      </c>
      <c r="AQ324" s="126">
        <v>2</v>
      </c>
      <c r="AR324" s="125">
        <v>3</v>
      </c>
      <c r="AS324" s="125">
        <v>0</v>
      </c>
      <c r="AT324" s="178">
        <v>43333</v>
      </c>
      <c r="AU324" s="178"/>
      <c r="AV324" s="178">
        <v>43109</v>
      </c>
      <c r="AW324" s="239" t="s">
        <v>855</v>
      </c>
      <c r="AX324" s="239" t="s">
        <v>846</v>
      </c>
      <c r="AY324" s="127"/>
      <c r="AZ324" s="127"/>
      <c r="BA324" s="128">
        <v>80</v>
      </c>
      <c r="BB324" s="128" t="s">
        <v>489</v>
      </c>
      <c r="BC324" s="128"/>
      <c r="BD324" s="128">
        <v>1</v>
      </c>
      <c r="BE324" s="129" t="s">
        <v>541</v>
      </c>
      <c r="BF324" s="130">
        <v>1</v>
      </c>
      <c r="BG324" s="240"/>
      <c r="BH324" s="241"/>
      <c r="BI324" s="190"/>
      <c r="BJ324" s="131">
        <v>517</v>
      </c>
      <c r="BK324" s="191">
        <v>426</v>
      </c>
      <c r="BL324" s="13">
        <v>344</v>
      </c>
      <c r="BM324" s="13">
        <v>171</v>
      </c>
      <c r="BN324" s="27" t="s">
        <v>706</v>
      </c>
      <c r="BO324" s="13" t="s">
        <v>705</v>
      </c>
      <c r="BP324" s="222">
        <v>478</v>
      </c>
      <c r="BQ324" s="132"/>
      <c r="BR324" s="133"/>
      <c r="BS324" s="125">
        <v>1000000000</v>
      </c>
      <c r="BT324" s="134">
        <v>0</v>
      </c>
      <c r="BU324" s="135">
        <v>1</v>
      </c>
      <c r="BV324" s="134">
        <v>300</v>
      </c>
      <c r="BW324" s="136">
        <v>0</v>
      </c>
      <c r="BX324" s="136">
        <v>0</v>
      </c>
      <c r="BY324" s="136">
        <v>300</v>
      </c>
      <c r="BZ324" s="134">
        <v>0</v>
      </c>
      <c r="CA324" s="134">
        <v>0</v>
      </c>
      <c r="CB324" s="134">
        <v>300</v>
      </c>
      <c r="CC324" s="135">
        <v>0.41970000000000002</v>
      </c>
      <c r="CD324" s="134"/>
      <c r="CE324" s="134"/>
      <c r="CF324" s="137">
        <v>217</v>
      </c>
      <c r="CG324" s="134">
        <v>172</v>
      </c>
      <c r="CH324" s="132"/>
      <c r="CI324" s="132"/>
      <c r="CJ324" s="229" t="s">
        <v>820</v>
      </c>
      <c r="CK324" s="233" t="s">
        <v>820</v>
      </c>
      <c r="CL324" s="138">
        <v>130</v>
      </c>
      <c r="CM324" s="138">
        <v>0</v>
      </c>
      <c r="CN324" s="135">
        <v>0</v>
      </c>
      <c r="CO324" s="135">
        <v>0.89</v>
      </c>
      <c r="CP324" s="139"/>
      <c r="CQ324" s="135">
        <v>1</v>
      </c>
      <c r="CR324" s="179">
        <v>43479</v>
      </c>
      <c r="CS324" s="180">
        <v>43479</v>
      </c>
      <c r="CT324" s="181">
        <v>43605</v>
      </c>
      <c r="CU324" s="181">
        <v>43311</v>
      </c>
      <c r="CV324" s="181">
        <v>43395</v>
      </c>
      <c r="CW324" s="181">
        <v>43395</v>
      </c>
      <c r="CX324" s="181">
        <v>43479</v>
      </c>
      <c r="CY324" s="135">
        <v>1</v>
      </c>
      <c r="CZ324" s="134">
        <v>0</v>
      </c>
      <c r="DA324" s="135">
        <v>2.197802197802198E-2</v>
      </c>
      <c r="DB324" s="135">
        <v>0</v>
      </c>
      <c r="DC324" s="135">
        <v>0</v>
      </c>
      <c r="DD324" s="135">
        <v>0</v>
      </c>
      <c r="DE324" s="140">
        <v>0</v>
      </c>
      <c r="DF324" s="13" t="s">
        <v>820</v>
      </c>
      <c r="DG324" s="80" t="s">
        <v>706</v>
      </c>
      <c r="DH324" s="18" t="b">
        <v>0</v>
      </c>
      <c r="DI324" s="79"/>
      <c r="DJ324" s="79"/>
      <c r="DK324" s="192"/>
      <c r="DL324" s="174"/>
      <c r="DM324" s="193"/>
      <c r="DN324" s="135"/>
      <c r="DO324" s="79"/>
      <c r="DP324" s="79"/>
      <c r="DQ324" s="79"/>
      <c r="DR324" s="79"/>
      <c r="DS324" s="79"/>
      <c r="DT324" s="79"/>
      <c r="DU324" s="79"/>
      <c r="DV324" s="18"/>
      <c r="DW324" s="18"/>
      <c r="DX324" s="18"/>
      <c r="DY324" s="177"/>
      <c r="DZ324" s="177">
        <v>0</v>
      </c>
      <c r="EA324" s="177">
        <v>0</v>
      </c>
      <c r="EB324" s="177">
        <v>0</v>
      </c>
      <c r="EC324" s="177">
        <v>0</v>
      </c>
      <c r="ED324" s="177">
        <v>0</v>
      </c>
      <c r="EE324" s="177">
        <v>0</v>
      </c>
      <c r="EF324" s="177">
        <v>0</v>
      </c>
      <c r="EG324" s="177">
        <v>0</v>
      </c>
      <c r="EH324" s="177">
        <v>0</v>
      </c>
      <c r="EI324" s="177">
        <v>0</v>
      </c>
      <c r="EJ324" s="177">
        <v>0</v>
      </c>
      <c r="EK324" s="177">
        <v>0</v>
      </c>
      <c r="EL324" s="177">
        <v>0</v>
      </c>
      <c r="EM324" s="177">
        <v>0</v>
      </c>
      <c r="EN324" s="177">
        <v>0</v>
      </c>
      <c r="EO324" s="177">
        <v>0</v>
      </c>
      <c r="EP324" s="177">
        <v>0</v>
      </c>
      <c r="EQ324" s="177">
        <v>0</v>
      </c>
      <c r="ER324" s="177">
        <v>0</v>
      </c>
      <c r="ES324" s="177">
        <v>0</v>
      </c>
      <c r="ET324" s="177">
        <v>0</v>
      </c>
      <c r="EU324" s="177">
        <v>0</v>
      </c>
      <c r="EV324" s="177">
        <v>0</v>
      </c>
      <c r="EW324" s="177">
        <v>0</v>
      </c>
      <c r="EX324" s="177">
        <v>0</v>
      </c>
      <c r="EY324" s="177">
        <v>0</v>
      </c>
      <c r="EZ324" s="177">
        <v>0</v>
      </c>
      <c r="FA324" s="177">
        <v>0</v>
      </c>
      <c r="FB324" s="177">
        <v>106</v>
      </c>
      <c r="FC324" s="250">
        <v>91</v>
      </c>
      <c r="FD324" s="243">
        <v>0</v>
      </c>
      <c r="FE324" s="243">
        <v>0</v>
      </c>
      <c r="FF324" s="243">
        <v>0</v>
      </c>
      <c r="FG324" s="249">
        <v>180</v>
      </c>
      <c r="FH324" s="249">
        <v>187</v>
      </c>
      <c r="FI324" s="249">
        <v>187</v>
      </c>
      <c r="FJ324" s="249">
        <v>187</v>
      </c>
      <c r="FK324" s="249">
        <v>185</v>
      </c>
      <c r="FL324" s="249">
        <v>185</v>
      </c>
      <c r="FM324" s="249">
        <v>185</v>
      </c>
      <c r="FN324" s="249">
        <v>185</v>
      </c>
      <c r="FO324" s="249">
        <v>185</v>
      </c>
      <c r="FP324" s="249">
        <v>185</v>
      </c>
      <c r="FQ324" s="249">
        <v>185</v>
      </c>
      <c r="FR324" s="249">
        <v>185</v>
      </c>
      <c r="FS324" s="249">
        <v>185</v>
      </c>
      <c r="FT324" s="249">
        <v>185</v>
      </c>
      <c r="FU324" s="249">
        <v>185</v>
      </c>
      <c r="FV324" s="249">
        <v>185</v>
      </c>
      <c r="FW324" s="249">
        <v>185</v>
      </c>
      <c r="FX324" s="249">
        <v>185</v>
      </c>
      <c r="FY324" s="249">
        <v>185</v>
      </c>
      <c r="FZ324" s="249">
        <v>185</v>
      </c>
      <c r="GA324" s="249">
        <v>185</v>
      </c>
      <c r="GB324" s="249">
        <v>185</v>
      </c>
      <c r="GC324" s="249">
        <v>185</v>
      </c>
      <c r="GD324" s="249">
        <v>169</v>
      </c>
      <c r="GE324" s="249">
        <v>169</v>
      </c>
      <c r="GF324" s="249">
        <v>166</v>
      </c>
      <c r="GG324" s="249">
        <v>166</v>
      </c>
      <c r="GH324" s="250">
        <v>149</v>
      </c>
      <c r="GI324" s="250">
        <v>149</v>
      </c>
      <c r="GJ324" s="250">
        <v>149</v>
      </c>
      <c r="GK324" s="250">
        <v>149</v>
      </c>
      <c r="GL324" s="250">
        <v>149</v>
      </c>
      <c r="GM324" s="250">
        <v>149</v>
      </c>
      <c r="GN324" s="250">
        <v>147</v>
      </c>
      <c r="GO324" s="250">
        <v>141</v>
      </c>
      <c r="GP324" s="250">
        <v>141</v>
      </c>
      <c r="GQ324" s="250">
        <v>141</v>
      </c>
      <c r="GR324" s="250">
        <v>141</v>
      </c>
      <c r="GS324" s="250">
        <v>141</v>
      </c>
      <c r="GT324" s="250">
        <v>141</v>
      </c>
      <c r="GU324" s="250">
        <v>123</v>
      </c>
      <c r="GV324" s="250">
        <v>123</v>
      </c>
      <c r="GW324" s="250">
        <v>123</v>
      </c>
      <c r="GX324" s="250">
        <v>123</v>
      </c>
      <c r="GY324" s="250">
        <v>123</v>
      </c>
      <c r="GZ324" s="250">
        <v>121</v>
      </c>
      <c r="HA324" s="250">
        <v>121</v>
      </c>
      <c r="HB324" s="250">
        <v>119</v>
      </c>
      <c r="HC324" s="250">
        <v>119</v>
      </c>
      <c r="HD324" s="250">
        <v>119</v>
      </c>
      <c r="HE324" s="250">
        <v>1</v>
      </c>
      <c r="HF324" s="250">
        <v>119</v>
      </c>
      <c r="HG324" s="250">
        <v>119</v>
      </c>
      <c r="HH324" s="250">
        <v>117</v>
      </c>
      <c r="HI324" s="250">
        <v>117</v>
      </c>
      <c r="HJ324" s="250">
        <v>117</v>
      </c>
      <c r="HK324" s="196"/>
      <c r="HL324" s="196"/>
      <c r="HM324" s="250">
        <v>117</v>
      </c>
      <c r="HN324" s="250">
        <v>117</v>
      </c>
      <c r="HO324" s="250">
        <v>119</v>
      </c>
      <c r="HP324" s="250">
        <v>117</v>
      </c>
      <c r="HQ324" s="250">
        <v>117</v>
      </c>
      <c r="HR324" s="250">
        <v>117</v>
      </c>
      <c r="HS324" s="250">
        <v>117</v>
      </c>
      <c r="HT324" s="250">
        <v>117</v>
      </c>
      <c r="HU324" s="250">
        <v>117</v>
      </c>
      <c r="HV324" s="196"/>
      <c r="HW324" s="250">
        <v>117</v>
      </c>
      <c r="HX324" s="250">
        <v>117</v>
      </c>
      <c r="HY324" s="245">
        <v>107</v>
      </c>
      <c r="HZ324" s="245">
        <v>107</v>
      </c>
      <c r="IA324" s="245">
        <v>107</v>
      </c>
      <c r="IB324" s="245">
        <v>107</v>
      </c>
      <c r="IC324" s="245">
        <v>107</v>
      </c>
      <c r="ID324" s="245">
        <v>107</v>
      </c>
      <c r="IE324" s="245">
        <v>107</v>
      </c>
      <c r="IF324" s="245">
        <v>107</v>
      </c>
      <c r="IG324" s="245">
        <v>107</v>
      </c>
      <c r="IH324" s="245">
        <v>107</v>
      </c>
      <c r="II324" s="245">
        <v>107</v>
      </c>
      <c r="IJ324" s="245">
        <v>101</v>
      </c>
      <c r="IK324" s="245">
        <v>101</v>
      </c>
      <c r="IL324" s="245">
        <v>101</v>
      </c>
      <c r="IM324" s="245">
        <v>101</v>
      </c>
      <c r="IN324" s="245">
        <v>101</v>
      </c>
      <c r="IO324" s="245">
        <v>101</v>
      </c>
      <c r="IP324" s="245">
        <v>96</v>
      </c>
      <c r="IQ324" s="245">
        <v>96</v>
      </c>
      <c r="IR324" s="245">
        <v>93</v>
      </c>
      <c r="IS324" s="245">
        <v>86</v>
      </c>
      <c r="IT324" s="245">
        <v>84</v>
      </c>
      <c r="IU324" s="245">
        <v>84</v>
      </c>
      <c r="IV324" s="245">
        <v>84</v>
      </c>
      <c r="IW324" s="245">
        <v>79</v>
      </c>
      <c r="IX324" s="245">
        <v>79</v>
      </c>
      <c r="IY324" s="245">
        <v>77</v>
      </c>
      <c r="IZ324" s="196"/>
      <c r="JA324" s="245">
        <v>72</v>
      </c>
      <c r="JB324" s="245">
        <v>72</v>
      </c>
      <c r="JC324" s="245">
        <v>72</v>
      </c>
      <c r="JD324" s="245">
        <v>72</v>
      </c>
      <c r="JE324" s="245">
        <v>72</v>
      </c>
      <c r="JF324" s="245">
        <v>72</v>
      </c>
      <c r="JG324" s="245">
        <v>72</v>
      </c>
      <c r="JH324" s="245">
        <v>72</v>
      </c>
      <c r="JI324" s="245">
        <v>72</v>
      </c>
      <c r="JJ324" s="245"/>
      <c r="JK324" s="242">
        <v>72</v>
      </c>
      <c r="JL324" s="245">
        <v>67</v>
      </c>
      <c r="JM324" s="245">
        <v>67</v>
      </c>
      <c r="JN324" s="245">
        <v>62</v>
      </c>
      <c r="JO324" s="245">
        <v>62</v>
      </c>
      <c r="JP324" s="245">
        <v>62</v>
      </c>
      <c r="JQ324" s="196"/>
      <c r="JR324" s="245">
        <v>62</v>
      </c>
      <c r="JS324" s="245">
        <v>62</v>
      </c>
      <c r="JT324" s="245">
        <v>53</v>
      </c>
      <c r="JU324" s="245">
        <v>47</v>
      </c>
      <c r="JV324" s="245">
        <v>47</v>
      </c>
      <c r="JW324" s="245">
        <v>47</v>
      </c>
      <c r="JX324" s="245">
        <v>47</v>
      </c>
      <c r="JY324" s="245">
        <v>51</v>
      </c>
      <c r="JZ324" s="245">
        <v>46</v>
      </c>
      <c r="KA324" s="245">
        <v>46</v>
      </c>
      <c r="KB324" s="245">
        <v>46</v>
      </c>
      <c r="KC324" s="245">
        <v>46</v>
      </c>
      <c r="KD324" s="245">
        <v>46</v>
      </c>
      <c r="KE324" s="245">
        <v>46</v>
      </c>
      <c r="KF324" s="245">
        <v>46</v>
      </c>
      <c r="KG324" s="245">
        <v>46</v>
      </c>
      <c r="KH324" s="245">
        <v>43</v>
      </c>
      <c r="KI324" s="245">
        <v>43</v>
      </c>
      <c r="KJ324" s="245">
        <v>40</v>
      </c>
      <c r="KK324" s="245">
        <v>40</v>
      </c>
      <c r="KL324" s="245">
        <v>40</v>
      </c>
      <c r="KM324" s="245">
        <v>40</v>
      </c>
      <c r="KN324" s="245">
        <v>40</v>
      </c>
      <c r="KO324" s="245">
        <v>36</v>
      </c>
      <c r="KP324" s="245">
        <v>36</v>
      </c>
      <c r="KQ324" s="245">
        <v>36</v>
      </c>
      <c r="KR324" s="245">
        <v>36</v>
      </c>
      <c r="KS324" s="245">
        <v>36</v>
      </c>
      <c r="KT324" s="245">
        <v>36</v>
      </c>
      <c r="KU324" s="245">
        <v>36</v>
      </c>
      <c r="KV324" s="245">
        <v>36</v>
      </c>
      <c r="KW324" s="245">
        <v>36</v>
      </c>
      <c r="KX324" s="196"/>
      <c r="KY324" s="196"/>
      <c r="KZ324" s="196"/>
      <c r="LA324" s="196"/>
      <c r="LB324" s="245">
        <v>17</v>
      </c>
      <c r="LC324" s="245">
        <v>72</v>
      </c>
      <c r="LD324" s="245">
        <v>72</v>
      </c>
      <c r="LE324" s="245">
        <v>17</v>
      </c>
      <c r="LF324" s="199">
        <v>0</v>
      </c>
      <c r="LG324" s="245">
        <v>17</v>
      </c>
      <c r="LH324" s="196"/>
      <c r="LI324" s="196"/>
      <c r="LJ324" s="196"/>
      <c r="LK324" s="196"/>
      <c r="LL324" s="196"/>
      <c r="LM324" s="196"/>
      <c r="LN324" s="196"/>
      <c r="LO324" s="196"/>
      <c r="LP324" s="196"/>
      <c r="LQ324" s="245">
        <v>17</v>
      </c>
      <c r="LR324" s="196"/>
      <c r="LS324" s="196"/>
      <c r="LT324" s="196"/>
      <c r="LU324" s="196"/>
      <c r="LV324" s="196"/>
      <c r="LW324" s="196"/>
      <c r="LX324" s="196"/>
      <c r="LY324" s="196"/>
      <c r="LZ324" s="196"/>
      <c r="MA324" s="196"/>
      <c r="MB324" s="196"/>
      <c r="MC324" s="196"/>
      <c r="MD324" s="196"/>
      <c r="ME324" s="196"/>
      <c r="MF324" s="196"/>
      <c r="MG324" s="196"/>
      <c r="MH324" s="196"/>
      <c r="MI324" s="196"/>
      <c r="MJ324" s="196"/>
      <c r="MK324" s="196"/>
      <c r="ML324" s="196"/>
      <c r="MM324" s="196"/>
      <c r="MN324" s="245">
        <v>17</v>
      </c>
      <c r="MO324" s="199">
        <v>0</v>
      </c>
      <c r="MP324" s="196"/>
      <c r="MQ324" s="199">
        <v>0</v>
      </c>
      <c r="MR324" s="196"/>
      <c r="MS324" s="196"/>
      <c r="MT324" s="196"/>
      <c r="MU324" s="196"/>
      <c r="MV324" s="196"/>
      <c r="MW324" s="196"/>
      <c r="MX324" s="196"/>
      <c r="MY324" s="196"/>
      <c r="MZ324" s="196"/>
      <c r="NA324" s="199">
        <v>0</v>
      </c>
      <c r="NB324" s="196"/>
      <c r="NC324" s="196"/>
      <c r="ND324" s="196"/>
      <c r="NE324" s="196"/>
      <c r="NF324" s="196"/>
      <c r="NG324" s="196"/>
      <c r="NH324" s="196"/>
      <c r="NI324" s="196"/>
      <c r="NJ324" s="196"/>
      <c r="NK324" s="196"/>
      <c r="NL324" s="196"/>
      <c r="NM324" s="196"/>
      <c r="NN324" s="196"/>
      <c r="NO324" s="196"/>
      <c r="NP324" s="196"/>
      <c r="NQ324" s="196"/>
      <c r="NR324" s="196"/>
      <c r="NS324" s="196"/>
      <c r="NT324" s="196"/>
      <c r="NU324" s="196"/>
      <c r="NV324" s="196"/>
      <c r="NW324" s="196"/>
      <c r="NX324" s="196"/>
      <c r="NY324" s="196"/>
      <c r="NZ324" s="196"/>
      <c r="OA324" s="196"/>
      <c r="OB324" s="196"/>
      <c r="OC324" s="196"/>
      <c r="OD324" s="196"/>
      <c r="OE324" s="196"/>
      <c r="OF324" s="196"/>
      <c r="OG324" s="196"/>
      <c r="OH324" s="196"/>
      <c r="OI324" s="196"/>
      <c r="OJ324" s="196"/>
      <c r="OK324" s="196"/>
      <c r="OL324" s="196"/>
      <c r="OM324" s="196"/>
      <c r="ON324" s="196"/>
      <c r="OO324" s="196"/>
      <c r="OP324" s="196"/>
      <c r="OQ324" s="196"/>
      <c r="OR324" s="196"/>
      <c r="OS324" s="196"/>
      <c r="OT324" s="196"/>
      <c r="OU324" s="196"/>
      <c r="OV324" s="196"/>
      <c r="OW324" s="196"/>
      <c r="OX324" s="196"/>
      <c r="OY324" s="196"/>
      <c r="OZ324" s="196"/>
      <c r="PA324" s="196"/>
      <c r="PB324" s="196"/>
      <c r="PC324" s="196"/>
      <c r="PD324" s="196"/>
      <c r="PE324" s="196"/>
      <c r="PF324" s="196"/>
      <c r="PG324" s="196"/>
      <c r="PH324" s="196"/>
      <c r="PI324" s="196"/>
      <c r="PJ324" s="196"/>
      <c r="PK324" s="196"/>
      <c r="PL324" s="196"/>
      <c r="PM324" s="196"/>
      <c r="PN324" s="196"/>
      <c r="PO324" s="196"/>
      <c r="PP324" s="196"/>
      <c r="PQ324" s="196"/>
      <c r="PR324" s="196"/>
      <c r="PS324" s="196"/>
      <c r="PT324" s="196"/>
      <c r="PU324" s="196"/>
      <c r="PV324" s="196"/>
      <c r="PW324" s="196"/>
      <c r="PX324" s="261"/>
      <c r="PY324" s="261"/>
      <c r="PZ324" s="261"/>
      <c r="QA324" s="261"/>
      <c r="QB324" s="261"/>
      <c r="QC324" s="261"/>
      <c r="QD324" s="261"/>
      <c r="QE324" s="261"/>
      <c r="QF324" s="261"/>
      <c r="QG324" s="261"/>
      <c r="QH324" s="261"/>
      <c r="QI324" s="261"/>
      <c r="QJ324" s="261"/>
      <c r="QK324" s="261"/>
      <c r="QL324" s="261"/>
      <c r="QM324" s="261"/>
      <c r="QN324" s="261"/>
      <c r="QO324" s="261"/>
      <c r="QP324" s="261"/>
      <c r="QQ324" s="261"/>
      <c r="QR324" s="261"/>
      <c r="QS324" s="261"/>
      <c r="QT324" s="261"/>
      <c r="QU324" s="261"/>
      <c r="QV324" s="261"/>
      <c r="QW324" s="261"/>
      <c r="QX324" s="261"/>
      <c r="QY324" s="261"/>
      <c r="QZ324" s="261"/>
      <c r="RA324" s="261"/>
      <c r="RB324" s="261"/>
      <c r="RC324" s="261"/>
      <c r="RD324" s="261"/>
      <c r="RE324" s="261"/>
      <c r="RF324" s="261"/>
      <c r="RG324" s="261"/>
      <c r="RH324" s="261"/>
      <c r="RI324" s="261"/>
      <c r="RJ324" s="261"/>
      <c r="RK324" s="261"/>
      <c r="RL324" s="261"/>
      <c r="RM324" s="261"/>
      <c r="RN324" s="261"/>
      <c r="RO324" s="261"/>
      <c r="RP324" s="261"/>
      <c r="RQ324" s="261"/>
      <c r="RR324" s="261"/>
      <c r="RS324" s="261"/>
      <c r="RT324" s="261"/>
      <c r="RU324" s="261"/>
      <c r="RV324" s="261"/>
      <c r="RW324" s="261"/>
      <c r="RX324" s="261"/>
      <c r="RY324" s="261"/>
      <c r="RZ324" s="261"/>
      <c r="SA324" s="261"/>
      <c r="SB324" s="261"/>
      <c r="SC324" s="261"/>
      <c r="SD324" s="261"/>
      <c r="SE324" s="261"/>
    </row>
    <row r="325" spans="1:499" x14ac:dyDescent="0.2">
      <c r="A325" s="230" t="s">
        <v>830</v>
      </c>
      <c r="B325" s="231" t="s">
        <v>1570</v>
      </c>
      <c r="C325" s="225"/>
      <c r="D325" s="225"/>
      <c r="E325" s="225"/>
      <c r="F325" s="226" t="s">
        <v>6048</v>
      </c>
      <c r="G325" s="226" t="s">
        <v>5550</v>
      </c>
      <c r="H325" s="226" t="s">
        <v>5551</v>
      </c>
      <c r="I325" s="226" t="s">
        <v>6033</v>
      </c>
      <c r="J325" s="226"/>
      <c r="K325" s="226"/>
      <c r="L325" s="226"/>
      <c r="M325" s="226"/>
      <c r="N325" s="226" t="s">
        <v>5553</v>
      </c>
      <c r="O325" s="226" t="s">
        <v>5963</v>
      </c>
      <c r="P325" s="226"/>
      <c r="Q325" s="237">
        <v>0</v>
      </c>
      <c r="R325" s="238"/>
      <c r="S325" s="238"/>
      <c r="T325" s="238"/>
      <c r="U325" s="238"/>
      <c r="V325" s="238"/>
      <c r="W325" s="232" t="s">
        <v>5570</v>
      </c>
      <c r="X325" s="232"/>
      <c r="Y325" s="232" t="s">
        <v>5556</v>
      </c>
      <c r="Z325" s="235">
        <v>5.7</v>
      </c>
      <c r="AA325" s="235">
        <v>9</v>
      </c>
      <c r="AB325" s="235">
        <v>0</v>
      </c>
      <c r="AC325" s="224">
        <v>36526</v>
      </c>
      <c r="AD325" s="224">
        <v>36526</v>
      </c>
      <c r="AE325" s="125">
        <v>18</v>
      </c>
      <c r="AF325" s="125">
        <v>24</v>
      </c>
      <c r="AG325" s="125">
        <v>12</v>
      </c>
      <c r="AH325" s="236">
        <v>1</v>
      </c>
      <c r="AI325" s="236" t="s">
        <v>819</v>
      </c>
      <c r="AJ325" s="125" t="s">
        <v>6225</v>
      </c>
      <c r="AK325" s="175" t="s">
        <v>5144</v>
      </c>
      <c r="AL325" s="125" t="s">
        <v>820</v>
      </c>
      <c r="AM325" s="27" t="s">
        <v>5060</v>
      </c>
      <c r="AN325" s="126">
        <v>21.97</v>
      </c>
      <c r="AO325" s="126">
        <v>6</v>
      </c>
      <c r="AP325" s="126">
        <v>9.6999999999999993</v>
      </c>
      <c r="AQ325" s="126">
        <v>2.2999999999999998</v>
      </c>
      <c r="AR325" s="125">
        <v>0</v>
      </c>
      <c r="AS325" s="125">
        <v>0</v>
      </c>
      <c r="AT325" s="178">
        <v>43333</v>
      </c>
      <c r="AU325" s="178"/>
      <c r="AV325" s="178">
        <v>43161</v>
      </c>
      <c r="AW325" s="239" t="s">
        <v>855</v>
      </c>
      <c r="AX325" s="239" t="s">
        <v>846</v>
      </c>
      <c r="AY325" s="127"/>
      <c r="AZ325" s="127"/>
      <c r="BA325" s="128">
        <v>200</v>
      </c>
      <c r="BB325" s="128" t="s">
        <v>489</v>
      </c>
      <c r="BC325" s="128"/>
      <c r="BD325" s="128">
        <v>1</v>
      </c>
      <c r="BE325" s="129" t="s">
        <v>541</v>
      </c>
      <c r="BF325" s="130">
        <v>1</v>
      </c>
      <c r="BG325" s="240"/>
      <c r="BH325" s="241"/>
      <c r="BI325" s="190"/>
      <c r="BJ325" s="131">
        <v>531</v>
      </c>
      <c r="BK325" s="191">
        <v>950</v>
      </c>
      <c r="BL325" s="13">
        <v>353</v>
      </c>
      <c r="BM325" s="13">
        <v>175</v>
      </c>
      <c r="BN325" s="27" t="s">
        <v>705</v>
      </c>
      <c r="BO325" s="13" t="s">
        <v>5562</v>
      </c>
      <c r="BP325" s="222">
        <v>590</v>
      </c>
      <c r="BQ325" s="132"/>
      <c r="BR325" s="133"/>
      <c r="BS325" s="125">
        <v>1000000000</v>
      </c>
      <c r="BT325" s="134">
        <v>351</v>
      </c>
      <c r="BU325" s="135">
        <v>0.33900000000000002</v>
      </c>
      <c r="BV325" s="134">
        <v>500</v>
      </c>
      <c r="BW325" s="136">
        <v>0</v>
      </c>
      <c r="BX325" s="136">
        <v>200</v>
      </c>
      <c r="BY325" s="136">
        <v>300</v>
      </c>
      <c r="BZ325" s="134">
        <v>0</v>
      </c>
      <c r="CA325" s="134">
        <v>0</v>
      </c>
      <c r="CB325" s="134">
        <v>851</v>
      </c>
      <c r="CC325" s="135">
        <v>-0.60260000000000002</v>
      </c>
      <c r="CD325" s="134"/>
      <c r="CE325" s="134"/>
      <c r="CF325" s="137">
        <v>0</v>
      </c>
      <c r="CG325" s="134">
        <v>177</v>
      </c>
      <c r="CH325" s="132"/>
      <c r="CI325" s="132"/>
      <c r="CJ325" s="229" t="s">
        <v>820</v>
      </c>
      <c r="CK325" s="233" t="s">
        <v>820</v>
      </c>
      <c r="CL325" s="138">
        <v>0</v>
      </c>
      <c r="CM325" s="138">
        <v>0</v>
      </c>
      <c r="CN325" s="135">
        <v>0</v>
      </c>
      <c r="CO325" s="135">
        <v>0.77</v>
      </c>
      <c r="CP325" s="139"/>
      <c r="CQ325" s="135">
        <v>1</v>
      </c>
      <c r="CR325" s="179">
        <v>43479</v>
      </c>
      <c r="CS325" s="180">
        <v>43479</v>
      </c>
      <c r="CT325" s="181">
        <v>43605</v>
      </c>
      <c r="CU325" s="181">
        <v>43311</v>
      </c>
      <c r="CV325" s="181">
        <v>43395</v>
      </c>
      <c r="CW325" s="181">
        <v>43395</v>
      </c>
      <c r="CX325" s="181">
        <v>43479</v>
      </c>
      <c r="CY325" s="135">
        <v>0</v>
      </c>
      <c r="CZ325" s="134">
        <v>0</v>
      </c>
      <c r="DA325" s="135">
        <v>0</v>
      </c>
      <c r="DB325" s="135">
        <v>0</v>
      </c>
      <c r="DC325" s="135">
        <v>2.197802197802198E-2</v>
      </c>
      <c r="DD325" s="135">
        <v>0</v>
      </c>
      <c r="DE325" s="140">
        <v>0</v>
      </c>
      <c r="DF325" s="13" t="s">
        <v>820</v>
      </c>
      <c r="DG325" s="80" t="s">
        <v>820</v>
      </c>
      <c r="DH325" s="18" t="b">
        <v>0</v>
      </c>
      <c r="DI325" s="79"/>
      <c r="DJ325" s="79"/>
      <c r="DK325" s="192"/>
      <c r="DL325" s="174"/>
      <c r="DM325" s="193"/>
      <c r="DN325" s="135"/>
      <c r="DO325" s="79"/>
      <c r="DP325" s="79"/>
      <c r="DQ325" s="79"/>
      <c r="DR325" s="79"/>
      <c r="DS325" s="79"/>
      <c r="DT325" s="79"/>
      <c r="DU325" s="79"/>
      <c r="DV325" s="18"/>
      <c r="DW325" s="18"/>
      <c r="DX325" s="18"/>
      <c r="DY325" s="177"/>
      <c r="DZ325" s="177">
        <v>0</v>
      </c>
      <c r="EA325" s="177">
        <v>0</v>
      </c>
      <c r="EB325" s="177">
        <v>0</v>
      </c>
      <c r="EC325" s="177">
        <v>0</v>
      </c>
      <c r="ED325" s="177">
        <v>0</v>
      </c>
      <c r="EE325" s="177">
        <v>0</v>
      </c>
      <c r="EF325" s="177">
        <v>0</v>
      </c>
      <c r="EG325" s="177">
        <v>0</v>
      </c>
      <c r="EH325" s="177">
        <v>0</v>
      </c>
      <c r="EI325" s="177">
        <v>0</v>
      </c>
      <c r="EJ325" s="177">
        <v>0</v>
      </c>
      <c r="EK325" s="177">
        <v>0</v>
      </c>
      <c r="EL325" s="177">
        <v>0</v>
      </c>
      <c r="EM325" s="177">
        <v>0</v>
      </c>
      <c r="EN325" s="177">
        <v>0</v>
      </c>
      <c r="EO325" s="177">
        <v>0</v>
      </c>
      <c r="EP325" s="177">
        <v>0</v>
      </c>
      <c r="EQ325" s="177">
        <v>0</v>
      </c>
      <c r="ER325" s="177">
        <v>0</v>
      </c>
      <c r="ES325" s="177">
        <v>0</v>
      </c>
      <c r="ET325" s="177">
        <v>0</v>
      </c>
      <c r="EU325" s="177">
        <v>0</v>
      </c>
      <c r="EV325" s="177">
        <v>0</v>
      </c>
      <c r="EW325" s="177">
        <v>0</v>
      </c>
      <c r="EX325" s="177">
        <v>0</v>
      </c>
      <c r="EY325" s="177">
        <v>0</v>
      </c>
      <c r="EZ325" s="177">
        <v>0</v>
      </c>
      <c r="FA325" s="177">
        <v>0</v>
      </c>
      <c r="FB325" s="177">
        <v>291</v>
      </c>
      <c r="FC325" s="250">
        <v>253</v>
      </c>
      <c r="FD325" s="250">
        <v>279</v>
      </c>
      <c r="FE325" s="250">
        <v>279</v>
      </c>
      <c r="FF325" s="244">
        <v>279</v>
      </c>
      <c r="FG325" s="245">
        <v>173</v>
      </c>
      <c r="FH325" s="245">
        <v>173</v>
      </c>
      <c r="FI325" s="242">
        <v>173</v>
      </c>
      <c r="FJ325" s="242">
        <v>173</v>
      </c>
      <c r="FK325" s="242">
        <v>94</v>
      </c>
      <c r="FL325" s="242">
        <v>94</v>
      </c>
      <c r="FM325" s="242">
        <v>94</v>
      </c>
      <c r="FN325" s="242">
        <v>94</v>
      </c>
      <c r="FO325" s="242">
        <v>94</v>
      </c>
      <c r="FP325" s="242">
        <v>94</v>
      </c>
      <c r="FQ325" s="242">
        <v>94</v>
      </c>
      <c r="FR325" s="242">
        <v>94</v>
      </c>
      <c r="FS325" s="242">
        <v>94</v>
      </c>
      <c r="FT325" s="242">
        <v>94</v>
      </c>
      <c r="FU325" s="242">
        <v>94</v>
      </c>
      <c r="FV325" s="242">
        <v>94</v>
      </c>
      <c r="FW325" s="242">
        <v>94</v>
      </c>
      <c r="FX325" s="242">
        <v>94</v>
      </c>
      <c r="FY325" s="242">
        <v>94</v>
      </c>
      <c r="FZ325" s="242">
        <v>94</v>
      </c>
      <c r="GA325" s="242">
        <v>94</v>
      </c>
      <c r="GB325" s="242">
        <v>94</v>
      </c>
      <c r="GC325" s="242">
        <v>94</v>
      </c>
      <c r="GD325" s="242">
        <v>15</v>
      </c>
      <c r="GE325" s="242">
        <v>15</v>
      </c>
      <c r="GF325" s="242">
        <v>11</v>
      </c>
      <c r="GG325" s="242">
        <v>1</v>
      </c>
      <c r="GH325" s="243">
        <v>0</v>
      </c>
      <c r="GI325" s="243">
        <v>0</v>
      </c>
      <c r="GJ325" s="243">
        <v>0</v>
      </c>
      <c r="GK325" s="242">
        <v>1</v>
      </c>
      <c r="GL325" s="242">
        <v>1</v>
      </c>
      <c r="GM325" s="242">
        <v>1</v>
      </c>
      <c r="GN325" s="242">
        <v>1</v>
      </c>
      <c r="GO325" s="242">
        <v>1</v>
      </c>
      <c r="GP325" s="242">
        <v>1</v>
      </c>
      <c r="GQ325" s="242">
        <v>1</v>
      </c>
      <c r="GR325" s="242">
        <v>1</v>
      </c>
      <c r="GS325" s="242">
        <v>1</v>
      </c>
      <c r="GT325" s="243">
        <v>0</v>
      </c>
      <c r="GU325" s="243">
        <v>0</v>
      </c>
      <c r="GV325" s="243">
        <v>0</v>
      </c>
      <c r="GW325" s="243">
        <v>0</v>
      </c>
      <c r="GX325" s="243">
        <v>0</v>
      </c>
      <c r="GY325" s="243">
        <v>0</v>
      </c>
      <c r="GZ325" s="243">
        <v>0</v>
      </c>
      <c r="HA325" s="243">
        <v>0</v>
      </c>
      <c r="HB325" s="251">
        <v>-1</v>
      </c>
      <c r="HC325" s="251">
        <v>-1</v>
      </c>
      <c r="HD325" s="251">
        <v>-1</v>
      </c>
      <c r="HE325" s="251">
        <v>1</v>
      </c>
      <c r="HF325" s="251">
        <v>-1</v>
      </c>
      <c r="HG325" s="251">
        <v>-1</v>
      </c>
      <c r="HH325" s="243">
        <v>0</v>
      </c>
      <c r="HI325" s="243">
        <v>0</v>
      </c>
      <c r="HJ325" s="243">
        <v>0</v>
      </c>
      <c r="HK325" s="198"/>
      <c r="HL325" s="198"/>
      <c r="HM325" s="243">
        <v>0</v>
      </c>
      <c r="HN325" s="243">
        <v>0</v>
      </c>
      <c r="HO325" s="251">
        <v>-1</v>
      </c>
      <c r="HP325" s="243">
        <v>0</v>
      </c>
      <c r="HQ325" s="243">
        <v>0</v>
      </c>
      <c r="HR325" s="243">
        <v>0</v>
      </c>
      <c r="HS325" s="243">
        <v>0</v>
      </c>
      <c r="HT325" s="243">
        <v>0</v>
      </c>
      <c r="HU325" s="243">
        <v>0</v>
      </c>
      <c r="HV325" s="198"/>
      <c r="HW325" s="243">
        <v>0</v>
      </c>
      <c r="HX325" s="243">
        <v>0</v>
      </c>
      <c r="HY325" s="243">
        <v>0</v>
      </c>
      <c r="HZ325" s="243">
        <v>0</v>
      </c>
      <c r="IA325" s="243">
        <v>0</v>
      </c>
      <c r="IB325" s="242">
        <v>98</v>
      </c>
      <c r="IC325" s="242">
        <v>98</v>
      </c>
      <c r="ID325" s="242">
        <v>93</v>
      </c>
      <c r="IE325" s="242">
        <v>88</v>
      </c>
      <c r="IF325" s="242">
        <v>87</v>
      </c>
      <c r="IG325" s="242">
        <v>87</v>
      </c>
      <c r="IH325" s="242">
        <v>87</v>
      </c>
      <c r="II325" s="242">
        <v>77</v>
      </c>
      <c r="IJ325" s="242">
        <v>77</v>
      </c>
      <c r="IK325" s="242">
        <v>67</v>
      </c>
      <c r="IL325" s="242">
        <v>217</v>
      </c>
      <c r="IM325" s="242">
        <v>215</v>
      </c>
      <c r="IN325" s="242">
        <v>215</v>
      </c>
      <c r="IO325" s="242">
        <v>215</v>
      </c>
      <c r="IP325" s="242">
        <v>215</v>
      </c>
      <c r="IQ325" s="242">
        <v>214</v>
      </c>
      <c r="IR325" s="242">
        <v>214</v>
      </c>
      <c r="IS325" s="242">
        <v>212</v>
      </c>
      <c r="IT325" s="242">
        <v>200</v>
      </c>
      <c r="IU325" s="242">
        <v>200</v>
      </c>
      <c r="IV325" s="242">
        <v>200</v>
      </c>
      <c r="IW325" s="242">
        <v>200</v>
      </c>
      <c r="IX325" s="242">
        <v>199</v>
      </c>
      <c r="IY325" s="242">
        <v>199</v>
      </c>
      <c r="IZ325" s="198"/>
      <c r="JA325" s="242">
        <v>193</v>
      </c>
      <c r="JB325" s="242">
        <v>193</v>
      </c>
      <c r="JC325" s="242">
        <v>193</v>
      </c>
      <c r="JD325" s="242">
        <v>192</v>
      </c>
      <c r="JE325" s="242">
        <v>192</v>
      </c>
      <c r="JF325" s="242">
        <v>192</v>
      </c>
      <c r="JG325" s="242">
        <v>192</v>
      </c>
      <c r="JH325" s="242">
        <v>189</v>
      </c>
      <c r="JI325" s="242">
        <v>189</v>
      </c>
      <c r="JJ325" s="242"/>
      <c r="JK325" s="242">
        <v>189</v>
      </c>
      <c r="JL325" s="242">
        <v>189</v>
      </c>
      <c r="JM325" s="242">
        <v>189</v>
      </c>
      <c r="JN325" s="242">
        <v>189</v>
      </c>
      <c r="JO325" s="242">
        <v>179</v>
      </c>
      <c r="JP325" s="242">
        <v>179</v>
      </c>
      <c r="JQ325" s="198"/>
      <c r="JR325" s="242">
        <v>179</v>
      </c>
      <c r="JS325" s="242">
        <v>179</v>
      </c>
      <c r="JT325" s="242">
        <v>156</v>
      </c>
      <c r="JU325" s="242">
        <v>156</v>
      </c>
      <c r="JV325" s="242">
        <v>151</v>
      </c>
      <c r="JW325" s="242">
        <v>151</v>
      </c>
      <c r="JX325" s="242">
        <v>151</v>
      </c>
      <c r="JY325" s="242">
        <v>151</v>
      </c>
      <c r="JZ325" s="242">
        <v>151</v>
      </c>
      <c r="KA325" s="242">
        <v>151</v>
      </c>
      <c r="KB325" s="242">
        <v>150</v>
      </c>
      <c r="KC325" s="242">
        <v>150</v>
      </c>
      <c r="KD325" s="242">
        <v>150</v>
      </c>
      <c r="KE325" s="242">
        <v>150</v>
      </c>
      <c r="KF325" s="242">
        <v>150</v>
      </c>
      <c r="KG325" s="242">
        <v>149</v>
      </c>
      <c r="KH325" s="242">
        <v>149</v>
      </c>
      <c r="KI325" s="242">
        <v>149</v>
      </c>
      <c r="KJ325" s="242">
        <v>149</v>
      </c>
      <c r="KK325" s="242">
        <v>149</v>
      </c>
      <c r="KL325" s="242">
        <v>149</v>
      </c>
      <c r="KM325" s="242">
        <v>131</v>
      </c>
      <c r="KN325" s="242">
        <v>121</v>
      </c>
      <c r="KO325" s="242">
        <v>121</v>
      </c>
      <c r="KP325" s="242">
        <v>121</v>
      </c>
      <c r="KQ325" s="242">
        <v>121</v>
      </c>
      <c r="KR325" s="242">
        <v>121</v>
      </c>
      <c r="KS325" s="242">
        <v>121</v>
      </c>
      <c r="KT325" s="242">
        <v>119</v>
      </c>
      <c r="KU325" s="242">
        <v>116</v>
      </c>
      <c r="KV325" s="242">
        <v>114</v>
      </c>
      <c r="KW325" s="242">
        <v>114</v>
      </c>
      <c r="KX325" s="198"/>
      <c r="KY325" s="198"/>
      <c r="KZ325" s="198"/>
      <c r="LA325" s="198"/>
      <c r="LB325" s="242">
        <v>93</v>
      </c>
      <c r="LC325" s="242">
        <v>189</v>
      </c>
      <c r="LD325" s="242">
        <v>189</v>
      </c>
      <c r="LE325" s="242">
        <v>87</v>
      </c>
      <c r="LF325" s="243">
        <v>0</v>
      </c>
      <c r="LG325" s="242">
        <v>87</v>
      </c>
      <c r="LH325" s="198"/>
      <c r="LI325" s="198"/>
      <c r="LJ325" s="198"/>
      <c r="LK325" s="198"/>
      <c r="LL325" s="198"/>
      <c r="LM325" s="198"/>
      <c r="LN325" s="198"/>
      <c r="LO325" s="198"/>
      <c r="LP325" s="198"/>
      <c r="LQ325" s="242">
        <v>87</v>
      </c>
      <c r="LR325" s="198"/>
      <c r="LS325" s="198"/>
      <c r="LT325" s="198"/>
      <c r="LU325" s="198"/>
      <c r="LV325" s="198"/>
      <c r="LW325" s="198"/>
      <c r="LX325" s="198"/>
      <c r="LY325" s="198"/>
      <c r="LZ325" s="198"/>
      <c r="MA325" s="198"/>
      <c r="MB325" s="198"/>
      <c r="MC325" s="198"/>
      <c r="MD325" s="198"/>
      <c r="ME325" s="198"/>
      <c r="MF325" s="198"/>
      <c r="MG325" s="198"/>
      <c r="MH325" s="198"/>
      <c r="MI325" s="198"/>
      <c r="MJ325" s="198"/>
      <c r="MK325" s="198"/>
      <c r="ML325" s="198"/>
      <c r="MM325" s="198"/>
      <c r="MN325" s="242">
        <v>87</v>
      </c>
      <c r="MO325" s="244">
        <v>351</v>
      </c>
      <c r="MP325" s="198"/>
      <c r="MQ325" s="244">
        <v>351</v>
      </c>
      <c r="MR325" s="198"/>
      <c r="MS325" s="198"/>
      <c r="MT325" s="198"/>
      <c r="MU325" s="198"/>
      <c r="MV325" s="198"/>
      <c r="MW325" s="198"/>
      <c r="MX325" s="198"/>
      <c r="MY325" s="198"/>
      <c r="MZ325" s="198"/>
      <c r="NA325" s="244">
        <v>351</v>
      </c>
      <c r="NB325" s="198"/>
      <c r="NC325" s="198"/>
      <c r="ND325" s="198"/>
      <c r="NE325" s="198"/>
      <c r="NF325" s="198"/>
      <c r="NG325" s="198"/>
      <c r="NH325" s="198"/>
      <c r="NI325" s="198"/>
      <c r="NJ325" s="198"/>
      <c r="NK325" s="198"/>
      <c r="NL325" s="198"/>
      <c r="NM325" s="198"/>
      <c r="NN325" s="198"/>
      <c r="NO325" s="198"/>
      <c r="NP325" s="198"/>
      <c r="NQ325" s="198"/>
      <c r="NR325" s="198"/>
      <c r="NS325" s="198"/>
      <c r="NT325" s="198"/>
      <c r="NU325" s="198"/>
      <c r="NV325" s="198"/>
      <c r="NW325" s="198"/>
      <c r="NX325" s="198"/>
      <c r="NY325" s="198"/>
      <c r="NZ325" s="198"/>
      <c r="OA325" s="198"/>
      <c r="OB325" s="198"/>
      <c r="OC325" s="198"/>
      <c r="OD325" s="198"/>
      <c r="OE325" s="198"/>
      <c r="OF325" s="198"/>
      <c r="OG325" s="198"/>
      <c r="OH325" s="198"/>
      <c r="OI325" s="198"/>
      <c r="OJ325" s="198"/>
      <c r="OK325" s="198"/>
      <c r="OL325" s="198"/>
      <c r="OM325" s="198"/>
      <c r="ON325" s="198"/>
      <c r="OO325" s="198"/>
      <c r="OP325" s="198"/>
      <c r="OQ325" s="198"/>
      <c r="OR325" s="198"/>
      <c r="OS325" s="198"/>
      <c r="OT325" s="198"/>
      <c r="OU325" s="198"/>
      <c r="OV325" s="198"/>
      <c r="OW325" s="198"/>
      <c r="OX325" s="198"/>
      <c r="OY325" s="198"/>
      <c r="OZ325" s="198"/>
      <c r="PA325" s="198"/>
      <c r="PB325" s="198"/>
      <c r="PC325" s="198"/>
      <c r="PD325" s="198"/>
      <c r="PE325" s="198"/>
      <c r="PF325" s="198"/>
      <c r="PG325" s="198"/>
      <c r="PH325" s="198"/>
      <c r="PI325" s="198"/>
      <c r="PJ325" s="198"/>
      <c r="PK325" s="198"/>
      <c r="PL325" s="198"/>
      <c r="PM325" s="198"/>
      <c r="PN325" s="198"/>
      <c r="PO325" s="198"/>
      <c r="PP325" s="198"/>
      <c r="PQ325" s="198"/>
      <c r="PR325" s="198"/>
      <c r="PS325" s="198"/>
      <c r="PT325" s="198"/>
      <c r="PU325" s="198"/>
      <c r="PV325" s="198"/>
      <c r="PW325" s="198"/>
      <c r="PX325" s="261"/>
      <c r="PY325" s="261"/>
      <c r="PZ325" s="261"/>
      <c r="QA325" s="261"/>
      <c r="QB325" s="261"/>
      <c r="QC325" s="261"/>
      <c r="QD325" s="261"/>
      <c r="QE325" s="261"/>
      <c r="QF325" s="261"/>
      <c r="QG325" s="261"/>
      <c r="QH325" s="261"/>
      <c r="QI325" s="261"/>
      <c r="QJ325" s="261"/>
      <c r="QK325" s="261"/>
      <c r="QL325" s="261"/>
      <c r="QM325" s="261"/>
      <c r="QN325" s="261"/>
      <c r="QO325" s="261"/>
      <c r="QP325" s="261"/>
      <c r="QQ325" s="261"/>
      <c r="QR325" s="261"/>
      <c r="QS325" s="261"/>
      <c r="QT325" s="261"/>
      <c r="QU325" s="261"/>
      <c r="QV325" s="261"/>
      <c r="QW325" s="261"/>
      <c r="QX325" s="261"/>
      <c r="QY325" s="261"/>
      <c r="QZ325" s="261"/>
      <c r="RA325" s="261"/>
      <c r="RB325" s="261"/>
      <c r="RC325" s="261"/>
      <c r="RD325" s="261"/>
      <c r="RE325" s="261"/>
      <c r="RF325" s="261"/>
      <c r="RG325" s="261"/>
      <c r="RH325" s="261"/>
      <c r="RI325" s="261"/>
      <c r="RJ325" s="261"/>
      <c r="RK325" s="261"/>
      <c r="RL325" s="261"/>
      <c r="RM325" s="261"/>
      <c r="RN325" s="261"/>
      <c r="RO325" s="261"/>
      <c r="RP325" s="261"/>
      <c r="RQ325" s="261"/>
      <c r="RR325" s="261"/>
      <c r="RS325" s="261"/>
      <c r="RT325" s="261"/>
      <c r="RU325" s="261"/>
      <c r="RV325" s="261"/>
      <c r="RW325" s="261"/>
      <c r="RX325" s="261"/>
      <c r="RY325" s="261"/>
      <c r="RZ325" s="261"/>
      <c r="SA325" s="261"/>
      <c r="SB325" s="261"/>
      <c r="SC325" s="261"/>
      <c r="SD325" s="261"/>
      <c r="SE325" s="261"/>
    </row>
    <row r="326" spans="1:499" x14ac:dyDescent="0.2">
      <c r="A326" s="230" t="s">
        <v>830</v>
      </c>
      <c r="B326" s="231" t="s">
        <v>3182</v>
      </c>
      <c r="C326" s="225"/>
      <c r="D326" s="225"/>
      <c r="E326" s="225"/>
      <c r="F326" s="226" t="s">
        <v>6049</v>
      </c>
      <c r="G326" s="226" t="s">
        <v>5550</v>
      </c>
      <c r="H326" s="226" t="s">
        <v>5551</v>
      </c>
      <c r="I326" s="226" t="s">
        <v>6033</v>
      </c>
      <c r="J326" s="226"/>
      <c r="K326" s="226"/>
      <c r="L326" s="226"/>
      <c r="M326" s="226"/>
      <c r="N326" s="226" t="s">
        <v>5553</v>
      </c>
      <c r="O326" s="226" t="s">
        <v>6050</v>
      </c>
      <c r="P326" s="226"/>
      <c r="Q326" s="237">
        <v>0</v>
      </c>
      <c r="R326" s="238"/>
      <c r="S326" s="238"/>
      <c r="T326" s="238"/>
      <c r="U326" s="238"/>
      <c r="V326" s="238"/>
      <c r="W326" s="232" t="s">
        <v>5565</v>
      </c>
      <c r="X326" s="232"/>
      <c r="Y326" s="232" t="s">
        <v>5556</v>
      </c>
      <c r="Z326" s="235">
        <v>1.45</v>
      </c>
      <c r="AA326" s="235">
        <v>2.2799999999999998</v>
      </c>
      <c r="AB326" s="235">
        <v>0</v>
      </c>
      <c r="AC326" s="224">
        <v>36526</v>
      </c>
      <c r="AD326" s="224">
        <v>36526</v>
      </c>
      <c r="AE326" s="125">
        <v>18</v>
      </c>
      <c r="AF326" s="125">
        <v>24</v>
      </c>
      <c r="AG326" s="125">
        <v>12</v>
      </c>
      <c r="AH326" s="236">
        <v>1</v>
      </c>
      <c r="AI326" s="236" t="s">
        <v>819</v>
      </c>
      <c r="AJ326" s="125" t="s">
        <v>6252</v>
      </c>
      <c r="AK326" s="175" t="s">
        <v>5145</v>
      </c>
      <c r="AL326" s="125" t="s">
        <v>820</v>
      </c>
      <c r="AM326" s="27" t="s">
        <v>5060</v>
      </c>
      <c r="AN326" s="126">
        <v>18.739999999999998</v>
      </c>
      <c r="AO326" s="126">
        <v>5</v>
      </c>
      <c r="AP326" s="126">
        <v>7.4</v>
      </c>
      <c r="AQ326" s="126">
        <v>2.7</v>
      </c>
      <c r="AR326" s="125">
        <v>0</v>
      </c>
      <c r="AS326" s="125">
        <v>0</v>
      </c>
      <c r="AT326" s="178">
        <v>43333</v>
      </c>
      <c r="AU326" s="178"/>
      <c r="AV326" s="178">
        <v>43415</v>
      </c>
      <c r="AW326" s="239" t="s">
        <v>855</v>
      </c>
      <c r="AX326" s="239" t="s">
        <v>846</v>
      </c>
      <c r="AY326" s="127"/>
      <c r="AZ326" s="127"/>
      <c r="BA326" s="128">
        <v>200</v>
      </c>
      <c r="BB326" s="128" t="s">
        <v>489</v>
      </c>
      <c r="BC326" s="128"/>
      <c r="BD326" s="128">
        <v>1</v>
      </c>
      <c r="BE326" s="129" t="s">
        <v>541</v>
      </c>
      <c r="BF326" s="130">
        <v>1</v>
      </c>
      <c r="BG326" s="240"/>
      <c r="BH326" s="241"/>
      <c r="BI326" s="190"/>
      <c r="BJ326" s="131">
        <v>375</v>
      </c>
      <c r="BK326" s="191">
        <v>810</v>
      </c>
      <c r="BL326" s="13">
        <v>249</v>
      </c>
      <c r="BM326" s="13">
        <v>124</v>
      </c>
      <c r="BN326" s="27" t="s">
        <v>5557</v>
      </c>
      <c r="BO326" s="13" t="s">
        <v>5562</v>
      </c>
      <c r="BP326" s="222">
        <v>450</v>
      </c>
      <c r="BQ326" s="132"/>
      <c r="BR326" s="133"/>
      <c r="BS326" s="125">
        <v>1000000000</v>
      </c>
      <c r="BT326" s="134">
        <v>56</v>
      </c>
      <c r="BU326" s="135">
        <v>0.85070000000000001</v>
      </c>
      <c r="BV326" s="134">
        <v>502</v>
      </c>
      <c r="BW326" s="136">
        <v>0</v>
      </c>
      <c r="BX326" s="136">
        <v>0</v>
      </c>
      <c r="BY326" s="136">
        <v>502</v>
      </c>
      <c r="BZ326" s="134">
        <v>0</v>
      </c>
      <c r="CA326" s="134">
        <v>0</v>
      </c>
      <c r="CB326" s="134">
        <v>558</v>
      </c>
      <c r="CC326" s="135">
        <v>-0.48799999999999999</v>
      </c>
      <c r="CD326" s="134"/>
      <c r="CE326" s="134"/>
      <c r="CF326" s="137">
        <v>0</v>
      </c>
      <c r="CG326" s="134">
        <v>125</v>
      </c>
      <c r="CH326" s="132"/>
      <c r="CI326" s="132"/>
      <c r="CJ326" s="229" t="s">
        <v>820</v>
      </c>
      <c r="CK326" s="233" t="s">
        <v>820</v>
      </c>
      <c r="CL326" s="138">
        <v>56</v>
      </c>
      <c r="CM326" s="138">
        <v>0</v>
      </c>
      <c r="CN326" s="135">
        <v>0</v>
      </c>
      <c r="CO326" s="135">
        <v>0.76</v>
      </c>
      <c r="CP326" s="139"/>
      <c r="CQ326" s="135">
        <v>0</v>
      </c>
      <c r="CR326" s="179">
        <v>42965</v>
      </c>
      <c r="CS326" s="180">
        <v>43367</v>
      </c>
      <c r="CT326" s="181">
        <v>43493</v>
      </c>
      <c r="CU326" s="181">
        <v>43067</v>
      </c>
      <c r="CV326" s="181">
        <v>0</v>
      </c>
      <c r="CW326" s="181">
        <v>43151</v>
      </c>
      <c r="CX326" s="181">
        <v>43235</v>
      </c>
      <c r="CY326" s="135">
        <v>0.25776825333054842</v>
      </c>
      <c r="CZ326" s="134">
        <v>0</v>
      </c>
      <c r="DA326" s="135">
        <v>9.7087378640776691E-3</v>
      </c>
      <c r="DB326" s="135">
        <v>6.7961165048543687E-2</v>
      </c>
      <c r="DC326" s="135">
        <v>0.46601941747572817</v>
      </c>
      <c r="DD326" s="135">
        <v>0</v>
      </c>
      <c r="DE326" s="140">
        <v>0</v>
      </c>
      <c r="DF326" s="13" t="s">
        <v>820</v>
      </c>
      <c r="DG326" s="80" t="s">
        <v>820</v>
      </c>
      <c r="DH326" s="18" t="b">
        <v>0</v>
      </c>
      <c r="DI326" s="79"/>
      <c r="DJ326" s="79"/>
      <c r="DK326" s="192"/>
      <c r="DL326" s="174"/>
      <c r="DM326" s="193"/>
      <c r="DN326" s="135"/>
      <c r="DO326" s="79"/>
      <c r="DP326" s="79"/>
      <c r="DQ326" s="79"/>
      <c r="DR326" s="79"/>
      <c r="DS326" s="79"/>
      <c r="DT326" s="79"/>
      <c r="DU326" s="79"/>
      <c r="DV326" s="18"/>
      <c r="DW326" s="18"/>
      <c r="DX326" s="18"/>
      <c r="DY326" s="177"/>
      <c r="DZ326" s="177">
        <v>0</v>
      </c>
      <c r="EA326" s="177">
        <v>0</v>
      </c>
      <c r="EB326" s="177">
        <v>0</v>
      </c>
      <c r="EC326" s="177">
        <v>0</v>
      </c>
      <c r="ED326" s="177">
        <v>0</v>
      </c>
      <c r="EE326" s="177">
        <v>0</v>
      </c>
      <c r="EF326" s="177">
        <v>0</v>
      </c>
      <c r="EG326" s="177">
        <v>0</v>
      </c>
      <c r="EH326" s="177">
        <v>0</v>
      </c>
      <c r="EI326" s="177">
        <v>0</v>
      </c>
      <c r="EJ326" s="177">
        <v>0</v>
      </c>
      <c r="EK326" s="177">
        <v>0</v>
      </c>
      <c r="EL326" s="177">
        <v>0</v>
      </c>
      <c r="EM326" s="177">
        <v>0</v>
      </c>
      <c r="EN326" s="177">
        <v>0</v>
      </c>
      <c r="EO326" s="177">
        <v>0</v>
      </c>
      <c r="EP326" s="177">
        <v>0</v>
      </c>
      <c r="EQ326" s="177">
        <v>0</v>
      </c>
      <c r="ER326" s="177">
        <v>0</v>
      </c>
      <c r="ES326" s="177">
        <v>0</v>
      </c>
      <c r="ET326" s="177">
        <v>0</v>
      </c>
      <c r="EU326" s="177">
        <v>0</v>
      </c>
      <c r="EV326" s="177">
        <v>0</v>
      </c>
      <c r="EW326" s="177">
        <v>0</v>
      </c>
      <c r="EX326" s="177">
        <v>0</v>
      </c>
      <c r="EY326" s="177">
        <v>0</v>
      </c>
      <c r="EZ326" s="177">
        <v>0</v>
      </c>
      <c r="FA326" s="177">
        <v>0</v>
      </c>
      <c r="FB326" s="177">
        <v>0</v>
      </c>
      <c r="FC326" s="245">
        <v>124</v>
      </c>
      <c r="FD326" s="245">
        <v>124</v>
      </c>
      <c r="FE326" s="245">
        <v>124</v>
      </c>
      <c r="FF326" s="245">
        <v>124</v>
      </c>
      <c r="FG326" s="246">
        <v>392</v>
      </c>
      <c r="FH326" s="246">
        <v>392</v>
      </c>
      <c r="FI326" s="246">
        <v>392</v>
      </c>
      <c r="FJ326" s="246">
        <v>392</v>
      </c>
      <c r="FK326" s="249">
        <v>362</v>
      </c>
      <c r="FL326" s="249">
        <v>362</v>
      </c>
      <c r="FM326" s="249">
        <v>362</v>
      </c>
      <c r="FN326" s="249">
        <v>362</v>
      </c>
      <c r="FO326" s="249">
        <v>362</v>
      </c>
      <c r="FP326" s="249">
        <v>362</v>
      </c>
      <c r="FQ326" s="249">
        <v>362</v>
      </c>
      <c r="FR326" s="249">
        <v>362</v>
      </c>
      <c r="FS326" s="249">
        <v>362</v>
      </c>
      <c r="FT326" s="249">
        <v>362</v>
      </c>
      <c r="FU326" s="249">
        <v>362</v>
      </c>
      <c r="FV326" s="249">
        <v>362</v>
      </c>
      <c r="FW326" s="249">
        <v>362</v>
      </c>
      <c r="FX326" s="249">
        <v>362</v>
      </c>
      <c r="FY326" s="249">
        <v>362</v>
      </c>
      <c r="FZ326" s="249">
        <v>362</v>
      </c>
      <c r="GA326" s="249">
        <v>362</v>
      </c>
      <c r="GB326" s="249">
        <v>362</v>
      </c>
      <c r="GC326" s="249">
        <v>362</v>
      </c>
      <c r="GD326" s="249">
        <v>319</v>
      </c>
      <c r="GE326" s="249">
        <v>319</v>
      </c>
      <c r="GF326" s="249">
        <v>319</v>
      </c>
      <c r="GG326" s="249">
        <v>319</v>
      </c>
      <c r="GH326" s="249">
        <v>315</v>
      </c>
      <c r="GI326" s="249">
        <v>315</v>
      </c>
      <c r="GJ326" s="249">
        <v>315</v>
      </c>
      <c r="GK326" s="249">
        <v>319</v>
      </c>
      <c r="GL326" s="249">
        <v>313</v>
      </c>
      <c r="GM326" s="249">
        <v>313</v>
      </c>
      <c r="GN326" s="249">
        <v>313</v>
      </c>
      <c r="GO326" s="249">
        <v>313</v>
      </c>
      <c r="GP326" s="249">
        <v>313</v>
      </c>
      <c r="GQ326" s="249">
        <v>313</v>
      </c>
      <c r="GR326" s="249">
        <v>313</v>
      </c>
      <c r="GS326" s="249">
        <v>313</v>
      </c>
      <c r="GT326" s="249">
        <v>311</v>
      </c>
      <c r="GU326" s="249">
        <v>311</v>
      </c>
      <c r="GV326" s="249">
        <v>311</v>
      </c>
      <c r="GW326" s="249">
        <v>311</v>
      </c>
      <c r="GX326" s="249">
        <v>311</v>
      </c>
      <c r="GY326" s="249">
        <v>311</v>
      </c>
      <c r="GZ326" s="249">
        <v>311</v>
      </c>
      <c r="HA326" s="249">
        <v>311</v>
      </c>
      <c r="HB326" s="249">
        <v>311</v>
      </c>
      <c r="HC326" s="249">
        <v>311</v>
      </c>
      <c r="HD326" s="249">
        <v>311</v>
      </c>
      <c r="HE326" s="249">
        <v>1</v>
      </c>
      <c r="HF326" s="249">
        <v>311</v>
      </c>
      <c r="HG326" s="249">
        <v>311</v>
      </c>
      <c r="HH326" s="249">
        <v>307</v>
      </c>
      <c r="HI326" s="249">
        <v>307</v>
      </c>
      <c r="HJ326" s="249">
        <v>307</v>
      </c>
      <c r="HK326" s="196"/>
      <c r="HL326" s="196"/>
      <c r="HM326" s="249">
        <v>290</v>
      </c>
      <c r="HN326" s="249">
        <v>290</v>
      </c>
      <c r="HO326" s="249">
        <v>311</v>
      </c>
      <c r="HP326" s="249">
        <v>286</v>
      </c>
      <c r="HQ326" s="249">
        <v>286</v>
      </c>
      <c r="HR326" s="249">
        <v>276</v>
      </c>
      <c r="HS326" s="249">
        <v>276</v>
      </c>
      <c r="HT326" s="249">
        <v>276</v>
      </c>
      <c r="HU326" s="249">
        <v>276</v>
      </c>
      <c r="HV326" s="196"/>
      <c r="HW326" s="249">
        <v>266</v>
      </c>
      <c r="HX326" s="249">
        <v>266</v>
      </c>
      <c r="HY326" s="249">
        <v>266</v>
      </c>
      <c r="HZ326" s="249">
        <v>266</v>
      </c>
      <c r="IA326" s="249">
        <v>266</v>
      </c>
      <c r="IB326" s="249">
        <v>266</v>
      </c>
      <c r="IC326" s="249">
        <v>266</v>
      </c>
      <c r="ID326" s="249">
        <v>264</v>
      </c>
      <c r="IE326" s="249">
        <v>264</v>
      </c>
      <c r="IF326" s="249">
        <v>261</v>
      </c>
      <c r="IG326" s="249">
        <v>261</v>
      </c>
      <c r="IH326" s="249">
        <v>261</v>
      </c>
      <c r="II326" s="249">
        <v>261</v>
      </c>
      <c r="IJ326" s="249">
        <v>261</v>
      </c>
      <c r="IK326" s="249">
        <v>261</v>
      </c>
      <c r="IL326" s="249">
        <v>261</v>
      </c>
      <c r="IM326" s="249">
        <v>261</v>
      </c>
      <c r="IN326" s="249">
        <v>261</v>
      </c>
      <c r="IO326" s="249">
        <v>261</v>
      </c>
      <c r="IP326" s="249">
        <v>261</v>
      </c>
      <c r="IQ326" s="249">
        <v>261</v>
      </c>
      <c r="IR326" s="249">
        <v>261</v>
      </c>
      <c r="IS326" s="249">
        <v>261</v>
      </c>
      <c r="IT326" s="249">
        <v>254</v>
      </c>
      <c r="IU326" s="249">
        <v>254</v>
      </c>
      <c r="IV326" s="249">
        <v>254</v>
      </c>
      <c r="IW326" s="249">
        <v>254</v>
      </c>
      <c r="IX326" s="250">
        <v>249</v>
      </c>
      <c r="IY326" s="250">
        <v>249</v>
      </c>
      <c r="IZ326" s="196"/>
      <c r="JA326" s="250">
        <v>248</v>
      </c>
      <c r="JB326" s="250">
        <v>248</v>
      </c>
      <c r="JC326" s="250">
        <v>248</v>
      </c>
      <c r="JD326" s="250">
        <v>205</v>
      </c>
      <c r="JE326" s="250">
        <v>205</v>
      </c>
      <c r="JF326" s="250">
        <v>205</v>
      </c>
      <c r="JG326" s="250">
        <v>205</v>
      </c>
      <c r="JH326" s="250">
        <v>188</v>
      </c>
      <c r="JI326" s="250">
        <v>188</v>
      </c>
      <c r="JJ326" s="250"/>
      <c r="JK326" s="244">
        <v>188</v>
      </c>
      <c r="JL326" s="250">
        <v>188</v>
      </c>
      <c r="JM326" s="250">
        <v>188</v>
      </c>
      <c r="JN326" s="250">
        <v>188</v>
      </c>
      <c r="JO326" s="250">
        <v>188</v>
      </c>
      <c r="JP326" s="250">
        <v>188</v>
      </c>
      <c r="JQ326" s="196"/>
      <c r="JR326" s="250">
        <v>188</v>
      </c>
      <c r="JS326" s="250">
        <v>188</v>
      </c>
      <c r="JT326" s="250">
        <v>188</v>
      </c>
      <c r="JU326" s="250">
        <v>188</v>
      </c>
      <c r="JV326" s="250">
        <v>183</v>
      </c>
      <c r="JW326" s="250">
        <v>183</v>
      </c>
      <c r="JX326" s="250">
        <v>183</v>
      </c>
      <c r="JY326" s="250">
        <v>183</v>
      </c>
      <c r="JZ326" s="250">
        <v>178</v>
      </c>
      <c r="KA326" s="250">
        <v>178</v>
      </c>
      <c r="KB326" s="250">
        <v>178</v>
      </c>
      <c r="KC326" s="250">
        <v>178</v>
      </c>
      <c r="KD326" s="250">
        <v>178</v>
      </c>
      <c r="KE326" s="250">
        <v>178</v>
      </c>
      <c r="KF326" s="250">
        <v>178</v>
      </c>
      <c r="KG326" s="250">
        <v>178</v>
      </c>
      <c r="KH326" s="250">
        <v>168</v>
      </c>
      <c r="KI326" s="250">
        <v>168</v>
      </c>
      <c r="KJ326" s="250">
        <v>156</v>
      </c>
      <c r="KK326" s="250">
        <v>156</v>
      </c>
      <c r="KL326" s="250">
        <v>156</v>
      </c>
      <c r="KM326" s="250">
        <v>156</v>
      </c>
      <c r="KN326" s="250">
        <v>156</v>
      </c>
      <c r="KO326" s="250">
        <v>156</v>
      </c>
      <c r="KP326" s="250">
        <v>156</v>
      </c>
      <c r="KQ326" s="250">
        <v>156</v>
      </c>
      <c r="KR326" s="250">
        <v>156</v>
      </c>
      <c r="KS326" s="250">
        <v>156</v>
      </c>
      <c r="KT326" s="250">
        <v>146</v>
      </c>
      <c r="KU326" s="250">
        <v>146</v>
      </c>
      <c r="KV326" s="250">
        <v>145</v>
      </c>
      <c r="KW326" s="250">
        <v>145</v>
      </c>
      <c r="KX326" s="196"/>
      <c r="KY326" s="196"/>
      <c r="KZ326" s="196"/>
      <c r="LA326" s="196"/>
      <c r="LB326" s="250">
        <v>130</v>
      </c>
      <c r="LC326" s="250">
        <v>188</v>
      </c>
      <c r="LD326" s="250">
        <v>188</v>
      </c>
      <c r="LE326" s="245">
        <v>122</v>
      </c>
      <c r="LF326" s="199">
        <v>0</v>
      </c>
      <c r="LG326" s="245">
        <v>122</v>
      </c>
      <c r="LH326" s="196"/>
      <c r="LI326" s="196"/>
      <c r="LJ326" s="196"/>
      <c r="LK326" s="196"/>
      <c r="LL326" s="196"/>
      <c r="LM326" s="196"/>
      <c r="LN326" s="196"/>
      <c r="LO326" s="196"/>
      <c r="LP326" s="196"/>
      <c r="LQ326" s="245">
        <v>122</v>
      </c>
      <c r="LR326" s="196"/>
      <c r="LS326" s="196"/>
      <c r="LT326" s="196"/>
      <c r="LU326" s="196"/>
      <c r="LV326" s="196"/>
      <c r="LW326" s="196"/>
      <c r="LX326" s="196"/>
      <c r="LY326" s="196"/>
      <c r="LZ326" s="196"/>
      <c r="MA326" s="196"/>
      <c r="MB326" s="196"/>
      <c r="MC326" s="196"/>
      <c r="MD326" s="196"/>
      <c r="ME326" s="196"/>
      <c r="MF326" s="196"/>
      <c r="MG326" s="196"/>
      <c r="MH326" s="196"/>
      <c r="MI326" s="196"/>
      <c r="MJ326" s="196"/>
      <c r="MK326" s="196"/>
      <c r="ML326" s="196"/>
      <c r="MM326" s="196"/>
      <c r="MN326" s="245">
        <v>122</v>
      </c>
      <c r="MO326" s="245">
        <v>56</v>
      </c>
      <c r="MP326" s="196"/>
      <c r="MQ326" s="245">
        <v>56</v>
      </c>
      <c r="MR326" s="196"/>
      <c r="MS326" s="196"/>
      <c r="MT326" s="196"/>
      <c r="MU326" s="196"/>
      <c r="MV326" s="196"/>
      <c r="MW326" s="196"/>
      <c r="MX326" s="196"/>
      <c r="MY326" s="196"/>
      <c r="MZ326" s="196"/>
      <c r="NA326" s="245">
        <v>56</v>
      </c>
      <c r="NB326" s="196"/>
      <c r="NC326" s="196"/>
      <c r="ND326" s="196"/>
      <c r="NE326" s="196"/>
      <c r="NF326" s="196"/>
      <c r="NG326" s="196"/>
      <c r="NH326" s="196"/>
      <c r="NI326" s="196"/>
      <c r="NJ326" s="196"/>
      <c r="NK326" s="196"/>
      <c r="NL326" s="196"/>
      <c r="NM326" s="196"/>
      <c r="NN326" s="196"/>
      <c r="NO326" s="196"/>
      <c r="NP326" s="196"/>
      <c r="NQ326" s="196"/>
      <c r="NR326" s="196"/>
      <c r="NS326" s="196"/>
      <c r="NT326" s="196"/>
      <c r="NU326" s="196"/>
      <c r="NV326" s="196"/>
      <c r="NW326" s="196"/>
      <c r="NX326" s="196"/>
      <c r="NY326" s="196"/>
      <c r="NZ326" s="196"/>
      <c r="OA326" s="196"/>
      <c r="OB326" s="196"/>
      <c r="OC326" s="196"/>
      <c r="OD326" s="196"/>
      <c r="OE326" s="196"/>
      <c r="OF326" s="196"/>
      <c r="OG326" s="196"/>
      <c r="OH326" s="196"/>
      <c r="OI326" s="196"/>
      <c r="OJ326" s="196"/>
      <c r="OK326" s="196"/>
      <c r="OL326" s="196"/>
      <c r="OM326" s="196"/>
      <c r="ON326" s="196"/>
      <c r="OO326" s="196"/>
      <c r="OP326" s="196"/>
      <c r="OQ326" s="196"/>
      <c r="OR326" s="196"/>
      <c r="OS326" s="196"/>
      <c r="OT326" s="196"/>
      <c r="OU326" s="196"/>
      <c r="OV326" s="196"/>
      <c r="OW326" s="196"/>
      <c r="OX326" s="196"/>
      <c r="OY326" s="196"/>
      <c r="OZ326" s="196"/>
      <c r="PA326" s="196"/>
      <c r="PB326" s="196"/>
      <c r="PC326" s="196"/>
      <c r="PD326" s="196"/>
      <c r="PE326" s="196"/>
      <c r="PF326" s="196"/>
      <c r="PG326" s="196"/>
      <c r="PH326" s="196"/>
      <c r="PI326" s="196"/>
      <c r="PJ326" s="196"/>
      <c r="PK326" s="196"/>
      <c r="PL326" s="196"/>
      <c r="PM326" s="196"/>
      <c r="PN326" s="196"/>
      <c r="PO326" s="196"/>
      <c r="PP326" s="196"/>
      <c r="PQ326" s="196"/>
      <c r="PR326" s="196"/>
      <c r="PS326" s="196"/>
      <c r="PT326" s="196"/>
      <c r="PU326" s="196"/>
      <c r="PV326" s="196"/>
      <c r="PW326" s="196"/>
      <c r="PX326" s="261"/>
      <c r="PY326" s="261"/>
      <c r="PZ326" s="261"/>
      <c r="QA326" s="261"/>
      <c r="QB326" s="261"/>
      <c r="QC326" s="261"/>
      <c r="QD326" s="261"/>
      <c r="QE326" s="261"/>
      <c r="QF326" s="261"/>
      <c r="QG326" s="261"/>
      <c r="QH326" s="261"/>
      <c r="QI326" s="261"/>
      <c r="QJ326" s="261"/>
      <c r="QK326" s="261"/>
      <c r="QL326" s="261"/>
      <c r="QM326" s="261"/>
      <c r="QN326" s="261"/>
      <c r="QO326" s="261"/>
      <c r="QP326" s="261"/>
      <c r="QQ326" s="261"/>
      <c r="QR326" s="261"/>
      <c r="QS326" s="261"/>
      <c r="QT326" s="261"/>
      <c r="QU326" s="261"/>
      <c r="QV326" s="261"/>
      <c r="QW326" s="261"/>
      <c r="QX326" s="261"/>
      <c r="QY326" s="261"/>
      <c r="QZ326" s="261"/>
      <c r="RA326" s="261"/>
      <c r="RB326" s="261"/>
      <c r="RC326" s="261"/>
      <c r="RD326" s="261"/>
      <c r="RE326" s="261"/>
      <c r="RF326" s="261"/>
      <c r="RG326" s="261"/>
      <c r="RH326" s="261"/>
      <c r="RI326" s="261"/>
      <c r="RJ326" s="261"/>
      <c r="RK326" s="261"/>
      <c r="RL326" s="261"/>
      <c r="RM326" s="261"/>
      <c r="RN326" s="261"/>
      <c r="RO326" s="261"/>
      <c r="RP326" s="261"/>
      <c r="RQ326" s="261"/>
      <c r="RR326" s="261"/>
      <c r="RS326" s="261"/>
      <c r="RT326" s="261"/>
      <c r="RU326" s="261"/>
      <c r="RV326" s="261"/>
      <c r="RW326" s="261"/>
      <c r="RX326" s="261"/>
      <c r="RY326" s="261"/>
      <c r="RZ326" s="261"/>
      <c r="SA326" s="261"/>
      <c r="SB326" s="261"/>
      <c r="SC326" s="261"/>
      <c r="SD326" s="261"/>
      <c r="SE326" s="261"/>
    </row>
    <row r="327" spans="1:499" x14ac:dyDescent="0.2">
      <c r="A327" s="230" t="s">
        <v>830</v>
      </c>
      <c r="B327" s="231" t="s">
        <v>3360</v>
      </c>
      <c r="C327" s="225"/>
      <c r="D327" s="225"/>
      <c r="E327" s="225"/>
      <c r="F327" s="226" t="s">
        <v>6051</v>
      </c>
      <c r="G327" s="226" t="s">
        <v>5550</v>
      </c>
      <c r="H327" s="226" t="s">
        <v>5551</v>
      </c>
      <c r="I327" s="226" t="s">
        <v>6033</v>
      </c>
      <c r="J327" s="226"/>
      <c r="K327" s="226"/>
      <c r="L327" s="226"/>
      <c r="M327" s="226"/>
      <c r="N327" s="226" t="s">
        <v>5553</v>
      </c>
      <c r="O327" s="226" t="s">
        <v>5686</v>
      </c>
      <c r="P327" s="226"/>
      <c r="Q327" s="237">
        <v>0</v>
      </c>
      <c r="R327" s="238"/>
      <c r="S327" s="238"/>
      <c r="T327" s="238"/>
      <c r="U327" s="238"/>
      <c r="V327" s="238"/>
      <c r="W327" s="232" t="s">
        <v>5578</v>
      </c>
      <c r="X327" s="232"/>
      <c r="Y327" s="232" t="s">
        <v>5556</v>
      </c>
      <c r="Z327" s="235">
        <v>7.02</v>
      </c>
      <c r="AA327" s="235">
        <v>12.9</v>
      </c>
      <c r="AB327" s="235">
        <v>0</v>
      </c>
      <c r="AC327" s="224">
        <v>36526</v>
      </c>
      <c r="AD327" s="224">
        <v>36526</v>
      </c>
      <c r="AE327" s="125">
        <v>18</v>
      </c>
      <c r="AF327" s="125">
        <v>24</v>
      </c>
      <c r="AG327" s="125">
        <v>12</v>
      </c>
      <c r="AH327" s="236">
        <v>1</v>
      </c>
      <c r="AI327" s="236" t="s">
        <v>5297</v>
      </c>
      <c r="AJ327" s="125" t="s">
        <v>6253</v>
      </c>
      <c r="AK327" s="175" t="s">
        <v>5144</v>
      </c>
      <c r="AL327" s="125">
        <v>1197</v>
      </c>
      <c r="AM327" s="27" t="s">
        <v>820</v>
      </c>
      <c r="AN327" s="126">
        <v>27.81</v>
      </c>
      <c r="AO327" s="126">
        <v>8.1</v>
      </c>
      <c r="AP327" s="126">
        <v>7</v>
      </c>
      <c r="AQ327" s="126">
        <v>1.8</v>
      </c>
      <c r="AR327" s="125">
        <v>0</v>
      </c>
      <c r="AS327" s="125">
        <v>0</v>
      </c>
      <c r="AT327" s="178">
        <v>43333</v>
      </c>
      <c r="AU327" s="178"/>
      <c r="AV327" s="178">
        <v>43161</v>
      </c>
      <c r="AW327" s="239" t="s">
        <v>855</v>
      </c>
      <c r="AX327" s="239" t="s">
        <v>846</v>
      </c>
      <c r="AY327" s="127"/>
      <c r="AZ327" s="127"/>
      <c r="BA327" s="128">
        <v>200</v>
      </c>
      <c r="BB327" s="128" t="s">
        <v>489</v>
      </c>
      <c r="BC327" s="128"/>
      <c r="BD327" s="128">
        <v>1</v>
      </c>
      <c r="BE327" s="129" t="s">
        <v>541</v>
      </c>
      <c r="BF327" s="130">
        <v>1</v>
      </c>
      <c r="BG327" s="240"/>
      <c r="BH327" s="241"/>
      <c r="BI327" s="190"/>
      <c r="BJ327" s="131">
        <v>900</v>
      </c>
      <c r="BK327" s="191">
        <v>1202</v>
      </c>
      <c r="BL327" s="13">
        <v>599</v>
      </c>
      <c r="BM327" s="13">
        <v>297</v>
      </c>
      <c r="BN327" s="27" t="s">
        <v>5557</v>
      </c>
      <c r="BO327" s="13" t="s">
        <v>5566</v>
      </c>
      <c r="BP327" s="222">
        <v>500</v>
      </c>
      <c r="BQ327" s="132"/>
      <c r="BR327" s="133"/>
      <c r="BS327" s="125">
        <v>1000000000</v>
      </c>
      <c r="BT327" s="134">
        <v>283</v>
      </c>
      <c r="BU327" s="135">
        <v>0.68559999999999999</v>
      </c>
      <c r="BV327" s="134">
        <v>500</v>
      </c>
      <c r="BW327" s="136">
        <v>0</v>
      </c>
      <c r="BX327" s="136">
        <v>0</v>
      </c>
      <c r="BY327" s="136">
        <v>500</v>
      </c>
      <c r="BZ327" s="134">
        <v>0</v>
      </c>
      <c r="CA327" s="134">
        <v>0</v>
      </c>
      <c r="CB327" s="134">
        <v>783</v>
      </c>
      <c r="CC327" s="135">
        <v>0.13</v>
      </c>
      <c r="CD327" s="134"/>
      <c r="CE327" s="134"/>
      <c r="CF327" s="137">
        <v>200</v>
      </c>
      <c r="CG327" s="134">
        <v>300</v>
      </c>
      <c r="CH327" s="132"/>
      <c r="CI327" s="132"/>
      <c r="CJ327" s="229" t="s">
        <v>820</v>
      </c>
      <c r="CK327" s="233" t="s">
        <v>820</v>
      </c>
      <c r="CL327" s="138">
        <v>82</v>
      </c>
      <c r="CM327" s="138">
        <v>0</v>
      </c>
      <c r="CN327" s="135">
        <v>0</v>
      </c>
      <c r="CO327" s="135">
        <v>1.1200000000000001</v>
      </c>
      <c r="CP327" s="139"/>
      <c r="CQ327" s="135">
        <v>1</v>
      </c>
      <c r="CR327" s="179">
        <v>43334</v>
      </c>
      <c r="CS327" s="180">
        <v>43367</v>
      </c>
      <c r="CT327" s="181">
        <v>43493</v>
      </c>
      <c r="CU327" s="181">
        <v>43311</v>
      </c>
      <c r="CV327" s="181">
        <v>43395</v>
      </c>
      <c r="CW327" s="181">
        <v>43395</v>
      </c>
      <c r="CX327" s="181">
        <v>43479</v>
      </c>
      <c r="CY327" s="135">
        <v>0.73579119349363908</v>
      </c>
      <c r="CZ327" s="134">
        <v>10646</v>
      </c>
      <c r="DA327" s="135">
        <v>6.7961165048543687E-2</v>
      </c>
      <c r="DB327" s="135">
        <v>0.47572815533980584</v>
      </c>
      <c r="DC327" s="135">
        <v>0</v>
      </c>
      <c r="DD327" s="135">
        <v>0</v>
      </c>
      <c r="DE327" s="140">
        <v>0</v>
      </c>
      <c r="DF327" s="13" t="s">
        <v>820</v>
      </c>
      <c r="DG327" s="80" t="s">
        <v>706</v>
      </c>
      <c r="DH327" s="18" t="b">
        <v>0</v>
      </c>
      <c r="DI327" s="79"/>
      <c r="DJ327" s="79"/>
      <c r="DK327" s="192"/>
      <c r="DL327" s="174"/>
      <c r="DM327" s="193"/>
      <c r="DN327" s="135"/>
      <c r="DO327" s="79"/>
      <c r="DP327" s="79"/>
      <c r="DQ327" s="79"/>
      <c r="DR327" s="79"/>
      <c r="DS327" s="79"/>
      <c r="DT327" s="79"/>
      <c r="DU327" s="79"/>
      <c r="DV327" s="18"/>
      <c r="DW327" s="18"/>
      <c r="DX327" s="18"/>
      <c r="DY327" s="177"/>
      <c r="DZ327" s="177">
        <v>0</v>
      </c>
      <c r="EA327" s="177">
        <v>0</v>
      </c>
      <c r="EB327" s="177">
        <v>0</v>
      </c>
      <c r="EC327" s="177">
        <v>0</v>
      </c>
      <c r="ED327" s="177">
        <v>0</v>
      </c>
      <c r="EE327" s="177">
        <v>0</v>
      </c>
      <c r="EF327" s="177">
        <v>0</v>
      </c>
      <c r="EG327" s="177">
        <v>0</v>
      </c>
      <c r="EH327" s="177">
        <v>0</v>
      </c>
      <c r="EI327" s="177">
        <v>0</v>
      </c>
      <c r="EJ327" s="177">
        <v>0</v>
      </c>
      <c r="EK327" s="177">
        <v>0</v>
      </c>
      <c r="EL327" s="177">
        <v>0</v>
      </c>
      <c r="EM327" s="177">
        <v>0</v>
      </c>
      <c r="EN327" s="177">
        <v>0</v>
      </c>
      <c r="EO327" s="177">
        <v>0</v>
      </c>
      <c r="EP327" s="177">
        <v>0</v>
      </c>
      <c r="EQ327" s="177">
        <v>0</v>
      </c>
      <c r="ER327" s="177">
        <v>0</v>
      </c>
      <c r="ES327" s="177">
        <v>0</v>
      </c>
      <c r="ET327" s="177">
        <v>0</v>
      </c>
      <c r="EU327" s="177">
        <v>117</v>
      </c>
      <c r="EV327" s="177">
        <v>0</v>
      </c>
      <c r="EW327" s="177">
        <v>0</v>
      </c>
      <c r="EX327" s="177">
        <v>0</v>
      </c>
      <c r="EY327" s="177">
        <v>0</v>
      </c>
      <c r="EZ327" s="177">
        <v>0</v>
      </c>
      <c r="FA327" s="177">
        <v>0</v>
      </c>
      <c r="FB327" s="177">
        <v>250</v>
      </c>
      <c r="FC327" s="245">
        <v>3</v>
      </c>
      <c r="FD327" s="242">
        <v>79</v>
      </c>
      <c r="FE327" s="242">
        <v>79</v>
      </c>
      <c r="FF327" s="242">
        <v>79</v>
      </c>
      <c r="FG327" s="250">
        <v>193</v>
      </c>
      <c r="FH327" s="250">
        <v>183</v>
      </c>
      <c r="FI327" s="250">
        <v>183</v>
      </c>
      <c r="FJ327" s="250">
        <v>183</v>
      </c>
      <c r="FK327" s="245">
        <v>141</v>
      </c>
      <c r="FL327" s="245">
        <v>141</v>
      </c>
      <c r="FM327" s="245">
        <v>141</v>
      </c>
      <c r="FN327" s="245">
        <v>141</v>
      </c>
      <c r="FO327" s="245">
        <v>141</v>
      </c>
      <c r="FP327" s="245">
        <v>141</v>
      </c>
      <c r="FQ327" s="245">
        <v>141</v>
      </c>
      <c r="FR327" s="245">
        <v>141</v>
      </c>
      <c r="FS327" s="245">
        <v>141</v>
      </c>
      <c r="FT327" s="245">
        <v>141</v>
      </c>
      <c r="FU327" s="245">
        <v>141</v>
      </c>
      <c r="FV327" s="245">
        <v>141</v>
      </c>
      <c r="FW327" s="245">
        <v>141</v>
      </c>
      <c r="FX327" s="245">
        <v>141</v>
      </c>
      <c r="FY327" s="245">
        <v>141</v>
      </c>
      <c r="FZ327" s="245">
        <v>141</v>
      </c>
      <c r="GA327" s="245">
        <v>141</v>
      </c>
      <c r="GB327" s="245">
        <v>141</v>
      </c>
      <c r="GC327" s="245">
        <v>141</v>
      </c>
      <c r="GD327" s="250">
        <v>297</v>
      </c>
      <c r="GE327" s="250">
        <v>297</v>
      </c>
      <c r="GF327" s="250">
        <v>292</v>
      </c>
      <c r="GG327" s="250">
        <v>291</v>
      </c>
      <c r="GH327" s="250">
        <v>289</v>
      </c>
      <c r="GI327" s="250">
        <v>289</v>
      </c>
      <c r="GJ327" s="250">
        <v>289</v>
      </c>
      <c r="GK327" s="250">
        <v>289</v>
      </c>
      <c r="GL327" s="250">
        <v>286</v>
      </c>
      <c r="GM327" s="250">
        <v>284</v>
      </c>
      <c r="GN327" s="250">
        <v>282</v>
      </c>
      <c r="GO327" s="250">
        <v>282</v>
      </c>
      <c r="GP327" s="250">
        <v>282</v>
      </c>
      <c r="GQ327" s="250">
        <v>282</v>
      </c>
      <c r="GR327" s="250">
        <v>282</v>
      </c>
      <c r="GS327" s="250">
        <v>280</v>
      </c>
      <c r="GT327" s="250">
        <v>270</v>
      </c>
      <c r="GU327" s="250">
        <v>270</v>
      </c>
      <c r="GV327" s="250">
        <v>269</v>
      </c>
      <c r="GW327" s="250">
        <v>269</v>
      </c>
      <c r="GX327" s="250">
        <v>269</v>
      </c>
      <c r="GY327" s="250">
        <v>269</v>
      </c>
      <c r="GZ327" s="250">
        <v>269</v>
      </c>
      <c r="HA327" s="250">
        <v>261</v>
      </c>
      <c r="HB327" s="250">
        <v>258</v>
      </c>
      <c r="HC327" s="250">
        <v>258</v>
      </c>
      <c r="HD327" s="250">
        <v>258</v>
      </c>
      <c r="HE327" s="250">
        <v>1</v>
      </c>
      <c r="HF327" s="250">
        <v>250</v>
      </c>
      <c r="HG327" s="250">
        <v>250</v>
      </c>
      <c r="HH327" s="250">
        <v>244</v>
      </c>
      <c r="HI327" s="244">
        <v>244</v>
      </c>
      <c r="HJ327" s="244">
        <v>236</v>
      </c>
      <c r="HK327" s="198"/>
      <c r="HL327" s="198"/>
      <c r="HM327" s="244">
        <v>235</v>
      </c>
      <c r="HN327" s="244">
        <v>225</v>
      </c>
      <c r="HO327" s="244">
        <v>250</v>
      </c>
      <c r="HP327" s="244">
        <v>221</v>
      </c>
      <c r="HQ327" s="244">
        <v>221</v>
      </c>
      <c r="HR327" s="244">
        <v>219</v>
      </c>
      <c r="HS327" s="244">
        <v>219</v>
      </c>
      <c r="HT327" s="244">
        <v>219</v>
      </c>
      <c r="HU327" s="244">
        <v>219</v>
      </c>
      <c r="HV327" s="198"/>
      <c r="HW327" s="244">
        <v>219</v>
      </c>
      <c r="HX327" s="244">
        <v>219</v>
      </c>
      <c r="HY327" s="244">
        <v>217</v>
      </c>
      <c r="HZ327" s="244">
        <v>217</v>
      </c>
      <c r="IA327" s="244">
        <v>217</v>
      </c>
      <c r="IB327" s="244">
        <v>217</v>
      </c>
      <c r="IC327" s="244">
        <v>217</v>
      </c>
      <c r="ID327" s="242">
        <v>211</v>
      </c>
      <c r="IE327" s="242">
        <v>211</v>
      </c>
      <c r="IF327" s="242">
        <v>209</v>
      </c>
      <c r="IG327" s="242">
        <v>209</v>
      </c>
      <c r="IH327" s="242">
        <v>209</v>
      </c>
      <c r="II327" s="242">
        <v>207</v>
      </c>
      <c r="IJ327" s="242">
        <v>207</v>
      </c>
      <c r="IK327" s="242">
        <v>201</v>
      </c>
      <c r="IL327" s="242">
        <v>201</v>
      </c>
      <c r="IM327" s="242">
        <v>201</v>
      </c>
      <c r="IN327" s="242">
        <v>201</v>
      </c>
      <c r="IO327" s="242">
        <v>201</v>
      </c>
      <c r="IP327" s="242">
        <v>199</v>
      </c>
      <c r="IQ327" s="242">
        <v>197</v>
      </c>
      <c r="IR327" s="242">
        <v>190</v>
      </c>
      <c r="IS327" s="242">
        <v>188</v>
      </c>
      <c r="IT327" s="242">
        <v>186</v>
      </c>
      <c r="IU327" s="242">
        <v>186</v>
      </c>
      <c r="IV327" s="242">
        <v>186</v>
      </c>
      <c r="IW327" s="242">
        <v>183</v>
      </c>
      <c r="IX327" s="242">
        <v>178</v>
      </c>
      <c r="IY327" s="242">
        <v>128</v>
      </c>
      <c r="IZ327" s="198"/>
      <c r="JA327" s="242">
        <v>123</v>
      </c>
      <c r="JB327" s="242">
        <v>123</v>
      </c>
      <c r="JC327" s="242">
        <v>123</v>
      </c>
      <c r="JD327" s="242">
        <v>93</v>
      </c>
      <c r="JE327" s="242">
        <v>93</v>
      </c>
      <c r="JF327" s="242">
        <v>93</v>
      </c>
      <c r="JG327" s="242">
        <v>91</v>
      </c>
      <c r="JH327" s="242">
        <v>91</v>
      </c>
      <c r="JI327" s="242">
        <v>91</v>
      </c>
      <c r="JJ327" s="242"/>
      <c r="JK327" s="242">
        <v>81</v>
      </c>
      <c r="JL327" s="242">
        <v>75</v>
      </c>
      <c r="JM327" s="242">
        <v>75</v>
      </c>
      <c r="JN327" s="242">
        <v>74</v>
      </c>
      <c r="JO327" s="242">
        <v>74</v>
      </c>
      <c r="JP327" s="242">
        <v>74</v>
      </c>
      <c r="JQ327" s="198"/>
      <c r="JR327" s="242">
        <v>72</v>
      </c>
      <c r="JS327" s="242">
        <v>72</v>
      </c>
      <c r="JT327" s="242">
        <v>73</v>
      </c>
      <c r="JU327" s="242">
        <v>73</v>
      </c>
      <c r="JV327" s="242">
        <v>2</v>
      </c>
      <c r="JW327" s="242">
        <v>2</v>
      </c>
      <c r="JX327" s="242">
        <v>2</v>
      </c>
      <c r="JY327" s="242">
        <v>1</v>
      </c>
      <c r="JZ327" s="242">
        <v>1</v>
      </c>
      <c r="KA327" s="242">
        <v>1</v>
      </c>
      <c r="KB327" s="243">
        <v>0</v>
      </c>
      <c r="KC327" s="243">
        <v>0</v>
      </c>
      <c r="KD327" s="243">
        <v>0</v>
      </c>
      <c r="KE327" s="243">
        <v>0</v>
      </c>
      <c r="KF327" s="243">
        <v>0</v>
      </c>
      <c r="KG327" s="243">
        <v>0</v>
      </c>
      <c r="KH327" s="242">
        <v>198</v>
      </c>
      <c r="KI327" s="242">
        <v>198</v>
      </c>
      <c r="KJ327" s="242">
        <v>184</v>
      </c>
      <c r="KK327" s="242">
        <v>184</v>
      </c>
      <c r="KL327" s="242">
        <v>184</v>
      </c>
      <c r="KM327" s="242">
        <v>184</v>
      </c>
      <c r="KN327" s="242">
        <v>184</v>
      </c>
      <c r="KO327" s="242">
        <v>180</v>
      </c>
      <c r="KP327" s="242">
        <v>180</v>
      </c>
      <c r="KQ327" s="242">
        <v>180</v>
      </c>
      <c r="KR327" s="242">
        <v>180</v>
      </c>
      <c r="KS327" s="242">
        <v>180</v>
      </c>
      <c r="KT327" s="242">
        <v>168</v>
      </c>
      <c r="KU327" s="242">
        <v>155</v>
      </c>
      <c r="KV327" s="242">
        <v>153</v>
      </c>
      <c r="KW327" s="242">
        <v>153</v>
      </c>
      <c r="KX327" s="198"/>
      <c r="KY327" s="198"/>
      <c r="KZ327" s="198"/>
      <c r="LA327" s="198"/>
      <c r="LB327" s="242">
        <v>139</v>
      </c>
      <c r="LC327" s="242">
        <v>91</v>
      </c>
      <c r="LD327" s="242">
        <v>91</v>
      </c>
      <c r="LE327" s="242">
        <v>136</v>
      </c>
      <c r="LF327" s="243">
        <v>0</v>
      </c>
      <c r="LG327" s="242">
        <v>136</v>
      </c>
      <c r="LH327" s="198"/>
      <c r="LI327" s="198"/>
      <c r="LJ327" s="198"/>
      <c r="LK327" s="198"/>
      <c r="LL327" s="198"/>
      <c r="LM327" s="198"/>
      <c r="LN327" s="198"/>
      <c r="LO327" s="198"/>
      <c r="LP327" s="198"/>
      <c r="LQ327" s="242">
        <v>136</v>
      </c>
      <c r="LR327" s="198"/>
      <c r="LS327" s="198"/>
      <c r="LT327" s="198"/>
      <c r="LU327" s="198"/>
      <c r="LV327" s="198"/>
      <c r="LW327" s="198"/>
      <c r="LX327" s="198"/>
      <c r="LY327" s="198"/>
      <c r="LZ327" s="198"/>
      <c r="MA327" s="198"/>
      <c r="MB327" s="198"/>
      <c r="MC327" s="198"/>
      <c r="MD327" s="198"/>
      <c r="ME327" s="198"/>
      <c r="MF327" s="198"/>
      <c r="MG327" s="198"/>
      <c r="MH327" s="198"/>
      <c r="MI327" s="198"/>
      <c r="MJ327" s="198"/>
      <c r="MK327" s="198"/>
      <c r="ML327" s="198"/>
      <c r="MM327" s="198"/>
      <c r="MN327" s="242">
        <v>136</v>
      </c>
      <c r="MO327" s="242">
        <v>283</v>
      </c>
      <c r="MP327" s="198"/>
      <c r="MQ327" s="242">
        <v>283</v>
      </c>
      <c r="MR327" s="198"/>
      <c r="MS327" s="198"/>
      <c r="MT327" s="198"/>
      <c r="MU327" s="198"/>
      <c r="MV327" s="198"/>
      <c r="MW327" s="198"/>
      <c r="MX327" s="198"/>
      <c r="MY327" s="198"/>
      <c r="MZ327" s="198"/>
      <c r="NA327" s="242">
        <v>283</v>
      </c>
      <c r="NB327" s="198"/>
      <c r="NC327" s="198"/>
      <c r="ND327" s="198"/>
      <c r="NE327" s="198"/>
      <c r="NF327" s="198"/>
      <c r="NG327" s="198"/>
      <c r="NH327" s="198"/>
      <c r="NI327" s="198"/>
      <c r="NJ327" s="198"/>
      <c r="NK327" s="198"/>
      <c r="NL327" s="198"/>
      <c r="NM327" s="198"/>
      <c r="NN327" s="198"/>
      <c r="NO327" s="198"/>
      <c r="NP327" s="198"/>
      <c r="NQ327" s="198"/>
      <c r="NR327" s="198"/>
      <c r="NS327" s="198"/>
      <c r="NT327" s="198"/>
      <c r="NU327" s="198"/>
      <c r="NV327" s="198"/>
      <c r="NW327" s="198"/>
      <c r="NX327" s="198"/>
      <c r="NY327" s="198"/>
      <c r="NZ327" s="198"/>
      <c r="OA327" s="198"/>
      <c r="OB327" s="198"/>
      <c r="OC327" s="198"/>
      <c r="OD327" s="198"/>
      <c r="OE327" s="198"/>
      <c r="OF327" s="198"/>
      <c r="OG327" s="198"/>
      <c r="OH327" s="198"/>
      <c r="OI327" s="198"/>
      <c r="OJ327" s="198"/>
      <c r="OK327" s="198"/>
      <c r="OL327" s="198"/>
      <c r="OM327" s="198"/>
      <c r="ON327" s="198"/>
      <c r="OO327" s="198"/>
      <c r="OP327" s="198"/>
      <c r="OQ327" s="198"/>
      <c r="OR327" s="198"/>
      <c r="OS327" s="198"/>
      <c r="OT327" s="198"/>
      <c r="OU327" s="198"/>
      <c r="OV327" s="198"/>
      <c r="OW327" s="198"/>
      <c r="OX327" s="198"/>
      <c r="OY327" s="198"/>
      <c r="OZ327" s="198"/>
      <c r="PA327" s="198"/>
      <c r="PB327" s="198"/>
      <c r="PC327" s="198"/>
      <c r="PD327" s="198"/>
      <c r="PE327" s="198"/>
      <c r="PF327" s="198"/>
      <c r="PG327" s="198"/>
      <c r="PH327" s="198"/>
      <c r="PI327" s="198"/>
      <c r="PJ327" s="198"/>
      <c r="PK327" s="198"/>
      <c r="PL327" s="198"/>
      <c r="PM327" s="198"/>
      <c r="PN327" s="198"/>
      <c r="PO327" s="198"/>
      <c r="PP327" s="198"/>
      <c r="PQ327" s="198"/>
      <c r="PR327" s="198"/>
      <c r="PS327" s="198"/>
      <c r="PT327" s="198"/>
      <c r="PU327" s="198"/>
      <c r="PV327" s="198"/>
      <c r="PW327" s="198"/>
      <c r="PX327" s="261"/>
      <c r="PY327" s="261"/>
      <c r="PZ327" s="261"/>
      <c r="QA327" s="261"/>
      <c r="QB327" s="261"/>
      <c r="QC327" s="261"/>
      <c r="QD327" s="261"/>
      <c r="QE327" s="261"/>
      <c r="QF327" s="261"/>
      <c r="QG327" s="261"/>
      <c r="QH327" s="261"/>
      <c r="QI327" s="261"/>
      <c r="QJ327" s="261"/>
      <c r="QK327" s="261"/>
      <c r="QL327" s="261"/>
      <c r="QM327" s="261"/>
      <c r="QN327" s="261"/>
      <c r="QO327" s="261"/>
      <c r="QP327" s="261"/>
      <c r="QQ327" s="261"/>
      <c r="QR327" s="261"/>
      <c r="QS327" s="261"/>
      <c r="QT327" s="261"/>
      <c r="QU327" s="261"/>
      <c r="QV327" s="261"/>
      <c r="QW327" s="261"/>
      <c r="QX327" s="261"/>
      <c r="QY327" s="261"/>
      <c r="QZ327" s="261"/>
      <c r="RA327" s="261"/>
      <c r="RB327" s="261"/>
      <c r="RC327" s="261"/>
      <c r="RD327" s="261"/>
      <c r="RE327" s="261"/>
      <c r="RF327" s="261"/>
      <c r="RG327" s="261"/>
      <c r="RH327" s="261"/>
      <c r="RI327" s="261"/>
      <c r="RJ327" s="261"/>
      <c r="RK327" s="261"/>
      <c r="RL327" s="261"/>
      <c r="RM327" s="261"/>
      <c r="RN327" s="261"/>
      <c r="RO327" s="261"/>
      <c r="RP327" s="261"/>
      <c r="RQ327" s="261"/>
      <c r="RR327" s="261"/>
      <c r="RS327" s="261"/>
      <c r="RT327" s="261"/>
      <c r="RU327" s="261"/>
      <c r="RV327" s="261"/>
      <c r="RW327" s="261"/>
      <c r="RX327" s="261"/>
      <c r="RY327" s="261"/>
      <c r="RZ327" s="261"/>
      <c r="SA327" s="261"/>
      <c r="SB327" s="261"/>
      <c r="SC327" s="261"/>
      <c r="SD327" s="261"/>
      <c r="SE327" s="261"/>
    </row>
    <row r="328" spans="1:499" x14ac:dyDescent="0.2">
      <c r="A328" s="230" t="s">
        <v>830</v>
      </c>
      <c r="B328" s="231" t="s">
        <v>1568</v>
      </c>
      <c r="C328" s="225"/>
      <c r="D328" s="225"/>
      <c r="E328" s="225"/>
      <c r="F328" s="226" t="s">
        <v>6052</v>
      </c>
      <c r="G328" s="226" t="s">
        <v>5550</v>
      </c>
      <c r="H328" s="226" t="s">
        <v>5551</v>
      </c>
      <c r="I328" s="226" t="s">
        <v>6033</v>
      </c>
      <c r="J328" s="226"/>
      <c r="K328" s="226"/>
      <c r="L328" s="226"/>
      <c r="M328" s="226"/>
      <c r="N328" s="226" t="s">
        <v>5553</v>
      </c>
      <c r="O328" s="226" t="s">
        <v>5702</v>
      </c>
      <c r="P328" s="226"/>
      <c r="Q328" s="237">
        <v>0</v>
      </c>
      <c r="R328" s="238"/>
      <c r="S328" s="238"/>
      <c r="T328" s="238"/>
      <c r="U328" s="238"/>
      <c r="V328" s="238"/>
      <c r="W328" s="232" t="s">
        <v>5570</v>
      </c>
      <c r="X328" s="232"/>
      <c r="Y328" s="232" t="s">
        <v>5556</v>
      </c>
      <c r="Z328" s="235">
        <v>5.1100000000000003</v>
      </c>
      <c r="AA328" s="235">
        <v>8</v>
      </c>
      <c r="AB328" s="235">
        <v>0</v>
      </c>
      <c r="AC328" s="224">
        <v>36526</v>
      </c>
      <c r="AD328" s="224">
        <v>36526</v>
      </c>
      <c r="AE328" s="125">
        <v>18</v>
      </c>
      <c r="AF328" s="125">
        <v>24</v>
      </c>
      <c r="AG328" s="125">
        <v>12</v>
      </c>
      <c r="AH328" s="236">
        <v>1</v>
      </c>
      <c r="AI328" s="236" t="s">
        <v>819</v>
      </c>
      <c r="AJ328" s="125" t="s">
        <v>6225</v>
      </c>
      <c r="AK328" s="175" t="s">
        <v>5144</v>
      </c>
      <c r="AL328" s="125" t="s">
        <v>820</v>
      </c>
      <c r="AM328" s="27" t="s">
        <v>5060</v>
      </c>
      <c r="AN328" s="126">
        <v>30.99</v>
      </c>
      <c r="AO328" s="126">
        <v>4.3</v>
      </c>
      <c r="AP328" s="126">
        <v>4.5999999999999996</v>
      </c>
      <c r="AQ328" s="126">
        <v>1.6</v>
      </c>
      <c r="AR328" s="125">
        <v>0</v>
      </c>
      <c r="AS328" s="125">
        <v>0</v>
      </c>
      <c r="AT328" s="178">
        <v>43333</v>
      </c>
      <c r="AU328" s="178"/>
      <c r="AV328" s="178">
        <v>43415</v>
      </c>
      <c r="AW328" s="239" t="s">
        <v>855</v>
      </c>
      <c r="AX328" s="239" t="s">
        <v>846</v>
      </c>
      <c r="AY328" s="127"/>
      <c r="AZ328" s="127"/>
      <c r="BA328" s="128">
        <v>200</v>
      </c>
      <c r="BB328" s="128" t="s">
        <v>489</v>
      </c>
      <c r="BC328" s="128"/>
      <c r="BD328" s="128">
        <v>1</v>
      </c>
      <c r="BE328" s="129" t="s">
        <v>541</v>
      </c>
      <c r="BF328" s="130">
        <v>1</v>
      </c>
      <c r="BG328" s="240"/>
      <c r="BH328" s="241"/>
      <c r="BI328" s="190"/>
      <c r="BJ328" s="131">
        <v>531</v>
      </c>
      <c r="BK328" s="191">
        <v>1339</v>
      </c>
      <c r="BL328" s="13">
        <v>353</v>
      </c>
      <c r="BM328" s="13">
        <v>175</v>
      </c>
      <c r="BN328" s="27" t="s">
        <v>5557</v>
      </c>
      <c r="BO328" s="13" t="s">
        <v>5562</v>
      </c>
      <c r="BP328" s="222">
        <v>590</v>
      </c>
      <c r="BQ328" s="132"/>
      <c r="BR328" s="133"/>
      <c r="BS328" s="125">
        <v>1000000000</v>
      </c>
      <c r="BT328" s="134">
        <v>172</v>
      </c>
      <c r="BU328" s="135">
        <v>0.67610000000000003</v>
      </c>
      <c r="BV328" s="134">
        <v>400</v>
      </c>
      <c r="BW328" s="136">
        <v>0</v>
      </c>
      <c r="BX328" s="136">
        <v>0</v>
      </c>
      <c r="BY328" s="136">
        <v>400</v>
      </c>
      <c r="BZ328" s="134">
        <v>0</v>
      </c>
      <c r="CA328" s="134">
        <v>0</v>
      </c>
      <c r="CB328" s="134">
        <v>572</v>
      </c>
      <c r="CC328" s="135">
        <v>-7.7200000000000005E-2</v>
      </c>
      <c r="CD328" s="134"/>
      <c r="CE328" s="134"/>
      <c r="CF328" s="137">
        <v>0</v>
      </c>
      <c r="CG328" s="134">
        <v>177</v>
      </c>
      <c r="CH328" s="132"/>
      <c r="CI328" s="132"/>
      <c r="CJ328" s="229" t="s">
        <v>820</v>
      </c>
      <c r="CK328" s="233" t="s">
        <v>820</v>
      </c>
      <c r="CL328" s="138">
        <v>9</v>
      </c>
      <c r="CM328" s="138">
        <v>0</v>
      </c>
      <c r="CN328" s="135">
        <v>0</v>
      </c>
      <c r="CO328" s="135">
        <v>0.75</v>
      </c>
      <c r="CP328" s="139"/>
      <c r="CQ328" s="135">
        <v>1</v>
      </c>
      <c r="CR328" s="179">
        <v>43479</v>
      </c>
      <c r="CS328" s="180">
        <v>43479</v>
      </c>
      <c r="CT328" s="181">
        <v>43605</v>
      </c>
      <c r="CU328" s="181">
        <v>43311</v>
      </c>
      <c r="CV328" s="181">
        <v>43395</v>
      </c>
      <c r="CW328" s="181">
        <v>43395</v>
      </c>
      <c r="CX328" s="181">
        <v>43479</v>
      </c>
      <c r="CY328" s="135">
        <v>0</v>
      </c>
      <c r="CZ328" s="134">
        <v>0</v>
      </c>
      <c r="DA328" s="135">
        <v>0</v>
      </c>
      <c r="DB328" s="135">
        <v>2.197802197802198E-2</v>
      </c>
      <c r="DC328" s="135">
        <v>0</v>
      </c>
      <c r="DD328" s="135">
        <v>0</v>
      </c>
      <c r="DE328" s="140">
        <v>0</v>
      </c>
      <c r="DF328" s="13" t="s">
        <v>820</v>
      </c>
      <c r="DG328" s="80" t="s">
        <v>820</v>
      </c>
      <c r="DH328" s="18" t="b">
        <v>0</v>
      </c>
      <c r="DI328" s="79"/>
      <c r="DJ328" s="79"/>
      <c r="DK328" s="192"/>
      <c r="DL328" s="174"/>
      <c r="DM328" s="193"/>
      <c r="DN328" s="135"/>
      <c r="DO328" s="79"/>
      <c r="DP328" s="79"/>
      <c r="DQ328" s="79"/>
      <c r="DR328" s="79"/>
      <c r="DS328" s="79"/>
      <c r="DT328" s="79"/>
      <c r="DU328" s="79"/>
      <c r="DV328" s="18"/>
      <c r="DW328" s="18"/>
      <c r="DX328" s="18"/>
      <c r="DY328" s="177"/>
      <c r="DZ328" s="177">
        <v>0</v>
      </c>
      <c r="EA328" s="177">
        <v>0</v>
      </c>
      <c r="EB328" s="177">
        <v>0</v>
      </c>
      <c r="EC328" s="177">
        <v>0</v>
      </c>
      <c r="ED328" s="177">
        <v>0</v>
      </c>
      <c r="EE328" s="177">
        <v>0</v>
      </c>
      <c r="EF328" s="177">
        <v>0</v>
      </c>
      <c r="EG328" s="177">
        <v>0</v>
      </c>
      <c r="EH328" s="177">
        <v>0</v>
      </c>
      <c r="EI328" s="177">
        <v>0</v>
      </c>
      <c r="EJ328" s="177">
        <v>0</v>
      </c>
      <c r="EK328" s="177">
        <v>0</v>
      </c>
      <c r="EL328" s="177">
        <v>0</v>
      </c>
      <c r="EM328" s="177">
        <v>0</v>
      </c>
      <c r="EN328" s="177">
        <v>0</v>
      </c>
      <c r="EO328" s="177">
        <v>0</v>
      </c>
      <c r="EP328" s="177">
        <v>388</v>
      </c>
      <c r="EQ328" s="177">
        <v>0</v>
      </c>
      <c r="ER328" s="177">
        <v>0</v>
      </c>
      <c r="ES328" s="177">
        <v>0</v>
      </c>
      <c r="ET328" s="177">
        <v>0</v>
      </c>
      <c r="EU328" s="177">
        <v>447</v>
      </c>
      <c r="EV328" s="177">
        <v>0</v>
      </c>
      <c r="EW328" s="177">
        <v>0</v>
      </c>
      <c r="EX328" s="177">
        <v>0</v>
      </c>
      <c r="EY328" s="177">
        <v>482</v>
      </c>
      <c r="EZ328" s="177">
        <v>0</v>
      </c>
      <c r="FA328" s="177">
        <v>0</v>
      </c>
      <c r="FB328" s="177">
        <v>582</v>
      </c>
      <c r="FC328" s="250">
        <v>644</v>
      </c>
      <c r="FD328" s="250">
        <v>599</v>
      </c>
      <c r="FE328" s="250">
        <v>599</v>
      </c>
      <c r="FF328" s="244">
        <v>599</v>
      </c>
      <c r="FG328" s="250">
        <v>689</v>
      </c>
      <c r="FH328" s="250">
        <v>678</v>
      </c>
      <c r="FI328" s="244">
        <v>678</v>
      </c>
      <c r="FJ328" s="244">
        <v>678</v>
      </c>
      <c r="FK328" s="244">
        <v>643</v>
      </c>
      <c r="FL328" s="244">
        <v>643</v>
      </c>
      <c r="FM328" s="244">
        <v>643</v>
      </c>
      <c r="FN328" s="244">
        <v>643</v>
      </c>
      <c r="FO328" s="244">
        <v>643</v>
      </c>
      <c r="FP328" s="244">
        <v>643</v>
      </c>
      <c r="FQ328" s="244">
        <v>643</v>
      </c>
      <c r="FR328" s="244">
        <v>643</v>
      </c>
      <c r="FS328" s="244">
        <v>643</v>
      </c>
      <c r="FT328" s="244">
        <v>643</v>
      </c>
      <c r="FU328" s="244">
        <v>643</v>
      </c>
      <c r="FV328" s="244">
        <v>643</v>
      </c>
      <c r="FW328" s="244">
        <v>643</v>
      </c>
      <c r="FX328" s="244">
        <v>643</v>
      </c>
      <c r="FY328" s="244">
        <v>643</v>
      </c>
      <c r="FZ328" s="244">
        <v>643</v>
      </c>
      <c r="GA328" s="244">
        <v>643</v>
      </c>
      <c r="GB328" s="244">
        <v>643</v>
      </c>
      <c r="GC328" s="244">
        <v>643</v>
      </c>
      <c r="GD328" s="244">
        <v>577</v>
      </c>
      <c r="GE328" s="244">
        <v>576</v>
      </c>
      <c r="GF328" s="244">
        <v>571</v>
      </c>
      <c r="GG328" s="244">
        <v>567</v>
      </c>
      <c r="GH328" s="244">
        <v>553</v>
      </c>
      <c r="GI328" s="244">
        <v>553</v>
      </c>
      <c r="GJ328" s="244">
        <v>553</v>
      </c>
      <c r="GK328" s="244">
        <v>557</v>
      </c>
      <c r="GL328" s="244">
        <v>554</v>
      </c>
      <c r="GM328" s="244">
        <v>551</v>
      </c>
      <c r="GN328" s="244">
        <v>551</v>
      </c>
      <c r="GO328" s="244">
        <v>551</v>
      </c>
      <c r="GP328" s="244">
        <v>551</v>
      </c>
      <c r="GQ328" s="244">
        <v>551</v>
      </c>
      <c r="GR328" s="244">
        <v>551</v>
      </c>
      <c r="GS328" s="244">
        <v>551</v>
      </c>
      <c r="GT328" s="244">
        <v>549</v>
      </c>
      <c r="GU328" s="244">
        <v>549</v>
      </c>
      <c r="GV328" s="244">
        <v>549</v>
      </c>
      <c r="GW328" s="244">
        <v>549</v>
      </c>
      <c r="GX328" s="244">
        <v>549</v>
      </c>
      <c r="GY328" s="244">
        <v>549</v>
      </c>
      <c r="GZ328" s="244">
        <v>549</v>
      </c>
      <c r="HA328" s="244">
        <v>549</v>
      </c>
      <c r="HB328" s="244">
        <v>549</v>
      </c>
      <c r="HC328" s="244">
        <v>543</v>
      </c>
      <c r="HD328" s="244">
        <v>543</v>
      </c>
      <c r="HE328" s="244">
        <v>1</v>
      </c>
      <c r="HF328" s="244">
        <v>543</v>
      </c>
      <c r="HG328" s="244">
        <v>543</v>
      </c>
      <c r="HH328" s="244">
        <v>533</v>
      </c>
      <c r="HI328" s="244">
        <v>533</v>
      </c>
      <c r="HJ328" s="244">
        <v>533</v>
      </c>
      <c r="HK328" s="196"/>
      <c r="HL328" s="196"/>
      <c r="HM328" s="244">
        <v>516</v>
      </c>
      <c r="HN328" s="244">
        <v>515</v>
      </c>
      <c r="HO328" s="244">
        <v>543</v>
      </c>
      <c r="HP328" s="244">
        <v>495</v>
      </c>
      <c r="HQ328" s="244">
        <v>495</v>
      </c>
      <c r="HR328" s="244">
        <v>488</v>
      </c>
      <c r="HS328" s="244">
        <v>488</v>
      </c>
      <c r="HT328" s="244">
        <v>488</v>
      </c>
      <c r="HU328" s="244">
        <v>488</v>
      </c>
      <c r="HV328" s="196"/>
      <c r="HW328" s="244">
        <v>486</v>
      </c>
      <c r="HX328" s="244">
        <v>486</v>
      </c>
      <c r="HY328" s="244">
        <v>480</v>
      </c>
      <c r="HZ328" s="244">
        <v>480</v>
      </c>
      <c r="IA328" s="244">
        <v>480</v>
      </c>
      <c r="IB328" s="244">
        <v>486</v>
      </c>
      <c r="IC328" s="244">
        <v>486</v>
      </c>
      <c r="ID328" s="244">
        <v>475</v>
      </c>
      <c r="IE328" s="244">
        <v>469</v>
      </c>
      <c r="IF328" s="244">
        <v>469</v>
      </c>
      <c r="IG328" s="244">
        <v>469</v>
      </c>
      <c r="IH328" s="244">
        <v>469</v>
      </c>
      <c r="II328" s="244">
        <v>465</v>
      </c>
      <c r="IJ328" s="244">
        <v>462</v>
      </c>
      <c r="IK328" s="244">
        <v>459</v>
      </c>
      <c r="IL328" s="244">
        <v>459</v>
      </c>
      <c r="IM328" s="244">
        <v>458</v>
      </c>
      <c r="IN328" s="244">
        <v>458</v>
      </c>
      <c r="IO328" s="244">
        <v>458</v>
      </c>
      <c r="IP328" s="244">
        <v>458</v>
      </c>
      <c r="IQ328" s="244">
        <v>458</v>
      </c>
      <c r="IR328" s="244">
        <v>456</v>
      </c>
      <c r="IS328" s="244">
        <v>454</v>
      </c>
      <c r="IT328" s="244">
        <v>435</v>
      </c>
      <c r="IU328" s="244">
        <v>435</v>
      </c>
      <c r="IV328" s="244">
        <v>435</v>
      </c>
      <c r="IW328" s="244">
        <v>435</v>
      </c>
      <c r="IX328" s="244">
        <v>435</v>
      </c>
      <c r="IY328" s="244">
        <v>430</v>
      </c>
      <c r="IZ328" s="196"/>
      <c r="JA328" s="244">
        <v>423</v>
      </c>
      <c r="JB328" s="244">
        <v>423</v>
      </c>
      <c r="JC328" s="244">
        <v>423</v>
      </c>
      <c r="JD328" s="250">
        <v>405</v>
      </c>
      <c r="JE328" s="250">
        <v>405</v>
      </c>
      <c r="JF328" s="250">
        <v>408</v>
      </c>
      <c r="JG328" s="250">
        <v>404</v>
      </c>
      <c r="JH328" s="250">
        <v>403</v>
      </c>
      <c r="JI328" s="250">
        <v>403</v>
      </c>
      <c r="JJ328" s="250"/>
      <c r="JK328" s="244">
        <v>403</v>
      </c>
      <c r="JL328" s="250">
        <v>403</v>
      </c>
      <c r="JM328" s="250">
        <v>395</v>
      </c>
      <c r="JN328" s="250">
        <v>392</v>
      </c>
      <c r="JO328" s="250">
        <v>381</v>
      </c>
      <c r="JP328" s="250">
        <v>381</v>
      </c>
      <c r="JQ328" s="196"/>
      <c r="JR328" s="250">
        <v>381</v>
      </c>
      <c r="JS328" s="250">
        <v>381</v>
      </c>
      <c r="JT328" s="250">
        <v>381</v>
      </c>
      <c r="JU328" s="250">
        <v>381</v>
      </c>
      <c r="JV328" s="250">
        <v>381</v>
      </c>
      <c r="JW328" s="250">
        <v>381</v>
      </c>
      <c r="JX328" s="250">
        <v>381</v>
      </c>
      <c r="JY328" s="250">
        <v>379</v>
      </c>
      <c r="JZ328" s="250">
        <v>379</v>
      </c>
      <c r="KA328" s="250">
        <v>379</v>
      </c>
      <c r="KB328" s="250">
        <v>378</v>
      </c>
      <c r="KC328" s="250">
        <v>374</v>
      </c>
      <c r="KD328" s="250">
        <v>374</v>
      </c>
      <c r="KE328" s="250">
        <v>374</v>
      </c>
      <c r="KF328" s="250">
        <v>369</v>
      </c>
      <c r="KG328" s="250">
        <v>359</v>
      </c>
      <c r="KH328" s="250">
        <v>358</v>
      </c>
      <c r="KI328" s="250">
        <v>358</v>
      </c>
      <c r="KJ328" s="250">
        <v>358</v>
      </c>
      <c r="KK328" s="250">
        <v>358</v>
      </c>
      <c r="KL328" s="250">
        <v>358</v>
      </c>
      <c r="KM328" s="250">
        <v>356</v>
      </c>
      <c r="KN328" s="250">
        <v>356</v>
      </c>
      <c r="KO328" s="250">
        <v>352</v>
      </c>
      <c r="KP328" s="250">
        <v>352</v>
      </c>
      <c r="KQ328" s="250">
        <v>352</v>
      </c>
      <c r="KR328" s="250">
        <v>352</v>
      </c>
      <c r="KS328" s="250">
        <v>352</v>
      </c>
      <c r="KT328" s="250">
        <v>346</v>
      </c>
      <c r="KU328" s="250">
        <v>346</v>
      </c>
      <c r="KV328" s="250">
        <v>323</v>
      </c>
      <c r="KW328" s="250">
        <v>323</v>
      </c>
      <c r="KX328" s="196"/>
      <c r="KY328" s="196"/>
      <c r="KZ328" s="196"/>
      <c r="LA328" s="196"/>
      <c r="LB328" s="245">
        <v>291</v>
      </c>
      <c r="LC328" s="250">
        <v>403</v>
      </c>
      <c r="LD328" s="250">
        <v>403</v>
      </c>
      <c r="LE328" s="245">
        <v>287</v>
      </c>
      <c r="LF328" s="199">
        <v>0</v>
      </c>
      <c r="LG328" s="245">
        <v>285</v>
      </c>
      <c r="LH328" s="196"/>
      <c r="LI328" s="196"/>
      <c r="LJ328" s="196"/>
      <c r="LK328" s="196"/>
      <c r="LL328" s="196"/>
      <c r="LM328" s="196"/>
      <c r="LN328" s="196"/>
      <c r="LO328" s="196"/>
      <c r="LP328" s="196"/>
      <c r="LQ328" s="245">
        <v>285</v>
      </c>
      <c r="LR328" s="196"/>
      <c r="LS328" s="196"/>
      <c r="LT328" s="196"/>
      <c r="LU328" s="196"/>
      <c r="LV328" s="196"/>
      <c r="LW328" s="196"/>
      <c r="LX328" s="196"/>
      <c r="LY328" s="196"/>
      <c r="LZ328" s="196"/>
      <c r="MA328" s="196"/>
      <c r="MB328" s="196"/>
      <c r="MC328" s="196"/>
      <c r="MD328" s="196"/>
      <c r="ME328" s="196"/>
      <c r="MF328" s="196"/>
      <c r="MG328" s="196"/>
      <c r="MH328" s="196"/>
      <c r="MI328" s="196"/>
      <c r="MJ328" s="196"/>
      <c r="MK328" s="196"/>
      <c r="ML328" s="196"/>
      <c r="MM328" s="196"/>
      <c r="MN328" s="250">
        <v>285</v>
      </c>
      <c r="MO328" s="245">
        <v>172</v>
      </c>
      <c r="MP328" s="196"/>
      <c r="MQ328" s="245">
        <v>172</v>
      </c>
      <c r="MR328" s="196"/>
      <c r="MS328" s="196"/>
      <c r="MT328" s="196"/>
      <c r="MU328" s="196"/>
      <c r="MV328" s="196"/>
      <c r="MW328" s="196"/>
      <c r="MX328" s="196"/>
      <c r="MY328" s="196"/>
      <c r="MZ328" s="196"/>
      <c r="NA328" s="245">
        <v>172</v>
      </c>
      <c r="NB328" s="196"/>
      <c r="NC328" s="196"/>
      <c r="ND328" s="196"/>
      <c r="NE328" s="196"/>
      <c r="NF328" s="196"/>
      <c r="NG328" s="196"/>
      <c r="NH328" s="196"/>
      <c r="NI328" s="196"/>
      <c r="NJ328" s="196"/>
      <c r="NK328" s="196"/>
      <c r="NL328" s="196"/>
      <c r="NM328" s="196"/>
      <c r="NN328" s="196"/>
      <c r="NO328" s="196"/>
      <c r="NP328" s="196"/>
      <c r="NQ328" s="196"/>
      <c r="NR328" s="196"/>
      <c r="NS328" s="196"/>
      <c r="NT328" s="196"/>
      <c r="NU328" s="196"/>
      <c r="NV328" s="196"/>
      <c r="NW328" s="196"/>
      <c r="NX328" s="196"/>
      <c r="NY328" s="196"/>
      <c r="NZ328" s="196"/>
      <c r="OA328" s="196"/>
      <c r="OB328" s="196"/>
      <c r="OC328" s="196"/>
      <c r="OD328" s="196"/>
      <c r="OE328" s="196"/>
      <c r="OF328" s="196"/>
      <c r="OG328" s="196"/>
      <c r="OH328" s="196"/>
      <c r="OI328" s="196"/>
      <c r="OJ328" s="196"/>
      <c r="OK328" s="196"/>
      <c r="OL328" s="196"/>
      <c r="OM328" s="196"/>
      <c r="ON328" s="196"/>
      <c r="OO328" s="196"/>
      <c r="OP328" s="196"/>
      <c r="OQ328" s="196"/>
      <c r="OR328" s="196"/>
      <c r="OS328" s="196"/>
      <c r="OT328" s="196"/>
      <c r="OU328" s="196"/>
      <c r="OV328" s="196"/>
      <c r="OW328" s="196"/>
      <c r="OX328" s="196"/>
      <c r="OY328" s="196"/>
      <c r="OZ328" s="196"/>
      <c r="PA328" s="196"/>
      <c r="PB328" s="196"/>
      <c r="PC328" s="196"/>
      <c r="PD328" s="196"/>
      <c r="PE328" s="196"/>
      <c r="PF328" s="196"/>
      <c r="PG328" s="196"/>
      <c r="PH328" s="196"/>
      <c r="PI328" s="196"/>
      <c r="PJ328" s="196"/>
      <c r="PK328" s="196"/>
      <c r="PL328" s="196"/>
      <c r="PM328" s="196"/>
      <c r="PN328" s="196"/>
      <c r="PO328" s="196"/>
      <c r="PP328" s="196"/>
      <c r="PQ328" s="196"/>
      <c r="PR328" s="196"/>
      <c r="PS328" s="196"/>
      <c r="PT328" s="196"/>
      <c r="PU328" s="196"/>
      <c r="PV328" s="196"/>
      <c r="PW328" s="196"/>
      <c r="PX328" s="261"/>
      <c r="PY328" s="261"/>
      <c r="PZ328" s="261"/>
      <c r="QA328" s="261"/>
      <c r="QB328" s="261"/>
      <c r="QC328" s="261"/>
      <c r="QD328" s="261"/>
      <c r="QE328" s="261"/>
      <c r="QF328" s="261"/>
      <c r="QG328" s="261"/>
      <c r="QH328" s="261"/>
      <c r="QI328" s="261"/>
      <c r="QJ328" s="261"/>
      <c r="QK328" s="261"/>
      <c r="QL328" s="261"/>
      <c r="QM328" s="261"/>
      <c r="QN328" s="261"/>
      <c r="QO328" s="261"/>
      <c r="QP328" s="261"/>
      <c r="QQ328" s="261"/>
      <c r="QR328" s="261"/>
      <c r="QS328" s="261"/>
      <c r="QT328" s="261"/>
      <c r="QU328" s="261"/>
      <c r="QV328" s="261"/>
      <c r="QW328" s="261"/>
      <c r="QX328" s="261"/>
      <c r="QY328" s="261"/>
      <c r="QZ328" s="261"/>
      <c r="RA328" s="261"/>
      <c r="RB328" s="261"/>
      <c r="RC328" s="261"/>
      <c r="RD328" s="261"/>
      <c r="RE328" s="261"/>
      <c r="RF328" s="261"/>
      <c r="RG328" s="261"/>
      <c r="RH328" s="261"/>
      <c r="RI328" s="261"/>
      <c r="RJ328" s="261"/>
      <c r="RK328" s="261"/>
      <c r="RL328" s="261"/>
      <c r="RM328" s="261"/>
      <c r="RN328" s="261"/>
      <c r="RO328" s="261"/>
      <c r="RP328" s="261"/>
      <c r="RQ328" s="261"/>
      <c r="RR328" s="261"/>
      <c r="RS328" s="261"/>
      <c r="RT328" s="261"/>
      <c r="RU328" s="261"/>
      <c r="RV328" s="261"/>
      <c r="RW328" s="261"/>
      <c r="RX328" s="261"/>
      <c r="RY328" s="261"/>
      <c r="RZ328" s="261"/>
      <c r="SA328" s="261"/>
      <c r="SB328" s="261"/>
      <c r="SC328" s="261"/>
      <c r="SD328" s="261"/>
      <c r="SE328" s="261"/>
    </row>
    <row r="329" spans="1:499" x14ac:dyDescent="0.2">
      <c r="A329" s="230" t="s">
        <v>830</v>
      </c>
      <c r="B329" s="231" t="s">
        <v>3180</v>
      </c>
      <c r="C329" s="225"/>
      <c r="D329" s="225"/>
      <c r="E329" s="225"/>
      <c r="F329" s="226" t="s">
        <v>6053</v>
      </c>
      <c r="G329" s="226" t="s">
        <v>5550</v>
      </c>
      <c r="H329" s="226" t="s">
        <v>5551</v>
      </c>
      <c r="I329" s="226" t="s">
        <v>6033</v>
      </c>
      <c r="J329" s="226"/>
      <c r="K329" s="226"/>
      <c r="L329" s="226"/>
      <c r="M329" s="226"/>
      <c r="N329" s="226" t="s">
        <v>5553</v>
      </c>
      <c r="O329" s="226" t="s">
        <v>5857</v>
      </c>
      <c r="P329" s="226"/>
      <c r="Q329" s="237">
        <v>0</v>
      </c>
      <c r="R329" s="238"/>
      <c r="S329" s="238"/>
      <c r="T329" s="238"/>
      <c r="U329" s="238"/>
      <c r="V329" s="238"/>
      <c r="W329" s="232" t="s">
        <v>5555</v>
      </c>
      <c r="X329" s="232"/>
      <c r="Y329" s="232" t="s">
        <v>5556</v>
      </c>
      <c r="Z329" s="235">
        <v>4.7699999999999996</v>
      </c>
      <c r="AA329" s="235">
        <v>8.1199999999999992</v>
      </c>
      <c r="AB329" s="235">
        <v>0</v>
      </c>
      <c r="AC329" s="224">
        <v>36526</v>
      </c>
      <c r="AD329" s="224">
        <v>36526</v>
      </c>
      <c r="AE329" s="125">
        <v>18</v>
      </c>
      <c r="AF329" s="125">
        <v>24</v>
      </c>
      <c r="AG329" s="125">
        <v>12</v>
      </c>
      <c r="AH329" s="236">
        <v>1</v>
      </c>
      <c r="AI329" s="236" t="s">
        <v>819</v>
      </c>
      <c r="AJ329" s="125" t="s">
        <v>6225</v>
      </c>
      <c r="AK329" s="175" t="s">
        <v>5145</v>
      </c>
      <c r="AL329" s="125" t="s">
        <v>820</v>
      </c>
      <c r="AM329" s="27" t="s">
        <v>820</v>
      </c>
      <c r="AN329" s="126">
        <v>2.72</v>
      </c>
      <c r="AO329" s="126">
        <v>16.5</v>
      </c>
      <c r="AP329" s="126">
        <v>8.3000000000000007</v>
      </c>
      <c r="AQ329" s="126">
        <v>8.3000000000000007</v>
      </c>
      <c r="AR329" s="125">
        <v>4</v>
      </c>
      <c r="AS329" s="125">
        <v>0</v>
      </c>
      <c r="AT329" s="178">
        <v>43333</v>
      </c>
      <c r="AU329" s="178"/>
      <c r="AV329" s="178">
        <v>43415</v>
      </c>
      <c r="AW329" s="239" t="s">
        <v>855</v>
      </c>
      <c r="AX329" s="239" t="s">
        <v>846</v>
      </c>
      <c r="AY329" s="127"/>
      <c r="AZ329" s="127"/>
      <c r="BA329" s="128">
        <v>90</v>
      </c>
      <c r="BB329" s="128" t="s">
        <v>489</v>
      </c>
      <c r="BC329" s="128"/>
      <c r="BD329" s="128">
        <v>1</v>
      </c>
      <c r="BE329" s="129" t="s">
        <v>541</v>
      </c>
      <c r="BF329" s="130">
        <v>1</v>
      </c>
      <c r="BG329" s="240"/>
      <c r="BH329" s="241"/>
      <c r="BI329" s="190"/>
      <c r="BJ329" s="131">
        <v>180</v>
      </c>
      <c r="BK329" s="191">
        <v>118</v>
      </c>
      <c r="BL329" s="13">
        <v>120</v>
      </c>
      <c r="BM329" s="13">
        <v>59</v>
      </c>
      <c r="BN329" s="27" t="s">
        <v>706</v>
      </c>
      <c r="BO329" s="13" t="s">
        <v>705</v>
      </c>
      <c r="BP329" s="222">
        <v>166</v>
      </c>
      <c r="BQ329" s="132"/>
      <c r="BR329" s="133"/>
      <c r="BS329" s="125">
        <v>1000000000</v>
      </c>
      <c r="BT329" s="134">
        <v>0</v>
      </c>
      <c r="BU329" s="135">
        <v>1</v>
      </c>
      <c r="BV329" s="134">
        <v>90</v>
      </c>
      <c r="BW329" s="136">
        <v>0</v>
      </c>
      <c r="BX329" s="136">
        <v>0</v>
      </c>
      <c r="BY329" s="136">
        <v>90</v>
      </c>
      <c r="BZ329" s="134">
        <v>0</v>
      </c>
      <c r="CA329" s="134">
        <v>0</v>
      </c>
      <c r="CB329" s="134">
        <v>90</v>
      </c>
      <c r="CC329" s="135">
        <v>0.5</v>
      </c>
      <c r="CD329" s="134"/>
      <c r="CE329" s="134"/>
      <c r="CF329" s="137">
        <v>90</v>
      </c>
      <c r="CG329" s="134">
        <v>60</v>
      </c>
      <c r="CH329" s="132"/>
      <c r="CI329" s="132"/>
      <c r="CJ329" s="229" t="s">
        <v>820</v>
      </c>
      <c r="CK329" s="233" t="s">
        <v>820</v>
      </c>
      <c r="CL329" s="138">
        <v>198</v>
      </c>
      <c r="CM329" s="138">
        <v>0</v>
      </c>
      <c r="CN329" s="135">
        <v>0</v>
      </c>
      <c r="CO329" s="135">
        <v>0.94</v>
      </c>
      <c r="CP329" s="139"/>
      <c r="CQ329" s="135">
        <v>0</v>
      </c>
      <c r="CR329" s="179">
        <v>43479</v>
      </c>
      <c r="CS329" s="180">
        <v>43479</v>
      </c>
      <c r="CT329" s="181">
        <v>43605</v>
      </c>
      <c r="CU329" s="181">
        <v>42940</v>
      </c>
      <c r="CV329" s="181">
        <v>0</v>
      </c>
      <c r="CW329" s="181">
        <v>43024</v>
      </c>
      <c r="CX329" s="181">
        <v>43108</v>
      </c>
      <c r="CY329" s="135">
        <v>1</v>
      </c>
      <c r="CZ329" s="134">
        <v>0</v>
      </c>
      <c r="DA329" s="135">
        <v>2.197802197802198E-2</v>
      </c>
      <c r="DB329" s="135">
        <v>0</v>
      </c>
      <c r="DC329" s="135">
        <v>0</v>
      </c>
      <c r="DD329" s="135">
        <v>0</v>
      </c>
      <c r="DE329" s="140">
        <v>0</v>
      </c>
      <c r="DF329" s="13" t="s">
        <v>820</v>
      </c>
      <c r="DG329" s="80" t="s">
        <v>706</v>
      </c>
      <c r="DH329" s="18" t="b">
        <v>0</v>
      </c>
      <c r="DI329" s="79"/>
      <c r="DJ329" s="79"/>
      <c r="DK329" s="192"/>
      <c r="DL329" s="174"/>
      <c r="DM329" s="193"/>
      <c r="DN329" s="135"/>
      <c r="DO329" s="79"/>
      <c r="DP329" s="79"/>
      <c r="DQ329" s="79"/>
      <c r="DR329" s="79"/>
      <c r="DS329" s="79"/>
      <c r="DT329" s="79"/>
      <c r="DU329" s="79"/>
      <c r="DV329" s="18"/>
      <c r="DW329" s="18"/>
      <c r="DX329" s="18"/>
      <c r="DY329" s="177"/>
      <c r="DZ329" s="177">
        <v>0</v>
      </c>
      <c r="EA329" s="177">
        <v>0</v>
      </c>
      <c r="EB329" s="177">
        <v>0</v>
      </c>
      <c r="EC329" s="177">
        <v>0</v>
      </c>
      <c r="ED329" s="177">
        <v>0</v>
      </c>
      <c r="EE329" s="177">
        <v>0</v>
      </c>
      <c r="EF329" s="177">
        <v>0</v>
      </c>
      <c r="EG329" s="177">
        <v>0</v>
      </c>
      <c r="EH329" s="177">
        <v>0</v>
      </c>
      <c r="EI329" s="177">
        <v>0</v>
      </c>
      <c r="EJ329" s="177">
        <v>0</v>
      </c>
      <c r="EK329" s="177">
        <v>0</v>
      </c>
      <c r="EL329" s="177">
        <v>0</v>
      </c>
      <c r="EM329" s="177">
        <v>0</v>
      </c>
      <c r="EN329" s="177">
        <v>0</v>
      </c>
      <c r="EO329" s="177">
        <v>0</v>
      </c>
      <c r="EP329" s="177">
        <v>0</v>
      </c>
      <c r="EQ329" s="177">
        <v>0</v>
      </c>
      <c r="ER329" s="177">
        <v>0</v>
      </c>
      <c r="ES329" s="177">
        <v>0</v>
      </c>
      <c r="ET329" s="177">
        <v>0</v>
      </c>
      <c r="EU329" s="177">
        <v>0</v>
      </c>
      <c r="EV329" s="177">
        <v>0</v>
      </c>
      <c r="EW329" s="177">
        <v>0</v>
      </c>
      <c r="EX329" s="177">
        <v>0</v>
      </c>
      <c r="EY329" s="177">
        <v>0</v>
      </c>
      <c r="EZ329" s="177">
        <v>0</v>
      </c>
      <c r="FA329" s="177">
        <v>0</v>
      </c>
      <c r="FB329" s="177">
        <v>0</v>
      </c>
      <c r="FC329" s="199">
        <v>0</v>
      </c>
      <c r="FD329" s="250">
        <v>49</v>
      </c>
      <c r="FE329" s="250">
        <v>49</v>
      </c>
      <c r="FF329" s="244">
        <v>49</v>
      </c>
      <c r="FG329" s="250">
        <v>43</v>
      </c>
      <c r="FH329" s="250">
        <v>43</v>
      </c>
      <c r="FI329" s="244">
        <v>43</v>
      </c>
      <c r="FJ329" s="244">
        <v>43</v>
      </c>
      <c r="FK329" s="244">
        <v>37</v>
      </c>
      <c r="FL329" s="244">
        <v>37</v>
      </c>
      <c r="FM329" s="244">
        <v>37</v>
      </c>
      <c r="FN329" s="244">
        <v>37</v>
      </c>
      <c r="FO329" s="244">
        <v>37</v>
      </c>
      <c r="FP329" s="244">
        <v>37</v>
      </c>
      <c r="FQ329" s="244">
        <v>37</v>
      </c>
      <c r="FR329" s="244">
        <v>37</v>
      </c>
      <c r="FS329" s="244">
        <v>37</v>
      </c>
      <c r="FT329" s="244">
        <v>37</v>
      </c>
      <c r="FU329" s="244">
        <v>37</v>
      </c>
      <c r="FV329" s="244">
        <v>37</v>
      </c>
      <c r="FW329" s="244">
        <v>37</v>
      </c>
      <c r="FX329" s="244">
        <v>37</v>
      </c>
      <c r="FY329" s="244">
        <v>37</v>
      </c>
      <c r="FZ329" s="244">
        <v>37</v>
      </c>
      <c r="GA329" s="244">
        <v>37</v>
      </c>
      <c r="GB329" s="244">
        <v>37</v>
      </c>
      <c r="GC329" s="244">
        <v>37</v>
      </c>
      <c r="GD329" s="242">
        <v>28</v>
      </c>
      <c r="GE329" s="242">
        <v>28</v>
      </c>
      <c r="GF329" s="242">
        <v>28</v>
      </c>
      <c r="GG329" s="242">
        <v>28</v>
      </c>
      <c r="GH329" s="242">
        <v>28</v>
      </c>
      <c r="GI329" s="242">
        <v>28</v>
      </c>
      <c r="GJ329" s="242">
        <v>28</v>
      </c>
      <c r="GK329" s="242">
        <v>28</v>
      </c>
      <c r="GL329" s="242">
        <v>28</v>
      </c>
      <c r="GM329" s="242">
        <v>28</v>
      </c>
      <c r="GN329" s="242">
        <v>28</v>
      </c>
      <c r="GO329" s="242">
        <v>28</v>
      </c>
      <c r="GP329" s="242">
        <v>28</v>
      </c>
      <c r="GQ329" s="242">
        <v>28</v>
      </c>
      <c r="GR329" s="242">
        <v>28</v>
      </c>
      <c r="GS329" s="242">
        <v>28</v>
      </c>
      <c r="GT329" s="242">
        <v>28</v>
      </c>
      <c r="GU329" s="242">
        <v>28</v>
      </c>
      <c r="GV329" s="242">
        <v>28</v>
      </c>
      <c r="GW329" s="242">
        <v>28</v>
      </c>
      <c r="GX329" s="242">
        <v>28</v>
      </c>
      <c r="GY329" s="242">
        <v>28</v>
      </c>
      <c r="GZ329" s="242">
        <v>28</v>
      </c>
      <c r="HA329" s="242">
        <v>28</v>
      </c>
      <c r="HB329" s="242">
        <v>28</v>
      </c>
      <c r="HC329" s="242">
        <v>28</v>
      </c>
      <c r="HD329" s="242">
        <v>28</v>
      </c>
      <c r="HE329" s="242">
        <v>1</v>
      </c>
      <c r="HF329" s="242">
        <v>23</v>
      </c>
      <c r="HG329" s="242">
        <v>23</v>
      </c>
      <c r="HH329" s="242">
        <v>23</v>
      </c>
      <c r="HI329" s="242">
        <v>23</v>
      </c>
      <c r="HJ329" s="242">
        <v>20</v>
      </c>
      <c r="HK329" s="198"/>
      <c r="HL329" s="198"/>
      <c r="HM329" s="242">
        <v>20</v>
      </c>
      <c r="HN329" s="242">
        <v>20</v>
      </c>
      <c r="HO329" s="242">
        <v>23</v>
      </c>
      <c r="HP329" s="242">
        <v>20</v>
      </c>
      <c r="HQ329" s="242">
        <v>20</v>
      </c>
      <c r="HR329" s="242">
        <v>20</v>
      </c>
      <c r="HS329" s="242">
        <v>20</v>
      </c>
      <c r="HT329" s="242">
        <v>20</v>
      </c>
      <c r="HU329" s="242">
        <v>20</v>
      </c>
      <c r="HV329" s="198"/>
      <c r="HW329" s="242">
        <v>20</v>
      </c>
      <c r="HX329" s="242">
        <v>18</v>
      </c>
      <c r="HY329" s="242">
        <v>18</v>
      </c>
      <c r="HZ329" s="242">
        <v>18</v>
      </c>
      <c r="IA329" s="242">
        <v>18</v>
      </c>
      <c r="IB329" s="242">
        <v>17</v>
      </c>
      <c r="IC329" s="242">
        <v>17</v>
      </c>
      <c r="ID329" s="242">
        <v>17</v>
      </c>
      <c r="IE329" s="242">
        <v>17</v>
      </c>
      <c r="IF329" s="242">
        <v>17</v>
      </c>
      <c r="IG329" s="242">
        <v>17</v>
      </c>
      <c r="IH329" s="242">
        <v>17</v>
      </c>
      <c r="II329" s="242">
        <v>15</v>
      </c>
      <c r="IJ329" s="242">
        <v>15</v>
      </c>
      <c r="IK329" s="242">
        <v>15</v>
      </c>
      <c r="IL329" s="242">
        <v>15</v>
      </c>
      <c r="IM329" s="242">
        <v>15</v>
      </c>
      <c r="IN329" s="242">
        <v>15</v>
      </c>
      <c r="IO329" s="242">
        <v>15</v>
      </c>
      <c r="IP329" s="242">
        <v>15</v>
      </c>
      <c r="IQ329" s="242">
        <v>15</v>
      </c>
      <c r="IR329" s="242">
        <v>15</v>
      </c>
      <c r="IS329" s="242">
        <v>13</v>
      </c>
      <c r="IT329" s="242">
        <v>13</v>
      </c>
      <c r="IU329" s="242">
        <v>13</v>
      </c>
      <c r="IV329" s="242">
        <v>13</v>
      </c>
      <c r="IW329" s="242">
        <v>13</v>
      </c>
      <c r="IX329" s="242">
        <v>13</v>
      </c>
      <c r="IY329" s="242">
        <v>13</v>
      </c>
      <c r="IZ329" s="198"/>
      <c r="JA329" s="242">
        <v>10</v>
      </c>
      <c r="JB329" s="242">
        <v>10</v>
      </c>
      <c r="JC329" s="242">
        <v>10</v>
      </c>
      <c r="JD329" s="242">
        <v>8</v>
      </c>
      <c r="JE329" s="242">
        <v>8</v>
      </c>
      <c r="JF329" s="242">
        <v>8</v>
      </c>
      <c r="JG329" s="242">
        <v>8</v>
      </c>
      <c r="JH329" s="242">
        <v>8</v>
      </c>
      <c r="JI329" s="242">
        <v>8</v>
      </c>
      <c r="JJ329" s="242"/>
      <c r="JK329" s="242">
        <v>8</v>
      </c>
      <c r="JL329" s="242">
        <v>8</v>
      </c>
      <c r="JM329" s="242">
        <v>8</v>
      </c>
      <c r="JN329" s="242">
        <v>6</v>
      </c>
      <c r="JO329" s="242">
        <v>6</v>
      </c>
      <c r="JP329" s="242">
        <v>6</v>
      </c>
      <c r="JQ329" s="198"/>
      <c r="JR329" s="242">
        <v>6</v>
      </c>
      <c r="JS329" s="242">
        <v>6</v>
      </c>
      <c r="JT329" s="242">
        <v>6</v>
      </c>
      <c r="JU329" s="242">
        <v>6</v>
      </c>
      <c r="JV329" s="242">
        <v>6</v>
      </c>
      <c r="JW329" s="242">
        <v>6</v>
      </c>
      <c r="JX329" s="242">
        <v>6</v>
      </c>
      <c r="JY329" s="242">
        <v>6</v>
      </c>
      <c r="JZ329" s="242">
        <v>6</v>
      </c>
      <c r="KA329" s="242">
        <v>6</v>
      </c>
      <c r="KB329" s="242">
        <v>4</v>
      </c>
      <c r="KC329" s="242">
        <v>4</v>
      </c>
      <c r="KD329" s="242">
        <v>4</v>
      </c>
      <c r="KE329" s="242">
        <v>4</v>
      </c>
      <c r="KF329" s="242">
        <v>4</v>
      </c>
      <c r="KG329" s="242">
        <v>2</v>
      </c>
      <c r="KH329" s="243">
        <v>0</v>
      </c>
      <c r="KI329" s="243">
        <v>0</v>
      </c>
      <c r="KJ329" s="243">
        <v>0</v>
      </c>
      <c r="KK329" s="243">
        <v>0</v>
      </c>
      <c r="KL329" s="243">
        <v>0</v>
      </c>
      <c r="KM329" s="243">
        <v>0</v>
      </c>
      <c r="KN329" s="243">
        <v>0</v>
      </c>
      <c r="KO329" s="243">
        <v>0</v>
      </c>
      <c r="KP329" s="243">
        <v>0</v>
      </c>
      <c r="KQ329" s="243">
        <v>0</v>
      </c>
      <c r="KR329" s="243">
        <v>0</v>
      </c>
      <c r="KS329" s="243">
        <v>0</v>
      </c>
      <c r="KT329" s="243">
        <v>0</v>
      </c>
      <c r="KU329" s="243">
        <v>0</v>
      </c>
      <c r="KV329" s="243">
        <v>0</v>
      </c>
      <c r="KW329" s="243">
        <v>0</v>
      </c>
      <c r="KX329" s="198"/>
      <c r="KY329" s="198"/>
      <c r="KZ329" s="198"/>
      <c r="LA329" s="198"/>
      <c r="LB329" s="243">
        <v>0</v>
      </c>
      <c r="LC329" s="242">
        <v>8</v>
      </c>
      <c r="LD329" s="242">
        <v>8</v>
      </c>
      <c r="LE329" s="243">
        <v>0</v>
      </c>
      <c r="LF329" s="243">
        <v>0</v>
      </c>
      <c r="LG329" s="243">
        <v>0</v>
      </c>
      <c r="LH329" s="198"/>
      <c r="LI329" s="198"/>
      <c r="LJ329" s="198"/>
      <c r="LK329" s="198"/>
      <c r="LL329" s="198"/>
      <c r="LM329" s="198"/>
      <c r="LN329" s="198"/>
      <c r="LO329" s="198"/>
      <c r="LP329" s="198"/>
      <c r="LQ329" s="243">
        <v>0</v>
      </c>
      <c r="LR329" s="198"/>
      <c r="LS329" s="198"/>
      <c r="LT329" s="198"/>
      <c r="LU329" s="198"/>
      <c r="LV329" s="198"/>
      <c r="LW329" s="198"/>
      <c r="LX329" s="198"/>
      <c r="LY329" s="198"/>
      <c r="LZ329" s="198"/>
      <c r="MA329" s="198"/>
      <c r="MB329" s="198"/>
      <c r="MC329" s="198"/>
      <c r="MD329" s="198"/>
      <c r="ME329" s="198"/>
      <c r="MF329" s="198"/>
      <c r="MG329" s="198"/>
      <c r="MH329" s="198"/>
      <c r="MI329" s="198"/>
      <c r="MJ329" s="198"/>
      <c r="MK329" s="198"/>
      <c r="ML329" s="198"/>
      <c r="MM329" s="198"/>
      <c r="MN329" s="243">
        <v>0</v>
      </c>
      <c r="MO329" s="243">
        <v>0</v>
      </c>
      <c r="MP329" s="198"/>
      <c r="MQ329" s="243">
        <v>0</v>
      </c>
      <c r="MR329" s="198"/>
      <c r="MS329" s="198"/>
      <c r="MT329" s="198"/>
      <c r="MU329" s="198"/>
      <c r="MV329" s="198"/>
      <c r="MW329" s="198"/>
      <c r="MX329" s="198"/>
      <c r="MY329" s="198"/>
      <c r="MZ329" s="198"/>
      <c r="NA329" s="243">
        <v>0</v>
      </c>
      <c r="NB329" s="198"/>
      <c r="NC329" s="198"/>
      <c r="ND329" s="198"/>
      <c r="NE329" s="198"/>
      <c r="NF329" s="198"/>
      <c r="NG329" s="198"/>
      <c r="NH329" s="198"/>
      <c r="NI329" s="198"/>
      <c r="NJ329" s="198"/>
      <c r="NK329" s="198"/>
      <c r="NL329" s="198"/>
      <c r="NM329" s="198"/>
      <c r="NN329" s="198"/>
      <c r="NO329" s="198"/>
      <c r="NP329" s="198"/>
      <c r="NQ329" s="198"/>
      <c r="NR329" s="198"/>
      <c r="NS329" s="198"/>
      <c r="NT329" s="198"/>
      <c r="NU329" s="198"/>
      <c r="NV329" s="198"/>
      <c r="NW329" s="198"/>
      <c r="NX329" s="198"/>
      <c r="NY329" s="198"/>
      <c r="NZ329" s="198"/>
      <c r="OA329" s="198"/>
      <c r="OB329" s="198"/>
      <c r="OC329" s="198"/>
      <c r="OD329" s="198"/>
      <c r="OE329" s="198"/>
      <c r="OF329" s="198"/>
      <c r="OG329" s="198"/>
      <c r="OH329" s="198"/>
      <c r="OI329" s="198"/>
      <c r="OJ329" s="198"/>
      <c r="OK329" s="198"/>
      <c r="OL329" s="198"/>
      <c r="OM329" s="198"/>
      <c r="ON329" s="198"/>
      <c r="OO329" s="198"/>
      <c r="OP329" s="198"/>
      <c r="OQ329" s="198"/>
      <c r="OR329" s="198"/>
      <c r="OS329" s="198"/>
      <c r="OT329" s="198"/>
      <c r="OU329" s="198"/>
      <c r="OV329" s="198"/>
      <c r="OW329" s="198"/>
      <c r="OX329" s="198"/>
      <c r="OY329" s="198"/>
      <c r="OZ329" s="198"/>
      <c r="PA329" s="198"/>
      <c r="PB329" s="198"/>
      <c r="PC329" s="198"/>
      <c r="PD329" s="198"/>
      <c r="PE329" s="198"/>
      <c r="PF329" s="198"/>
      <c r="PG329" s="198"/>
      <c r="PH329" s="198"/>
      <c r="PI329" s="198"/>
      <c r="PJ329" s="198"/>
      <c r="PK329" s="198"/>
      <c r="PL329" s="198"/>
      <c r="PM329" s="198"/>
      <c r="PN329" s="198"/>
      <c r="PO329" s="198"/>
      <c r="PP329" s="198"/>
      <c r="PQ329" s="198"/>
      <c r="PR329" s="198"/>
      <c r="PS329" s="198"/>
      <c r="PT329" s="198"/>
      <c r="PU329" s="198"/>
      <c r="PV329" s="198"/>
      <c r="PW329" s="198"/>
      <c r="PX329" s="261"/>
      <c r="PY329" s="261"/>
      <c r="PZ329" s="261"/>
      <c r="QA329" s="261"/>
      <c r="QB329" s="261"/>
      <c r="QC329" s="261"/>
      <c r="QD329" s="261"/>
      <c r="QE329" s="261"/>
      <c r="QF329" s="261"/>
      <c r="QG329" s="261"/>
      <c r="QH329" s="261"/>
      <c r="QI329" s="261"/>
      <c r="QJ329" s="261"/>
      <c r="QK329" s="261"/>
      <c r="QL329" s="261"/>
      <c r="QM329" s="261"/>
      <c r="QN329" s="261"/>
      <c r="QO329" s="261"/>
      <c r="QP329" s="261"/>
      <c r="QQ329" s="261"/>
      <c r="QR329" s="261"/>
      <c r="QS329" s="261"/>
      <c r="QT329" s="261"/>
      <c r="QU329" s="261"/>
      <c r="QV329" s="261"/>
      <c r="QW329" s="261"/>
      <c r="QX329" s="261"/>
      <c r="QY329" s="261"/>
      <c r="QZ329" s="261"/>
      <c r="RA329" s="261"/>
      <c r="RB329" s="261"/>
      <c r="RC329" s="261"/>
      <c r="RD329" s="261"/>
      <c r="RE329" s="261"/>
      <c r="RF329" s="261"/>
      <c r="RG329" s="261"/>
      <c r="RH329" s="261"/>
      <c r="RI329" s="261"/>
      <c r="RJ329" s="261"/>
      <c r="RK329" s="261"/>
      <c r="RL329" s="261"/>
      <c r="RM329" s="261"/>
      <c r="RN329" s="261"/>
      <c r="RO329" s="261"/>
      <c r="RP329" s="261"/>
      <c r="RQ329" s="261"/>
      <c r="RR329" s="261"/>
      <c r="RS329" s="261"/>
      <c r="RT329" s="261"/>
      <c r="RU329" s="261"/>
      <c r="RV329" s="261"/>
      <c r="RW329" s="261"/>
      <c r="RX329" s="261"/>
      <c r="RY329" s="261"/>
      <c r="RZ329" s="261"/>
      <c r="SA329" s="261"/>
      <c r="SB329" s="261"/>
      <c r="SC329" s="261"/>
      <c r="SD329" s="261"/>
      <c r="SE329" s="261"/>
    </row>
    <row r="330" spans="1:499" x14ac:dyDescent="0.2">
      <c r="A330" s="230" t="s">
        <v>830</v>
      </c>
      <c r="B330" s="231" t="s">
        <v>3358</v>
      </c>
      <c r="C330" s="225"/>
      <c r="D330" s="225"/>
      <c r="E330" s="225"/>
      <c r="F330" s="226" t="s">
        <v>6054</v>
      </c>
      <c r="G330" s="226" t="s">
        <v>5550</v>
      </c>
      <c r="H330" s="226" t="s">
        <v>5551</v>
      </c>
      <c r="I330" s="226" t="s">
        <v>6033</v>
      </c>
      <c r="J330" s="226"/>
      <c r="K330" s="226"/>
      <c r="L330" s="226"/>
      <c r="M330" s="226"/>
      <c r="N330" s="226" t="s">
        <v>5553</v>
      </c>
      <c r="O330" s="226" t="s">
        <v>5930</v>
      </c>
      <c r="P330" s="226"/>
      <c r="Q330" s="237">
        <v>0</v>
      </c>
      <c r="R330" s="238"/>
      <c r="S330" s="238"/>
      <c r="T330" s="238"/>
      <c r="U330" s="238"/>
      <c r="V330" s="238"/>
      <c r="W330" s="232" t="s">
        <v>5578</v>
      </c>
      <c r="X330" s="232"/>
      <c r="Y330" s="232" t="s">
        <v>5556</v>
      </c>
      <c r="Z330" s="235">
        <v>5.05</v>
      </c>
      <c r="AA330" s="235">
        <v>9.99</v>
      </c>
      <c r="AB330" s="235">
        <v>0</v>
      </c>
      <c r="AC330" s="224">
        <v>36526</v>
      </c>
      <c r="AD330" s="224">
        <v>36526</v>
      </c>
      <c r="AE330" s="125">
        <v>18</v>
      </c>
      <c r="AF330" s="125">
        <v>24</v>
      </c>
      <c r="AG330" s="125">
        <v>12</v>
      </c>
      <c r="AH330" s="236">
        <v>1</v>
      </c>
      <c r="AI330" s="236" t="s">
        <v>819</v>
      </c>
      <c r="AJ330" s="125" t="s">
        <v>6254</v>
      </c>
      <c r="AK330" s="175" t="s">
        <v>5145</v>
      </c>
      <c r="AL330" s="125" t="s">
        <v>820</v>
      </c>
      <c r="AM330" s="27" t="s">
        <v>5060</v>
      </c>
      <c r="AN330" s="126">
        <v>9.41</v>
      </c>
      <c r="AO330" s="126">
        <v>6</v>
      </c>
      <c r="AP330" s="126">
        <v>3.6</v>
      </c>
      <c r="AQ330" s="126">
        <v>5.3</v>
      </c>
      <c r="AR330" s="125">
        <v>0</v>
      </c>
      <c r="AS330" s="125">
        <v>0</v>
      </c>
      <c r="AT330" s="178">
        <v>43333</v>
      </c>
      <c r="AU330" s="178"/>
      <c r="AV330" s="178">
        <v>43161</v>
      </c>
      <c r="AW330" s="239" t="s">
        <v>855</v>
      </c>
      <c r="AX330" s="239" t="s">
        <v>846</v>
      </c>
      <c r="AY330" s="127"/>
      <c r="AZ330" s="127"/>
      <c r="BA330" s="128">
        <v>200</v>
      </c>
      <c r="BB330" s="128" t="s">
        <v>489</v>
      </c>
      <c r="BC330" s="128"/>
      <c r="BD330" s="128">
        <v>1</v>
      </c>
      <c r="BE330" s="129" t="s">
        <v>541</v>
      </c>
      <c r="BF330" s="130">
        <v>1</v>
      </c>
      <c r="BG330" s="240"/>
      <c r="BH330" s="241"/>
      <c r="BI330" s="190"/>
      <c r="BJ330" s="131">
        <v>225</v>
      </c>
      <c r="BK330" s="191">
        <v>407</v>
      </c>
      <c r="BL330" s="13">
        <v>150</v>
      </c>
      <c r="BM330" s="13">
        <v>74</v>
      </c>
      <c r="BN330" s="27" t="s">
        <v>705</v>
      </c>
      <c r="BO330" s="13" t="s">
        <v>705</v>
      </c>
      <c r="BP330" s="222">
        <v>300</v>
      </c>
      <c r="BQ330" s="132"/>
      <c r="BR330" s="133"/>
      <c r="BS330" s="125">
        <v>1000000000</v>
      </c>
      <c r="BT330" s="134">
        <v>137</v>
      </c>
      <c r="BU330" s="135">
        <v>0.3911</v>
      </c>
      <c r="BV330" s="134">
        <v>0</v>
      </c>
      <c r="BW330" s="136">
        <v>0</v>
      </c>
      <c r="BX330" s="136">
        <v>0</v>
      </c>
      <c r="BY330" s="136">
        <v>0</v>
      </c>
      <c r="BZ330" s="134">
        <v>0</v>
      </c>
      <c r="CA330" s="134">
        <v>0</v>
      </c>
      <c r="CB330" s="134">
        <v>137</v>
      </c>
      <c r="CC330" s="135">
        <v>0.3911</v>
      </c>
      <c r="CD330" s="134"/>
      <c r="CE330" s="134"/>
      <c r="CF330" s="137">
        <v>0</v>
      </c>
      <c r="CG330" s="134">
        <v>75</v>
      </c>
      <c r="CH330" s="132"/>
      <c r="CI330" s="132"/>
      <c r="CJ330" s="229" t="s">
        <v>820</v>
      </c>
      <c r="CK330" s="233" t="s">
        <v>820</v>
      </c>
      <c r="CL330" s="138">
        <v>0</v>
      </c>
      <c r="CM330" s="138">
        <v>0</v>
      </c>
      <c r="CN330" s="135">
        <v>0</v>
      </c>
      <c r="CO330" s="135">
        <v>1.3</v>
      </c>
      <c r="CP330" s="139"/>
      <c r="CQ330" s="135">
        <v>0</v>
      </c>
      <c r="CR330" s="179">
        <v>43077</v>
      </c>
      <c r="CS330" s="180">
        <v>43367</v>
      </c>
      <c r="CT330" s="181">
        <v>43493</v>
      </c>
      <c r="CU330" s="181">
        <v>43038</v>
      </c>
      <c r="CV330" s="181">
        <v>0</v>
      </c>
      <c r="CW330" s="181">
        <v>43122</v>
      </c>
      <c r="CX330" s="181">
        <v>43206</v>
      </c>
      <c r="CY330" s="135">
        <v>0.16593193778707482</v>
      </c>
      <c r="CZ330" s="134">
        <v>0</v>
      </c>
      <c r="DA330" s="135">
        <v>9.7087378640776691E-3</v>
      </c>
      <c r="DB330" s="135">
        <v>0</v>
      </c>
      <c r="DC330" s="135">
        <v>7.7669902912621352E-2</v>
      </c>
      <c r="DD330" s="135">
        <v>0.4563106796116505</v>
      </c>
      <c r="DE330" s="140">
        <v>0</v>
      </c>
      <c r="DF330" s="13" t="s">
        <v>820</v>
      </c>
      <c r="DG330" s="80" t="s">
        <v>820</v>
      </c>
      <c r="DH330" s="18" t="b">
        <v>0</v>
      </c>
      <c r="DI330" s="79"/>
      <c r="DJ330" s="79"/>
      <c r="DK330" s="192"/>
      <c r="DL330" s="174"/>
      <c r="DM330" s="193"/>
      <c r="DN330" s="135"/>
      <c r="DO330" s="79"/>
      <c r="DP330" s="79"/>
      <c r="DQ330" s="79"/>
      <c r="DR330" s="79"/>
      <c r="DS330" s="79"/>
      <c r="DT330" s="79"/>
      <c r="DU330" s="79"/>
      <c r="DV330" s="18"/>
      <c r="DW330" s="18"/>
      <c r="DX330" s="18"/>
      <c r="DY330" s="177"/>
      <c r="DZ330" s="177">
        <v>0</v>
      </c>
      <c r="EA330" s="177">
        <v>0</v>
      </c>
      <c r="EB330" s="177">
        <v>0</v>
      </c>
      <c r="EC330" s="177">
        <v>0</v>
      </c>
      <c r="ED330" s="177">
        <v>0</v>
      </c>
      <c r="EE330" s="177">
        <v>0</v>
      </c>
      <c r="EF330" s="177">
        <v>0</v>
      </c>
      <c r="EG330" s="177">
        <v>0</v>
      </c>
      <c r="EH330" s="177">
        <v>0</v>
      </c>
      <c r="EI330" s="177">
        <v>0</v>
      </c>
      <c r="EJ330" s="177">
        <v>0</v>
      </c>
      <c r="EK330" s="177">
        <v>0</v>
      </c>
      <c r="EL330" s="177">
        <v>0</v>
      </c>
      <c r="EM330" s="177">
        <v>0</v>
      </c>
      <c r="EN330" s="177">
        <v>0</v>
      </c>
      <c r="EO330" s="177">
        <v>0</v>
      </c>
      <c r="EP330" s="177">
        <v>0</v>
      </c>
      <c r="EQ330" s="177">
        <v>0</v>
      </c>
      <c r="ER330" s="177">
        <v>0</v>
      </c>
      <c r="ES330" s="177">
        <v>0</v>
      </c>
      <c r="ET330" s="177">
        <v>0</v>
      </c>
      <c r="EU330" s="177">
        <v>0</v>
      </c>
      <c r="EV330" s="177">
        <v>0</v>
      </c>
      <c r="EW330" s="177">
        <v>0</v>
      </c>
      <c r="EX330" s="177">
        <v>0</v>
      </c>
      <c r="EY330" s="177">
        <v>0</v>
      </c>
      <c r="EZ330" s="177">
        <v>0</v>
      </c>
      <c r="FA330" s="177">
        <v>0</v>
      </c>
      <c r="FB330" s="177">
        <v>0</v>
      </c>
      <c r="FC330" s="245">
        <v>97</v>
      </c>
      <c r="FD330" s="247">
        <v>342</v>
      </c>
      <c r="FE330" s="247">
        <v>342</v>
      </c>
      <c r="FF330" s="247">
        <v>342</v>
      </c>
      <c r="FG330" s="246">
        <v>301</v>
      </c>
      <c r="FH330" s="246">
        <v>301</v>
      </c>
      <c r="FI330" s="246">
        <v>301</v>
      </c>
      <c r="FJ330" s="246">
        <v>301</v>
      </c>
      <c r="FK330" s="246">
        <v>278</v>
      </c>
      <c r="FL330" s="246">
        <v>278</v>
      </c>
      <c r="FM330" s="246">
        <v>278</v>
      </c>
      <c r="FN330" s="246">
        <v>278</v>
      </c>
      <c r="FO330" s="246">
        <v>278</v>
      </c>
      <c r="FP330" s="246">
        <v>278</v>
      </c>
      <c r="FQ330" s="246">
        <v>278</v>
      </c>
      <c r="FR330" s="246">
        <v>278</v>
      </c>
      <c r="FS330" s="246">
        <v>278</v>
      </c>
      <c r="FT330" s="246">
        <v>278</v>
      </c>
      <c r="FU330" s="246">
        <v>278</v>
      </c>
      <c r="FV330" s="246">
        <v>278</v>
      </c>
      <c r="FW330" s="246">
        <v>278</v>
      </c>
      <c r="FX330" s="246">
        <v>278</v>
      </c>
      <c r="FY330" s="246">
        <v>278</v>
      </c>
      <c r="FZ330" s="246">
        <v>278</v>
      </c>
      <c r="GA330" s="246">
        <v>278</v>
      </c>
      <c r="GB330" s="246">
        <v>278</v>
      </c>
      <c r="GC330" s="246">
        <v>278</v>
      </c>
      <c r="GD330" s="246">
        <v>268</v>
      </c>
      <c r="GE330" s="246">
        <v>268</v>
      </c>
      <c r="GF330" s="246">
        <v>268</v>
      </c>
      <c r="GG330" s="246">
        <v>255</v>
      </c>
      <c r="GH330" s="246">
        <v>255</v>
      </c>
      <c r="GI330" s="246">
        <v>255</v>
      </c>
      <c r="GJ330" s="246">
        <v>255</v>
      </c>
      <c r="GK330" s="246">
        <v>255</v>
      </c>
      <c r="GL330" s="246">
        <v>255</v>
      </c>
      <c r="GM330" s="246">
        <v>249</v>
      </c>
      <c r="GN330" s="246">
        <v>249</v>
      </c>
      <c r="GO330" s="246">
        <v>247</v>
      </c>
      <c r="GP330" s="246">
        <v>247</v>
      </c>
      <c r="GQ330" s="246">
        <v>247</v>
      </c>
      <c r="GR330" s="246">
        <v>243</v>
      </c>
      <c r="GS330" s="246">
        <v>243</v>
      </c>
      <c r="GT330" s="246">
        <v>243</v>
      </c>
      <c r="GU330" s="246">
        <v>234</v>
      </c>
      <c r="GV330" s="246">
        <v>234</v>
      </c>
      <c r="GW330" s="246">
        <v>234</v>
      </c>
      <c r="GX330" s="246">
        <v>234</v>
      </c>
      <c r="GY330" s="246">
        <v>234</v>
      </c>
      <c r="GZ330" s="246">
        <v>230</v>
      </c>
      <c r="HA330" s="246">
        <v>230</v>
      </c>
      <c r="HB330" s="246">
        <v>228</v>
      </c>
      <c r="HC330" s="246">
        <v>228</v>
      </c>
      <c r="HD330" s="246">
        <v>228</v>
      </c>
      <c r="HE330" s="246">
        <v>1</v>
      </c>
      <c r="HF330" s="246">
        <v>228</v>
      </c>
      <c r="HG330" s="246">
        <v>228</v>
      </c>
      <c r="HH330" s="249">
        <v>219</v>
      </c>
      <c r="HI330" s="249">
        <v>219</v>
      </c>
      <c r="HJ330" s="249">
        <v>212</v>
      </c>
      <c r="HK330" s="196"/>
      <c r="HL330" s="196"/>
      <c r="HM330" s="249">
        <v>212</v>
      </c>
      <c r="HN330" s="249">
        <v>212</v>
      </c>
      <c r="HO330" s="246">
        <v>228</v>
      </c>
      <c r="HP330" s="249">
        <v>212</v>
      </c>
      <c r="HQ330" s="249">
        <v>212</v>
      </c>
      <c r="HR330" s="249">
        <v>210</v>
      </c>
      <c r="HS330" s="249">
        <v>210</v>
      </c>
      <c r="HT330" s="249">
        <v>210</v>
      </c>
      <c r="HU330" s="249">
        <v>209</v>
      </c>
      <c r="HV330" s="196"/>
      <c r="HW330" s="249">
        <v>209</v>
      </c>
      <c r="HX330" s="249">
        <v>209</v>
      </c>
      <c r="HY330" s="249">
        <v>209</v>
      </c>
      <c r="HZ330" s="249">
        <v>209</v>
      </c>
      <c r="IA330" s="249">
        <v>209</v>
      </c>
      <c r="IB330" s="249">
        <v>209</v>
      </c>
      <c r="IC330" s="249">
        <v>209</v>
      </c>
      <c r="ID330" s="249">
        <v>205</v>
      </c>
      <c r="IE330" s="249">
        <v>205</v>
      </c>
      <c r="IF330" s="249">
        <v>205</v>
      </c>
      <c r="IG330" s="249">
        <v>205</v>
      </c>
      <c r="IH330" s="249">
        <v>205</v>
      </c>
      <c r="II330" s="249">
        <v>203</v>
      </c>
      <c r="IJ330" s="249">
        <v>203</v>
      </c>
      <c r="IK330" s="249">
        <v>203</v>
      </c>
      <c r="IL330" s="249">
        <v>203</v>
      </c>
      <c r="IM330" s="249">
        <v>203</v>
      </c>
      <c r="IN330" s="249">
        <v>203</v>
      </c>
      <c r="IO330" s="249">
        <v>203</v>
      </c>
      <c r="IP330" s="249">
        <v>203</v>
      </c>
      <c r="IQ330" s="249">
        <v>203</v>
      </c>
      <c r="IR330" s="249">
        <v>203</v>
      </c>
      <c r="IS330" s="249">
        <v>201</v>
      </c>
      <c r="IT330" s="249">
        <v>201</v>
      </c>
      <c r="IU330" s="249">
        <v>201</v>
      </c>
      <c r="IV330" s="249">
        <v>201</v>
      </c>
      <c r="IW330" s="249">
        <v>201</v>
      </c>
      <c r="IX330" s="249">
        <v>200</v>
      </c>
      <c r="IY330" s="249">
        <v>200</v>
      </c>
      <c r="IZ330" s="196"/>
      <c r="JA330" s="249">
        <v>196</v>
      </c>
      <c r="JB330" s="249">
        <v>196</v>
      </c>
      <c r="JC330" s="249">
        <v>196</v>
      </c>
      <c r="JD330" s="249">
        <v>193</v>
      </c>
      <c r="JE330" s="249">
        <v>193</v>
      </c>
      <c r="JF330" s="249">
        <v>193</v>
      </c>
      <c r="JG330" s="249">
        <v>193</v>
      </c>
      <c r="JH330" s="249">
        <v>193</v>
      </c>
      <c r="JI330" s="249">
        <v>193</v>
      </c>
      <c r="JJ330" s="249"/>
      <c r="JK330" s="248">
        <v>193</v>
      </c>
      <c r="JL330" s="249">
        <v>193</v>
      </c>
      <c r="JM330" s="249">
        <v>193</v>
      </c>
      <c r="JN330" s="249">
        <v>193</v>
      </c>
      <c r="JO330" s="249">
        <v>193</v>
      </c>
      <c r="JP330" s="249">
        <v>193</v>
      </c>
      <c r="JQ330" s="196"/>
      <c r="JR330" s="249">
        <v>193</v>
      </c>
      <c r="JS330" s="249">
        <v>193</v>
      </c>
      <c r="JT330" s="249">
        <v>193</v>
      </c>
      <c r="JU330" s="249">
        <v>193</v>
      </c>
      <c r="JV330" s="249">
        <v>193</v>
      </c>
      <c r="JW330" s="249">
        <v>193</v>
      </c>
      <c r="JX330" s="249">
        <v>193</v>
      </c>
      <c r="JY330" s="249">
        <v>193</v>
      </c>
      <c r="JZ330" s="249">
        <v>193</v>
      </c>
      <c r="KA330" s="249">
        <v>193</v>
      </c>
      <c r="KB330" s="249">
        <v>180</v>
      </c>
      <c r="KC330" s="249">
        <v>180</v>
      </c>
      <c r="KD330" s="249">
        <v>180</v>
      </c>
      <c r="KE330" s="249">
        <v>180</v>
      </c>
      <c r="KF330" s="249">
        <v>180</v>
      </c>
      <c r="KG330" s="249">
        <v>180</v>
      </c>
      <c r="KH330" s="249">
        <v>180</v>
      </c>
      <c r="KI330" s="249">
        <v>180</v>
      </c>
      <c r="KJ330" s="249">
        <v>180</v>
      </c>
      <c r="KK330" s="249">
        <v>180</v>
      </c>
      <c r="KL330" s="249">
        <v>180</v>
      </c>
      <c r="KM330" s="249">
        <v>180</v>
      </c>
      <c r="KN330" s="249">
        <v>180</v>
      </c>
      <c r="KO330" s="249">
        <v>180</v>
      </c>
      <c r="KP330" s="249">
        <v>180</v>
      </c>
      <c r="KQ330" s="249">
        <v>180</v>
      </c>
      <c r="KR330" s="249">
        <v>180</v>
      </c>
      <c r="KS330" s="249">
        <v>180</v>
      </c>
      <c r="KT330" s="249">
        <v>178</v>
      </c>
      <c r="KU330" s="249">
        <v>178</v>
      </c>
      <c r="KV330" s="249">
        <v>175</v>
      </c>
      <c r="KW330" s="249">
        <v>175</v>
      </c>
      <c r="KX330" s="196"/>
      <c r="KY330" s="196"/>
      <c r="KZ330" s="196"/>
      <c r="LA330" s="196"/>
      <c r="LB330" s="250">
        <v>148</v>
      </c>
      <c r="LC330" s="249">
        <v>193</v>
      </c>
      <c r="LD330" s="249">
        <v>193</v>
      </c>
      <c r="LE330" s="250">
        <v>146</v>
      </c>
      <c r="LF330" s="199">
        <v>0</v>
      </c>
      <c r="LG330" s="250">
        <v>146</v>
      </c>
      <c r="LH330" s="196"/>
      <c r="LI330" s="196"/>
      <c r="LJ330" s="196"/>
      <c r="LK330" s="196"/>
      <c r="LL330" s="196"/>
      <c r="LM330" s="196"/>
      <c r="LN330" s="196"/>
      <c r="LO330" s="196"/>
      <c r="LP330" s="196"/>
      <c r="LQ330" s="250">
        <v>146</v>
      </c>
      <c r="LR330" s="196"/>
      <c r="LS330" s="196"/>
      <c r="LT330" s="196"/>
      <c r="LU330" s="196"/>
      <c r="LV330" s="196"/>
      <c r="LW330" s="196"/>
      <c r="LX330" s="196"/>
      <c r="LY330" s="196"/>
      <c r="LZ330" s="196"/>
      <c r="MA330" s="196"/>
      <c r="MB330" s="196"/>
      <c r="MC330" s="196"/>
      <c r="MD330" s="196"/>
      <c r="ME330" s="196"/>
      <c r="MF330" s="196"/>
      <c r="MG330" s="196"/>
      <c r="MH330" s="196"/>
      <c r="MI330" s="196"/>
      <c r="MJ330" s="196"/>
      <c r="MK330" s="196"/>
      <c r="ML330" s="196"/>
      <c r="MM330" s="196"/>
      <c r="MN330" s="250">
        <v>146</v>
      </c>
      <c r="MO330" s="250">
        <v>137</v>
      </c>
      <c r="MP330" s="196"/>
      <c r="MQ330" s="250">
        <v>137</v>
      </c>
      <c r="MR330" s="196"/>
      <c r="MS330" s="196"/>
      <c r="MT330" s="196"/>
      <c r="MU330" s="196"/>
      <c r="MV330" s="196"/>
      <c r="MW330" s="196"/>
      <c r="MX330" s="196"/>
      <c r="MY330" s="196"/>
      <c r="MZ330" s="196"/>
      <c r="NA330" s="250">
        <v>137</v>
      </c>
      <c r="NB330" s="196"/>
      <c r="NC330" s="196"/>
      <c r="ND330" s="196"/>
      <c r="NE330" s="196"/>
      <c r="NF330" s="196"/>
      <c r="NG330" s="196"/>
      <c r="NH330" s="196"/>
      <c r="NI330" s="196"/>
      <c r="NJ330" s="196"/>
      <c r="NK330" s="196"/>
      <c r="NL330" s="196"/>
      <c r="NM330" s="196"/>
      <c r="NN330" s="196"/>
      <c r="NO330" s="196"/>
      <c r="NP330" s="196"/>
      <c r="NQ330" s="196"/>
      <c r="NR330" s="196"/>
      <c r="NS330" s="196"/>
      <c r="NT330" s="196"/>
      <c r="NU330" s="196"/>
      <c r="NV330" s="196"/>
      <c r="NW330" s="196"/>
      <c r="NX330" s="196"/>
      <c r="NY330" s="196"/>
      <c r="NZ330" s="196"/>
      <c r="OA330" s="196"/>
      <c r="OB330" s="196"/>
      <c r="OC330" s="196"/>
      <c r="OD330" s="196"/>
      <c r="OE330" s="196"/>
      <c r="OF330" s="196"/>
      <c r="OG330" s="196"/>
      <c r="OH330" s="196"/>
      <c r="OI330" s="196"/>
      <c r="OJ330" s="196"/>
      <c r="OK330" s="196"/>
      <c r="OL330" s="196"/>
      <c r="OM330" s="196"/>
      <c r="ON330" s="196"/>
      <c r="OO330" s="196"/>
      <c r="OP330" s="196"/>
      <c r="OQ330" s="196"/>
      <c r="OR330" s="196"/>
      <c r="OS330" s="196"/>
      <c r="OT330" s="196"/>
      <c r="OU330" s="196"/>
      <c r="OV330" s="196"/>
      <c r="OW330" s="196"/>
      <c r="OX330" s="196"/>
      <c r="OY330" s="196"/>
      <c r="OZ330" s="196"/>
      <c r="PA330" s="196"/>
      <c r="PB330" s="196"/>
      <c r="PC330" s="196"/>
      <c r="PD330" s="196"/>
      <c r="PE330" s="196"/>
      <c r="PF330" s="196"/>
      <c r="PG330" s="196"/>
      <c r="PH330" s="196"/>
      <c r="PI330" s="196"/>
      <c r="PJ330" s="196"/>
      <c r="PK330" s="196"/>
      <c r="PL330" s="196"/>
      <c r="PM330" s="196"/>
      <c r="PN330" s="196"/>
      <c r="PO330" s="196"/>
      <c r="PP330" s="196"/>
      <c r="PQ330" s="196"/>
      <c r="PR330" s="196"/>
      <c r="PS330" s="196"/>
      <c r="PT330" s="196"/>
      <c r="PU330" s="196"/>
      <c r="PV330" s="196"/>
      <c r="PW330" s="196"/>
      <c r="PX330" s="261"/>
      <c r="PY330" s="261"/>
      <c r="PZ330" s="261"/>
      <c r="QA330" s="261"/>
      <c r="QB330" s="261"/>
      <c r="QC330" s="261"/>
      <c r="QD330" s="261"/>
      <c r="QE330" s="261"/>
      <c r="QF330" s="261"/>
      <c r="QG330" s="261"/>
      <c r="QH330" s="261"/>
      <c r="QI330" s="261"/>
      <c r="QJ330" s="261"/>
      <c r="QK330" s="261"/>
      <c r="QL330" s="261"/>
      <c r="QM330" s="261"/>
      <c r="QN330" s="261"/>
      <c r="QO330" s="261"/>
      <c r="QP330" s="261"/>
      <c r="QQ330" s="261"/>
      <c r="QR330" s="261"/>
      <c r="QS330" s="261"/>
      <c r="QT330" s="261"/>
      <c r="QU330" s="261"/>
      <c r="QV330" s="261"/>
      <c r="QW330" s="261"/>
      <c r="QX330" s="261"/>
      <c r="QY330" s="261"/>
      <c r="QZ330" s="261"/>
      <c r="RA330" s="261"/>
      <c r="RB330" s="261"/>
      <c r="RC330" s="261"/>
      <c r="RD330" s="261"/>
      <c r="RE330" s="261"/>
      <c r="RF330" s="261"/>
      <c r="RG330" s="261"/>
      <c r="RH330" s="261"/>
      <c r="RI330" s="261"/>
      <c r="RJ330" s="261"/>
      <c r="RK330" s="261"/>
      <c r="RL330" s="261"/>
      <c r="RM330" s="261"/>
      <c r="RN330" s="261"/>
      <c r="RO330" s="261"/>
      <c r="RP330" s="261"/>
      <c r="RQ330" s="261"/>
      <c r="RR330" s="261"/>
      <c r="RS330" s="261"/>
      <c r="RT330" s="261"/>
      <c r="RU330" s="261"/>
      <c r="RV330" s="261"/>
      <c r="RW330" s="261"/>
      <c r="RX330" s="261"/>
      <c r="RY330" s="261"/>
      <c r="RZ330" s="261"/>
      <c r="SA330" s="261"/>
      <c r="SB330" s="261"/>
      <c r="SC330" s="261"/>
      <c r="SD330" s="261"/>
      <c r="SE330" s="261"/>
    </row>
    <row r="331" spans="1:499" x14ac:dyDescent="0.2">
      <c r="A331" s="230" t="s">
        <v>830</v>
      </c>
      <c r="B331" s="231" t="s">
        <v>1566</v>
      </c>
      <c r="C331" s="225"/>
      <c r="D331" s="225"/>
      <c r="E331" s="225"/>
      <c r="F331" s="226" t="s">
        <v>6055</v>
      </c>
      <c r="G331" s="226" t="s">
        <v>5550</v>
      </c>
      <c r="H331" s="226" t="s">
        <v>5551</v>
      </c>
      <c r="I331" s="226" t="s">
        <v>6033</v>
      </c>
      <c r="J331" s="226"/>
      <c r="K331" s="226"/>
      <c r="L331" s="226"/>
      <c r="M331" s="226"/>
      <c r="N331" s="226" t="s">
        <v>5553</v>
      </c>
      <c r="O331" s="226" t="s">
        <v>5930</v>
      </c>
      <c r="P331" s="226"/>
      <c r="Q331" s="237">
        <v>0</v>
      </c>
      <c r="R331" s="238"/>
      <c r="S331" s="238"/>
      <c r="T331" s="238"/>
      <c r="U331" s="238"/>
      <c r="V331" s="238"/>
      <c r="W331" s="232" t="s">
        <v>5570</v>
      </c>
      <c r="X331" s="232"/>
      <c r="Y331" s="232" t="s">
        <v>5556</v>
      </c>
      <c r="Z331" s="235">
        <v>5.46</v>
      </c>
      <c r="AA331" s="235">
        <v>10.050000000000001</v>
      </c>
      <c r="AB331" s="235">
        <v>0</v>
      </c>
      <c r="AC331" s="224">
        <v>36526</v>
      </c>
      <c r="AD331" s="224">
        <v>36526</v>
      </c>
      <c r="AE331" s="125">
        <v>18</v>
      </c>
      <c r="AF331" s="125">
        <v>24</v>
      </c>
      <c r="AG331" s="125">
        <v>12</v>
      </c>
      <c r="AH331" s="236">
        <v>1</v>
      </c>
      <c r="AI331" s="236" t="s">
        <v>819</v>
      </c>
      <c r="AJ331" s="125" t="s">
        <v>6225</v>
      </c>
      <c r="AK331" s="175" t="s">
        <v>5145</v>
      </c>
      <c r="AL331" s="125" t="s">
        <v>820</v>
      </c>
      <c r="AM331" s="27" t="s">
        <v>5060</v>
      </c>
      <c r="AN331" s="126">
        <v>25.67</v>
      </c>
      <c r="AO331" s="126">
        <v>4.5999999999999996</v>
      </c>
      <c r="AP331" s="126">
        <v>6.9</v>
      </c>
      <c r="AQ331" s="126">
        <v>1.9</v>
      </c>
      <c r="AR331" s="125">
        <v>0</v>
      </c>
      <c r="AS331" s="125">
        <v>0</v>
      </c>
      <c r="AT331" s="178">
        <v>43333</v>
      </c>
      <c r="AU331" s="178"/>
      <c r="AV331" s="178">
        <v>43415</v>
      </c>
      <c r="AW331" s="239" t="s">
        <v>855</v>
      </c>
      <c r="AX331" s="239" t="s">
        <v>846</v>
      </c>
      <c r="AY331" s="127"/>
      <c r="AZ331" s="127"/>
      <c r="BA331" s="128">
        <v>200</v>
      </c>
      <c r="BB331" s="128" t="s">
        <v>489</v>
      </c>
      <c r="BC331" s="128"/>
      <c r="BD331" s="128">
        <v>1</v>
      </c>
      <c r="BE331" s="129" t="s">
        <v>541</v>
      </c>
      <c r="BF331" s="130">
        <v>1</v>
      </c>
      <c r="BG331" s="240"/>
      <c r="BH331" s="241"/>
      <c r="BI331" s="190"/>
      <c r="BJ331" s="131">
        <v>473</v>
      </c>
      <c r="BK331" s="191">
        <v>1109</v>
      </c>
      <c r="BL331" s="13">
        <v>315</v>
      </c>
      <c r="BM331" s="13">
        <v>156</v>
      </c>
      <c r="BN331" s="27" t="s">
        <v>5557</v>
      </c>
      <c r="BO331" s="13" t="s">
        <v>5562</v>
      </c>
      <c r="BP331" s="222">
        <v>525</v>
      </c>
      <c r="BQ331" s="132"/>
      <c r="BR331" s="133"/>
      <c r="BS331" s="125">
        <v>1000000000</v>
      </c>
      <c r="BT331" s="134">
        <v>113</v>
      </c>
      <c r="BU331" s="135">
        <v>0.7611</v>
      </c>
      <c r="BV331" s="134">
        <v>600</v>
      </c>
      <c r="BW331" s="136">
        <v>0</v>
      </c>
      <c r="BX331" s="136">
        <v>300</v>
      </c>
      <c r="BY331" s="136">
        <v>300</v>
      </c>
      <c r="BZ331" s="134">
        <v>0</v>
      </c>
      <c r="CA331" s="134">
        <v>0</v>
      </c>
      <c r="CB331" s="134">
        <v>713</v>
      </c>
      <c r="CC331" s="135">
        <v>-0.50739999999999996</v>
      </c>
      <c r="CD331" s="134"/>
      <c r="CE331" s="134"/>
      <c r="CF331" s="137">
        <v>0</v>
      </c>
      <c r="CG331" s="134">
        <v>158</v>
      </c>
      <c r="CH331" s="132"/>
      <c r="CI331" s="132"/>
      <c r="CJ331" s="229" t="s">
        <v>820</v>
      </c>
      <c r="CK331" s="233" t="s">
        <v>820</v>
      </c>
      <c r="CL331" s="138">
        <v>197</v>
      </c>
      <c r="CM331" s="138">
        <v>0</v>
      </c>
      <c r="CN331" s="135">
        <v>0</v>
      </c>
      <c r="CO331" s="135">
        <v>1.1200000000000001</v>
      </c>
      <c r="CP331" s="139"/>
      <c r="CQ331" s="135">
        <v>0</v>
      </c>
      <c r="CR331" s="179">
        <v>43479</v>
      </c>
      <c r="CS331" s="180">
        <v>43479</v>
      </c>
      <c r="CT331" s="181">
        <v>43605</v>
      </c>
      <c r="CU331" s="181">
        <v>43067</v>
      </c>
      <c r="CV331" s="181">
        <v>0</v>
      </c>
      <c r="CW331" s="181">
        <v>43151</v>
      </c>
      <c r="CX331" s="181">
        <v>43235</v>
      </c>
      <c r="CY331" s="135">
        <v>0</v>
      </c>
      <c r="CZ331" s="134">
        <v>0</v>
      </c>
      <c r="DA331" s="135">
        <v>0</v>
      </c>
      <c r="DB331" s="135">
        <v>2.197802197802198E-2</v>
      </c>
      <c r="DC331" s="135">
        <v>0</v>
      </c>
      <c r="DD331" s="135">
        <v>0</v>
      </c>
      <c r="DE331" s="140">
        <v>0</v>
      </c>
      <c r="DF331" s="13" t="s">
        <v>820</v>
      </c>
      <c r="DG331" s="80" t="s">
        <v>820</v>
      </c>
      <c r="DH331" s="18" t="b">
        <v>0</v>
      </c>
      <c r="DI331" s="79"/>
      <c r="DJ331" s="79"/>
      <c r="DK331" s="192"/>
      <c r="DL331" s="174"/>
      <c r="DM331" s="193"/>
      <c r="DN331" s="135"/>
      <c r="DO331" s="79"/>
      <c r="DP331" s="79"/>
      <c r="DQ331" s="79"/>
      <c r="DR331" s="79"/>
      <c r="DS331" s="79"/>
      <c r="DT331" s="79"/>
      <c r="DU331" s="79"/>
      <c r="DV331" s="18"/>
      <c r="DW331" s="18"/>
      <c r="DX331" s="18"/>
      <c r="DY331" s="177"/>
      <c r="DZ331" s="177">
        <v>0</v>
      </c>
      <c r="EA331" s="177">
        <v>0</v>
      </c>
      <c r="EB331" s="177">
        <v>0</v>
      </c>
      <c r="EC331" s="177">
        <v>0</v>
      </c>
      <c r="ED331" s="177">
        <v>0</v>
      </c>
      <c r="EE331" s="177">
        <v>0</v>
      </c>
      <c r="EF331" s="177">
        <v>0</v>
      </c>
      <c r="EG331" s="177">
        <v>0</v>
      </c>
      <c r="EH331" s="177">
        <v>0</v>
      </c>
      <c r="EI331" s="177">
        <v>0</v>
      </c>
      <c r="EJ331" s="177">
        <v>0</v>
      </c>
      <c r="EK331" s="177">
        <v>0</v>
      </c>
      <c r="EL331" s="177">
        <v>0</v>
      </c>
      <c r="EM331" s="177">
        <v>0</v>
      </c>
      <c r="EN331" s="177">
        <v>0</v>
      </c>
      <c r="EO331" s="177">
        <v>0</v>
      </c>
      <c r="EP331" s="177">
        <v>0</v>
      </c>
      <c r="EQ331" s="177">
        <v>0</v>
      </c>
      <c r="ER331" s="177">
        <v>0</v>
      </c>
      <c r="ES331" s="177">
        <v>0</v>
      </c>
      <c r="ET331" s="177">
        <v>0</v>
      </c>
      <c r="EU331" s="177">
        <v>0</v>
      </c>
      <c r="EV331" s="177">
        <v>0</v>
      </c>
      <c r="EW331" s="177">
        <v>0</v>
      </c>
      <c r="EX331" s="177">
        <v>0</v>
      </c>
      <c r="EY331" s="177">
        <v>0</v>
      </c>
      <c r="EZ331" s="177">
        <v>0</v>
      </c>
      <c r="FA331" s="177">
        <v>0</v>
      </c>
      <c r="FB331" s="177">
        <v>0</v>
      </c>
      <c r="FC331" s="250">
        <v>254</v>
      </c>
      <c r="FD331" s="244">
        <v>310</v>
      </c>
      <c r="FE331" s="244">
        <v>310</v>
      </c>
      <c r="FF331" s="244">
        <v>310</v>
      </c>
      <c r="FG331" s="250">
        <v>220</v>
      </c>
      <c r="FH331" s="250">
        <v>214</v>
      </c>
      <c r="FI331" s="250">
        <v>214</v>
      </c>
      <c r="FJ331" s="250">
        <v>214</v>
      </c>
      <c r="FK331" s="245">
        <v>193</v>
      </c>
      <c r="FL331" s="245">
        <v>193</v>
      </c>
      <c r="FM331" s="245">
        <v>193</v>
      </c>
      <c r="FN331" s="245">
        <v>193</v>
      </c>
      <c r="FO331" s="245">
        <v>193</v>
      </c>
      <c r="FP331" s="245">
        <v>193</v>
      </c>
      <c r="FQ331" s="245">
        <v>193</v>
      </c>
      <c r="FR331" s="245">
        <v>193</v>
      </c>
      <c r="FS331" s="245">
        <v>193</v>
      </c>
      <c r="FT331" s="245">
        <v>193</v>
      </c>
      <c r="FU331" s="245">
        <v>193</v>
      </c>
      <c r="FV331" s="245">
        <v>193</v>
      </c>
      <c r="FW331" s="245">
        <v>193</v>
      </c>
      <c r="FX331" s="245">
        <v>193</v>
      </c>
      <c r="FY331" s="245">
        <v>193</v>
      </c>
      <c r="FZ331" s="245">
        <v>193</v>
      </c>
      <c r="GA331" s="245">
        <v>193</v>
      </c>
      <c r="GB331" s="245">
        <v>193</v>
      </c>
      <c r="GC331" s="245">
        <v>193</v>
      </c>
      <c r="GD331" s="245">
        <v>157</v>
      </c>
      <c r="GE331" s="245">
        <v>157</v>
      </c>
      <c r="GF331" s="245">
        <v>157</v>
      </c>
      <c r="GG331" s="245">
        <v>157</v>
      </c>
      <c r="GH331" s="245">
        <v>153</v>
      </c>
      <c r="GI331" s="245">
        <v>153</v>
      </c>
      <c r="GJ331" s="245">
        <v>153</v>
      </c>
      <c r="GK331" s="245">
        <v>157</v>
      </c>
      <c r="GL331" s="245">
        <v>157</v>
      </c>
      <c r="GM331" s="245">
        <v>157</v>
      </c>
      <c r="GN331" s="245">
        <v>157</v>
      </c>
      <c r="GO331" s="245">
        <v>153</v>
      </c>
      <c r="GP331" s="245">
        <v>153</v>
      </c>
      <c r="GQ331" s="245">
        <v>153</v>
      </c>
      <c r="GR331" s="245">
        <v>152</v>
      </c>
      <c r="GS331" s="245">
        <v>143</v>
      </c>
      <c r="GT331" s="245">
        <v>139</v>
      </c>
      <c r="GU331" s="245">
        <v>134</v>
      </c>
      <c r="GV331" s="245">
        <v>130</v>
      </c>
      <c r="GW331" s="245">
        <v>130</v>
      </c>
      <c r="GX331" s="245">
        <v>130</v>
      </c>
      <c r="GY331" s="245">
        <v>128</v>
      </c>
      <c r="GZ331" s="245">
        <v>126</v>
      </c>
      <c r="HA331" s="245">
        <v>124</v>
      </c>
      <c r="HB331" s="245">
        <v>124</v>
      </c>
      <c r="HC331" s="245">
        <v>123</v>
      </c>
      <c r="HD331" s="245">
        <v>123</v>
      </c>
      <c r="HE331" s="245">
        <v>1</v>
      </c>
      <c r="HF331" s="245">
        <v>123</v>
      </c>
      <c r="HG331" s="245">
        <v>123</v>
      </c>
      <c r="HH331" s="245">
        <v>115</v>
      </c>
      <c r="HI331" s="242">
        <v>115</v>
      </c>
      <c r="HJ331" s="242">
        <v>97</v>
      </c>
      <c r="HK331" s="198"/>
      <c r="HL331" s="198"/>
      <c r="HM331" s="242">
        <v>93</v>
      </c>
      <c r="HN331" s="242">
        <v>89</v>
      </c>
      <c r="HO331" s="242">
        <v>123</v>
      </c>
      <c r="HP331" s="242">
        <v>75</v>
      </c>
      <c r="HQ331" s="242">
        <v>75</v>
      </c>
      <c r="HR331" s="242">
        <v>73</v>
      </c>
      <c r="HS331" s="242">
        <v>73</v>
      </c>
      <c r="HT331" s="242">
        <v>73</v>
      </c>
      <c r="HU331" s="242">
        <v>72</v>
      </c>
      <c r="HV331" s="198"/>
      <c r="HW331" s="242">
        <v>72</v>
      </c>
      <c r="HX331" s="242">
        <v>72</v>
      </c>
      <c r="HY331" s="242">
        <v>72</v>
      </c>
      <c r="HZ331" s="242">
        <v>72</v>
      </c>
      <c r="IA331" s="242">
        <v>72</v>
      </c>
      <c r="IB331" s="242">
        <v>190</v>
      </c>
      <c r="IC331" s="242">
        <v>190</v>
      </c>
      <c r="ID331" s="242">
        <v>188</v>
      </c>
      <c r="IE331" s="242">
        <v>188</v>
      </c>
      <c r="IF331" s="242">
        <v>186</v>
      </c>
      <c r="IG331" s="242">
        <v>186</v>
      </c>
      <c r="IH331" s="242">
        <v>186</v>
      </c>
      <c r="II331" s="242">
        <v>177</v>
      </c>
      <c r="IJ331" s="242">
        <v>177</v>
      </c>
      <c r="IK331" s="242">
        <v>177</v>
      </c>
      <c r="IL331" s="244">
        <v>357</v>
      </c>
      <c r="IM331" s="244">
        <v>357</v>
      </c>
      <c r="IN331" s="244">
        <v>357</v>
      </c>
      <c r="IO331" s="244">
        <v>357</v>
      </c>
      <c r="IP331" s="244">
        <v>354</v>
      </c>
      <c r="IQ331" s="244">
        <v>355</v>
      </c>
      <c r="IR331" s="244">
        <v>355</v>
      </c>
      <c r="IS331" s="244">
        <v>351</v>
      </c>
      <c r="IT331" s="244">
        <v>351</v>
      </c>
      <c r="IU331" s="244">
        <v>351</v>
      </c>
      <c r="IV331" s="244">
        <v>351</v>
      </c>
      <c r="IW331" s="244">
        <v>351</v>
      </c>
      <c r="IX331" s="244">
        <v>351</v>
      </c>
      <c r="IY331" s="244">
        <v>346</v>
      </c>
      <c r="IZ331" s="198"/>
      <c r="JA331" s="244">
        <v>340</v>
      </c>
      <c r="JB331" s="244">
        <v>340</v>
      </c>
      <c r="JC331" s="244">
        <v>340</v>
      </c>
      <c r="JD331" s="244">
        <v>342</v>
      </c>
      <c r="JE331" s="244">
        <v>341</v>
      </c>
      <c r="JF331" s="244">
        <v>341</v>
      </c>
      <c r="JG331" s="244">
        <v>336</v>
      </c>
      <c r="JH331" s="244">
        <v>337</v>
      </c>
      <c r="JI331" s="244">
        <v>337</v>
      </c>
      <c r="JJ331" s="244"/>
      <c r="JK331" s="244">
        <v>327</v>
      </c>
      <c r="JL331" s="244">
        <v>327</v>
      </c>
      <c r="JM331" s="244">
        <v>315</v>
      </c>
      <c r="JN331" s="244">
        <v>315</v>
      </c>
      <c r="JO331" s="244">
        <v>307</v>
      </c>
      <c r="JP331" s="244">
        <v>307</v>
      </c>
      <c r="JQ331" s="198"/>
      <c r="JR331" s="244">
        <v>304</v>
      </c>
      <c r="JS331" s="244">
        <v>304</v>
      </c>
      <c r="JT331" s="244">
        <v>294</v>
      </c>
      <c r="JU331" s="244">
        <v>291</v>
      </c>
      <c r="JV331" s="244">
        <v>286</v>
      </c>
      <c r="JW331" s="244">
        <v>286</v>
      </c>
      <c r="JX331" s="244">
        <v>286</v>
      </c>
      <c r="JY331" s="244">
        <v>282</v>
      </c>
      <c r="JZ331" s="244">
        <v>282</v>
      </c>
      <c r="KA331" s="244">
        <v>280</v>
      </c>
      <c r="KB331" s="244">
        <v>272</v>
      </c>
      <c r="KC331" s="242">
        <v>252</v>
      </c>
      <c r="KD331" s="242">
        <v>252</v>
      </c>
      <c r="KE331" s="242">
        <v>252</v>
      </c>
      <c r="KF331" s="242">
        <v>252</v>
      </c>
      <c r="KG331" s="242">
        <v>242</v>
      </c>
      <c r="KH331" s="242">
        <v>242</v>
      </c>
      <c r="KI331" s="242">
        <v>242</v>
      </c>
      <c r="KJ331" s="242">
        <v>242</v>
      </c>
      <c r="KK331" s="242">
        <v>242</v>
      </c>
      <c r="KL331" s="242">
        <v>242</v>
      </c>
      <c r="KM331" s="242">
        <v>242</v>
      </c>
      <c r="KN331" s="242">
        <v>229</v>
      </c>
      <c r="KO331" s="242">
        <v>216</v>
      </c>
      <c r="KP331" s="242">
        <v>216</v>
      </c>
      <c r="KQ331" s="242">
        <v>216</v>
      </c>
      <c r="KR331" s="242">
        <v>216</v>
      </c>
      <c r="KS331" s="242">
        <v>216</v>
      </c>
      <c r="KT331" s="242">
        <v>224</v>
      </c>
      <c r="KU331" s="242">
        <v>222</v>
      </c>
      <c r="KV331" s="242">
        <v>218</v>
      </c>
      <c r="KW331" s="242">
        <v>218</v>
      </c>
      <c r="KX331" s="198"/>
      <c r="KY331" s="198"/>
      <c r="KZ331" s="198"/>
      <c r="LA331" s="198"/>
      <c r="LB331" s="242">
        <v>190</v>
      </c>
      <c r="LC331" s="244">
        <v>337</v>
      </c>
      <c r="LD331" s="244">
        <v>337</v>
      </c>
      <c r="LE331" s="242">
        <v>185</v>
      </c>
      <c r="LF331" s="243">
        <v>0</v>
      </c>
      <c r="LG331" s="242">
        <v>185</v>
      </c>
      <c r="LH331" s="198"/>
      <c r="LI331" s="198"/>
      <c r="LJ331" s="198"/>
      <c r="LK331" s="198"/>
      <c r="LL331" s="198"/>
      <c r="LM331" s="198"/>
      <c r="LN331" s="198"/>
      <c r="LO331" s="198"/>
      <c r="LP331" s="198"/>
      <c r="LQ331" s="242">
        <v>185</v>
      </c>
      <c r="LR331" s="198"/>
      <c r="LS331" s="198"/>
      <c r="LT331" s="198"/>
      <c r="LU331" s="198"/>
      <c r="LV331" s="198"/>
      <c r="LW331" s="198"/>
      <c r="LX331" s="198"/>
      <c r="LY331" s="198"/>
      <c r="LZ331" s="198"/>
      <c r="MA331" s="198"/>
      <c r="MB331" s="198"/>
      <c r="MC331" s="198"/>
      <c r="MD331" s="198"/>
      <c r="ME331" s="198"/>
      <c r="MF331" s="198"/>
      <c r="MG331" s="198"/>
      <c r="MH331" s="198"/>
      <c r="MI331" s="198"/>
      <c r="MJ331" s="198"/>
      <c r="MK331" s="198"/>
      <c r="ML331" s="198"/>
      <c r="MM331" s="198"/>
      <c r="MN331" s="242">
        <v>185</v>
      </c>
      <c r="MO331" s="242">
        <v>113</v>
      </c>
      <c r="MP331" s="198"/>
      <c r="MQ331" s="242">
        <v>113</v>
      </c>
      <c r="MR331" s="198"/>
      <c r="MS331" s="198"/>
      <c r="MT331" s="198"/>
      <c r="MU331" s="198"/>
      <c r="MV331" s="198"/>
      <c r="MW331" s="198"/>
      <c r="MX331" s="198"/>
      <c r="MY331" s="198"/>
      <c r="MZ331" s="198"/>
      <c r="NA331" s="242">
        <v>113</v>
      </c>
      <c r="NB331" s="198"/>
      <c r="NC331" s="198"/>
      <c r="ND331" s="198"/>
      <c r="NE331" s="198"/>
      <c r="NF331" s="198"/>
      <c r="NG331" s="198"/>
      <c r="NH331" s="198"/>
      <c r="NI331" s="198"/>
      <c r="NJ331" s="198"/>
      <c r="NK331" s="198"/>
      <c r="NL331" s="198"/>
      <c r="NM331" s="198"/>
      <c r="NN331" s="198"/>
      <c r="NO331" s="198"/>
      <c r="NP331" s="198"/>
      <c r="NQ331" s="198"/>
      <c r="NR331" s="198"/>
      <c r="NS331" s="198"/>
      <c r="NT331" s="198"/>
      <c r="NU331" s="198"/>
      <c r="NV331" s="198"/>
      <c r="NW331" s="198"/>
      <c r="NX331" s="198"/>
      <c r="NY331" s="198"/>
      <c r="NZ331" s="198"/>
      <c r="OA331" s="198"/>
      <c r="OB331" s="198"/>
      <c r="OC331" s="198"/>
      <c r="OD331" s="198"/>
      <c r="OE331" s="198"/>
      <c r="OF331" s="198"/>
      <c r="OG331" s="198"/>
      <c r="OH331" s="198"/>
      <c r="OI331" s="198"/>
      <c r="OJ331" s="198"/>
      <c r="OK331" s="198"/>
      <c r="OL331" s="198"/>
      <c r="OM331" s="198"/>
      <c r="ON331" s="198"/>
      <c r="OO331" s="198"/>
      <c r="OP331" s="198"/>
      <c r="OQ331" s="198"/>
      <c r="OR331" s="198"/>
      <c r="OS331" s="198"/>
      <c r="OT331" s="198"/>
      <c r="OU331" s="198"/>
      <c r="OV331" s="198"/>
      <c r="OW331" s="198"/>
      <c r="OX331" s="198"/>
      <c r="OY331" s="198"/>
      <c r="OZ331" s="198"/>
      <c r="PA331" s="198"/>
      <c r="PB331" s="198"/>
      <c r="PC331" s="198"/>
      <c r="PD331" s="198"/>
      <c r="PE331" s="198"/>
      <c r="PF331" s="198"/>
      <c r="PG331" s="198"/>
      <c r="PH331" s="198"/>
      <c r="PI331" s="198"/>
      <c r="PJ331" s="198"/>
      <c r="PK331" s="198"/>
      <c r="PL331" s="198"/>
      <c r="PM331" s="198"/>
      <c r="PN331" s="198"/>
      <c r="PO331" s="198"/>
      <c r="PP331" s="198"/>
      <c r="PQ331" s="198"/>
      <c r="PR331" s="198"/>
      <c r="PS331" s="198"/>
      <c r="PT331" s="198"/>
      <c r="PU331" s="198"/>
      <c r="PV331" s="198"/>
      <c r="PW331" s="198"/>
      <c r="PX331" s="261"/>
      <c r="PY331" s="261"/>
      <c r="PZ331" s="261"/>
      <c r="QA331" s="261"/>
      <c r="QB331" s="261"/>
      <c r="QC331" s="261"/>
      <c r="QD331" s="261"/>
      <c r="QE331" s="261"/>
      <c r="QF331" s="261"/>
      <c r="QG331" s="261"/>
      <c r="QH331" s="261"/>
      <c r="QI331" s="261"/>
      <c r="QJ331" s="261"/>
      <c r="QK331" s="261"/>
      <c r="QL331" s="261"/>
      <c r="QM331" s="261"/>
      <c r="QN331" s="261"/>
      <c r="QO331" s="261"/>
      <c r="QP331" s="261"/>
      <c r="QQ331" s="261"/>
      <c r="QR331" s="261"/>
      <c r="QS331" s="261"/>
      <c r="QT331" s="261"/>
      <c r="QU331" s="261"/>
      <c r="QV331" s="261"/>
      <c r="QW331" s="261"/>
      <c r="QX331" s="261"/>
      <c r="QY331" s="261"/>
      <c r="QZ331" s="261"/>
      <c r="RA331" s="261"/>
      <c r="RB331" s="261"/>
      <c r="RC331" s="261"/>
      <c r="RD331" s="261"/>
      <c r="RE331" s="261"/>
      <c r="RF331" s="261"/>
      <c r="RG331" s="261"/>
      <c r="RH331" s="261"/>
      <c r="RI331" s="261"/>
      <c r="RJ331" s="261"/>
      <c r="RK331" s="261"/>
      <c r="RL331" s="261"/>
      <c r="RM331" s="261"/>
      <c r="RN331" s="261"/>
      <c r="RO331" s="261"/>
      <c r="RP331" s="261"/>
      <c r="RQ331" s="261"/>
      <c r="RR331" s="261"/>
      <c r="RS331" s="261"/>
      <c r="RT331" s="261"/>
      <c r="RU331" s="261"/>
      <c r="RV331" s="261"/>
      <c r="RW331" s="261"/>
      <c r="RX331" s="261"/>
      <c r="RY331" s="261"/>
      <c r="RZ331" s="261"/>
      <c r="SA331" s="261"/>
      <c r="SB331" s="261"/>
      <c r="SC331" s="261"/>
      <c r="SD331" s="261"/>
      <c r="SE331" s="261"/>
    </row>
    <row r="332" spans="1:499" x14ac:dyDescent="0.2">
      <c r="A332" s="230" t="s">
        <v>830</v>
      </c>
      <c r="B332" s="231" t="s">
        <v>1564</v>
      </c>
      <c r="C332" s="225"/>
      <c r="D332" s="225"/>
      <c r="E332" s="225"/>
      <c r="F332" s="226" t="s">
        <v>6056</v>
      </c>
      <c r="G332" s="226" t="s">
        <v>5550</v>
      </c>
      <c r="H332" s="226" t="s">
        <v>5551</v>
      </c>
      <c r="I332" s="226" t="s">
        <v>6033</v>
      </c>
      <c r="J332" s="226"/>
      <c r="K332" s="226"/>
      <c r="L332" s="226"/>
      <c r="M332" s="226"/>
      <c r="N332" s="226" t="s">
        <v>5553</v>
      </c>
      <c r="O332" s="226" t="s">
        <v>5707</v>
      </c>
      <c r="P332" s="226"/>
      <c r="Q332" s="237">
        <v>0</v>
      </c>
      <c r="R332" s="238"/>
      <c r="S332" s="238"/>
      <c r="T332" s="238"/>
      <c r="U332" s="238"/>
      <c r="V332" s="238"/>
      <c r="W332" s="232" t="s">
        <v>5561</v>
      </c>
      <c r="X332" s="232"/>
      <c r="Y332" s="232" t="s">
        <v>5556</v>
      </c>
      <c r="Z332" s="235">
        <v>4.5999999999999996</v>
      </c>
      <c r="AA332" s="235">
        <v>9.26</v>
      </c>
      <c r="AB332" s="235">
        <v>0</v>
      </c>
      <c r="AC332" s="224">
        <v>36526</v>
      </c>
      <c r="AD332" s="224">
        <v>36526</v>
      </c>
      <c r="AE332" s="125">
        <v>18</v>
      </c>
      <c r="AF332" s="125">
        <v>24</v>
      </c>
      <c r="AG332" s="125">
        <v>12</v>
      </c>
      <c r="AH332" s="236">
        <v>1</v>
      </c>
      <c r="AI332" s="236" t="s">
        <v>819</v>
      </c>
      <c r="AJ332" s="125" t="s">
        <v>6225</v>
      </c>
      <c r="AK332" s="175" t="s">
        <v>5144</v>
      </c>
      <c r="AL332" s="125" t="s">
        <v>820</v>
      </c>
      <c r="AM332" s="27" t="s">
        <v>820</v>
      </c>
      <c r="AN332" s="126">
        <v>406.19</v>
      </c>
      <c r="AO332" s="126">
        <v>11.4</v>
      </c>
      <c r="AP332" s="126">
        <v>6.8</v>
      </c>
      <c r="AQ332" s="126">
        <v>1.8</v>
      </c>
      <c r="AR332" s="125">
        <v>0</v>
      </c>
      <c r="AS332" s="125">
        <v>0</v>
      </c>
      <c r="AT332" s="178">
        <v>43333</v>
      </c>
      <c r="AU332" s="178"/>
      <c r="AV332" s="178">
        <v>43161</v>
      </c>
      <c r="AW332" s="239" t="s">
        <v>855</v>
      </c>
      <c r="AX332" s="239" t="s">
        <v>846</v>
      </c>
      <c r="AY332" s="127"/>
      <c r="AZ332" s="127"/>
      <c r="BA332" s="128">
        <v>3000</v>
      </c>
      <c r="BB332" s="128" t="s">
        <v>489</v>
      </c>
      <c r="BC332" s="128"/>
      <c r="BD332" s="128">
        <v>1</v>
      </c>
      <c r="BE332" s="129" t="s">
        <v>541</v>
      </c>
      <c r="BF332" s="130">
        <v>1</v>
      </c>
      <c r="BG332" s="240"/>
      <c r="BH332" s="241"/>
      <c r="BI332" s="190"/>
      <c r="BJ332" s="131">
        <v>18504</v>
      </c>
      <c r="BK332" s="191">
        <v>17548</v>
      </c>
      <c r="BL332" s="13">
        <v>12305</v>
      </c>
      <c r="BM332" s="13">
        <v>6106</v>
      </c>
      <c r="BN332" s="27" t="s">
        <v>5557</v>
      </c>
      <c r="BO332" s="13" t="s">
        <v>705</v>
      </c>
      <c r="BP332" s="222">
        <v>16521</v>
      </c>
      <c r="BQ332" s="132"/>
      <c r="BR332" s="133"/>
      <c r="BS332" s="125">
        <v>1000000000</v>
      </c>
      <c r="BT332" s="134">
        <v>3038</v>
      </c>
      <c r="BU332" s="135">
        <v>0.83579999999999999</v>
      </c>
      <c r="BV332" s="134">
        <v>7960</v>
      </c>
      <c r="BW332" s="136">
        <v>0</v>
      </c>
      <c r="BX332" s="136">
        <v>4000</v>
      </c>
      <c r="BY332" s="136">
        <v>3960</v>
      </c>
      <c r="BZ332" s="134">
        <v>0</v>
      </c>
      <c r="CA332" s="134">
        <v>0</v>
      </c>
      <c r="CB332" s="134">
        <v>10998</v>
      </c>
      <c r="CC332" s="135">
        <v>0.40560000000000002</v>
      </c>
      <c r="CD332" s="134"/>
      <c r="CE332" s="134"/>
      <c r="CF332" s="137">
        <v>7506</v>
      </c>
      <c r="CG332" s="134">
        <v>6168</v>
      </c>
      <c r="CH332" s="132"/>
      <c r="CI332" s="132"/>
      <c r="CJ332" s="229" t="s">
        <v>820</v>
      </c>
      <c r="CK332" s="233" t="s">
        <v>820</v>
      </c>
      <c r="CL332" s="138">
        <v>14297</v>
      </c>
      <c r="CM332" s="138">
        <v>0</v>
      </c>
      <c r="CN332" s="135">
        <v>0</v>
      </c>
      <c r="CO332" s="135">
        <v>1.35</v>
      </c>
      <c r="CP332" s="139"/>
      <c r="CQ332" s="135">
        <v>1</v>
      </c>
      <c r="CR332" s="179">
        <v>43479</v>
      </c>
      <c r="CS332" s="180">
        <v>43479</v>
      </c>
      <c r="CT332" s="181">
        <v>43605</v>
      </c>
      <c r="CU332" s="181">
        <v>43311</v>
      </c>
      <c r="CV332" s="181">
        <v>43395</v>
      </c>
      <c r="CW332" s="181">
        <v>43395</v>
      </c>
      <c r="CX332" s="181">
        <v>43479</v>
      </c>
      <c r="CY332" s="135">
        <v>0</v>
      </c>
      <c r="CZ332" s="134">
        <v>0</v>
      </c>
      <c r="DA332" s="135">
        <v>0</v>
      </c>
      <c r="DB332" s="135">
        <v>2.197802197802198E-2</v>
      </c>
      <c r="DC332" s="135">
        <v>0</v>
      </c>
      <c r="DD332" s="135">
        <v>0</v>
      </c>
      <c r="DE332" s="140">
        <v>0</v>
      </c>
      <c r="DF332" s="13" t="s">
        <v>820</v>
      </c>
      <c r="DG332" s="80" t="s">
        <v>706</v>
      </c>
      <c r="DH332" s="18" t="b">
        <v>0</v>
      </c>
      <c r="DI332" s="79"/>
      <c r="DJ332" s="79"/>
      <c r="DK332" s="192"/>
      <c r="DL332" s="174"/>
      <c r="DM332" s="193"/>
      <c r="DN332" s="135"/>
      <c r="DO332" s="79"/>
      <c r="DP332" s="79"/>
      <c r="DQ332" s="79"/>
      <c r="DR332" s="79"/>
      <c r="DS332" s="79"/>
      <c r="DT332" s="79"/>
      <c r="DU332" s="79"/>
      <c r="DV332" s="18"/>
      <c r="DW332" s="18"/>
      <c r="DX332" s="18"/>
      <c r="DY332" s="177"/>
      <c r="DZ332" s="177">
        <v>0</v>
      </c>
      <c r="EA332" s="177">
        <v>0</v>
      </c>
      <c r="EB332" s="177">
        <v>0</v>
      </c>
      <c r="EC332" s="177">
        <v>0</v>
      </c>
      <c r="ED332" s="177">
        <v>0</v>
      </c>
      <c r="EE332" s="177">
        <v>0</v>
      </c>
      <c r="EF332" s="177">
        <v>0</v>
      </c>
      <c r="EG332" s="177">
        <v>0</v>
      </c>
      <c r="EH332" s="177">
        <v>0</v>
      </c>
      <c r="EI332" s="177">
        <v>0</v>
      </c>
      <c r="EJ332" s="177">
        <v>0</v>
      </c>
      <c r="EK332" s="177">
        <v>0</v>
      </c>
      <c r="EL332" s="177">
        <v>0</v>
      </c>
      <c r="EM332" s="177">
        <v>0</v>
      </c>
      <c r="EN332" s="177">
        <v>0</v>
      </c>
      <c r="EO332" s="177">
        <v>0</v>
      </c>
      <c r="EP332" s="177">
        <v>3574</v>
      </c>
      <c r="EQ332" s="177">
        <v>0</v>
      </c>
      <c r="ER332" s="177">
        <v>0</v>
      </c>
      <c r="ES332" s="177">
        <v>0</v>
      </c>
      <c r="ET332" s="177">
        <v>0</v>
      </c>
      <c r="EU332" s="177">
        <v>3325</v>
      </c>
      <c r="EV332" s="177">
        <v>0</v>
      </c>
      <c r="EW332" s="177">
        <v>0</v>
      </c>
      <c r="EX332" s="177">
        <v>0</v>
      </c>
      <c r="EY332" s="177">
        <v>3943</v>
      </c>
      <c r="EZ332" s="177">
        <v>0</v>
      </c>
      <c r="FA332" s="177">
        <v>0</v>
      </c>
      <c r="FB332" s="177">
        <v>4180</v>
      </c>
      <c r="FC332" s="250">
        <v>4983</v>
      </c>
      <c r="FD332" s="244">
        <v>3566</v>
      </c>
      <c r="FE332" s="244">
        <v>3526</v>
      </c>
      <c r="FF332" s="244">
        <v>3526</v>
      </c>
      <c r="FG332" s="250">
        <v>3286</v>
      </c>
      <c r="FH332" s="250">
        <v>3175</v>
      </c>
      <c r="FI332" s="250">
        <v>3175</v>
      </c>
      <c r="FJ332" s="250">
        <v>3175</v>
      </c>
      <c r="FK332" s="245">
        <v>2557</v>
      </c>
      <c r="FL332" s="245">
        <v>2557</v>
      </c>
      <c r="FM332" s="245">
        <v>2557</v>
      </c>
      <c r="FN332" s="245">
        <v>2557</v>
      </c>
      <c r="FO332" s="245">
        <v>2557</v>
      </c>
      <c r="FP332" s="245">
        <v>2557</v>
      </c>
      <c r="FQ332" s="245">
        <v>2557</v>
      </c>
      <c r="FR332" s="245">
        <v>2557</v>
      </c>
      <c r="FS332" s="245">
        <v>2557</v>
      </c>
      <c r="FT332" s="245">
        <v>2557</v>
      </c>
      <c r="FU332" s="245">
        <v>2557</v>
      </c>
      <c r="FV332" s="245">
        <v>2557</v>
      </c>
      <c r="FW332" s="245">
        <v>2557</v>
      </c>
      <c r="FX332" s="245">
        <v>2557</v>
      </c>
      <c r="FY332" s="245">
        <v>2557</v>
      </c>
      <c r="FZ332" s="245">
        <v>2557</v>
      </c>
      <c r="GA332" s="245">
        <v>2557</v>
      </c>
      <c r="GB332" s="245">
        <v>2557</v>
      </c>
      <c r="GC332" s="245">
        <v>2557</v>
      </c>
      <c r="GD332" s="250">
        <v>3508</v>
      </c>
      <c r="GE332" s="250">
        <v>3493</v>
      </c>
      <c r="GF332" s="250">
        <v>3482</v>
      </c>
      <c r="GG332" s="250">
        <v>3422</v>
      </c>
      <c r="GH332" s="250">
        <v>3392</v>
      </c>
      <c r="GI332" s="250">
        <v>3392</v>
      </c>
      <c r="GJ332" s="250">
        <v>3392</v>
      </c>
      <c r="GK332" s="250">
        <v>3392</v>
      </c>
      <c r="GL332" s="250">
        <v>3366</v>
      </c>
      <c r="GM332" s="250">
        <v>3316</v>
      </c>
      <c r="GN332" s="250">
        <v>3314</v>
      </c>
      <c r="GO332" s="250">
        <v>3299</v>
      </c>
      <c r="GP332" s="250">
        <v>3299</v>
      </c>
      <c r="GQ332" s="250">
        <v>3299</v>
      </c>
      <c r="GR332" s="250">
        <v>3283</v>
      </c>
      <c r="GS332" s="250">
        <v>3218</v>
      </c>
      <c r="GT332" s="250">
        <v>3132</v>
      </c>
      <c r="GU332" s="250">
        <v>3060</v>
      </c>
      <c r="GV332" s="250">
        <v>3035</v>
      </c>
      <c r="GW332" s="250">
        <v>3035</v>
      </c>
      <c r="GX332" s="250">
        <v>3035</v>
      </c>
      <c r="GY332" s="250">
        <v>3024</v>
      </c>
      <c r="GZ332" s="250">
        <v>2995</v>
      </c>
      <c r="HA332" s="245">
        <v>2915</v>
      </c>
      <c r="HB332" s="245">
        <v>2874</v>
      </c>
      <c r="HC332" s="245">
        <v>2811</v>
      </c>
      <c r="HD332" s="245">
        <v>2811</v>
      </c>
      <c r="HE332" s="245">
        <v>1</v>
      </c>
      <c r="HF332" s="245">
        <v>2780</v>
      </c>
      <c r="HG332" s="245">
        <v>2780</v>
      </c>
      <c r="HH332" s="245">
        <v>2568</v>
      </c>
      <c r="HI332" s="245">
        <v>2568</v>
      </c>
      <c r="HJ332" s="245">
        <v>2503</v>
      </c>
      <c r="HK332" s="196"/>
      <c r="HL332" s="196"/>
      <c r="HM332" s="245">
        <v>2447</v>
      </c>
      <c r="HN332" s="245">
        <v>2387</v>
      </c>
      <c r="HO332" s="245">
        <v>2780</v>
      </c>
      <c r="HP332" s="245">
        <v>2292</v>
      </c>
      <c r="HQ332" s="245">
        <v>2291</v>
      </c>
      <c r="HR332" s="245">
        <v>2252</v>
      </c>
      <c r="HS332" s="245">
        <v>2252</v>
      </c>
      <c r="HT332" s="245">
        <v>2252</v>
      </c>
      <c r="HU332" s="245">
        <v>2218</v>
      </c>
      <c r="HV332" s="196"/>
      <c r="HW332" s="245">
        <v>2202</v>
      </c>
      <c r="HX332" s="245">
        <v>2163</v>
      </c>
      <c r="HY332" s="245">
        <v>2143</v>
      </c>
      <c r="HZ332" s="245">
        <v>2143</v>
      </c>
      <c r="IA332" s="245">
        <v>2143</v>
      </c>
      <c r="IB332" s="245">
        <v>3154</v>
      </c>
      <c r="IC332" s="245">
        <v>3086</v>
      </c>
      <c r="ID332" s="245">
        <v>3044</v>
      </c>
      <c r="IE332" s="245">
        <v>3004</v>
      </c>
      <c r="IF332" s="245">
        <v>2988</v>
      </c>
      <c r="IG332" s="245">
        <v>2988</v>
      </c>
      <c r="IH332" s="245">
        <v>2988</v>
      </c>
      <c r="II332" s="245">
        <v>2935</v>
      </c>
      <c r="IJ332" s="245">
        <v>2917</v>
      </c>
      <c r="IK332" s="245">
        <v>2879</v>
      </c>
      <c r="IL332" s="245">
        <v>2843</v>
      </c>
      <c r="IM332" s="245">
        <v>2807</v>
      </c>
      <c r="IN332" s="245">
        <v>2807</v>
      </c>
      <c r="IO332" s="245">
        <v>2807</v>
      </c>
      <c r="IP332" s="245">
        <v>2794</v>
      </c>
      <c r="IQ332" s="245">
        <v>2784</v>
      </c>
      <c r="IR332" s="245">
        <v>2759</v>
      </c>
      <c r="IS332" s="245">
        <v>2747</v>
      </c>
      <c r="IT332" s="245">
        <v>2711</v>
      </c>
      <c r="IU332" s="245">
        <v>2711</v>
      </c>
      <c r="IV332" s="245">
        <v>2711</v>
      </c>
      <c r="IW332" s="245">
        <v>2691</v>
      </c>
      <c r="IX332" s="245">
        <v>2570</v>
      </c>
      <c r="IY332" s="245">
        <v>2532</v>
      </c>
      <c r="IZ332" s="196"/>
      <c r="JA332" s="250">
        <v>3476</v>
      </c>
      <c r="JB332" s="250">
        <v>3476</v>
      </c>
      <c r="JC332" s="250">
        <v>3476</v>
      </c>
      <c r="JD332" s="245">
        <v>3441</v>
      </c>
      <c r="JE332" s="245">
        <v>3441</v>
      </c>
      <c r="JF332" s="245">
        <v>3392</v>
      </c>
      <c r="JG332" s="245">
        <v>3361</v>
      </c>
      <c r="JH332" s="245">
        <v>3321</v>
      </c>
      <c r="JI332" s="245">
        <v>3321</v>
      </c>
      <c r="JJ332" s="245"/>
      <c r="JK332" s="242">
        <v>3270</v>
      </c>
      <c r="JL332" s="245">
        <v>3223</v>
      </c>
      <c r="JM332" s="245">
        <v>3191</v>
      </c>
      <c r="JN332" s="245">
        <v>3153</v>
      </c>
      <c r="JO332" s="245">
        <v>3093</v>
      </c>
      <c r="JP332" s="245">
        <v>3093</v>
      </c>
      <c r="JQ332" s="196"/>
      <c r="JR332" s="245">
        <v>3066</v>
      </c>
      <c r="JS332" s="245">
        <v>3062</v>
      </c>
      <c r="JT332" s="245">
        <v>3042</v>
      </c>
      <c r="JU332" s="245">
        <v>2984</v>
      </c>
      <c r="JV332" s="245">
        <v>2823</v>
      </c>
      <c r="JW332" s="245">
        <v>2823</v>
      </c>
      <c r="JX332" s="245">
        <v>2823</v>
      </c>
      <c r="JY332" s="245">
        <v>2751</v>
      </c>
      <c r="JZ332" s="245">
        <v>2726</v>
      </c>
      <c r="KA332" s="245">
        <v>2669</v>
      </c>
      <c r="KB332" s="245">
        <v>2578</v>
      </c>
      <c r="KC332" s="245">
        <v>2459</v>
      </c>
      <c r="KD332" s="245">
        <v>2459</v>
      </c>
      <c r="KE332" s="245">
        <v>2459</v>
      </c>
      <c r="KF332" s="245">
        <v>2371</v>
      </c>
      <c r="KG332" s="245">
        <v>2278</v>
      </c>
      <c r="KH332" s="245">
        <v>3263</v>
      </c>
      <c r="KI332" s="245">
        <v>3258</v>
      </c>
      <c r="KJ332" s="245">
        <v>3236</v>
      </c>
      <c r="KK332" s="245">
        <v>3236</v>
      </c>
      <c r="KL332" s="245">
        <v>3236</v>
      </c>
      <c r="KM332" s="245">
        <v>3150</v>
      </c>
      <c r="KN332" s="245">
        <v>3125</v>
      </c>
      <c r="KO332" s="250">
        <v>4129</v>
      </c>
      <c r="KP332" s="250">
        <v>4129</v>
      </c>
      <c r="KQ332" s="250">
        <v>4129</v>
      </c>
      <c r="KR332" s="250">
        <v>4129</v>
      </c>
      <c r="KS332" s="250">
        <v>4129</v>
      </c>
      <c r="KT332" s="250">
        <v>4034</v>
      </c>
      <c r="KU332" s="250">
        <v>4009</v>
      </c>
      <c r="KV332" s="250">
        <v>3835</v>
      </c>
      <c r="KW332" s="250">
        <v>3835</v>
      </c>
      <c r="KX332" s="196"/>
      <c r="KY332" s="196"/>
      <c r="KZ332" s="196"/>
      <c r="LA332" s="196"/>
      <c r="LB332" s="245">
        <v>3433</v>
      </c>
      <c r="LC332" s="245">
        <v>3321</v>
      </c>
      <c r="LD332" s="245">
        <v>3321</v>
      </c>
      <c r="LE332" s="245">
        <v>3321</v>
      </c>
      <c r="LF332" s="199">
        <v>0</v>
      </c>
      <c r="LG332" s="245">
        <v>3300</v>
      </c>
      <c r="LH332" s="196"/>
      <c r="LI332" s="196"/>
      <c r="LJ332" s="196"/>
      <c r="LK332" s="196"/>
      <c r="LL332" s="196"/>
      <c r="LM332" s="196"/>
      <c r="LN332" s="196"/>
      <c r="LO332" s="196"/>
      <c r="LP332" s="196"/>
      <c r="LQ332" s="245">
        <v>3300</v>
      </c>
      <c r="LR332" s="196"/>
      <c r="LS332" s="196"/>
      <c r="LT332" s="196"/>
      <c r="LU332" s="196"/>
      <c r="LV332" s="196"/>
      <c r="LW332" s="196"/>
      <c r="LX332" s="196"/>
      <c r="LY332" s="196"/>
      <c r="LZ332" s="196"/>
      <c r="MA332" s="196"/>
      <c r="MB332" s="196"/>
      <c r="MC332" s="196"/>
      <c r="MD332" s="196"/>
      <c r="ME332" s="196"/>
      <c r="MF332" s="196"/>
      <c r="MG332" s="196"/>
      <c r="MH332" s="196"/>
      <c r="MI332" s="196"/>
      <c r="MJ332" s="196"/>
      <c r="MK332" s="196"/>
      <c r="ML332" s="196"/>
      <c r="MM332" s="196"/>
      <c r="MN332" s="245">
        <v>3300</v>
      </c>
      <c r="MO332" s="245">
        <v>3038</v>
      </c>
      <c r="MP332" s="196"/>
      <c r="MQ332" s="245">
        <v>3038</v>
      </c>
      <c r="MR332" s="196"/>
      <c r="MS332" s="196"/>
      <c r="MT332" s="196"/>
      <c r="MU332" s="196"/>
      <c r="MV332" s="196"/>
      <c r="MW332" s="196"/>
      <c r="MX332" s="196"/>
      <c r="MY332" s="196"/>
      <c r="MZ332" s="196"/>
      <c r="NA332" s="245">
        <v>3038</v>
      </c>
      <c r="NB332" s="196"/>
      <c r="NC332" s="196"/>
      <c r="ND332" s="196"/>
      <c r="NE332" s="196"/>
      <c r="NF332" s="196"/>
      <c r="NG332" s="196"/>
      <c r="NH332" s="196"/>
      <c r="NI332" s="196"/>
      <c r="NJ332" s="196"/>
      <c r="NK332" s="196"/>
      <c r="NL332" s="196"/>
      <c r="NM332" s="196"/>
      <c r="NN332" s="196"/>
      <c r="NO332" s="196"/>
      <c r="NP332" s="196"/>
      <c r="NQ332" s="196"/>
      <c r="NR332" s="196"/>
      <c r="NS332" s="196"/>
      <c r="NT332" s="196"/>
      <c r="NU332" s="196"/>
      <c r="NV332" s="196"/>
      <c r="NW332" s="196"/>
      <c r="NX332" s="196"/>
      <c r="NY332" s="196"/>
      <c r="NZ332" s="196"/>
      <c r="OA332" s="196"/>
      <c r="OB332" s="196"/>
      <c r="OC332" s="196"/>
      <c r="OD332" s="196"/>
      <c r="OE332" s="196"/>
      <c r="OF332" s="196"/>
      <c r="OG332" s="196"/>
      <c r="OH332" s="196"/>
      <c r="OI332" s="196"/>
      <c r="OJ332" s="196"/>
      <c r="OK332" s="196"/>
      <c r="OL332" s="196"/>
      <c r="OM332" s="196"/>
      <c r="ON332" s="196"/>
      <c r="OO332" s="196"/>
      <c r="OP332" s="196"/>
      <c r="OQ332" s="196"/>
      <c r="OR332" s="196"/>
      <c r="OS332" s="196"/>
      <c r="OT332" s="196"/>
      <c r="OU332" s="196"/>
      <c r="OV332" s="196"/>
      <c r="OW332" s="196"/>
      <c r="OX332" s="196"/>
      <c r="OY332" s="196"/>
      <c r="OZ332" s="196"/>
      <c r="PA332" s="196"/>
      <c r="PB332" s="196"/>
      <c r="PC332" s="196"/>
      <c r="PD332" s="196"/>
      <c r="PE332" s="196"/>
      <c r="PF332" s="196"/>
      <c r="PG332" s="196"/>
      <c r="PH332" s="196"/>
      <c r="PI332" s="196"/>
      <c r="PJ332" s="196"/>
      <c r="PK332" s="196"/>
      <c r="PL332" s="196"/>
      <c r="PM332" s="196"/>
      <c r="PN332" s="196"/>
      <c r="PO332" s="196"/>
      <c r="PP332" s="196"/>
      <c r="PQ332" s="196"/>
      <c r="PR332" s="196"/>
      <c r="PS332" s="196"/>
      <c r="PT332" s="196"/>
      <c r="PU332" s="196"/>
      <c r="PV332" s="196"/>
      <c r="PW332" s="196"/>
      <c r="PX332" s="261"/>
      <c r="PY332" s="261"/>
      <c r="PZ332" s="261"/>
      <c r="QA332" s="261"/>
      <c r="QB332" s="261"/>
      <c r="QC332" s="261"/>
      <c r="QD332" s="261"/>
      <c r="QE332" s="261"/>
      <c r="QF332" s="261"/>
      <c r="QG332" s="261"/>
      <c r="QH332" s="261"/>
      <c r="QI332" s="261"/>
      <c r="QJ332" s="261"/>
      <c r="QK332" s="261"/>
      <c r="QL332" s="261"/>
      <c r="QM332" s="261"/>
      <c r="QN332" s="261"/>
      <c r="QO332" s="261"/>
      <c r="QP332" s="261"/>
      <c r="QQ332" s="261"/>
      <c r="QR332" s="261"/>
      <c r="QS332" s="261"/>
      <c r="QT332" s="261"/>
      <c r="QU332" s="261"/>
      <c r="QV332" s="261"/>
      <c r="QW332" s="261"/>
      <c r="QX332" s="261"/>
      <c r="QY332" s="261"/>
      <c r="QZ332" s="261"/>
      <c r="RA332" s="261"/>
      <c r="RB332" s="261"/>
      <c r="RC332" s="261"/>
      <c r="RD332" s="261"/>
      <c r="RE332" s="261"/>
      <c r="RF332" s="261"/>
      <c r="RG332" s="261"/>
      <c r="RH332" s="261"/>
      <c r="RI332" s="261"/>
      <c r="RJ332" s="261"/>
      <c r="RK332" s="261"/>
      <c r="RL332" s="261"/>
      <c r="RM332" s="261"/>
      <c r="RN332" s="261"/>
      <c r="RO332" s="261"/>
      <c r="RP332" s="261"/>
      <c r="RQ332" s="261"/>
      <c r="RR332" s="261"/>
      <c r="RS332" s="261"/>
      <c r="RT332" s="261"/>
      <c r="RU332" s="261"/>
      <c r="RV332" s="261"/>
      <c r="RW332" s="261"/>
      <c r="RX332" s="261"/>
      <c r="RY332" s="261"/>
      <c r="RZ332" s="261"/>
      <c r="SA332" s="261"/>
      <c r="SB332" s="261"/>
      <c r="SC332" s="261"/>
      <c r="SD332" s="261"/>
      <c r="SE332" s="261"/>
    </row>
    <row r="333" spans="1:499" x14ac:dyDescent="0.2">
      <c r="A333" s="230" t="s">
        <v>830</v>
      </c>
      <c r="B333" s="231" t="s">
        <v>3687</v>
      </c>
      <c r="C333" s="225"/>
      <c r="D333" s="225"/>
      <c r="E333" s="225"/>
      <c r="F333" s="226" t="s">
        <v>6057</v>
      </c>
      <c r="G333" s="226" t="s">
        <v>5550</v>
      </c>
      <c r="H333" s="226" t="s">
        <v>5551</v>
      </c>
      <c r="I333" s="226" t="s">
        <v>6033</v>
      </c>
      <c r="J333" s="226"/>
      <c r="K333" s="226"/>
      <c r="L333" s="226"/>
      <c r="M333" s="226"/>
      <c r="N333" s="226" t="s">
        <v>5553</v>
      </c>
      <c r="O333" s="226" t="s">
        <v>6045</v>
      </c>
      <c r="P333" s="226"/>
      <c r="Q333" s="237">
        <v>0</v>
      </c>
      <c r="R333" s="238"/>
      <c r="S333" s="238"/>
      <c r="T333" s="238"/>
      <c r="U333" s="238"/>
      <c r="V333" s="238"/>
      <c r="W333" s="232" t="s">
        <v>5565</v>
      </c>
      <c r="X333" s="232"/>
      <c r="Y333" s="232" t="s">
        <v>5556</v>
      </c>
      <c r="Z333" s="235">
        <v>1.67</v>
      </c>
      <c r="AA333" s="235">
        <v>2.64</v>
      </c>
      <c r="AB333" s="235">
        <v>0</v>
      </c>
      <c r="AC333" s="224">
        <v>36526</v>
      </c>
      <c r="AD333" s="224">
        <v>36526</v>
      </c>
      <c r="AE333" s="125">
        <v>18</v>
      </c>
      <c r="AF333" s="125">
        <v>24</v>
      </c>
      <c r="AG333" s="125">
        <v>12</v>
      </c>
      <c r="AH333" s="236">
        <v>1</v>
      </c>
      <c r="AI333" s="236" t="s">
        <v>5297</v>
      </c>
      <c r="AJ333" s="125" t="s">
        <v>6255</v>
      </c>
      <c r="AK333" s="175" t="s">
        <v>5144</v>
      </c>
      <c r="AL333" s="125">
        <v>1330</v>
      </c>
      <c r="AM333" s="27" t="s">
        <v>820</v>
      </c>
      <c r="AN333" s="126">
        <v>25.43</v>
      </c>
      <c r="AO333" s="126">
        <v>9.8000000000000007</v>
      </c>
      <c r="AP333" s="126">
        <v>5.7</v>
      </c>
      <c r="AQ333" s="126">
        <v>2.9</v>
      </c>
      <c r="AR333" s="125">
        <v>0</v>
      </c>
      <c r="AS333" s="125">
        <v>0</v>
      </c>
      <c r="AT333" s="178">
        <v>43333</v>
      </c>
      <c r="AU333" s="178"/>
      <c r="AV333" s="178">
        <v>43076</v>
      </c>
      <c r="AW333" s="239" t="s">
        <v>855</v>
      </c>
      <c r="AX333" s="239" t="s">
        <v>846</v>
      </c>
      <c r="AY333" s="127"/>
      <c r="AZ333" s="127"/>
      <c r="BA333" s="128">
        <v>300</v>
      </c>
      <c r="BB333" s="128" t="s">
        <v>489</v>
      </c>
      <c r="BC333" s="128"/>
      <c r="BD333" s="128">
        <v>1</v>
      </c>
      <c r="BE333" s="129" t="s">
        <v>541</v>
      </c>
      <c r="BF333" s="130">
        <v>1</v>
      </c>
      <c r="BG333" s="240"/>
      <c r="BH333" s="241"/>
      <c r="BI333" s="190"/>
      <c r="BJ333" s="131">
        <v>1000</v>
      </c>
      <c r="BK333" s="191">
        <v>1099</v>
      </c>
      <c r="BL333" s="13">
        <v>665</v>
      </c>
      <c r="BM333" s="13">
        <v>330</v>
      </c>
      <c r="BN333" s="27" t="s">
        <v>705</v>
      </c>
      <c r="BO333" s="13" t="s">
        <v>705</v>
      </c>
      <c r="BP333" s="222">
        <v>540</v>
      </c>
      <c r="BQ333" s="132"/>
      <c r="BR333" s="133"/>
      <c r="BS333" s="125">
        <v>1000000000</v>
      </c>
      <c r="BT333" s="134">
        <v>584</v>
      </c>
      <c r="BU333" s="135">
        <v>0.41599999999999998</v>
      </c>
      <c r="BV333" s="134">
        <v>0</v>
      </c>
      <c r="BW333" s="136">
        <v>0</v>
      </c>
      <c r="BX333" s="136">
        <v>0</v>
      </c>
      <c r="BY333" s="136">
        <v>0</v>
      </c>
      <c r="BZ333" s="134">
        <v>0</v>
      </c>
      <c r="CA333" s="134">
        <v>0</v>
      </c>
      <c r="CB333" s="134">
        <v>584</v>
      </c>
      <c r="CC333" s="135">
        <v>0.41599999999999998</v>
      </c>
      <c r="CD333" s="134"/>
      <c r="CE333" s="134"/>
      <c r="CF333" s="137">
        <v>416</v>
      </c>
      <c r="CG333" s="134">
        <v>333</v>
      </c>
      <c r="CH333" s="132"/>
      <c r="CI333" s="132"/>
      <c r="CJ333" s="229" t="s">
        <v>820</v>
      </c>
      <c r="CK333" s="233" t="s">
        <v>820</v>
      </c>
      <c r="CL333" s="138">
        <v>0</v>
      </c>
      <c r="CM333" s="138">
        <v>0</v>
      </c>
      <c r="CN333" s="135">
        <v>0</v>
      </c>
      <c r="CO333" s="135">
        <v>0.77</v>
      </c>
      <c r="CP333" s="139"/>
      <c r="CQ333" s="135">
        <v>1</v>
      </c>
      <c r="CR333" s="179">
        <v>43319</v>
      </c>
      <c r="CS333" s="180">
        <v>43367</v>
      </c>
      <c r="CT333" s="181">
        <v>43493</v>
      </c>
      <c r="CU333" s="181">
        <v>43311</v>
      </c>
      <c r="CV333" s="181">
        <v>43395</v>
      </c>
      <c r="CW333" s="181">
        <v>43395</v>
      </c>
      <c r="CX333" s="181">
        <v>43479</v>
      </c>
      <c r="CY333" s="135">
        <v>1.0754499414018279</v>
      </c>
      <c r="CZ333" s="134">
        <v>9944</v>
      </c>
      <c r="DA333" s="135">
        <v>7.7669902912621352E-2</v>
      </c>
      <c r="DB333" s="135">
        <v>0.28155339805825241</v>
      </c>
      <c r="DC333" s="135">
        <v>0.18446601941747573</v>
      </c>
      <c r="DD333" s="135">
        <v>0</v>
      </c>
      <c r="DE333" s="140">
        <v>0</v>
      </c>
      <c r="DF333" s="13" t="s">
        <v>820</v>
      </c>
      <c r="DG333" s="80" t="s">
        <v>706</v>
      </c>
      <c r="DH333" s="18" t="b">
        <v>0</v>
      </c>
      <c r="DI333" s="79"/>
      <c r="DJ333" s="79"/>
      <c r="DK333" s="192"/>
      <c r="DL333" s="174"/>
      <c r="DM333" s="193"/>
      <c r="DN333" s="135"/>
      <c r="DO333" s="79"/>
      <c r="DP333" s="79"/>
      <c r="DQ333" s="79"/>
      <c r="DR333" s="79"/>
      <c r="DS333" s="79"/>
      <c r="DT333" s="79"/>
      <c r="DU333" s="79"/>
      <c r="DV333" s="18"/>
      <c r="DW333" s="18"/>
      <c r="DX333" s="18"/>
      <c r="DY333" s="177"/>
      <c r="DZ333" s="177">
        <v>0</v>
      </c>
      <c r="EA333" s="177">
        <v>0</v>
      </c>
      <c r="EB333" s="177">
        <v>0</v>
      </c>
      <c r="EC333" s="177">
        <v>0</v>
      </c>
      <c r="ED333" s="177">
        <v>0</v>
      </c>
      <c r="EE333" s="177">
        <v>0</v>
      </c>
      <c r="EF333" s="177">
        <v>0</v>
      </c>
      <c r="EG333" s="177">
        <v>0</v>
      </c>
      <c r="EH333" s="177">
        <v>0</v>
      </c>
      <c r="EI333" s="177">
        <v>0</v>
      </c>
      <c r="EJ333" s="177">
        <v>0</v>
      </c>
      <c r="EK333" s="177">
        <v>0</v>
      </c>
      <c r="EL333" s="177">
        <v>0</v>
      </c>
      <c r="EM333" s="177">
        <v>0</v>
      </c>
      <c r="EN333" s="177">
        <v>0</v>
      </c>
      <c r="EO333" s="177">
        <v>0</v>
      </c>
      <c r="EP333" s="177">
        <v>0</v>
      </c>
      <c r="EQ333" s="177">
        <v>0</v>
      </c>
      <c r="ER333" s="177">
        <v>0</v>
      </c>
      <c r="ES333" s="177">
        <v>0</v>
      </c>
      <c r="ET333" s="177">
        <v>0</v>
      </c>
      <c r="EU333" s="177">
        <v>0</v>
      </c>
      <c r="EV333" s="177">
        <v>0</v>
      </c>
      <c r="EW333" s="177">
        <v>0</v>
      </c>
      <c r="EX333" s="177">
        <v>0</v>
      </c>
      <c r="EY333" s="177">
        <v>309</v>
      </c>
      <c r="EZ333" s="177">
        <v>0</v>
      </c>
      <c r="FA333" s="177">
        <v>0</v>
      </c>
      <c r="FB333" s="177">
        <v>411</v>
      </c>
      <c r="FC333" s="250">
        <v>223</v>
      </c>
      <c r="FD333" s="245">
        <v>64</v>
      </c>
      <c r="FE333" s="250">
        <v>264</v>
      </c>
      <c r="FF333" s="250">
        <v>264</v>
      </c>
      <c r="FG333" s="245">
        <v>106</v>
      </c>
      <c r="FH333" s="245">
        <v>106</v>
      </c>
      <c r="FI333" s="245">
        <v>106</v>
      </c>
      <c r="FJ333" s="245">
        <v>106</v>
      </c>
      <c r="FK333" s="250">
        <v>231</v>
      </c>
      <c r="FL333" s="250">
        <v>231</v>
      </c>
      <c r="FM333" s="250">
        <v>231</v>
      </c>
      <c r="FN333" s="250">
        <v>231</v>
      </c>
      <c r="FO333" s="250">
        <v>231</v>
      </c>
      <c r="FP333" s="250">
        <v>231</v>
      </c>
      <c r="FQ333" s="250">
        <v>231</v>
      </c>
      <c r="FR333" s="250">
        <v>231</v>
      </c>
      <c r="FS333" s="250">
        <v>231</v>
      </c>
      <c r="FT333" s="250">
        <v>231</v>
      </c>
      <c r="FU333" s="250">
        <v>231</v>
      </c>
      <c r="FV333" s="250">
        <v>231</v>
      </c>
      <c r="FW333" s="250">
        <v>231</v>
      </c>
      <c r="FX333" s="250">
        <v>231</v>
      </c>
      <c r="FY333" s="250">
        <v>231</v>
      </c>
      <c r="FZ333" s="250">
        <v>231</v>
      </c>
      <c r="GA333" s="250">
        <v>231</v>
      </c>
      <c r="GB333" s="250">
        <v>231</v>
      </c>
      <c r="GC333" s="250">
        <v>231</v>
      </c>
      <c r="GD333" s="245">
        <v>154</v>
      </c>
      <c r="GE333" s="245">
        <v>154</v>
      </c>
      <c r="GF333" s="245">
        <v>154</v>
      </c>
      <c r="GG333" s="245">
        <v>154</v>
      </c>
      <c r="GH333" s="245">
        <v>154</v>
      </c>
      <c r="GI333" s="245">
        <v>154</v>
      </c>
      <c r="GJ333" s="245">
        <v>154</v>
      </c>
      <c r="GK333" s="245">
        <v>154</v>
      </c>
      <c r="GL333" s="245">
        <v>147</v>
      </c>
      <c r="GM333" s="245">
        <v>147</v>
      </c>
      <c r="GN333" s="245">
        <v>144</v>
      </c>
      <c r="GO333" s="245">
        <v>144</v>
      </c>
      <c r="GP333" s="245">
        <v>144</v>
      </c>
      <c r="GQ333" s="245">
        <v>144</v>
      </c>
      <c r="GR333" s="245">
        <v>144</v>
      </c>
      <c r="GS333" s="245">
        <v>144</v>
      </c>
      <c r="GT333" s="245">
        <v>144</v>
      </c>
      <c r="GU333" s="245">
        <v>144</v>
      </c>
      <c r="GV333" s="245">
        <v>144</v>
      </c>
      <c r="GW333" s="245">
        <v>144</v>
      </c>
      <c r="GX333" s="245">
        <v>144</v>
      </c>
      <c r="GY333" s="245">
        <v>141</v>
      </c>
      <c r="GZ333" s="245">
        <v>141</v>
      </c>
      <c r="HA333" s="245">
        <v>129</v>
      </c>
      <c r="HB333" s="245">
        <v>129</v>
      </c>
      <c r="HC333" s="245">
        <v>129</v>
      </c>
      <c r="HD333" s="245">
        <v>129</v>
      </c>
      <c r="HE333" s="245">
        <v>1</v>
      </c>
      <c r="HF333" s="245">
        <v>129</v>
      </c>
      <c r="HG333" s="245">
        <v>129</v>
      </c>
      <c r="HH333" s="245">
        <v>129</v>
      </c>
      <c r="HI333" s="242">
        <v>129</v>
      </c>
      <c r="HJ333" s="242">
        <v>123</v>
      </c>
      <c r="HK333" s="198"/>
      <c r="HL333" s="198"/>
      <c r="HM333" s="242">
        <v>103</v>
      </c>
      <c r="HN333" s="242">
        <v>103</v>
      </c>
      <c r="HO333" s="242">
        <v>129</v>
      </c>
      <c r="HP333" s="242">
        <v>96</v>
      </c>
      <c r="HQ333" s="242">
        <v>96</v>
      </c>
      <c r="HR333" s="242">
        <v>96</v>
      </c>
      <c r="HS333" s="242">
        <v>96</v>
      </c>
      <c r="HT333" s="242">
        <v>96</v>
      </c>
      <c r="HU333" s="242">
        <v>96</v>
      </c>
      <c r="HV333" s="198"/>
      <c r="HW333" s="242">
        <v>96</v>
      </c>
      <c r="HX333" s="242">
        <v>96</v>
      </c>
      <c r="HY333" s="242">
        <v>96</v>
      </c>
      <c r="HZ333" s="242">
        <v>96</v>
      </c>
      <c r="IA333" s="242">
        <v>96</v>
      </c>
      <c r="IB333" s="242">
        <v>95</v>
      </c>
      <c r="IC333" s="242">
        <v>95</v>
      </c>
      <c r="ID333" s="242">
        <v>92</v>
      </c>
      <c r="IE333" s="242">
        <v>92</v>
      </c>
      <c r="IF333" s="242">
        <v>92</v>
      </c>
      <c r="IG333" s="242">
        <v>92</v>
      </c>
      <c r="IH333" s="242">
        <v>92</v>
      </c>
      <c r="II333" s="242">
        <v>89</v>
      </c>
      <c r="IJ333" s="242">
        <v>89</v>
      </c>
      <c r="IK333" s="242">
        <v>79</v>
      </c>
      <c r="IL333" s="242">
        <v>78</v>
      </c>
      <c r="IM333" s="242">
        <v>67</v>
      </c>
      <c r="IN333" s="242">
        <v>67</v>
      </c>
      <c r="IO333" s="242">
        <v>67</v>
      </c>
      <c r="IP333" s="242">
        <v>67</v>
      </c>
      <c r="IQ333" s="242">
        <v>67</v>
      </c>
      <c r="IR333" s="242">
        <v>65</v>
      </c>
      <c r="IS333" s="242">
        <v>65</v>
      </c>
      <c r="IT333" s="242">
        <v>60</v>
      </c>
      <c r="IU333" s="242">
        <v>60</v>
      </c>
      <c r="IV333" s="242">
        <v>60</v>
      </c>
      <c r="IW333" s="242">
        <v>60</v>
      </c>
      <c r="IX333" s="242">
        <v>60</v>
      </c>
      <c r="IY333" s="242">
        <v>60</v>
      </c>
      <c r="IZ333" s="198"/>
      <c r="JA333" s="242">
        <v>57</v>
      </c>
      <c r="JB333" s="242">
        <v>57</v>
      </c>
      <c r="JC333" s="242">
        <v>57</v>
      </c>
      <c r="JD333" s="242">
        <v>52</v>
      </c>
      <c r="JE333" s="242">
        <v>52</v>
      </c>
      <c r="JF333" s="242">
        <v>52</v>
      </c>
      <c r="JG333" s="242">
        <v>47</v>
      </c>
      <c r="JH333" s="242">
        <v>32</v>
      </c>
      <c r="JI333" s="242">
        <v>32</v>
      </c>
      <c r="JJ333" s="242"/>
      <c r="JK333" s="242">
        <v>32</v>
      </c>
      <c r="JL333" s="242">
        <v>27</v>
      </c>
      <c r="JM333" s="242">
        <v>27</v>
      </c>
      <c r="JN333" s="242">
        <v>27</v>
      </c>
      <c r="JO333" s="242">
        <v>25</v>
      </c>
      <c r="JP333" s="242">
        <v>25</v>
      </c>
      <c r="JQ333" s="198"/>
      <c r="JR333" s="242">
        <v>25</v>
      </c>
      <c r="JS333" s="242">
        <v>25</v>
      </c>
      <c r="JT333" s="242">
        <v>25</v>
      </c>
      <c r="JU333" s="242">
        <v>5</v>
      </c>
      <c r="JV333" s="242">
        <v>1</v>
      </c>
      <c r="JW333" s="242">
        <v>1</v>
      </c>
      <c r="JX333" s="242">
        <v>1</v>
      </c>
      <c r="JY333" s="242">
        <v>1</v>
      </c>
      <c r="JZ333" s="242">
        <v>1</v>
      </c>
      <c r="KA333" s="243">
        <v>0</v>
      </c>
      <c r="KB333" s="243">
        <v>0</v>
      </c>
      <c r="KC333" s="243">
        <v>0</v>
      </c>
      <c r="KD333" s="243">
        <v>0</v>
      </c>
      <c r="KE333" s="243">
        <v>0</v>
      </c>
      <c r="KF333" s="243">
        <v>0</v>
      </c>
      <c r="KG333" s="243">
        <v>0</v>
      </c>
      <c r="KH333" s="244">
        <v>389</v>
      </c>
      <c r="KI333" s="244">
        <v>379</v>
      </c>
      <c r="KJ333" s="244">
        <v>379</v>
      </c>
      <c r="KK333" s="244">
        <v>379</v>
      </c>
      <c r="KL333" s="244">
        <v>379</v>
      </c>
      <c r="KM333" s="244">
        <v>379</v>
      </c>
      <c r="KN333" s="244">
        <v>379</v>
      </c>
      <c r="KO333" s="244">
        <v>379</v>
      </c>
      <c r="KP333" s="244">
        <v>379</v>
      </c>
      <c r="KQ333" s="244">
        <v>379</v>
      </c>
      <c r="KR333" s="244">
        <v>379</v>
      </c>
      <c r="KS333" s="244">
        <v>379</v>
      </c>
      <c r="KT333" s="244">
        <v>379</v>
      </c>
      <c r="KU333" s="244">
        <v>379</v>
      </c>
      <c r="KV333" s="244">
        <v>374</v>
      </c>
      <c r="KW333" s="244">
        <v>374</v>
      </c>
      <c r="KX333" s="198"/>
      <c r="KY333" s="198"/>
      <c r="KZ333" s="198"/>
      <c r="LA333" s="198"/>
      <c r="LB333" s="242">
        <v>326</v>
      </c>
      <c r="LC333" s="242">
        <v>32</v>
      </c>
      <c r="LD333" s="242">
        <v>32</v>
      </c>
      <c r="LE333" s="242">
        <v>326</v>
      </c>
      <c r="LF333" s="243">
        <v>0</v>
      </c>
      <c r="LG333" s="242">
        <v>326</v>
      </c>
      <c r="LH333" s="198"/>
      <c r="LI333" s="198"/>
      <c r="LJ333" s="198"/>
      <c r="LK333" s="198"/>
      <c r="LL333" s="198"/>
      <c r="LM333" s="198"/>
      <c r="LN333" s="198"/>
      <c r="LO333" s="198"/>
      <c r="LP333" s="198"/>
      <c r="LQ333" s="242">
        <v>326</v>
      </c>
      <c r="LR333" s="198"/>
      <c r="LS333" s="198"/>
      <c r="LT333" s="198"/>
      <c r="LU333" s="198"/>
      <c r="LV333" s="198"/>
      <c r="LW333" s="198"/>
      <c r="LX333" s="198"/>
      <c r="LY333" s="198"/>
      <c r="LZ333" s="198"/>
      <c r="MA333" s="198"/>
      <c r="MB333" s="198"/>
      <c r="MC333" s="198"/>
      <c r="MD333" s="198"/>
      <c r="ME333" s="198"/>
      <c r="MF333" s="198"/>
      <c r="MG333" s="198"/>
      <c r="MH333" s="198"/>
      <c r="MI333" s="198"/>
      <c r="MJ333" s="198"/>
      <c r="MK333" s="198"/>
      <c r="ML333" s="198"/>
      <c r="MM333" s="198"/>
      <c r="MN333" s="242">
        <v>326</v>
      </c>
      <c r="MO333" s="244">
        <v>584</v>
      </c>
      <c r="MP333" s="198"/>
      <c r="MQ333" s="244">
        <v>584</v>
      </c>
      <c r="MR333" s="198"/>
      <c r="MS333" s="198"/>
      <c r="MT333" s="198"/>
      <c r="MU333" s="198"/>
      <c r="MV333" s="198"/>
      <c r="MW333" s="198"/>
      <c r="MX333" s="198"/>
      <c r="MY333" s="198"/>
      <c r="MZ333" s="198"/>
      <c r="NA333" s="244">
        <v>584</v>
      </c>
      <c r="NB333" s="198"/>
      <c r="NC333" s="198"/>
      <c r="ND333" s="198"/>
      <c r="NE333" s="198"/>
      <c r="NF333" s="198"/>
      <c r="NG333" s="198"/>
      <c r="NH333" s="198"/>
      <c r="NI333" s="198"/>
      <c r="NJ333" s="198"/>
      <c r="NK333" s="198"/>
      <c r="NL333" s="198"/>
      <c r="NM333" s="198"/>
      <c r="NN333" s="198"/>
      <c r="NO333" s="198"/>
      <c r="NP333" s="198"/>
      <c r="NQ333" s="198"/>
      <c r="NR333" s="198"/>
      <c r="NS333" s="198"/>
      <c r="NT333" s="198"/>
      <c r="NU333" s="198"/>
      <c r="NV333" s="198"/>
      <c r="NW333" s="198"/>
      <c r="NX333" s="198"/>
      <c r="NY333" s="198"/>
      <c r="NZ333" s="198"/>
      <c r="OA333" s="198"/>
      <c r="OB333" s="198"/>
      <c r="OC333" s="198"/>
      <c r="OD333" s="198"/>
      <c r="OE333" s="198"/>
      <c r="OF333" s="198"/>
      <c r="OG333" s="198"/>
      <c r="OH333" s="198"/>
      <c r="OI333" s="198"/>
      <c r="OJ333" s="198"/>
      <c r="OK333" s="198"/>
      <c r="OL333" s="198"/>
      <c r="OM333" s="198"/>
      <c r="ON333" s="198"/>
      <c r="OO333" s="198"/>
      <c r="OP333" s="198"/>
      <c r="OQ333" s="198"/>
      <c r="OR333" s="198"/>
      <c r="OS333" s="198"/>
      <c r="OT333" s="198"/>
      <c r="OU333" s="198"/>
      <c r="OV333" s="198"/>
      <c r="OW333" s="198"/>
      <c r="OX333" s="198"/>
      <c r="OY333" s="198"/>
      <c r="OZ333" s="198"/>
      <c r="PA333" s="198"/>
      <c r="PB333" s="198"/>
      <c r="PC333" s="198"/>
      <c r="PD333" s="198"/>
      <c r="PE333" s="198"/>
      <c r="PF333" s="198"/>
      <c r="PG333" s="198"/>
      <c r="PH333" s="198"/>
      <c r="PI333" s="198"/>
      <c r="PJ333" s="198"/>
      <c r="PK333" s="198"/>
      <c r="PL333" s="198"/>
      <c r="PM333" s="198"/>
      <c r="PN333" s="198"/>
      <c r="PO333" s="198"/>
      <c r="PP333" s="198"/>
      <c r="PQ333" s="198"/>
      <c r="PR333" s="198"/>
      <c r="PS333" s="198"/>
      <c r="PT333" s="198"/>
      <c r="PU333" s="198"/>
      <c r="PV333" s="198"/>
      <c r="PW333" s="198"/>
      <c r="PX333" s="261"/>
      <c r="PY333" s="261"/>
      <c r="PZ333" s="261"/>
      <c r="QA333" s="261"/>
      <c r="QB333" s="261"/>
      <c r="QC333" s="261"/>
      <c r="QD333" s="261"/>
      <c r="QE333" s="261"/>
      <c r="QF333" s="261"/>
      <c r="QG333" s="261"/>
      <c r="QH333" s="261"/>
      <c r="QI333" s="261"/>
      <c r="QJ333" s="261"/>
      <c r="QK333" s="261"/>
      <c r="QL333" s="261"/>
      <c r="QM333" s="261"/>
      <c r="QN333" s="261"/>
      <c r="QO333" s="261"/>
      <c r="QP333" s="261"/>
      <c r="QQ333" s="261"/>
      <c r="QR333" s="261"/>
      <c r="QS333" s="261"/>
      <c r="QT333" s="261"/>
      <c r="QU333" s="261"/>
      <c r="QV333" s="261"/>
      <c r="QW333" s="261"/>
      <c r="QX333" s="261"/>
      <c r="QY333" s="261"/>
      <c r="QZ333" s="261"/>
      <c r="RA333" s="261"/>
      <c r="RB333" s="261"/>
      <c r="RC333" s="261"/>
      <c r="RD333" s="261"/>
      <c r="RE333" s="261"/>
      <c r="RF333" s="261"/>
      <c r="RG333" s="261"/>
      <c r="RH333" s="261"/>
      <c r="RI333" s="261"/>
      <c r="RJ333" s="261"/>
      <c r="RK333" s="261"/>
      <c r="RL333" s="261"/>
      <c r="RM333" s="261"/>
      <c r="RN333" s="261"/>
      <c r="RO333" s="261"/>
      <c r="RP333" s="261"/>
      <c r="RQ333" s="261"/>
      <c r="RR333" s="261"/>
      <c r="RS333" s="261"/>
      <c r="RT333" s="261"/>
      <c r="RU333" s="261"/>
      <c r="RV333" s="261"/>
      <c r="RW333" s="261"/>
      <c r="RX333" s="261"/>
      <c r="RY333" s="261"/>
      <c r="RZ333" s="261"/>
      <c r="SA333" s="261"/>
      <c r="SB333" s="261"/>
      <c r="SC333" s="261"/>
      <c r="SD333" s="261"/>
      <c r="SE333" s="261"/>
    </row>
    <row r="334" spans="1:499" x14ac:dyDescent="0.2">
      <c r="A334" s="230" t="s">
        <v>830</v>
      </c>
      <c r="B334" s="231" t="s">
        <v>2351</v>
      </c>
      <c r="C334" s="225"/>
      <c r="D334" s="225"/>
      <c r="E334" s="225"/>
      <c r="F334" s="226" t="s">
        <v>6058</v>
      </c>
      <c r="G334" s="226" t="s">
        <v>5550</v>
      </c>
      <c r="H334" s="226" t="s">
        <v>5551</v>
      </c>
      <c r="I334" s="226" t="s">
        <v>6033</v>
      </c>
      <c r="J334" s="226"/>
      <c r="K334" s="226"/>
      <c r="L334" s="226"/>
      <c r="M334" s="226"/>
      <c r="N334" s="226" t="s">
        <v>5553</v>
      </c>
      <c r="O334" s="226" t="s">
        <v>5690</v>
      </c>
      <c r="P334" s="226"/>
      <c r="Q334" s="237">
        <v>0</v>
      </c>
      <c r="R334" s="238"/>
      <c r="S334" s="238"/>
      <c r="T334" s="238"/>
      <c r="U334" s="238"/>
      <c r="V334" s="238"/>
      <c r="W334" s="232" t="s">
        <v>5578</v>
      </c>
      <c r="X334" s="232"/>
      <c r="Y334" s="232" t="s">
        <v>5556</v>
      </c>
      <c r="Z334" s="235">
        <v>2.08</v>
      </c>
      <c r="AA334" s="235">
        <v>3.85</v>
      </c>
      <c r="AB334" s="235">
        <v>0</v>
      </c>
      <c r="AC334" s="224">
        <v>36526</v>
      </c>
      <c r="AD334" s="224">
        <v>36526</v>
      </c>
      <c r="AE334" s="125">
        <v>18</v>
      </c>
      <c r="AF334" s="125">
        <v>24</v>
      </c>
      <c r="AG334" s="125">
        <v>12</v>
      </c>
      <c r="AH334" s="236">
        <v>1</v>
      </c>
      <c r="AI334" s="236" t="s">
        <v>5297</v>
      </c>
      <c r="AJ334" s="125" t="s">
        <v>6255</v>
      </c>
      <c r="AK334" s="175" t="s">
        <v>5144</v>
      </c>
      <c r="AL334" s="125">
        <v>1463</v>
      </c>
      <c r="AM334" s="27" t="s">
        <v>820</v>
      </c>
      <c r="AN334" s="126">
        <v>33.29</v>
      </c>
      <c r="AO334" s="126">
        <v>8.3000000000000007</v>
      </c>
      <c r="AP334" s="126">
        <v>6.8</v>
      </c>
      <c r="AQ334" s="126">
        <v>1.5</v>
      </c>
      <c r="AR334" s="125">
        <v>0</v>
      </c>
      <c r="AS334" s="125">
        <v>0</v>
      </c>
      <c r="AT334" s="178">
        <v>43333</v>
      </c>
      <c r="AU334" s="178"/>
      <c r="AV334" s="178">
        <v>43076</v>
      </c>
      <c r="AW334" s="239" t="s">
        <v>855</v>
      </c>
      <c r="AX334" s="239" t="s">
        <v>846</v>
      </c>
      <c r="AY334" s="127"/>
      <c r="AZ334" s="127"/>
      <c r="BA334" s="128">
        <v>200</v>
      </c>
      <c r="BB334" s="128" t="s">
        <v>489</v>
      </c>
      <c r="BC334" s="128"/>
      <c r="BD334" s="128">
        <v>1</v>
      </c>
      <c r="BE334" s="129" t="s">
        <v>541</v>
      </c>
      <c r="BF334" s="130">
        <v>1</v>
      </c>
      <c r="BG334" s="240"/>
      <c r="BH334" s="241"/>
      <c r="BI334" s="190"/>
      <c r="BJ334" s="131">
        <v>1100</v>
      </c>
      <c r="BK334" s="191">
        <v>1439</v>
      </c>
      <c r="BL334" s="13">
        <v>732</v>
      </c>
      <c r="BM334" s="13">
        <v>363</v>
      </c>
      <c r="BN334" s="27" t="s">
        <v>705</v>
      </c>
      <c r="BO334" s="13" t="s">
        <v>5566</v>
      </c>
      <c r="BP334" s="222">
        <v>720</v>
      </c>
      <c r="BQ334" s="132"/>
      <c r="BR334" s="133"/>
      <c r="BS334" s="125">
        <v>1000000000</v>
      </c>
      <c r="BT334" s="134">
        <v>608</v>
      </c>
      <c r="BU334" s="135">
        <v>0.44729999999999998</v>
      </c>
      <c r="BV334" s="134">
        <v>300</v>
      </c>
      <c r="BW334" s="136">
        <v>0</v>
      </c>
      <c r="BX334" s="136">
        <v>0</v>
      </c>
      <c r="BY334" s="136">
        <v>300</v>
      </c>
      <c r="BZ334" s="134">
        <v>0</v>
      </c>
      <c r="CA334" s="134">
        <v>0</v>
      </c>
      <c r="CB334" s="134">
        <v>908</v>
      </c>
      <c r="CC334" s="135">
        <v>0.17449999999999999</v>
      </c>
      <c r="CD334" s="134"/>
      <c r="CE334" s="134"/>
      <c r="CF334" s="137">
        <v>200</v>
      </c>
      <c r="CG334" s="134">
        <v>367</v>
      </c>
      <c r="CH334" s="132"/>
      <c r="CI334" s="132"/>
      <c r="CJ334" s="229" t="s">
        <v>820</v>
      </c>
      <c r="CK334" s="233" t="s">
        <v>820</v>
      </c>
      <c r="CL334" s="138">
        <v>0</v>
      </c>
      <c r="CM334" s="138">
        <v>0</v>
      </c>
      <c r="CN334" s="135">
        <v>0</v>
      </c>
      <c r="CO334" s="135">
        <v>1.1299999999999999</v>
      </c>
      <c r="CP334" s="139"/>
      <c r="CQ334" s="135">
        <v>1</v>
      </c>
      <c r="CR334" s="179">
        <v>43319</v>
      </c>
      <c r="CS334" s="180">
        <v>43367</v>
      </c>
      <c r="CT334" s="181">
        <v>43493</v>
      </c>
      <c r="CU334" s="181">
        <v>43311</v>
      </c>
      <c r="CV334" s="181">
        <v>43395</v>
      </c>
      <c r="CW334" s="181">
        <v>43395</v>
      </c>
      <c r="CX334" s="181">
        <v>43479</v>
      </c>
      <c r="CY334" s="135">
        <v>1.0831437867129026</v>
      </c>
      <c r="CZ334" s="134">
        <v>10481</v>
      </c>
      <c r="DA334" s="135">
        <v>9.7087378640776691E-3</v>
      </c>
      <c r="DB334" s="135">
        <v>0.36893203883495146</v>
      </c>
      <c r="DC334" s="135">
        <v>7.7669902912621352E-2</v>
      </c>
      <c r="DD334" s="135">
        <v>8.7378640776699032E-2</v>
      </c>
      <c r="DE334" s="140">
        <v>0</v>
      </c>
      <c r="DF334" s="13" t="s">
        <v>820</v>
      </c>
      <c r="DG334" s="80" t="s">
        <v>706</v>
      </c>
      <c r="DH334" s="18" t="b">
        <v>0</v>
      </c>
      <c r="DI334" s="79"/>
      <c r="DJ334" s="79"/>
      <c r="DK334" s="192"/>
      <c r="DL334" s="174"/>
      <c r="DM334" s="193"/>
      <c r="DN334" s="135"/>
      <c r="DO334" s="79"/>
      <c r="DP334" s="79"/>
      <c r="DQ334" s="79"/>
      <c r="DR334" s="79"/>
      <c r="DS334" s="79"/>
      <c r="DT334" s="79"/>
      <c r="DU334" s="79"/>
      <c r="DV334" s="18"/>
      <c r="DW334" s="18"/>
      <c r="DX334" s="18"/>
      <c r="DY334" s="177"/>
      <c r="DZ334" s="177">
        <v>0</v>
      </c>
      <c r="EA334" s="177">
        <v>0</v>
      </c>
      <c r="EB334" s="177">
        <v>0</v>
      </c>
      <c r="EC334" s="177">
        <v>0</v>
      </c>
      <c r="ED334" s="177">
        <v>0</v>
      </c>
      <c r="EE334" s="177">
        <v>0</v>
      </c>
      <c r="EF334" s="177">
        <v>0</v>
      </c>
      <c r="EG334" s="177">
        <v>0</v>
      </c>
      <c r="EH334" s="177">
        <v>0</v>
      </c>
      <c r="EI334" s="177">
        <v>0</v>
      </c>
      <c r="EJ334" s="177">
        <v>0</v>
      </c>
      <c r="EK334" s="177">
        <v>0</v>
      </c>
      <c r="EL334" s="177">
        <v>0</v>
      </c>
      <c r="EM334" s="177">
        <v>0</v>
      </c>
      <c r="EN334" s="177">
        <v>0</v>
      </c>
      <c r="EO334" s="177">
        <v>0</v>
      </c>
      <c r="EP334" s="177">
        <v>289</v>
      </c>
      <c r="EQ334" s="177">
        <v>0</v>
      </c>
      <c r="ER334" s="177">
        <v>0</v>
      </c>
      <c r="ES334" s="177">
        <v>0</v>
      </c>
      <c r="ET334" s="177">
        <v>0</v>
      </c>
      <c r="EU334" s="177">
        <v>374</v>
      </c>
      <c r="EV334" s="177">
        <v>0</v>
      </c>
      <c r="EW334" s="177">
        <v>0</v>
      </c>
      <c r="EX334" s="177">
        <v>0</v>
      </c>
      <c r="EY334" s="177">
        <v>433</v>
      </c>
      <c r="EZ334" s="177">
        <v>0</v>
      </c>
      <c r="FA334" s="177">
        <v>0</v>
      </c>
      <c r="FB334" s="177">
        <v>592</v>
      </c>
      <c r="FC334" s="250">
        <v>333</v>
      </c>
      <c r="FD334" s="248">
        <v>486</v>
      </c>
      <c r="FE334" s="248">
        <v>486</v>
      </c>
      <c r="FF334" s="248">
        <v>486</v>
      </c>
      <c r="FG334" s="250">
        <v>366</v>
      </c>
      <c r="FH334" s="250">
        <v>346</v>
      </c>
      <c r="FI334" s="244">
        <v>346</v>
      </c>
      <c r="FJ334" s="244">
        <v>346</v>
      </c>
      <c r="FK334" s="244">
        <v>287</v>
      </c>
      <c r="FL334" s="244">
        <v>287</v>
      </c>
      <c r="FM334" s="244">
        <v>287</v>
      </c>
      <c r="FN334" s="244">
        <v>287</v>
      </c>
      <c r="FO334" s="244">
        <v>287</v>
      </c>
      <c r="FP334" s="244">
        <v>287</v>
      </c>
      <c r="FQ334" s="244">
        <v>287</v>
      </c>
      <c r="FR334" s="244">
        <v>287</v>
      </c>
      <c r="FS334" s="244">
        <v>287</v>
      </c>
      <c r="FT334" s="244">
        <v>287</v>
      </c>
      <c r="FU334" s="244">
        <v>287</v>
      </c>
      <c r="FV334" s="244">
        <v>287</v>
      </c>
      <c r="FW334" s="244">
        <v>287</v>
      </c>
      <c r="FX334" s="244">
        <v>287</v>
      </c>
      <c r="FY334" s="244">
        <v>287</v>
      </c>
      <c r="FZ334" s="244">
        <v>287</v>
      </c>
      <c r="GA334" s="244">
        <v>287</v>
      </c>
      <c r="GB334" s="244">
        <v>287</v>
      </c>
      <c r="GC334" s="244">
        <v>287</v>
      </c>
      <c r="GD334" s="242">
        <v>232</v>
      </c>
      <c r="GE334" s="242">
        <v>232</v>
      </c>
      <c r="GF334" s="242">
        <v>232</v>
      </c>
      <c r="GG334" s="242">
        <v>232</v>
      </c>
      <c r="GH334" s="242">
        <v>232</v>
      </c>
      <c r="GI334" s="242">
        <v>232</v>
      </c>
      <c r="GJ334" s="242">
        <v>232</v>
      </c>
      <c r="GK334" s="242">
        <v>232</v>
      </c>
      <c r="GL334" s="242">
        <v>232</v>
      </c>
      <c r="GM334" s="242">
        <v>227</v>
      </c>
      <c r="GN334" s="242">
        <v>227</v>
      </c>
      <c r="GO334" s="242">
        <v>227</v>
      </c>
      <c r="GP334" s="242">
        <v>227</v>
      </c>
      <c r="GQ334" s="242">
        <v>227</v>
      </c>
      <c r="GR334" s="242">
        <v>217</v>
      </c>
      <c r="GS334" s="242">
        <v>217</v>
      </c>
      <c r="GT334" s="242">
        <v>167</v>
      </c>
      <c r="GU334" s="242">
        <v>158</v>
      </c>
      <c r="GV334" s="242">
        <v>148</v>
      </c>
      <c r="GW334" s="242">
        <v>148</v>
      </c>
      <c r="GX334" s="242">
        <v>148</v>
      </c>
      <c r="GY334" s="242">
        <v>148</v>
      </c>
      <c r="GZ334" s="242">
        <v>148</v>
      </c>
      <c r="HA334" s="242">
        <v>138</v>
      </c>
      <c r="HB334" s="242">
        <v>134</v>
      </c>
      <c r="HC334" s="242">
        <v>134</v>
      </c>
      <c r="HD334" s="242">
        <v>134</v>
      </c>
      <c r="HE334" s="242">
        <v>1</v>
      </c>
      <c r="HF334" s="242">
        <v>128</v>
      </c>
      <c r="HG334" s="242">
        <v>128</v>
      </c>
      <c r="HH334" s="242">
        <v>128</v>
      </c>
      <c r="HI334" s="242">
        <v>128</v>
      </c>
      <c r="HJ334" s="242">
        <v>119</v>
      </c>
      <c r="HK334" s="196"/>
      <c r="HL334" s="196"/>
      <c r="HM334" s="242">
        <v>115</v>
      </c>
      <c r="HN334" s="242">
        <v>105</v>
      </c>
      <c r="HO334" s="242">
        <v>128</v>
      </c>
      <c r="HP334" s="242">
        <v>99</v>
      </c>
      <c r="HQ334" s="242">
        <v>99</v>
      </c>
      <c r="HR334" s="242">
        <v>84</v>
      </c>
      <c r="HS334" s="242">
        <v>84</v>
      </c>
      <c r="HT334" s="242">
        <v>84</v>
      </c>
      <c r="HU334" s="242">
        <v>83</v>
      </c>
      <c r="HV334" s="196"/>
      <c r="HW334" s="242">
        <v>83</v>
      </c>
      <c r="HX334" s="242">
        <v>83</v>
      </c>
      <c r="HY334" s="242">
        <v>80</v>
      </c>
      <c r="HZ334" s="242">
        <v>80</v>
      </c>
      <c r="IA334" s="242">
        <v>80</v>
      </c>
      <c r="IB334" s="242">
        <v>80</v>
      </c>
      <c r="IC334" s="242">
        <v>80</v>
      </c>
      <c r="ID334" s="242">
        <v>78</v>
      </c>
      <c r="IE334" s="242">
        <v>73</v>
      </c>
      <c r="IF334" s="242">
        <v>72</v>
      </c>
      <c r="IG334" s="242">
        <v>72</v>
      </c>
      <c r="IH334" s="242">
        <v>72</v>
      </c>
      <c r="II334" s="242">
        <v>64</v>
      </c>
      <c r="IJ334" s="242">
        <v>64</v>
      </c>
      <c r="IK334" s="242">
        <v>64</v>
      </c>
      <c r="IL334" s="242">
        <v>64</v>
      </c>
      <c r="IM334" s="242">
        <v>64</v>
      </c>
      <c r="IN334" s="242">
        <v>64</v>
      </c>
      <c r="IO334" s="242">
        <v>64</v>
      </c>
      <c r="IP334" s="242">
        <v>63</v>
      </c>
      <c r="IQ334" s="242">
        <v>60</v>
      </c>
      <c r="IR334" s="242">
        <v>60</v>
      </c>
      <c r="IS334" s="242">
        <v>60</v>
      </c>
      <c r="IT334" s="242">
        <v>60</v>
      </c>
      <c r="IU334" s="242">
        <v>60</v>
      </c>
      <c r="IV334" s="242">
        <v>60</v>
      </c>
      <c r="IW334" s="242">
        <v>60</v>
      </c>
      <c r="IX334" s="242">
        <v>60</v>
      </c>
      <c r="IY334" s="242">
        <v>57</v>
      </c>
      <c r="IZ334" s="196"/>
      <c r="JA334" s="242">
        <v>57</v>
      </c>
      <c r="JB334" s="242">
        <v>57</v>
      </c>
      <c r="JC334" s="242">
        <v>57</v>
      </c>
      <c r="JD334" s="245">
        <v>52</v>
      </c>
      <c r="JE334" s="245">
        <v>52</v>
      </c>
      <c r="JF334" s="245">
        <v>52</v>
      </c>
      <c r="JG334" s="245">
        <v>52</v>
      </c>
      <c r="JH334" s="245">
        <v>52</v>
      </c>
      <c r="JI334" s="245">
        <v>52</v>
      </c>
      <c r="JJ334" s="245"/>
      <c r="JK334" s="242">
        <v>52</v>
      </c>
      <c r="JL334" s="245">
        <v>49</v>
      </c>
      <c r="JM334" s="245">
        <v>49</v>
      </c>
      <c r="JN334" s="245">
        <v>49</v>
      </c>
      <c r="JO334" s="245">
        <v>59</v>
      </c>
      <c r="JP334" s="245">
        <v>59</v>
      </c>
      <c r="JQ334" s="196"/>
      <c r="JR334" s="245">
        <v>59</v>
      </c>
      <c r="JS334" s="245">
        <v>56</v>
      </c>
      <c r="JT334" s="245">
        <v>56</v>
      </c>
      <c r="JU334" s="245">
        <v>56</v>
      </c>
      <c r="JV334" s="245">
        <v>56</v>
      </c>
      <c r="JW334" s="245">
        <v>56</v>
      </c>
      <c r="JX334" s="245">
        <v>56</v>
      </c>
      <c r="JY334" s="245">
        <v>56</v>
      </c>
      <c r="JZ334" s="245">
        <v>44</v>
      </c>
      <c r="KA334" s="245">
        <v>34</v>
      </c>
      <c r="KB334" s="245">
        <v>32</v>
      </c>
      <c r="KC334" s="245">
        <v>32</v>
      </c>
      <c r="KD334" s="245">
        <v>32</v>
      </c>
      <c r="KE334" s="245">
        <v>32</v>
      </c>
      <c r="KF334" s="245">
        <v>32</v>
      </c>
      <c r="KG334" s="245">
        <v>20</v>
      </c>
      <c r="KH334" s="245">
        <v>311</v>
      </c>
      <c r="KI334" s="245">
        <v>311</v>
      </c>
      <c r="KJ334" s="245">
        <v>311</v>
      </c>
      <c r="KK334" s="245">
        <v>311</v>
      </c>
      <c r="KL334" s="245">
        <v>311</v>
      </c>
      <c r="KM334" s="245">
        <v>311</v>
      </c>
      <c r="KN334" s="245">
        <v>311</v>
      </c>
      <c r="KO334" s="249">
        <v>810</v>
      </c>
      <c r="KP334" s="249">
        <v>810</v>
      </c>
      <c r="KQ334" s="249">
        <v>810</v>
      </c>
      <c r="KR334" s="249">
        <v>810</v>
      </c>
      <c r="KS334" s="249">
        <v>810</v>
      </c>
      <c r="KT334" s="249">
        <v>796</v>
      </c>
      <c r="KU334" s="249">
        <v>796</v>
      </c>
      <c r="KV334" s="249">
        <v>786</v>
      </c>
      <c r="KW334" s="249">
        <v>786</v>
      </c>
      <c r="KX334" s="196"/>
      <c r="KY334" s="196"/>
      <c r="KZ334" s="196"/>
      <c r="LA334" s="196"/>
      <c r="LB334" s="250">
        <v>717</v>
      </c>
      <c r="LC334" s="245">
        <v>52</v>
      </c>
      <c r="LD334" s="245">
        <v>52</v>
      </c>
      <c r="LE334" s="250">
        <v>709</v>
      </c>
      <c r="LF334" s="199">
        <v>0</v>
      </c>
      <c r="LG334" s="250">
        <v>709</v>
      </c>
      <c r="LH334" s="196"/>
      <c r="LI334" s="196"/>
      <c r="LJ334" s="196"/>
      <c r="LK334" s="196"/>
      <c r="LL334" s="196"/>
      <c r="LM334" s="196"/>
      <c r="LN334" s="196"/>
      <c r="LO334" s="196"/>
      <c r="LP334" s="196"/>
      <c r="LQ334" s="250">
        <v>709</v>
      </c>
      <c r="LR334" s="196"/>
      <c r="LS334" s="196"/>
      <c r="LT334" s="196"/>
      <c r="LU334" s="196"/>
      <c r="LV334" s="196"/>
      <c r="LW334" s="196"/>
      <c r="LX334" s="196"/>
      <c r="LY334" s="196"/>
      <c r="LZ334" s="196"/>
      <c r="MA334" s="196"/>
      <c r="MB334" s="196"/>
      <c r="MC334" s="196"/>
      <c r="MD334" s="196"/>
      <c r="ME334" s="196"/>
      <c r="MF334" s="196"/>
      <c r="MG334" s="196"/>
      <c r="MH334" s="196"/>
      <c r="MI334" s="196"/>
      <c r="MJ334" s="196"/>
      <c r="MK334" s="196"/>
      <c r="ML334" s="196"/>
      <c r="MM334" s="196"/>
      <c r="MN334" s="250">
        <v>709</v>
      </c>
      <c r="MO334" s="250">
        <v>608</v>
      </c>
      <c r="MP334" s="196"/>
      <c r="MQ334" s="250">
        <v>608</v>
      </c>
      <c r="MR334" s="196"/>
      <c r="MS334" s="196"/>
      <c r="MT334" s="196"/>
      <c r="MU334" s="196"/>
      <c r="MV334" s="196"/>
      <c r="MW334" s="196"/>
      <c r="MX334" s="196"/>
      <c r="MY334" s="196"/>
      <c r="MZ334" s="196"/>
      <c r="NA334" s="250">
        <v>608</v>
      </c>
      <c r="NB334" s="196"/>
      <c r="NC334" s="196"/>
      <c r="ND334" s="196"/>
      <c r="NE334" s="196"/>
      <c r="NF334" s="196"/>
      <c r="NG334" s="196"/>
      <c r="NH334" s="196"/>
      <c r="NI334" s="196"/>
      <c r="NJ334" s="196"/>
      <c r="NK334" s="196"/>
      <c r="NL334" s="196"/>
      <c r="NM334" s="196"/>
      <c r="NN334" s="196"/>
      <c r="NO334" s="196"/>
      <c r="NP334" s="196"/>
      <c r="NQ334" s="196"/>
      <c r="NR334" s="196"/>
      <c r="NS334" s="196"/>
      <c r="NT334" s="196"/>
      <c r="NU334" s="196"/>
      <c r="NV334" s="196"/>
      <c r="NW334" s="196"/>
      <c r="NX334" s="196"/>
      <c r="NY334" s="196"/>
      <c r="NZ334" s="196"/>
      <c r="OA334" s="196"/>
      <c r="OB334" s="196"/>
      <c r="OC334" s="196"/>
      <c r="OD334" s="196"/>
      <c r="OE334" s="196"/>
      <c r="OF334" s="196"/>
      <c r="OG334" s="196"/>
      <c r="OH334" s="196"/>
      <c r="OI334" s="196"/>
      <c r="OJ334" s="196"/>
      <c r="OK334" s="196"/>
      <c r="OL334" s="196"/>
      <c r="OM334" s="196"/>
      <c r="ON334" s="196"/>
      <c r="OO334" s="196"/>
      <c r="OP334" s="196"/>
      <c r="OQ334" s="196"/>
      <c r="OR334" s="196"/>
      <c r="OS334" s="196"/>
      <c r="OT334" s="196"/>
      <c r="OU334" s="196"/>
      <c r="OV334" s="196"/>
      <c r="OW334" s="196"/>
      <c r="OX334" s="196"/>
      <c r="OY334" s="196"/>
      <c r="OZ334" s="196"/>
      <c r="PA334" s="196"/>
      <c r="PB334" s="196"/>
      <c r="PC334" s="196"/>
      <c r="PD334" s="196"/>
      <c r="PE334" s="196"/>
      <c r="PF334" s="196"/>
      <c r="PG334" s="196"/>
      <c r="PH334" s="196"/>
      <c r="PI334" s="196"/>
      <c r="PJ334" s="196"/>
      <c r="PK334" s="196"/>
      <c r="PL334" s="196"/>
      <c r="PM334" s="196"/>
      <c r="PN334" s="196"/>
      <c r="PO334" s="196"/>
      <c r="PP334" s="196"/>
      <c r="PQ334" s="196"/>
      <c r="PR334" s="196"/>
      <c r="PS334" s="196"/>
      <c r="PT334" s="196"/>
      <c r="PU334" s="196"/>
      <c r="PV334" s="196"/>
      <c r="PW334" s="196"/>
      <c r="PX334" s="261"/>
      <c r="PY334" s="261"/>
      <c r="PZ334" s="261"/>
      <c r="QA334" s="261"/>
      <c r="QB334" s="261"/>
      <c r="QC334" s="261"/>
      <c r="QD334" s="261"/>
      <c r="QE334" s="261"/>
      <c r="QF334" s="261"/>
      <c r="QG334" s="261"/>
      <c r="QH334" s="261"/>
      <c r="QI334" s="261"/>
      <c r="QJ334" s="261"/>
      <c r="QK334" s="261"/>
      <c r="QL334" s="261"/>
      <c r="QM334" s="261"/>
      <c r="QN334" s="261"/>
      <c r="QO334" s="261"/>
      <c r="QP334" s="261"/>
      <c r="QQ334" s="261"/>
      <c r="QR334" s="261"/>
      <c r="QS334" s="261"/>
      <c r="QT334" s="261"/>
      <c r="QU334" s="261"/>
      <c r="QV334" s="261"/>
      <c r="QW334" s="261"/>
      <c r="QX334" s="261"/>
      <c r="QY334" s="261"/>
      <c r="QZ334" s="261"/>
      <c r="RA334" s="261"/>
      <c r="RB334" s="261"/>
      <c r="RC334" s="261"/>
      <c r="RD334" s="261"/>
      <c r="RE334" s="261"/>
      <c r="RF334" s="261"/>
      <c r="RG334" s="261"/>
      <c r="RH334" s="261"/>
      <c r="RI334" s="261"/>
      <c r="RJ334" s="261"/>
      <c r="RK334" s="261"/>
      <c r="RL334" s="261"/>
      <c r="RM334" s="261"/>
      <c r="RN334" s="261"/>
      <c r="RO334" s="261"/>
      <c r="RP334" s="261"/>
      <c r="RQ334" s="261"/>
      <c r="RR334" s="261"/>
      <c r="RS334" s="261"/>
      <c r="RT334" s="261"/>
      <c r="RU334" s="261"/>
      <c r="RV334" s="261"/>
      <c r="RW334" s="261"/>
      <c r="RX334" s="261"/>
      <c r="RY334" s="261"/>
      <c r="RZ334" s="261"/>
      <c r="SA334" s="261"/>
      <c r="SB334" s="261"/>
      <c r="SC334" s="261"/>
      <c r="SD334" s="261"/>
      <c r="SE334" s="261"/>
    </row>
    <row r="335" spans="1:499" x14ac:dyDescent="0.2">
      <c r="A335" s="230" t="s">
        <v>830</v>
      </c>
      <c r="B335" s="231" t="s">
        <v>2654</v>
      </c>
      <c r="C335" s="225"/>
      <c r="D335" s="225"/>
      <c r="E335" s="225"/>
      <c r="F335" s="226" t="s">
        <v>6059</v>
      </c>
      <c r="G335" s="226" t="s">
        <v>5550</v>
      </c>
      <c r="H335" s="226" t="s">
        <v>5551</v>
      </c>
      <c r="I335" s="226" t="s">
        <v>6033</v>
      </c>
      <c r="J335" s="226"/>
      <c r="K335" s="226"/>
      <c r="L335" s="226"/>
      <c r="M335" s="226"/>
      <c r="N335" s="226" t="s">
        <v>5553</v>
      </c>
      <c r="O335" s="226" t="s">
        <v>5707</v>
      </c>
      <c r="P335" s="226"/>
      <c r="Q335" s="237">
        <v>0</v>
      </c>
      <c r="R335" s="238"/>
      <c r="S335" s="238"/>
      <c r="T335" s="238"/>
      <c r="U335" s="238"/>
      <c r="V335" s="238"/>
      <c r="W335" s="232" t="s">
        <v>5578</v>
      </c>
      <c r="X335" s="232"/>
      <c r="Y335" s="232" t="s">
        <v>5556</v>
      </c>
      <c r="Z335" s="235">
        <v>1.32</v>
      </c>
      <c r="AA335" s="235">
        <v>2.4</v>
      </c>
      <c r="AB335" s="235">
        <v>0</v>
      </c>
      <c r="AC335" s="224">
        <v>36526</v>
      </c>
      <c r="AD335" s="224">
        <v>36526</v>
      </c>
      <c r="AE335" s="125">
        <v>18</v>
      </c>
      <c r="AF335" s="125">
        <v>24</v>
      </c>
      <c r="AG335" s="125">
        <v>12</v>
      </c>
      <c r="AH335" s="236">
        <v>1</v>
      </c>
      <c r="AI335" s="236" t="s">
        <v>5297</v>
      </c>
      <c r="AJ335" s="125" t="s">
        <v>6255</v>
      </c>
      <c r="AK335" s="175" t="s">
        <v>5144</v>
      </c>
      <c r="AL335" s="125">
        <v>3990</v>
      </c>
      <c r="AM335" s="27" t="s">
        <v>5060</v>
      </c>
      <c r="AN335" s="126">
        <v>118.84</v>
      </c>
      <c r="AO335" s="126">
        <v>6.3</v>
      </c>
      <c r="AP335" s="126">
        <v>4.5</v>
      </c>
      <c r="AQ335" s="126">
        <v>1.1000000000000001</v>
      </c>
      <c r="AR335" s="125">
        <v>0</v>
      </c>
      <c r="AS335" s="125">
        <v>0</v>
      </c>
      <c r="AT335" s="178">
        <v>43333</v>
      </c>
      <c r="AU335" s="178"/>
      <c r="AV335" s="178">
        <v>43059</v>
      </c>
      <c r="AW335" s="239" t="s">
        <v>855</v>
      </c>
      <c r="AX335" s="239" t="s">
        <v>846</v>
      </c>
      <c r="AY335" s="127"/>
      <c r="AZ335" s="127"/>
      <c r="BA335" s="128">
        <v>500</v>
      </c>
      <c r="BB335" s="128" t="s">
        <v>489</v>
      </c>
      <c r="BC335" s="128"/>
      <c r="BD335" s="128">
        <v>1</v>
      </c>
      <c r="BE335" s="129" t="s">
        <v>541</v>
      </c>
      <c r="BF335" s="130">
        <v>1</v>
      </c>
      <c r="BG335" s="240"/>
      <c r="BH335" s="241"/>
      <c r="BI335" s="190"/>
      <c r="BJ335" s="131">
        <v>3000</v>
      </c>
      <c r="BK335" s="191">
        <v>5134</v>
      </c>
      <c r="BL335" s="13">
        <v>1995</v>
      </c>
      <c r="BM335" s="13">
        <v>990</v>
      </c>
      <c r="BN335" s="27" t="s">
        <v>5557</v>
      </c>
      <c r="BO335" s="13" t="s">
        <v>5566</v>
      </c>
      <c r="BP335" s="222">
        <v>2003</v>
      </c>
      <c r="BQ335" s="132"/>
      <c r="BR335" s="133"/>
      <c r="BS335" s="125">
        <v>1000000000</v>
      </c>
      <c r="BT335" s="134">
        <v>622</v>
      </c>
      <c r="BU335" s="135">
        <v>0.79269999999999996</v>
      </c>
      <c r="BV335" s="134">
        <v>1500</v>
      </c>
      <c r="BW335" s="136">
        <v>0</v>
      </c>
      <c r="BX335" s="136">
        <v>500</v>
      </c>
      <c r="BY335" s="136">
        <v>1000</v>
      </c>
      <c r="BZ335" s="134">
        <v>0</v>
      </c>
      <c r="CA335" s="134">
        <v>0</v>
      </c>
      <c r="CB335" s="134">
        <v>2122</v>
      </c>
      <c r="CC335" s="135">
        <v>0.29270000000000002</v>
      </c>
      <c r="CD335" s="134"/>
      <c r="CE335" s="134"/>
      <c r="CF335" s="137">
        <v>878</v>
      </c>
      <c r="CG335" s="134">
        <v>1000</v>
      </c>
      <c r="CH335" s="132"/>
      <c r="CI335" s="132"/>
      <c r="CJ335" s="229" t="s">
        <v>820</v>
      </c>
      <c r="CK335" s="233" t="s">
        <v>820</v>
      </c>
      <c r="CL335" s="138">
        <v>397</v>
      </c>
      <c r="CM335" s="138">
        <v>0</v>
      </c>
      <c r="CN335" s="135">
        <v>0</v>
      </c>
      <c r="CO335" s="135">
        <v>1.0900000000000001</v>
      </c>
      <c r="CP335" s="139"/>
      <c r="CQ335" s="135">
        <v>1</v>
      </c>
      <c r="CR335" s="179">
        <v>43319</v>
      </c>
      <c r="CS335" s="180">
        <v>43367</v>
      </c>
      <c r="CT335" s="181">
        <v>43493</v>
      </c>
      <c r="CU335" s="181">
        <v>43311</v>
      </c>
      <c r="CV335" s="181">
        <v>43395</v>
      </c>
      <c r="CW335" s="181">
        <v>43395</v>
      </c>
      <c r="CX335" s="181">
        <v>43479</v>
      </c>
      <c r="CY335" s="135">
        <v>0.57508469059205203</v>
      </c>
      <c r="CZ335" s="134">
        <v>23707</v>
      </c>
      <c r="DA335" s="135">
        <v>9.7087378640776691E-3</v>
      </c>
      <c r="DB335" s="135">
        <v>0.43689320388349512</v>
      </c>
      <c r="DC335" s="135">
        <v>9.7087378640776698E-2</v>
      </c>
      <c r="DD335" s="135">
        <v>0</v>
      </c>
      <c r="DE335" s="140">
        <v>0</v>
      </c>
      <c r="DF335" s="13" t="s">
        <v>820</v>
      </c>
      <c r="DG335" s="80" t="s">
        <v>706</v>
      </c>
      <c r="DH335" s="18" t="b">
        <v>0</v>
      </c>
      <c r="DI335" s="79"/>
      <c r="DJ335" s="79"/>
      <c r="DK335" s="192"/>
      <c r="DL335" s="174"/>
      <c r="DM335" s="193"/>
      <c r="DN335" s="135"/>
      <c r="DO335" s="79"/>
      <c r="DP335" s="79"/>
      <c r="DQ335" s="79"/>
      <c r="DR335" s="79"/>
      <c r="DS335" s="79"/>
      <c r="DT335" s="79"/>
      <c r="DU335" s="79"/>
      <c r="DV335" s="18"/>
      <c r="DW335" s="18"/>
      <c r="DX335" s="18"/>
      <c r="DY335" s="177"/>
      <c r="DZ335" s="177">
        <v>0</v>
      </c>
      <c r="EA335" s="177">
        <v>0</v>
      </c>
      <c r="EB335" s="177">
        <v>0</v>
      </c>
      <c r="EC335" s="177">
        <v>0</v>
      </c>
      <c r="ED335" s="177">
        <v>0</v>
      </c>
      <c r="EE335" s="177">
        <v>0</v>
      </c>
      <c r="EF335" s="177">
        <v>0</v>
      </c>
      <c r="EG335" s="177">
        <v>0</v>
      </c>
      <c r="EH335" s="177">
        <v>0</v>
      </c>
      <c r="EI335" s="177">
        <v>0</v>
      </c>
      <c r="EJ335" s="177">
        <v>0</v>
      </c>
      <c r="EK335" s="177">
        <v>0</v>
      </c>
      <c r="EL335" s="177">
        <v>0</v>
      </c>
      <c r="EM335" s="177">
        <v>0</v>
      </c>
      <c r="EN335" s="177">
        <v>0</v>
      </c>
      <c r="EO335" s="177">
        <v>0</v>
      </c>
      <c r="EP335" s="177">
        <v>537</v>
      </c>
      <c r="EQ335" s="177">
        <v>0</v>
      </c>
      <c r="ER335" s="177">
        <v>0</v>
      </c>
      <c r="ES335" s="177">
        <v>0</v>
      </c>
      <c r="ET335" s="177">
        <v>0</v>
      </c>
      <c r="EU335" s="177">
        <v>714</v>
      </c>
      <c r="EV335" s="177">
        <v>0</v>
      </c>
      <c r="EW335" s="177">
        <v>0</v>
      </c>
      <c r="EX335" s="177">
        <v>0</v>
      </c>
      <c r="EY335" s="177">
        <v>840</v>
      </c>
      <c r="EZ335" s="177">
        <v>0</v>
      </c>
      <c r="FA335" s="177">
        <v>0</v>
      </c>
      <c r="FB335" s="177">
        <v>1215</v>
      </c>
      <c r="FC335" s="249">
        <v>1417</v>
      </c>
      <c r="FD335" s="245">
        <v>654</v>
      </c>
      <c r="FE335" s="245">
        <v>654</v>
      </c>
      <c r="FF335" s="245">
        <v>654</v>
      </c>
      <c r="FG335" s="245">
        <v>324</v>
      </c>
      <c r="FH335" s="245">
        <v>289</v>
      </c>
      <c r="FI335" s="245">
        <v>289</v>
      </c>
      <c r="FJ335" s="245">
        <v>289</v>
      </c>
      <c r="FK335" s="250">
        <v>763</v>
      </c>
      <c r="FL335" s="250">
        <v>763</v>
      </c>
      <c r="FM335" s="250">
        <v>763</v>
      </c>
      <c r="FN335" s="250">
        <v>763</v>
      </c>
      <c r="FO335" s="250">
        <v>763</v>
      </c>
      <c r="FP335" s="250">
        <v>763</v>
      </c>
      <c r="FQ335" s="250">
        <v>763</v>
      </c>
      <c r="FR335" s="250">
        <v>763</v>
      </c>
      <c r="FS335" s="250">
        <v>763</v>
      </c>
      <c r="FT335" s="250">
        <v>763</v>
      </c>
      <c r="FU335" s="250">
        <v>763</v>
      </c>
      <c r="FV335" s="250">
        <v>763</v>
      </c>
      <c r="FW335" s="250">
        <v>763</v>
      </c>
      <c r="FX335" s="250">
        <v>763</v>
      </c>
      <c r="FY335" s="250">
        <v>763</v>
      </c>
      <c r="FZ335" s="250">
        <v>763</v>
      </c>
      <c r="GA335" s="250">
        <v>763</v>
      </c>
      <c r="GB335" s="250">
        <v>763</v>
      </c>
      <c r="GC335" s="250">
        <v>763</v>
      </c>
      <c r="GD335" s="250">
        <v>997</v>
      </c>
      <c r="GE335" s="250">
        <v>997</v>
      </c>
      <c r="GF335" s="250">
        <v>978</v>
      </c>
      <c r="GG335" s="250">
        <v>978</v>
      </c>
      <c r="GH335" s="250">
        <v>974</v>
      </c>
      <c r="GI335" s="250">
        <v>974</v>
      </c>
      <c r="GJ335" s="250">
        <v>974</v>
      </c>
      <c r="GK335" s="250">
        <v>978</v>
      </c>
      <c r="GL335" s="250">
        <v>948</v>
      </c>
      <c r="GM335" s="250">
        <v>948</v>
      </c>
      <c r="GN335" s="250">
        <v>943</v>
      </c>
      <c r="GO335" s="250">
        <v>932</v>
      </c>
      <c r="GP335" s="250">
        <v>932</v>
      </c>
      <c r="GQ335" s="250">
        <v>932</v>
      </c>
      <c r="GR335" s="250">
        <v>922</v>
      </c>
      <c r="GS335" s="250">
        <v>922</v>
      </c>
      <c r="GT335" s="250">
        <v>907</v>
      </c>
      <c r="GU335" s="250">
        <v>889</v>
      </c>
      <c r="GV335" s="250">
        <v>879</v>
      </c>
      <c r="GW335" s="250">
        <v>879</v>
      </c>
      <c r="GX335" s="250">
        <v>879</v>
      </c>
      <c r="GY335" s="250">
        <v>865</v>
      </c>
      <c r="GZ335" s="250">
        <v>865</v>
      </c>
      <c r="HA335" s="250">
        <v>855</v>
      </c>
      <c r="HB335" s="250">
        <v>794</v>
      </c>
      <c r="HC335" s="250">
        <v>794</v>
      </c>
      <c r="HD335" s="250">
        <v>794</v>
      </c>
      <c r="HE335" s="250">
        <v>1</v>
      </c>
      <c r="HF335" s="250">
        <v>788</v>
      </c>
      <c r="HG335" s="250">
        <v>788</v>
      </c>
      <c r="HH335" s="250">
        <v>778</v>
      </c>
      <c r="HI335" s="244">
        <v>778</v>
      </c>
      <c r="HJ335" s="242">
        <v>655</v>
      </c>
      <c r="HK335" s="198"/>
      <c r="HL335" s="198"/>
      <c r="HM335" s="242">
        <v>638</v>
      </c>
      <c r="HN335" s="242">
        <v>611</v>
      </c>
      <c r="HO335" s="242">
        <v>788</v>
      </c>
      <c r="HP335" s="242">
        <v>599</v>
      </c>
      <c r="HQ335" s="242">
        <v>599</v>
      </c>
      <c r="HR335" s="242">
        <v>599</v>
      </c>
      <c r="HS335" s="242">
        <v>599</v>
      </c>
      <c r="HT335" s="242">
        <v>599</v>
      </c>
      <c r="HU335" s="242">
        <v>592</v>
      </c>
      <c r="HV335" s="198"/>
      <c r="HW335" s="242">
        <v>574</v>
      </c>
      <c r="HX335" s="242">
        <v>557</v>
      </c>
      <c r="HY335" s="242">
        <v>554</v>
      </c>
      <c r="HZ335" s="242">
        <v>554</v>
      </c>
      <c r="IA335" s="242">
        <v>554</v>
      </c>
      <c r="IB335" s="242">
        <v>554</v>
      </c>
      <c r="IC335" s="242">
        <v>554</v>
      </c>
      <c r="ID335" s="242">
        <v>551</v>
      </c>
      <c r="IE335" s="242">
        <v>511</v>
      </c>
      <c r="IF335" s="242">
        <v>509</v>
      </c>
      <c r="IG335" s="242">
        <v>509</v>
      </c>
      <c r="IH335" s="242">
        <v>509</v>
      </c>
      <c r="II335" s="242">
        <v>506</v>
      </c>
      <c r="IJ335" s="242">
        <v>506</v>
      </c>
      <c r="IK335" s="242">
        <v>506</v>
      </c>
      <c r="IL335" s="242">
        <v>496</v>
      </c>
      <c r="IM335" s="242">
        <v>479</v>
      </c>
      <c r="IN335" s="242">
        <v>479</v>
      </c>
      <c r="IO335" s="242">
        <v>479</v>
      </c>
      <c r="IP335" s="242">
        <v>479</v>
      </c>
      <c r="IQ335" s="242">
        <v>463</v>
      </c>
      <c r="IR335" s="242">
        <v>453</v>
      </c>
      <c r="IS335" s="242">
        <v>449</v>
      </c>
      <c r="IT335" s="242">
        <v>447</v>
      </c>
      <c r="IU335" s="242">
        <v>447</v>
      </c>
      <c r="IV335" s="242">
        <v>447</v>
      </c>
      <c r="IW335" s="242">
        <v>447</v>
      </c>
      <c r="IX335" s="242">
        <v>447</v>
      </c>
      <c r="IY335" s="242">
        <v>446</v>
      </c>
      <c r="IZ335" s="198"/>
      <c r="JA335" s="242">
        <v>436</v>
      </c>
      <c r="JB335" s="242">
        <v>436</v>
      </c>
      <c r="JC335" s="242">
        <v>436</v>
      </c>
      <c r="JD335" s="242">
        <v>426</v>
      </c>
      <c r="JE335" s="242">
        <v>426</v>
      </c>
      <c r="JF335" s="242">
        <v>426</v>
      </c>
      <c r="JG335" s="242">
        <v>417</v>
      </c>
      <c r="JH335" s="242">
        <v>415</v>
      </c>
      <c r="JI335" s="242">
        <v>415</v>
      </c>
      <c r="JJ335" s="242"/>
      <c r="JK335" s="242">
        <v>405</v>
      </c>
      <c r="JL335" s="242">
        <v>397</v>
      </c>
      <c r="JM335" s="242">
        <v>365</v>
      </c>
      <c r="JN335" s="242">
        <v>354</v>
      </c>
      <c r="JO335" s="242">
        <v>350</v>
      </c>
      <c r="JP335" s="242">
        <v>350</v>
      </c>
      <c r="JQ335" s="198"/>
      <c r="JR335" s="242">
        <v>350</v>
      </c>
      <c r="JS335" s="242">
        <v>350</v>
      </c>
      <c r="JT335" s="242">
        <v>340</v>
      </c>
      <c r="JU335" s="242">
        <v>335</v>
      </c>
      <c r="JV335" s="242">
        <v>324</v>
      </c>
      <c r="JW335" s="242">
        <v>324</v>
      </c>
      <c r="JX335" s="242">
        <v>324</v>
      </c>
      <c r="JY335" s="242">
        <v>316</v>
      </c>
      <c r="JZ335" s="242">
        <v>304</v>
      </c>
      <c r="KA335" s="242">
        <v>284</v>
      </c>
      <c r="KB335" s="242">
        <v>273</v>
      </c>
      <c r="KC335" s="242">
        <v>273</v>
      </c>
      <c r="KD335" s="242">
        <v>273</v>
      </c>
      <c r="KE335" s="242">
        <v>273</v>
      </c>
      <c r="KF335" s="242">
        <v>273</v>
      </c>
      <c r="KG335" s="242">
        <v>267</v>
      </c>
      <c r="KH335" s="242">
        <v>742</v>
      </c>
      <c r="KI335" s="242">
        <v>742</v>
      </c>
      <c r="KJ335" s="242">
        <v>732</v>
      </c>
      <c r="KK335" s="242">
        <v>732</v>
      </c>
      <c r="KL335" s="242">
        <v>732</v>
      </c>
      <c r="KM335" s="242">
        <v>732</v>
      </c>
      <c r="KN335" s="242">
        <v>732</v>
      </c>
      <c r="KO335" s="244">
        <v>1231</v>
      </c>
      <c r="KP335" s="244">
        <v>1231</v>
      </c>
      <c r="KQ335" s="244">
        <v>1231</v>
      </c>
      <c r="KR335" s="244">
        <v>1231</v>
      </c>
      <c r="KS335" s="244">
        <v>1231</v>
      </c>
      <c r="KT335" s="244">
        <v>1201</v>
      </c>
      <c r="KU335" s="244">
        <v>1192</v>
      </c>
      <c r="KV335" s="244">
        <v>1155</v>
      </c>
      <c r="KW335" s="244">
        <v>1155</v>
      </c>
      <c r="KX335" s="198"/>
      <c r="KY335" s="198"/>
      <c r="KZ335" s="198"/>
      <c r="LA335" s="198"/>
      <c r="LB335" s="244">
        <v>1044</v>
      </c>
      <c r="LC335" s="242">
        <v>415</v>
      </c>
      <c r="LD335" s="242">
        <v>415</v>
      </c>
      <c r="LE335" s="242">
        <v>982</v>
      </c>
      <c r="LF335" s="243">
        <v>0</v>
      </c>
      <c r="LG335" s="242">
        <v>982</v>
      </c>
      <c r="LH335" s="198"/>
      <c r="LI335" s="198"/>
      <c r="LJ335" s="198"/>
      <c r="LK335" s="198"/>
      <c r="LL335" s="198"/>
      <c r="LM335" s="198"/>
      <c r="LN335" s="198"/>
      <c r="LO335" s="198"/>
      <c r="LP335" s="198"/>
      <c r="LQ335" s="242">
        <v>982</v>
      </c>
      <c r="LR335" s="198"/>
      <c r="LS335" s="198"/>
      <c r="LT335" s="198"/>
      <c r="LU335" s="198"/>
      <c r="LV335" s="198"/>
      <c r="LW335" s="198"/>
      <c r="LX335" s="198"/>
      <c r="LY335" s="198"/>
      <c r="LZ335" s="198"/>
      <c r="MA335" s="198"/>
      <c r="MB335" s="198"/>
      <c r="MC335" s="198"/>
      <c r="MD335" s="198"/>
      <c r="ME335" s="198"/>
      <c r="MF335" s="198"/>
      <c r="MG335" s="198"/>
      <c r="MH335" s="198"/>
      <c r="MI335" s="198"/>
      <c r="MJ335" s="198"/>
      <c r="MK335" s="198"/>
      <c r="ML335" s="198"/>
      <c r="MM335" s="198"/>
      <c r="MN335" s="242">
        <v>982</v>
      </c>
      <c r="MO335" s="242">
        <v>622</v>
      </c>
      <c r="MP335" s="198"/>
      <c r="MQ335" s="242">
        <v>622</v>
      </c>
      <c r="MR335" s="198"/>
      <c r="MS335" s="198"/>
      <c r="MT335" s="198"/>
      <c r="MU335" s="198"/>
      <c r="MV335" s="198"/>
      <c r="MW335" s="198"/>
      <c r="MX335" s="198"/>
      <c r="MY335" s="198"/>
      <c r="MZ335" s="198"/>
      <c r="NA335" s="242">
        <v>622</v>
      </c>
      <c r="NB335" s="198"/>
      <c r="NC335" s="198"/>
      <c r="ND335" s="198"/>
      <c r="NE335" s="198"/>
      <c r="NF335" s="198"/>
      <c r="NG335" s="198"/>
      <c r="NH335" s="198"/>
      <c r="NI335" s="198"/>
      <c r="NJ335" s="198"/>
      <c r="NK335" s="198"/>
      <c r="NL335" s="198"/>
      <c r="NM335" s="198"/>
      <c r="NN335" s="198"/>
      <c r="NO335" s="198"/>
      <c r="NP335" s="198"/>
      <c r="NQ335" s="198"/>
      <c r="NR335" s="198"/>
      <c r="NS335" s="198"/>
      <c r="NT335" s="198"/>
      <c r="NU335" s="198"/>
      <c r="NV335" s="198"/>
      <c r="NW335" s="198"/>
      <c r="NX335" s="198"/>
      <c r="NY335" s="198"/>
      <c r="NZ335" s="198"/>
      <c r="OA335" s="198"/>
      <c r="OB335" s="198"/>
      <c r="OC335" s="198"/>
      <c r="OD335" s="198"/>
      <c r="OE335" s="198"/>
      <c r="OF335" s="198"/>
      <c r="OG335" s="198"/>
      <c r="OH335" s="198"/>
      <c r="OI335" s="198"/>
      <c r="OJ335" s="198"/>
      <c r="OK335" s="198"/>
      <c r="OL335" s="198"/>
      <c r="OM335" s="198"/>
      <c r="ON335" s="198"/>
      <c r="OO335" s="198"/>
      <c r="OP335" s="198"/>
      <c r="OQ335" s="198"/>
      <c r="OR335" s="198"/>
      <c r="OS335" s="198"/>
      <c r="OT335" s="198"/>
      <c r="OU335" s="198"/>
      <c r="OV335" s="198"/>
      <c r="OW335" s="198"/>
      <c r="OX335" s="198"/>
      <c r="OY335" s="198"/>
      <c r="OZ335" s="198"/>
      <c r="PA335" s="198"/>
      <c r="PB335" s="198"/>
      <c r="PC335" s="198"/>
      <c r="PD335" s="198"/>
      <c r="PE335" s="198"/>
      <c r="PF335" s="198"/>
      <c r="PG335" s="198"/>
      <c r="PH335" s="198"/>
      <c r="PI335" s="198"/>
      <c r="PJ335" s="198"/>
      <c r="PK335" s="198"/>
      <c r="PL335" s="198"/>
      <c r="PM335" s="198"/>
      <c r="PN335" s="198"/>
      <c r="PO335" s="198"/>
      <c r="PP335" s="198"/>
      <c r="PQ335" s="198"/>
      <c r="PR335" s="198"/>
      <c r="PS335" s="198"/>
      <c r="PT335" s="198"/>
      <c r="PU335" s="198"/>
      <c r="PV335" s="198"/>
      <c r="PW335" s="198"/>
      <c r="PX335" s="261"/>
      <c r="PY335" s="261"/>
      <c r="PZ335" s="261"/>
      <c r="QA335" s="261"/>
      <c r="QB335" s="261"/>
      <c r="QC335" s="261"/>
      <c r="QD335" s="261"/>
      <c r="QE335" s="261"/>
      <c r="QF335" s="261"/>
      <c r="QG335" s="261"/>
      <c r="QH335" s="261"/>
      <c r="QI335" s="261"/>
      <c r="QJ335" s="261"/>
      <c r="QK335" s="261"/>
      <c r="QL335" s="261"/>
      <c r="QM335" s="261"/>
      <c r="QN335" s="261"/>
      <c r="QO335" s="261"/>
      <c r="QP335" s="261"/>
      <c r="QQ335" s="261"/>
      <c r="QR335" s="261"/>
      <c r="QS335" s="261"/>
      <c r="QT335" s="261"/>
      <c r="QU335" s="261"/>
      <c r="QV335" s="261"/>
      <c r="QW335" s="261"/>
      <c r="QX335" s="261"/>
      <c r="QY335" s="261"/>
      <c r="QZ335" s="261"/>
      <c r="RA335" s="261"/>
      <c r="RB335" s="261"/>
      <c r="RC335" s="261"/>
      <c r="RD335" s="261"/>
      <c r="RE335" s="261"/>
      <c r="RF335" s="261"/>
      <c r="RG335" s="261"/>
      <c r="RH335" s="261"/>
      <c r="RI335" s="261"/>
      <c r="RJ335" s="261"/>
      <c r="RK335" s="261"/>
      <c r="RL335" s="261"/>
      <c r="RM335" s="261"/>
      <c r="RN335" s="261"/>
      <c r="RO335" s="261"/>
      <c r="RP335" s="261"/>
      <c r="RQ335" s="261"/>
      <c r="RR335" s="261"/>
      <c r="RS335" s="261"/>
      <c r="RT335" s="261"/>
      <c r="RU335" s="261"/>
      <c r="RV335" s="261"/>
      <c r="RW335" s="261"/>
      <c r="RX335" s="261"/>
      <c r="RY335" s="261"/>
      <c r="RZ335" s="261"/>
      <c r="SA335" s="261"/>
      <c r="SB335" s="261"/>
      <c r="SC335" s="261"/>
      <c r="SD335" s="261"/>
      <c r="SE335" s="261"/>
    </row>
    <row r="336" spans="1:499" x14ac:dyDescent="0.2">
      <c r="A336" s="230" t="s">
        <v>830</v>
      </c>
      <c r="B336" s="231" t="s">
        <v>5490</v>
      </c>
      <c r="C336" s="225"/>
      <c r="D336" s="225"/>
      <c r="E336" s="225"/>
      <c r="F336" s="226" t="s">
        <v>6060</v>
      </c>
      <c r="G336" s="226" t="s">
        <v>5999</v>
      </c>
      <c r="H336" s="226" t="s">
        <v>5551</v>
      </c>
      <c r="I336" s="226" t="s">
        <v>6061</v>
      </c>
      <c r="J336" s="226"/>
      <c r="K336" s="226"/>
      <c r="L336" s="226"/>
      <c r="M336" s="226"/>
      <c r="N336" s="226" t="s">
        <v>5612</v>
      </c>
      <c r="O336" s="226" t="s">
        <v>5755</v>
      </c>
      <c r="P336" s="226"/>
      <c r="Q336" s="237">
        <v>0</v>
      </c>
      <c r="R336" s="238"/>
      <c r="S336" s="238"/>
      <c r="T336" s="238"/>
      <c r="U336" s="238"/>
      <c r="V336" s="238"/>
      <c r="W336" s="232" t="s">
        <v>5555</v>
      </c>
      <c r="X336" s="232"/>
      <c r="Y336" s="232" t="s">
        <v>5556</v>
      </c>
      <c r="Z336" s="235">
        <v>5.8</v>
      </c>
      <c r="AA336" s="235">
        <v>12</v>
      </c>
      <c r="AB336" s="235">
        <v>0</v>
      </c>
      <c r="AC336" s="224">
        <v>36526</v>
      </c>
      <c r="AD336" s="224">
        <v>36526</v>
      </c>
      <c r="AE336" s="125">
        <v>21</v>
      </c>
      <c r="AF336" s="125">
        <v>20</v>
      </c>
      <c r="AG336" s="125">
        <v>8</v>
      </c>
      <c r="AH336" s="236">
        <v>1</v>
      </c>
      <c r="AI336" s="236"/>
      <c r="AJ336" s="125" t="s">
        <v>6239</v>
      </c>
      <c r="AK336" s="175" t="s">
        <v>5144</v>
      </c>
      <c r="AL336" s="125" t="s">
        <v>820</v>
      </c>
      <c r="AM336" s="27" t="s">
        <v>820</v>
      </c>
      <c r="AN336" s="126">
        <v>2.8</v>
      </c>
      <c r="AO336" s="126">
        <v>10.1</v>
      </c>
      <c r="AP336" s="126">
        <v>25.4</v>
      </c>
      <c r="AQ336" s="126">
        <v>0.1</v>
      </c>
      <c r="AR336" s="125">
        <v>0</v>
      </c>
      <c r="AS336" s="125">
        <v>0</v>
      </c>
      <c r="AT336" s="178">
        <v>43363</v>
      </c>
      <c r="AU336" s="178"/>
      <c r="AV336" s="178">
        <v>43305</v>
      </c>
      <c r="AW336" s="239" t="s">
        <v>940</v>
      </c>
      <c r="AX336" s="239" t="s">
        <v>5022</v>
      </c>
      <c r="AY336" s="127"/>
      <c r="AZ336" s="127"/>
      <c r="BA336" s="128">
        <v>1</v>
      </c>
      <c r="BB336" s="128" t="s">
        <v>489</v>
      </c>
      <c r="BC336" s="128"/>
      <c r="BD336" s="128">
        <v>1</v>
      </c>
      <c r="BE336" s="129" t="s">
        <v>541</v>
      </c>
      <c r="BF336" s="130">
        <v>1</v>
      </c>
      <c r="BG336" s="240"/>
      <c r="BH336" s="241"/>
      <c r="BI336" s="190"/>
      <c r="BJ336" s="131">
        <v>113</v>
      </c>
      <c r="BK336" s="191">
        <v>95</v>
      </c>
      <c r="BL336" s="13">
        <v>75</v>
      </c>
      <c r="BM336" s="13">
        <v>37</v>
      </c>
      <c r="BN336" s="27" t="s">
        <v>5562</v>
      </c>
      <c r="BO336" s="13" t="s">
        <v>5562</v>
      </c>
      <c r="BP336" s="222">
        <v>104</v>
      </c>
      <c r="BQ336" s="132"/>
      <c r="BR336" s="133"/>
      <c r="BS336" s="125">
        <v>1000000000</v>
      </c>
      <c r="BT336" s="134">
        <v>285</v>
      </c>
      <c r="BU336" s="135">
        <v>-1.5221</v>
      </c>
      <c r="BV336" s="134">
        <v>0</v>
      </c>
      <c r="BW336" s="136">
        <v>0</v>
      </c>
      <c r="BX336" s="136">
        <v>0</v>
      </c>
      <c r="BY336" s="136">
        <v>0</v>
      </c>
      <c r="BZ336" s="134">
        <v>0</v>
      </c>
      <c r="CA336" s="134">
        <v>0</v>
      </c>
      <c r="CB336" s="134">
        <v>285</v>
      </c>
      <c r="CC336" s="135">
        <v>-1.5221</v>
      </c>
      <c r="CD336" s="134"/>
      <c r="CE336" s="134"/>
      <c r="CF336" s="137">
        <v>0</v>
      </c>
      <c r="CG336" s="134">
        <v>32</v>
      </c>
      <c r="CH336" s="132"/>
      <c r="CI336" s="132"/>
      <c r="CJ336" s="229" t="s">
        <v>820</v>
      </c>
      <c r="CK336" s="233" t="s">
        <v>820</v>
      </c>
      <c r="CL336" s="138">
        <v>0</v>
      </c>
      <c r="CM336" s="138">
        <v>998</v>
      </c>
      <c r="CN336" s="135">
        <v>0</v>
      </c>
      <c r="CO336" s="135">
        <v>1.83</v>
      </c>
      <c r="CP336" s="139"/>
      <c r="CQ336" s="135">
        <v>0</v>
      </c>
      <c r="CR336" s="179">
        <v>43479</v>
      </c>
      <c r="CS336" s="180">
        <v>43479</v>
      </c>
      <c r="CT336" s="181">
        <v>43626</v>
      </c>
      <c r="CU336" s="181">
        <v>36526</v>
      </c>
      <c r="CV336" s="181">
        <v>36526</v>
      </c>
      <c r="CW336" s="181">
        <v>36526</v>
      </c>
      <c r="CX336" s="181">
        <v>36666</v>
      </c>
      <c r="CY336" s="135">
        <v>0</v>
      </c>
      <c r="CZ336" s="134">
        <v>0</v>
      </c>
      <c r="DA336" s="135">
        <v>0</v>
      </c>
      <c r="DB336" s="135">
        <v>0</v>
      </c>
      <c r="DC336" s="135">
        <v>0</v>
      </c>
      <c r="DD336" s="135">
        <v>0</v>
      </c>
      <c r="DE336" s="140">
        <v>1.8867924528301886E-2</v>
      </c>
      <c r="DF336" s="13" t="s">
        <v>820</v>
      </c>
      <c r="DG336" s="80" t="s">
        <v>820</v>
      </c>
      <c r="DH336" s="18" t="b">
        <v>0</v>
      </c>
      <c r="DI336" s="79"/>
      <c r="DJ336" s="79"/>
      <c r="DK336" s="192"/>
      <c r="DL336" s="174"/>
      <c r="DM336" s="193"/>
      <c r="DN336" s="135"/>
      <c r="DO336" s="79"/>
      <c r="DP336" s="79"/>
      <c r="DQ336" s="79"/>
      <c r="DR336" s="79"/>
      <c r="DS336" s="79"/>
      <c r="DT336" s="79"/>
      <c r="DU336" s="79"/>
      <c r="DV336" s="18"/>
      <c r="DW336" s="18"/>
      <c r="DX336" s="18"/>
      <c r="DY336" s="177"/>
      <c r="DZ336" s="177">
        <v>0</v>
      </c>
      <c r="EA336" s="177">
        <v>0</v>
      </c>
      <c r="EB336" s="177">
        <v>0</v>
      </c>
      <c r="EC336" s="177">
        <v>0</v>
      </c>
      <c r="ED336" s="177">
        <v>0</v>
      </c>
      <c r="EE336" s="177">
        <v>0</v>
      </c>
      <c r="EF336" s="177">
        <v>0</v>
      </c>
      <c r="EG336" s="177">
        <v>0</v>
      </c>
      <c r="EH336" s="177">
        <v>0</v>
      </c>
      <c r="EI336" s="177">
        <v>0</v>
      </c>
      <c r="EJ336" s="177">
        <v>0</v>
      </c>
      <c r="EK336" s="177">
        <v>0</v>
      </c>
      <c r="EL336" s="177">
        <v>0</v>
      </c>
      <c r="EM336" s="177">
        <v>0</v>
      </c>
      <c r="EN336" s="177">
        <v>0</v>
      </c>
      <c r="EO336" s="177">
        <v>0</v>
      </c>
      <c r="EP336" s="177">
        <v>0</v>
      </c>
      <c r="EQ336" s="177">
        <v>0</v>
      </c>
      <c r="ER336" s="177">
        <v>0</v>
      </c>
      <c r="ES336" s="177">
        <v>0</v>
      </c>
      <c r="ET336" s="177">
        <v>0</v>
      </c>
      <c r="EU336" s="177">
        <v>0</v>
      </c>
      <c r="EV336" s="177">
        <v>0</v>
      </c>
      <c r="EW336" s="177">
        <v>0</v>
      </c>
      <c r="EX336" s="177">
        <v>0</v>
      </c>
      <c r="EY336" s="177">
        <v>0</v>
      </c>
      <c r="EZ336" s="177">
        <v>0</v>
      </c>
      <c r="FA336" s="177">
        <v>0</v>
      </c>
      <c r="FB336" s="177">
        <v>0</v>
      </c>
      <c r="FC336" s="246">
        <v>158</v>
      </c>
      <c r="FD336" s="247">
        <v>356</v>
      </c>
      <c r="FE336" s="247">
        <v>356</v>
      </c>
      <c r="FF336" s="247">
        <v>356</v>
      </c>
      <c r="FG336" s="247">
        <v>352</v>
      </c>
      <c r="FH336" s="247">
        <v>352</v>
      </c>
      <c r="FI336" s="247">
        <v>352</v>
      </c>
      <c r="FJ336" s="247">
        <v>352</v>
      </c>
      <c r="FK336" s="247">
        <v>352</v>
      </c>
      <c r="FL336" s="247">
        <v>352</v>
      </c>
      <c r="FM336" s="247">
        <v>352</v>
      </c>
      <c r="FN336" s="247">
        <v>352</v>
      </c>
      <c r="FO336" s="247">
        <v>352</v>
      </c>
      <c r="FP336" s="247">
        <v>352</v>
      </c>
      <c r="FQ336" s="247">
        <v>352</v>
      </c>
      <c r="FR336" s="247">
        <v>352</v>
      </c>
      <c r="FS336" s="247">
        <v>352</v>
      </c>
      <c r="FT336" s="247">
        <v>352</v>
      </c>
      <c r="FU336" s="247">
        <v>352</v>
      </c>
      <c r="FV336" s="247">
        <v>352</v>
      </c>
      <c r="FW336" s="247">
        <v>352</v>
      </c>
      <c r="FX336" s="247">
        <v>352</v>
      </c>
      <c r="FY336" s="247">
        <v>352</v>
      </c>
      <c r="FZ336" s="247">
        <v>352</v>
      </c>
      <c r="GA336" s="247">
        <v>352</v>
      </c>
      <c r="GB336" s="247">
        <v>352</v>
      </c>
      <c r="GC336" s="247">
        <v>352</v>
      </c>
      <c r="GD336" s="247">
        <v>346</v>
      </c>
      <c r="GE336" s="247">
        <v>346</v>
      </c>
      <c r="GF336" s="247">
        <v>346</v>
      </c>
      <c r="GG336" s="247">
        <v>346</v>
      </c>
      <c r="GH336" s="247">
        <v>346</v>
      </c>
      <c r="GI336" s="247">
        <v>346</v>
      </c>
      <c r="GJ336" s="247">
        <v>346</v>
      </c>
      <c r="GK336" s="247">
        <v>346</v>
      </c>
      <c r="GL336" s="247">
        <v>346</v>
      </c>
      <c r="GM336" s="247">
        <v>346</v>
      </c>
      <c r="GN336" s="247">
        <v>346</v>
      </c>
      <c r="GO336" s="247">
        <v>346</v>
      </c>
      <c r="GP336" s="247">
        <v>346</v>
      </c>
      <c r="GQ336" s="247">
        <v>346</v>
      </c>
      <c r="GR336" s="247">
        <v>346</v>
      </c>
      <c r="GS336" s="247">
        <v>346</v>
      </c>
      <c r="GT336" s="247">
        <v>346</v>
      </c>
      <c r="GU336" s="247">
        <v>346</v>
      </c>
      <c r="GV336" s="247">
        <v>346</v>
      </c>
      <c r="GW336" s="247">
        <v>346</v>
      </c>
      <c r="GX336" s="247">
        <v>346</v>
      </c>
      <c r="GY336" s="247">
        <v>346</v>
      </c>
      <c r="GZ336" s="247">
        <v>346</v>
      </c>
      <c r="HA336" s="247">
        <v>346</v>
      </c>
      <c r="HB336" s="247">
        <v>346</v>
      </c>
      <c r="HC336" s="247">
        <v>346</v>
      </c>
      <c r="HD336" s="247">
        <v>346</v>
      </c>
      <c r="HE336" s="247">
        <v>1</v>
      </c>
      <c r="HF336" s="247">
        <v>346</v>
      </c>
      <c r="HG336" s="247">
        <v>346</v>
      </c>
      <c r="HH336" s="247">
        <v>343</v>
      </c>
      <c r="HI336" s="247">
        <v>343</v>
      </c>
      <c r="HJ336" s="247">
        <v>343</v>
      </c>
      <c r="HK336" s="196"/>
      <c r="HL336" s="196"/>
      <c r="HM336" s="247">
        <v>343</v>
      </c>
      <c r="HN336" s="247">
        <v>343</v>
      </c>
      <c r="HO336" s="247">
        <v>346</v>
      </c>
      <c r="HP336" s="247">
        <v>343</v>
      </c>
      <c r="HQ336" s="247">
        <v>343</v>
      </c>
      <c r="HR336" s="247">
        <v>343</v>
      </c>
      <c r="HS336" s="247">
        <v>343</v>
      </c>
      <c r="HT336" s="247">
        <v>343</v>
      </c>
      <c r="HU336" s="247">
        <v>343</v>
      </c>
      <c r="HV336" s="196"/>
      <c r="HW336" s="247">
        <v>343</v>
      </c>
      <c r="HX336" s="247">
        <v>341</v>
      </c>
      <c r="HY336" s="247">
        <v>341</v>
      </c>
      <c r="HZ336" s="247">
        <v>341</v>
      </c>
      <c r="IA336" s="247">
        <v>341</v>
      </c>
      <c r="IB336" s="247">
        <v>341</v>
      </c>
      <c r="IC336" s="247">
        <v>341</v>
      </c>
      <c r="ID336" s="247">
        <v>341</v>
      </c>
      <c r="IE336" s="247">
        <v>331</v>
      </c>
      <c r="IF336" s="247">
        <v>331</v>
      </c>
      <c r="IG336" s="247">
        <v>331</v>
      </c>
      <c r="IH336" s="247">
        <v>331</v>
      </c>
      <c r="II336" s="247">
        <v>331</v>
      </c>
      <c r="IJ336" s="247">
        <v>331</v>
      </c>
      <c r="IK336" s="247">
        <v>331</v>
      </c>
      <c r="IL336" s="247">
        <v>327</v>
      </c>
      <c r="IM336" s="247">
        <v>327</v>
      </c>
      <c r="IN336" s="247">
        <v>327</v>
      </c>
      <c r="IO336" s="247">
        <v>327</v>
      </c>
      <c r="IP336" s="247">
        <v>327</v>
      </c>
      <c r="IQ336" s="247">
        <v>326</v>
      </c>
      <c r="IR336" s="247">
        <v>324</v>
      </c>
      <c r="IS336" s="247">
        <v>324</v>
      </c>
      <c r="IT336" s="247">
        <v>324</v>
      </c>
      <c r="IU336" s="247">
        <v>324</v>
      </c>
      <c r="IV336" s="247">
        <v>324</v>
      </c>
      <c r="IW336" s="247">
        <v>324</v>
      </c>
      <c r="IX336" s="247">
        <v>324</v>
      </c>
      <c r="IY336" s="247">
        <v>321</v>
      </c>
      <c r="IZ336" s="196"/>
      <c r="JA336" s="247">
        <v>321</v>
      </c>
      <c r="JB336" s="247">
        <v>321</v>
      </c>
      <c r="JC336" s="247">
        <v>321</v>
      </c>
      <c r="JD336" s="246">
        <v>319</v>
      </c>
      <c r="JE336" s="246">
        <v>319</v>
      </c>
      <c r="JF336" s="246">
        <v>319</v>
      </c>
      <c r="JG336" s="246">
        <v>319</v>
      </c>
      <c r="JH336" s="246">
        <v>319</v>
      </c>
      <c r="JI336" s="246">
        <v>319</v>
      </c>
      <c r="JJ336" s="246"/>
      <c r="JK336" s="247">
        <v>319</v>
      </c>
      <c r="JL336" s="246">
        <v>319</v>
      </c>
      <c r="JM336" s="246">
        <v>319</v>
      </c>
      <c r="JN336" s="246">
        <v>319</v>
      </c>
      <c r="JO336" s="246">
        <v>319</v>
      </c>
      <c r="JP336" s="246">
        <v>319</v>
      </c>
      <c r="JQ336" s="196"/>
      <c r="JR336" s="246">
        <v>319</v>
      </c>
      <c r="JS336" s="246">
        <v>319</v>
      </c>
      <c r="JT336" s="246">
        <v>319</v>
      </c>
      <c r="JU336" s="246">
        <v>317</v>
      </c>
      <c r="JV336" s="246">
        <v>315</v>
      </c>
      <c r="JW336" s="246">
        <v>315</v>
      </c>
      <c r="JX336" s="246">
        <v>315</v>
      </c>
      <c r="JY336" s="246">
        <v>315</v>
      </c>
      <c r="JZ336" s="246">
        <v>315</v>
      </c>
      <c r="KA336" s="246">
        <v>315</v>
      </c>
      <c r="KB336" s="246">
        <v>315</v>
      </c>
      <c r="KC336" s="246">
        <v>315</v>
      </c>
      <c r="KD336" s="246">
        <v>315</v>
      </c>
      <c r="KE336" s="246">
        <v>315</v>
      </c>
      <c r="KF336" s="246">
        <v>315</v>
      </c>
      <c r="KG336" s="246">
        <v>315</v>
      </c>
      <c r="KH336" s="246">
        <v>311</v>
      </c>
      <c r="KI336" s="246">
        <v>311</v>
      </c>
      <c r="KJ336" s="246">
        <v>311</v>
      </c>
      <c r="KK336" s="246">
        <v>311</v>
      </c>
      <c r="KL336" s="246">
        <v>311</v>
      </c>
      <c r="KM336" s="246">
        <v>308</v>
      </c>
      <c r="KN336" s="246">
        <v>308</v>
      </c>
      <c r="KO336" s="246">
        <v>303</v>
      </c>
      <c r="KP336" s="246">
        <v>303</v>
      </c>
      <c r="KQ336" s="246">
        <v>303</v>
      </c>
      <c r="KR336" s="246">
        <v>303</v>
      </c>
      <c r="KS336" s="246">
        <v>303</v>
      </c>
      <c r="KT336" s="246">
        <v>301</v>
      </c>
      <c r="KU336" s="246">
        <v>301</v>
      </c>
      <c r="KV336" s="246">
        <v>301</v>
      </c>
      <c r="KW336" s="246">
        <v>301</v>
      </c>
      <c r="KX336" s="196"/>
      <c r="KY336" s="196"/>
      <c r="KZ336" s="196"/>
      <c r="LA336" s="196"/>
      <c r="LB336" s="246">
        <v>293</v>
      </c>
      <c r="LC336" s="246">
        <v>319</v>
      </c>
      <c r="LD336" s="246">
        <v>319</v>
      </c>
      <c r="LE336" s="246">
        <v>293</v>
      </c>
      <c r="LF336" s="199">
        <v>0</v>
      </c>
      <c r="LG336" s="246">
        <v>293</v>
      </c>
      <c r="LH336" s="196"/>
      <c r="LI336" s="196"/>
      <c r="LJ336" s="196"/>
      <c r="LK336" s="196"/>
      <c r="LL336" s="196"/>
      <c r="LM336" s="196"/>
      <c r="LN336" s="196"/>
      <c r="LO336" s="196"/>
      <c r="LP336" s="196"/>
      <c r="LQ336" s="246">
        <v>293</v>
      </c>
      <c r="LR336" s="196"/>
      <c r="LS336" s="196"/>
      <c r="LT336" s="196"/>
      <c r="LU336" s="196"/>
      <c r="LV336" s="196"/>
      <c r="LW336" s="196"/>
      <c r="LX336" s="196"/>
      <c r="LY336" s="196"/>
      <c r="LZ336" s="196"/>
      <c r="MA336" s="196"/>
      <c r="MB336" s="196"/>
      <c r="MC336" s="196"/>
      <c r="MD336" s="196"/>
      <c r="ME336" s="196"/>
      <c r="MF336" s="196"/>
      <c r="MG336" s="196"/>
      <c r="MH336" s="196"/>
      <c r="MI336" s="196"/>
      <c r="MJ336" s="196"/>
      <c r="MK336" s="196"/>
      <c r="ML336" s="196"/>
      <c r="MM336" s="196"/>
      <c r="MN336" s="246">
        <v>293</v>
      </c>
      <c r="MO336" s="246">
        <v>285</v>
      </c>
      <c r="MP336" s="196"/>
      <c r="MQ336" s="246">
        <v>285</v>
      </c>
      <c r="MR336" s="196"/>
      <c r="MS336" s="196"/>
      <c r="MT336" s="196"/>
      <c r="MU336" s="196"/>
      <c r="MV336" s="196"/>
      <c r="MW336" s="196"/>
      <c r="MX336" s="196"/>
      <c r="MY336" s="196"/>
      <c r="MZ336" s="196"/>
      <c r="NA336" s="246">
        <v>285</v>
      </c>
      <c r="NB336" s="196"/>
      <c r="NC336" s="196"/>
      <c r="ND336" s="196"/>
      <c r="NE336" s="196"/>
      <c r="NF336" s="196"/>
      <c r="NG336" s="196"/>
      <c r="NH336" s="196"/>
      <c r="NI336" s="196"/>
      <c r="NJ336" s="196"/>
      <c r="NK336" s="196"/>
      <c r="NL336" s="196"/>
      <c r="NM336" s="196"/>
      <c r="NN336" s="196"/>
      <c r="NO336" s="196"/>
      <c r="NP336" s="196"/>
      <c r="NQ336" s="196"/>
      <c r="NR336" s="196"/>
      <c r="NS336" s="196"/>
      <c r="NT336" s="196"/>
      <c r="NU336" s="196"/>
      <c r="NV336" s="196"/>
      <c r="NW336" s="196"/>
      <c r="NX336" s="196"/>
      <c r="NY336" s="196"/>
      <c r="NZ336" s="196"/>
      <c r="OA336" s="196"/>
      <c r="OB336" s="196"/>
      <c r="OC336" s="196"/>
      <c r="OD336" s="196"/>
      <c r="OE336" s="196"/>
      <c r="OF336" s="196"/>
      <c r="OG336" s="196"/>
      <c r="OH336" s="196"/>
      <c r="OI336" s="196"/>
      <c r="OJ336" s="196"/>
      <c r="OK336" s="196"/>
      <c r="OL336" s="196"/>
      <c r="OM336" s="196"/>
      <c r="ON336" s="196"/>
      <c r="OO336" s="196"/>
      <c r="OP336" s="196"/>
      <c r="OQ336" s="196"/>
      <c r="OR336" s="196"/>
      <c r="OS336" s="196"/>
      <c r="OT336" s="196"/>
      <c r="OU336" s="196"/>
      <c r="OV336" s="196"/>
      <c r="OW336" s="196"/>
      <c r="OX336" s="196"/>
      <c r="OY336" s="196"/>
      <c r="OZ336" s="196"/>
      <c r="PA336" s="196"/>
      <c r="PB336" s="196"/>
      <c r="PC336" s="196"/>
      <c r="PD336" s="196"/>
      <c r="PE336" s="196"/>
      <c r="PF336" s="196"/>
      <c r="PG336" s="196"/>
      <c r="PH336" s="196"/>
      <c r="PI336" s="196"/>
      <c r="PJ336" s="196"/>
      <c r="PK336" s="196"/>
      <c r="PL336" s="196"/>
      <c r="PM336" s="196"/>
      <c r="PN336" s="196"/>
      <c r="PO336" s="196"/>
      <c r="PP336" s="196"/>
      <c r="PQ336" s="196"/>
      <c r="PR336" s="196"/>
      <c r="PS336" s="196"/>
      <c r="PT336" s="196"/>
      <c r="PU336" s="196"/>
      <c r="PV336" s="196"/>
      <c r="PW336" s="196"/>
      <c r="PX336" s="261"/>
      <c r="PY336" s="261"/>
      <c r="PZ336" s="261"/>
      <c r="QA336" s="261"/>
      <c r="QB336" s="261"/>
      <c r="QC336" s="261"/>
      <c r="QD336" s="261"/>
      <c r="QE336" s="261"/>
      <c r="QF336" s="261"/>
      <c r="QG336" s="261"/>
      <c r="QH336" s="261"/>
      <c r="QI336" s="261"/>
      <c r="QJ336" s="261"/>
      <c r="QK336" s="261"/>
      <c r="QL336" s="261"/>
      <c r="QM336" s="261"/>
      <c r="QN336" s="261"/>
      <c r="QO336" s="261"/>
      <c r="QP336" s="261"/>
      <c r="QQ336" s="261"/>
      <c r="QR336" s="261"/>
      <c r="QS336" s="261"/>
      <c r="QT336" s="261"/>
      <c r="QU336" s="261"/>
      <c r="QV336" s="261"/>
      <c r="QW336" s="261"/>
      <c r="QX336" s="261"/>
      <c r="QY336" s="261"/>
      <c r="QZ336" s="261"/>
      <c r="RA336" s="261"/>
      <c r="RB336" s="261"/>
      <c r="RC336" s="261"/>
      <c r="RD336" s="261"/>
      <c r="RE336" s="261"/>
      <c r="RF336" s="261"/>
      <c r="RG336" s="261"/>
      <c r="RH336" s="261"/>
      <c r="RI336" s="261"/>
      <c r="RJ336" s="261"/>
      <c r="RK336" s="261"/>
      <c r="RL336" s="261"/>
      <c r="RM336" s="261"/>
      <c r="RN336" s="261"/>
      <c r="RO336" s="261"/>
      <c r="RP336" s="261"/>
      <c r="RQ336" s="261"/>
      <c r="RR336" s="261"/>
      <c r="RS336" s="261"/>
      <c r="RT336" s="261"/>
      <c r="RU336" s="261"/>
      <c r="RV336" s="261"/>
      <c r="RW336" s="261"/>
      <c r="RX336" s="261"/>
      <c r="RY336" s="261"/>
      <c r="RZ336" s="261"/>
      <c r="SA336" s="261"/>
      <c r="SB336" s="261"/>
      <c r="SC336" s="261"/>
      <c r="SD336" s="261"/>
      <c r="SE336" s="261"/>
    </row>
    <row r="337" spans="1:499" x14ac:dyDescent="0.2">
      <c r="A337" s="230" t="s">
        <v>830</v>
      </c>
      <c r="B337" s="231" t="s">
        <v>2652</v>
      </c>
      <c r="C337" s="225"/>
      <c r="D337" s="225"/>
      <c r="E337" s="225"/>
      <c r="F337" s="226" t="s">
        <v>6062</v>
      </c>
      <c r="G337" s="226" t="s">
        <v>5999</v>
      </c>
      <c r="H337" s="226" t="s">
        <v>5551</v>
      </c>
      <c r="I337" s="226" t="s">
        <v>6061</v>
      </c>
      <c r="J337" s="226"/>
      <c r="K337" s="226"/>
      <c r="L337" s="226"/>
      <c r="M337" s="226"/>
      <c r="N337" s="226" t="s">
        <v>5553</v>
      </c>
      <c r="O337" s="226" t="s">
        <v>6050</v>
      </c>
      <c r="P337" s="226"/>
      <c r="Q337" s="237">
        <v>0</v>
      </c>
      <c r="R337" s="238"/>
      <c r="S337" s="238"/>
      <c r="T337" s="238"/>
      <c r="U337" s="238"/>
      <c r="V337" s="238"/>
      <c r="W337" s="232" t="s">
        <v>5570</v>
      </c>
      <c r="X337" s="232"/>
      <c r="Y337" s="232" t="s">
        <v>5556</v>
      </c>
      <c r="Z337" s="235">
        <v>6.26</v>
      </c>
      <c r="AA337" s="235">
        <v>9</v>
      </c>
      <c r="AB337" s="235">
        <v>0</v>
      </c>
      <c r="AC337" s="224">
        <v>36526</v>
      </c>
      <c r="AD337" s="224">
        <v>36526</v>
      </c>
      <c r="AE337" s="125">
        <v>18</v>
      </c>
      <c r="AF337" s="125">
        <v>24</v>
      </c>
      <c r="AG337" s="125">
        <v>12</v>
      </c>
      <c r="AH337" s="236">
        <v>1</v>
      </c>
      <c r="AI337" s="236" t="s">
        <v>819</v>
      </c>
      <c r="AJ337" s="125" t="s">
        <v>6225</v>
      </c>
      <c r="AK337" s="175" t="s">
        <v>5144</v>
      </c>
      <c r="AL337" s="125" t="s">
        <v>820</v>
      </c>
      <c r="AM337" s="27" t="s">
        <v>5060</v>
      </c>
      <c r="AN337" s="126">
        <v>31.69</v>
      </c>
      <c r="AO337" s="126">
        <v>5.0999999999999996</v>
      </c>
      <c r="AP337" s="126">
        <v>7</v>
      </c>
      <c r="AQ337" s="126">
        <v>3.9</v>
      </c>
      <c r="AR337" s="125">
        <v>1</v>
      </c>
      <c r="AS337" s="125">
        <v>0</v>
      </c>
      <c r="AT337" s="178">
        <v>43333</v>
      </c>
      <c r="AU337" s="178"/>
      <c r="AV337" s="178">
        <v>43151</v>
      </c>
      <c r="AW337" s="239" t="s">
        <v>855</v>
      </c>
      <c r="AX337" s="239" t="s">
        <v>846</v>
      </c>
      <c r="AY337" s="127"/>
      <c r="AZ337" s="127"/>
      <c r="BA337" s="128">
        <v>500</v>
      </c>
      <c r="BB337" s="128" t="s">
        <v>489</v>
      </c>
      <c r="BC337" s="128"/>
      <c r="BD337" s="128">
        <v>1</v>
      </c>
      <c r="BE337" s="129" t="s">
        <v>541</v>
      </c>
      <c r="BF337" s="130">
        <v>1</v>
      </c>
      <c r="BG337" s="240"/>
      <c r="BH337" s="241"/>
      <c r="BI337" s="190"/>
      <c r="BJ337" s="131">
        <v>650</v>
      </c>
      <c r="BK337" s="191">
        <v>1370</v>
      </c>
      <c r="BL337" s="13">
        <v>432</v>
      </c>
      <c r="BM337" s="13">
        <v>215</v>
      </c>
      <c r="BN337" s="27" t="s">
        <v>705</v>
      </c>
      <c r="BO337" s="13" t="s">
        <v>5562</v>
      </c>
      <c r="BP337" s="222">
        <v>722</v>
      </c>
      <c r="BQ337" s="132"/>
      <c r="BR337" s="133"/>
      <c r="BS337" s="125">
        <v>1000000000</v>
      </c>
      <c r="BT337" s="134">
        <v>391</v>
      </c>
      <c r="BU337" s="135">
        <v>0.39850000000000002</v>
      </c>
      <c r="BV337" s="134">
        <v>500</v>
      </c>
      <c r="BW337" s="136">
        <v>0</v>
      </c>
      <c r="BX337" s="136">
        <v>260</v>
      </c>
      <c r="BY337" s="136">
        <v>240</v>
      </c>
      <c r="BZ337" s="134">
        <v>0</v>
      </c>
      <c r="CA337" s="134">
        <v>0</v>
      </c>
      <c r="CB337" s="134">
        <v>891</v>
      </c>
      <c r="CC337" s="135">
        <v>-0.37080000000000002</v>
      </c>
      <c r="CD337" s="134"/>
      <c r="CE337" s="134"/>
      <c r="CF337" s="137">
        <v>0</v>
      </c>
      <c r="CG337" s="134">
        <v>217</v>
      </c>
      <c r="CH337" s="132"/>
      <c r="CI337" s="132"/>
      <c r="CJ337" s="229" t="s">
        <v>820</v>
      </c>
      <c r="CK337" s="233" t="s">
        <v>820</v>
      </c>
      <c r="CL337" s="138">
        <v>0</v>
      </c>
      <c r="CM337" s="138">
        <v>0</v>
      </c>
      <c r="CN337" s="135">
        <v>0</v>
      </c>
      <c r="CO337" s="135">
        <v>0.57999999999999996</v>
      </c>
      <c r="CP337" s="139"/>
      <c r="CQ337" s="135">
        <v>1</v>
      </c>
      <c r="CR337" s="179">
        <v>43479</v>
      </c>
      <c r="CS337" s="180">
        <v>43479</v>
      </c>
      <c r="CT337" s="181">
        <v>43605</v>
      </c>
      <c r="CU337" s="181">
        <v>43311</v>
      </c>
      <c r="CV337" s="181">
        <v>43395</v>
      </c>
      <c r="CW337" s="181">
        <v>43395</v>
      </c>
      <c r="CX337" s="181">
        <v>43479</v>
      </c>
      <c r="CY337" s="135">
        <v>0</v>
      </c>
      <c r="CZ337" s="134">
        <v>0</v>
      </c>
      <c r="DA337" s="135">
        <v>0</v>
      </c>
      <c r="DB337" s="135">
        <v>0</v>
      </c>
      <c r="DC337" s="135">
        <v>2.197802197802198E-2</v>
      </c>
      <c r="DD337" s="135">
        <v>0</v>
      </c>
      <c r="DE337" s="140">
        <v>0</v>
      </c>
      <c r="DF337" s="13" t="s">
        <v>820</v>
      </c>
      <c r="DG337" s="80" t="s">
        <v>820</v>
      </c>
      <c r="DH337" s="18" t="b">
        <v>0</v>
      </c>
      <c r="DI337" s="79"/>
      <c r="DJ337" s="79"/>
      <c r="DK337" s="192"/>
      <c r="DL337" s="174"/>
      <c r="DM337" s="193"/>
      <c r="DN337" s="135"/>
      <c r="DO337" s="79"/>
      <c r="DP337" s="79"/>
      <c r="DQ337" s="79"/>
      <c r="DR337" s="79"/>
      <c r="DS337" s="79"/>
      <c r="DT337" s="79"/>
      <c r="DU337" s="79"/>
      <c r="DV337" s="18"/>
      <c r="DW337" s="18"/>
      <c r="DX337" s="18"/>
      <c r="DY337" s="177"/>
      <c r="DZ337" s="177">
        <v>0</v>
      </c>
      <c r="EA337" s="177">
        <v>0</v>
      </c>
      <c r="EB337" s="177">
        <v>0</v>
      </c>
      <c r="EC337" s="177">
        <v>0</v>
      </c>
      <c r="ED337" s="177">
        <v>0</v>
      </c>
      <c r="EE337" s="177">
        <v>0</v>
      </c>
      <c r="EF337" s="177">
        <v>0</v>
      </c>
      <c r="EG337" s="177">
        <v>0</v>
      </c>
      <c r="EH337" s="177">
        <v>0</v>
      </c>
      <c r="EI337" s="177">
        <v>0</v>
      </c>
      <c r="EJ337" s="177">
        <v>0</v>
      </c>
      <c r="EK337" s="177">
        <v>0</v>
      </c>
      <c r="EL337" s="177">
        <v>0</v>
      </c>
      <c r="EM337" s="177">
        <v>0</v>
      </c>
      <c r="EN337" s="177">
        <v>0</v>
      </c>
      <c r="EO337" s="177">
        <v>0</v>
      </c>
      <c r="EP337" s="177">
        <v>541</v>
      </c>
      <c r="EQ337" s="177">
        <v>0</v>
      </c>
      <c r="ER337" s="177">
        <v>0</v>
      </c>
      <c r="ES337" s="177">
        <v>0</v>
      </c>
      <c r="ET337" s="177">
        <v>0</v>
      </c>
      <c r="EU337" s="177">
        <v>0</v>
      </c>
      <c r="EV337" s="177">
        <v>0</v>
      </c>
      <c r="EW337" s="177">
        <v>0</v>
      </c>
      <c r="EX337" s="177">
        <v>0</v>
      </c>
      <c r="EY337" s="177">
        <v>0</v>
      </c>
      <c r="EZ337" s="177">
        <v>0</v>
      </c>
      <c r="FA337" s="177">
        <v>0</v>
      </c>
      <c r="FB337" s="177">
        <v>607</v>
      </c>
      <c r="FC337" s="250">
        <v>369</v>
      </c>
      <c r="FD337" s="245">
        <v>78</v>
      </c>
      <c r="FE337" s="250">
        <v>278</v>
      </c>
      <c r="FF337" s="244">
        <v>278</v>
      </c>
      <c r="FG337" s="242">
        <v>120</v>
      </c>
      <c r="FH337" s="242">
        <v>115</v>
      </c>
      <c r="FI337" s="242">
        <v>115</v>
      </c>
      <c r="FJ337" s="242">
        <v>115</v>
      </c>
      <c r="FK337" s="242">
        <v>163</v>
      </c>
      <c r="FL337" s="242">
        <v>163</v>
      </c>
      <c r="FM337" s="242">
        <v>163</v>
      </c>
      <c r="FN337" s="242">
        <v>163</v>
      </c>
      <c r="FO337" s="242">
        <v>163</v>
      </c>
      <c r="FP337" s="242">
        <v>163</v>
      </c>
      <c r="FQ337" s="242">
        <v>163</v>
      </c>
      <c r="FR337" s="242">
        <v>163</v>
      </c>
      <c r="FS337" s="242">
        <v>163</v>
      </c>
      <c r="FT337" s="242">
        <v>163</v>
      </c>
      <c r="FU337" s="242">
        <v>163</v>
      </c>
      <c r="FV337" s="242">
        <v>163</v>
      </c>
      <c r="FW337" s="242">
        <v>163</v>
      </c>
      <c r="FX337" s="242">
        <v>163</v>
      </c>
      <c r="FY337" s="242">
        <v>163</v>
      </c>
      <c r="FZ337" s="242">
        <v>163</v>
      </c>
      <c r="GA337" s="242">
        <v>163</v>
      </c>
      <c r="GB337" s="242">
        <v>163</v>
      </c>
      <c r="GC337" s="242">
        <v>163</v>
      </c>
      <c r="GD337" s="242">
        <v>101</v>
      </c>
      <c r="GE337" s="242">
        <v>101</v>
      </c>
      <c r="GF337" s="242">
        <v>99</v>
      </c>
      <c r="GG337" s="242">
        <v>99</v>
      </c>
      <c r="GH337" s="242">
        <v>92</v>
      </c>
      <c r="GI337" s="242">
        <v>92</v>
      </c>
      <c r="GJ337" s="242">
        <v>92</v>
      </c>
      <c r="GK337" s="242">
        <v>85</v>
      </c>
      <c r="GL337" s="242">
        <v>82</v>
      </c>
      <c r="GM337" s="242">
        <v>82</v>
      </c>
      <c r="GN337" s="242">
        <v>82</v>
      </c>
      <c r="GO337" s="242">
        <v>67</v>
      </c>
      <c r="GP337" s="242">
        <v>67</v>
      </c>
      <c r="GQ337" s="242">
        <v>67</v>
      </c>
      <c r="GR337" s="242">
        <v>64</v>
      </c>
      <c r="GS337" s="242">
        <v>64</v>
      </c>
      <c r="GT337" s="242">
        <v>64</v>
      </c>
      <c r="GU337" s="242">
        <v>57</v>
      </c>
      <c r="GV337" s="242">
        <v>49</v>
      </c>
      <c r="GW337" s="242">
        <v>49</v>
      </c>
      <c r="GX337" s="242">
        <v>49</v>
      </c>
      <c r="GY337" s="242">
        <v>47</v>
      </c>
      <c r="GZ337" s="242">
        <v>45</v>
      </c>
      <c r="HA337" s="242">
        <v>43</v>
      </c>
      <c r="HB337" s="242">
        <v>43</v>
      </c>
      <c r="HC337" s="242">
        <v>43</v>
      </c>
      <c r="HD337" s="242">
        <v>43</v>
      </c>
      <c r="HE337" s="242">
        <v>1</v>
      </c>
      <c r="HF337" s="242">
        <v>43</v>
      </c>
      <c r="HG337" s="242">
        <v>43</v>
      </c>
      <c r="HH337" s="242">
        <v>24</v>
      </c>
      <c r="HI337" s="242">
        <v>24</v>
      </c>
      <c r="HJ337" s="242">
        <v>15</v>
      </c>
      <c r="HK337" s="198"/>
      <c r="HL337" s="198"/>
      <c r="HM337" s="242">
        <v>8</v>
      </c>
      <c r="HN337" s="242">
        <v>5</v>
      </c>
      <c r="HO337" s="242">
        <v>43</v>
      </c>
      <c r="HP337" s="242">
        <v>3</v>
      </c>
      <c r="HQ337" s="242">
        <v>3</v>
      </c>
      <c r="HR337" s="242">
        <v>3</v>
      </c>
      <c r="HS337" s="242">
        <v>3</v>
      </c>
      <c r="HT337" s="242">
        <v>3</v>
      </c>
      <c r="HU337" s="242">
        <v>3</v>
      </c>
      <c r="HV337" s="198"/>
      <c r="HW337" s="243">
        <v>0</v>
      </c>
      <c r="HX337" s="251">
        <v>-2</v>
      </c>
      <c r="HY337" s="251">
        <v>-2</v>
      </c>
      <c r="HZ337" s="251">
        <v>-2</v>
      </c>
      <c r="IA337" s="251">
        <v>-2</v>
      </c>
      <c r="IB337" s="242">
        <v>150</v>
      </c>
      <c r="IC337" s="242">
        <v>145</v>
      </c>
      <c r="ID337" s="242">
        <v>140</v>
      </c>
      <c r="IE337" s="242">
        <v>127</v>
      </c>
      <c r="IF337" s="242">
        <v>123</v>
      </c>
      <c r="IG337" s="242">
        <v>123</v>
      </c>
      <c r="IH337" s="242">
        <v>123</v>
      </c>
      <c r="II337" s="242">
        <v>121</v>
      </c>
      <c r="IJ337" s="242">
        <v>121</v>
      </c>
      <c r="IK337" s="242">
        <v>115</v>
      </c>
      <c r="IL337" s="242">
        <v>111</v>
      </c>
      <c r="IM337" s="242">
        <v>109</v>
      </c>
      <c r="IN337" s="242">
        <v>109</v>
      </c>
      <c r="IO337" s="242">
        <v>109</v>
      </c>
      <c r="IP337" s="242">
        <v>104</v>
      </c>
      <c r="IQ337" s="242">
        <v>98</v>
      </c>
      <c r="IR337" s="242">
        <v>96</v>
      </c>
      <c r="IS337" s="242">
        <v>95</v>
      </c>
      <c r="IT337" s="242">
        <v>85</v>
      </c>
      <c r="IU337" s="242">
        <v>85</v>
      </c>
      <c r="IV337" s="242">
        <v>85</v>
      </c>
      <c r="IW337" s="242">
        <v>83</v>
      </c>
      <c r="IX337" s="242">
        <v>83</v>
      </c>
      <c r="IY337" s="242">
        <v>82</v>
      </c>
      <c r="IZ337" s="198"/>
      <c r="JA337" s="242">
        <v>76</v>
      </c>
      <c r="JB337" s="242">
        <v>76</v>
      </c>
      <c r="JC337" s="242">
        <v>76</v>
      </c>
      <c r="JD337" s="242">
        <v>63</v>
      </c>
      <c r="JE337" s="242">
        <v>63</v>
      </c>
      <c r="JF337" s="242">
        <v>63</v>
      </c>
      <c r="JG337" s="242">
        <v>63</v>
      </c>
      <c r="JH337" s="242">
        <v>63</v>
      </c>
      <c r="JI337" s="242">
        <v>63</v>
      </c>
      <c r="JJ337" s="242"/>
      <c r="JK337" s="242">
        <v>59</v>
      </c>
      <c r="JL337" s="242">
        <v>48</v>
      </c>
      <c r="JM337" s="242">
        <v>40</v>
      </c>
      <c r="JN337" s="242">
        <v>32</v>
      </c>
      <c r="JO337" s="242">
        <v>22</v>
      </c>
      <c r="JP337" s="242">
        <v>22</v>
      </c>
      <c r="JQ337" s="198"/>
      <c r="JR337" s="242">
        <v>18</v>
      </c>
      <c r="JS337" s="242">
        <v>18</v>
      </c>
      <c r="JT337" s="242">
        <v>22</v>
      </c>
      <c r="JU337" s="242">
        <v>22</v>
      </c>
      <c r="JV337" s="242">
        <v>16</v>
      </c>
      <c r="JW337" s="242">
        <v>16</v>
      </c>
      <c r="JX337" s="242">
        <v>16</v>
      </c>
      <c r="JY337" s="242">
        <v>9</v>
      </c>
      <c r="JZ337" s="242">
        <v>9</v>
      </c>
      <c r="KA337" s="242">
        <v>9</v>
      </c>
      <c r="KB337" s="243">
        <v>0</v>
      </c>
      <c r="KC337" s="243">
        <v>0</v>
      </c>
      <c r="KD337" s="243">
        <v>0</v>
      </c>
      <c r="KE337" s="243">
        <v>0</v>
      </c>
      <c r="KF337" s="243">
        <v>0</v>
      </c>
      <c r="KG337" s="243">
        <v>0</v>
      </c>
      <c r="KH337" s="242">
        <v>1</v>
      </c>
      <c r="KI337" s="242">
        <v>1</v>
      </c>
      <c r="KJ337" s="242">
        <v>1</v>
      </c>
      <c r="KK337" s="242">
        <v>1</v>
      </c>
      <c r="KL337" s="242">
        <v>1</v>
      </c>
      <c r="KM337" s="243">
        <v>0</v>
      </c>
      <c r="KN337" s="243">
        <v>0</v>
      </c>
      <c r="KO337" s="242">
        <v>1</v>
      </c>
      <c r="KP337" s="242">
        <v>1</v>
      </c>
      <c r="KQ337" s="242">
        <v>1</v>
      </c>
      <c r="KR337" s="242">
        <v>1</v>
      </c>
      <c r="KS337" s="242">
        <v>1</v>
      </c>
      <c r="KT337" s="243">
        <v>0</v>
      </c>
      <c r="KU337" s="242">
        <v>1</v>
      </c>
      <c r="KV337" s="243">
        <v>0</v>
      </c>
      <c r="KW337" s="243">
        <v>0</v>
      </c>
      <c r="KX337" s="198"/>
      <c r="KY337" s="198"/>
      <c r="KZ337" s="198"/>
      <c r="LA337" s="198"/>
      <c r="LB337" s="243">
        <v>0</v>
      </c>
      <c r="LC337" s="242">
        <v>63</v>
      </c>
      <c r="LD337" s="242">
        <v>63</v>
      </c>
      <c r="LE337" s="243">
        <v>0</v>
      </c>
      <c r="LF337" s="243">
        <v>0</v>
      </c>
      <c r="LG337" s="243">
        <v>0</v>
      </c>
      <c r="LH337" s="198"/>
      <c r="LI337" s="198"/>
      <c r="LJ337" s="198"/>
      <c r="LK337" s="198"/>
      <c r="LL337" s="198"/>
      <c r="LM337" s="198"/>
      <c r="LN337" s="198"/>
      <c r="LO337" s="198"/>
      <c r="LP337" s="198"/>
      <c r="LQ337" s="243">
        <v>0</v>
      </c>
      <c r="LR337" s="198"/>
      <c r="LS337" s="198"/>
      <c r="LT337" s="198"/>
      <c r="LU337" s="198"/>
      <c r="LV337" s="198"/>
      <c r="LW337" s="198"/>
      <c r="LX337" s="198"/>
      <c r="LY337" s="198"/>
      <c r="LZ337" s="198"/>
      <c r="MA337" s="198"/>
      <c r="MB337" s="198"/>
      <c r="MC337" s="198"/>
      <c r="MD337" s="198"/>
      <c r="ME337" s="198"/>
      <c r="MF337" s="198"/>
      <c r="MG337" s="198"/>
      <c r="MH337" s="198"/>
      <c r="MI337" s="198"/>
      <c r="MJ337" s="198"/>
      <c r="MK337" s="198"/>
      <c r="ML337" s="198"/>
      <c r="MM337" s="198"/>
      <c r="MN337" s="243">
        <v>0</v>
      </c>
      <c r="MO337" s="244">
        <v>391</v>
      </c>
      <c r="MP337" s="198"/>
      <c r="MQ337" s="244">
        <v>391</v>
      </c>
      <c r="MR337" s="198"/>
      <c r="MS337" s="198"/>
      <c r="MT337" s="198"/>
      <c r="MU337" s="198"/>
      <c r="MV337" s="198"/>
      <c r="MW337" s="198"/>
      <c r="MX337" s="198"/>
      <c r="MY337" s="198"/>
      <c r="MZ337" s="198"/>
      <c r="NA337" s="244">
        <v>391</v>
      </c>
      <c r="NB337" s="198"/>
      <c r="NC337" s="198"/>
      <c r="ND337" s="198"/>
      <c r="NE337" s="198"/>
      <c r="NF337" s="198"/>
      <c r="NG337" s="198"/>
      <c r="NH337" s="198"/>
      <c r="NI337" s="198"/>
      <c r="NJ337" s="198"/>
      <c r="NK337" s="198"/>
      <c r="NL337" s="198"/>
      <c r="NM337" s="198"/>
      <c r="NN337" s="198"/>
      <c r="NO337" s="198"/>
      <c r="NP337" s="198"/>
      <c r="NQ337" s="198"/>
      <c r="NR337" s="198"/>
      <c r="NS337" s="198"/>
      <c r="NT337" s="198"/>
      <c r="NU337" s="198"/>
      <c r="NV337" s="198"/>
      <c r="NW337" s="198"/>
      <c r="NX337" s="198"/>
      <c r="NY337" s="198"/>
      <c r="NZ337" s="198"/>
      <c r="OA337" s="198"/>
      <c r="OB337" s="198"/>
      <c r="OC337" s="198"/>
      <c r="OD337" s="198"/>
      <c r="OE337" s="198"/>
      <c r="OF337" s="198"/>
      <c r="OG337" s="198"/>
      <c r="OH337" s="198"/>
      <c r="OI337" s="198"/>
      <c r="OJ337" s="198"/>
      <c r="OK337" s="198"/>
      <c r="OL337" s="198"/>
      <c r="OM337" s="198"/>
      <c r="ON337" s="198"/>
      <c r="OO337" s="198"/>
      <c r="OP337" s="198"/>
      <c r="OQ337" s="198"/>
      <c r="OR337" s="198"/>
      <c r="OS337" s="198"/>
      <c r="OT337" s="198"/>
      <c r="OU337" s="198"/>
      <c r="OV337" s="198"/>
      <c r="OW337" s="198"/>
      <c r="OX337" s="198"/>
      <c r="OY337" s="198"/>
      <c r="OZ337" s="198"/>
      <c r="PA337" s="198"/>
      <c r="PB337" s="198"/>
      <c r="PC337" s="198"/>
      <c r="PD337" s="198"/>
      <c r="PE337" s="198"/>
      <c r="PF337" s="198"/>
      <c r="PG337" s="198"/>
      <c r="PH337" s="198"/>
      <c r="PI337" s="198"/>
      <c r="PJ337" s="198"/>
      <c r="PK337" s="198"/>
      <c r="PL337" s="198"/>
      <c r="PM337" s="198"/>
      <c r="PN337" s="198"/>
      <c r="PO337" s="198"/>
      <c r="PP337" s="198"/>
      <c r="PQ337" s="198"/>
      <c r="PR337" s="198"/>
      <c r="PS337" s="198"/>
      <c r="PT337" s="198"/>
      <c r="PU337" s="198"/>
      <c r="PV337" s="198"/>
      <c r="PW337" s="198"/>
      <c r="PX337" s="261"/>
      <c r="PY337" s="261"/>
      <c r="PZ337" s="261"/>
      <c r="QA337" s="261"/>
      <c r="QB337" s="261"/>
      <c r="QC337" s="261"/>
      <c r="QD337" s="261"/>
      <c r="QE337" s="261"/>
      <c r="QF337" s="261"/>
      <c r="QG337" s="261"/>
      <c r="QH337" s="261"/>
      <c r="QI337" s="261"/>
      <c r="QJ337" s="261"/>
      <c r="QK337" s="261"/>
      <c r="QL337" s="261"/>
      <c r="QM337" s="261"/>
      <c r="QN337" s="261"/>
      <c r="QO337" s="261"/>
      <c r="QP337" s="261"/>
      <c r="QQ337" s="261"/>
      <c r="QR337" s="261"/>
      <c r="QS337" s="261"/>
      <c r="QT337" s="261"/>
      <c r="QU337" s="261"/>
      <c r="QV337" s="261"/>
      <c r="QW337" s="261"/>
      <c r="QX337" s="261"/>
      <c r="QY337" s="261"/>
      <c r="QZ337" s="261"/>
      <c r="RA337" s="261"/>
      <c r="RB337" s="261"/>
      <c r="RC337" s="261"/>
      <c r="RD337" s="261"/>
      <c r="RE337" s="261"/>
      <c r="RF337" s="261"/>
      <c r="RG337" s="261"/>
      <c r="RH337" s="261"/>
      <c r="RI337" s="261"/>
      <c r="RJ337" s="261"/>
      <c r="RK337" s="261"/>
      <c r="RL337" s="261"/>
      <c r="RM337" s="261"/>
      <c r="RN337" s="261"/>
      <c r="RO337" s="261"/>
      <c r="RP337" s="261"/>
      <c r="RQ337" s="261"/>
      <c r="RR337" s="261"/>
      <c r="RS337" s="261"/>
      <c r="RT337" s="261"/>
      <c r="RU337" s="261"/>
      <c r="RV337" s="261"/>
      <c r="RW337" s="261"/>
      <c r="RX337" s="261"/>
      <c r="RY337" s="261"/>
      <c r="RZ337" s="261"/>
      <c r="SA337" s="261"/>
      <c r="SB337" s="261"/>
      <c r="SC337" s="261"/>
      <c r="SD337" s="261"/>
      <c r="SE337" s="261"/>
    </row>
    <row r="338" spans="1:499" x14ac:dyDescent="0.2">
      <c r="A338" s="230" t="s">
        <v>830</v>
      </c>
      <c r="B338" s="231" t="s">
        <v>3356</v>
      </c>
      <c r="C338" s="225"/>
      <c r="D338" s="225"/>
      <c r="E338" s="225"/>
      <c r="F338" s="226" t="s">
        <v>6063</v>
      </c>
      <c r="G338" s="226" t="s">
        <v>5999</v>
      </c>
      <c r="H338" s="226" t="s">
        <v>5551</v>
      </c>
      <c r="I338" s="226" t="s">
        <v>6061</v>
      </c>
      <c r="J338" s="226"/>
      <c r="K338" s="226"/>
      <c r="L338" s="226"/>
      <c r="M338" s="226"/>
      <c r="N338" s="226" t="s">
        <v>5808</v>
      </c>
      <c r="O338" s="226" t="s">
        <v>5920</v>
      </c>
      <c r="P338" s="226"/>
      <c r="Q338" s="237">
        <v>0</v>
      </c>
      <c r="R338" s="238"/>
      <c r="S338" s="238"/>
      <c r="T338" s="238"/>
      <c r="U338" s="238"/>
      <c r="V338" s="238"/>
      <c r="W338" s="232" t="s">
        <v>5555</v>
      </c>
      <c r="X338" s="232"/>
      <c r="Y338" s="232" t="s">
        <v>5556</v>
      </c>
      <c r="Z338" s="235">
        <v>3.85</v>
      </c>
      <c r="AA338" s="235">
        <v>6.65</v>
      </c>
      <c r="AB338" s="235">
        <v>0</v>
      </c>
      <c r="AC338" s="224">
        <v>36526</v>
      </c>
      <c r="AD338" s="224">
        <v>36526</v>
      </c>
      <c r="AE338" s="125">
        <v>18</v>
      </c>
      <c r="AF338" s="125">
        <v>24</v>
      </c>
      <c r="AG338" s="125">
        <v>12</v>
      </c>
      <c r="AH338" s="236">
        <v>1</v>
      </c>
      <c r="AI338" s="236" t="s">
        <v>819</v>
      </c>
      <c r="AJ338" s="125" t="s">
        <v>6225</v>
      </c>
      <c r="AK338" s="175" t="s">
        <v>5144</v>
      </c>
      <c r="AL338" s="125" t="s">
        <v>820</v>
      </c>
      <c r="AM338" s="27" t="s">
        <v>820</v>
      </c>
      <c r="AN338" s="126">
        <v>8.83</v>
      </c>
      <c r="AO338" s="126">
        <v>12.5</v>
      </c>
      <c r="AP338" s="126">
        <v>7.4</v>
      </c>
      <c r="AQ338" s="126">
        <v>2.8</v>
      </c>
      <c r="AR338" s="125">
        <v>0</v>
      </c>
      <c r="AS338" s="125">
        <v>0</v>
      </c>
      <c r="AT338" s="178">
        <v>43333</v>
      </c>
      <c r="AU338" s="178"/>
      <c r="AV338" s="178">
        <v>43415</v>
      </c>
      <c r="AW338" s="239" t="s">
        <v>855</v>
      </c>
      <c r="AX338" s="239" t="s">
        <v>846</v>
      </c>
      <c r="AY338" s="127"/>
      <c r="AZ338" s="127"/>
      <c r="BA338" s="128">
        <v>100</v>
      </c>
      <c r="BB338" s="128" t="s">
        <v>489</v>
      </c>
      <c r="BC338" s="128"/>
      <c r="BD338" s="128">
        <v>1</v>
      </c>
      <c r="BE338" s="129" t="s">
        <v>541</v>
      </c>
      <c r="BF338" s="130">
        <v>1</v>
      </c>
      <c r="BG338" s="240"/>
      <c r="BH338" s="241"/>
      <c r="BI338" s="190"/>
      <c r="BJ338" s="131">
        <v>442</v>
      </c>
      <c r="BK338" s="191">
        <v>382</v>
      </c>
      <c r="BL338" s="13">
        <v>294</v>
      </c>
      <c r="BM338" s="13">
        <v>146</v>
      </c>
      <c r="BN338" s="27" t="s">
        <v>5557</v>
      </c>
      <c r="BO338" s="13" t="s">
        <v>705</v>
      </c>
      <c r="BP338" s="222">
        <v>409</v>
      </c>
      <c r="BQ338" s="132"/>
      <c r="BR338" s="133"/>
      <c r="BS338" s="125">
        <v>1000000000</v>
      </c>
      <c r="BT338" s="134">
        <v>61</v>
      </c>
      <c r="BU338" s="135">
        <v>0.86199999999999999</v>
      </c>
      <c r="BV338" s="134">
        <v>200</v>
      </c>
      <c r="BW338" s="136">
        <v>0</v>
      </c>
      <c r="BX338" s="136">
        <v>100</v>
      </c>
      <c r="BY338" s="136">
        <v>100</v>
      </c>
      <c r="BZ338" s="134">
        <v>0</v>
      </c>
      <c r="CA338" s="134">
        <v>0</v>
      </c>
      <c r="CB338" s="134">
        <v>261</v>
      </c>
      <c r="CC338" s="135">
        <v>0.40949999999999998</v>
      </c>
      <c r="CD338" s="134"/>
      <c r="CE338" s="134"/>
      <c r="CF338" s="137">
        <v>181</v>
      </c>
      <c r="CG338" s="134">
        <v>147</v>
      </c>
      <c r="CH338" s="132"/>
      <c r="CI338" s="132"/>
      <c r="CJ338" s="229" t="s">
        <v>820</v>
      </c>
      <c r="CK338" s="233" t="s">
        <v>820</v>
      </c>
      <c r="CL338" s="138">
        <v>238</v>
      </c>
      <c r="CM338" s="138">
        <v>0</v>
      </c>
      <c r="CN338" s="135">
        <v>0</v>
      </c>
      <c r="CO338" s="135">
        <v>0.97</v>
      </c>
      <c r="CP338" s="139"/>
      <c r="CQ338" s="135">
        <v>1</v>
      </c>
      <c r="CR338" s="179">
        <v>43479</v>
      </c>
      <c r="CS338" s="180">
        <v>43479</v>
      </c>
      <c r="CT338" s="181">
        <v>43605</v>
      </c>
      <c r="CU338" s="181">
        <v>43311</v>
      </c>
      <c r="CV338" s="181">
        <v>43395</v>
      </c>
      <c r="CW338" s="181">
        <v>43395</v>
      </c>
      <c r="CX338" s="181">
        <v>43479</v>
      </c>
      <c r="CY338" s="135">
        <v>0</v>
      </c>
      <c r="CZ338" s="134">
        <v>0</v>
      </c>
      <c r="DA338" s="135">
        <v>0</v>
      </c>
      <c r="DB338" s="135">
        <v>2.197802197802198E-2</v>
      </c>
      <c r="DC338" s="135">
        <v>0</v>
      </c>
      <c r="DD338" s="135">
        <v>0</v>
      </c>
      <c r="DE338" s="140">
        <v>0</v>
      </c>
      <c r="DF338" s="13" t="s">
        <v>820</v>
      </c>
      <c r="DG338" s="80" t="s">
        <v>706</v>
      </c>
      <c r="DH338" s="18" t="b">
        <v>0</v>
      </c>
      <c r="DI338" s="79"/>
      <c r="DJ338" s="79"/>
      <c r="DK338" s="192"/>
      <c r="DL338" s="174"/>
      <c r="DM338" s="193"/>
      <c r="DN338" s="135"/>
      <c r="DO338" s="79"/>
      <c r="DP338" s="79"/>
      <c r="DQ338" s="79"/>
      <c r="DR338" s="79"/>
      <c r="DS338" s="79"/>
      <c r="DT338" s="79"/>
      <c r="DU338" s="79"/>
      <c r="DV338" s="18"/>
      <c r="DW338" s="18"/>
      <c r="DX338" s="18"/>
      <c r="DY338" s="177"/>
      <c r="DZ338" s="177">
        <v>0</v>
      </c>
      <c r="EA338" s="177">
        <v>0</v>
      </c>
      <c r="EB338" s="177">
        <v>0</v>
      </c>
      <c r="EC338" s="177">
        <v>0</v>
      </c>
      <c r="ED338" s="177">
        <v>0</v>
      </c>
      <c r="EE338" s="177">
        <v>0</v>
      </c>
      <c r="EF338" s="177">
        <v>0</v>
      </c>
      <c r="EG338" s="177">
        <v>0</v>
      </c>
      <c r="EH338" s="177">
        <v>0</v>
      </c>
      <c r="EI338" s="177">
        <v>0</v>
      </c>
      <c r="EJ338" s="177">
        <v>0</v>
      </c>
      <c r="EK338" s="177">
        <v>0</v>
      </c>
      <c r="EL338" s="177">
        <v>0</v>
      </c>
      <c r="EM338" s="177">
        <v>0</v>
      </c>
      <c r="EN338" s="177">
        <v>0</v>
      </c>
      <c r="EO338" s="177">
        <v>0</v>
      </c>
      <c r="EP338" s="177">
        <v>182</v>
      </c>
      <c r="EQ338" s="177">
        <v>0</v>
      </c>
      <c r="ER338" s="177">
        <v>0</v>
      </c>
      <c r="ES338" s="177">
        <v>0</v>
      </c>
      <c r="ET338" s="177">
        <v>0</v>
      </c>
      <c r="EU338" s="177">
        <v>0</v>
      </c>
      <c r="EV338" s="177">
        <v>0</v>
      </c>
      <c r="EW338" s="177">
        <v>0</v>
      </c>
      <c r="EX338" s="177">
        <v>0</v>
      </c>
      <c r="EY338" s="177">
        <v>0</v>
      </c>
      <c r="EZ338" s="177">
        <v>0</v>
      </c>
      <c r="FA338" s="177">
        <v>0</v>
      </c>
      <c r="FB338" s="177">
        <v>124</v>
      </c>
      <c r="FC338" s="245">
        <v>23</v>
      </c>
      <c r="FD338" s="242">
        <v>73</v>
      </c>
      <c r="FE338" s="242">
        <v>71</v>
      </c>
      <c r="FF338" s="242">
        <v>71</v>
      </c>
      <c r="FG338" s="244">
        <v>114</v>
      </c>
      <c r="FH338" s="244">
        <v>114</v>
      </c>
      <c r="FI338" s="244">
        <v>114</v>
      </c>
      <c r="FJ338" s="244">
        <v>114</v>
      </c>
      <c r="FK338" s="244">
        <v>109</v>
      </c>
      <c r="FL338" s="244">
        <v>109</v>
      </c>
      <c r="FM338" s="244">
        <v>109</v>
      </c>
      <c r="FN338" s="244">
        <v>109</v>
      </c>
      <c r="FO338" s="244">
        <v>109</v>
      </c>
      <c r="FP338" s="244">
        <v>109</v>
      </c>
      <c r="FQ338" s="244">
        <v>109</v>
      </c>
      <c r="FR338" s="244">
        <v>109</v>
      </c>
      <c r="FS338" s="244">
        <v>109</v>
      </c>
      <c r="FT338" s="244">
        <v>109</v>
      </c>
      <c r="FU338" s="244">
        <v>109</v>
      </c>
      <c r="FV338" s="244">
        <v>109</v>
      </c>
      <c r="FW338" s="244">
        <v>109</v>
      </c>
      <c r="FX338" s="244">
        <v>109</v>
      </c>
      <c r="FY338" s="244">
        <v>109</v>
      </c>
      <c r="FZ338" s="244">
        <v>109</v>
      </c>
      <c r="GA338" s="244">
        <v>109</v>
      </c>
      <c r="GB338" s="244">
        <v>109</v>
      </c>
      <c r="GC338" s="244">
        <v>109</v>
      </c>
      <c r="GD338" s="242">
        <v>91</v>
      </c>
      <c r="GE338" s="242">
        <v>91</v>
      </c>
      <c r="GF338" s="242">
        <v>91</v>
      </c>
      <c r="GG338" s="242">
        <v>91</v>
      </c>
      <c r="GH338" s="242">
        <v>89</v>
      </c>
      <c r="GI338" s="242">
        <v>89</v>
      </c>
      <c r="GJ338" s="242">
        <v>89</v>
      </c>
      <c r="GK338" s="242">
        <v>89</v>
      </c>
      <c r="GL338" s="242">
        <v>89</v>
      </c>
      <c r="GM338" s="242">
        <v>89</v>
      </c>
      <c r="GN338" s="242">
        <v>89</v>
      </c>
      <c r="GO338" s="242">
        <v>89</v>
      </c>
      <c r="GP338" s="242">
        <v>89</v>
      </c>
      <c r="GQ338" s="242">
        <v>89</v>
      </c>
      <c r="GR338" s="242">
        <v>89</v>
      </c>
      <c r="GS338" s="242">
        <v>89</v>
      </c>
      <c r="GT338" s="242">
        <v>89</v>
      </c>
      <c r="GU338" s="242">
        <v>89</v>
      </c>
      <c r="GV338" s="242">
        <v>89</v>
      </c>
      <c r="GW338" s="242">
        <v>89</v>
      </c>
      <c r="GX338" s="242">
        <v>89</v>
      </c>
      <c r="GY338" s="242">
        <v>89</v>
      </c>
      <c r="GZ338" s="242">
        <v>87</v>
      </c>
      <c r="HA338" s="242">
        <v>87</v>
      </c>
      <c r="HB338" s="242">
        <v>86</v>
      </c>
      <c r="HC338" s="242">
        <v>86</v>
      </c>
      <c r="HD338" s="242">
        <v>86</v>
      </c>
      <c r="HE338" s="242">
        <v>1</v>
      </c>
      <c r="HF338" s="242">
        <v>76</v>
      </c>
      <c r="HG338" s="242">
        <v>76</v>
      </c>
      <c r="HH338" s="242">
        <v>76</v>
      </c>
      <c r="HI338" s="242">
        <v>76</v>
      </c>
      <c r="HJ338" s="242">
        <v>76</v>
      </c>
      <c r="HK338" s="196"/>
      <c r="HL338" s="196"/>
      <c r="HM338" s="242">
        <v>76</v>
      </c>
      <c r="HN338" s="242">
        <v>76</v>
      </c>
      <c r="HO338" s="242">
        <v>76</v>
      </c>
      <c r="HP338" s="242">
        <v>71</v>
      </c>
      <c r="HQ338" s="242">
        <v>71</v>
      </c>
      <c r="HR338" s="242">
        <v>71</v>
      </c>
      <c r="HS338" s="242">
        <v>71</v>
      </c>
      <c r="HT338" s="242">
        <v>71</v>
      </c>
      <c r="HU338" s="242">
        <v>71</v>
      </c>
      <c r="HV338" s="196"/>
      <c r="HW338" s="242">
        <v>66</v>
      </c>
      <c r="HX338" s="242">
        <v>66</v>
      </c>
      <c r="HY338" s="242">
        <v>66</v>
      </c>
      <c r="HZ338" s="242">
        <v>66</v>
      </c>
      <c r="IA338" s="242">
        <v>66</v>
      </c>
      <c r="IB338" s="242">
        <v>66</v>
      </c>
      <c r="IC338" s="242">
        <v>65</v>
      </c>
      <c r="ID338" s="242">
        <v>63</v>
      </c>
      <c r="IE338" s="242">
        <v>63</v>
      </c>
      <c r="IF338" s="242">
        <v>63</v>
      </c>
      <c r="IG338" s="242">
        <v>63</v>
      </c>
      <c r="IH338" s="242">
        <v>63</v>
      </c>
      <c r="II338" s="242">
        <v>63</v>
      </c>
      <c r="IJ338" s="242">
        <v>63</v>
      </c>
      <c r="IK338" s="242">
        <v>63</v>
      </c>
      <c r="IL338" s="242">
        <v>63</v>
      </c>
      <c r="IM338" s="242">
        <v>63</v>
      </c>
      <c r="IN338" s="242">
        <v>63</v>
      </c>
      <c r="IO338" s="242">
        <v>63</v>
      </c>
      <c r="IP338" s="242">
        <v>62</v>
      </c>
      <c r="IQ338" s="242">
        <v>62</v>
      </c>
      <c r="IR338" s="242">
        <v>62</v>
      </c>
      <c r="IS338" s="242">
        <v>62</v>
      </c>
      <c r="IT338" s="242">
        <v>52</v>
      </c>
      <c r="IU338" s="242">
        <v>52</v>
      </c>
      <c r="IV338" s="242">
        <v>52</v>
      </c>
      <c r="IW338" s="242">
        <v>52</v>
      </c>
      <c r="IX338" s="242">
        <v>52</v>
      </c>
      <c r="IY338" s="242">
        <v>50</v>
      </c>
      <c r="IZ338" s="196"/>
      <c r="JA338" s="244">
        <v>150</v>
      </c>
      <c r="JB338" s="244">
        <v>150</v>
      </c>
      <c r="JC338" s="244">
        <v>150</v>
      </c>
      <c r="JD338" s="250">
        <v>145</v>
      </c>
      <c r="JE338" s="250">
        <v>145</v>
      </c>
      <c r="JF338" s="250">
        <v>139</v>
      </c>
      <c r="JG338" s="250">
        <v>139</v>
      </c>
      <c r="JH338" s="250">
        <v>139</v>
      </c>
      <c r="JI338" s="250">
        <v>139</v>
      </c>
      <c r="JJ338" s="250"/>
      <c r="JK338" s="244">
        <v>137</v>
      </c>
      <c r="JL338" s="250">
        <v>137</v>
      </c>
      <c r="JM338" s="250">
        <v>137</v>
      </c>
      <c r="JN338" s="250">
        <v>137</v>
      </c>
      <c r="JO338" s="250">
        <v>137</v>
      </c>
      <c r="JP338" s="250">
        <v>137</v>
      </c>
      <c r="JQ338" s="196"/>
      <c r="JR338" s="250">
        <v>137</v>
      </c>
      <c r="JS338" s="250">
        <v>137</v>
      </c>
      <c r="JT338" s="250">
        <v>137</v>
      </c>
      <c r="JU338" s="250">
        <v>137</v>
      </c>
      <c r="JV338" s="250">
        <v>137</v>
      </c>
      <c r="JW338" s="250">
        <v>137</v>
      </c>
      <c r="JX338" s="250">
        <v>137</v>
      </c>
      <c r="JY338" s="250">
        <v>133</v>
      </c>
      <c r="JZ338" s="250">
        <v>133</v>
      </c>
      <c r="KA338" s="250">
        <v>133</v>
      </c>
      <c r="KB338" s="250">
        <v>133</v>
      </c>
      <c r="KC338" s="250">
        <v>133</v>
      </c>
      <c r="KD338" s="250">
        <v>133</v>
      </c>
      <c r="KE338" s="250">
        <v>133</v>
      </c>
      <c r="KF338" s="250">
        <v>133</v>
      </c>
      <c r="KG338" s="250">
        <v>113</v>
      </c>
      <c r="KH338" s="250">
        <v>113</v>
      </c>
      <c r="KI338" s="250">
        <v>103</v>
      </c>
      <c r="KJ338" s="250">
        <v>103</v>
      </c>
      <c r="KK338" s="250">
        <v>103</v>
      </c>
      <c r="KL338" s="250">
        <v>103</v>
      </c>
      <c r="KM338" s="250">
        <v>103</v>
      </c>
      <c r="KN338" s="250">
        <v>103</v>
      </c>
      <c r="KO338" s="250">
        <v>101</v>
      </c>
      <c r="KP338" s="250">
        <v>101</v>
      </c>
      <c r="KQ338" s="250">
        <v>101</v>
      </c>
      <c r="KR338" s="250">
        <v>101</v>
      </c>
      <c r="KS338" s="250">
        <v>101</v>
      </c>
      <c r="KT338" s="245">
        <v>99</v>
      </c>
      <c r="KU338" s="245">
        <v>99</v>
      </c>
      <c r="KV338" s="245">
        <v>99</v>
      </c>
      <c r="KW338" s="245">
        <v>99</v>
      </c>
      <c r="KX338" s="196"/>
      <c r="KY338" s="196"/>
      <c r="KZ338" s="196"/>
      <c r="LA338" s="196"/>
      <c r="LB338" s="245">
        <v>80</v>
      </c>
      <c r="LC338" s="250">
        <v>139</v>
      </c>
      <c r="LD338" s="250">
        <v>139</v>
      </c>
      <c r="LE338" s="245">
        <v>75</v>
      </c>
      <c r="LF338" s="199">
        <v>0</v>
      </c>
      <c r="LG338" s="245">
        <v>75</v>
      </c>
      <c r="LH338" s="196"/>
      <c r="LI338" s="196"/>
      <c r="LJ338" s="196"/>
      <c r="LK338" s="196"/>
      <c r="LL338" s="196"/>
      <c r="LM338" s="196"/>
      <c r="LN338" s="196"/>
      <c r="LO338" s="196"/>
      <c r="LP338" s="196"/>
      <c r="LQ338" s="245">
        <v>75</v>
      </c>
      <c r="LR338" s="196"/>
      <c r="LS338" s="196"/>
      <c r="LT338" s="196"/>
      <c r="LU338" s="196"/>
      <c r="LV338" s="196"/>
      <c r="LW338" s="196"/>
      <c r="LX338" s="196"/>
      <c r="LY338" s="196"/>
      <c r="LZ338" s="196"/>
      <c r="MA338" s="196"/>
      <c r="MB338" s="196"/>
      <c r="MC338" s="196"/>
      <c r="MD338" s="196"/>
      <c r="ME338" s="196"/>
      <c r="MF338" s="196"/>
      <c r="MG338" s="196"/>
      <c r="MH338" s="196"/>
      <c r="MI338" s="196"/>
      <c r="MJ338" s="196"/>
      <c r="MK338" s="196"/>
      <c r="ML338" s="196"/>
      <c r="MM338" s="196"/>
      <c r="MN338" s="245">
        <v>75</v>
      </c>
      <c r="MO338" s="245">
        <v>61</v>
      </c>
      <c r="MP338" s="196"/>
      <c r="MQ338" s="245">
        <v>61</v>
      </c>
      <c r="MR338" s="196"/>
      <c r="MS338" s="196"/>
      <c r="MT338" s="196"/>
      <c r="MU338" s="196"/>
      <c r="MV338" s="196"/>
      <c r="MW338" s="196"/>
      <c r="MX338" s="196"/>
      <c r="MY338" s="196"/>
      <c r="MZ338" s="196"/>
      <c r="NA338" s="245">
        <v>61</v>
      </c>
      <c r="NB338" s="196"/>
      <c r="NC338" s="196"/>
      <c r="ND338" s="196"/>
      <c r="NE338" s="196"/>
      <c r="NF338" s="196"/>
      <c r="NG338" s="196"/>
      <c r="NH338" s="196"/>
      <c r="NI338" s="196"/>
      <c r="NJ338" s="196"/>
      <c r="NK338" s="196"/>
      <c r="NL338" s="196"/>
      <c r="NM338" s="196"/>
      <c r="NN338" s="196"/>
      <c r="NO338" s="196"/>
      <c r="NP338" s="196"/>
      <c r="NQ338" s="196"/>
      <c r="NR338" s="196"/>
      <c r="NS338" s="196"/>
      <c r="NT338" s="196"/>
      <c r="NU338" s="196"/>
      <c r="NV338" s="196"/>
      <c r="NW338" s="196"/>
      <c r="NX338" s="196"/>
      <c r="NY338" s="196"/>
      <c r="NZ338" s="196"/>
      <c r="OA338" s="196"/>
      <c r="OB338" s="196"/>
      <c r="OC338" s="196"/>
      <c r="OD338" s="196"/>
      <c r="OE338" s="196"/>
      <c r="OF338" s="196"/>
      <c r="OG338" s="196"/>
      <c r="OH338" s="196"/>
      <c r="OI338" s="196"/>
      <c r="OJ338" s="196"/>
      <c r="OK338" s="196"/>
      <c r="OL338" s="196"/>
      <c r="OM338" s="196"/>
      <c r="ON338" s="196"/>
      <c r="OO338" s="196"/>
      <c r="OP338" s="196"/>
      <c r="OQ338" s="196"/>
      <c r="OR338" s="196"/>
      <c r="OS338" s="196"/>
      <c r="OT338" s="196"/>
      <c r="OU338" s="196"/>
      <c r="OV338" s="196"/>
      <c r="OW338" s="196"/>
      <c r="OX338" s="196"/>
      <c r="OY338" s="196"/>
      <c r="OZ338" s="196"/>
      <c r="PA338" s="196"/>
      <c r="PB338" s="196"/>
      <c r="PC338" s="196"/>
      <c r="PD338" s="196"/>
      <c r="PE338" s="196"/>
      <c r="PF338" s="196"/>
      <c r="PG338" s="196"/>
      <c r="PH338" s="196"/>
      <c r="PI338" s="196"/>
      <c r="PJ338" s="196"/>
      <c r="PK338" s="196"/>
      <c r="PL338" s="196"/>
      <c r="PM338" s="196"/>
      <c r="PN338" s="196"/>
      <c r="PO338" s="196"/>
      <c r="PP338" s="196"/>
      <c r="PQ338" s="196"/>
      <c r="PR338" s="196"/>
      <c r="PS338" s="196"/>
      <c r="PT338" s="196"/>
      <c r="PU338" s="196"/>
      <c r="PV338" s="196"/>
      <c r="PW338" s="196"/>
      <c r="PX338" s="261"/>
      <c r="PY338" s="261"/>
      <c r="PZ338" s="261"/>
      <c r="QA338" s="261"/>
      <c r="QB338" s="261"/>
      <c r="QC338" s="261"/>
      <c r="QD338" s="261"/>
      <c r="QE338" s="261"/>
      <c r="QF338" s="261"/>
      <c r="QG338" s="261"/>
      <c r="QH338" s="261"/>
      <c r="QI338" s="261"/>
      <c r="QJ338" s="261"/>
      <c r="QK338" s="261"/>
      <c r="QL338" s="261"/>
      <c r="QM338" s="261"/>
      <c r="QN338" s="261"/>
      <c r="QO338" s="261"/>
      <c r="QP338" s="261"/>
      <c r="QQ338" s="261"/>
      <c r="QR338" s="261"/>
      <c r="QS338" s="261"/>
      <c r="QT338" s="261"/>
      <c r="QU338" s="261"/>
      <c r="QV338" s="261"/>
      <c r="QW338" s="261"/>
      <c r="QX338" s="261"/>
      <c r="QY338" s="261"/>
      <c r="QZ338" s="261"/>
      <c r="RA338" s="261"/>
      <c r="RB338" s="261"/>
      <c r="RC338" s="261"/>
      <c r="RD338" s="261"/>
      <c r="RE338" s="261"/>
      <c r="RF338" s="261"/>
      <c r="RG338" s="261"/>
      <c r="RH338" s="261"/>
      <c r="RI338" s="261"/>
      <c r="RJ338" s="261"/>
      <c r="RK338" s="261"/>
      <c r="RL338" s="261"/>
      <c r="RM338" s="261"/>
      <c r="RN338" s="261"/>
      <c r="RO338" s="261"/>
      <c r="RP338" s="261"/>
      <c r="RQ338" s="261"/>
      <c r="RR338" s="261"/>
      <c r="RS338" s="261"/>
      <c r="RT338" s="261"/>
      <c r="RU338" s="261"/>
      <c r="RV338" s="261"/>
      <c r="RW338" s="261"/>
      <c r="RX338" s="261"/>
      <c r="RY338" s="261"/>
      <c r="RZ338" s="261"/>
      <c r="SA338" s="261"/>
      <c r="SB338" s="261"/>
      <c r="SC338" s="261"/>
      <c r="SD338" s="261"/>
      <c r="SE338" s="261"/>
    </row>
    <row r="339" spans="1:499" x14ac:dyDescent="0.2">
      <c r="A339" s="230" t="s">
        <v>830</v>
      </c>
      <c r="B339" s="231" t="s">
        <v>1562</v>
      </c>
      <c r="C339" s="225"/>
      <c r="D339" s="225"/>
      <c r="E339" s="225"/>
      <c r="F339" s="226" t="s">
        <v>6064</v>
      </c>
      <c r="G339" s="226" t="s">
        <v>5999</v>
      </c>
      <c r="H339" s="226" t="s">
        <v>5551</v>
      </c>
      <c r="I339" s="226" t="s">
        <v>6061</v>
      </c>
      <c r="J339" s="226"/>
      <c r="K339" s="226"/>
      <c r="L339" s="226"/>
      <c r="M339" s="226"/>
      <c r="N339" s="226" t="s">
        <v>5553</v>
      </c>
      <c r="O339" s="226" t="s">
        <v>5997</v>
      </c>
      <c r="P339" s="226"/>
      <c r="Q339" s="237">
        <v>0</v>
      </c>
      <c r="R339" s="238"/>
      <c r="S339" s="238"/>
      <c r="T339" s="238"/>
      <c r="U339" s="238"/>
      <c r="V339" s="238"/>
      <c r="W339" s="232" t="s">
        <v>5561</v>
      </c>
      <c r="X339" s="232"/>
      <c r="Y339" s="232" t="s">
        <v>5556</v>
      </c>
      <c r="Z339" s="235">
        <v>6.94</v>
      </c>
      <c r="AA339" s="235">
        <v>12</v>
      </c>
      <c r="AB339" s="235">
        <v>0</v>
      </c>
      <c r="AC339" s="224">
        <v>36526</v>
      </c>
      <c r="AD339" s="224">
        <v>36526</v>
      </c>
      <c r="AE339" s="125">
        <v>18</v>
      </c>
      <c r="AF339" s="125">
        <v>24</v>
      </c>
      <c r="AG339" s="125">
        <v>12</v>
      </c>
      <c r="AH339" s="236">
        <v>1</v>
      </c>
      <c r="AI339" s="236" t="s">
        <v>819</v>
      </c>
      <c r="AJ339" s="125" t="s">
        <v>6225</v>
      </c>
      <c r="AK339" s="175" t="s">
        <v>5144</v>
      </c>
      <c r="AL339" s="125" t="s">
        <v>820</v>
      </c>
      <c r="AM339" s="27" t="s">
        <v>820</v>
      </c>
      <c r="AN339" s="126">
        <v>54.91</v>
      </c>
      <c r="AO339" s="126">
        <v>13.6</v>
      </c>
      <c r="AP339" s="126">
        <v>7</v>
      </c>
      <c r="AQ339" s="126">
        <v>1.4</v>
      </c>
      <c r="AR339" s="125">
        <v>0</v>
      </c>
      <c r="AS339" s="125">
        <v>0</v>
      </c>
      <c r="AT339" s="178">
        <v>43333</v>
      </c>
      <c r="AU339" s="178"/>
      <c r="AV339" s="178">
        <v>43415</v>
      </c>
      <c r="AW339" s="239" t="s">
        <v>855</v>
      </c>
      <c r="AX339" s="239" t="s">
        <v>846</v>
      </c>
      <c r="AY339" s="127"/>
      <c r="AZ339" s="127"/>
      <c r="BA339" s="128">
        <v>300</v>
      </c>
      <c r="BB339" s="128" t="s">
        <v>489</v>
      </c>
      <c r="BC339" s="128"/>
      <c r="BD339" s="128">
        <v>1</v>
      </c>
      <c r="BE339" s="129" t="s">
        <v>541</v>
      </c>
      <c r="BF339" s="130">
        <v>1</v>
      </c>
      <c r="BG339" s="240"/>
      <c r="BH339" s="241"/>
      <c r="BI339" s="190"/>
      <c r="BJ339" s="131">
        <v>2994</v>
      </c>
      <c r="BK339" s="191">
        <v>2373</v>
      </c>
      <c r="BL339" s="13">
        <v>1991</v>
      </c>
      <c r="BM339" s="13">
        <v>988</v>
      </c>
      <c r="BN339" s="27" t="s">
        <v>5557</v>
      </c>
      <c r="BO339" s="13" t="s">
        <v>705</v>
      </c>
      <c r="BP339" s="222">
        <v>2673</v>
      </c>
      <c r="BQ339" s="132"/>
      <c r="BR339" s="133"/>
      <c r="BS339" s="125">
        <v>1000000000</v>
      </c>
      <c r="BT339" s="134">
        <v>334</v>
      </c>
      <c r="BU339" s="135">
        <v>0.88839999999999997</v>
      </c>
      <c r="BV339" s="134">
        <v>1200</v>
      </c>
      <c r="BW339" s="136">
        <v>0</v>
      </c>
      <c r="BX339" s="136">
        <v>0</v>
      </c>
      <c r="BY339" s="136">
        <v>1200</v>
      </c>
      <c r="BZ339" s="134">
        <v>0</v>
      </c>
      <c r="CA339" s="134">
        <v>0</v>
      </c>
      <c r="CB339" s="134">
        <v>1534</v>
      </c>
      <c r="CC339" s="135">
        <v>0.48759999999999998</v>
      </c>
      <c r="CD339" s="134"/>
      <c r="CE339" s="134"/>
      <c r="CF339" s="137">
        <v>1460</v>
      </c>
      <c r="CG339" s="134">
        <v>998</v>
      </c>
      <c r="CH339" s="132"/>
      <c r="CI339" s="132"/>
      <c r="CJ339" s="229" t="s">
        <v>820</v>
      </c>
      <c r="CK339" s="233" t="s">
        <v>820</v>
      </c>
      <c r="CL339" s="138">
        <v>3309</v>
      </c>
      <c r="CM339" s="138">
        <v>0</v>
      </c>
      <c r="CN339" s="135">
        <v>0</v>
      </c>
      <c r="CO339" s="135">
        <v>0.97</v>
      </c>
      <c r="CP339" s="139"/>
      <c r="CQ339" s="135">
        <v>1</v>
      </c>
      <c r="CR339" s="179">
        <v>43479</v>
      </c>
      <c r="CS339" s="180">
        <v>43479</v>
      </c>
      <c r="CT339" s="181">
        <v>43605</v>
      </c>
      <c r="CU339" s="181">
        <v>43311</v>
      </c>
      <c r="CV339" s="181">
        <v>43395</v>
      </c>
      <c r="CW339" s="181">
        <v>43395</v>
      </c>
      <c r="CX339" s="181">
        <v>43479</v>
      </c>
      <c r="CY339" s="135">
        <v>0</v>
      </c>
      <c r="CZ339" s="134">
        <v>0</v>
      </c>
      <c r="DA339" s="135">
        <v>0</v>
      </c>
      <c r="DB339" s="135">
        <v>2.197802197802198E-2</v>
      </c>
      <c r="DC339" s="135">
        <v>0</v>
      </c>
      <c r="DD339" s="135">
        <v>0</v>
      </c>
      <c r="DE339" s="140">
        <v>0</v>
      </c>
      <c r="DF339" s="13" t="s">
        <v>820</v>
      </c>
      <c r="DG339" s="80" t="s">
        <v>706</v>
      </c>
      <c r="DH339" s="18" t="b">
        <v>0</v>
      </c>
      <c r="DI339" s="79"/>
      <c r="DJ339" s="79"/>
      <c r="DK339" s="192"/>
      <c r="DL339" s="174"/>
      <c r="DM339" s="193"/>
      <c r="DN339" s="135"/>
      <c r="DO339" s="79"/>
      <c r="DP339" s="79"/>
      <c r="DQ339" s="79"/>
      <c r="DR339" s="79"/>
      <c r="DS339" s="79"/>
      <c r="DT339" s="79"/>
      <c r="DU339" s="79"/>
      <c r="DV339" s="18"/>
      <c r="DW339" s="18"/>
      <c r="DX339" s="18"/>
      <c r="DY339" s="177"/>
      <c r="DZ339" s="177">
        <v>0</v>
      </c>
      <c r="EA339" s="177">
        <v>0</v>
      </c>
      <c r="EB339" s="177">
        <v>0</v>
      </c>
      <c r="EC339" s="177">
        <v>0</v>
      </c>
      <c r="ED339" s="177">
        <v>0</v>
      </c>
      <c r="EE339" s="177">
        <v>0</v>
      </c>
      <c r="EF339" s="177">
        <v>0</v>
      </c>
      <c r="EG339" s="177">
        <v>0</v>
      </c>
      <c r="EH339" s="177">
        <v>0</v>
      </c>
      <c r="EI339" s="177">
        <v>0</v>
      </c>
      <c r="EJ339" s="177">
        <v>0</v>
      </c>
      <c r="EK339" s="177">
        <v>0</v>
      </c>
      <c r="EL339" s="177">
        <v>0</v>
      </c>
      <c r="EM339" s="177">
        <v>0</v>
      </c>
      <c r="EN339" s="177">
        <v>0</v>
      </c>
      <c r="EO339" s="177">
        <v>0</v>
      </c>
      <c r="EP339" s="177">
        <v>542</v>
      </c>
      <c r="EQ339" s="177">
        <v>0</v>
      </c>
      <c r="ER339" s="177">
        <v>0</v>
      </c>
      <c r="ES339" s="177">
        <v>0</v>
      </c>
      <c r="ET339" s="177">
        <v>0</v>
      </c>
      <c r="EU339" s="177">
        <v>893</v>
      </c>
      <c r="EV339" s="177">
        <v>0</v>
      </c>
      <c r="EW339" s="177">
        <v>0</v>
      </c>
      <c r="EX339" s="177">
        <v>0</v>
      </c>
      <c r="EY339" s="177">
        <v>1017</v>
      </c>
      <c r="EZ339" s="177">
        <v>0</v>
      </c>
      <c r="FA339" s="177">
        <v>0</v>
      </c>
      <c r="FB339" s="177">
        <v>1100</v>
      </c>
      <c r="FC339" s="245">
        <v>269</v>
      </c>
      <c r="FD339" s="250">
        <v>363</v>
      </c>
      <c r="FE339" s="250">
        <v>363</v>
      </c>
      <c r="FF339" s="250">
        <v>363</v>
      </c>
      <c r="FG339" s="245">
        <v>225</v>
      </c>
      <c r="FH339" s="245">
        <v>207</v>
      </c>
      <c r="FI339" s="242">
        <v>207</v>
      </c>
      <c r="FJ339" s="242">
        <v>207</v>
      </c>
      <c r="FK339" s="242">
        <v>83</v>
      </c>
      <c r="FL339" s="242">
        <v>83</v>
      </c>
      <c r="FM339" s="242">
        <v>83</v>
      </c>
      <c r="FN339" s="242">
        <v>83</v>
      </c>
      <c r="FO339" s="242">
        <v>83</v>
      </c>
      <c r="FP339" s="242">
        <v>83</v>
      </c>
      <c r="FQ339" s="242">
        <v>83</v>
      </c>
      <c r="FR339" s="242">
        <v>83</v>
      </c>
      <c r="FS339" s="242">
        <v>83</v>
      </c>
      <c r="FT339" s="242">
        <v>83</v>
      </c>
      <c r="FU339" s="242">
        <v>83</v>
      </c>
      <c r="FV339" s="242">
        <v>83</v>
      </c>
      <c r="FW339" s="242">
        <v>83</v>
      </c>
      <c r="FX339" s="242">
        <v>83</v>
      </c>
      <c r="FY339" s="242">
        <v>83</v>
      </c>
      <c r="FZ339" s="242">
        <v>83</v>
      </c>
      <c r="GA339" s="242">
        <v>83</v>
      </c>
      <c r="GB339" s="242">
        <v>83</v>
      </c>
      <c r="GC339" s="242">
        <v>83</v>
      </c>
      <c r="GD339" s="243">
        <v>0</v>
      </c>
      <c r="GE339" s="243">
        <v>0</v>
      </c>
      <c r="GF339" s="243">
        <v>0</v>
      </c>
      <c r="GG339" s="243">
        <v>0</v>
      </c>
      <c r="GH339" s="243">
        <v>0</v>
      </c>
      <c r="GI339" s="243">
        <v>0</v>
      </c>
      <c r="GJ339" s="243">
        <v>0</v>
      </c>
      <c r="GK339" s="243">
        <v>0</v>
      </c>
      <c r="GL339" s="243">
        <v>0</v>
      </c>
      <c r="GM339" s="243">
        <v>0</v>
      </c>
      <c r="GN339" s="243">
        <v>0</v>
      </c>
      <c r="GO339" s="243">
        <v>0</v>
      </c>
      <c r="GP339" s="243">
        <v>0</v>
      </c>
      <c r="GQ339" s="243">
        <v>0</v>
      </c>
      <c r="GR339" s="243">
        <v>0</v>
      </c>
      <c r="GS339" s="243">
        <v>0</v>
      </c>
      <c r="GT339" s="243">
        <v>0</v>
      </c>
      <c r="GU339" s="243">
        <v>0</v>
      </c>
      <c r="GV339" s="243">
        <v>0</v>
      </c>
      <c r="GW339" s="243">
        <v>0</v>
      </c>
      <c r="GX339" s="243">
        <v>0</v>
      </c>
      <c r="GY339" s="243">
        <v>0</v>
      </c>
      <c r="GZ339" s="243">
        <v>0</v>
      </c>
      <c r="HA339" s="243">
        <v>0</v>
      </c>
      <c r="HB339" s="243">
        <v>0</v>
      </c>
      <c r="HC339" s="243">
        <v>0</v>
      </c>
      <c r="HD339" s="243">
        <v>0</v>
      </c>
      <c r="HE339" s="243">
        <v>1</v>
      </c>
      <c r="HF339" s="243">
        <v>0</v>
      </c>
      <c r="HG339" s="243">
        <v>0</v>
      </c>
      <c r="HH339" s="243">
        <v>0</v>
      </c>
      <c r="HI339" s="243">
        <v>0</v>
      </c>
      <c r="HJ339" s="243">
        <v>0</v>
      </c>
      <c r="HK339" s="198"/>
      <c r="HL339" s="198"/>
      <c r="HM339" s="243">
        <v>0</v>
      </c>
      <c r="HN339" s="243">
        <v>0</v>
      </c>
      <c r="HO339" s="243">
        <v>0</v>
      </c>
      <c r="HP339" s="243">
        <v>0</v>
      </c>
      <c r="HQ339" s="243">
        <v>0</v>
      </c>
      <c r="HR339" s="243">
        <v>0</v>
      </c>
      <c r="HS339" s="243">
        <v>0</v>
      </c>
      <c r="HT339" s="243">
        <v>0</v>
      </c>
      <c r="HU339" s="243">
        <v>0</v>
      </c>
      <c r="HV339" s="198"/>
      <c r="HW339" s="243">
        <v>0</v>
      </c>
      <c r="HX339" s="243">
        <v>0</v>
      </c>
      <c r="HY339" s="243">
        <v>0</v>
      </c>
      <c r="HZ339" s="243">
        <v>0</v>
      </c>
      <c r="IA339" s="243">
        <v>0</v>
      </c>
      <c r="IB339" s="243">
        <v>0</v>
      </c>
      <c r="IC339" s="243">
        <v>0</v>
      </c>
      <c r="ID339" s="243">
        <v>0</v>
      </c>
      <c r="IE339" s="251">
        <v>-1</v>
      </c>
      <c r="IF339" s="243">
        <v>0</v>
      </c>
      <c r="IG339" s="243">
        <v>0</v>
      </c>
      <c r="IH339" s="243">
        <v>0</v>
      </c>
      <c r="II339" s="243">
        <v>0</v>
      </c>
      <c r="IJ339" s="243">
        <v>0</v>
      </c>
      <c r="IK339" s="243">
        <v>0</v>
      </c>
      <c r="IL339" s="243">
        <v>0</v>
      </c>
      <c r="IM339" s="243">
        <v>0</v>
      </c>
      <c r="IN339" s="243">
        <v>0</v>
      </c>
      <c r="IO339" s="243">
        <v>0</v>
      </c>
      <c r="IP339" s="243">
        <v>0</v>
      </c>
      <c r="IQ339" s="243">
        <v>0</v>
      </c>
      <c r="IR339" s="243">
        <v>0</v>
      </c>
      <c r="IS339" s="243">
        <v>0</v>
      </c>
      <c r="IT339" s="243">
        <v>0</v>
      </c>
      <c r="IU339" s="243">
        <v>0</v>
      </c>
      <c r="IV339" s="243">
        <v>0</v>
      </c>
      <c r="IW339" s="243">
        <v>0</v>
      </c>
      <c r="IX339" s="243">
        <v>0</v>
      </c>
      <c r="IY339" s="243">
        <v>0</v>
      </c>
      <c r="IZ339" s="198"/>
      <c r="JA339" s="242">
        <v>200</v>
      </c>
      <c r="JB339" s="242">
        <v>200</v>
      </c>
      <c r="JC339" s="242">
        <v>200</v>
      </c>
      <c r="JD339" s="242">
        <v>93</v>
      </c>
      <c r="JE339" s="242">
        <v>92</v>
      </c>
      <c r="JF339" s="242">
        <v>48</v>
      </c>
      <c r="JG339" s="242">
        <v>30</v>
      </c>
      <c r="JH339" s="242">
        <v>20</v>
      </c>
      <c r="JI339" s="242">
        <v>20</v>
      </c>
      <c r="JJ339" s="242"/>
      <c r="JK339" s="242">
        <v>6</v>
      </c>
      <c r="JL339" s="242">
        <v>6</v>
      </c>
      <c r="JM339" s="243">
        <v>0</v>
      </c>
      <c r="JN339" s="243">
        <v>0</v>
      </c>
      <c r="JO339" s="243">
        <v>0</v>
      </c>
      <c r="JP339" s="243">
        <v>0</v>
      </c>
      <c r="JQ339" s="198"/>
      <c r="JR339" s="243">
        <v>0</v>
      </c>
      <c r="JS339" s="243">
        <v>0</v>
      </c>
      <c r="JT339" s="243">
        <v>0</v>
      </c>
      <c r="JU339" s="243">
        <v>0</v>
      </c>
      <c r="JV339" s="243">
        <v>0</v>
      </c>
      <c r="JW339" s="243">
        <v>0</v>
      </c>
      <c r="JX339" s="243">
        <v>0</v>
      </c>
      <c r="JY339" s="243">
        <v>0</v>
      </c>
      <c r="JZ339" s="243">
        <v>0</v>
      </c>
      <c r="KA339" s="243">
        <v>0</v>
      </c>
      <c r="KB339" s="243">
        <v>0</v>
      </c>
      <c r="KC339" s="243">
        <v>0</v>
      </c>
      <c r="KD339" s="243">
        <v>0</v>
      </c>
      <c r="KE339" s="243">
        <v>0</v>
      </c>
      <c r="KF339" s="243">
        <v>0</v>
      </c>
      <c r="KG339" s="243">
        <v>0</v>
      </c>
      <c r="KH339" s="244">
        <v>780</v>
      </c>
      <c r="KI339" s="244">
        <v>774</v>
      </c>
      <c r="KJ339" s="244">
        <v>733</v>
      </c>
      <c r="KK339" s="244">
        <v>733</v>
      </c>
      <c r="KL339" s="244">
        <v>733</v>
      </c>
      <c r="KM339" s="244">
        <v>682</v>
      </c>
      <c r="KN339" s="244">
        <v>677</v>
      </c>
      <c r="KO339" s="244">
        <v>659</v>
      </c>
      <c r="KP339" s="244">
        <v>659</v>
      </c>
      <c r="KQ339" s="244">
        <v>659</v>
      </c>
      <c r="KR339" s="244">
        <v>659</v>
      </c>
      <c r="KS339" s="244">
        <v>659</v>
      </c>
      <c r="KT339" s="244">
        <v>641</v>
      </c>
      <c r="KU339" s="244">
        <v>634</v>
      </c>
      <c r="KV339" s="244">
        <v>593</v>
      </c>
      <c r="KW339" s="244">
        <v>593</v>
      </c>
      <c r="KX339" s="198"/>
      <c r="KY339" s="198"/>
      <c r="KZ339" s="198"/>
      <c r="LA339" s="198"/>
      <c r="LB339" s="242">
        <v>523</v>
      </c>
      <c r="LC339" s="242">
        <v>20</v>
      </c>
      <c r="LD339" s="242">
        <v>20</v>
      </c>
      <c r="LE339" s="242">
        <v>509</v>
      </c>
      <c r="LF339" s="243">
        <v>0</v>
      </c>
      <c r="LG339" s="242">
        <v>509</v>
      </c>
      <c r="LH339" s="198"/>
      <c r="LI339" s="198"/>
      <c r="LJ339" s="198"/>
      <c r="LK339" s="198"/>
      <c r="LL339" s="198"/>
      <c r="LM339" s="198"/>
      <c r="LN339" s="198"/>
      <c r="LO339" s="198"/>
      <c r="LP339" s="198"/>
      <c r="LQ339" s="242">
        <v>509</v>
      </c>
      <c r="LR339" s="198"/>
      <c r="LS339" s="198"/>
      <c r="LT339" s="198"/>
      <c r="LU339" s="198"/>
      <c r="LV339" s="198"/>
      <c r="LW339" s="198"/>
      <c r="LX339" s="198"/>
      <c r="LY339" s="198"/>
      <c r="LZ339" s="198"/>
      <c r="MA339" s="198"/>
      <c r="MB339" s="198"/>
      <c r="MC339" s="198"/>
      <c r="MD339" s="198"/>
      <c r="ME339" s="198"/>
      <c r="MF339" s="198"/>
      <c r="MG339" s="198"/>
      <c r="MH339" s="198"/>
      <c r="MI339" s="198"/>
      <c r="MJ339" s="198"/>
      <c r="MK339" s="198"/>
      <c r="ML339" s="198"/>
      <c r="MM339" s="198"/>
      <c r="MN339" s="242">
        <v>509</v>
      </c>
      <c r="MO339" s="242">
        <v>334</v>
      </c>
      <c r="MP339" s="198"/>
      <c r="MQ339" s="242">
        <v>334</v>
      </c>
      <c r="MR339" s="198"/>
      <c r="MS339" s="198"/>
      <c r="MT339" s="198"/>
      <c r="MU339" s="198"/>
      <c r="MV339" s="198"/>
      <c r="MW339" s="198"/>
      <c r="MX339" s="198"/>
      <c r="MY339" s="198"/>
      <c r="MZ339" s="198"/>
      <c r="NA339" s="242">
        <v>334</v>
      </c>
      <c r="NB339" s="198"/>
      <c r="NC339" s="198"/>
      <c r="ND339" s="198"/>
      <c r="NE339" s="198"/>
      <c r="NF339" s="198"/>
      <c r="NG339" s="198"/>
      <c r="NH339" s="198"/>
      <c r="NI339" s="198"/>
      <c r="NJ339" s="198"/>
      <c r="NK339" s="198"/>
      <c r="NL339" s="198"/>
      <c r="NM339" s="198"/>
      <c r="NN339" s="198"/>
      <c r="NO339" s="198"/>
      <c r="NP339" s="198"/>
      <c r="NQ339" s="198"/>
      <c r="NR339" s="198"/>
      <c r="NS339" s="198"/>
      <c r="NT339" s="198"/>
      <c r="NU339" s="198"/>
      <c r="NV339" s="198"/>
      <c r="NW339" s="198"/>
      <c r="NX339" s="198"/>
      <c r="NY339" s="198"/>
      <c r="NZ339" s="198"/>
      <c r="OA339" s="198"/>
      <c r="OB339" s="198"/>
      <c r="OC339" s="198"/>
      <c r="OD339" s="198"/>
      <c r="OE339" s="198"/>
      <c r="OF339" s="198"/>
      <c r="OG339" s="198"/>
      <c r="OH339" s="198"/>
      <c r="OI339" s="198"/>
      <c r="OJ339" s="198"/>
      <c r="OK339" s="198"/>
      <c r="OL339" s="198"/>
      <c r="OM339" s="198"/>
      <c r="ON339" s="198"/>
      <c r="OO339" s="198"/>
      <c r="OP339" s="198"/>
      <c r="OQ339" s="198"/>
      <c r="OR339" s="198"/>
      <c r="OS339" s="198"/>
      <c r="OT339" s="198"/>
      <c r="OU339" s="198"/>
      <c r="OV339" s="198"/>
      <c r="OW339" s="198"/>
      <c r="OX339" s="198"/>
      <c r="OY339" s="198"/>
      <c r="OZ339" s="198"/>
      <c r="PA339" s="198"/>
      <c r="PB339" s="198"/>
      <c r="PC339" s="198"/>
      <c r="PD339" s="198"/>
      <c r="PE339" s="198"/>
      <c r="PF339" s="198"/>
      <c r="PG339" s="198"/>
      <c r="PH339" s="198"/>
      <c r="PI339" s="198"/>
      <c r="PJ339" s="198"/>
      <c r="PK339" s="198"/>
      <c r="PL339" s="198"/>
      <c r="PM339" s="198"/>
      <c r="PN339" s="198"/>
      <c r="PO339" s="198"/>
      <c r="PP339" s="198"/>
      <c r="PQ339" s="198"/>
      <c r="PR339" s="198"/>
      <c r="PS339" s="198"/>
      <c r="PT339" s="198"/>
      <c r="PU339" s="198"/>
      <c r="PV339" s="198"/>
      <c r="PW339" s="198"/>
      <c r="PX339" s="261"/>
      <c r="PY339" s="261"/>
      <c r="PZ339" s="261"/>
      <c r="QA339" s="261"/>
      <c r="QB339" s="261"/>
      <c r="QC339" s="261"/>
      <c r="QD339" s="261"/>
      <c r="QE339" s="261"/>
      <c r="QF339" s="261"/>
      <c r="QG339" s="261"/>
      <c r="QH339" s="261"/>
      <c r="QI339" s="261"/>
      <c r="QJ339" s="261"/>
      <c r="QK339" s="261"/>
      <c r="QL339" s="261"/>
      <c r="QM339" s="261"/>
      <c r="QN339" s="261"/>
      <c r="QO339" s="261"/>
      <c r="QP339" s="261"/>
      <c r="QQ339" s="261"/>
      <c r="QR339" s="261"/>
      <c r="QS339" s="261"/>
      <c r="QT339" s="261"/>
      <c r="QU339" s="261"/>
      <c r="QV339" s="261"/>
      <c r="QW339" s="261"/>
      <c r="QX339" s="261"/>
      <c r="QY339" s="261"/>
      <c r="QZ339" s="261"/>
      <c r="RA339" s="261"/>
      <c r="RB339" s="261"/>
      <c r="RC339" s="261"/>
      <c r="RD339" s="261"/>
      <c r="RE339" s="261"/>
      <c r="RF339" s="261"/>
      <c r="RG339" s="261"/>
      <c r="RH339" s="261"/>
      <c r="RI339" s="261"/>
      <c r="RJ339" s="261"/>
      <c r="RK339" s="261"/>
      <c r="RL339" s="261"/>
      <c r="RM339" s="261"/>
      <c r="RN339" s="261"/>
      <c r="RO339" s="261"/>
      <c r="RP339" s="261"/>
      <c r="RQ339" s="261"/>
      <c r="RR339" s="261"/>
      <c r="RS339" s="261"/>
      <c r="RT339" s="261"/>
      <c r="RU339" s="261"/>
      <c r="RV339" s="261"/>
      <c r="RW339" s="261"/>
      <c r="RX339" s="261"/>
      <c r="RY339" s="261"/>
      <c r="RZ339" s="261"/>
      <c r="SA339" s="261"/>
      <c r="SB339" s="261"/>
      <c r="SC339" s="261"/>
      <c r="SD339" s="261"/>
      <c r="SE339" s="261"/>
    </row>
    <row r="340" spans="1:499" x14ac:dyDescent="0.2">
      <c r="A340" s="230" t="s">
        <v>830</v>
      </c>
      <c r="B340" s="231" t="s">
        <v>1560</v>
      </c>
      <c r="C340" s="225"/>
      <c r="D340" s="225"/>
      <c r="E340" s="225"/>
      <c r="F340" s="226" t="s">
        <v>6065</v>
      </c>
      <c r="G340" s="226" t="s">
        <v>5999</v>
      </c>
      <c r="H340" s="226" t="s">
        <v>5551</v>
      </c>
      <c r="I340" s="226" t="s">
        <v>6061</v>
      </c>
      <c r="J340" s="226"/>
      <c r="K340" s="226"/>
      <c r="L340" s="226"/>
      <c r="M340" s="226"/>
      <c r="N340" s="226" t="s">
        <v>5808</v>
      </c>
      <c r="O340" s="226" t="s">
        <v>6066</v>
      </c>
      <c r="P340" s="226"/>
      <c r="Q340" s="237">
        <v>0</v>
      </c>
      <c r="R340" s="238"/>
      <c r="S340" s="238"/>
      <c r="T340" s="238"/>
      <c r="U340" s="238"/>
      <c r="V340" s="238"/>
      <c r="W340" s="232" t="s">
        <v>5565</v>
      </c>
      <c r="X340" s="232"/>
      <c r="Y340" s="232" t="s">
        <v>5556</v>
      </c>
      <c r="Z340" s="235">
        <v>4.26</v>
      </c>
      <c r="AA340" s="235">
        <v>7.99</v>
      </c>
      <c r="AB340" s="235">
        <v>0</v>
      </c>
      <c r="AC340" s="224">
        <v>36526</v>
      </c>
      <c r="AD340" s="224">
        <v>36526</v>
      </c>
      <c r="AE340" s="125">
        <v>18</v>
      </c>
      <c r="AF340" s="125">
        <v>24</v>
      </c>
      <c r="AG340" s="125">
        <v>12</v>
      </c>
      <c r="AH340" s="236">
        <v>1</v>
      </c>
      <c r="AI340" s="236" t="s">
        <v>5297</v>
      </c>
      <c r="AJ340" s="125" t="s">
        <v>6255</v>
      </c>
      <c r="AK340" s="175" t="s">
        <v>5144</v>
      </c>
      <c r="AL340" s="125">
        <v>2527</v>
      </c>
      <c r="AM340" s="27" t="s">
        <v>820</v>
      </c>
      <c r="AN340" s="126">
        <v>57.52</v>
      </c>
      <c r="AO340" s="126">
        <v>8.3000000000000007</v>
      </c>
      <c r="AP340" s="126">
        <v>7.1</v>
      </c>
      <c r="AQ340" s="126">
        <v>1.3</v>
      </c>
      <c r="AR340" s="125">
        <v>0</v>
      </c>
      <c r="AS340" s="125">
        <v>0</v>
      </c>
      <c r="AT340" s="178">
        <v>43333</v>
      </c>
      <c r="AU340" s="178"/>
      <c r="AV340" s="178">
        <v>43080</v>
      </c>
      <c r="AW340" s="239" t="s">
        <v>855</v>
      </c>
      <c r="AX340" s="239" t="s">
        <v>846</v>
      </c>
      <c r="AY340" s="127"/>
      <c r="AZ340" s="127"/>
      <c r="BA340" s="128">
        <v>300</v>
      </c>
      <c r="BB340" s="128" t="s">
        <v>489</v>
      </c>
      <c r="BC340" s="128"/>
      <c r="BD340" s="128">
        <v>1</v>
      </c>
      <c r="BE340" s="129" t="s">
        <v>541</v>
      </c>
      <c r="BF340" s="130">
        <v>1</v>
      </c>
      <c r="BG340" s="240"/>
      <c r="BH340" s="241"/>
      <c r="BI340" s="190"/>
      <c r="BJ340" s="131">
        <v>1900</v>
      </c>
      <c r="BK340" s="191">
        <v>2485</v>
      </c>
      <c r="BL340" s="13">
        <v>1264</v>
      </c>
      <c r="BM340" s="13">
        <v>627</v>
      </c>
      <c r="BN340" s="27" t="s">
        <v>705</v>
      </c>
      <c r="BO340" s="13" t="s">
        <v>5566</v>
      </c>
      <c r="BP340" s="222">
        <v>1550</v>
      </c>
      <c r="BQ340" s="132"/>
      <c r="BR340" s="133"/>
      <c r="BS340" s="125">
        <v>1000000000</v>
      </c>
      <c r="BT340" s="134">
        <v>639</v>
      </c>
      <c r="BU340" s="135">
        <v>0.66369999999999996</v>
      </c>
      <c r="BV340" s="134">
        <v>1000</v>
      </c>
      <c r="BW340" s="136">
        <v>0</v>
      </c>
      <c r="BX340" s="136">
        <v>260</v>
      </c>
      <c r="BY340" s="136">
        <v>740</v>
      </c>
      <c r="BZ340" s="134">
        <v>0</v>
      </c>
      <c r="CA340" s="134">
        <v>0</v>
      </c>
      <c r="CB340" s="134">
        <v>1639</v>
      </c>
      <c r="CC340" s="135">
        <v>0.13739999999999999</v>
      </c>
      <c r="CD340" s="134"/>
      <c r="CE340" s="134"/>
      <c r="CF340" s="137">
        <v>300</v>
      </c>
      <c r="CG340" s="134">
        <v>633</v>
      </c>
      <c r="CH340" s="132"/>
      <c r="CI340" s="132"/>
      <c r="CJ340" s="229" t="s">
        <v>820</v>
      </c>
      <c r="CK340" s="233" t="s">
        <v>820</v>
      </c>
      <c r="CL340" s="138">
        <v>0</v>
      </c>
      <c r="CM340" s="138">
        <v>0</v>
      </c>
      <c r="CN340" s="135">
        <v>0</v>
      </c>
      <c r="CO340" s="135">
        <v>1.17</v>
      </c>
      <c r="CP340" s="139"/>
      <c r="CQ340" s="135">
        <v>1</v>
      </c>
      <c r="CR340" s="179">
        <v>43319</v>
      </c>
      <c r="CS340" s="180">
        <v>43367</v>
      </c>
      <c r="CT340" s="181">
        <v>43493</v>
      </c>
      <c r="CU340" s="181">
        <v>43311</v>
      </c>
      <c r="CV340" s="181">
        <v>43395</v>
      </c>
      <c r="CW340" s="181">
        <v>43395</v>
      </c>
      <c r="CX340" s="181">
        <v>43479</v>
      </c>
      <c r="CY340" s="135">
        <v>0.39723070883845946</v>
      </c>
      <c r="CZ340" s="134">
        <v>6458</v>
      </c>
      <c r="DA340" s="135">
        <v>9.7087378640776691E-3</v>
      </c>
      <c r="DB340" s="135">
        <v>0.30097087378640774</v>
      </c>
      <c r="DC340" s="135">
        <v>0.23300970873786409</v>
      </c>
      <c r="DD340" s="135">
        <v>0</v>
      </c>
      <c r="DE340" s="140">
        <v>0</v>
      </c>
      <c r="DF340" s="13" t="s">
        <v>820</v>
      </c>
      <c r="DG340" s="80" t="s">
        <v>706</v>
      </c>
      <c r="DH340" s="18" t="b">
        <v>0</v>
      </c>
      <c r="DI340" s="79"/>
      <c r="DJ340" s="79"/>
      <c r="DK340" s="192"/>
      <c r="DL340" s="174"/>
      <c r="DM340" s="193"/>
      <c r="DN340" s="135"/>
      <c r="DO340" s="79"/>
      <c r="DP340" s="79"/>
      <c r="DQ340" s="79"/>
      <c r="DR340" s="79"/>
      <c r="DS340" s="79"/>
      <c r="DT340" s="79"/>
      <c r="DU340" s="79"/>
      <c r="DV340" s="18"/>
      <c r="DW340" s="18"/>
      <c r="DX340" s="18"/>
      <c r="DY340" s="177"/>
      <c r="DZ340" s="177">
        <v>0</v>
      </c>
      <c r="EA340" s="177">
        <v>0</v>
      </c>
      <c r="EB340" s="177">
        <v>0</v>
      </c>
      <c r="EC340" s="177">
        <v>0</v>
      </c>
      <c r="ED340" s="177">
        <v>0</v>
      </c>
      <c r="EE340" s="177">
        <v>0</v>
      </c>
      <c r="EF340" s="177">
        <v>0</v>
      </c>
      <c r="EG340" s="177">
        <v>0</v>
      </c>
      <c r="EH340" s="177">
        <v>0</v>
      </c>
      <c r="EI340" s="177">
        <v>0</v>
      </c>
      <c r="EJ340" s="177">
        <v>0</v>
      </c>
      <c r="EK340" s="177">
        <v>0</v>
      </c>
      <c r="EL340" s="177">
        <v>0</v>
      </c>
      <c r="EM340" s="177">
        <v>0</v>
      </c>
      <c r="EN340" s="177">
        <v>0</v>
      </c>
      <c r="EO340" s="177">
        <v>0</v>
      </c>
      <c r="EP340" s="177">
        <v>847</v>
      </c>
      <c r="EQ340" s="177">
        <v>0</v>
      </c>
      <c r="ER340" s="177">
        <v>0</v>
      </c>
      <c r="ES340" s="177">
        <v>0</v>
      </c>
      <c r="ET340" s="177">
        <v>0</v>
      </c>
      <c r="EU340" s="177">
        <v>813</v>
      </c>
      <c r="EV340" s="177">
        <v>0</v>
      </c>
      <c r="EW340" s="177">
        <v>0</v>
      </c>
      <c r="EX340" s="177">
        <v>0</v>
      </c>
      <c r="EY340" s="177">
        <v>918</v>
      </c>
      <c r="EZ340" s="177">
        <v>0</v>
      </c>
      <c r="FA340" s="177">
        <v>0</v>
      </c>
      <c r="FB340" s="177">
        <v>951</v>
      </c>
      <c r="FC340" s="245">
        <v>283</v>
      </c>
      <c r="FD340" s="245">
        <v>189</v>
      </c>
      <c r="FE340" s="245">
        <v>189</v>
      </c>
      <c r="FF340" s="245">
        <v>189</v>
      </c>
      <c r="FG340" s="245">
        <v>177</v>
      </c>
      <c r="FH340" s="245">
        <v>137</v>
      </c>
      <c r="FI340" s="242">
        <v>137</v>
      </c>
      <c r="FJ340" s="242">
        <v>137</v>
      </c>
      <c r="FK340" s="242">
        <v>32</v>
      </c>
      <c r="FL340" s="242">
        <v>32</v>
      </c>
      <c r="FM340" s="242">
        <v>32</v>
      </c>
      <c r="FN340" s="242">
        <v>32</v>
      </c>
      <c r="FO340" s="242">
        <v>32</v>
      </c>
      <c r="FP340" s="242">
        <v>32</v>
      </c>
      <c r="FQ340" s="242">
        <v>32</v>
      </c>
      <c r="FR340" s="242">
        <v>32</v>
      </c>
      <c r="FS340" s="242">
        <v>32</v>
      </c>
      <c r="FT340" s="242">
        <v>32</v>
      </c>
      <c r="FU340" s="242">
        <v>32</v>
      </c>
      <c r="FV340" s="242">
        <v>32</v>
      </c>
      <c r="FW340" s="242">
        <v>32</v>
      </c>
      <c r="FX340" s="242">
        <v>32</v>
      </c>
      <c r="FY340" s="242">
        <v>32</v>
      </c>
      <c r="FZ340" s="242">
        <v>32</v>
      </c>
      <c r="GA340" s="242">
        <v>32</v>
      </c>
      <c r="GB340" s="242">
        <v>32</v>
      </c>
      <c r="GC340" s="242">
        <v>32</v>
      </c>
      <c r="GD340" s="243">
        <v>0</v>
      </c>
      <c r="GE340" s="243">
        <v>0</v>
      </c>
      <c r="GF340" s="243">
        <v>0</v>
      </c>
      <c r="GG340" s="243">
        <v>0</v>
      </c>
      <c r="GH340" s="243">
        <v>0</v>
      </c>
      <c r="GI340" s="243">
        <v>0</v>
      </c>
      <c r="GJ340" s="243">
        <v>0</v>
      </c>
      <c r="GK340" s="243">
        <v>0</v>
      </c>
      <c r="GL340" s="243">
        <v>0</v>
      </c>
      <c r="GM340" s="243">
        <v>0</v>
      </c>
      <c r="GN340" s="243">
        <v>0</v>
      </c>
      <c r="GO340" s="243">
        <v>0</v>
      </c>
      <c r="GP340" s="243">
        <v>0</v>
      </c>
      <c r="GQ340" s="243">
        <v>0</v>
      </c>
      <c r="GR340" s="243">
        <v>0</v>
      </c>
      <c r="GS340" s="243">
        <v>0</v>
      </c>
      <c r="GT340" s="243">
        <v>0</v>
      </c>
      <c r="GU340" s="243">
        <v>0</v>
      </c>
      <c r="GV340" s="243">
        <v>0</v>
      </c>
      <c r="GW340" s="243">
        <v>0</v>
      </c>
      <c r="GX340" s="243">
        <v>0</v>
      </c>
      <c r="GY340" s="243">
        <v>0</v>
      </c>
      <c r="GZ340" s="243">
        <v>0</v>
      </c>
      <c r="HA340" s="243">
        <v>0</v>
      </c>
      <c r="HB340" s="243">
        <v>0</v>
      </c>
      <c r="HC340" s="243">
        <v>0</v>
      </c>
      <c r="HD340" s="243">
        <v>0</v>
      </c>
      <c r="HE340" s="243">
        <v>1</v>
      </c>
      <c r="HF340" s="243">
        <v>0</v>
      </c>
      <c r="HG340" s="243">
        <v>0</v>
      </c>
      <c r="HH340" s="243">
        <v>0</v>
      </c>
      <c r="HI340" s="243">
        <v>0</v>
      </c>
      <c r="HJ340" s="243">
        <v>0</v>
      </c>
      <c r="HK340" s="196"/>
      <c r="HL340" s="196"/>
      <c r="HM340" s="243">
        <v>0</v>
      </c>
      <c r="HN340" s="243">
        <v>0</v>
      </c>
      <c r="HO340" s="243">
        <v>0</v>
      </c>
      <c r="HP340" s="243">
        <v>0</v>
      </c>
      <c r="HQ340" s="243">
        <v>0</v>
      </c>
      <c r="HR340" s="243">
        <v>0</v>
      </c>
      <c r="HS340" s="243">
        <v>0</v>
      </c>
      <c r="HT340" s="243">
        <v>0</v>
      </c>
      <c r="HU340" s="243">
        <v>0</v>
      </c>
      <c r="HV340" s="196"/>
      <c r="HW340" s="243">
        <v>0</v>
      </c>
      <c r="HX340" s="251">
        <v>-1</v>
      </c>
      <c r="HY340" s="251">
        <v>-1</v>
      </c>
      <c r="HZ340" s="251">
        <v>-1</v>
      </c>
      <c r="IA340" s="251">
        <v>-1</v>
      </c>
      <c r="IB340" s="243">
        <v>0</v>
      </c>
      <c r="IC340" s="243">
        <v>0</v>
      </c>
      <c r="ID340" s="243">
        <v>0</v>
      </c>
      <c r="IE340" s="243">
        <v>0</v>
      </c>
      <c r="IF340" s="243">
        <v>0</v>
      </c>
      <c r="IG340" s="243">
        <v>0</v>
      </c>
      <c r="IH340" s="243">
        <v>0</v>
      </c>
      <c r="II340" s="243">
        <v>0</v>
      </c>
      <c r="IJ340" s="243">
        <v>0</v>
      </c>
      <c r="IK340" s="243">
        <v>0</v>
      </c>
      <c r="IL340" s="243">
        <v>0</v>
      </c>
      <c r="IM340" s="243">
        <v>0</v>
      </c>
      <c r="IN340" s="243">
        <v>0</v>
      </c>
      <c r="IO340" s="243">
        <v>0</v>
      </c>
      <c r="IP340" s="243">
        <v>0</v>
      </c>
      <c r="IQ340" s="251">
        <v>-1</v>
      </c>
      <c r="IR340" s="243">
        <v>0</v>
      </c>
      <c r="IS340" s="243">
        <v>0</v>
      </c>
      <c r="IT340" s="243">
        <v>0</v>
      </c>
      <c r="IU340" s="243">
        <v>0</v>
      </c>
      <c r="IV340" s="243">
        <v>0</v>
      </c>
      <c r="IW340" s="243">
        <v>0</v>
      </c>
      <c r="IX340" s="243">
        <v>0</v>
      </c>
      <c r="IY340" s="243">
        <v>0</v>
      </c>
      <c r="IZ340" s="196"/>
      <c r="JA340" s="242">
        <v>599</v>
      </c>
      <c r="JB340" s="242">
        <v>599</v>
      </c>
      <c r="JC340" s="242">
        <v>599</v>
      </c>
      <c r="JD340" s="245">
        <v>559</v>
      </c>
      <c r="JE340" s="245">
        <v>559</v>
      </c>
      <c r="JF340" s="245">
        <v>537</v>
      </c>
      <c r="JG340" s="245">
        <v>523</v>
      </c>
      <c r="JH340" s="245">
        <v>487</v>
      </c>
      <c r="JI340" s="245">
        <v>487</v>
      </c>
      <c r="JJ340" s="245"/>
      <c r="JK340" s="242">
        <v>475</v>
      </c>
      <c r="JL340" s="245">
        <v>475</v>
      </c>
      <c r="JM340" s="245">
        <v>462</v>
      </c>
      <c r="JN340" s="245">
        <v>450</v>
      </c>
      <c r="JO340" s="245">
        <v>448</v>
      </c>
      <c r="JP340" s="245">
        <v>448</v>
      </c>
      <c r="JQ340" s="196"/>
      <c r="JR340" s="245">
        <v>438</v>
      </c>
      <c r="JS340" s="245">
        <v>438</v>
      </c>
      <c r="JT340" s="245">
        <v>430</v>
      </c>
      <c r="JU340" s="245">
        <v>430</v>
      </c>
      <c r="JV340" s="245">
        <v>422</v>
      </c>
      <c r="JW340" s="245">
        <v>422</v>
      </c>
      <c r="JX340" s="245">
        <v>422</v>
      </c>
      <c r="JY340" s="245">
        <v>387</v>
      </c>
      <c r="JZ340" s="245">
        <v>382</v>
      </c>
      <c r="KA340" s="245">
        <v>366</v>
      </c>
      <c r="KB340" s="245">
        <v>341</v>
      </c>
      <c r="KC340" s="245">
        <v>341</v>
      </c>
      <c r="KD340" s="245">
        <v>341</v>
      </c>
      <c r="KE340" s="245">
        <v>341</v>
      </c>
      <c r="KF340" s="245">
        <v>341</v>
      </c>
      <c r="KG340" s="245">
        <v>281</v>
      </c>
      <c r="KH340" s="250">
        <v>978</v>
      </c>
      <c r="KI340" s="250">
        <v>978</v>
      </c>
      <c r="KJ340" s="250">
        <v>972</v>
      </c>
      <c r="KK340" s="250">
        <v>972</v>
      </c>
      <c r="KL340" s="250">
        <v>972</v>
      </c>
      <c r="KM340" s="250">
        <v>925</v>
      </c>
      <c r="KN340" s="250">
        <v>925</v>
      </c>
      <c r="KO340" s="250">
        <v>911</v>
      </c>
      <c r="KP340" s="250">
        <v>911</v>
      </c>
      <c r="KQ340" s="250">
        <v>911</v>
      </c>
      <c r="KR340" s="250">
        <v>911</v>
      </c>
      <c r="KS340" s="250">
        <v>911</v>
      </c>
      <c r="KT340" s="250">
        <v>906</v>
      </c>
      <c r="KU340" s="250">
        <v>896</v>
      </c>
      <c r="KV340" s="250">
        <v>884</v>
      </c>
      <c r="KW340" s="250">
        <v>884</v>
      </c>
      <c r="KX340" s="196"/>
      <c r="KY340" s="196"/>
      <c r="KZ340" s="196"/>
      <c r="LA340" s="196"/>
      <c r="LB340" s="250">
        <v>820</v>
      </c>
      <c r="LC340" s="245">
        <v>487</v>
      </c>
      <c r="LD340" s="245">
        <v>487</v>
      </c>
      <c r="LE340" s="250">
        <v>799</v>
      </c>
      <c r="LF340" s="199">
        <v>0</v>
      </c>
      <c r="LG340" s="250">
        <v>799</v>
      </c>
      <c r="LH340" s="196"/>
      <c r="LI340" s="196"/>
      <c r="LJ340" s="196"/>
      <c r="LK340" s="196"/>
      <c r="LL340" s="196"/>
      <c r="LM340" s="196"/>
      <c r="LN340" s="196"/>
      <c r="LO340" s="196"/>
      <c r="LP340" s="196"/>
      <c r="LQ340" s="250">
        <v>799</v>
      </c>
      <c r="LR340" s="196"/>
      <c r="LS340" s="196"/>
      <c r="LT340" s="196"/>
      <c r="LU340" s="196"/>
      <c r="LV340" s="196"/>
      <c r="LW340" s="196"/>
      <c r="LX340" s="196"/>
      <c r="LY340" s="196"/>
      <c r="LZ340" s="196"/>
      <c r="MA340" s="196"/>
      <c r="MB340" s="196"/>
      <c r="MC340" s="196"/>
      <c r="MD340" s="196"/>
      <c r="ME340" s="196"/>
      <c r="MF340" s="196"/>
      <c r="MG340" s="196"/>
      <c r="MH340" s="196"/>
      <c r="MI340" s="196"/>
      <c r="MJ340" s="196"/>
      <c r="MK340" s="196"/>
      <c r="ML340" s="196"/>
      <c r="MM340" s="196"/>
      <c r="MN340" s="250">
        <v>799</v>
      </c>
      <c r="MO340" s="250">
        <v>639</v>
      </c>
      <c r="MP340" s="196"/>
      <c r="MQ340" s="250">
        <v>639</v>
      </c>
      <c r="MR340" s="196"/>
      <c r="MS340" s="196"/>
      <c r="MT340" s="196"/>
      <c r="MU340" s="196"/>
      <c r="MV340" s="196"/>
      <c r="MW340" s="196"/>
      <c r="MX340" s="196"/>
      <c r="MY340" s="196"/>
      <c r="MZ340" s="196"/>
      <c r="NA340" s="250">
        <v>639</v>
      </c>
      <c r="NB340" s="196"/>
      <c r="NC340" s="196"/>
      <c r="ND340" s="196"/>
      <c r="NE340" s="196"/>
      <c r="NF340" s="196"/>
      <c r="NG340" s="196"/>
      <c r="NH340" s="196"/>
      <c r="NI340" s="196"/>
      <c r="NJ340" s="196"/>
      <c r="NK340" s="196"/>
      <c r="NL340" s="196"/>
      <c r="NM340" s="196"/>
      <c r="NN340" s="196"/>
      <c r="NO340" s="196"/>
      <c r="NP340" s="196"/>
      <c r="NQ340" s="196"/>
      <c r="NR340" s="196"/>
      <c r="NS340" s="196"/>
      <c r="NT340" s="196"/>
      <c r="NU340" s="196"/>
      <c r="NV340" s="196"/>
      <c r="NW340" s="196"/>
      <c r="NX340" s="196"/>
      <c r="NY340" s="196"/>
      <c r="NZ340" s="196"/>
      <c r="OA340" s="196"/>
      <c r="OB340" s="196"/>
      <c r="OC340" s="196"/>
      <c r="OD340" s="196"/>
      <c r="OE340" s="196"/>
      <c r="OF340" s="196"/>
      <c r="OG340" s="196"/>
      <c r="OH340" s="196"/>
      <c r="OI340" s="196"/>
      <c r="OJ340" s="196"/>
      <c r="OK340" s="196"/>
      <c r="OL340" s="196"/>
      <c r="OM340" s="196"/>
      <c r="ON340" s="196"/>
      <c r="OO340" s="196"/>
      <c r="OP340" s="196"/>
      <c r="OQ340" s="196"/>
      <c r="OR340" s="196"/>
      <c r="OS340" s="196"/>
      <c r="OT340" s="196"/>
      <c r="OU340" s="196"/>
      <c r="OV340" s="196"/>
      <c r="OW340" s="196"/>
      <c r="OX340" s="196"/>
      <c r="OY340" s="196"/>
      <c r="OZ340" s="196"/>
      <c r="PA340" s="196"/>
      <c r="PB340" s="196"/>
      <c r="PC340" s="196"/>
      <c r="PD340" s="196"/>
      <c r="PE340" s="196"/>
      <c r="PF340" s="196"/>
      <c r="PG340" s="196"/>
      <c r="PH340" s="196"/>
      <c r="PI340" s="196"/>
      <c r="PJ340" s="196"/>
      <c r="PK340" s="196"/>
      <c r="PL340" s="196"/>
      <c r="PM340" s="196"/>
      <c r="PN340" s="196"/>
      <c r="PO340" s="196"/>
      <c r="PP340" s="196"/>
      <c r="PQ340" s="196"/>
      <c r="PR340" s="196"/>
      <c r="PS340" s="196"/>
      <c r="PT340" s="196"/>
      <c r="PU340" s="196"/>
      <c r="PV340" s="196"/>
      <c r="PW340" s="196"/>
      <c r="PX340" s="261"/>
      <c r="PY340" s="261"/>
      <c r="PZ340" s="261"/>
      <c r="QA340" s="261"/>
      <c r="QB340" s="261"/>
      <c r="QC340" s="261"/>
      <c r="QD340" s="261"/>
      <c r="QE340" s="261"/>
      <c r="QF340" s="261"/>
      <c r="QG340" s="261"/>
      <c r="QH340" s="261"/>
      <c r="QI340" s="261"/>
      <c r="QJ340" s="261"/>
      <c r="QK340" s="261"/>
      <c r="QL340" s="261"/>
      <c r="QM340" s="261"/>
      <c r="QN340" s="261"/>
      <c r="QO340" s="261"/>
      <c r="QP340" s="261"/>
      <c r="QQ340" s="261"/>
      <c r="QR340" s="261"/>
      <c r="QS340" s="261"/>
      <c r="QT340" s="261"/>
      <c r="QU340" s="261"/>
      <c r="QV340" s="261"/>
      <c r="QW340" s="261"/>
      <c r="QX340" s="261"/>
      <c r="QY340" s="261"/>
      <c r="QZ340" s="261"/>
      <c r="RA340" s="261"/>
      <c r="RB340" s="261"/>
      <c r="RC340" s="261"/>
      <c r="RD340" s="261"/>
      <c r="RE340" s="261"/>
      <c r="RF340" s="261"/>
      <c r="RG340" s="261"/>
      <c r="RH340" s="261"/>
      <c r="RI340" s="261"/>
      <c r="RJ340" s="261"/>
      <c r="RK340" s="261"/>
      <c r="RL340" s="261"/>
      <c r="RM340" s="261"/>
      <c r="RN340" s="261"/>
      <c r="RO340" s="261"/>
      <c r="RP340" s="261"/>
      <c r="RQ340" s="261"/>
      <c r="RR340" s="261"/>
      <c r="RS340" s="261"/>
      <c r="RT340" s="261"/>
      <c r="RU340" s="261"/>
      <c r="RV340" s="261"/>
      <c r="RW340" s="261"/>
      <c r="RX340" s="261"/>
      <c r="RY340" s="261"/>
      <c r="RZ340" s="261"/>
      <c r="SA340" s="261"/>
      <c r="SB340" s="261"/>
      <c r="SC340" s="261"/>
      <c r="SD340" s="261"/>
      <c r="SE340" s="261"/>
    </row>
    <row r="341" spans="1:499" x14ac:dyDescent="0.2">
      <c r="A341" s="230" t="s">
        <v>830</v>
      </c>
      <c r="B341" s="231" t="s">
        <v>4535</v>
      </c>
      <c r="C341" s="225"/>
      <c r="D341" s="225"/>
      <c r="E341" s="225"/>
      <c r="F341" s="226" t="s">
        <v>6067</v>
      </c>
      <c r="G341" s="226" t="s">
        <v>5550</v>
      </c>
      <c r="H341" s="226" t="s">
        <v>5551</v>
      </c>
      <c r="I341" s="226" t="s">
        <v>6068</v>
      </c>
      <c r="J341" s="226"/>
      <c r="K341" s="226"/>
      <c r="L341" s="226"/>
      <c r="M341" s="226"/>
      <c r="N341" s="226" t="s">
        <v>5553</v>
      </c>
      <c r="O341" s="226" t="s">
        <v>5610</v>
      </c>
      <c r="P341" s="226"/>
      <c r="Q341" s="237">
        <v>0</v>
      </c>
      <c r="R341" s="238"/>
      <c r="S341" s="238"/>
      <c r="T341" s="238"/>
      <c r="U341" s="238"/>
      <c r="V341" s="238"/>
      <c r="W341" s="232"/>
      <c r="X341" s="232"/>
      <c r="Y341" s="232" t="s">
        <v>5556</v>
      </c>
      <c r="Z341" s="235">
        <v>1.44</v>
      </c>
      <c r="AA341" s="235">
        <v>2.85</v>
      </c>
      <c r="AB341" s="235">
        <v>0</v>
      </c>
      <c r="AC341" s="224">
        <v>36526</v>
      </c>
      <c r="AD341" s="224">
        <v>36526</v>
      </c>
      <c r="AE341" s="125">
        <v>18</v>
      </c>
      <c r="AF341" s="125">
        <v>24</v>
      </c>
      <c r="AG341" s="125">
        <v>12</v>
      </c>
      <c r="AH341" s="236">
        <v>1</v>
      </c>
      <c r="AI341" s="236" t="s">
        <v>5297</v>
      </c>
      <c r="AJ341" s="125" t="s">
        <v>6245</v>
      </c>
      <c r="AK341" s="175" t="s">
        <v>5144</v>
      </c>
      <c r="AL341" s="125">
        <v>665</v>
      </c>
      <c r="AM341" s="27" t="s">
        <v>820</v>
      </c>
      <c r="AN341" s="126">
        <v>7.19</v>
      </c>
      <c r="AO341" s="126">
        <v>17.399999999999999</v>
      </c>
      <c r="AP341" s="126">
        <v>17.899999999999999</v>
      </c>
      <c r="AQ341" s="126">
        <v>1</v>
      </c>
      <c r="AR341" s="125">
        <v>0</v>
      </c>
      <c r="AS341" s="125">
        <v>0</v>
      </c>
      <c r="AT341" s="178">
        <v>43333</v>
      </c>
      <c r="AU341" s="178"/>
      <c r="AV341" s="178">
        <v>43437</v>
      </c>
      <c r="AW341" s="239" t="s">
        <v>855</v>
      </c>
      <c r="AX341" s="239" t="s">
        <v>846</v>
      </c>
      <c r="AY341" s="127"/>
      <c r="AZ341" s="127"/>
      <c r="BA341" s="128">
        <v>30</v>
      </c>
      <c r="BB341" s="128" t="s">
        <v>489</v>
      </c>
      <c r="BC341" s="128"/>
      <c r="BD341" s="128">
        <v>1</v>
      </c>
      <c r="BE341" s="129" t="s">
        <v>541</v>
      </c>
      <c r="BF341" s="130">
        <v>1</v>
      </c>
      <c r="BG341" s="240"/>
      <c r="BH341" s="241"/>
      <c r="BI341" s="190"/>
      <c r="BJ341" s="131">
        <v>500</v>
      </c>
      <c r="BK341" s="191">
        <v>311</v>
      </c>
      <c r="BL341" s="13">
        <v>333</v>
      </c>
      <c r="BM341" s="13">
        <v>165</v>
      </c>
      <c r="BN341" s="27" t="s">
        <v>5557</v>
      </c>
      <c r="BO341" s="13" t="s">
        <v>5562</v>
      </c>
      <c r="BP341" s="222">
        <v>0</v>
      </c>
      <c r="BQ341" s="132"/>
      <c r="BR341" s="133"/>
      <c r="BS341" s="125">
        <v>1000000000</v>
      </c>
      <c r="BT341" s="134">
        <v>64</v>
      </c>
      <c r="BU341" s="135">
        <v>0.872</v>
      </c>
      <c r="BV341" s="134">
        <v>450</v>
      </c>
      <c r="BW341" s="136">
        <v>0</v>
      </c>
      <c r="BX341" s="136">
        <v>350</v>
      </c>
      <c r="BY341" s="136">
        <v>100</v>
      </c>
      <c r="BZ341" s="134">
        <v>0</v>
      </c>
      <c r="CA341" s="134">
        <v>0</v>
      </c>
      <c r="CB341" s="134">
        <v>514</v>
      </c>
      <c r="CC341" s="135">
        <v>-2.8000000000000001E-2</v>
      </c>
      <c r="CD341" s="134"/>
      <c r="CE341" s="134"/>
      <c r="CF341" s="137">
        <v>0</v>
      </c>
      <c r="CG341" s="134">
        <v>167</v>
      </c>
      <c r="CH341" s="132"/>
      <c r="CI341" s="132"/>
      <c r="CJ341" s="229" t="s">
        <v>820</v>
      </c>
      <c r="CK341" s="233" t="s">
        <v>820</v>
      </c>
      <c r="CL341" s="138">
        <v>142</v>
      </c>
      <c r="CM341" s="138">
        <v>0</v>
      </c>
      <c r="CN341" s="135">
        <v>0</v>
      </c>
      <c r="CO341" s="135">
        <v>1.31</v>
      </c>
      <c r="CP341" s="139"/>
      <c r="CQ341" s="135">
        <v>1</v>
      </c>
      <c r="CR341" s="179">
        <v>43249</v>
      </c>
      <c r="CS341" s="180">
        <v>43367</v>
      </c>
      <c r="CT341" s="181">
        <v>43493</v>
      </c>
      <c r="CU341" s="181">
        <v>43311</v>
      </c>
      <c r="CV341" s="181">
        <v>43395</v>
      </c>
      <c r="CW341" s="181">
        <v>43395</v>
      </c>
      <c r="CX341" s="181">
        <v>43479</v>
      </c>
      <c r="CY341" s="135">
        <v>0.48701656297391244</v>
      </c>
      <c r="CZ341" s="134">
        <v>5525</v>
      </c>
      <c r="DA341" s="135">
        <v>9.7087378640776691E-3</v>
      </c>
      <c r="DB341" s="135">
        <v>0.53398058252427183</v>
      </c>
      <c r="DC341" s="135">
        <v>0</v>
      </c>
      <c r="DD341" s="135">
        <v>0</v>
      </c>
      <c r="DE341" s="140">
        <v>0</v>
      </c>
      <c r="DF341" s="13" t="s">
        <v>820</v>
      </c>
      <c r="DG341" s="80" t="s">
        <v>820</v>
      </c>
      <c r="DH341" s="18" t="b">
        <v>0</v>
      </c>
      <c r="DI341" s="79"/>
      <c r="DJ341" s="79"/>
      <c r="DK341" s="192"/>
      <c r="DL341" s="174"/>
      <c r="DM341" s="193"/>
      <c r="DN341" s="135"/>
      <c r="DO341" s="79"/>
      <c r="DP341" s="79"/>
      <c r="DQ341" s="79"/>
      <c r="DR341" s="79"/>
      <c r="DS341" s="79"/>
      <c r="DT341" s="79"/>
      <c r="DU341" s="79"/>
      <c r="DV341" s="18"/>
      <c r="DW341" s="18"/>
      <c r="DX341" s="18"/>
      <c r="DY341" s="177"/>
      <c r="DZ341" s="177">
        <v>0</v>
      </c>
      <c r="EA341" s="177">
        <v>0</v>
      </c>
      <c r="EB341" s="177">
        <v>0</v>
      </c>
      <c r="EC341" s="177">
        <v>0</v>
      </c>
      <c r="ED341" s="177">
        <v>0</v>
      </c>
      <c r="EE341" s="177">
        <v>0</v>
      </c>
      <c r="EF341" s="177">
        <v>0</v>
      </c>
      <c r="EG341" s="177">
        <v>0</v>
      </c>
      <c r="EH341" s="177">
        <v>0</v>
      </c>
      <c r="EI341" s="177">
        <v>0</v>
      </c>
      <c r="EJ341" s="177">
        <v>0</v>
      </c>
      <c r="EK341" s="177">
        <v>0</v>
      </c>
      <c r="EL341" s="177">
        <v>0</v>
      </c>
      <c r="EM341" s="177">
        <v>0</v>
      </c>
      <c r="EN341" s="177">
        <v>0</v>
      </c>
      <c r="EO341" s="177">
        <v>0</v>
      </c>
      <c r="EP341" s="177">
        <v>0</v>
      </c>
      <c r="EQ341" s="177">
        <v>0</v>
      </c>
      <c r="ER341" s="177">
        <v>0</v>
      </c>
      <c r="ES341" s="177">
        <v>0</v>
      </c>
      <c r="ET341" s="177">
        <v>0</v>
      </c>
      <c r="EU341" s="177">
        <v>350</v>
      </c>
      <c r="EV341" s="177">
        <v>0</v>
      </c>
      <c r="EW341" s="177">
        <v>0</v>
      </c>
      <c r="EX341" s="177">
        <v>0</v>
      </c>
      <c r="EY341" s="177">
        <v>350</v>
      </c>
      <c r="EZ341" s="177">
        <v>0</v>
      </c>
      <c r="FA341" s="177">
        <v>0</v>
      </c>
      <c r="FB341" s="177">
        <v>350</v>
      </c>
      <c r="FC341" s="199"/>
      <c r="FD341" s="198"/>
      <c r="FE341" s="198"/>
      <c r="FF341" s="198"/>
      <c r="FG341" s="197">
        <v>0</v>
      </c>
      <c r="FH341" s="197">
        <v>0</v>
      </c>
      <c r="FI341" s="197">
        <v>0</v>
      </c>
      <c r="FJ341" s="197">
        <v>0</v>
      </c>
      <c r="FK341" s="243">
        <v>0</v>
      </c>
      <c r="FL341" s="243">
        <v>0</v>
      </c>
      <c r="FM341" s="243">
        <v>0</v>
      </c>
      <c r="FN341" s="243">
        <v>0</v>
      </c>
      <c r="FO341" s="243">
        <v>0</v>
      </c>
      <c r="FP341" s="243">
        <v>0</v>
      </c>
      <c r="FQ341" s="243">
        <v>0</v>
      </c>
      <c r="FR341" s="243">
        <v>0</v>
      </c>
      <c r="FS341" s="243">
        <v>0</v>
      </c>
      <c r="FT341" s="243">
        <v>0</v>
      </c>
      <c r="FU341" s="243">
        <v>0</v>
      </c>
      <c r="FV341" s="243">
        <v>0</v>
      </c>
      <c r="FW341" s="243">
        <v>0</v>
      </c>
      <c r="FX341" s="243">
        <v>0</v>
      </c>
      <c r="FY341" s="243">
        <v>0</v>
      </c>
      <c r="FZ341" s="243">
        <v>0</v>
      </c>
      <c r="GA341" s="243">
        <v>0</v>
      </c>
      <c r="GB341" s="243">
        <v>0</v>
      </c>
      <c r="GC341" s="243">
        <v>0</v>
      </c>
      <c r="GD341" s="243">
        <v>0</v>
      </c>
      <c r="GE341" s="243">
        <v>0</v>
      </c>
      <c r="GF341" s="243">
        <v>0</v>
      </c>
      <c r="GG341" s="243">
        <v>0</v>
      </c>
      <c r="GH341" s="243">
        <v>0</v>
      </c>
      <c r="GI341" s="243">
        <v>0</v>
      </c>
      <c r="GJ341" s="243">
        <v>0</v>
      </c>
      <c r="GK341" s="243">
        <v>0</v>
      </c>
      <c r="GL341" s="243">
        <v>0</v>
      </c>
      <c r="GM341" s="243">
        <v>0</v>
      </c>
      <c r="GN341" s="243">
        <v>0</v>
      </c>
      <c r="GO341" s="243">
        <v>0</v>
      </c>
      <c r="GP341" s="243">
        <v>0</v>
      </c>
      <c r="GQ341" s="243">
        <v>0</v>
      </c>
      <c r="GR341" s="243">
        <v>0</v>
      </c>
      <c r="GS341" s="243">
        <v>0</v>
      </c>
      <c r="GT341" s="243">
        <v>0</v>
      </c>
      <c r="GU341" s="243">
        <v>0</v>
      </c>
      <c r="GV341" s="243">
        <v>0</v>
      </c>
      <c r="GW341" s="243">
        <v>0</v>
      </c>
      <c r="GX341" s="243">
        <v>0</v>
      </c>
      <c r="GY341" s="243">
        <v>0</v>
      </c>
      <c r="GZ341" s="243">
        <v>0</v>
      </c>
      <c r="HA341" s="243">
        <v>0</v>
      </c>
      <c r="HB341" s="243">
        <v>0</v>
      </c>
      <c r="HC341" s="243">
        <v>0</v>
      </c>
      <c r="HD341" s="243">
        <v>0</v>
      </c>
      <c r="HE341" s="243">
        <v>1</v>
      </c>
      <c r="HF341" s="243">
        <v>0</v>
      </c>
      <c r="HG341" s="243">
        <v>0</v>
      </c>
      <c r="HH341" s="243">
        <v>0</v>
      </c>
      <c r="HI341" s="243">
        <v>0</v>
      </c>
      <c r="HJ341" s="243">
        <v>0</v>
      </c>
      <c r="HK341" s="198"/>
      <c r="HL341" s="198"/>
      <c r="HM341" s="243">
        <v>0</v>
      </c>
      <c r="HN341" s="243">
        <v>0</v>
      </c>
      <c r="HO341" s="243">
        <v>0</v>
      </c>
      <c r="HP341" s="243">
        <v>0</v>
      </c>
      <c r="HQ341" s="243">
        <v>0</v>
      </c>
      <c r="HR341" s="243">
        <v>0</v>
      </c>
      <c r="HS341" s="243">
        <v>0</v>
      </c>
      <c r="HT341" s="243">
        <v>0</v>
      </c>
      <c r="HU341" s="243">
        <v>0</v>
      </c>
      <c r="HV341" s="198"/>
      <c r="HW341" s="243">
        <v>0</v>
      </c>
      <c r="HX341" s="243">
        <v>0</v>
      </c>
      <c r="HY341" s="243">
        <v>0</v>
      </c>
      <c r="HZ341" s="243">
        <v>0</v>
      </c>
      <c r="IA341" s="243">
        <v>0</v>
      </c>
      <c r="IB341" s="243">
        <v>0</v>
      </c>
      <c r="IC341" s="243">
        <v>0</v>
      </c>
      <c r="ID341" s="243">
        <v>0</v>
      </c>
      <c r="IE341" s="243">
        <v>0</v>
      </c>
      <c r="IF341" s="243">
        <v>0</v>
      </c>
      <c r="IG341" s="243">
        <v>0</v>
      </c>
      <c r="IH341" s="243">
        <v>0</v>
      </c>
      <c r="II341" s="243">
        <v>0</v>
      </c>
      <c r="IJ341" s="243">
        <v>0</v>
      </c>
      <c r="IK341" s="243">
        <v>0</v>
      </c>
      <c r="IL341" s="243">
        <v>0</v>
      </c>
      <c r="IM341" s="243">
        <v>0</v>
      </c>
      <c r="IN341" s="243">
        <v>0</v>
      </c>
      <c r="IO341" s="243">
        <v>0</v>
      </c>
      <c r="IP341" s="243">
        <v>0</v>
      </c>
      <c r="IQ341" s="243">
        <v>0</v>
      </c>
      <c r="IR341" s="243">
        <v>0</v>
      </c>
      <c r="IS341" s="243">
        <v>0</v>
      </c>
      <c r="IT341" s="243">
        <v>0</v>
      </c>
      <c r="IU341" s="243">
        <v>0</v>
      </c>
      <c r="IV341" s="243">
        <v>0</v>
      </c>
      <c r="IW341" s="243">
        <v>0</v>
      </c>
      <c r="IX341" s="243">
        <v>0</v>
      </c>
      <c r="IY341" s="243">
        <v>0</v>
      </c>
      <c r="IZ341" s="198"/>
      <c r="JA341" s="242">
        <v>140</v>
      </c>
      <c r="JB341" s="242">
        <v>140</v>
      </c>
      <c r="JC341" s="242">
        <v>140</v>
      </c>
      <c r="JD341" s="242">
        <v>129</v>
      </c>
      <c r="JE341" s="242">
        <v>129</v>
      </c>
      <c r="JF341" s="242">
        <v>124</v>
      </c>
      <c r="JG341" s="242">
        <v>124</v>
      </c>
      <c r="JH341" s="242">
        <v>124</v>
      </c>
      <c r="JI341" s="242">
        <v>124</v>
      </c>
      <c r="JJ341" s="242"/>
      <c r="JK341" s="242">
        <v>99</v>
      </c>
      <c r="JL341" s="242">
        <v>79</v>
      </c>
      <c r="JM341" s="242">
        <v>79</v>
      </c>
      <c r="JN341" s="242">
        <v>79</v>
      </c>
      <c r="JO341" s="242">
        <v>78</v>
      </c>
      <c r="JP341" s="242">
        <v>78</v>
      </c>
      <c r="JQ341" s="198"/>
      <c r="JR341" s="242">
        <v>78</v>
      </c>
      <c r="JS341" s="242">
        <v>79</v>
      </c>
      <c r="JT341" s="242">
        <v>79</v>
      </c>
      <c r="JU341" s="242">
        <v>66</v>
      </c>
      <c r="JV341" s="242">
        <v>56</v>
      </c>
      <c r="JW341" s="242">
        <v>56</v>
      </c>
      <c r="JX341" s="242">
        <v>56</v>
      </c>
      <c r="JY341" s="242">
        <v>57</v>
      </c>
      <c r="JZ341" s="242">
        <v>57</v>
      </c>
      <c r="KA341" s="242">
        <v>56</v>
      </c>
      <c r="KB341" s="242">
        <v>56</v>
      </c>
      <c r="KC341" s="242">
        <v>56</v>
      </c>
      <c r="KD341" s="242">
        <v>56</v>
      </c>
      <c r="KE341" s="242">
        <v>56</v>
      </c>
      <c r="KF341" s="242">
        <v>56</v>
      </c>
      <c r="KG341" s="242">
        <v>56</v>
      </c>
      <c r="KH341" s="242">
        <v>54</v>
      </c>
      <c r="KI341" s="242">
        <v>54</v>
      </c>
      <c r="KJ341" s="242">
        <v>54</v>
      </c>
      <c r="KK341" s="242">
        <v>54</v>
      </c>
      <c r="KL341" s="242">
        <v>54</v>
      </c>
      <c r="KM341" s="242">
        <v>54</v>
      </c>
      <c r="KN341" s="242">
        <v>54</v>
      </c>
      <c r="KO341" s="242">
        <v>51</v>
      </c>
      <c r="KP341" s="242">
        <v>51</v>
      </c>
      <c r="KQ341" s="242">
        <v>51</v>
      </c>
      <c r="KR341" s="242">
        <v>51</v>
      </c>
      <c r="KS341" s="242">
        <v>51</v>
      </c>
      <c r="KT341" s="242">
        <v>52</v>
      </c>
      <c r="KU341" s="242">
        <v>53</v>
      </c>
      <c r="KV341" s="242">
        <v>46</v>
      </c>
      <c r="KW341" s="242">
        <v>46</v>
      </c>
      <c r="KX341" s="198"/>
      <c r="KY341" s="198"/>
      <c r="KZ341" s="198"/>
      <c r="LA341" s="198"/>
      <c r="LB341" s="242">
        <v>35</v>
      </c>
      <c r="LC341" s="242">
        <v>124</v>
      </c>
      <c r="LD341" s="242">
        <v>124</v>
      </c>
      <c r="LE341" s="242">
        <v>12</v>
      </c>
      <c r="LF341" s="243">
        <v>0</v>
      </c>
      <c r="LG341" s="242">
        <v>12</v>
      </c>
      <c r="LH341" s="198"/>
      <c r="LI341" s="198"/>
      <c r="LJ341" s="198"/>
      <c r="LK341" s="198"/>
      <c r="LL341" s="198"/>
      <c r="LM341" s="198"/>
      <c r="LN341" s="198"/>
      <c r="LO341" s="198"/>
      <c r="LP341" s="198"/>
      <c r="LQ341" s="242">
        <v>12</v>
      </c>
      <c r="LR341" s="198"/>
      <c r="LS341" s="198"/>
      <c r="LT341" s="198"/>
      <c r="LU341" s="198"/>
      <c r="LV341" s="198"/>
      <c r="LW341" s="198"/>
      <c r="LX341" s="198"/>
      <c r="LY341" s="198"/>
      <c r="LZ341" s="198"/>
      <c r="MA341" s="198"/>
      <c r="MB341" s="198"/>
      <c r="MC341" s="198"/>
      <c r="MD341" s="198"/>
      <c r="ME341" s="198"/>
      <c r="MF341" s="198"/>
      <c r="MG341" s="198"/>
      <c r="MH341" s="198"/>
      <c r="MI341" s="198"/>
      <c r="MJ341" s="198"/>
      <c r="MK341" s="198"/>
      <c r="ML341" s="198"/>
      <c r="MM341" s="198"/>
      <c r="MN341" s="242">
        <v>12</v>
      </c>
      <c r="MO341" s="242">
        <v>64</v>
      </c>
      <c r="MP341" s="198"/>
      <c r="MQ341" s="242">
        <v>64</v>
      </c>
      <c r="MR341" s="198"/>
      <c r="MS341" s="198"/>
      <c r="MT341" s="198"/>
      <c r="MU341" s="198"/>
      <c r="MV341" s="198"/>
      <c r="MW341" s="198"/>
      <c r="MX341" s="198"/>
      <c r="MY341" s="198"/>
      <c r="MZ341" s="198"/>
      <c r="NA341" s="242">
        <v>64</v>
      </c>
      <c r="NB341" s="198"/>
      <c r="NC341" s="198"/>
      <c r="ND341" s="198"/>
      <c r="NE341" s="198"/>
      <c r="NF341" s="198"/>
      <c r="NG341" s="198"/>
      <c r="NH341" s="198"/>
      <c r="NI341" s="198"/>
      <c r="NJ341" s="198"/>
      <c r="NK341" s="198"/>
      <c r="NL341" s="198"/>
      <c r="NM341" s="198"/>
      <c r="NN341" s="198"/>
      <c r="NO341" s="198"/>
      <c r="NP341" s="198"/>
      <c r="NQ341" s="198"/>
      <c r="NR341" s="198"/>
      <c r="NS341" s="198"/>
      <c r="NT341" s="198"/>
      <c r="NU341" s="198"/>
      <c r="NV341" s="198"/>
      <c r="NW341" s="198"/>
      <c r="NX341" s="198"/>
      <c r="NY341" s="198"/>
      <c r="NZ341" s="198"/>
      <c r="OA341" s="198"/>
      <c r="OB341" s="198"/>
      <c r="OC341" s="198"/>
      <c r="OD341" s="198"/>
      <c r="OE341" s="198"/>
      <c r="OF341" s="198"/>
      <c r="OG341" s="198"/>
      <c r="OH341" s="198"/>
      <c r="OI341" s="198"/>
      <c r="OJ341" s="198"/>
      <c r="OK341" s="198"/>
      <c r="OL341" s="198"/>
      <c r="OM341" s="198"/>
      <c r="ON341" s="198"/>
      <c r="OO341" s="198"/>
      <c r="OP341" s="198"/>
      <c r="OQ341" s="198"/>
      <c r="OR341" s="198"/>
      <c r="OS341" s="198"/>
      <c r="OT341" s="198"/>
      <c r="OU341" s="198"/>
      <c r="OV341" s="198"/>
      <c r="OW341" s="198"/>
      <c r="OX341" s="198"/>
      <c r="OY341" s="198"/>
      <c r="OZ341" s="198"/>
      <c r="PA341" s="198"/>
      <c r="PB341" s="198"/>
      <c r="PC341" s="198"/>
      <c r="PD341" s="198"/>
      <c r="PE341" s="198"/>
      <c r="PF341" s="198"/>
      <c r="PG341" s="198"/>
      <c r="PH341" s="198"/>
      <c r="PI341" s="198"/>
      <c r="PJ341" s="198"/>
      <c r="PK341" s="198"/>
      <c r="PL341" s="198"/>
      <c r="PM341" s="198"/>
      <c r="PN341" s="198"/>
      <c r="PO341" s="198"/>
      <c r="PP341" s="198"/>
      <c r="PQ341" s="198"/>
      <c r="PR341" s="198"/>
      <c r="PS341" s="198"/>
      <c r="PT341" s="198"/>
      <c r="PU341" s="198"/>
      <c r="PV341" s="198"/>
      <c r="PW341" s="198"/>
      <c r="PX341" s="261"/>
      <c r="PY341" s="261"/>
      <c r="PZ341" s="261"/>
      <c r="QA341" s="261"/>
      <c r="QB341" s="261"/>
      <c r="QC341" s="261"/>
      <c r="QD341" s="261"/>
      <c r="QE341" s="261"/>
      <c r="QF341" s="261"/>
      <c r="QG341" s="261"/>
      <c r="QH341" s="261"/>
      <c r="QI341" s="261"/>
      <c r="QJ341" s="261"/>
      <c r="QK341" s="261"/>
      <c r="QL341" s="261"/>
      <c r="QM341" s="261"/>
      <c r="QN341" s="261"/>
      <c r="QO341" s="261"/>
      <c r="QP341" s="261"/>
      <c r="QQ341" s="261"/>
      <c r="QR341" s="261"/>
      <c r="QS341" s="261"/>
      <c r="QT341" s="261"/>
      <c r="QU341" s="261"/>
      <c r="QV341" s="261"/>
      <c r="QW341" s="261"/>
      <c r="QX341" s="261"/>
      <c r="QY341" s="261"/>
      <c r="QZ341" s="261"/>
      <c r="RA341" s="261"/>
      <c r="RB341" s="261"/>
      <c r="RC341" s="261"/>
      <c r="RD341" s="261"/>
      <c r="RE341" s="261"/>
      <c r="RF341" s="261"/>
      <c r="RG341" s="261"/>
      <c r="RH341" s="261"/>
      <c r="RI341" s="261"/>
      <c r="RJ341" s="261"/>
      <c r="RK341" s="261"/>
      <c r="RL341" s="261"/>
      <c r="RM341" s="261"/>
      <c r="RN341" s="261"/>
      <c r="RO341" s="261"/>
      <c r="RP341" s="261"/>
      <c r="RQ341" s="261"/>
      <c r="RR341" s="261"/>
      <c r="RS341" s="261"/>
      <c r="RT341" s="261"/>
      <c r="RU341" s="261"/>
      <c r="RV341" s="261"/>
      <c r="RW341" s="261"/>
      <c r="RX341" s="261"/>
      <c r="RY341" s="261"/>
      <c r="RZ341" s="261"/>
      <c r="SA341" s="261"/>
      <c r="SB341" s="261"/>
      <c r="SC341" s="261"/>
      <c r="SD341" s="261"/>
      <c r="SE341" s="261"/>
    </row>
    <row r="342" spans="1:499" x14ac:dyDescent="0.2">
      <c r="A342" s="230" t="s">
        <v>830</v>
      </c>
      <c r="B342" s="231" t="s">
        <v>4777</v>
      </c>
      <c r="C342" s="225"/>
      <c r="D342" s="225"/>
      <c r="E342" s="225"/>
      <c r="F342" s="226" t="s">
        <v>6069</v>
      </c>
      <c r="G342" s="226" t="s">
        <v>5550</v>
      </c>
      <c r="H342" s="226" t="s">
        <v>5551</v>
      </c>
      <c r="I342" s="226" t="s">
        <v>6068</v>
      </c>
      <c r="J342" s="226"/>
      <c r="K342" s="226"/>
      <c r="L342" s="226"/>
      <c r="M342" s="226"/>
      <c r="N342" s="226" t="s">
        <v>5612</v>
      </c>
      <c r="O342" s="226" t="s">
        <v>5613</v>
      </c>
      <c r="P342" s="226"/>
      <c r="Q342" s="237">
        <v>0</v>
      </c>
      <c r="R342" s="238"/>
      <c r="S342" s="238"/>
      <c r="T342" s="238"/>
      <c r="U342" s="238"/>
      <c r="V342" s="238"/>
      <c r="W342" s="232" t="s">
        <v>5555</v>
      </c>
      <c r="X342" s="232"/>
      <c r="Y342" s="232" t="s">
        <v>5556</v>
      </c>
      <c r="Z342" s="235">
        <v>2.4500000000000002</v>
      </c>
      <c r="AA342" s="235">
        <v>4</v>
      </c>
      <c r="AB342" s="235">
        <v>0</v>
      </c>
      <c r="AC342" s="224">
        <v>36526</v>
      </c>
      <c r="AD342" s="224">
        <v>36526</v>
      </c>
      <c r="AE342" s="125">
        <v>21</v>
      </c>
      <c r="AF342" s="125">
        <v>20</v>
      </c>
      <c r="AG342" s="125">
        <v>8</v>
      </c>
      <c r="AH342" s="236">
        <v>1</v>
      </c>
      <c r="AI342" s="236" t="s">
        <v>819</v>
      </c>
      <c r="AJ342" s="125" t="s">
        <v>6239</v>
      </c>
      <c r="AK342" s="175" t="s">
        <v>5144</v>
      </c>
      <c r="AL342" s="125" t="s">
        <v>820</v>
      </c>
      <c r="AM342" s="27" t="s">
        <v>820</v>
      </c>
      <c r="AN342" s="126">
        <v>8.09</v>
      </c>
      <c r="AO342" s="126">
        <v>17.8</v>
      </c>
      <c r="AP342" s="126">
        <v>6.3</v>
      </c>
      <c r="AQ342" s="126">
        <v>0</v>
      </c>
      <c r="AR342" s="125">
        <v>0</v>
      </c>
      <c r="AS342" s="125">
        <v>0</v>
      </c>
      <c r="AT342" s="178">
        <v>43305</v>
      </c>
      <c r="AU342" s="178"/>
      <c r="AV342" s="178">
        <v>43305</v>
      </c>
      <c r="AW342" s="239" t="s">
        <v>940</v>
      </c>
      <c r="AX342" s="239" t="s">
        <v>5022</v>
      </c>
      <c r="AY342" s="127"/>
      <c r="AZ342" s="127"/>
      <c r="BA342" s="128">
        <v>1</v>
      </c>
      <c r="BB342" s="128" t="s">
        <v>489</v>
      </c>
      <c r="BC342" s="128"/>
      <c r="BD342" s="128">
        <v>1</v>
      </c>
      <c r="BE342" s="129" t="s">
        <v>541</v>
      </c>
      <c r="BF342" s="130">
        <v>1</v>
      </c>
      <c r="BG342" s="240"/>
      <c r="BH342" s="241"/>
      <c r="BI342" s="190"/>
      <c r="BJ342" s="131">
        <v>576</v>
      </c>
      <c r="BK342" s="191">
        <v>272</v>
      </c>
      <c r="BL342" s="13">
        <v>383</v>
      </c>
      <c r="BM342" s="13">
        <v>190</v>
      </c>
      <c r="BN342" s="27" t="s">
        <v>5557</v>
      </c>
      <c r="BO342" s="13" t="s">
        <v>705</v>
      </c>
      <c r="BP342" s="222">
        <v>533</v>
      </c>
      <c r="BQ342" s="132"/>
      <c r="BR342" s="133"/>
      <c r="BS342" s="125">
        <v>1000000000</v>
      </c>
      <c r="BT342" s="134">
        <v>104</v>
      </c>
      <c r="BU342" s="135">
        <v>0.81940000000000002</v>
      </c>
      <c r="BV342" s="134">
        <v>100</v>
      </c>
      <c r="BW342" s="136">
        <v>0</v>
      </c>
      <c r="BX342" s="136">
        <v>0</v>
      </c>
      <c r="BY342" s="136">
        <v>100</v>
      </c>
      <c r="BZ342" s="134">
        <v>0</v>
      </c>
      <c r="CA342" s="134">
        <v>0</v>
      </c>
      <c r="CB342" s="134">
        <v>204</v>
      </c>
      <c r="CC342" s="135">
        <v>0.64580000000000004</v>
      </c>
      <c r="CD342" s="134"/>
      <c r="CE342" s="134"/>
      <c r="CF342" s="137">
        <v>372</v>
      </c>
      <c r="CG342" s="134">
        <v>165</v>
      </c>
      <c r="CH342" s="132"/>
      <c r="CI342" s="132"/>
      <c r="CJ342" s="229" t="s">
        <v>820</v>
      </c>
      <c r="CK342" s="233" t="s">
        <v>820</v>
      </c>
      <c r="CL342" s="138">
        <v>133</v>
      </c>
      <c r="CM342" s="138">
        <v>0</v>
      </c>
      <c r="CN342" s="135">
        <v>0</v>
      </c>
      <c r="CO342" s="135">
        <v>1.08</v>
      </c>
      <c r="CP342" s="139"/>
      <c r="CQ342" s="135">
        <v>1</v>
      </c>
      <c r="CR342" s="179">
        <v>43479</v>
      </c>
      <c r="CS342" s="180">
        <v>43479</v>
      </c>
      <c r="CT342" s="181">
        <v>43626</v>
      </c>
      <c r="CU342" s="181">
        <v>43297</v>
      </c>
      <c r="CV342" s="181">
        <v>43353</v>
      </c>
      <c r="CW342" s="181">
        <v>43353</v>
      </c>
      <c r="CX342" s="181">
        <v>43437</v>
      </c>
      <c r="CY342" s="135">
        <v>0</v>
      </c>
      <c r="CZ342" s="134">
        <v>0</v>
      </c>
      <c r="DA342" s="135">
        <v>0</v>
      </c>
      <c r="DB342" s="135">
        <v>1.8867924528301886E-2</v>
      </c>
      <c r="DC342" s="135">
        <v>0</v>
      </c>
      <c r="DD342" s="135">
        <v>0</v>
      </c>
      <c r="DE342" s="140">
        <v>0</v>
      </c>
      <c r="DF342" s="13" t="s">
        <v>820</v>
      </c>
      <c r="DG342" s="80" t="s">
        <v>706</v>
      </c>
      <c r="DH342" s="18" t="b">
        <v>0</v>
      </c>
      <c r="DI342" s="79"/>
      <c r="DJ342" s="79"/>
      <c r="DK342" s="192"/>
      <c r="DL342" s="174"/>
      <c r="DM342" s="193"/>
      <c r="DN342" s="135"/>
      <c r="DO342" s="79"/>
      <c r="DP342" s="79"/>
      <c r="DQ342" s="79"/>
      <c r="DR342" s="79"/>
      <c r="DS342" s="79"/>
      <c r="DT342" s="79"/>
      <c r="DU342" s="79"/>
      <c r="DV342" s="18"/>
      <c r="DW342" s="18"/>
      <c r="DX342" s="18"/>
      <c r="DY342" s="177"/>
      <c r="DZ342" s="177">
        <v>0</v>
      </c>
      <c r="EA342" s="177">
        <v>0</v>
      </c>
      <c r="EB342" s="177">
        <v>0</v>
      </c>
      <c r="EC342" s="177">
        <v>0</v>
      </c>
      <c r="ED342" s="177">
        <v>0</v>
      </c>
      <c r="EE342" s="177">
        <v>0</v>
      </c>
      <c r="EF342" s="177">
        <v>0</v>
      </c>
      <c r="EG342" s="177">
        <v>0</v>
      </c>
      <c r="EH342" s="177">
        <v>0</v>
      </c>
      <c r="EI342" s="177">
        <v>0</v>
      </c>
      <c r="EJ342" s="177">
        <v>0</v>
      </c>
      <c r="EK342" s="177">
        <v>0</v>
      </c>
      <c r="EL342" s="177">
        <v>0</v>
      </c>
      <c r="EM342" s="177">
        <v>0</v>
      </c>
      <c r="EN342" s="177">
        <v>0</v>
      </c>
      <c r="EO342" s="177">
        <v>0</v>
      </c>
      <c r="EP342" s="177">
        <v>0</v>
      </c>
      <c r="EQ342" s="177">
        <v>0</v>
      </c>
      <c r="ER342" s="177">
        <v>0</v>
      </c>
      <c r="ES342" s="177">
        <v>0</v>
      </c>
      <c r="ET342" s="177">
        <v>0</v>
      </c>
      <c r="EU342" s="177">
        <v>0</v>
      </c>
      <c r="EV342" s="177">
        <v>0</v>
      </c>
      <c r="EW342" s="177">
        <v>0</v>
      </c>
      <c r="EX342" s="177">
        <v>0</v>
      </c>
      <c r="EY342" s="177">
        <v>0</v>
      </c>
      <c r="EZ342" s="177">
        <v>0</v>
      </c>
      <c r="FA342" s="177">
        <v>290</v>
      </c>
      <c r="FB342" s="177">
        <v>0</v>
      </c>
      <c r="FC342" s="246">
        <v>96</v>
      </c>
      <c r="FD342" s="248">
        <v>44</v>
      </c>
      <c r="FE342" s="248">
        <v>44</v>
      </c>
      <c r="FF342" s="248">
        <v>44</v>
      </c>
      <c r="FG342" s="199">
        <v>0</v>
      </c>
      <c r="FH342" s="199">
        <v>0</v>
      </c>
      <c r="FI342" s="199">
        <v>0</v>
      </c>
      <c r="FJ342" s="199">
        <v>0</v>
      </c>
      <c r="FK342" s="199">
        <v>0</v>
      </c>
      <c r="FL342" s="199">
        <v>0</v>
      </c>
      <c r="FM342" s="199">
        <v>0</v>
      </c>
      <c r="FN342" s="199">
        <v>0</v>
      </c>
      <c r="FO342" s="199">
        <v>0</v>
      </c>
      <c r="FP342" s="199">
        <v>0</v>
      </c>
      <c r="FQ342" s="199">
        <v>0</v>
      </c>
      <c r="FR342" s="199">
        <v>0</v>
      </c>
      <c r="FS342" s="199">
        <v>0</v>
      </c>
      <c r="FT342" s="199">
        <v>0</v>
      </c>
      <c r="FU342" s="199">
        <v>0</v>
      </c>
      <c r="FV342" s="199">
        <v>0</v>
      </c>
      <c r="FW342" s="199">
        <v>0</v>
      </c>
      <c r="FX342" s="199">
        <v>0</v>
      </c>
      <c r="FY342" s="199">
        <v>0</v>
      </c>
      <c r="FZ342" s="199">
        <v>0</v>
      </c>
      <c r="GA342" s="199">
        <v>0</v>
      </c>
      <c r="GB342" s="199">
        <v>0</v>
      </c>
      <c r="GC342" s="199">
        <v>0</v>
      </c>
      <c r="GD342" s="199">
        <v>0</v>
      </c>
      <c r="GE342" s="199">
        <v>0</v>
      </c>
      <c r="GF342" s="199">
        <v>0</v>
      </c>
      <c r="GG342" s="199">
        <v>0</v>
      </c>
      <c r="GH342" s="199">
        <v>0</v>
      </c>
      <c r="GI342" s="199">
        <v>0</v>
      </c>
      <c r="GJ342" s="199">
        <v>0</v>
      </c>
      <c r="GK342" s="199">
        <v>0</v>
      </c>
      <c r="GL342" s="199">
        <v>0</v>
      </c>
      <c r="GM342" s="199">
        <v>0</v>
      </c>
      <c r="GN342" s="199">
        <v>0</v>
      </c>
      <c r="GO342" s="199">
        <v>0</v>
      </c>
      <c r="GP342" s="199">
        <v>0</v>
      </c>
      <c r="GQ342" s="199">
        <v>0</v>
      </c>
      <c r="GR342" s="199">
        <v>0</v>
      </c>
      <c r="GS342" s="199">
        <v>0</v>
      </c>
      <c r="GT342" s="199">
        <v>0</v>
      </c>
      <c r="GU342" s="199">
        <v>0</v>
      </c>
      <c r="GV342" s="199">
        <v>0</v>
      </c>
      <c r="GW342" s="199">
        <v>0</v>
      </c>
      <c r="GX342" s="199">
        <v>0</v>
      </c>
      <c r="GY342" s="199">
        <v>0</v>
      </c>
      <c r="GZ342" s="199">
        <v>0</v>
      </c>
      <c r="HA342" s="199">
        <v>0</v>
      </c>
      <c r="HB342" s="199">
        <v>0</v>
      </c>
      <c r="HC342" s="199">
        <v>0</v>
      </c>
      <c r="HD342" s="199">
        <v>0</v>
      </c>
      <c r="HE342" s="199">
        <v>1</v>
      </c>
      <c r="HF342" s="199">
        <v>0</v>
      </c>
      <c r="HG342" s="199">
        <v>0</v>
      </c>
      <c r="HH342" s="199">
        <v>0</v>
      </c>
      <c r="HI342" s="243">
        <v>0</v>
      </c>
      <c r="HJ342" s="243">
        <v>0</v>
      </c>
      <c r="HK342" s="196"/>
      <c r="HL342" s="196"/>
      <c r="HM342" s="243">
        <v>0</v>
      </c>
      <c r="HN342" s="243">
        <v>0</v>
      </c>
      <c r="HO342" s="243">
        <v>0</v>
      </c>
      <c r="HP342" s="243">
        <v>0</v>
      </c>
      <c r="HQ342" s="243">
        <v>0</v>
      </c>
      <c r="HR342" s="243">
        <v>0</v>
      </c>
      <c r="HS342" s="243">
        <v>0</v>
      </c>
      <c r="HT342" s="243">
        <v>0</v>
      </c>
      <c r="HU342" s="243">
        <v>0</v>
      </c>
      <c r="HV342" s="196"/>
      <c r="HW342" s="243">
        <v>0</v>
      </c>
      <c r="HX342" s="243">
        <v>0</v>
      </c>
      <c r="HY342" s="243">
        <v>0</v>
      </c>
      <c r="HZ342" s="243">
        <v>0</v>
      </c>
      <c r="IA342" s="243">
        <v>0</v>
      </c>
      <c r="IB342" s="243">
        <v>0</v>
      </c>
      <c r="IC342" s="243">
        <v>0</v>
      </c>
      <c r="ID342" s="243">
        <v>0</v>
      </c>
      <c r="IE342" s="243">
        <v>0</v>
      </c>
      <c r="IF342" s="243">
        <v>0</v>
      </c>
      <c r="IG342" s="243">
        <v>0</v>
      </c>
      <c r="IH342" s="243">
        <v>0</v>
      </c>
      <c r="II342" s="243">
        <v>0</v>
      </c>
      <c r="IJ342" s="243">
        <v>0</v>
      </c>
      <c r="IK342" s="243">
        <v>0</v>
      </c>
      <c r="IL342" s="243">
        <v>0</v>
      </c>
      <c r="IM342" s="243">
        <v>0</v>
      </c>
      <c r="IN342" s="243">
        <v>0</v>
      </c>
      <c r="IO342" s="243">
        <v>0</v>
      </c>
      <c r="IP342" s="243">
        <v>0</v>
      </c>
      <c r="IQ342" s="243">
        <v>0</v>
      </c>
      <c r="IR342" s="243">
        <v>0</v>
      </c>
      <c r="IS342" s="243">
        <v>0</v>
      </c>
      <c r="IT342" s="243">
        <v>0</v>
      </c>
      <c r="IU342" s="243">
        <v>0</v>
      </c>
      <c r="IV342" s="243">
        <v>0</v>
      </c>
      <c r="IW342" s="243">
        <v>0</v>
      </c>
      <c r="IX342" s="243">
        <v>0</v>
      </c>
      <c r="IY342" s="243">
        <v>0</v>
      </c>
      <c r="IZ342" s="196"/>
      <c r="JA342" s="243">
        <v>0</v>
      </c>
      <c r="JB342" s="243">
        <v>0</v>
      </c>
      <c r="JC342" s="243">
        <v>0</v>
      </c>
      <c r="JD342" s="199">
        <v>0</v>
      </c>
      <c r="JE342" s="199">
        <v>0</v>
      </c>
      <c r="JF342" s="199">
        <v>0</v>
      </c>
      <c r="JG342" s="199">
        <v>0</v>
      </c>
      <c r="JH342" s="199">
        <v>0</v>
      </c>
      <c r="JI342" s="199">
        <v>0</v>
      </c>
      <c r="JJ342" s="199"/>
      <c r="JK342" s="243">
        <v>0</v>
      </c>
      <c r="JL342" s="199">
        <v>0</v>
      </c>
      <c r="JM342" s="199">
        <v>0</v>
      </c>
      <c r="JN342" s="199">
        <v>0</v>
      </c>
      <c r="JO342" s="199">
        <v>0</v>
      </c>
      <c r="JP342" s="199">
        <v>0</v>
      </c>
      <c r="JQ342" s="196"/>
      <c r="JR342" s="199">
        <v>0</v>
      </c>
      <c r="JS342" s="199">
        <v>0</v>
      </c>
      <c r="JT342" s="199">
        <v>0</v>
      </c>
      <c r="JU342" s="249">
        <v>200</v>
      </c>
      <c r="JV342" s="249">
        <v>197</v>
      </c>
      <c r="JW342" s="249">
        <v>197</v>
      </c>
      <c r="JX342" s="249">
        <v>197</v>
      </c>
      <c r="JY342" s="250">
        <v>191</v>
      </c>
      <c r="JZ342" s="250">
        <v>191</v>
      </c>
      <c r="KA342" s="250">
        <v>189</v>
      </c>
      <c r="KB342" s="250">
        <v>186</v>
      </c>
      <c r="KC342" s="250">
        <v>180</v>
      </c>
      <c r="KD342" s="250">
        <v>180</v>
      </c>
      <c r="KE342" s="250">
        <v>180</v>
      </c>
      <c r="KF342" s="250">
        <v>180</v>
      </c>
      <c r="KG342" s="250">
        <v>180</v>
      </c>
      <c r="KH342" s="250">
        <v>173</v>
      </c>
      <c r="KI342" s="250">
        <v>173</v>
      </c>
      <c r="KJ342" s="250">
        <v>173</v>
      </c>
      <c r="KK342" s="250">
        <v>173</v>
      </c>
      <c r="KL342" s="250">
        <v>173</v>
      </c>
      <c r="KM342" s="250">
        <v>173</v>
      </c>
      <c r="KN342" s="250">
        <v>173</v>
      </c>
      <c r="KO342" s="250">
        <v>171</v>
      </c>
      <c r="KP342" s="250">
        <v>171</v>
      </c>
      <c r="KQ342" s="250">
        <v>171</v>
      </c>
      <c r="KR342" s="250">
        <v>171</v>
      </c>
      <c r="KS342" s="250">
        <v>171</v>
      </c>
      <c r="KT342" s="250">
        <v>165</v>
      </c>
      <c r="KU342" s="250">
        <v>163</v>
      </c>
      <c r="KV342" s="250">
        <v>161</v>
      </c>
      <c r="KW342" s="250">
        <v>161</v>
      </c>
      <c r="KX342" s="196"/>
      <c r="KY342" s="196"/>
      <c r="KZ342" s="196"/>
      <c r="LA342" s="196"/>
      <c r="LB342" s="250">
        <v>159</v>
      </c>
      <c r="LC342" s="199">
        <v>0</v>
      </c>
      <c r="LD342" s="199">
        <v>0</v>
      </c>
      <c r="LE342" s="250">
        <v>156</v>
      </c>
      <c r="LF342" s="199">
        <v>0</v>
      </c>
      <c r="LG342" s="250">
        <v>156</v>
      </c>
      <c r="LH342" s="196"/>
      <c r="LI342" s="196"/>
      <c r="LJ342" s="196"/>
      <c r="LK342" s="196"/>
      <c r="LL342" s="196"/>
      <c r="LM342" s="196"/>
      <c r="LN342" s="196"/>
      <c r="LO342" s="196"/>
      <c r="LP342" s="196"/>
      <c r="LQ342" s="250">
        <v>156</v>
      </c>
      <c r="LR342" s="196"/>
      <c r="LS342" s="196"/>
      <c r="LT342" s="196"/>
      <c r="LU342" s="196"/>
      <c r="LV342" s="196"/>
      <c r="LW342" s="196"/>
      <c r="LX342" s="196"/>
      <c r="LY342" s="196"/>
      <c r="LZ342" s="196"/>
      <c r="MA342" s="196"/>
      <c r="MB342" s="196"/>
      <c r="MC342" s="196"/>
      <c r="MD342" s="196"/>
      <c r="ME342" s="196"/>
      <c r="MF342" s="196"/>
      <c r="MG342" s="196"/>
      <c r="MH342" s="196"/>
      <c r="MI342" s="196"/>
      <c r="MJ342" s="196"/>
      <c r="MK342" s="196"/>
      <c r="ML342" s="196"/>
      <c r="MM342" s="196"/>
      <c r="MN342" s="250">
        <v>156</v>
      </c>
      <c r="MO342" s="245">
        <v>104</v>
      </c>
      <c r="MP342" s="196"/>
      <c r="MQ342" s="245">
        <v>104</v>
      </c>
      <c r="MR342" s="196"/>
      <c r="MS342" s="196"/>
      <c r="MT342" s="196"/>
      <c r="MU342" s="196"/>
      <c r="MV342" s="196"/>
      <c r="MW342" s="196"/>
      <c r="MX342" s="196"/>
      <c r="MY342" s="196"/>
      <c r="MZ342" s="196"/>
      <c r="NA342" s="245">
        <v>104</v>
      </c>
      <c r="NB342" s="196"/>
      <c r="NC342" s="196"/>
      <c r="ND342" s="196"/>
      <c r="NE342" s="196"/>
      <c r="NF342" s="196"/>
      <c r="NG342" s="196"/>
      <c r="NH342" s="196"/>
      <c r="NI342" s="196"/>
      <c r="NJ342" s="196"/>
      <c r="NK342" s="196"/>
      <c r="NL342" s="196"/>
      <c r="NM342" s="196"/>
      <c r="NN342" s="196"/>
      <c r="NO342" s="196"/>
      <c r="NP342" s="196"/>
      <c r="NQ342" s="196"/>
      <c r="NR342" s="196"/>
      <c r="NS342" s="196"/>
      <c r="NT342" s="196"/>
      <c r="NU342" s="196"/>
      <c r="NV342" s="196"/>
      <c r="NW342" s="196"/>
      <c r="NX342" s="196"/>
      <c r="NY342" s="196"/>
      <c r="NZ342" s="196"/>
      <c r="OA342" s="196"/>
      <c r="OB342" s="196"/>
      <c r="OC342" s="196"/>
      <c r="OD342" s="196"/>
      <c r="OE342" s="196"/>
      <c r="OF342" s="196"/>
      <c r="OG342" s="196"/>
      <c r="OH342" s="196"/>
      <c r="OI342" s="196"/>
      <c r="OJ342" s="196"/>
      <c r="OK342" s="196"/>
      <c r="OL342" s="196"/>
      <c r="OM342" s="196"/>
      <c r="ON342" s="196"/>
      <c r="OO342" s="196"/>
      <c r="OP342" s="196"/>
      <c r="OQ342" s="196"/>
      <c r="OR342" s="196"/>
      <c r="OS342" s="196"/>
      <c r="OT342" s="196"/>
      <c r="OU342" s="196"/>
      <c r="OV342" s="196"/>
      <c r="OW342" s="196"/>
      <c r="OX342" s="196"/>
      <c r="OY342" s="196"/>
      <c r="OZ342" s="196"/>
      <c r="PA342" s="196"/>
      <c r="PB342" s="196"/>
      <c r="PC342" s="196"/>
      <c r="PD342" s="196"/>
      <c r="PE342" s="196"/>
      <c r="PF342" s="196"/>
      <c r="PG342" s="196"/>
      <c r="PH342" s="196"/>
      <c r="PI342" s="196"/>
      <c r="PJ342" s="196"/>
      <c r="PK342" s="196"/>
      <c r="PL342" s="196"/>
      <c r="PM342" s="196"/>
      <c r="PN342" s="196"/>
      <c r="PO342" s="196"/>
      <c r="PP342" s="196"/>
      <c r="PQ342" s="196"/>
      <c r="PR342" s="196"/>
      <c r="PS342" s="196"/>
      <c r="PT342" s="196"/>
      <c r="PU342" s="196"/>
      <c r="PV342" s="196"/>
      <c r="PW342" s="196"/>
      <c r="PX342" s="261"/>
      <c r="PY342" s="261"/>
      <c r="PZ342" s="261"/>
      <c r="QA342" s="261"/>
      <c r="QB342" s="261"/>
      <c r="QC342" s="261"/>
      <c r="QD342" s="261"/>
      <c r="QE342" s="261"/>
      <c r="QF342" s="261"/>
      <c r="QG342" s="261"/>
      <c r="QH342" s="261"/>
      <c r="QI342" s="261"/>
      <c r="QJ342" s="261"/>
      <c r="QK342" s="261"/>
      <c r="QL342" s="261"/>
      <c r="QM342" s="261"/>
      <c r="QN342" s="261"/>
      <c r="QO342" s="261"/>
      <c r="QP342" s="261"/>
      <c r="QQ342" s="261"/>
      <c r="QR342" s="261"/>
      <c r="QS342" s="261"/>
      <c r="QT342" s="261"/>
      <c r="QU342" s="261"/>
      <c r="QV342" s="261"/>
      <c r="QW342" s="261"/>
      <c r="QX342" s="261"/>
      <c r="QY342" s="261"/>
      <c r="QZ342" s="261"/>
      <c r="RA342" s="261"/>
      <c r="RB342" s="261"/>
      <c r="RC342" s="261"/>
      <c r="RD342" s="261"/>
      <c r="RE342" s="261"/>
      <c r="RF342" s="261"/>
      <c r="RG342" s="261"/>
      <c r="RH342" s="261"/>
      <c r="RI342" s="261"/>
      <c r="RJ342" s="261"/>
      <c r="RK342" s="261"/>
      <c r="RL342" s="261"/>
      <c r="RM342" s="261"/>
      <c r="RN342" s="261"/>
      <c r="RO342" s="261"/>
      <c r="RP342" s="261"/>
      <c r="RQ342" s="261"/>
      <c r="RR342" s="261"/>
      <c r="RS342" s="261"/>
      <c r="RT342" s="261"/>
      <c r="RU342" s="261"/>
      <c r="RV342" s="261"/>
      <c r="RW342" s="261"/>
      <c r="RX342" s="261"/>
      <c r="RY342" s="261"/>
      <c r="RZ342" s="261"/>
      <c r="SA342" s="261"/>
      <c r="SB342" s="261"/>
      <c r="SC342" s="261"/>
      <c r="SD342" s="261"/>
      <c r="SE342" s="261"/>
    </row>
    <row r="343" spans="1:499" x14ac:dyDescent="0.2">
      <c r="A343" s="230" t="s">
        <v>830</v>
      </c>
      <c r="B343" s="231" t="s">
        <v>4028</v>
      </c>
      <c r="C343" s="225"/>
      <c r="D343" s="225"/>
      <c r="E343" s="225"/>
      <c r="F343" s="226" t="s">
        <v>6070</v>
      </c>
      <c r="G343" s="226" t="s">
        <v>5550</v>
      </c>
      <c r="H343" s="226" t="s">
        <v>5551</v>
      </c>
      <c r="I343" s="226" t="s">
        <v>6068</v>
      </c>
      <c r="J343" s="226"/>
      <c r="K343" s="226"/>
      <c r="L343" s="226"/>
      <c r="M343" s="226"/>
      <c r="N343" s="226" t="s">
        <v>5612</v>
      </c>
      <c r="O343" s="226" t="s">
        <v>5755</v>
      </c>
      <c r="P343" s="226"/>
      <c r="Q343" s="237">
        <v>0</v>
      </c>
      <c r="R343" s="238"/>
      <c r="S343" s="238"/>
      <c r="T343" s="238"/>
      <c r="U343" s="238"/>
      <c r="V343" s="238"/>
      <c r="W343" s="232" t="s">
        <v>5555</v>
      </c>
      <c r="X343" s="232"/>
      <c r="Y343" s="232" t="s">
        <v>5556</v>
      </c>
      <c r="Z343" s="235">
        <v>2.83</v>
      </c>
      <c r="AA343" s="235">
        <v>5.75</v>
      </c>
      <c r="AB343" s="235">
        <v>0</v>
      </c>
      <c r="AC343" s="224">
        <v>36526</v>
      </c>
      <c r="AD343" s="224">
        <v>36526</v>
      </c>
      <c r="AE343" s="125">
        <v>21</v>
      </c>
      <c r="AF343" s="125">
        <v>20</v>
      </c>
      <c r="AG343" s="125">
        <v>8</v>
      </c>
      <c r="AH343" s="236">
        <v>1</v>
      </c>
      <c r="AI343" s="236" t="s">
        <v>819</v>
      </c>
      <c r="AJ343" s="125" t="s">
        <v>6239</v>
      </c>
      <c r="AK343" s="175" t="s">
        <v>5144</v>
      </c>
      <c r="AL343" s="125" t="s">
        <v>820</v>
      </c>
      <c r="AM343" s="27" t="s">
        <v>820</v>
      </c>
      <c r="AN343" s="126">
        <v>3.85</v>
      </c>
      <c r="AO343" s="126">
        <v>14.4</v>
      </c>
      <c r="AP343" s="126">
        <v>5.6</v>
      </c>
      <c r="AQ343" s="126">
        <v>0.1</v>
      </c>
      <c r="AR343" s="125">
        <v>0</v>
      </c>
      <c r="AS343" s="125">
        <v>0</v>
      </c>
      <c r="AT343" s="178">
        <v>43363</v>
      </c>
      <c r="AU343" s="178"/>
      <c r="AV343" s="178">
        <v>43305</v>
      </c>
      <c r="AW343" s="239" t="s">
        <v>940</v>
      </c>
      <c r="AX343" s="239" t="s">
        <v>5022</v>
      </c>
      <c r="AY343" s="127"/>
      <c r="AZ343" s="127"/>
      <c r="BA343" s="128">
        <v>1</v>
      </c>
      <c r="BB343" s="128" t="s">
        <v>489</v>
      </c>
      <c r="BC343" s="128"/>
      <c r="BD343" s="128">
        <v>1</v>
      </c>
      <c r="BE343" s="129" t="s">
        <v>541</v>
      </c>
      <c r="BF343" s="130">
        <v>1</v>
      </c>
      <c r="BG343" s="240"/>
      <c r="BH343" s="241"/>
      <c r="BI343" s="190"/>
      <c r="BJ343" s="131">
        <v>222</v>
      </c>
      <c r="BK343" s="191">
        <v>130</v>
      </c>
      <c r="BL343" s="13">
        <v>148</v>
      </c>
      <c r="BM343" s="13">
        <v>73</v>
      </c>
      <c r="BN343" s="27" t="s">
        <v>705</v>
      </c>
      <c r="BO343" s="13" t="s">
        <v>705</v>
      </c>
      <c r="BP343" s="222">
        <v>205</v>
      </c>
      <c r="BQ343" s="132"/>
      <c r="BR343" s="133"/>
      <c r="BS343" s="125">
        <v>1000000000</v>
      </c>
      <c r="BT343" s="134">
        <v>86</v>
      </c>
      <c r="BU343" s="135">
        <v>0.61260000000000003</v>
      </c>
      <c r="BV343" s="134">
        <v>0</v>
      </c>
      <c r="BW343" s="136">
        <v>0</v>
      </c>
      <c r="BX343" s="136">
        <v>0</v>
      </c>
      <c r="BY343" s="136">
        <v>0</v>
      </c>
      <c r="BZ343" s="134">
        <v>0</v>
      </c>
      <c r="CA343" s="134">
        <v>0</v>
      </c>
      <c r="CB343" s="134">
        <v>86</v>
      </c>
      <c r="CC343" s="135">
        <v>0.61260000000000003</v>
      </c>
      <c r="CD343" s="134"/>
      <c r="CE343" s="134"/>
      <c r="CF343" s="137">
        <v>136</v>
      </c>
      <c r="CG343" s="134">
        <v>63</v>
      </c>
      <c r="CH343" s="132"/>
      <c r="CI343" s="132"/>
      <c r="CJ343" s="229" t="s">
        <v>820</v>
      </c>
      <c r="CK343" s="233" t="s">
        <v>820</v>
      </c>
      <c r="CL343" s="138">
        <v>0</v>
      </c>
      <c r="CM343" s="138">
        <v>0</v>
      </c>
      <c r="CN343" s="135">
        <v>0</v>
      </c>
      <c r="CO343" s="135">
        <v>1.77</v>
      </c>
      <c r="CP343" s="139"/>
      <c r="CQ343" s="135">
        <v>1</v>
      </c>
      <c r="CR343" s="179">
        <v>43479</v>
      </c>
      <c r="CS343" s="180">
        <v>43479</v>
      </c>
      <c r="CT343" s="181">
        <v>43626</v>
      </c>
      <c r="CU343" s="181">
        <v>43297</v>
      </c>
      <c r="CV343" s="181">
        <v>43353</v>
      </c>
      <c r="CW343" s="181">
        <v>43353</v>
      </c>
      <c r="CX343" s="181">
        <v>43437</v>
      </c>
      <c r="CY343" s="135">
        <v>0</v>
      </c>
      <c r="CZ343" s="134">
        <v>0</v>
      </c>
      <c r="DA343" s="135">
        <v>0</v>
      </c>
      <c r="DB343" s="135">
        <v>0</v>
      </c>
      <c r="DC343" s="135">
        <v>1.8867924528301886E-2</v>
      </c>
      <c r="DD343" s="135">
        <v>0</v>
      </c>
      <c r="DE343" s="140">
        <v>0</v>
      </c>
      <c r="DF343" s="13" t="s">
        <v>820</v>
      </c>
      <c r="DG343" s="80" t="s">
        <v>706</v>
      </c>
      <c r="DH343" s="18" t="b">
        <v>0</v>
      </c>
      <c r="DI343" s="79"/>
      <c r="DJ343" s="79"/>
      <c r="DK343" s="192"/>
      <c r="DL343" s="174"/>
      <c r="DM343" s="193"/>
      <c r="DN343" s="135"/>
      <c r="DO343" s="79"/>
      <c r="DP343" s="79"/>
      <c r="DQ343" s="79"/>
      <c r="DR343" s="79"/>
      <c r="DS343" s="79"/>
      <c r="DT343" s="79"/>
      <c r="DU343" s="79"/>
      <c r="DV343" s="18"/>
      <c r="DW343" s="18"/>
      <c r="DX343" s="18"/>
      <c r="DY343" s="177"/>
      <c r="DZ343" s="177">
        <v>0</v>
      </c>
      <c r="EA343" s="177">
        <v>0</v>
      </c>
      <c r="EB343" s="177">
        <v>0</v>
      </c>
      <c r="EC343" s="177">
        <v>0</v>
      </c>
      <c r="ED343" s="177">
        <v>0</v>
      </c>
      <c r="EE343" s="177">
        <v>0</v>
      </c>
      <c r="EF343" s="177">
        <v>0</v>
      </c>
      <c r="EG343" s="177">
        <v>0</v>
      </c>
      <c r="EH343" s="177">
        <v>0</v>
      </c>
      <c r="EI343" s="177">
        <v>0</v>
      </c>
      <c r="EJ343" s="177">
        <v>0</v>
      </c>
      <c r="EK343" s="177">
        <v>0</v>
      </c>
      <c r="EL343" s="177">
        <v>0</v>
      </c>
      <c r="EM343" s="177">
        <v>0</v>
      </c>
      <c r="EN343" s="177">
        <v>0</v>
      </c>
      <c r="EO343" s="177">
        <v>0</v>
      </c>
      <c r="EP343" s="177">
        <v>0</v>
      </c>
      <c r="EQ343" s="177">
        <v>0</v>
      </c>
      <c r="ER343" s="177">
        <v>0</v>
      </c>
      <c r="ES343" s="177">
        <v>0</v>
      </c>
      <c r="ET343" s="177">
        <v>0</v>
      </c>
      <c r="EU343" s="177">
        <v>0</v>
      </c>
      <c r="EV343" s="177">
        <v>0</v>
      </c>
      <c r="EW343" s="177">
        <v>0</v>
      </c>
      <c r="EX343" s="177">
        <v>0</v>
      </c>
      <c r="EY343" s="177">
        <v>0</v>
      </c>
      <c r="EZ343" s="177">
        <v>0</v>
      </c>
      <c r="FA343" s="177">
        <v>150</v>
      </c>
      <c r="FB343" s="177">
        <v>0</v>
      </c>
      <c r="FC343" s="249">
        <v>61</v>
      </c>
      <c r="FD343" s="199">
        <v>0</v>
      </c>
      <c r="FE343" s="199">
        <v>0</v>
      </c>
      <c r="FF343" s="243">
        <v>0</v>
      </c>
      <c r="FG343" s="199">
        <v>0</v>
      </c>
      <c r="FH343" s="199">
        <v>0</v>
      </c>
      <c r="FI343" s="199">
        <v>0</v>
      </c>
      <c r="FJ343" s="199">
        <v>0</v>
      </c>
      <c r="FK343" s="199">
        <v>0</v>
      </c>
      <c r="FL343" s="199">
        <v>0</v>
      </c>
      <c r="FM343" s="199">
        <v>0</v>
      </c>
      <c r="FN343" s="199">
        <v>0</v>
      </c>
      <c r="FO343" s="199">
        <v>0</v>
      </c>
      <c r="FP343" s="199">
        <v>0</v>
      </c>
      <c r="FQ343" s="199">
        <v>0</v>
      </c>
      <c r="FR343" s="199">
        <v>0</v>
      </c>
      <c r="FS343" s="199">
        <v>0</v>
      </c>
      <c r="FT343" s="199">
        <v>0</v>
      </c>
      <c r="FU343" s="199">
        <v>0</v>
      </c>
      <c r="FV343" s="199">
        <v>0</v>
      </c>
      <c r="FW343" s="199">
        <v>0</v>
      </c>
      <c r="FX343" s="199">
        <v>0</v>
      </c>
      <c r="FY343" s="199">
        <v>0</v>
      </c>
      <c r="FZ343" s="199">
        <v>0</v>
      </c>
      <c r="GA343" s="199">
        <v>0</v>
      </c>
      <c r="GB343" s="199">
        <v>0</v>
      </c>
      <c r="GC343" s="199">
        <v>0</v>
      </c>
      <c r="GD343" s="199">
        <v>0</v>
      </c>
      <c r="GE343" s="199">
        <v>0</v>
      </c>
      <c r="GF343" s="199">
        <v>0</v>
      </c>
      <c r="GG343" s="199">
        <v>0</v>
      </c>
      <c r="GH343" s="199">
        <v>0</v>
      </c>
      <c r="GI343" s="199">
        <v>0</v>
      </c>
      <c r="GJ343" s="199">
        <v>0</v>
      </c>
      <c r="GK343" s="199">
        <v>0</v>
      </c>
      <c r="GL343" s="199">
        <v>0</v>
      </c>
      <c r="GM343" s="199">
        <v>0</v>
      </c>
      <c r="GN343" s="199">
        <v>0</v>
      </c>
      <c r="GO343" s="199">
        <v>0</v>
      </c>
      <c r="GP343" s="199">
        <v>0</v>
      </c>
      <c r="GQ343" s="199">
        <v>0</v>
      </c>
      <c r="GR343" s="199">
        <v>0</v>
      </c>
      <c r="GS343" s="199">
        <v>0</v>
      </c>
      <c r="GT343" s="199">
        <v>0</v>
      </c>
      <c r="GU343" s="199">
        <v>0</v>
      </c>
      <c r="GV343" s="199">
        <v>0</v>
      </c>
      <c r="GW343" s="199">
        <v>0</v>
      </c>
      <c r="GX343" s="199">
        <v>0</v>
      </c>
      <c r="GY343" s="199">
        <v>0</v>
      </c>
      <c r="GZ343" s="199">
        <v>0</v>
      </c>
      <c r="HA343" s="199">
        <v>0</v>
      </c>
      <c r="HB343" s="199">
        <v>0</v>
      </c>
      <c r="HC343" s="199">
        <v>0</v>
      </c>
      <c r="HD343" s="199">
        <v>0</v>
      </c>
      <c r="HE343" s="199">
        <v>1</v>
      </c>
      <c r="HF343" s="199">
        <v>0</v>
      </c>
      <c r="HG343" s="199">
        <v>0</v>
      </c>
      <c r="HH343" s="199">
        <v>0</v>
      </c>
      <c r="HI343" s="199">
        <v>0</v>
      </c>
      <c r="HJ343" s="199">
        <v>0</v>
      </c>
      <c r="HK343" s="198"/>
      <c r="HL343" s="198"/>
      <c r="HM343" s="199">
        <v>0</v>
      </c>
      <c r="HN343" s="199">
        <v>0</v>
      </c>
      <c r="HO343" s="199">
        <v>0</v>
      </c>
      <c r="HP343" s="199">
        <v>0</v>
      </c>
      <c r="HQ343" s="199">
        <v>0</v>
      </c>
      <c r="HR343" s="199">
        <v>0</v>
      </c>
      <c r="HS343" s="199">
        <v>0</v>
      </c>
      <c r="HT343" s="199">
        <v>0</v>
      </c>
      <c r="HU343" s="199">
        <v>0</v>
      </c>
      <c r="HV343" s="198"/>
      <c r="HW343" s="199">
        <v>0</v>
      </c>
      <c r="HX343" s="199">
        <v>0</v>
      </c>
      <c r="HY343" s="199">
        <v>0</v>
      </c>
      <c r="HZ343" s="199">
        <v>0</v>
      </c>
      <c r="IA343" s="199">
        <v>0</v>
      </c>
      <c r="IB343" s="199">
        <v>0</v>
      </c>
      <c r="IC343" s="199">
        <v>0</v>
      </c>
      <c r="ID343" s="199">
        <v>0</v>
      </c>
      <c r="IE343" s="199">
        <v>0</v>
      </c>
      <c r="IF343" s="199">
        <v>0</v>
      </c>
      <c r="IG343" s="199">
        <v>0</v>
      </c>
      <c r="IH343" s="199">
        <v>0</v>
      </c>
      <c r="II343" s="199">
        <v>0</v>
      </c>
      <c r="IJ343" s="199">
        <v>0</v>
      </c>
      <c r="IK343" s="199">
        <v>0</v>
      </c>
      <c r="IL343" s="199">
        <v>0</v>
      </c>
      <c r="IM343" s="199">
        <v>0</v>
      </c>
      <c r="IN343" s="199">
        <v>0</v>
      </c>
      <c r="IO343" s="199">
        <v>0</v>
      </c>
      <c r="IP343" s="199">
        <v>0</v>
      </c>
      <c r="IQ343" s="199">
        <v>0</v>
      </c>
      <c r="IR343" s="199">
        <v>0</v>
      </c>
      <c r="IS343" s="199">
        <v>0</v>
      </c>
      <c r="IT343" s="199">
        <v>0</v>
      </c>
      <c r="IU343" s="199">
        <v>0</v>
      </c>
      <c r="IV343" s="199">
        <v>0</v>
      </c>
      <c r="IW343" s="199">
        <v>0</v>
      </c>
      <c r="IX343" s="199">
        <v>0</v>
      </c>
      <c r="IY343" s="199">
        <v>0</v>
      </c>
      <c r="IZ343" s="198"/>
      <c r="JA343" s="199">
        <v>0</v>
      </c>
      <c r="JB343" s="199">
        <v>0</v>
      </c>
      <c r="JC343" s="199">
        <v>0</v>
      </c>
      <c r="JD343" s="243">
        <v>0</v>
      </c>
      <c r="JE343" s="243">
        <v>0</v>
      </c>
      <c r="JF343" s="243">
        <v>0</v>
      </c>
      <c r="JG343" s="243">
        <v>0</v>
      </c>
      <c r="JH343" s="243">
        <v>0</v>
      </c>
      <c r="JI343" s="243">
        <v>0</v>
      </c>
      <c r="JJ343" s="243"/>
      <c r="JK343" s="243">
        <v>0</v>
      </c>
      <c r="JL343" s="243">
        <v>0</v>
      </c>
      <c r="JM343" s="243">
        <v>0</v>
      </c>
      <c r="JN343" s="243">
        <v>0</v>
      </c>
      <c r="JO343" s="243">
        <v>0</v>
      </c>
      <c r="JP343" s="243">
        <v>0</v>
      </c>
      <c r="JQ343" s="198"/>
      <c r="JR343" s="243">
        <v>0</v>
      </c>
      <c r="JS343" s="243">
        <v>0</v>
      </c>
      <c r="JT343" s="243">
        <v>0</v>
      </c>
      <c r="JU343" s="247">
        <v>150</v>
      </c>
      <c r="JV343" s="247">
        <v>132</v>
      </c>
      <c r="JW343" s="247">
        <v>132</v>
      </c>
      <c r="JX343" s="247">
        <v>132</v>
      </c>
      <c r="JY343" s="247">
        <v>132</v>
      </c>
      <c r="JZ343" s="247">
        <v>132</v>
      </c>
      <c r="KA343" s="247">
        <v>128</v>
      </c>
      <c r="KB343" s="247">
        <v>125</v>
      </c>
      <c r="KC343" s="247">
        <v>125</v>
      </c>
      <c r="KD343" s="247">
        <v>125</v>
      </c>
      <c r="KE343" s="247">
        <v>125</v>
      </c>
      <c r="KF343" s="247">
        <v>125</v>
      </c>
      <c r="KG343" s="247">
        <v>125</v>
      </c>
      <c r="KH343" s="247">
        <v>121</v>
      </c>
      <c r="KI343" s="247">
        <v>121</v>
      </c>
      <c r="KJ343" s="247">
        <v>121</v>
      </c>
      <c r="KK343" s="247">
        <v>121</v>
      </c>
      <c r="KL343" s="247">
        <v>121</v>
      </c>
      <c r="KM343" s="247">
        <v>121</v>
      </c>
      <c r="KN343" s="247">
        <v>121</v>
      </c>
      <c r="KO343" s="247">
        <v>119</v>
      </c>
      <c r="KP343" s="247">
        <v>119</v>
      </c>
      <c r="KQ343" s="247">
        <v>119</v>
      </c>
      <c r="KR343" s="247">
        <v>119</v>
      </c>
      <c r="KS343" s="247">
        <v>119</v>
      </c>
      <c r="KT343" s="247">
        <v>119</v>
      </c>
      <c r="KU343" s="247">
        <v>117</v>
      </c>
      <c r="KV343" s="247">
        <v>116</v>
      </c>
      <c r="KW343" s="247">
        <v>116</v>
      </c>
      <c r="KX343" s="198"/>
      <c r="KY343" s="198"/>
      <c r="KZ343" s="198"/>
      <c r="LA343" s="198"/>
      <c r="LB343" s="247">
        <v>110</v>
      </c>
      <c r="LC343" s="243">
        <v>0</v>
      </c>
      <c r="LD343" s="243">
        <v>0</v>
      </c>
      <c r="LE343" s="248">
        <v>109</v>
      </c>
      <c r="LF343" s="243">
        <v>0</v>
      </c>
      <c r="LG343" s="248">
        <v>109</v>
      </c>
      <c r="LH343" s="198"/>
      <c r="LI343" s="198"/>
      <c r="LJ343" s="198"/>
      <c r="LK343" s="198"/>
      <c r="LL343" s="198"/>
      <c r="LM343" s="198"/>
      <c r="LN343" s="198"/>
      <c r="LO343" s="198"/>
      <c r="LP343" s="198"/>
      <c r="LQ343" s="248">
        <v>109</v>
      </c>
      <c r="LR343" s="198"/>
      <c r="LS343" s="198"/>
      <c r="LT343" s="198"/>
      <c r="LU343" s="198"/>
      <c r="LV343" s="198"/>
      <c r="LW343" s="198"/>
      <c r="LX343" s="198"/>
      <c r="LY343" s="198"/>
      <c r="LZ343" s="198"/>
      <c r="MA343" s="198"/>
      <c r="MB343" s="198"/>
      <c r="MC343" s="198"/>
      <c r="MD343" s="198"/>
      <c r="ME343" s="198"/>
      <c r="MF343" s="198"/>
      <c r="MG343" s="198"/>
      <c r="MH343" s="198"/>
      <c r="MI343" s="198"/>
      <c r="MJ343" s="198"/>
      <c r="MK343" s="198"/>
      <c r="ML343" s="198"/>
      <c r="MM343" s="198"/>
      <c r="MN343" s="244">
        <v>109</v>
      </c>
      <c r="MO343" s="244">
        <v>86</v>
      </c>
      <c r="MP343" s="198"/>
      <c r="MQ343" s="244">
        <v>86</v>
      </c>
      <c r="MR343" s="198"/>
      <c r="MS343" s="198"/>
      <c r="MT343" s="198"/>
      <c r="MU343" s="198"/>
      <c r="MV343" s="198"/>
      <c r="MW343" s="198"/>
      <c r="MX343" s="198"/>
      <c r="MY343" s="198"/>
      <c r="MZ343" s="198"/>
      <c r="NA343" s="244">
        <v>86</v>
      </c>
      <c r="NB343" s="198"/>
      <c r="NC343" s="198"/>
      <c r="ND343" s="198"/>
      <c r="NE343" s="198"/>
      <c r="NF343" s="198"/>
      <c r="NG343" s="198"/>
      <c r="NH343" s="198"/>
      <c r="NI343" s="198"/>
      <c r="NJ343" s="198"/>
      <c r="NK343" s="198"/>
      <c r="NL343" s="198"/>
      <c r="NM343" s="198"/>
      <c r="NN343" s="198"/>
      <c r="NO343" s="198"/>
      <c r="NP343" s="198"/>
      <c r="NQ343" s="198"/>
      <c r="NR343" s="198"/>
      <c r="NS343" s="198"/>
      <c r="NT343" s="198"/>
      <c r="NU343" s="198"/>
      <c r="NV343" s="198"/>
      <c r="NW343" s="198"/>
      <c r="NX343" s="198"/>
      <c r="NY343" s="198"/>
      <c r="NZ343" s="198"/>
      <c r="OA343" s="198"/>
      <c r="OB343" s="198"/>
      <c r="OC343" s="198"/>
      <c r="OD343" s="198"/>
      <c r="OE343" s="198"/>
      <c r="OF343" s="198"/>
      <c r="OG343" s="198"/>
      <c r="OH343" s="198"/>
      <c r="OI343" s="198"/>
      <c r="OJ343" s="198"/>
      <c r="OK343" s="198"/>
      <c r="OL343" s="198"/>
      <c r="OM343" s="198"/>
      <c r="ON343" s="198"/>
      <c r="OO343" s="198"/>
      <c r="OP343" s="198"/>
      <c r="OQ343" s="198"/>
      <c r="OR343" s="198"/>
      <c r="OS343" s="198"/>
      <c r="OT343" s="198"/>
      <c r="OU343" s="198"/>
      <c r="OV343" s="198"/>
      <c r="OW343" s="198"/>
      <c r="OX343" s="198"/>
      <c r="OY343" s="198"/>
      <c r="OZ343" s="198"/>
      <c r="PA343" s="198"/>
      <c r="PB343" s="198"/>
      <c r="PC343" s="198"/>
      <c r="PD343" s="198"/>
      <c r="PE343" s="198"/>
      <c r="PF343" s="198"/>
      <c r="PG343" s="198"/>
      <c r="PH343" s="198"/>
      <c r="PI343" s="198"/>
      <c r="PJ343" s="198"/>
      <c r="PK343" s="198"/>
      <c r="PL343" s="198"/>
      <c r="PM343" s="198"/>
      <c r="PN343" s="198"/>
      <c r="PO343" s="198"/>
      <c r="PP343" s="198"/>
      <c r="PQ343" s="198"/>
      <c r="PR343" s="198"/>
      <c r="PS343" s="198"/>
      <c r="PT343" s="198"/>
      <c r="PU343" s="198"/>
      <c r="PV343" s="198"/>
      <c r="PW343" s="198"/>
      <c r="PX343" s="261"/>
      <c r="PY343" s="261"/>
      <c r="PZ343" s="261"/>
      <c r="QA343" s="261"/>
      <c r="QB343" s="261"/>
      <c r="QC343" s="261"/>
      <c r="QD343" s="261"/>
      <c r="QE343" s="261"/>
      <c r="QF343" s="261"/>
      <c r="QG343" s="261"/>
      <c r="QH343" s="261"/>
      <c r="QI343" s="261"/>
      <c r="QJ343" s="261"/>
      <c r="QK343" s="261"/>
      <c r="QL343" s="261"/>
      <c r="QM343" s="261"/>
      <c r="QN343" s="261"/>
      <c r="QO343" s="261"/>
      <c r="QP343" s="261"/>
      <c r="QQ343" s="261"/>
      <c r="QR343" s="261"/>
      <c r="QS343" s="261"/>
      <c r="QT343" s="261"/>
      <c r="QU343" s="261"/>
      <c r="QV343" s="261"/>
      <c r="QW343" s="261"/>
      <c r="QX343" s="261"/>
      <c r="QY343" s="261"/>
      <c r="QZ343" s="261"/>
      <c r="RA343" s="261"/>
      <c r="RB343" s="261"/>
      <c r="RC343" s="261"/>
      <c r="RD343" s="261"/>
      <c r="RE343" s="261"/>
      <c r="RF343" s="261"/>
      <c r="RG343" s="261"/>
      <c r="RH343" s="261"/>
      <c r="RI343" s="261"/>
      <c r="RJ343" s="261"/>
      <c r="RK343" s="261"/>
      <c r="RL343" s="261"/>
      <c r="RM343" s="261"/>
      <c r="RN343" s="261"/>
      <c r="RO343" s="261"/>
      <c r="RP343" s="261"/>
      <c r="RQ343" s="261"/>
      <c r="RR343" s="261"/>
      <c r="RS343" s="261"/>
      <c r="RT343" s="261"/>
      <c r="RU343" s="261"/>
      <c r="RV343" s="261"/>
      <c r="RW343" s="261"/>
      <c r="RX343" s="261"/>
      <c r="RY343" s="261"/>
      <c r="RZ343" s="261"/>
      <c r="SA343" s="261"/>
      <c r="SB343" s="261"/>
      <c r="SC343" s="261"/>
      <c r="SD343" s="261"/>
      <c r="SE343" s="261"/>
    </row>
    <row r="344" spans="1:499" x14ac:dyDescent="0.2">
      <c r="A344" s="230" t="s">
        <v>830</v>
      </c>
      <c r="B344" s="231" t="s">
        <v>3172</v>
      </c>
      <c r="C344" s="225"/>
      <c r="D344" s="225"/>
      <c r="E344" s="225"/>
      <c r="F344" s="226" t="s">
        <v>6071</v>
      </c>
      <c r="G344" s="226" t="s">
        <v>5550</v>
      </c>
      <c r="H344" s="226" t="s">
        <v>5551</v>
      </c>
      <c r="I344" s="226" t="s">
        <v>6068</v>
      </c>
      <c r="J344" s="226"/>
      <c r="K344" s="226"/>
      <c r="L344" s="226"/>
      <c r="M344" s="226"/>
      <c r="N344" s="226" t="s">
        <v>5553</v>
      </c>
      <c r="O344" s="226" t="s">
        <v>5686</v>
      </c>
      <c r="P344" s="226"/>
      <c r="Q344" s="237">
        <v>0</v>
      </c>
      <c r="R344" s="238"/>
      <c r="S344" s="238"/>
      <c r="T344" s="238"/>
      <c r="U344" s="238"/>
      <c r="V344" s="238"/>
      <c r="W344" s="232" t="s">
        <v>5578</v>
      </c>
      <c r="X344" s="232"/>
      <c r="Y344" s="232" t="s">
        <v>5556</v>
      </c>
      <c r="Z344" s="235">
        <v>1.78</v>
      </c>
      <c r="AA344" s="235">
        <v>2.8</v>
      </c>
      <c r="AB344" s="235">
        <v>0</v>
      </c>
      <c r="AC344" s="224">
        <v>36526</v>
      </c>
      <c r="AD344" s="224">
        <v>36526</v>
      </c>
      <c r="AE344" s="125">
        <v>18</v>
      </c>
      <c r="AF344" s="125">
        <v>24</v>
      </c>
      <c r="AG344" s="125">
        <v>12</v>
      </c>
      <c r="AH344" s="236">
        <v>1</v>
      </c>
      <c r="AI344" s="236" t="s">
        <v>5297</v>
      </c>
      <c r="AJ344" s="125" t="s">
        <v>6227</v>
      </c>
      <c r="AK344" s="175" t="s">
        <v>5144</v>
      </c>
      <c r="AL344" s="125">
        <v>1330</v>
      </c>
      <c r="AM344" s="27" t="s">
        <v>820</v>
      </c>
      <c r="AN344" s="126">
        <v>25.78</v>
      </c>
      <c r="AO344" s="126">
        <v>9.6999999999999993</v>
      </c>
      <c r="AP344" s="126">
        <v>9.1</v>
      </c>
      <c r="AQ344" s="126">
        <v>1.9</v>
      </c>
      <c r="AR344" s="125">
        <v>0</v>
      </c>
      <c r="AS344" s="125">
        <v>0</v>
      </c>
      <c r="AT344" s="178">
        <v>43333</v>
      </c>
      <c r="AU344" s="178"/>
      <c r="AV344" s="178">
        <v>43415</v>
      </c>
      <c r="AW344" s="239" t="s">
        <v>855</v>
      </c>
      <c r="AX344" s="239" t="s">
        <v>846</v>
      </c>
      <c r="AY344" s="127"/>
      <c r="AZ344" s="127"/>
      <c r="BA344" s="128">
        <v>200</v>
      </c>
      <c r="BB344" s="128" t="s">
        <v>489</v>
      </c>
      <c r="BC344" s="128"/>
      <c r="BD344" s="128">
        <v>1</v>
      </c>
      <c r="BE344" s="129" t="s">
        <v>541</v>
      </c>
      <c r="BF344" s="130">
        <v>1</v>
      </c>
      <c r="BG344" s="240"/>
      <c r="BH344" s="241"/>
      <c r="BI344" s="190"/>
      <c r="BJ344" s="131">
        <v>1000</v>
      </c>
      <c r="BK344" s="191">
        <v>1114</v>
      </c>
      <c r="BL344" s="13">
        <v>665</v>
      </c>
      <c r="BM344" s="13">
        <v>330</v>
      </c>
      <c r="BN344" s="27" t="s">
        <v>705</v>
      </c>
      <c r="BO344" s="13" t="s">
        <v>5566</v>
      </c>
      <c r="BP344" s="222">
        <v>1000</v>
      </c>
      <c r="BQ344" s="132"/>
      <c r="BR344" s="133"/>
      <c r="BS344" s="125">
        <v>1000000000</v>
      </c>
      <c r="BT344" s="134">
        <v>339</v>
      </c>
      <c r="BU344" s="135">
        <v>0.66100000000000003</v>
      </c>
      <c r="BV344" s="134">
        <v>600</v>
      </c>
      <c r="BW344" s="136">
        <v>0</v>
      </c>
      <c r="BX344" s="136">
        <v>400</v>
      </c>
      <c r="BY344" s="136">
        <v>200</v>
      </c>
      <c r="BZ344" s="134">
        <v>0</v>
      </c>
      <c r="CA344" s="134">
        <v>0</v>
      </c>
      <c r="CB344" s="134">
        <v>939</v>
      </c>
      <c r="CC344" s="135">
        <v>6.0999999999999999E-2</v>
      </c>
      <c r="CD344" s="134"/>
      <c r="CE344" s="134"/>
      <c r="CF344" s="137">
        <v>0</v>
      </c>
      <c r="CG344" s="134">
        <v>333</v>
      </c>
      <c r="CH344" s="132"/>
      <c r="CI344" s="132"/>
      <c r="CJ344" s="229" t="s">
        <v>820</v>
      </c>
      <c r="CK344" s="233" t="s">
        <v>820</v>
      </c>
      <c r="CL344" s="138">
        <v>0</v>
      </c>
      <c r="CM344" s="138">
        <v>0</v>
      </c>
      <c r="CN344" s="135">
        <v>0</v>
      </c>
      <c r="CO344" s="135">
        <v>0.76</v>
      </c>
      <c r="CP344" s="139"/>
      <c r="CQ344" s="135">
        <v>1</v>
      </c>
      <c r="CR344" s="179">
        <v>43175</v>
      </c>
      <c r="CS344" s="180">
        <v>43367</v>
      </c>
      <c r="CT344" s="181">
        <v>43493</v>
      </c>
      <c r="CU344" s="181">
        <v>43311</v>
      </c>
      <c r="CV344" s="181">
        <v>43395</v>
      </c>
      <c r="CW344" s="181">
        <v>43395</v>
      </c>
      <c r="CX344" s="181">
        <v>43479</v>
      </c>
      <c r="CY344" s="135">
        <v>0.25507319450920374</v>
      </c>
      <c r="CZ344" s="134">
        <v>1686</v>
      </c>
      <c r="DA344" s="135">
        <v>9.7087378640776691E-3</v>
      </c>
      <c r="DB344" s="135">
        <v>0.30097087378640774</v>
      </c>
      <c r="DC344" s="135">
        <v>0.23300970873786409</v>
      </c>
      <c r="DD344" s="135">
        <v>0</v>
      </c>
      <c r="DE344" s="140">
        <v>0</v>
      </c>
      <c r="DF344" s="13" t="s">
        <v>820</v>
      </c>
      <c r="DG344" s="80" t="s">
        <v>820</v>
      </c>
      <c r="DH344" s="18" t="b">
        <v>0</v>
      </c>
      <c r="DI344" s="79"/>
      <c r="DJ344" s="79"/>
      <c r="DK344" s="192"/>
      <c r="DL344" s="174"/>
      <c r="DM344" s="193"/>
      <c r="DN344" s="135"/>
      <c r="DO344" s="79"/>
      <c r="DP344" s="79"/>
      <c r="DQ344" s="79"/>
      <c r="DR344" s="79"/>
      <c r="DS344" s="79"/>
      <c r="DT344" s="79"/>
      <c r="DU344" s="79"/>
      <c r="DV344" s="18"/>
      <c r="DW344" s="18"/>
      <c r="DX344" s="18"/>
      <c r="DY344" s="177"/>
      <c r="DZ344" s="177">
        <v>0</v>
      </c>
      <c r="EA344" s="177">
        <v>0</v>
      </c>
      <c r="EB344" s="177">
        <v>0</v>
      </c>
      <c r="EC344" s="177">
        <v>0</v>
      </c>
      <c r="ED344" s="177">
        <v>0</v>
      </c>
      <c r="EE344" s="177">
        <v>0</v>
      </c>
      <c r="EF344" s="177">
        <v>0</v>
      </c>
      <c r="EG344" s="177">
        <v>0</v>
      </c>
      <c r="EH344" s="177">
        <v>0</v>
      </c>
      <c r="EI344" s="177">
        <v>0</v>
      </c>
      <c r="EJ344" s="177">
        <v>0</v>
      </c>
      <c r="EK344" s="177">
        <v>0</v>
      </c>
      <c r="EL344" s="177">
        <v>0</v>
      </c>
      <c r="EM344" s="177">
        <v>0</v>
      </c>
      <c r="EN344" s="177">
        <v>0</v>
      </c>
      <c r="EO344" s="177">
        <v>0</v>
      </c>
      <c r="EP344" s="177">
        <v>384</v>
      </c>
      <c r="EQ344" s="177">
        <v>0</v>
      </c>
      <c r="ER344" s="177">
        <v>0</v>
      </c>
      <c r="ES344" s="177">
        <v>0</v>
      </c>
      <c r="ET344" s="177">
        <v>0</v>
      </c>
      <c r="EU344" s="177">
        <v>436</v>
      </c>
      <c r="EV344" s="177">
        <v>0</v>
      </c>
      <c r="EW344" s="177">
        <v>0</v>
      </c>
      <c r="EX344" s="177">
        <v>0</v>
      </c>
      <c r="EY344" s="177">
        <v>479</v>
      </c>
      <c r="EZ344" s="177">
        <v>0</v>
      </c>
      <c r="FA344" s="177">
        <v>0</v>
      </c>
      <c r="FB344" s="177">
        <v>572</v>
      </c>
      <c r="FC344" s="250">
        <v>409</v>
      </c>
      <c r="FD344" s="242">
        <v>135</v>
      </c>
      <c r="FE344" s="244">
        <v>435</v>
      </c>
      <c r="FF344" s="244">
        <v>435</v>
      </c>
      <c r="FG344" s="245">
        <v>319</v>
      </c>
      <c r="FH344" s="245">
        <v>314</v>
      </c>
      <c r="FI344" s="242">
        <v>314</v>
      </c>
      <c r="FJ344" s="242">
        <v>314</v>
      </c>
      <c r="FK344" s="244">
        <v>521</v>
      </c>
      <c r="FL344" s="244">
        <v>521</v>
      </c>
      <c r="FM344" s="244">
        <v>521</v>
      </c>
      <c r="FN344" s="244">
        <v>521</v>
      </c>
      <c r="FO344" s="244">
        <v>521</v>
      </c>
      <c r="FP344" s="244">
        <v>521</v>
      </c>
      <c r="FQ344" s="244">
        <v>521</v>
      </c>
      <c r="FR344" s="244">
        <v>521</v>
      </c>
      <c r="FS344" s="244">
        <v>521</v>
      </c>
      <c r="FT344" s="244">
        <v>521</v>
      </c>
      <c r="FU344" s="244">
        <v>521</v>
      </c>
      <c r="FV344" s="244">
        <v>521</v>
      </c>
      <c r="FW344" s="244">
        <v>521</v>
      </c>
      <c r="FX344" s="244">
        <v>521</v>
      </c>
      <c r="FY344" s="244">
        <v>521</v>
      </c>
      <c r="FZ344" s="244">
        <v>521</v>
      </c>
      <c r="GA344" s="244">
        <v>521</v>
      </c>
      <c r="GB344" s="244">
        <v>521</v>
      </c>
      <c r="GC344" s="244">
        <v>521</v>
      </c>
      <c r="GD344" s="244">
        <v>449</v>
      </c>
      <c r="GE344" s="244">
        <v>449</v>
      </c>
      <c r="GF344" s="244">
        <v>449</v>
      </c>
      <c r="GG344" s="244">
        <v>444</v>
      </c>
      <c r="GH344" s="244">
        <v>444</v>
      </c>
      <c r="GI344" s="244">
        <v>444</v>
      </c>
      <c r="GJ344" s="244">
        <v>444</v>
      </c>
      <c r="GK344" s="244">
        <v>444</v>
      </c>
      <c r="GL344" s="244">
        <v>444</v>
      </c>
      <c r="GM344" s="244">
        <v>444</v>
      </c>
      <c r="GN344" s="244">
        <v>444</v>
      </c>
      <c r="GO344" s="244">
        <v>444</v>
      </c>
      <c r="GP344" s="244">
        <v>444</v>
      </c>
      <c r="GQ344" s="244">
        <v>444</v>
      </c>
      <c r="GR344" s="244">
        <v>444</v>
      </c>
      <c r="GS344" s="244">
        <v>444</v>
      </c>
      <c r="GT344" s="244">
        <v>438</v>
      </c>
      <c r="GU344" s="244">
        <v>438</v>
      </c>
      <c r="GV344" s="244">
        <v>438</v>
      </c>
      <c r="GW344" s="244">
        <v>438</v>
      </c>
      <c r="GX344" s="244">
        <v>438</v>
      </c>
      <c r="GY344" s="244">
        <v>438</v>
      </c>
      <c r="GZ344" s="244">
        <v>438</v>
      </c>
      <c r="HA344" s="244">
        <v>438</v>
      </c>
      <c r="HB344" s="244">
        <v>428</v>
      </c>
      <c r="HC344" s="244">
        <v>428</v>
      </c>
      <c r="HD344" s="244">
        <v>428</v>
      </c>
      <c r="HE344" s="244">
        <v>1</v>
      </c>
      <c r="HF344" s="244">
        <v>428</v>
      </c>
      <c r="HG344" s="244">
        <v>428</v>
      </c>
      <c r="HH344" s="244">
        <v>428</v>
      </c>
      <c r="HI344" s="244">
        <v>428</v>
      </c>
      <c r="HJ344" s="244">
        <v>419</v>
      </c>
      <c r="HK344" s="196"/>
      <c r="HL344" s="196"/>
      <c r="HM344" s="244">
        <v>409</v>
      </c>
      <c r="HN344" s="244">
        <v>386</v>
      </c>
      <c r="HO344" s="244">
        <v>428</v>
      </c>
      <c r="HP344" s="244">
        <v>386</v>
      </c>
      <c r="HQ344" s="244">
        <v>386</v>
      </c>
      <c r="HR344" s="244">
        <v>376</v>
      </c>
      <c r="HS344" s="244">
        <v>376</v>
      </c>
      <c r="HT344" s="244">
        <v>376</v>
      </c>
      <c r="HU344" s="244">
        <v>363</v>
      </c>
      <c r="HV344" s="196"/>
      <c r="HW344" s="244">
        <v>353</v>
      </c>
      <c r="HX344" s="244">
        <v>353</v>
      </c>
      <c r="HY344" s="244">
        <v>348</v>
      </c>
      <c r="HZ344" s="244">
        <v>348</v>
      </c>
      <c r="IA344" s="244">
        <v>348</v>
      </c>
      <c r="IB344" s="244">
        <v>348</v>
      </c>
      <c r="IC344" s="244">
        <v>348</v>
      </c>
      <c r="ID344" s="244">
        <v>348</v>
      </c>
      <c r="IE344" s="244">
        <v>348</v>
      </c>
      <c r="IF344" s="244">
        <v>348</v>
      </c>
      <c r="IG344" s="244">
        <v>348</v>
      </c>
      <c r="IH344" s="244">
        <v>348</v>
      </c>
      <c r="II344" s="244">
        <v>344</v>
      </c>
      <c r="IJ344" s="244">
        <v>344</v>
      </c>
      <c r="IK344" s="244">
        <v>338</v>
      </c>
      <c r="IL344" s="244">
        <v>338</v>
      </c>
      <c r="IM344" s="244">
        <v>338</v>
      </c>
      <c r="IN344" s="244">
        <v>338</v>
      </c>
      <c r="IO344" s="244">
        <v>338</v>
      </c>
      <c r="IP344" s="244">
        <v>338</v>
      </c>
      <c r="IQ344" s="244">
        <v>338</v>
      </c>
      <c r="IR344" s="242">
        <v>322</v>
      </c>
      <c r="IS344" s="242">
        <v>322</v>
      </c>
      <c r="IT344" s="242">
        <v>316</v>
      </c>
      <c r="IU344" s="242">
        <v>316</v>
      </c>
      <c r="IV344" s="242">
        <v>316</v>
      </c>
      <c r="IW344" s="242">
        <v>316</v>
      </c>
      <c r="IX344" s="242">
        <v>313</v>
      </c>
      <c r="IY344" s="242">
        <v>313</v>
      </c>
      <c r="IZ344" s="196"/>
      <c r="JA344" s="242">
        <v>305</v>
      </c>
      <c r="JB344" s="242">
        <v>305</v>
      </c>
      <c r="JC344" s="242">
        <v>305</v>
      </c>
      <c r="JD344" s="245">
        <v>303</v>
      </c>
      <c r="JE344" s="245">
        <v>303</v>
      </c>
      <c r="JF344" s="245">
        <v>303</v>
      </c>
      <c r="JG344" s="245">
        <v>303</v>
      </c>
      <c r="JH344" s="245">
        <v>303</v>
      </c>
      <c r="JI344" s="245">
        <v>303</v>
      </c>
      <c r="JJ344" s="245"/>
      <c r="JK344" s="242">
        <v>303</v>
      </c>
      <c r="JL344" s="245">
        <v>303</v>
      </c>
      <c r="JM344" s="245">
        <v>303</v>
      </c>
      <c r="JN344" s="245">
        <v>303</v>
      </c>
      <c r="JO344" s="245">
        <v>303</v>
      </c>
      <c r="JP344" s="245">
        <v>303</v>
      </c>
      <c r="JQ344" s="196"/>
      <c r="JR344" s="245">
        <v>303</v>
      </c>
      <c r="JS344" s="245">
        <v>303</v>
      </c>
      <c r="JT344" s="245">
        <v>273</v>
      </c>
      <c r="JU344" s="245">
        <v>273</v>
      </c>
      <c r="JV344" s="245">
        <v>271</v>
      </c>
      <c r="JW344" s="245">
        <v>271</v>
      </c>
      <c r="JX344" s="245">
        <v>271</v>
      </c>
      <c r="JY344" s="245">
        <v>269</v>
      </c>
      <c r="JZ344" s="245">
        <v>269</v>
      </c>
      <c r="KA344" s="245">
        <v>261</v>
      </c>
      <c r="KB344" s="245">
        <v>261</v>
      </c>
      <c r="KC344" s="245">
        <v>261</v>
      </c>
      <c r="KD344" s="245">
        <v>261</v>
      </c>
      <c r="KE344" s="245">
        <v>261</v>
      </c>
      <c r="KF344" s="245">
        <v>261</v>
      </c>
      <c r="KG344" s="245">
        <v>258</v>
      </c>
      <c r="KH344" s="250">
        <v>450</v>
      </c>
      <c r="KI344" s="250">
        <v>450</v>
      </c>
      <c r="KJ344" s="250">
        <v>450</v>
      </c>
      <c r="KK344" s="250">
        <v>450</v>
      </c>
      <c r="KL344" s="250">
        <v>450</v>
      </c>
      <c r="KM344" s="250">
        <v>447</v>
      </c>
      <c r="KN344" s="250">
        <v>447</v>
      </c>
      <c r="KO344" s="250">
        <v>446</v>
      </c>
      <c r="KP344" s="250">
        <v>446</v>
      </c>
      <c r="KQ344" s="250">
        <v>446</v>
      </c>
      <c r="KR344" s="250">
        <v>446</v>
      </c>
      <c r="KS344" s="250">
        <v>446</v>
      </c>
      <c r="KT344" s="250">
        <v>446</v>
      </c>
      <c r="KU344" s="250">
        <v>443</v>
      </c>
      <c r="KV344" s="250">
        <v>440</v>
      </c>
      <c r="KW344" s="250">
        <v>440</v>
      </c>
      <c r="KX344" s="196"/>
      <c r="KY344" s="196"/>
      <c r="KZ344" s="196"/>
      <c r="LA344" s="196"/>
      <c r="LB344" s="250">
        <v>404</v>
      </c>
      <c r="LC344" s="245">
        <v>303</v>
      </c>
      <c r="LD344" s="245">
        <v>303</v>
      </c>
      <c r="LE344" s="250">
        <v>401</v>
      </c>
      <c r="LF344" s="199">
        <v>0</v>
      </c>
      <c r="LG344" s="250">
        <v>386</v>
      </c>
      <c r="LH344" s="196"/>
      <c r="LI344" s="196"/>
      <c r="LJ344" s="196"/>
      <c r="LK344" s="196"/>
      <c r="LL344" s="196"/>
      <c r="LM344" s="196"/>
      <c r="LN344" s="196"/>
      <c r="LO344" s="196"/>
      <c r="LP344" s="196"/>
      <c r="LQ344" s="250">
        <v>386</v>
      </c>
      <c r="LR344" s="196"/>
      <c r="LS344" s="196"/>
      <c r="LT344" s="196"/>
      <c r="LU344" s="196"/>
      <c r="LV344" s="196"/>
      <c r="LW344" s="196"/>
      <c r="LX344" s="196"/>
      <c r="LY344" s="196"/>
      <c r="LZ344" s="196"/>
      <c r="MA344" s="196"/>
      <c r="MB344" s="196"/>
      <c r="MC344" s="196"/>
      <c r="MD344" s="196"/>
      <c r="ME344" s="196"/>
      <c r="MF344" s="196"/>
      <c r="MG344" s="196"/>
      <c r="MH344" s="196"/>
      <c r="MI344" s="196"/>
      <c r="MJ344" s="196"/>
      <c r="MK344" s="196"/>
      <c r="ML344" s="196"/>
      <c r="MM344" s="196"/>
      <c r="MN344" s="250">
        <v>386</v>
      </c>
      <c r="MO344" s="250">
        <v>339</v>
      </c>
      <c r="MP344" s="196"/>
      <c r="MQ344" s="250">
        <v>339</v>
      </c>
      <c r="MR344" s="196"/>
      <c r="MS344" s="196"/>
      <c r="MT344" s="196"/>
      <c r="MU344" s="196"/>
      <c r="MV344" s="196"/>
      <c r="MW344" s="196"/>
      <c r="MX344" s="196"/>
      <c r="MY344" s="196"/>
      <c r="MZ344" s="196"/>
      <c r="NA344" s="250">
        <v>339</v>
      </c>
      <c r="NB344" s="196"/>
      <c r="NC344" s="196"/>
      <c r="ND344" s="196"/>
      <c r="NE344" s="196"/>
      <c r="NF344" s="196"/>
      <c r="NG344" s="196"/>
      <c r="NH344" s="196"/>
      <c r="NI344" s="196"/>
      <c r="NJ344" s="196"/>
      <c r="NK344" s="196"/>
      <c r="NL344" s="196"/>
      <c r="NM344" s="196"/>
      <c r="NN344" s="196"/>
      <c r="NO344" s="196"/>
      <c r="NP344" s="196"/>
      <c r="NQ344" s="196"/>
      <c r="NR344" s="196"/>
      <c r="NS344" s="196"/>
      <c r="NT344" s="196"/>
      <c r="NU344" s="196"/>
      <c r="NV344" s="196"/>
      <c r="NW344" s="196"/>
      <c r="NX344" s="196"/>
      <c r="NY344" s="196"/>
      <c r="NZ344" s="196"/>
      <c r="OA344" s="196"/>
      <c r="OB344" s="196"/>
      <c r="OC344" s="196"/>
      <c r="OD344" s="196"/>
      <c r="OE344" s="196"/>
      <c r="OF344" s="196"/>
      <c r="OG344" s="196"/>
      <c r="OH344" s="196"/>
      <c r="OI344" s="196"/>
      <c r="OJ344" s="196"/>
      <c r="OK344" s="196"/>
      <c r="OL344" s="196"/>
      <c r="OM344" s="196"/>
      <c r="ON344" s="196"/>
      <c r="OO344" s="196"/>
      <c r="OP344" s="196"/>
      <c r="OQ344" s="196"/>
      <c r="OR344" s="196"/>
      <c r="OS344" s="196"/>
      <c r="OT344" s="196"/>
      <c r="OU344" s="196"/>
      <c r="OV344" s="196"/>
      <c r="OW344" s="196"/>
      <c r="OX344" s="196"/>
      <c r="OY344" s="196"/>
      <c r="OZ344" s="196"/>
      <c r="PA344" s="196"/>
      <c r="PB344" s="196"/>
      <c r="PC344" s="196"/>
      <c r="PD344" s="196"/>
      <c r="PE344" s="196"/>
      <c r="PF344" s="196"/>
      <c r="PG344" s="196"/>
      <c r="PH344" s="196"/>
      <c r="PI344" s="196"/>
      <c r="PJ344" s="196"/>
      <c r="PK344" s="196"/>
      <c r="PL344" s="196"/>
      <c r="PM344" s="196"/>
      <c r="PN344" s="196"/>
      <c r="PO344" s="196"/>
      <c r="PP344" s="196"/>
      <c r="PQ344" s="196"/>
      <c r="PR344" s="196"/>
      <c r="PS344" s="196"/>
      <c r="PT344" s="196"/>
      <c r="PU344" s="196"/>
      <c r="PV344" s="196"/>
      <c r="PW344" s="196"/>
      <c r="PX344" s="261"/>
      <c r="PY344" s="261"/>
      <c r="PZ344" s="261"/>
      <c r="QA344" s="261"/>
      <c r="QB344" s="261"/>
      <c r="QC344" s="261"/>
      <c r="QD344" s="261"/>
      <c r="QE344" s="261"/>
      <c r="QF344" s="261"/>
      <c r="QG344" s="261"/>
      <c r="QH344" s="261"/>
      <c r="QI344" s="261"/>
      <c r="QJ344" s="261"/>
      <c r="QK344" s="261"/>
      <c r="QL344" s="261"/>
      <c r="QM344" s="261"/>
      <c r="QN344" s="261"/>
      <c r="QO344" s="261"/>
      <c r="QP344" s="261"/>
      <c r="QQ344" s="261"/>
      <c r="QR344" s="261"/>
      <c r="QS344" s="261"/>
      <c r="QT344" s="261"/>
      <c r="QU344" s="261"/>
      <c r="QV344" s="261"/>
      <c r="QW344" s="261"/>
      <c r="QX344" s="261"/>
      <c r="QY344" s="261"/>
      <c r="QZ344" s="261"/>
      <c r="RA344" s="261"/>
      <c r="RB344" s="261"/>
      <c r="RC344" s="261"/>
      <c r="RD344" s="261"/>
      <c r="RE344" s="261"/>
      <c r="RF344" s="261"/>
      <c r="RG344" s="261"/>
      <c r="RH344" s="261"/>
      <c r="RI344" s="261"/>
      <c r="RJ344" s="261"/>
      <c r="RK344" s="261"/>
      <c r="RL344" s="261"/>
      <c r="RM344" s="261"/>
      <c r="RN344" s="261"/>
      <c r="RO344" s="261"/>
      <c r="RP344" s="261"/>
      <c r="RQ344" s="261"/>
      <c r="RR344" s="261"/>
      <c r="RS344" s="261"/>
      <c r="RT344" s="261"/>
      <c r="RU344" s="261"/>
      <c r="RV344" s="261"/>
      <c r="RW344" s="261"/>
      <c r="RX344" s="261"/>
      <c r="RY344" s="261"/>
      <c r="RZ344" s="261"/>
      <c r="SA344" s="261"/>
      <c r="SB344" s="261"/>
      <c r="SC344" s="261"/>
      <c r="SD344" s="261"/>
      <c r="SE344" s="261"/>
    </row>
    <row r="345" spans="1:499" x14ac:dyDescent="0.2">
      <c r="A345" s="230" t="s">
        <v>830</v>
      </c>
      <c r="B345" s="231" t="s">
        <v>1540</v>
      </c>
      <c r="C345" s="225"/>
      <c r="D345" s="225"/>
      <c r="E345" s="225"/>
      <c r="F345" s="226" t="s">
        <v>6072</v>
      </c>
      <c r="G345" s="226" t="s">
        <v>5550</v>
      </c>
      <c r="H345" s="226" t="s">
        <v>5551</v>
      </c>
      <c r="I345" s="226" t="s">
        <v>6068</v>
      </c>
      <c r="J345" s="226"/>
      <c r="K345" s="226"/>
      <c r="L345" s="226"/>
      <c r="M345" s="226"/>
      <c r="N345" s="226" t="s">
        <v>5553</v>
      </c>
      <c r="O345" s="226" t="s">
        <v>5697</v>
      </c>
      <c r="P345" s="226"/>
      <c r="Q345" s="237">
        <v>0</v>
      </c>
      <c r="R345" s="238"/>
      <c r="S345" s="238"/>
      <c r="T345" s="238"/>
      <c r="U345" s="238"/>
      <c r="V345" s="238"/>
      <c r="W345" s="232" t="s">
        <v>5565</v>
      </c>
      <c r="X345" s="232"/>
      <c r="Y345" s="232" t="s">
        <v>5556</v>
      </c>
      <c r="Z345" s="235">
        <v>4.3</v>
      </c>
      <c r="AA345" s="235">
        <v>6.54</v>
      </c>
      <c r="AB345" s="235">
        <v>0</v>
      </c>
      <c r="AC345" s="224">
        <v>36526</v>
      </c>
      <c r="AD345" s="224">
        <v>36526</v>
      </c>
      <c r="AE345" s="125">
        <v>18</v>
      </c>
      <c r="AF345" s="125">
        <v>24</v>
      </c>
      <c r="AG345" s="125">
        <v>12</v>
      </c>
      <c r="AH345" s="236">
        <v>1</v>
      </c>
      <c r="AI345" s="236" t="s">
        <v>5297</v>
      </c>
      <c r="AJ345" s="125" t="s">
        <v>6227</v>
      </c>
      <c r="AK345" s="175" t="s">
        <v>5144</v>
      </c>
      <c r="AL345" s="125">
        <v>1463</v>
      </c>
      <c r="AM345" s="27" t="s">
        <v>820</v>
      </c>
      <c r="AN345" s="126">
        <v>22.36</v>
      </c>
      <c r="AO345" s="126">
        <v>12.3</v>
      </c>
      <c r="AP345" s="126">
        <v>6.4</v>
      </c>
      <c r="AQ345" s="126">
        <v>3.4</v>
      </c>
      <c r="AR345" s="125">
        <v>0</v>
      </c>
      <c r="AS345" s="125">
        <v>0</v>
      </c>
      <c r="AT345" s="178">
        <v>43333</v>
      </c>
      <c r="AU345" s="178"/>
      <c r="AV345" s="178">
        <v>43415</v>
      </c>
      <c r="AW345" s="239" t="s">
        <v>855</v>
      </c>
      <c r="AX345" s="239" t="s">
        <v>846</v>
      </c>
      <c r="AY345" s="127"/>
      <c r="AZ345" s="127"/>
      <c r="BA345" s="128">
        <v>300</v>
      </c>
      <c r="BB345" s="128" t="s">
        <v>489</v>
      </c>
      <c r="BC345" s="128"/>
      <c r="BD345" s="128">
        <v>1</v>
      </c>
      <c r="BE345" s="129" t="s">
        <v>541</v>
      </c>
      <c r="BF345" s="130">
        <v>1</v>
      </c>
      <c r="BG345" s="240"/>
      <c r="BH345" s="241"/>
      <c r="BI345" s="190"/>
      <c r="BJ345" s="131">
        <v>1100</v>
      </c>
      <c r="BK345" s="191">
        <v>966</v>
      </c>
      <c r="BL345" s="13">
        <v>732</v>
      </c>
      <c r="BM345" s="13">
        <v>363</v>
      </c>
      <c r="BN345" s="27" t="s">
        <v>5557</v>
      </c>
      <c r="BO345" s="13" t="s">
        <v>705</v>
      </c>
      <c r="BP345" s="222">
        <v>800</v>
      </c>
      <c r="BQ345" s="132"/>
      <c r="BR345" s="133"/>
      <c r="BS345" s="125">
        <v>1000000000</v>
      </c>
      <c r="BT345" s="134">
        <v>272</v>
      </c>
      <c r="BU345" s="135">
        <v>0.75270000000000004</v>
      </c>
      <c r="BV345" s="134">
        <v>300</v>
      </c>
      <c r="BW345" s="136">
        <v>0</v>
      </c>
      <c r="BX345" s="136">
        <v>0</v>
      </c>
      <c r="BY345" s="136">
        <v>300</v>
      </c>
      <c r="BZ345" s="134">
        <v>0</v>
      </c>
      <c r="CA345" s="134">
        <v>0</v>
      </c>
      <c r="CB345" s="134">
        <v>572</v>
      </c>
      <c r="CC345" s="135">
        <v>0.48</v>
      </c>
      <c r="CD345" s="134"/>
      <c r="CE345" s="134"/>
      <c r="CF345" s="137">
        <v>528</v>
      </c>
      <c r="CG345" s="134">
        <v>367</v>
      </c>
      <c r="CH345" s="132"/>
      <c r="CI345" s="132"/>
      <c r="CJ345" s="229" t="s">
        <v>820</v>
      </c>
      <c r="CK345" s="233" t="s">
        <v>820</v>
      </c>
      <c r="CL345" s="138">
        <v>204</v>
      </c>
      <c r="CM345" s="138">
        <v>0</v>
      </c>
      <c r="CN345" s="135">
        <v>0</v>
      </c>
      <c r="CO345" s="135">
        <v>0.69</v>
      </c>
      <c r="CP345" s="139"/>
      <c r="CQ345" s="135">
        <v>1</v>
      </c>
      <c r="CR345" s="179">
        <v>43175</v>
      </c>
      <c r="CS345" s="180">
        <v>43367</v>
      </c>
      <c r="CT345" s="181">
        <v>43493</v>
      </c>
      <c r="CU345" s="181">
        <v>43311</v>
      </c>
      <c r="CV345" s="181">
        <v>43395</v>
      </c>
      <c r="CW345" s="181">
        <v>43395</v>
      </c>
      <c r="CX345" s="181">
        <v>43479</v>
      </c>
      <c r="CY345" s="135">
        <v>0.55554272808135341</v>
      </c>
      <c r="CZ345" s="134">
        <v>7589</v>
      </c>
      <c r="DA345" s="135">
        <v>9.7087378640776691E-3</v>
      </c>
      <c r="DB345" s="135">
        <v>0.3300970873786408</v>
      </c>
      <c r="DC345" s="135">
        <v>0.20388349514563106</v>
      </c>
      <c r="DD345" s="135">
        <v>0</v>
      </c>
      <c r="DE345" s="140">
        <v>0</v>
      </c>
      <c r="DF345" s="13" t="s">
        <v>820</v>
      </c>
      <c r="DG345" s="80" t="s">
        <v>706</v>
      </c>
      <c r="DH345" s="18" t="b">
        <v>0</v>
      </c>
      <c r="DI345" s="79"/>
      <c r="DJ345" s="79"/>
      <c r="DK345" s="192"/>
      <c r="DL345" s="174"/>
      <c r="DM345" s="193"/>
      <c r="DN345" s="135"/>
      <c r="DO345" s="79"/>
      <c r="DP345" s="79"/>
      <c r="DQ345" s="79"/>
      <c r="DR345" s="79"/>
      <c r="DS345" s="79"/>
      <c r="DT345" s="79"/>
      <c r="DU345" s="79"/>
      <c r="DV345" s="18"/>
      <c r="DW345" s="18"/>
      <c r="DX345" s="18"/>
      <c r="DY345" s="177"/>
      <c r="DZ345" s="177">
        <v>0</v>
      </c>
      <c r="EA345" s="177">
        <v>0</v>
      </c>
      <c r="EB345" s="177">
        <v>0</v>
      </c>
      <c r="EC345" s="177">
        <v>0</v>
      </c>
      <c r="ED345" s="177">
        <v>0</v>
      </c>
      <c r="EE345" s="177">
        <v>0</v>
      </c>
      <c r="EF345" s="177">
        <v>0</v>
      </c>
      <c r="EG345" s="177">
        <v>0</v>
      </c>
      <c r="EH345" s="177">
        <v>0</v>
      </c>
      <c r="EI345" s="177">
        <v>0</v>
      </c>
      <c r="EJ345" s="177">
        <v>0</v>
      </c>
      <c r="EK345" s="177">
        <v>0</v>
      </c>
      <c r="EL345" s="177">
        <v>0</v>
      </c>
      <c r="EM345" s="177">
        <v>0</v>
      </c>
      <c r="EN345" s="177">
        <v>0</v>
      </c>
      <c r="EO345" s="177">
        <v>0</v>
      </c>
      <c r="EP345" s="177">
        <v>378</v>
      </c>
      <c r="EQ345" s="177">
        <v>0</v>
      </c>
      <c r="ER345" s="177">
        <v>0</v>
      </c>
      <c r="ES345" s="177">
        <v>0</v>
      </c>
      <c r="ET345" s="177">
        <v>0</v>
      </c>
      <c r="EU345" s="177">
        <v>395</v>
      </c>
      <c r="EV345" s="177">
        <v>0</v>
      </c>
      <c r="EW345" s="177">
        <v>0</v>
      </c>
      <c r="EX345" s="177">
        <v>0</v>
      </c>
      <c r="EY345" s="177">
        <v>475</v>
      </c>
      <c r="EZ345" s="177">
        <v>0</v>
      </c>
      <c r="FA345" s="177">
        <v>0</v>
      </c>
      <c r="FB345" s="177">
        <v>565</v>
      </c>
      <c r="FC345" s="250">
        <v>272</v>
      </c>
      <c r="FD345" s="245">
        <v>149</v>
      </c>
      <c r="FE345" s="245">
        <v>149</v>
      </c>
      <c r="FF345" s="242">
        <v>149</v>
      </c>
      <c r="FG345" s="250">
        <v>405</v>
      </c>
      <c r="FH345" s="250">
        <v>405</v>
      </c>
      <c r="FI345" s="250">
        <v>405</v>
      </c>
      <c r="FJ345" s="250">
        <v>405</v>
      </c>
      <c r="FK345" s="250">
        <v>325</v>
      </c>
      <c r="FL345" s="250">
        <v>325</v>
      </c>
      <c r="FM345" s="250">
        <v>325</v>
      </c>
      <c r="FN345" s="250">
        <v>325</v>
      </c>
      <c r="FO345" s="250">
        <v>325</v>
      </c>
      <c r="FP345" s="250">
        <v>325</v>
      </c>
      <c r="FQ345" s="250">
        <v>325</v>
      </c>
      <c r="FR345" s="250">
        <v>325</v>
      </c>
      <c r="FS345" s="250">
        <v>325</v>
      </c>
      <c r="FT345" s="250">
        <v>325</v>
      </c>
      <c r="FU345" s="250">
        <v>325</v>
      </c>
      <c r="FV345" s="250">
        <v>325</v>
      </c>
      <c r="FW345" s="250">
        <v>325</v>
      </c>
      <c r="FX345" s="250">
        <v>325</v>
      </c>
      <c r="FY345" s="250">
        <v>325</v>
      </c>
      <c r="FZ345" s="250">
        <v>325</v>
      </c>
      <c r="GA345" s="250">
        <v>325</v>
      </c>
      <c r="GB345" s="250">
        <v>325</v>
      </c>
      <c r="GC345" s="250">
        <v>325</v>
      </c>
      <c r="GD345" s="250">
        <v>270</v>
      </c>
      <c r="GE345" s="250">
        <v>270</v>
      </c>
      <c r="GF345" s="250">
        <v>265</v>
      </c>
      <c r="GG345" s="245">
        <v>260</v>
      </c>
      <c r="GH345" s="245">
        <v>260</v>
      </c>
      <c r="GI345" s="245">
        <v>260</v>
      </c>
      <c r="GJ345" s="245">
        <v>260</v>
      </c>
      <c r="GK345" s="245">
        <v>260</v>
      </c>
      <c r="GL345" s="245">
        <v>260</v>
      </c>
      <c r="GM345" s="245">
        <v>260</v>
      </c>
      <c r="GN345" s="245">
        <v>260</v>
      </c>
      <c r="GO345" s="245">
        <v>260</v>
      </c>
      <c r="GP345" s="245">
        <v>260</v>
      </c>
      <c r="GQ345" s="245">
        <v>260</v>
      </c>
      <c r="GR345" s="245">
        <v>256</v>
      </c>
      <c r="GS345" s="245">
        <v>254</v>
      </c>
      <c r="GT345" s="245">
        <v>254</v>
      </c>
      <c r="GU345" s="245">
        <v>252</v>
      </c>
      <c r="GV345" s="245">
        <v>252</v>
      </c>
      <c r="GW345" s="245">
        <v>252</v>
      </c>
      <c r="GX345" s="245">
        <v>252</v>
      </c>
      <c r="GY345" s="245">
        <v>252</v>
      </c>
      <c r="GZ345" s="245">
        <v>252</v>
      </c>
      <c r="HA345" s="245">
        <v>252</v>
      </c>
      <c r="HB345" s="245">
        <v>238</v>
      </c>
      <c r="HC345" s="245">
        <v>238</v>
      </c>
      <c r="HD345" s="245">
        <v>238</v>
      </c>
      <c r="HE345" s="245">
        <v>1</v>
      </c>
      <c r="HF345" s="245">
        <v>235</v>
      </c>
      <c r="HG345" s="245">
        <v>235</v>
      </c>
      <c r="HH345" s="245">
        <v>235</v>
      </c>
      <c r="HI345" s="245">
        <v>235</v>
      </c>
      <c r="HJ345" s="245">
        <v>235</v>
      </c>
      <c r="HK345" s="198"/>
      <c r="HL345" s="198"/>
      <c r="HM345" s="245">
        <v>235</v>
      </c>
      <c r="HN345" s="245">
        <v>232</v>
      </c>
      <c r="HO345" s="245">
        <v>235</v>
      </c>
      <c r="HP345" s="245">
        <v>218</v>
      </c>
      <c r="HQ345" s="245">
        <v>218</v>
      </c>
      <c r="HR345" s="245">
        <v>212</v>
      </c>
      <c r="HS345" s="245">
        <v>212</v>
      </c>
      <c r="HT345" s="245">
        <v>212</v>
      </c>
      <c r="HU345" s="245">
        <v>212</v>
      </c>
      <c r="HV345" s="198"/>
      <c r="HW345" s="245">
        <v>209</v>
      </c>
      <c r="HX345" s="245">
        <v>209</v>
      </c>
      <c r="HY345" s="245">
        <v>204</v>
      </c>
      <c r="HZ345" s="245">
        <v>204</v>
      </c>
      <c r="IA345" s="245">
        <v>204</v>
      </c>
      <c r="IB345" s="245">
        <v>204</v>
      </c>
      <c r="IC345" s="245">
        <v>204</v>
      </c>
      <c r="ID345" s="245">
        <v>204</v>
      </c>
      <c r="IE345" s="245">
        <v>204</v>
      </c>
      <c r="IF345" s="245">
        <v>195</v>
      </c>
      <c r="IG345" s="245">
        <v>195</v>
      </c>
      <c r="IH345" s="245">
        <v>195</v>
      </c>
      <c r="II345" s="245">
        <v>195</v>
      </c>
      <c r="IJ345" s="245">
        <v>195</v>
      </c>
      <c r="IK345" s="245">
        <v>195</v>
      </c>
      <c r="IL345" s="245">
        <v>195</v>
      </c>
      <c r="IM345" s="245">
        <v>195</v>
      </c>
      <c r="IN345" s="245">
        <v>195</v>
      </c>
      <c r="IO345" s="245">
        <v>195</v>
      </c>
      <c r="IP345" s="245">
        <v>193</v>
      </c>
      <c r="IQ345" s="245">
        <v>193</v>
      </c>
      <c r="IR345" s="245">
        <v>193</v>
      </c>
      <c r="IS345" s="245">
        <v>193</v>
      </c>
      <c r="IT345" s="245">
        <v>188</v>
      </c>
      <c r="IU345" s="245">
        <v>188</v>
      </c>
      <c r="IV345" s="245">
        <v>188</v>
      </c>
      <c r="IW345" s="245">
        <v>188</v>
      </c>
      <c r="IX345" s="245">
        <v>188</v>
      </c>
      <c r="IY345" s="245">
        <v>178</v>
      </c>
      <c r="IZ345" s="198"/>
      <c r="JA345" s="245">
        <v>170</v>
      </c>
      <c r="JB345" s="245">
        <v>170</v>
      </c>
      <c r="JC345" s="245">
        <v>170</v>
      </c>
      <c r="JD345" s="242">
        <v>165</v>
      </c>
      <c r="JE345" s="242">
        <v>165</v>
      </c>
      <c r="JF345" s="242">
        <v>165</v>
      </c>
      <c r="JG345" s="242">
        <v>160</v>
      </c>
      <c r="JH345" s="242">
        <v>160</v>
      </c>
      <c r="JI345" s="242">
        <v>160</v>
      </c>
      <c r="JJ345" s="242"/>
      <c r="JK345" s="242">
        <v>160</v>
      </c>
      <c r="JL345" s="242">
        <v>160</v>
      </c>
      <c r="JM345" s="242">
        <v>160</v>
      </c>
      <c r="JN345" s="242">
        <v>124</v>
      </c>
      <c r="JO345" s="242">
        <v>124</v>
      </c>
      <c r="JP345" s="242">
        <v>124</v>
      </c>
      <c r="JQ345" s="198"/>
      <c r="JR345" s="242">
        <v>122</v>
      </c>
      <c r="JS345" s="242">
        <v>122</v>
      </c>
      <c r="JT345" s="242">
        <v>122</v>
      </c>
      <c r="JU345" s="242">
        <v>117</v>
      </c>
      <c r="JV345" s="242">
        <v>115</v>
      </c>
      <c r="JW345" s="242">
        <v>115</v>
      </c>
      <c r="JX345" s="242">
        <v>115</v>
      </c>
      <c r="JY345" s="242">
        <v>107</v>
      </c>
      <c r="JZ345" s="242">
        <v>107</v>
      </c>
      <c r="KA345" s="242">
        <v>137</v>
      </c>
      <c r="KB345" s="242">
        <v>134</v>
      </c>
      <c r="KC345" s="242">
        <v>134</v>
      </c>
      <c r="KD345" s="242">
        <v>134</v>
      </c>
      <c r="KE345" s="242">
        <v>134</v>
      </c>
      <c r="KF345" s="242">
        <v>134</v>
      </c>
      <c r="KG345" s="242">
        <v>134</v>
      </c>
      <c r="KH345" s="244">
        <v>429</v>
      </c>
      <c r="KI345" s="244">
        <v>429</v>
      </c>
      <c r="KJ345" s="244">
        <v>429</v>
      </c>
      <c r="KK345" s="244">
        <v>429</v>
      </c>
      <c r="KL345" s="244">
        <v>429</v>
      </c>
      <c r="KM345" s="244">
        <v>429</v>
      </c>
      <c r="KN345" s="244">
        <v>429</v>
      </c>
      <c r="KO345" s="244">
        <v>429</v>
      </c>
      <c r="KP345" s="244">
        <v>429</v>
      </c>
      <c r="KQ345" s="244">
        <v>429</v>
      </c>
      <c r="KR345" s="244">
        <v>429</v>
      </c>
      <c r="KS345" s="244">
        <v>429</v>
      </c>
      <c r="KT345" s="244">
        <v>419</v>
      </c>
      <c r="KU345" s="244">
        <v>416</v>
      </c>
      <c r="KV345" s="244">
        <v>414</v>
      </c>
      <c r="KW345" s="244">
        <v>414</v>
      </c>
      <c r="KX345" s="198"/>
      <c r="KY345" s="198"/>
      <c r="KZ345" s="198"/>
      <c r="LA345" s="198"/>
      <c r="LB345" s="244">
        <v>393</v>
      </c>
      <c r="LC345" s="242">
        <v>160</v>
      </c>
      <c r="LD345" s="242">
        <v>160</v>
      </c>
      <c r="LE345" s="244">
        <v>371</v>
      </c>
      <c r="LF345" s="243">
        <v>0</v>
      </c>
      <c r="LG345" s="244">
        <v>365</v>
      </c>
      <c r="LH345" s="198"/>
      <c r="LI345" s="198"/>
      <c r="LJ345" s="198"/>
      <c r="LK345" s="198"/>
      <c r="LL345" s="198"/>
      <c r="LM345" s="198"/>
      <c r="LN345" s="198"/>
      <c r="LO345" s="198"/>
      <c r="LP345" s="198"/>
      <c r="LQ345" s="244">
        <v>365</v>
      </c>
      <c r="LR345" s="198"/>
      <c r="LS345" s="198"/>
      <c r="LT345" s="198"/>
      <c r="LU345" s="198"/>
      <c r="LV345" s="198"/>
      <c r="LW345" s="198"/>
      <c r="LX345" s="198"/>
      <c r="LY345" s="198"/>
      <c r="LZ345" s="198"/>
      <c r="MA345" s="198"/>
      <c r="MB345" s="198"/>
      <c r="MC345" s="198"/>
      <c r="MD345" s="198"/>
      <c r="ME345" s="198"/>
      <c r="MF345" s="198"/>
      <c r="MG345" s="198"/>
      <c r="MH345" s="198"/>
      <c r="MI345" s="198"/>
      <c r="MJ345" s="198"/>
      <c r="MK345" s="198"/>
      <c r="ML345" s="198"/>
      <c r="MM345" s="198"/>
      <c r="MN345" s="244">
        <v>365</v>
      </c>
      <c r="MO345" s="242">
        <v>272</v>
      </c>
      <c r="MP345" s="198"/>
      <c r="MQ345" s="242">
        <v>272</v>
      </c>
      <c r="MR345" s="198"/>
      <c r="MS345" s="198"/>
      <c r="MT345" s="198"/>
      <c r="MU345" s="198"/>
      <c r="MV345" s="198"/>
      <c r="MW345" s="198"/>
      <c r="MX345" s="198"/>
      <c r="MY345" s="198"/>
      <c r="MZ345" s="198"/>
      <c r="NA345" s="242">
        <v>272</v>
      </c>
      <c r="NB345" s="198"/>
      <c r="NC345" s="198"/>
      <c r="ND345" s="198"/>
      <c r="NE345" s="198"/>
      <c r="NF345" s="198"/>
      <c r="NG345" s="198"/>
      <c r="NH345" s="198"/>
      <c r="NI345" s="198"/>
      <c r="NJ345" s="198"/>
      <c r="NK345" s="198"/>
      <c r="NL345" s="198"/>
      <c r="NM345" s="198"/>
      <c r="NN345" s="198"/>
      <c r="NO345" s="198"/>
      <c r="NP345" s="198"/>
      <c r="NQ345" s="198"/>
      <c r="NR345" s="198"/>
      <c r="NS345" s="198"/>
      <c r="NT345" s="198"/>
      <c r="NU345" s="198"/>
      <c r="NV345" s="198"/>
      <c r="NW345" s="198"/>
      <c r="NX345" s="198"/>
      <c r="NY345" s="198"/>
      <c r="NZ345" s="198"/>
      <c r="OA345" s="198"/>
      <c r="OB345" s="198"/>
      <c r="OC345" s="198"/>
      <c r="OD345" s="198"/>
      <c r="OE345" s="198"/>
      <c r="OF345" s="198"/>
      <c r="OG345" s="198"/>
      <c r="OH345" s="198"/>
      <c r="OI345" s="198"/>
      <c r="OJ345" s="198"/>
      <c r="OK345" s="198"/>
      <c r="OL345" s="198"/>
      <c r="OM345" s="198"/>
      <c r="ON345" s="198"/>
      <c r="OO345" s="198"/>
      <c r="OP345" s="198"/>
      <c r="OQ345" s="198"/>
      <c r="OR345" s="198"/>
      <c r="OS345" s="198"/>
      <c r="OT345" s="198"/>
      <c r="OU345" s="198"/>
      <c r="OV345" s="198"/>
      <c r="OW345" s="198"/>
      <c r="OX345" s="198"/>
      <c r="OY345" s="198"/>
      <c r="OZ345" s="198"/>
      <c r="PA345" s="198"/>
      <c r="PB345" s="198"/>
      <c r="PC345" s="198"/>
      <c r="PD345" s="198"/>
      <c r="PE345" s="198"/>
      <c r="PF345" s="198"/>
      <c r="PG345" s="198"/>
      <c r="PH345" s="198"/>
      <c r="PI345" s="198"/>
      <c r="PJ345" s="198"/>
      <c r="PK345" s="198"/>
      <c r="PL345" s="198"/>
      <c r="PM345" s="198"/>
      <c r="PN345" s="198"/>
      <c r="PO345" s="198"/>
      <c r="PP345" s="198"/>
      <c r="PQ345" s="198"/>
      <c r="PR345" s="198"/>
      <c r="PS345" s="198"/>
      <c r="PT345" s="198"/>
      <c r="PU345" s="198"/>
      <c r="PV345" s="198"/>
      <c r="PW345" s="198"/>
      <c r="PX345" s="261"/>
      <c r="PY345" s="261"/>
      <c r="PZ345" s="261"/>
      <c r="QA345" s="261"/>
      <c r="QB345" s="261"/>
      <c r="QC345" s="261"/>
      <c r="QD345" s="261"/>
      <c r="QE345" s="261"/>
      <c r="QF345" s="261"/>
      <c r="QG345" s="261"/>
      <c r="QH345" s="261"/>
      <c r="QI345" s="261"/>
      <c r="QJ345" s="261"/>
      <c r="QK345" s="261"/>
      <c r="QL345" s="261"/>
      <c r="QM345" s="261"/>
      <c r="QN345" s="261"/>
      <c r="QO345" s="261"/>
      <c r="QP345" s="261"/>
      <c r="QQ345" s="261"/>
      <c r="QR345" s="261"/>
      <c r="QS345" s="261"/>
      <c r="QT345" s="261"/>
      <c r="QU345" s="261"/>
      <c r="QV345" s="261"/>
      <c r="QW345" s="261"/>
      <c r="QX345" s="261"/>
      <c r="QY345" s="261"/>
      <c r="QZ345" s="261"/>
      <c r="RA345" s="261"/>
      <c r="RB345" s="261"/>
      <c r="RC345" s="261"/>
      <c r="RD345" s="261"/>
      <c r="RE345" s="261"/>
      <c r="RF345" s="261"/>
      <c r="RG345" s="261"/>
      <c r="RH345" s="261"/>
      <c r="RI345" s="261"/>
      <c r="RJ345" s="261"/>
      <c r="RK345" s="261"/>
      <c r="RL345" s="261"/>
      <c r="RM345" s="261"/>
      <c r="RN345" s="261"/>
      <c r="RO345" s="261"/>
      <c r="RP345" s="261"/>
      <c r="RQ345" s="261"/>
      <c r="RR345" s="261"/>
      <c r="RS345" s="261"/>
      <c r="RT345" s="261"/>
      <c r="RU345" s="261"/>
      <c r="RV345" s="261"/>
      <c r="RW345" s="261"/>
      <c r="RX345" s="261"/>
      <c r="RY345" s="261"/>
      <c r="RZ345" s="261"/>
      <c r="SA345" s="261"/>
      <c r="SB345" s="261"/>
      <c r="SC345" s="261"/>
      <c r="SD345" s="261"/>
      <c r="SE345" s="261"/>
    </row>
    <row r="346" spans="1:499" x14ac:dyDescent="0.2">
      <c r="A346" s="230" t="s">
        <v>830</v>
      </c>
      <c r="B346" s="231" t="s">
        <v>1538</v>
      </c>
      <c r="C346" s="225"/>
      <c r="D346" s="225"/>
      <c r="E346" s="225"/>
      <c r="F346" s="226" t="s">
        <v>6073</v>
      </c>
      <c r="G346" s="226" t="s">
        <v>5550</v>
      </c>
      <c r="H346" s="226" t="s">
        <v>5551</v>
      </c>
      <c r="I346" s="226" t="s">
        <v>6068</v>
      </c>
      <c r="J346" s="226"/>
      <c r="K346" s="226"/>
      <c r="L346" s="226"/>
      <c r="M346" s="226"/>
      <c r="N346" s="226" t="s">
        <v>5553</v>
      </c>
      <c r="O346" s="226" t="s">
        <v>5554</v>
      </c>
      <c r="P346" s="226"/>
      <c r="Q346" s="237">
        <v>0</v>
      </c>
      <c r="R346" s="238"/>
      <c r="S346" s="238"/>
      <c r="T346" s="238"/>
      <c r="U346" s="238"/>
      <c r="V346" s="238"/>
      <c r="W346" s="232" t="s">
        <v>5570</v>
      </c>
      <c r="X346" s="232"/>
      <c r="Y346" s="232" t="s">
        <v>5556</v>
      </c>
      <c r="Z346" s="235">
        <v>1.43</v>
      </c>
      <c r="AA346" s="235">
        <v>2.85</v>
      </c>
      <c r="AB346" s="235">
        <v>0</v>
      </c>
      <c r="AC346" s="224">
        <v>36526</v>
      </c>
      <c r="AD346" s="224">
        <v>36526</v>
      </c>
      <c r="AE346" s="125">
        <v>18</v>
      </c>
      <c r="AF346" s="125">
        <v>24</v>
      </c>
      <c r="AG346" s="125">
        <v>12</v>
      </c>
      <c r="AH346" s="236">
        <v>1</v>
      </c>
      <c r="AI346" s="236" t="s">
        <v>819</v>
      </c>
      <c r="AJ346" s="125" t="s">
        <v>6225</v>
      </c>
      <c r="AK346" s="175" t="s">
        <v>5144</v>
      </c>
      <c r="AL346" s="125" t="s">
        <v>820</v>
      </c>
      <c r="AM346" s="27" t="s">
        <v>5060</v>
      </c>
      <c r="AN346" s="126">
        <v>286.11</v>
      </c>
      <c r="AO346" s="126">
        <v>4.0999999999999996</v>
      </c>
      <c r="AP346" s="126">
        <v>5.5</v>
      </c>
      <c r="AQ346" s="126">
        <v>0.9</v>
      </c>
      <c r="AR346" s="125">
        <v>0</v>
      </c>
      <c r="AS346" s="125">
        <v>0</v>
      </c>
      <c r="AT346" s="178">
        <v>43333</v>
      </c>
      <c r="AU346" s="178"/>
      <c r="AV346" s="178">
        <v>43415</v>
      </c>
      <c r="AW346" s="239" t="s">
        <v>855</v>
      </c>
      <c r="AX346" s="239" t="s">
        <v>846</v>
      </c>
      <c r="AY346" s="127"/>
      <c r="AZ346" s="127"/>
      <c r="BA346" s="128">
        <v>1000</v>
      </c>
      <c r="BB346" s="128" t="s">
        <v>489</v>
      </c>
      <c r="BC346" s="128"/>
      <c r="BD346" s="128">
        <v>1</v>
      </c>
      <c r="BE346" s="129" t="s">
        <v>541</v>
      </c>
      <c r="BF346" s="130">
        <v>1</v>
      </c>
      <c r="BG346" s="240"/>
      <c r="BH346" s="241"/>
      <c r="BI346" s="190"/>
      <c r="BJ346" s="131">
        <v>4724</v>
      </c>
      <c r="BK346" s="191">
        <v>12360</v>
      </c>
      <c r="BL346" s="13">
        <v>3141</v>
      </c>
      <c r="BM346" s="13">
        <v>1559</v>
      </c>
      <c r="BN346" s="27" t="s">
        <v>705</v>
      </c>
      <c r="BO346" s="13" t="s">
        <v>5562</v>
      </c>
      <c r="BP346" s="222">
        <v>5249</v>
      </c>
      <c r="BQ346" s="132"/>
      <c r="BR346" s="133"/>
      <c r="BS346" s="125">
        <v>1000000000</v>
      </c>
      <c r="BT346" s="134">
        <v>2252</v>
      </c>
      <c r="BU346" s="135">
        <v>0.52329999999999999</v>
      </c>
      <c r="BV346" s="134">
        <v>3998</v>
      </c>
      <c r="BW346" s="136">
        <v>0</v>
      </c>
      <c r="BX346" s="136">
        <v>2550</v>
      </c>
      <c r="BY346" s="136">
        <v>1448</v>
      </c>
      <c r="BZ346" s="134">
        <v>0</v>
      </c>
      <c r="CA346" s="134">
        <v>0</v>
      </c>
      <c r="CB346" s="134">
        <v>6250</v>
      </c>
      <c r="CC346" s="135">
        <v>-0.32300000000000001</v>
      </c>
      <c r="CD346" s="134"/>
      <c r="CE346" s="134"/>
      <c r="CF346" s="137">
        <v>0</v>
      </c>
      <c r="CG346" s="134">
        <v>1575</v>
      </c>
      <c r="CH346" s="132"/>
      <c r="CI346" s="132"/>
      <c r="CJ346" s="229" t="s">
        <v>820</v>
      </c>
      <c r="CK346" s="233" t="s">
        <v>820</v>
      </c>
      <c r="CL346" s="138">
        <v>0</v>
      </c>
      <c r="CM346" s="138">
        <v>0</v>
      </c>
      <c r="CN346" s="135">
        <v>0</v>
      </c>
      <c r="CO346" s="135">
        <v>1.32</v>
      </c>
      <c r="CP346" s="139"/>
      <c r="CQ346" s="135">
        <v>1</v>
      </c>
      <c r="CR346" s="179">
        <v>43479</v>
      </c>
      <c r="CS346" s="180">
        <v>43479</v>
      </c>
      <c r="CT346" s="181">
        <v>43605</v>
      </c>
      <c r="CU346" s="181">
        <v>43311</v>
      </c>
      <c r="CV346" s="181">
        <v>43395</v>
      </c>
      <c r="CW346" s="181">
        <v>43395</v>
      </c>
      <c r="CX346" s="181">
        <v>43479</v>
      </c>
      <c r="CY346" s="135">
        <v>0</v>
      </c>
      <c r="CZ346" s="134">
        <v>0</v>
      </c>
      <c r="DA346" s="135">
        <v>0</v>
      </c>
      <c r="DB346" s="135">
        <v>0</v>
      </c>
      <c r="DC346" s="135">
        <v>2.197802197802198E-2</v>
      </c>
      <c r="DD346" s="135">
        <v>0</v>
      </c>
      <c r="DE346" s="140">
        <v>0</v>
      </c>
      <c r="DF346" s="13" t="s">
        <v>820</v>
      </c>
      <c r="DG346" s="80" t="s">
        <v>820</v>
      </c>
      <c r="DH346" s="18" t="b">
        <v>0</v>
      </c>
      <c r="DI346" s="79"/>
      <c r="DJ346" s="79"/>
      <c r="DK346" s="192"/>
      <c r="DL346" s="174"/>
      <c r="DM346" s="193"/>
      <c r="DN346" s="135"/>
      <c r="DO346" s="79"/>
      <c r="DP346" s="79"/>
      <c r="DQ346" s="79"/>
      <c r="DR346" s="79"/>
      <c r="DS346" s="79"/>
      <c r="DT346" s="79"/>
      <c r="DU346" s="79"/>
      <c r="DV346" s="18"/>
      <c r="DW346" s="18"/>
      <c r="DX346" s="18"/>
      <c r="DY346" s="177"/>
      <c r="DZ346" s="177">
        <v>0</v>
      </c>
      <c r="EA346" s="177">
        <v>0</v>
      </c>
      <c r="EB346" s="177">
        <v>0</v>
      </c>
      <c r="EC346" s="177">
        <v>0</v>
      </c>
      <c r="ED346" s="177">
        <v>0</v>
      </c>
      <c r="EE346" s="177">
        <v>0</v>
      </c>
      <c r="EF346" s="177">
        <v>0</v>
      </c>
      <c r="EG346" s="177">
        <v>0</v>
      </c>
      <c r="EH346" s="177">
        <v>0</v>
      </c>
      <c r="EI346" s="177">
        <v>0</v>
      </c>
      <c r="EJ346" s="177">
        <v>0</v>
      </c>
      <c r="EK346" s="177">
        <v>0</v>
      </c>
      <c r="EL346" s="177">
        <v>0</v>
      </c>
      <c r="EM346" s="177">
        <v>0</v>
      </c>
      <c r="EN346" s="177">
        <v>0</v>
      </c>
      <c r="EO346" s="177">
        <v>0</v>
      </c>
      <c r="EP346" s="177">
        <v>0</v>
      </c>
      <c r="EQ346" s="177">
        <v>0</v>
      </c>
      <c r="ER346" s="177">
        <v>0</v>
      </c>
      <c r="ES346" s="177">
        <v>0</v>
      </c>
      <c r="ET346" s="177">
        <v>0</v>
      </c>
      <c r="EU346" s="177">
        <v>2005</v>
      </c>
      <c r="EV346" s="177">
        <v>0</v>
      </c>
      <c r="EW346" s="177">
        <v>0</v>
      </c>
      <c r="EX346" s="177">
        <v>0</v>
      </c>
      <c r="EY346" s="177">
        <v>2504</v>
      </c>
      <c r="EZ346" s="177">
        <v>0</v>
      </c>
      <c r="FA346" s="177">
        <v>0</v>
      </c>
      <c r="FB346" s="177">
        <v>4476</v>
      </c>
      <c r="FC346" s="250">
        <v>1484</v>
      </c>
      <c r="FD346" s="242">
        <v>945</v>
      </c>
      <c r="FE346" s="242">
        <v>920</v>
      </c>
      <c r="FF346" s="242">
        <v>920</v>
      </c>
      <c r="FG346" s="245">
        <v>549</v>
      </c>
      <c r="FH346" s="245">
        <v>495</v>
      </c>
      <c r="FI346" s="242">
        <v>495</v>
      </c>
      <c r="FJ346" s="242">
        <v>495</v>
      </c>
      <c r="FK346" s="242">
        <v>796</v>
      </c>
      <c r="FL346" s="242">
        <v>796</v>
      </c>
      <c r="FM346" s="242">
        <v>796</v>
      </c>
      <c r="FN346" s="242">
        <v>796</v>
      </c>
      <c r="FO346" s="242">
        <v>796</v>
      </c>
      <c r="FP346" s="242">
        <v>796</v>
      </c>
      <c r="FQ346" s="242">
        <v>796</v>
      </c>
      <c r="FR346" s="242">
        <v>796</v>
      </c>
      <c r="FS346" s="242">
        <v>796</v>
      </c>
      <c r="FT346" s="242">
        <v>796</v>
      </c>
      <c r="FU346" s="242">
        <v>796</v>
      </c>
      <c r="FV346" s="242">
        <v>796</v>
      </c>
      <c r="FW346" s="242">
        <v>796</v>
      </c>
      <c r="FX346" s="242">
        <v>796</v>
      </c>
      <c r="FY346" s="242">
        <v>796</v>
      </c>
      <c r="FZ346" s="242">
        <v>796</v>
      </c>
      <c r="GA346" s="242">
        <v>796</v>
      </c>
      <c r="GB346" s="242">
        <v>796</v>
      </c>
      <c r="GC346" s="242">
        <v>796</v>
      </c>
      <c r="GD346" s="242">
        <v>1101</v>
      </c>
      <c r="GE346" s="242">
        <v>1101</v>
      </c>
      <c r="GF346" s="242">
        <v>1094</v>
      </c>
      <c r="GG346" s="242">
        <v>1084</v>
      </c>
      <c r="GH346" s="242">
        <v>1039</v>
      </c>
      <c r="GI346" s="242">
        <v>1039</v>
      </c>
      <c r="GJ346" s="242">
        <v>1039</v>
      </c>
      <c r="GK346" s="242">
        <v>1035</v>
      </c>
      <c r="GL346" s="242">
        <v>977</v>
      </c>
      <c r="GM346" s="242">
        <v>957</v>
      </c>
      <c r="GN346" s="242">
        <v>902</v>
      </c>
      <c r="GO346" s="242">
        <v>856</v>
      </c>
      <c r="GP346" s="242">
        <v>856</v>
      </c>
      <c r="GQ346" s="242">
        <v>856</v>
      </c>
      <c r="GR346" s="242">
        <v>856</v>
      </c>
      <c r="GS346" s="242">
        <v>816</v>
      </c>
      <c r="GT346" s="242">
        <v>771</v>
      </c>
      <c r="GU346" s="242">
        <v>724</v>
      </c>
      <c r="GV346" s="242">
        <v>670</v>
      </c>
      <c r="GW346" s="242">
        <v>670</v>
      </c>
      <c r="GX346" s="242">
        <v>670</v>
      </c>
      <c r="GY346" s="242">
        <v>657</v>
      </c>
      <c r="GZ346" s="242">
        <v>641</v>
      </c>
      <c r="HA346" s="242">
        <v>641</v>
      </c>
      <c r="HB346" s="242">
        <v>569</v>
      </c>
      <c r="HC346" s="242">
        <v>569</v>
      </c>
      <c r="HD346" s="242">
        <v>569</v>
      </c>
      <c r="HE346" s="242">
        <v>1</v>
      </c>
      <c r="HF346" s="242">
        <v>524</v>
      </c>
      <c r="HG346" s="242">
        <v>524</v>
      </c>
      <c r="HH346" s="242">
        <v>1424</v>
      </c>
      <c r="HI346" s="242">
        <v>1424</v>
      </c>
      <c r="HJ346" s="242">
        <v>1385</v>
      </c>
      <c r="HK346" s="196"/>
      <c r="HL346" s="196"/>
      <c r="HM346" s="242">
        <v>1346</v>
      </c>
      <c r="HN346" s="242">
        <v>1291</v>
      </c>
      <c r="HO346" s="242">
        <v>524</v>
      </c>
      <c r="HP346" s="242">
        <v>1228</v>
      </c>
      <c r="HQ346" s="242">
        <v>1228</v>
      </c>
      <c r="HR346" s="242">
        <v>1178</v>
      </c>
      <c r="HS346" s="242">
        <v>1178</v>
      </c>
      <c r="HT346" s="242">
        <v>1178</v>
      </c>
      <c r="HU346" s="242">
        <v>1157</v>
      </c>
      <c r="HV346" s="196"/>
      <c r="HW346" s="242">
        <v>1064</v>
      </c>
      <c r="HX346" s="242">
        <v>1047</v>
      </c>
      <c r="HY346" s="242">
        <v>1032</v>
      </c>
      <c r="HZ346" s="242">
        <v>1032</v>
      </c>
      <c r="IA346" s="242">
        <v>1032</v>
      </c>
      <c r="IB346" s="242">
        <v>1932</v>
      </c>
      <c r="IC346" s="242">
        <v>1902</v>
      </c>
      <c r="ID346" s="242">
        <v>1897</v>
      </c>
      <c r="IE346" s="242">
        <v>1866</v>
      </c>
      <c r="IF346" s="242">
        <v>1816</v>
      </c>
      <c r="IG346" s="242">
        <v>1816</v>
      </c>
      <c r="IH346" s="242">
        <v>1816</v>
      </c>
      <c r="II346" s="242">
        <v>1814</v>
      </c>
      <c r="IJ346" s="242">
        <v>1806</v>
      </c>
      <c r="IK346" s="242">
        <v>1793</v>
      </c>
      <c r="IL346" s="242">
        <v>1776</v>
      </c>
      <c r="IM346" s="242">
        <v>1726</v>
      </c>
      <c r="IN346" s="242">
        <v>1726</v>
      </c>
      <c r="IO346" s="242">
        <v>1726</v>
      </c>
      <c r="IP346" s="242">
        <v>1721</v>
      </c>
      <c r="IQ346" s="242">
        <v>1709</v>
      </c>
      <c r="IR346" s="242">
        <v>1709</v>
      </c>
      <c r="IS346" s="242">
        <v>1668</v>
      </c>
      <c r="IT346" s="242">
        <v>1637</v>
      </c>
      <c r="IU346" s="242">
        <v>1637</v>
      </c>
      <c r="IV346" s="242">
        <v>1637</v>
      </c>
      <c r="IW346" s="242">
        <v>1597</v>
      </c>
      <c r="IX346" s="242">
        <v>1587</v>
      </c>
      <c r="IY346" s="242">
        <v>1535</v>
      </c>
      <c r="IZ346" s="196"/>
      <c r="JA346" s="242">
        <v>1507</v>
      </c>
      <c r="JB346" s="242">
        <v>1507</v>
      </c>
      <c r="JC346" s="242">
        <v>1507</v>
      </c>
      <c r="JD346" s="245">
        <v>1450</v>
      </c>
      <c r="JE346" s="245">
        <v>1450</v>
      </c>
      <c r="JF346" s="245">
        <v>1390</v>
      </c>
      <c r="JG346" s="245">
        <v>1378</v>
      </c>
      <c r="JH346" s="245">
        <v>1373</v>
      </c>
      <c r="JI346" s="245">
        <v>1373</v>
      </c>
      <c r="JJ346" s="245"/>
      <c r="JK346" s="242">
        <v>1303</v>
      </c>
      <c r="JL346" s="245">
        <v>1243</v>
      </c>
      <c r="JM346" s="245">
        <v>1213</v>
      </c>
      <c r="JN346" s="245">
        <v>1204</v>
      </c>
      <c r="JO346" s="245">
        <v>1199</v>
      </c>
      <c r="JP346" s="245">
        <v>1199</v>
      </c>
      <c r="JQ346" s="196"/>
      <c r="JR346" s="245">
        <v>1199</v>
      </c>
      <c r="JS346" s="245">
        <v>1199</v>
      </c>
      <c r="JT346" s="245">
        <v>1193</v>
      </c>
      <c r="JU346" s="245">
        <v>1159</v>
      </c>
      <c r="JV346" s="245">
        <v>1129</v>
      </c>
      <c r="JW346" s="245">
        <v>1129</v>
      </c>
      <c r="JX346" s="245">
        <v>1129</v>
      </c>
      <c r="JY346" s="245">
        <v>1124</v>
      </c>
      <c r="JZ346" s="245">
        <v>1109</v>
      </c>
      <c r="KA346" s="245">
        <v>1096</v>
      </c>
      <c r="KB346" s="245">
        <v>1078</v>
      </c>
      <c r="KC346" s="245">
        <v>1078</v>
      </c>
      <c r="KD346" s="245">
        <v>1078</v>
      </c>
      <c r="KE346" s="245">
        <v>1078</v>
      </c>
      <c r="KF346" s="245">
        <v>1068</v>
      </c>
      <c r="KG346" s="245">
        <v>1038</v>
      </c>
      <c r="KH346" s="245">
        <v>1998</v>
      </c>
      <c r="KI346" s="245">
        <v>1998</v>
      </c>
      <c r="KJ346" s="245">
        <v>1998</v>
      </c>
      <c r="KK346" s="245">
        <v>1998</v>
      </c>
      <c r="KL346" s="245">
        <v>1998</v>
      </c>
      <c r="KM346" s="245">
        <v>1970</v>
      </c>
      <c r="KN346" s="245">
        <v>1970</v>
      </c>
      <c r="KO346" s="250">
        <v>2964</v>
      </c>
      <c r="KP346" s="250">
        <v>2964</v>
      </c>
      <c r="KQ346" s="250">
        <v>2964</v>
      </c>
      <c r="KR346" s="250">
        <v>2964</v>
      </c>
      <c r="KS346" s="250">
        <v>2964</v>
      </c>
      <c r="KT346" s="250">
        <v>2964</v>
      </c>
      <c r="KU346" s="250">
        <v>2933</v>
      </c>
      <c r="KV346" s="250">
        <v>2850</v>
      </c>
      <c r="KW346" s="250">
        <v>2850</v>
      </c>
      <c r="KX346" s="196"/>
      <c r="KY346" s="196"/>
      <c r="KZ346" s="196"/>
      <c r="LA346" s="196"/>
      <c r="LB346" s="245">
        <v>2582</v>
      </c>
      <c r="LC346" s="245">
        <v>1373</v>
      </c>
      <c r="LD346" s="245">
        <v>1373</v>
      </c>
      <c r="LE346" s="245">
        <v>2521</v>
      </c>
      <c r="LF346" s="199">
        <v>0</v>
      </c>
      <c r="LG346" s="245">
        <v>2500</v>
      </c>
      <c r="LH346" s="196"/>
      <c r="LI346" s="196"/>
      <c r="LJ346" s="196"/>
      <c r="LK346" s="196"/>
      <c r="LL346" s="196"/>
      <c r="LM346" s="196"/>
      <c r="LN346" s="196"/>
      <c r="LO346" s="196"/>
      <c r="LP346" s="196"/>
      <c r="LQ346" s="245">
        <v>2500</v>
      </c>
      <c r="LR346" s="196"/>
      <c r="LS346" s="196"/>
      <c r="LT346" s="196"/>
      <c r="LU346" s="196"/>
      <c r="LV346" s="196"/>
      <c r="LW346" s="196"/>
      <c r="LX346" s="196"/>
      <c r="LY346" s="196"/>
      <c r="LZ346" s="196"/>
      <c r="MA346" s="196"/>
      <c r="MB346" s="196"/>
      <c r="MC346" s="196"/>
      <c r="MD346" s="196"/>
      <c r="ME346" s="196"/>
      <c r="MF346" s="196"/>
      <c r="MG346" s="196"/>
      <c r="MH346" s="196"/>
      <c r="MI346" s="196"/>
      <c r="MJ346" s="196"/>
      <c r="MK346" s="196"/>
      <c r="ML346" s="196"/>
      <c r="MM346" s="196"/>
      <c r="MN346" s="250">
        <v>2500</v>
      </c>
      <c r="MO346" s="250">
        <v>2252</v>
      </c>
      <c r="MP346" s="196"/>
      <c r="MQ346" s="250">
        <v>2252</v>
      </c>
      <c r="MR346" s="196"/>
      <c r="MS346" s="196"/>
      <c r="MT346" s="196"/>
      <c r="MU346" s="196"/>
      <c r="MV346" s="196"/>
      <c r="MW346" s="196"/>
      <c r="MX346" s="196"/>
      <c r="MY346" s="196"/>
      <c r="MZ346" s="196"/>
      <c r="NA346" s="250">
        <v>2252</v>
      </c>
      <c r="NB346" s="196"/>
      <c r="NC346" s="196"/>
      <c r="ND346" s="196"/>
      <c r="NE346" s="196"/>
      <c r="NF346" s="196"/>
      <c r="NG346" s="196"/>
      <c r="NH346" s="196"/>
      <c r="NI346" s="196"/>
      <c r="NJ346" s="196"/>
      <c r="NK346" s="196"/>
      <c r="NL346" s="196"/>
      <c r="NM346" s="196"/>
      <c r="NN346" s="196"/>
      <c r="NO346" s="196"/>
      <c r="NP346" s="196"/>
      <c r="NQ346" s="196"/>
      <c r="NR346" s="196"/>
      <c r="NS346" s="196"/>
      <c r="NT346" s="196"/>
      <c r="NU346" s="196"/>
      <c r="NV346" s="196"/>
      <c r="NW346" s="196"/>
      <c r="NX346" s="196"/>
      <c r="NY346" s="196"/>
      <c r="NZ346" s="196"/>
      <c r="OA346" s="196"/>
      <c r="OB346" s="196"/>
      <c r="OC346" s="196"/>
      <c r="OD346" s="196"/>
      <c r="OE346" s="196"/>
      <c r="OF346" s="196"/>
      <c r="OG346" s="196"/>
      <c r="OH346" s="196"/>
      <c r="OI346" s="196"/>
      <c r="OJ346" s="196"/>
      <c r="OK346" s="196"/>
      <c r="OL346" s="196"/>
      <c r="OM346" s="196"/>
      <c r="ON346" s="196"/>
      <c r="OO346" s="196"/>
      <c r="OP346" s="196"/>
      <c r="OQ346" s="196"/>
      <c r="OR346" s="196"/>
      <c r="OS346" s="196"/>
      <c r="OT346" s="196"/>
      <c r="OU346" s="196"/>
      <c r="OV346" s="196"/>
      <c r="OW346" s="196"/>
      <c r="OX346" s="196"/>
      <c r="OY346" s="196"/>
      <c r="OZ346" s="196"/>
      <c r="PA346" s="196"/>
      <c r="PB346" s="196"/>
      <c r="PC346" s="196"/>
      <c r="PD346" s="196"/>
      <c r="PE346" s="196"/>
      <c r="PF346" s="196"/>
      <c r="PG346" s="196"/>
      <c r="PH346" s="196"/>
      <c r="PI346" s="196"/>
      <c r="PJ346" s="196"/>
      <c r="PK346" s="196"/>
      <c r="PL346" s="196"/>
      <c r="PM346" s="196"/>
      <c r="PN346" s="196"/>
      <c r="PO346" s="196"/>
      <c r="PP346" s="196"/>
      <c r="PQ346" s="196"/>
      <c r="PR346" s="196"/>
      <c r="PS346" s="196"/>
      <c r="PT346" s="196"/>
      <c r="PU346" s="196"/>
      <c r="PV346" s="196"/>
      <c r="PW346" s="196"/>
      <c r="PX346" s="261"/>
      <c r="PY346" s="261"/>
      <c r="PZ346" s="261"/>
      <c r="QA346" s="261"/>
      <c r="QB346" s="261"/>
      <c r="QC346" s="261"/>
      <c r="QD346" s="261"/>
      <c r="QE346" s="261"/>
      <c r="QF346" s="261"/>
      <c r="QG346" s="261"/>
      <c r="QH346" s="261"/>
      <c r="QI346" s="261"/>
      <c r="QJ346" s="261"/>
      <c r="QK346" s="261"/>
      <c r="QL346" s="261"/>
      <c r="QM346" s="261"/>
      <c r="QN346" s="261"/>
      <c r="QO346" s="261"/>
      <c r="QP346" s="261"/>
      <c r="QQ346" s="261"/>
      <c r="QR346" s="261"/>
      <c r="QS346" s="261"/>
      <c r="QT346" s="261"/>
      <c r="QU346" s="261"/>
      <c r="QV346" s="261"/>
      <c r="QW346" s="261"/>
      <c r="QX346" s="261"/>
      <c r="QY346" s="261"/>
      <c r="QZ346" s="261"/>
      <c r="RA346" s="261"/>
      <c r="RB346" s="261"/>
      <c r="RC346" s="261"/>
      <c r="RD346" s="261"/>
      <c r="RE346" s="261"/>
      <c r="RF346" s="261"/>
      <c r="RG346" s="261"/>
      <c r="RH346" s="261"/>
      <c r="RI346" s="261"/>
      <c r="RJ346" s="261"/>
      <c r="RK346" s="261"/>
      <c r="RL346" s="261"/>
      <c r="RM346" s="261"/>
      <c r="RN346" s="261"/>
      <c r="RO346" s="261"/>
      <c r="RP346" s="261"/>
      <c r="RQ346" s="261"/>
      <c r="RR346" s="261"/>
      <c r="RS346" s="261"/>
      <c r="RT346" s="261"/>
      <c r="RU346" s="261"/>
      <c r="RV346" s="261"/>
      <c r="RW346" s="261"/>
      <c r="RX346" s="261"/>
      <c r="RY346" s="261"/>
      <c r="RZ346" s="261"/>
      <c r="SA346" s="261"/>
      <c r="SB346" s="261"/>
      <c r="SC346" s="261"/>
      <c r="SD346" s="261"/>
      <c r="SE346" s="261"/>
    </row>
    <row r="347" spans="1:499" x14ac:dyDescent="0.2">
      <c r="A347" s="230" t="s">
        <v>830</v>
      </c>
      <c r="B347" s="231" t="s">
        <v>2815</v>
      </c>
      <c r="C347" s="225"/>
      <c r="D347" s="225"/>
      <c r="E347" s="225"/>
      <c r="F347" s="226" t="s">
        <v>6074</v>
      </c>
      <c r="G347" s="226" t="s">
        <v>6075</v>
      </c>
      <c r="H347" s="226" t="s">
        <v>6076</v>
      </c>
      <c r="I347" s="226" t="s">
        <v>6077</v>
      </c>
      <c r="J347" s="226"/>
      <c r="K347" s="226"/>
      <c r="L347" s="226"/>
      <c r="M347" s="226"/>
      <c r="N347" s="226" t="s">
        <v>5596</v>
      </c>
      <c r="O347" s="226" t="s">
        <v>6078</v>
      </c>
      <c r="P347" s="226"/>
      <c r="Q347" s="237">
        <v>0</v>
      </c>
      <c r="R347" s="238"/>
      <c r="S347" s="238"/>
      <c r="T347" s="238"/>
      <c r="U347" s="238"/>
      <c r="V347" s="238"/>
      <c r="W347" s="232" t="s">
        <v>5561</v>
      </c>
      <c r="X347" s="232"/>
      <c r="Y347" s="232" t="s">
        <v>5556</v>
      </c>
      <c r="Z347" s="235">
        <v>7.72</v>
      </c>
      <c r="AA347" s="235">
        <v>11.65</v>
      </c>
      <c r="AB347" s="235">
        <v>0</v>
      </c>
      <c r="AC347" s="224">
        <v>36526</v>
      </c>
      <c r="AD347" s="224">
        <v>36526</v>
      </c>
      <c r="AE347" s="125">
        <v>18</v>
      </c>
      <c r="AF347" s="125">
        <v>24</v>
      </c>
      <c r="AG347" s="125">
        <v>12</v>
      </c>
      <c r="AH347" s="236">
        <v>1</v>
      </c>
      <c r="AI347" s="236" t="s">
        <v>819</v>
      </c>
      <c r="AJ347" s="125" t="s">
        <v>6225</v>
      </c>
      <c r="AK347" s="175" t="s">
        <v>5144</v>
      </c>
      <c r="AL347" s="125" t="s">
        <v>820</v>
      </c>
      <c r="AM347" s="27" t="s">
        <v>820</v>
      </c>
      <c r="AN347" s="126">
        <v>28.04</v>
      </c>
      <c r="AO347" s="126">
        <v>11.3</v>
      </c>
      <c r="AP347" s="126">
        <v>6.9</v>
      </c>
      <c r="AQ347" s="126">
        <v>1.8</v>
      </c>
      <c r="AR347" s="125">
        <v>0</v>
      </c>
      <c r="AS347" s="125">
        <v>0</v>
      </c>
      <c r="AT347" s="178">
        <v>43333</v>
      </c>
      <c r="AU347" s="178"/>
      <c r="AV347" s="178">
        <v>43443</v>
      </c>
      <c r="AW347" s="239" t="s">
        <v>855</v>
      </c>
      <c r="AX347" s="239" t="s">
        <v>846</v>
      </c>
      <c r="AY347" s="127"/>
      <c r="AZ347" s="127"/>
      <c r="BA347" s="128">
        <v>200</v>
      </c>
      <c r="BB347" s="128" t="s">
        <v>489</v>
      </c>
      <c r="BC347" s="128"/>
      <c r="BD347" s="128">
        <v>1</v>
      </c>
      <c r="BE347" s="129" t="s">
        <v>541</v>
      </c>
      <c r="BF347" s="130">
        <v>1</v>
      </c>
      <c r="BG347" s="240"/>
      <c r="BH347" s="241"/>
      <c r="BI347" s="190"/>
      <c r="BJ347" s="131">
        <v>1267</v>
      </c>
      <c r="BK347" s="191">
        <v>1212</v>
      </c>
      <c r="BL347" s="13">
        <v>843</v>
      </c>
      <c r="BM347" s="13">
        <v>418</v>
      </c>
      <c r="BN347" s="27" t="s">
        <v>5557</v>
      </c>
      <c r="BO347" s="13" t="s">
        <v>705</v>
      </c>
      <c r="BP347" s="222">
        <v>1131</v>
      </c>
      <c r="BQ347" s="132"/>
      <c r="BR347" s="133"/>
      <c r="BS347" s="125">
        <v>1000000000</v>
      </c>
      <c r="BT347" s="134">
        <v>369</v>
      </c>
      <c r="BU347" s="135">
        <v>0.70879999999999999</v>
      </c>
      <c r="BV347" s="134">
        <v>400</v>
      </c>
      <c r="BW347" s="136">
        <v>0</v>
      </c>
      <c r="BX347" s="136">
        <v>0</v>
      </c>
      <c r="BY347" s="136">
        <v>400</v>
      </c>
      <c r="BZ347" s="134">
        <v>0</v>
      </c>
      <c r="CA347" s="134">
        <v>0</v>
      </c>
      <c r="CB347" s="134">
        <v>769</v>
      </c>
      <c r="CC347" s="135">
        <v>0.3931</v>
      </c>
      <c r="CD347" s="134"/>
      <c r="CE347" s="134"/>
      <c r="CF347" s="137">
        <v>498</v>
      </c>
      <c r="CG347" s="134">
        <v>422</v>
      </c>
      <c r="CH347" s="132"/>
      <c r="CI347" s="132"/>
      <c r="CJ347" s="229" t="s">
        <v>820</v>
      </c>
      <c r="CK347" s="233" t="s">
        <v>820</v>
      </c>
      <c r="CL347" s="138">
        <v>193</v>
      </c>
      <c r="CM347" s="138">
        <v>0</v>
      </c>
      <c r="CN347" s="135">
        <v>0</v>
      </c>
      <c r="CO347" s="135">
        <v>0.68</v>
      </c>
      <c r="CP347" s="139"/>
      <c r="CQ347" s="135">
        <v>1</v>
      </c>
      <c r="CR347" s="179">
        <v>43479</v>
      </c>
      <c r="CS347" s="180">
        <v>43479</v>
      </c>
      <c r="CT347" s="181">
        <v>43605</v>
      </c>
      <c r="CU347" s="181">
        <v>43311</v>
      </c>
      <c r="CV347" s="181">
        <v>43395</v>
      </c>
      <c r="CW347" s="181">
        <v>43395</v>
      </c>
      <c r="CX347" s="181">
        <v>43479</v>
      </c>
      <c r="CY347" s="135">
        <v>0</v>
      </c>
      <c r="CZ347" s="134">
        <v>0</v>
      </c>
      <c r="DA347" s="135">
        <v>0</v>
      </c>
      <c r="DB347" s="135">
        <v>2.197802197802198E-2</v>
      </c>
      <c r="DC347" s="135">
        <v>0</v>
      </c>
      <c r="DD347" s="135">
        <v>0</v>
      </c>
      <c r="DE347" s="140">
        <v>0</v>
      </c>
      <c r="DF347" s="13" t="s">
        <v>820</v>
      </c>
      <c r="DG347" s="80" t="s">
        <v>706</v>
      </c>
      <c r="DH347" s="18" t="b">
        <v>0</v>
      </c>
      <c r="DI347" s="79"/>
      <c r="DJ347" s="79"/>
      <c r="DK347" s="192"/>
      <c r="DL347" s="174"/>
      <c r="DM347" s="193"/>
      <c r="DN347" s="135"/>
      <c r="DO347" s="79"/>
      <c r="DP347" s="79"/>
      <c r="DQ347" s="79"/>
      <c r="DR347" s="79"/>
      <c r="DS347" s="79"/>
      <c r="DT347" s="79"/>
      <c r="DU347" s="79"/>
      <c r="DV347" s="18"/>
      <c r="DW347" s="18"/>
      <c r="DX347" s="18"/>
      <c r="DY347" s="177"/>
      <c r="DZ347" s="177">
        <v>0</v>
      </c>
      <c r="EA347" s="177">
        <v>0</v>
      </c>
      <c r="EB347" s="177">
        <v>0</v>
      </c>
      <c r="EC347" s="177">
        <v>0</v>
      </c>
      <c r="ED347" s="177">
        <v>0</v>
      </c>
      <c r="EE347" s="177">
        <v>0</v>
      </c>
      <c r="EF347" s="177">
        <v>0</v>
      </c>
      <c r="EG347" s="177">
        <v>0</v>
      </c>
      <c r="EH347" s="177">
        <v>0</v>
      </c>
      <c r="EI347" s="177">
        <v>0</v>
      </c>
      <c r="EJ347" s="177">
        <v>0</v>
      </c>
      <c r="EK347" s="177">
        <v>0</v>
      </c>
      <c r="EL347" s="177">
        <v>0</v>
      </c>
      <c r="EM347" s="177">
        <v>0</v>
      </c>
      <c r="EN347" s="177">
        <v>0</v>
      </c>
      <c r="EO347" s="177">
        <v>0</v>
      </c>
      <c r="EP347" s="177">
        <v>0</v>
      </c>
      <c r="EQ347" s="177">
        <v>0</v>
      </c>
      <c r="ER347" s="177">
        <v>0</v>
      </c>
      <c r="ES347" s="177">
        <v>0</v>
      </c>
      <c r="ET347" s="177">
        <v>0</v>
      </c>
      <c r="EU347" s="177">
        <v>231</v>
      </c>
      <c r="EV347" s="177">
        <v>0</v>
      </c>
      <c r="EW347" s="177">
        <v>0</v>
      </c>
      <c r="EX347" s="177">
        <v>0</v>
      </c>
      <c r="EY347" s="177">
        <v>288</v>
      </c>
      <c r="EZ347" s="177">
        <v>0</v>
      </c>
      <c r="FA347" s="177">
        <v>0</v>
      </c>
      <c r="FB347" s="177">
        <v>364</v>
      </c>
      <c r="FC347" s="244">
        <v>261</v>
      </c>
      <c r="FD347" s="244">
        <v>289</v>
      </c>
      <c r="FE347" s="244">
        <v>289</v>
      </c>
      <c r="FF347" s="244">
        <v>289</v>
      </c>
      <c r="FG347" s="250">
        <v>361</v>
      </c>
      <c r="FH347" s="250">
        <v>349</v>
      </c>
      <c r="FI347" s="244">
        <v>349</v>
      </c>
      <c r="FJ347" s="244">
        <v>349</v>
      </c>
      <c r="FK347" s="244">
        <v>292</v>
      </c>
      <c r="FL347" s="244">
        <v>292</v>
      </c>
      <c r="FM347" s="244">
        <v>292</v>
      </c>
      <c r="FN347" s="244">
        <v>292</v>
      </c>
      <c r="FO347" s="244">
        <v>292</v>
      </c>
      <c r="FP347" s="244">
        <v>292</v>
      </c>
      <c r="FQ347" s="244">
        <v>292</v>
      </c>
      <c r="FR347" s="244">
        <v>292</v>
      </c>
      <c r="FS347" s="244">
        <v>292</v>
      </c>
      <c r="FT347" s="244">
        <v>292</v>
      </c>
      <c r="FU347" s="244">
        <v>292</v>
      </c>
      <c r="FV347" s="244">
        <v>292</v>
      </c>
      <c r="FW347" s="244">
        <v>292</v>
      </c>
      <c r="FX347" s="244">
        <v>292</v>
      </c>
      <c r="FY347" s="244">
        <v>292</v>
      </c>
      <c r="FZ347" s="244">
        <v>292</v>
      </c>
      <c r="GA347" s="244">
        <v>292</v>
      </c>
      <c r="GB347" s="244">
        <v>292</v>
      </c>
      <c r="GC347" s="244">
        <v>292</v>
      </c>
      <c r="GD347" s="244">
        <v>403</v>
      </c>
      <c r="GE347" s="244">
        <v>403</v>
      </c>
      <c r="GF347" s="244">
        <v>397</v>
      </c>
      <c r="GG347" s="244">
        <v>397</v>
      </c>
      <c r="GH347" s="244">
        <v>395</v>
      </c>
      <c r="GI347" s="244">
        <v>395</v>
      </c>
      <c r="GJ347" s="244">
        <v>395</v>
      </c>
      <c r="GK347" s="244">
        <v>388</v>
      </c>
      <c r="GL347" s="244">
        <v>379</v>
      </c>
      <c r="GM347" s="244">
        <v>380</v>
      </c>
      <c r="GN347" s="244">
        <v>377</v>
      </c>
      <c r="GO347" s="244">
        <v>371</v>
      </c>
      <c r="GP347" s="244">
        <v>371</v>
      </c>
      <c r="GQ347" s="244">
        <v>371</v>
      </c>
      <c r="GR347" s="244">
        <v>369</v>
      </c>
      <c r="GS347" s="244">
        <v>369</v>
      </c>
      <c r="GT347" s="244">
        <v>364</v>
      </c>
      <c r="GU347" s="244">
        <v>361</v>
      </c>
      <c r="GV347" s="244">
        <v>360</v>
      </c>
      <c r="GW347" s="244">
        <v>360</v>
      </c>
      <c r="GX347" s="244">
        <v>360</v>
      </c>
      <c r="GY347" s="244">
        <v>360</v>
      </c>
      <c r="GZ347" s="244">
        <v>358</v>
      </c>
      <c r="HA347" s="244">
        <v>356</v>
      </c>
      <c r="HB347" s="244">
        <v>356</v>
      </c>
      <c r="HC347" s="244">
        <v>356</v>
      </c>
      <c r="HD347" s="244">
        <v>356</v>
      </c>
      <c r="HE347" s="244">
        <v>1</v>
      </c>
      <c r="HF347" s="244">
        <v>356</v>
      </c>
      <c r="HG347" s="244">
        <v>356</v>
      </c>
      <c r="HH347" s="244">
        <v>350</v>
      </c>
      <c r="HI347" s="244">
        <v>350</v>
      </c>
      <c r="HJ347" s="244">
        <v>346</v>
      </c>
      <c r="HK347" s="198"/>
      <c r="HL347" s="198"/>
      <c r="HM347" s="244">
        <v>333</v>
      </c>
      <c r="HN347" s="244">
        <v>330</v>
      </c>
      <c r="HO347" s="244">
        <v>356</v>
      </c>
      <c r="HP347" s="244">
        <v>328</v>
      </c>
      <c r="HQ347" s="244">
        <v>328</v>
      </c>
      <c r="HR347" s="244">
        <v>325</v>
      </c>
      <c r="HS347" s="244">
        <v>325</v>
      </c>
      <c r="HT347" s="244">
        <v>325</v>
      </c>
      <c r="HU347" s="244">
        <v>323</v>
      </c>
      <c r="HV347" s="198"/>
      <c r="HW347" s="244">
        <v>322</v>
      </c>
      <c r="HX347" s="244">
        <v>313</v>
      </c>
      <c r="HY347" s="244">
        <v>313</v>
      </c>
      <c r="HZ347" s="244">
        <v>313</v>
      </c>
      <c r="IA347" s="244">
        <v>313</v>
      </c>
      <c r="IB347" s="244">
        <v>313</v>
      </c>
      <c r="IC347" s="244">
        <v>312</v>
      </c>
      <c r="ID347" s="244">
        <v>312</v>
      </c>
      <c r="IE347" s="244">
        <v>309</v>
      </c>
      <c r="IF347" s="244">
        <v>304</v>
      </c>
      <c r="IG347" s="244">
        <v>304</v>
      </c>
      <c r="IH347" s="244">
        <v>304</v>
      </c>
      <c r="II347" s="244">
        <v>294</v>
      </c>
      <c r="IJ347" s="244">
        <v>288</v>
      </c>
      <c r="IK347" s="244">
        <v>286</v>
      </c>
      <c r="IL347" s="244">
        <v>284</v>
      </c>
      <c r="IM347" s="244">
        <v>281</v>
      </c>
      <c r="IN347" s="244">
        <v>281</v>
      </c>
      <c r="IO347" s="244">
        <v>281</v>
      </c>
      <c r="IP347" s="244">
        <v>280</v>
      </c>
      <c r="IQ347" s="244">
        <v>278</v>
      </c>
      <c r="IR347" s="244">
        <v>276</v>
      </c>
      <c r="IS347" s="244">
        <v>274</v>
      </c>
      <c r="IT347" s="244">
        <v>269</v>
      </c>
      <c r="IU347" s="244">
        <v>269</v>
      </c>
      <c r="IV347" s="244">
        <v>269</v>
      </c>
      <c r="IW347" s="244">
        <v>269</v>
      </c>
      <c r="IX347" s="244">
        <v>267</v>
      </c>
      <c r="IY347" s="244">
        <v>267</v>
      </c>
      <c r="IZ347" s="198"/>
      <c r="JA347" s="244">
        <v>257</v>
      </c>
      <c r="JB347" s="244">
        <v>257</v>
      </c>
      <c r="JC347" s="244">
        <v>257</v>
      </c>
      <c r="JD347" s="244">
        <v>256</v>
      </c>
      <c r="JE347" s="244">
        <v>256</v>
      </c>
      <c r="JF347" s="242">
        <v>238</v>
      </c>
      <c r="JG347" s="242">
        <v>238</v>
      </c>
      <c r="JH347" s="242">
        <v>238</v>
      </c>
      <c r="JI347" s="242">
        <v>238</v>
      </c>
      <c r="JJ347" s="242"/>
      <c r="JK347" s="242">
        <v>237</v>
      </c>
      <c r="JL347" s="242">
        <v>237</v>
      </c>
      <c r="JM347" s="242">
        <v>232</v>
      </c>
      <c r="JN347" s="242">
        <v>228</v>
      </c>
      <c r="JO347" s="242">
        <v>225</v>
      </c>
      <c r="JP347" s="242">
        <v>225</v>
      </c>
      <c r="JQ347" s="198"/>
      <c r="JR347" s="242">
        <v>219</v>
      </c>
      <c r="JS347" s="242">
        <v>214</v>
      </c>
      <c r="JT347" s="242">
        <v>212</v>
      </c>
      <c r="JU347" s="242">
        <v>212</v>
      </c>
      <c r="JV347" s="242">
        <v>205</v>
      </c>
      <c r="JW347" s="242">
        <v>205</v>
      </c>
      <c r="JX347" s="242">
        <v>205</v>
      </c>
      <c r="JY347" s="242">
        <v>205</v>
      </c>
      <c r="JZ347" s="242">
        <v>203</v>
      </c>
      <c r="KA347" s="242">
        <v>193</v>
      </c>
      <c r="KB347" s="242">
        <v>191</v>
      </c>
      <c r="KC347" s="242">
        <v>191</v>
      </c>
      <c r="KD347" s="242">
        <v>191</v>
      </c>
      <c r="KE347" s="242">
        <v>191</v>
      </c>
      <c r="KF347" s="242">
        <v>188</v>
      </c>
      <c r="KG347" s="242">
        <v>177</v>
      </c>
      <c r="KH347" s="244">
        <v>311</v>
      </c>
      <c r="KI347" s="244">
        <v>311</v>
      </c>
      <c r="KJ347" s="244">
        <v>311</v>
      </c>
      <c r="KK347" s="244">
        <v>311</v>
      </c>
      <c r="KL347" s="244">
        <v>311</v>
      </c>
      <c r="KM347" s="244">
        <v>311</v>
      </c>
      <c r="KN347" s="244">
        <v>311</v>
      </c>
      <c r="KO347" s="244">
        <v>310</v>
      </c>
      <c r="KP347" s="244">
        <v>310</v>
      </c>
      <c r="KQ347" s="244">
        <v>310</v>
      </c>
      <c r="KR347" s="244">
        <v>310</v>
      </c>
      <c r="KS347" s="244">
        <v>310</v>
      </c>
      <c r="KT347" s="244">
        <v>304</v>
      </c>
      <c r="KU347" s="244">
        <v>304</v>
      </c>
      <c r="KV347" s="244">
        <v>289</v>
      </c>
      <c r="KW347" s="244">
        <v>289</v>
      </c>
      <c r="KX347" s="198"/>
      <c r="KY347" s="198"/>
      <c r="KZ347" s="198"/>
      <c r="LA347" s="198"/>
      <c r="LB347" s="244">
        <v>255</v>
      </c>
      <c r="LC347" s="242">
        <v>238</v>
      </c>
      <c r="LD347" s="242">
        <v>238</v>
      </c>
      <c r="LE347" s="242">
        <v>227</v>
      </c>
      <c r="LF347" s="243">
        <v>0</v>
      </c>
      <c r="LG347" s="242">
        <v>227</v>
      </c>
      <c r="LH347" s="198"/>
      <c r="LI347" s="198"/>
      <c r="LJ347" s="198"/>
      <c r="LK347" s="198"/>
      <c r="LL347" s="198"/>
      <c r="LM347" s="198"/>
      <c r="LN347" s="198"/>
      <c r="LO347" s="198"/>
      <c r="LP347" s="198"/>
      <c r="LQ347" s="242">
        <v>227</v>
      </c>
      <c r="LR347" s="198"/>
      <c r="LS347" s="198"/>
      <c r="LT347" s="198"/>
      <c r="LU347" s="198"/>
      <c r="LV347" s="198"/>
      <c r="LW347" s="198"/>
      <c r="LX347" s="198"/>
      <c r="LY347" s="198"/>
      <c r="LZ347" s="198"/>
      <c r="MA347" s="198"/>
      <c r="MB347" s="198"/>
      <c r="MC347" s="198"/>
      <c r="MD347" s="198"/>
      <c r="ME347" s="198"/>
      <c r="MF347" s="198"/>
      <c r="MG347" s="198"/>
      <c r="MH347" s="198"/>
      <c r="MI347" s="198"/>
      <c r="MJ347" s="198"/>
      <c r="MK347" s="198"/>
      <c r="ML347" s="198"/>
      <c r="MM347" s="198"/>
      <c r="MN347" s="242">
        <v>227</v>
      </c>
      <c r="MO347" s="242">
        <v>369</v>
      </c>
      <c r="MP347" s="198"/>
      <c r="MQ347" s="242">
        <v>369</v>
      </c>
      <c r="MR347" s="198"/>
      <c r="MS347" s="198"/>
      <c r="MT347" s="198"/>
      <c r="MU347" s="198"/>
      <c r="MV347" s="198"/>
      <c r="MW347" s="198"/>
      <c r="MX347" s="198"/>
      <c r="MY347" s="198"/>
      <c r="MZ347" s="198"/>
      <c r="NA347" s="242">
        <v>369</v>
      </c>
      <c r="NB347" s="198"/>
      <c r="NC347" s="198"/>
      <c r="ND347" s="198"/>
      <c r="NE347" s="198"/>
      <c r="NF347" s="198"/>
      <c r="NG347" s="198"/>
      <c r="NH347" s="198"/>
      <c r="NI347" s="198"/>
      <c r="NJ347" s="198"/>
      <c r="NK347" s="198"/>
      <c r="NL347" s="198"/>
      <c r="NM347" s="198"/>
      <c r="NN347" s="198"/>
      <c r="NO347" s="198"/>
      <c r="NP347" s="198"/>
      <c r="NQ347" s="198"/>
      <c r="NR347" s="198"/>
      <c r="NS347" s="198"/>
      <c r="NT347" s="198"/>
      <c r="NU347" s="198"/>
      <c r="NV347" s="198"/>
      <c r="NW347" s="198"/>
      <c r="NX347" s="198"/>
      <c r="NY347" s="198"/>
      <c r="NZ347" s="198"/>
      <c r="OA347" s="198"/>
      <c r="OB347" s="198"/>
      <c r="OC347" s="198"/>
      <c r="OD347" s="198"/>
      <c r="OE347" s="198"/>
      <c r="OF347" s="198"/>
      <c r="OG347" s="198"/>
      <c r="OH347" s="198"/>
      <c r="OI347" s="198"/>
      <c r="OJ347" s="198"/>
      <c r="OK347" s="198"/>
      <c r="OL347" s="198"/>
      <c r="OM347" s="198"/>
      <c r="ON347" s="198"/>
      <c r="OO347" s="198"/>
      <c r="OP347" s="198"/>
      <c r="OQ347" s="198"/>
      <c r="OR347" s="198"/>
      <c r="OS347" s="198"/>
      <c r="OT347" s="198"/>
      <c r="OU347" s="198"/>
      <c r="OV347" s="198"/>
      <c r="OW347" s="198"/>
      <c r="OX347" s="198"/>
      <c r="OY347" s="198"/>
      <c r="OZ347" s="198"/>
      <c r="PA347" s="198"/>
      <c r="PB347" s="198"/>
      <c r="PC347" s="198"/>
      <c r="PD347" s="198"/>
      <c r="PE347" s="198"/>
      <c r="PF347" s="198"/>
      <c r="PG347" s="198"/>
      <c r="PH347" s="198"/>
      <c r="PI347" s="198"/>
      <c r="PJ347" s="198"/>
      <c r="PK347" s="198"/>
      <c r="PL347" s="198"/>
      <c r="PM347" s="198"/>
      <c r="PN347" s="198"/>
      <c r="PO347" s="198"/>
      <c r="PP347" s="198"/>
      <c r="PQ347" s="198"/>
      <c r="PR347" s="198"/>
      <c r="PS347" s="198"/>
      <c r="PT347" s="198"/>
      <c r="PU347" s="198"/>
      <c r="PV347" s="198"/>
      <c r="PW347" s="198"/>
      <c r="PX347" s="261"/>
      <c r="PY347" s="261"/>
      <c r="PZ347" s="261"/>
      <c r="QA347" s="261"/>
      <c r="QB347" s="261"/>
      <c r="QC347" s="261"/>
      <c r="QD347" s="261"/>
      <c r="QE347" s="261"/>
      <c r="QF347" s="261"/>
      <c r="QG347" s="261"/>
      <c r="QH347" s="261"/>
      <c r="QI347" s="261"/>
      <c r="QJ347" s="261"/>
      <c r="QK347" s="261"/>
      <c r="QL347" s="261"/>
      <c r="QM347" s="261"/>
      <c r="QN347" s="261"/>
      <c r="QO347" s="261"/>
      <c r="QP347" s="261"/>
      <c r="QQ347" s="261"/>
      <c r="QR347" s="261"/>
      <c r="QS347" s="261"/>
      <c r="QT347" s="261"/>
      <c r="QU347" s="261"/>
      <c r="QV347" s="261"/>
      <c r="QW347" s="261"/>
      <c r="QX347" s="261"/>
      <c r="QY347" s="261"/>
      <c r="QZ347" s="261"/>
      <c r="RA347" s="261"/>
      <c r="RB347" s="261"/>
      <c r="RC347" s="261"/>
      <c r="RD347" s="261"/>
      <c r="RE347" s="261"/>
      <c r="RF347" s="261"/>
      <c r="RG347" s="261"/>
      <c r="RH347" s="261"/>
      <c r="RI347" s="261"/>
      <c r="RJ347" s="261"/>
      <c r="RK347" s="261"/>
      <c r="RL347" s="261"/>
      <c r="RM347" s="261"/>
      <c r="RN347" s="261"/>
      <c r="RO347" s="261"/>
      <c r="RP347" s="261"/>
      <c r="RQ347" s="261"/>
      <c r="RR347" s="261"/>
      <c r="RS347" s="261"/>
      <c r="RT347" s="261"/>
      <c r="RU347" s="261"/>
      <c r="RV347" s="261"/>
      <c r="RW347" s="261"/>
      <c r="RX347" s="261"/>
      <c r="RY347" s="261"/>
      <c r="RZ347" s="261"/>
      <c r="SA347" s="261"/>
      <c r="SB347" s="261"/>
      <c r="SC347" s="261"/>
      <c r="SD347" s="261"/>
      <c r="SE347" s="261"/>
    </row>
    <row r="348" spans="1:499" x14ac:dyDescent="0.2">
      <c r="A348" s="230" t="s">
        <v>830</v>
      </c>
      <c r="B348" s="231" t="s">
        <v>5491</v>
      </c>
      <c r="C348" s="225"/>
      <c r="D348" s="225"/>
      <c r="E348" s="225"/>
      <c r="F348" s="226" t="s">
        <v>6079</v>
      </c>
      <c r="G348" s="226" t="s">
        <v>6075</v>
      </c>
      <c r="H348" s="226" t="s">
        <v>6076</v>
      </c>
      <c r="I348" s="226" t="s">
        <v>6077</v>
      </c>
      <c r="J348" s="226"/>
      <c r="K348" s="226"/>
      <c r="L348" s="226"/>
      <c r="M348" s="226"/>
      <c r="N348" s="226" t="s">
        <v>5553</v>
      </c>
      <c r="O348" s="226" t="s">
        <v>6080</v>
      </c>
      <c r="P348" s="226"/>
      <c r="Q348" s="237">
        <v>0</v>
      </c>
      <c r="R348" s="238"/>
      <c r="S348" s="238"/>
      <c r="T348" s="238"/>
      <c r="U348" s="238"/>
      <c r="V348" s="238"/>
      <c r="W348" s="232" t="s">
        <v>5555</v>
      </c>
      <c r="X348" s="232"/>
      <c r="Y348" s="232" t="s">
        <v>5556</v>
      </c>
      <c r="Z348" s="235">
        <v>23.12</v>
      </c>
      <c r="AA348" s="235">
        <v>27.62</v>
      </c>
      <c r="AB348" s="235">
        <v>0</v>
      </c>
      <c r="AC348" s="224">
        <v>36526</v>
      </c>
      <c r="AD348" s="224">
        <v>36526</v>
      </c>
      <c r="AE348" s="125">
        <v>18</v>
      </c>
      <c r="AF348" s="125">
        <v>24</v>
      </c>
      <c r="AG348" s="125">
        <v>12</v>
      </c>
      <c r="AH348" s="236">
        <v>1</v>
      </c>
      <c r="AI348" s="236"/>
      <c r="AJ348" s="125" t="s">
        <v>6256</v>
      </c>
      <c r="AK348" s="175"/>
      <c r="AL348" s="125" t="s">
        <v>820</v>
      </c>
      <c r="AM348" s="27" t="s">
        <v>820</v>
      </c>
      <c r="AN348" s="126">
        <v>0.08</v>
      </c>
      <c r="AO348" s="126">
        <v>0</v>
      </c>
      <c r="AP348" s="126">
        <v>0</v>
      </c>
      <c r="AQ348" s="126">
        <v>3.1</v>
      </c>
      <c r="AR348" s="125">
        <v>0</v>
      </c>
      <c r="AS348" s="125">
        <v>0</v>
      </c>
      <c r="AT348" s="178"/>
      <c r="AU348" s="178"/>
      <c r="AV348" s="178"/>
      <c r="AW348" s="239" t="s">
        <v>855</v>
      </c>
      <c r="AX348" s="239" t="s">
        <v>846</v>
      </c>
      <c r="AY348" s="127"/>
      <c r="AZ348" s="127"/>
      <c r="BA348" s="128">
        <v>1</v>
      </c>
      <c r="BB348" s="128" t="s">
        <v>5252</v>
      </c>
      <c r="BC348" s="128"/>
      <c r="BD348" s="128">
        <v>1</v>
      </c>
      <c r="BE348" s="129" t="s">
        <v>541</v>
      </c>
      <c r="BF348" s="130">
        <v>1</v>
      </c>
      <c r="BG348" s="240"/>
      <c r="BH348" s="241"/>
      <c r="BI348" s="190"/>
      <c r="BJ348" s="131">
        <v>0</v>
      </c>
      <c r="BK348" s="191">
        <v>4</v>
      </c>
      <c r="BL348" s="13">
        <v>0</v>
      </c>
      <c r="BM348" s="13">
        <v>0</v>
      </c>
      <c r="BN348" s="27" t="s">
        <v>702</v>
      </c>
      <c r="BO348" s="13" t="s">
        <v>702</v>
      </c>
      <c r="BP348" s="222">
        <v>400</v>
      </c>
      <c r="BQ348" s="132"/>
      <c r="BR348" s="133"/>
      <c r="BS348" s="125">
        <v>1000000000</v>
      </c>
      <c r="BT348" s="134">
        <v>0</v>
      </c>
      <c r="BU348" s="135">
        <v>0</v>
      </c>
      <c r="BV348" s="134">
        <v>0</v>
      </c>
      <c r="BW348" s="136">
        <v>0</v>
      </c>
      <c r="BX348" s="136">
        <v>0</v>
      </c>
      <c r="BY348" s="136">
        <v>0</v>
      </c>
      <c r="BZ348" s="134">
        <v>0</v>
      </c>
      <c r="CA348" s="134">
        <v>0</v>
      </c>
      <c r="CB348" s="134">
        <v>0</v>
      </c>
      <c r="CC348" s="135">
        <v>0</v>
      </c>
      <c r="CD348" s="134"/>
      <c r="CE348" s="134"/>
      <c r="CF348" s="137">
        <v>0</v>
      </c>
      <c r="CG348" s="134">
        <v>0</v>
      </c>
      <c r="CH348" s="132"/>
      <c r="CI348" s="132"/>
      <c r="CJ348" s="229" t="s">
        <v>820</v>
      </c>
      <c r="CK348" s="233" t="s">
        <v>820</v>
      </c>
      <c r="CL348" s="138">
        <v>0</v>
      </c>
      <c r="CM348" s="138">
        <v>0</v>
      </c>
      <c r="CN348" s="135">
        <v>0</v>
      </c>
      <c r="CO348" s="135">
        <v>0</v>
      </c>
      <c r="CP348" s="139"/>
      <c r="CQ348" s="135">
        <v>0</v>
      </c>
      <c r="CR348" s="179">
        <v>42146</v>
      </c>
      <c r="CS348" s="180">
        <v>43367</v>
      </c>
      <c r="CT348" s="181">
        <v>43493</v>
      </c>
      <c r="CU348" s="181">
        <v>36526</v>
      </c>
      <c r="CV348" s="181">
        <v>36526</v>
      </c>
      <c r="CW348" s="181">
        <v>36526</v>
      </c>
      <c r="CX348" s="181">
        <v>36694</v>
      </c>
      <c r="CY348" s="135">
        <v>1</v>
      </c>
      <c r="CZ348" s="134">
        <v>0</v>
      </c>
      <c r="DA348" s="135">
        <v>0.5436893203883495</v>
      </c>
      <c r="DB348" s="135">
        <v>0</v>
      </c>
      <c r="DC348" s="135">
        <v>0</v>
      </c>
      <c r="DD348" s="135">
        <v>0</v>
      </c>
      <c r="DE348" s="140">
        <v>0</v>
      </c>
      <c r="DF348" s="13" t="s">
        <v>820</v>
      </c>
      <c r="DG348" s="80" t="s">
        <v>820</v>
      </c>
      <c r="DH348" s="18" t="b">
        <v>0</v>
      </c>
      <c r="DI348" s="79"/>
      <c r="DJ348" s="79"/>
      <c r="DK348" s="192"/>
      <c r="DL348" s="174"/>
      <c r="DM348" s="193"/>
      <c r="DN348" s="135"/>
      <c r="DO348" s="79"/>
      <c r="DP348" s="79"/>
      <c r="DQ348" s="79"/>
      <c r="DR348" s="79"/>
      <c r="DS348" s="79"/>
      <c r="DT348" s="79"/>
      <c r="DU348" s="79"/>
      <c r="DV348" s="18"/>
      <c r="DW348" s="18"/>
      <c r="DX348" s="18"/>
      <c r="DY348" s="177"/>
      <c r="DZ348" s="177">
        <v>0</v>
      </c>
      <c r="EA348" s="177">
        <v>0</v>
      </c>
      <c r="EB348" s="177">
        <v>0</v>
      </c>
      <c r="EC348" s="177">
        <v>0</v>
      </c>
      <c r="ED348" s="177">
        <v>0</v>
      </c>
      <c r="EE348" s="177">
        <v>0</v>
      </c>
      <c r="EF348" s="177">
        <v>0</v>
      </c>
      <c r="EG348" s="177">
        <v>0</v>
      </c>
      <c r="EH348" s="177">
        <v>0</v>
      </c>
      <c r="EI348" s="177">
        <v>0</v>
      </c>
      <c r="EJ348" s="177">
        <v>0</v>
      </c>
      <c r="EK348" s="177">
        <v>0</v>
      </c>
      <c r="EL348" s="177">
        <v>0</v>
      </c>
      <c r="EM348" s="177">
        <v>0</v>
      </c>
      <c r="EN348" s="177">
        <v>0</v>
      </c>
      <c r="EO348" s="177">
        <v>0</v>
      </c>
      <c r="EP348" s="177">
        <v>0</v>
      </c>
      <c r="EQ348" s="177">
        <v>0</v>
      </c>
      <c r="ER348" s="177">
        <v>0</v>
      </c>
      <c r="ES348" s="177">
        <v>0</v>
      </c>
      <c r="ET348" s="177">
        <v>0</v>
      </c>
      <c r="EU348" s="177">
        <v>0</v>
      </c>
      <c r="EV348" s="177">
        <v>0</v>
      </c>
      <c r="EW348" s="177">
        <v>0</v>
      </c>
      <c r="EX348" s="177">
        <v>0</v>
      </c>
      <c r="EY348" s="177">
        <v>0</v>
      </c>
      <c r="EZ348" s="177">
        <v>0</v>
      </c>
      <c r="FA348" s="177">
        <v>0</v>
      </c>
      <c r="FB348" s="177">
        <v>0</v>
      </c>
      <c r="FC348" s="199"/>
      <c r="FD348" s="196"/>
      <c r="FE348" s="196"/>
      <c r="FF348" s="196"/>
      <c r="FG348" s="196"/>
      <c r="FH348" s="196"/>
      <c r="FI348" s="196"/>
      <c r="FJ348" s="196"/>
      <c r="FK348" s="196"/>
      <c r="FL348" s="196"/>
      <c r="FM348" s="196"/>
      <c r="FN348" s="196"/>
      <c r="FO348" s="196"/>
      <c r="FP348" s="196"/>
      <c r="FQ348" s="196"/>
      <c r="FR348" s="196"/>
      <c r="FS348" s="196"/>
      <c r="FT348" s="196"/>
      <c r="FU348" s="196"/>
      <c r="FV348" s="196"/>
      <c r="FW348" s="196"/>
      <c r="FX348" s="196"/>
      <c r="FY348" s="196"/>
      <c r="FZ348" s="195">
        <v>0</v>
      </c>
      <c r="GA348" s="195">
        <v>0</v>
      </c>
      <c r="GB348" s="195">
        <v>0</v>
      </c>
      <c r="GC348" s="195">
        <v>0</v>
      </c>
      <c r="GD348" s="195">
        <v>0</v>
      </c>
      <c r="GE348" s="195">
        <v>0</v>
      </c>
      <c r="GF348" s="195">
        <v>0</v>
      </c>
      <c r="GG348" s="195">
        <v>0</v>
      </c>
      <c r="GH348" s="195">
        <v>0</v>
      </c>
      <c r="GI348" s="195">
        <v>0</v>
      </c>
      <c r="GJ348" s="195">
        <v>0</v>
      </c>
      <c r="GK348" s="195">
        <v>0</v>
      </c>
      <c r="GL348" s="195">
        <v>0</v>
      </c>
      <c r="GM348" s="195">
        <v>0</v>
      </c>
      <c r="GN348" s="195">
        <v>0</v>
      </c>
      <c r="GO348" s="195">
        <v>0</v>
      </c>
      <c r="GP348" s="195">
        <v>0</v>
      </c>
      <c r="GQ348" s="195">
        <v>0</v>
      </c>
      <c r="GR348" s="195">
        <v>0</v>
      </c>
      <c r="GS348" s="195">
        <v>0</v>
      </c>
      <c r="GT348" s="195">
        <v>0</v>
      </c>
      <c r="GU348" s="195">
        <v>0</v>
      </c>
      <c r="GV348" s="195">
        <v>0</v>
      </c>
      <c r="GW348" s="195">
        <v>0</v>
      </c>
      <c r="GX348" s="195">
        <v>0</v>
      </c>
      <c r="GY348" s="195">
        <v>0</v>
      </c>
      <c r="GZ348" s="195">
        <v>0</v>
      </c>
      <c r="HA348" s="195">
        <v>0</v>
      </c>
      <c r="HB348" s="195">
        <v>0</v>
      </c>
      <c r="HC348" s="195">
        <v>0</v>
      </c>
      <c r="HD348" s="195">
        <v>0</v>
      </c>
      <c r="HE348" s="195">
        <v>1</v>
      </c>
      <c r="HF348" s="195">
        <v>0</v>
      </c>
      <c r="HG348" s="195">
        <v>0</v>
      </c>
      <c r="HH348" s="195">
        <v>0</v>
      </c>
      <c r="HI348" s="195">
        <v>0</v>
      </c>
      <c r="HJ348" s="195">
        <v>0</v>
      </c>
      <c r="HK348" s="196"/>
      <c r="HL348" s="196"/>
      <c r="HM348" s="195">
        <v>0</v>
      </c>
      <c r="HN348" s="195">
        <v>0</v>
      </c>
      <c r="HO348" s="195">
        <v>0</v>
      </c>
      <c r="HP348" s="195">
        <v>0</v>
      </c>
      <c r="HQ348" s="195">
        <v>0</v>
      </c>
      <c r="HR348" s="195">
        <v>0</v>
      </c>
      <c r="HS348" s="195">
        <v>0</v>
      </c>
      <c r="HT348" s="195">
        <v>0</v>
      </c>
      <c r="HU348" s="195">
        <v>0</v>
      </c>
      <c r="HV348" s="196"/>
      <c r="HW348" s="195">
        <v>0</v>
      </c>
      <c r="HX348" s="195">
        <v>0</v>
      </c>
      <c r="HY348" s="195">
        <v>0</v>
      </c>
      <c r="HZ348" s="195">
        <v>0</v>
      </c>
      <c r="IA348" s="195">
        <v>0</v>
      </c>
      <c r="IB348" s="195">
        <v>0</v>
      </c>
      <c r="IC348" s="195">
        <v>0</v>
      </c>
      <c r="ID348" s="195">
        <v>0</v>
      </c>
      <c r="IE348" s="195">
        <v>0</v>
      </c>
      <c r="IF348" s="195">
        <v>0</v>
      </c>
      <c r="IG348" s="195">
        <v>0</v>
      </c>
      <c r="IH348" s="195">
        <v>0</v>
      </c>
      <c r="II348" s="195">
        <v>0</v>
      </c>
      <c r="IJ348" s="195">
        <v>0</v>
      </c>
      <c r="IK348" s="195">
        <v>0</v>
      </c>
      <c r="IL348" s="195">
        <v>0</v>
      </c>
      <c r="IM348" s="195">
        <v>0</v>
      </c>
      <c r="IN348" s="195">
        <v>0</v>
      </c>
      <c r="IO348" s="195">
        <v>0</v>
      </c>
      <c r="IP348" s="195">
        <v>0</v>
      </c>
      <c r="IQ348" s="195">
        <v>0</v>
      </c>
      <c r="IR348" s="195">
        <v>0</v>
      </c>
      <c r="IS348" s="195">
        <v>0</v>
      </c>
      <c r="IT348" s="195">
        <v>0</v>
      </c>
      <c r="IU348" s="195">
        <v>0</v>
      </c>
      <c r="IV348" s="195">
        <v>0</v>
      </c>
      <c r="IW348" s="195">
        <v>0</v>
      </c>
      <c r="IX348" s="195">
        <v>0</v>
      </c>
      <c r="IY348" s="195">
        <v>0</v>
      </c>
      <c r="IZ348" s="196"/>
      <c r="JA348" s="195">
        <v>0</v>
      </c>
      <c r="JB348" s="195">
        <v>0</v>
      </c>
      <c r="JC348" s="195">
        <v>0</v>
      </c>
      <c r="JD348" s="195">
        <v>0</v>
      </c>
      <c r="JE348" s="195">
        <v>0</v>
      </c>
      <c r="JF348" s="195">
        <v>0</v>
      </c>
      <c r="JG348" s="195">
        <v>0</v>
      </c>
      <c r="JH348" s="195">
        <v>0</v>
      </c>
      <c r="JI348" s="195">
        <v>0</v>
      </c>
      <c r="JJ348" s="195"/>
      <c r="JK348" s="197">
        <v>0</v>
      </c>
      <c r="JL348" s="195">
        <v>0</v>
      </c>
      <c r="JM348" s="195">
        <v>0</v>
      </c>
      <c r="JN348" s="195">
        <v>0</v>
      </c>
      <c r="JO348" s="195">
        <v>0</v>
      </c>
      <c r="JP348" s="195">
        <v>0</v>
      </c>
      <c r="JQ348" s="196"/>
      <c r="JR348" s="195">
        <v>0</v>
      </c>
      <c r="JS348" s="195">
        <v>0</v>
      </c>
      <c r="JT348" s="195">
        <v>0</v>
      </c>
      <c r="JU348" s="195">
        <v>0</v>
      </c>
      <c r="JV348" s="195">
        <v>0</v>
      </c>
      <c r="JW348" s="195">
        <v>0</v>
      </c>
      <c r="JX348" s="195">
        <v>0</v>
      </c>
      <c r="JY348" s="195">
        <v>0</v>
      </c>
      <c r="JZ348" s="195">
        <v>0</v>
      </c>
      <c r="KA348" s="195">
        <v>0</v>
      </c>
      <c r="KB348" s="195">
        <v>0</v>
      </c>
      <c r="KC348" s="195">
        <v>0</v>
      </c>
      <c r="KD348" s="195">
        <v>0</v>
      </c>
      <c r="KE348" s="195">
        <v>0</v>
      </c>
      <c r="KF348" s="195">
        <v>0</v>
      </c>
      <c r="KG348" s="195">
        <v>0</v>
      </c>
      <c r="KH348" s="195">
        <v>0</v>
      </c>
      <c r="KI348" s="195">
        <v>0</v>
      </c>
      <c r="KJ348" s="195">
        <v>0</v>
      </c>
      <c r="KK348" s="195">
        <v>0</v>
      </c>
      <c r="KL348" s="195">
        <v>0</v>
      </c>
      <c r="KM348" s="195">
        <v>0</v>
      </c>
      <c r="KN348" s="195">
        <v>0</v>
      </c>
      <c r="KO348" s="195">
        <v>0</v>
      </c>
      <c r="KP348" s="195">
        <v>0</v>
      </c>
      <c r="KQ348" s="195">
        <v>0</v>
      </c>
      <c r="KR348" s="195">
        <v>0</v>
      </c>
      <c r="KS348" s="195">
        <v>0</v>
      </c>
      <c r="KT348" s="195">
        <v>0</v>
      </c>
      <c r="KU348" s="195">
        <v>0</v>
      </c>
      <c r="KV348" s="195">
        <v>0</v>
      </c>
      <c r="KW348" s="195">
        <v>0</v>
      </c>
      <c r="KX348" s="196"/>
      <c r="KY348" s="196"/>
      <c r="KZ348" s="196"/>
      <c r="LA348" s="196"/>
      <c r="LB348" s="195">
        <v>0</v>
      </c>
      <c r="LC348" s="195">
        <v>0</v>
      </c>
      <c r="LD348" s="195">
        <v>0</v>
      </c>
      <c r="LE348" s="195">
        <v>0</v>
      </c>
      <c r="LF348" s="195">
        <v>0</v>
      </c>
      <c r="LG348" s="195">
        <v>0</v>
      </c>
      <c r="LH348" s="196"/>
      <c r="LI348" s="196"/>
      <c r="LJ348" s="196"/>
      <c r="LK348" s="196"/>
      <c r="LL348" s="196"/>
      <c r="LM348" s="196"/>
      <c r="LN348" s="196"/>
      <c r="LO348" s="196"/>
      <c r="LP348" s="196"/>
      <c r="LQ348" s="195">
        <v>0</v>
      </c>
      <c r="LR348" s="196"/>
      <c r="LS348" s="196"/>
      <c r="LT348" s="196"/>
      <c r="LU348" s="196"/>
      <c r="LV348" s="196"/>
      <c r="LW348" s="196"/>
      <c r="LX348" s="196"/>
      <c r="LY348" s="196"/>
      <c r="LZ348" s="196"/>
      <c r="MA348" s="196"/>
      <c r="MB348" s="196"/>
      <c r="MC348" s="196"/>
      <c r="MD348" s="196"/>
      <c r="ME348" s="196"/>
      <c r="MF348" s="196"/>
      <c r="MG348" s="196"/>
      <c r="MH348" s="196"/>
      <c r="MI348" s="196"/>
      <c r="MJ348" s="196"/>
      <c r="MK348" s="196"/>
      <c r="ML348" s="196"/>
      <c r="MM348" s="196"/>
      <c r="MN348" s="195">
        <v>0</v>
      </c>
      <c r="MO348" s="195">
        <v>0</v>
      </c>
      <c r="MP348" s="196"/>
      <c r="MQ348" s="195">
        <v>0</v>
      </c>
      <c r="MR348" s="196"/>
      <c r="MS348" s="196"/>
      <c r="MT348" s="196"/>
      <c r="MU348" s="196"/>
      <c r="MV348" s="196"/>
      <c r="MW348" s="196"/>
      <c r="MX348" s="196"/>
      <c r="MY348" s="196"/>
      <c r="MZ348" s="196"/>
      <c r="NA348" s="195">
        <v>0</v>
      </c>
      <c r="NB348" s="196"/>
      <c r="NC348" s="196"/>
      <c r="ND348" s="196"/>
      <c r="NE348" s="196"/>
      <c r="NF348" s="196"/>
      <c r="NG348" s="196"/>
      <c r="NH348" s="196"/>
      <c r="NI348" s="196"/>
      <c r="NJ348" s="196"/>
      <c r="NK348" s="196"/>
      <c r="NL348" s="196"/>
      <c r="NM348" s="196"/>
      <c r="NN348" s="196"/>
      <c r="NO348" s="196"/>
      <c r="NP348" s="196"/>
      <c r="NQ348" s="196"/>
      <c r="NR348" s="196"/>
      <c r="NS348" s="196"/>
      <c r="NT348" s="196"/>
      <c r="NU348" s="196"/>
      <c r="NV348" s="196"/>
      <c r="NW348" s="196"/>
      <c r="NX348" s="196"/>
      <c r="NY348" s="196"/>
      <c r="NZ348" s="196"/>
      <c r="OA348" s="196"/>
      <c r="OB348" s="196"/>
      <c r="OC348" s="196"/>
      <c r="OD348" s="196"/>
      <c r="OE348" s="196"/>
      <c r="OF348" s="196"/>
      <c r="OG348" s="196"/>
      <c r="OH348" s="196"/>
      <c r="OI348" s="196"/>
      <c r="OJ348" s="196"/>
      <c r="OK348" s="196"/>
      <c r="OL348" s="196"/>
      <c r="OM348" s="196"/>
      <c r="ON348" s="196"/>
      <c r="OO348" s="196"/>
      <c r="OP348" s="196"/>
      <c r="OQ348" s="196"/>
      <c r="OR348" s="196"/>
      <c r="OS348" s="196"/>
      <c r="OT348" s="196"/>
      <c r="OU348" s="196"/>
      <c r="OV348" s="196"/>
      <c r="OW348" s="196"/>
      <c r="OX348" s="196"/>
      <c r="OY348" s="196"/>
      <c r="OZ348" s="196"/>
      <c r="PA348" s="196"/>
      <c r="PB348" s="196"/>
      <c r="PC348" s="196"/>
      <c r="PD348" s="196"/>
      <c r="PE348" s="196"/>
      <c r="PF348" s="196"/>
      <c r="PG348" s="196"/>
      <c r="PH348" s="196"/>
      <c r="PI348" s="196"/>
      <c r="PJ348" s="196"/>
      <c r="PK348" s="196"/>
      <c r="PL348" s="196"/>
      <c r="PM348" s="196"/>
      <c r="PN348" s="196"/>
      <c r="PO348" s="196"/>
      <c r="PP348" s="196"/>
      <c r="PQ348" s="196"/>
      <c r="PR348" s="196"/>
      <c r="PS348" s="196"/>
      <c r="PT348" s="196"/>
      <c r="PU348" s="196"/>
      <c r="PV348" s="196"/>
      <c r="PW348" s="196"/>
      <c r="PX348" s="261"/>
      <c r="PY348" s="261"/>
      <c r="PZ348" s="261"/>
      <c r="QA348" s="261"/>
      <c r="QB348" s="261"/>
      <c r="QC348" s="261"/>
      <c r="QD348" s="261"/>
      <c r="QE348" s="261"/>
      <c r="QF348" s="261"/>
      <c r="QG348" s="261"/>
      <c r="QH348" s="261"/>
      <c r="QI348" s="261"/>
      <c r="QJ348" s="261"/>
      <c r="QK348" s="261"/>
      <c r="QL348" s="261"/>
      <c r="QM348" s="261"/>
      <c r="QN348" s="261"/>
      <c r="QO348" s="261"/>
      <c r="QP348" s="261"/>
      <c r="QQ348" s="261"/>
      <c r="QR348" s="261"/>
      <c r="QS348" s="261"/>
      <c r="QT348" s="261"/>
      <c r="QU348" s="261"/>
      <c r="QV348" s="261"/>
      <c r="QW348" s="261"/>
      <c r="QX348" s="261"/>
      <c r="QY348" s="261"/>
      <c r="QZ348" s="261"/>
      <c r="RA348" s="261"/>
      <c r="RB348" s="261"/>
      <c r="RC348" s="261"/>
      <c r="RD348" s="261"/>
      <c r="RE348" s="261"/>
      <c r="RF348" s="261"/>
      <c r="RG348" s="261"/>
      <c r="RH348" s="261"/>
      <c r="RI348" s="261"/>
      <c r="RJ348" s="261"/>
      <c r="RK348" s="261"/>
      <c r="RL348" s="261"/>
      <c r="RM348" s="261"/>
      <c r="RN348" s="261"/>
      <c r="RO348" s="261"/>
      <c r="RP348" s="261"/>
      <c r="RQ348" s="261"/>
      <c r="RR348" s="261"/>
      <c r="RS348" s="261"/>
      <c r="RT348" s="261"/>
      <c r="RU348" s="261"/>
      <c r="RV348" s="261"/>
      <c r="RW348" s="261"/>
      <c r="RX348" s="261"/>
      <c r="RY348" s="261"/>
      <c r="RZ348" s="261"/>
      <c r="SA348" s="261"/>
      <c r="SB348" s="261"/>
      <c r="SC348" s="261"/>
      <c r="SD348" s="261"/>
      <c r="SE348" s="261"/>
    </row>
    <row r="349" spans="1:499" x14ac:dyDescent="0.2">
      <c r="A349" s="230" t="s">
        <v>830</v>
      </c>
      <c r="B349" s="231" t="s">
        <v>2298</v>
      </c>
      <c r="C349" s="225"/>
      <c r="D349" s="225"/>
      <c r="E349" s="225"/>
      <c r="F349" s="226" t="s">
        <v>6081</v>
      </c>
      <c r="G349" s="226" t="s">
        <v>6075</v>
      </c>
      <c r="H349" s="226" t="s">
        <v>6076</v>
      </c>
      <c r="I349" s="226" t="s">
        <v>6077</v>
      </c>
      <c r="J349" s="226"/>
      <c r="K349" s="226"/>
      <c r="L349" s="226"/>
      <c r="M349" s="226"/>
      <c r="N349" s="226" t="s">
        <v>5553</v>
      </c>
      <c r="O349" s="226" t="s">
        <v>6082</v>
      </c>
      <c r="P349" s="226"/>
      <c r="Q349" s="237">
        <v>0</v>
      </c>
      <c r="R349" s="238"/>
      <c r="S349" s="238"/>
      <c r="T349" s="238"/>
      <c r="U349" s="238"/>
      <c r="V349" s="238"/>
      <c r="W349" s="232" t="s">
        <v>5555</v>
      </c>
      <c r="X349" s="232"/>
      <c r="Y349" s="232" t="s">
        <v>5556</v>
      </c>
      <c r="Z349" s="235">
        <v>11.48</v>
      </c>
      <c r="AA349" s="235">
        <v>18.989999999999998</v>
      </c>
      <c r="AB349" s="235">
        <v>0</v>
      </c>
      <c r="AC349" s="224">
        <v>36526</v>
      </c>
      <c r="AD349" s="224">
        <v>36526</v>
      </c>
      <c r="AE349" s="125">
        <v>18</v>
      </c>
      <c r="AF349" s="125">
        <v>24</v>
      </c>
      <c r="AG349" s="125">
        <v>12</v>
      </c>
      <c r="AH349" s="236">
        <v>1</v>
      </c>
      <c r="AI349" s="236" t="s">
        <v>819</v>
      </c>
      <c r="AJ349" s="125" t="s">
        <v>6225</v>
      </c>
      <c r="AK349" s="175" t="s">
        <v>5144</v>
      </c>
      <c r="AL349" s="125" t="s">
        <v>820</v>
      </c>
      <c r="AM349" s="27" t="s">
        <v>820</v>
      </c>
      <c r="AN349" s="126">
        <v>22.98</v>
      </c>
      <c r="AO349" s="126">
        <v>12.8</v>
      </c>
      <c r="AP349" s="126">
        <v>9.6</v>
      </c>
      <c r="AQ349" s="126">
        <v>2.2000000000000002</v>
      </c>
      <c r="AR349" s="125">
        <v>0</v>
      </c>
      <c r="AS349" s="125">
        <v>0</v>
      </c>
      <c r="AT349" s="178">
        <v>43333</v>
      </c>
      <c r="AU349" s="178"/>
      <c r="AV349" s="178">
        <v>43122</v>
      </c>
      <c r="AW349" s="239" t="s">
        <v>855</v>
      </c>
      <c r="AX349" s="239" t="s">
        <v>846</v>
      </c>
      <c r="AY349" s="127"/>
      <c r="AZ349" s="127"/>
      <c r="BA349" s="128">
        <v>200</v>
      </c>
      <c r="BB349" s="128" t="s">
        <v>489</v>
      </c>
      <c r="BC349" s="128"/>
      <c r="BD349" s="128">
        <v>1</v>
      </c>
      <c r="BE349" s="129" t="s">
        <v>541</v>
      </c>
      <c r="BF349" s="130">
        <v>1</v>
      </c>
      <c r="BG349" s="240"/>
      <c r="BH349" s="241"/>
      <c r="BI349" s="190"/>
      <c r="BJ349" s="131">
        <v>1178</v>
      </c>
      <c r="BK349" s="191">
        <v>993</v>
      </c>
      <c r="BL349" s="13">
        <v>783</v>
      </c>
      <c r="BM349" s="13">
        <v>389</v>
      </c>
      <c r="BN349" s="27" t="s">
        <v>5557</v>
      </c>
      <c r="BO349" s="13" t="s">
        <v>5566</v>
      </c>
      <c r="BP349" s="222">
        <v>1090</v>
      </c>
      <c r="BQ349" s="132"/>
      <c r="BR349" s="133"/>
      <c r="BS349" s="125">
        <v>1000000000</v>
      </c>
      <c r="BT349" s="134">
        <v>282</v>
      </c>
      <c r="BU349" s="135">
        <v>0.76060000000000005</v>
      </c>
      <c r="BV349" s="134">
        <v>600</v>
      </c>
      <c r="BW349" s="136">
        <v>0</v>
      </c>
      <c r="BX349" s="136">
        <v>600</v>
      </c>
      <c r="BY349" s="136">
        <v>0</v>
      </c>
      <c r="BZ349" s="134">
        <v>0</v>
      </c>
      <c r="CA349" s="134">
        <v>0</v>
      </c>
      <c r="CB349" s="134">
        <v>882</v>
      </c>
      <c r="CC349" s="135">
        <v>0.25130000000000002</v>
      </c>
      <c r="CD349" s="134"/>
      <c r="CE349" s="134"/>
      <c r="CF349" s="137">
        <v>296</v>
      </c>
      <c r="CG349" s="134">
        <v>393</v>
      </c>
      <c r="CH349" s="132"/>
      <c r="CI349" s="132"/>
      <c r="CJ349" s="229" t="s">
        <v>820</v>
      </c>
      <c r="CK349" s="233" t="s">
        <v>820</v>
      </c>
      <c r="CL349" s="138">
        <v>804</v>
      </c>
      <c r="CM349" s="138">
        <v>0</v>
      </c>
      <c r="CN349" s="135">
        <v>0</v>
      </c>
      <c r="CO349" s="135">
        <v>0.87</v>
      </c>
      <c r="CP349" s="139"/>
      <c r="CQ349" s="135">
        <v>1</v>
      </c>
      <c r="CR349" s="179">
        <v>43479</v>
      </c>
      <c r="CS349" s="180">
        <v>43479</v>
      </c>
      <c r="CT349" s="181">
        <v>43605</v>
      </c>
      <c r="CU349" s="181">
        <v>43311</v>
      </c>
      <c r="CV349" s="181">
        <v>43395</v>
      </c>
      <c r="CW349" s="181">
        <v>43395</v>
      </c>
      <c r="CX349" s="181">
        <v>43479</v>
      </c>
      <c r="CY349" s="135">
        <v>0</v>
      </c>
      <c r="CZ349" s="134">
        <v>0</v>
      </c>
      <c r="DA349" s="135">
        <v>0</v>
      </c>
      <c r="DB349" s="135">
        <v>2.197802197802198E-2</v>
      </c>
      <c r="DC349" s="135">
        <v>0</v>
      </c>
      <c r="DD349" s="135">
        <v>0</v>
      </c>
      <c r="DE349" s="140">
        <v>0</v>
      </c>
      <c r="DF349" s="13" t="s">
        <v>820</v>
      </c>
      <c r="DG349" s="80" t="s">
        <v>706</v>
      </c>
      <c r="DH349" s="18" t="b">
        <v>0</v>
      </c>
      <c r="DI349" s="79"/>
      <c r="DJ349" s="79"/>
      <c r="DK349" s="192"/>
      <c r="DL349" s="174"/>
      <c r="DM349" s="193"/>
      <c r="DN349" s="135"/>
      <c r="DO349" s="79"/>
      <c r="DP349" s="79"/>
      <c r="DQ349" s="79"/>
      <c r="DR349" s="79"/>
      <c r="DS349" s="79"/>
      <c r="DT349" s="79"/>
      <c r="DU349" s="79"/>
      <c r="DV349" s="18"/>
      <c r="DW349" s="18"/>
      <c r="DX349" s="18"/>
      <c r="DY349" s="177"/>
      <c r="DZ349" s="177">
        <v>0</v>
      </c>
      <c r="EA349" s="177">
        <v>0</v>
      </c>
      <c r="EB349" s="177">
        <v>0</v>
      </c>
      <c r="EC349" s="177">
        <v>0</v>
      </c>
      <c r="ED349" s="177">
        <v>0</v>
      </c>
      <c r="EE349" s="177">
        <v>0</v>
      </c>
      <c r="EF349" s="177">
        <v>0</v>
      </c>
      <c r="EG349" s="177">
        <v>0</v>
      </c>
      <c r="EH349" s="177">
        <v>0</v>
      </c>
      <c r="EI349" s="177">
        <v>0</v>
      </c>
      <c r="EJ349" s="177">
        <v>0</v>
      </c>
      <c r="EK349" s="177">
        <v>0</v>
      </c>
      <c r="EL349" s="177">
        <v>0</v>
      </c>
      <c r="EM349" s="177">
        <v>0</v>
      </c>
      <c r="EN349" s="177">
        <v>0</v>
      </c>
      <c r="EO349" s="177">
        <v>0</v>
      </c>
      <c r="EP349" s="177">
        <v>0</v>
      </c>
      <c r="EQ349" s="177">
        <v>0</v>
      </c>
      <c r="ER349" s="177">
        <v>0</v>
      </c>
      <c r="ES349" s="177">
        <v>0</v>
      </c>
      <c r="ET349" s="177">
        <v>0</v>
      </c>
      <c r="EU349" s="177">
        <v>0</v>
      </c>
      <c r="EV349" s="177">
        <v>0</v>
      </c>
      <c r="EW349" s="177">
        <v>0</v>
      </c>
      <c r="EX349" s="177">
        <v>0</v>
      </c>
      <c r="EY349" s="177">
        <v>228</v>
      </c>
      <c r="EZ349" s="177">
        <v>0</v>
      </c>
      <c r="FA349" s="177">
        <v>0</v>
      </c>
      <c r="FB349" s="177">
        <v>314</v>
      </c>
      <c r="FC349" s="245">
        <v>161</v>
      </c>
      <c r="FD349" s="243">
        <v>0</v>
      </c>
      <c r="FE349" s="244">
        <v>222</v>
      </c>
      <c r="FF349" s="244">
        <v>222</v>
      </c>
      <c r="FG349" s="245">
        <v>127</v>
      </c>
      <c r="FH349" s="245">
        <v>126</v>
      </c>
      <c r="FI349" s="242">
        <v>126</v>
      </c>
      <c r="FJ349" s="242">
        <v>126</v>
      </c>
      <c r="FK349" s="242">
        <v>92</v>
      </c>
      <c r="FL349" s="242">
        <v>92</v>
      </c>
      <c r="FM349" s="242">
        <v>92</v>
      </c>
      <c r="FN349" s="242">
        <v>92</v>
      </c>
      <c r="FO349" s="242">
        <v>92</v>
      </c>
      <c r="FP349" s="242">
        <v>92</v>
      </c>
      <c r="FQ349" s="242">
        <v>92</v>
      </c>
      <c r="FR349" s="242">
        <v>92</v>
      </c>
      <c r="FS349" s="242">
        <v>92</v>
      </c>
      <c r="FT349" s="242">
        <v>92</v>
      </c>
      <c r="FU349" s="242">
        <v>92</v>
      </c>
      <c r="FV349" s="242">
        <v>92</v>
      </c>
      <c r="FW349" s="242">
        <v>92</v>
      </c>
      <c r="FX349" s="242">
        <v>92</v>
      </c>
      <c r="FY349" s="242">
        <v>92</v>
      </c>
      <c r="FZ349" s="242">
        <v>92</v>
      </c>
      <c r="GA349" s="242">
        <v>92</v>
      </c>
      <c r="GB349" s="242">
        <v>92</v>
      </c>
      <c r="GC349" s="242">
        <v>92</v>
      </c>
      <c r="GD349" s="244">
        <v>214</v>
      </c>
      <c r="GE349" s="244">
        <v>214</v>
      </c>
      <c r="GF349" s="244">
        <v>212</v>
      </c>
      <c r="GG349" s="244">
        <v>212</v>
      </c>
      <c r="GH349" s="244">
        <v>204</v>
      </c>
      <c r="GI349" s="244">
        <v>204</v>
      </c>
      <c r="GJ349" s="244">
        <v>204</v>
      </c>
      <c r="GK349" s="244">
        <v>211</v>
      </c>
      <c r="GL349" s="244">
        <v>211</v>
      </c>
      <c r="GM349" s="244">
        <v>210</v>
      </c>
      <c r="GN349" s="244">
        <v>210</v>
      </c>
      <c r="GO349" s="244">
        <v>208</v>
      </c>
      <c r="GP349" s="244">
        <v>208</v>
      </c>
      <c r="GQ349" s="244">
        <v>208</v>
      </c>
      <c r="GR349" s="244">
        <v>208</v>
      </c>
      <c r="GS349" s="244">
        <v>205</v>
      </c>
      <c r="GT349" s="244">
        <v>195</v>
      </c>
      <c r="GU349" s="244">
        <v>193</v>
      </c>
      <c r="GV349" s="244">
        <v>191</v>
      </c>
      <c r="GW349" s="244">
        <v>191</v>
      </c>
      <c r="GX349" s="244">
        <v>191</v>
      </c>
      <c r="GY349" s="244">
        <v>191</v>
      </c>
      <c r="GZ349" s="244">
        <v>191</v>
      </c>
      <c r="HA349" s="244">
        <v>189</v>
      </c>
      <c r="HB349" s="244">
        <v>186</v>
      </c>
      <c r="HC349" s="244">
        <v>186</v>
      </c>
      <c r="HD349" s="244">
        <v>186</v>
      </c>
      <c r="HE349" s="244">
        <v>1</v>
      </c>
      <c r="HF349" s="244">
        <v>186</v>
      </c>
      <c r="HG349" s="244">
        <v>186</v>
      </c>
      <c r="HH349" s="242">
        <v>153</v>
      </c>
      <c r="HI349" s="242">
        <v>153</v>
      </c>
      <c r="HJ349" s="242">
        <v>131</v>
      </c>
      <c r="HK349" s="198"/>
      <c r="HL349" s="198"/>
      <c r="HM349" s="242">
        <v>122</v>
      </c>
      <c r="HN349" s="242">
        <v>122</v>
      </c>
      <c r="HO349" s="242">
        <v>186</v>
      </c>
      <c r="HP349" s="242">
        <v>98</v>
      </c>
      <c r="HQ349" s="242">
        <v>98</v>
      </c>
      <c r="HR349" s="242">
        <v>95</v>
      </c>
      <c r="HS349" s="242">
        <v>95</v>
      </c>
      <c r="HT349" s="242">
        <v>95</v>
      </c>
      <c r="HU349" s="242">
        <v>95</v>
      </c>
      <c r="HV349" s="198"/>
      <c r="HW349" s="242">
        <v>89</v>
      </c>
      <c r="HX349" s="242">
        <v>86</v>
      </c>
      <c r="HY349" s="242">
        <v>86</v>
      </c>
      <c r="HZ349" s="242">
        <v>86</v>
      </c>
      <c r="IA349" s="242">
        <v>86</v>
      </c>
      <c r="IB349" s="242">
        <v>86</v>
      </c>
      <c r="IC349" s="242">
        <v>85</v>
      </c>
      <c r="ID349" s="242">
        <v>85</v>
      </c>
      <c r="IE349" s="242">
        <v>83</v>
      </c>
      <c r="IF349" s="242">
        <v>83</v>
      </c>
      <c r="IG349" s="242">
        <v>83</v>
      </c>
      <c r="IH349" s="242">
        <v>83</v>
      </c>
      <c r="II349" s="242">
        <v>80</v>
      </c>
      <c r="IJ349" s="242">
        <v>70</v>
      </c>
      <c r="IK349" s="242">
        <v>70</v>
      </c>
      <c r="IL349" s="242">
        <v>70</v>
      </c>
      <c r="IM349" s="242">
        <v>70</v>
      </c>
      <c r="IN349" s="242">
        <v>70</v>
      </c>
      <c r="IO349" s="242">
        <v>70</v>
      </c>
      <c r="IP349" s="242">
        <v>64</v>
      </c>
      <c r="IQ349" s="242">
        <v>50</v>
      </c>
      <c r="IR349" s="242">
        <v>48</v>
      </c>
      <c r="IS349" s="242">
        <v>48</v>
      </c>
      <c r="IT349" s="242">
        <v>27</v>
      </c>
      <c r="IU349" s="242">
        <v>27</v>
      </c>
      <c r="IV349" s="242">
        <v>27</v>
      </c>
      <c r="IW349" s="242">
        <v>26</v>
      </c>
      <c r="IX349" s="242">
        <v>26</v>
      </c>
      <c r="IY349" s="242">
        <v>12</v>
      </c>
      <c r="IZ349" s="198"/>
      <c r="JA349" s="242">
        <v>11</v>
      </c>
      <c r="JB349" s="242">
        <v>11</v>
      </c>
      <c r="JC349" s="242">
        <v>11</v>
      </c>
      <c r="JD349" s="242">
        <v>8</v>
      </c>
      <c r="JE349" s="242">
        <v>8</v>
      </c>
      <c r="JF349" s="242">
        <v>6</v>
      </c>
      <c r="JG349" s="243">
        <v>0</v>
      </c>
      <c r="JH349" s="242">
        <v>1</v>
      </c>
      <c r="JI349" s="242">
        <v>1</v>
      </c>
      <c r="JJ349" s="242"/>
      <c r="JK349" s="243">
        <v>0</v>
      </c>
      <c r="JL349" s="243">
        <v>0</v>
      </c>
      <c r="JM349" s="243">
        <v>0</v>
      </c>
      <c r="JN349" s="243">
        <v>0</v>
      </c>
      <c r="JO349" s="243">
        <v>0</v>
      </c>
      <c r="JP349" s="243">
        <v>0</v>
      </c>
      <c r="JQ349" s="198"/>
      <c r="JR349" s="243">
        <v>0</v>
      </c>
      <c r="JS349" s="243">
        <v>0</v>
      </c>
      <c r="JT349" s="243">
        <v>0</v>
      </c>
      <c r="JU349" s="243">
        <v>0</v>
      </c>
      <c r="JV349" s="243">
        <v>0</v>
      </c>
      <c r="JW349" s="243">
        <v>0</v>
      </c>
      <c r="JX349" s="243">
        <v>0</v>
      </c>
      <c r="JY349" s="243">
        <v>0</v>
      </c>
      <c r="JZ349" s="243">
        <v>0</v>
      </c>
      <c r="KA349" s="243">
        <v>0</v>
      </c>
      <c r="KB349" s="243">
        <v>0</v>
      </c>
      <c r="KC349" s="243">
        <v>0</v>
      </c>
      <c r="KD349" s="243">
        <v>0</v>
      </c>
      <c r="KE349" s="243">
        <v>0</v>
      </c>
      <c r="KF349" s="243">
        <v>0</v>
      </c>
      <c r="KG349" s="243">
        <v>0</v>
      </c>
      <c r="KH349" s="243">
        <v>0</v>
      </c>
      <c r="KI349" s="243">
        <v>0</v>
      </c>
      <c r="KJ349" s="243">
        <v>0</v>
      </c>
      <c r="KK349" s="243">
        <v>0</v>
      </c>
      <c r="KL349" s="243">
        <v>0</v>
      </c>
      <c r="KM349" s="243">
        <v>0</v>
      </c>
      <c r="KN349" s="243">
        <v>0</v>
      </c>
      <c r="KO349" s="242">
        <v>200</v>
      </c>
      <c r="KP349" s="242">
        <v>200</v>
      </c>
      <c r="KQ349" s="242">
        <v>200</v>
      </c>
      <c r="KR349" s="242">
        <v>200</v>
      </c>
      <c r="KS349" s="242">
        <v>200</v>
      </c>
      <c r="KT349" s="242">
        <v>200</v>
      </c>
      <c r="KU349" s="242">
        <v>148</v>
      </c>
      <c r="KV349" s="242">
        <v>165</v>
      </c>
      <c r="KW349" s="242">
        <v>165</v>
      </c>
      <c r="KX349" s="198"/>
      <c r="KY349" s="198"/>
      <c r="KZ349" s="198"/>
      <c r="LA349" s="198"/>
      <c r="LB349" s="242">
        <v>137</v>
      </c>
      <c r="LC349" s="242">
        <v>1</v>
      </c>
      <c r="LD349" s="242">
        <v>1</v>
      </c>
      <c r="LE349" s="242">
        <v>131</v>
      </c>
      <c r="LF349" s="243">
        <v>0</v>
      </c>
      <c r="LG349" s="242">
        <v>131</v>
      </c>
      <c r="LH349" s="198"/>
      <c r="LI349" s="198"/>
      <c r="LJ349" s="198"/>
      <c r="LK349" s="198"/>
      <c r="LL349" s="198"/>
      <c r="LM349" s="198"/>
      <c r="LN349" s="198"/>
      <c r="LO349" s="198"/>
      <c r="LP349" s="198"/>
      <c r="LQ349" s="242">
        <v>131</v>
      </c>
      <c r="LR349" s="198"/>
      <c r="LS349" s="198"/>
      <c r="LT349" s="198"/>
      <c r="LU349" s="198"/>
      <c r="LV349" s="198"/>
      <c r="LW349" s="198"/>
      <c r="LX349" s="198"/>
      <c r="LY349" s="198"/>
      <c r="LZ349" s="198"/>
      <c r="MA349" s="198"/>
      <c r="MB349" s="198"/>
      <c r="MC349" s="198"/>
      <c r="MD349" s="198"/>
      <c r="ME349" s="198"/>
      <c r="MF349" s="198"/>
      <c r="MG349" s="198"/>
      <c r="MH349" s="198"/>
      <c r="MI349" s="198"/>
      <c r="MJ349" s="198"/>
      <c r="MK349" s="198"/>
      <c r="ML349" s="198"/>
      <c r="MM349" s="198"/>
      <c r="MN349" s="242">
        <v>131</v>
      </c>
      <c r="MO349" s="242">
        <v>282</v>
      </c>
      <c r="MP349" s="198"/>
      <c r="MQ349" s="242">
        <v>282</v>
      </c>
      <c r="MR349" s="198"/>
      <c r="MS349" s="198"/>
      <c r="MT349" s="198"/>
      <c r="MU349" s="198"/>
      <c r="MV349" s="198"/>
      <c r="MW349" s="198"/>
      <c r="MX349" s="198"/>
      <c r="MY349" s="198"/>
      <c r="MZ349" s="198"/>
      <c r="NA349" s="242">
        <v>282</v>
      </c>
      <c r="NB349" s="198"/>
      <c r="NC349" s="198"/>
      <c r="ND349" s="198"/>
      <c r="NE349" s="198"/>
      <c r="NF349" s="198"/>
      <c r="NG349" s="198"/>
      <c r="NH349" s="198"/>
      <c r="NI349" s="198"/>
      <c r="NJ349" s="198"/>
      <c r="NK349" s="198"/>
      <c r="NL349" s="198"/>
      <c r="NM349" s="198"/>
      <c r="NN349" s="198"/>
      <c r="NO349" s="198"/>
      <c r="NP349" s="198"/>
      <c r="NQ349" s="198"/>
      <c r="NR349" s="198"/>
      <c r="NS349" s="198"/>
      <c r="NT349" s="198"/>
      <c r="NU349" s="198"/>
      <c r="NV349" s="198"/>
      <c r="NW349" s="198"/>
      <c r="NX349" s="198"/>
      <c r="NY349" s="198"/>
      <c r="NZ349" s="198"/>
      <c r="OA349" s="198"/>
      <c r="OB349" s="198"/>
      <c r="OC349" s="198"/>
      <c r="OD349" s="198"/>
      <c r="OE349" s="198"/>
      <c r="OF349" s="198"/>
      <c r="OG349" s="198"/>
      <c r="OH349" s="198"/>
      <c r="OI349" s="198"/>
      <c r="OJ349" s="198"/>
      <c r="OK349" s="198"/>
      <c r="OL349" s="198"/>
      <c r="OM349" s="198"/>
      <c r="ON349" s="198"/>
      <c r="OO349" s="198"/>
      <c r="OP349" s="198"/>
      <c r="OQ349" s="198"/>
      <c r="OR349" s="198"/>
      <c r="OS349" s="198"/>
      <c r="OT349" s="198"/>
      <c r="OU349" s="198"/>
      <c r="OV349" s="198"/>
      <c r="OW349" s="198"/>
      <c r="OX349" s="198"/>
      <c r="OY349" s="198"/>
      <c r="OZ349" s="198"/>
      <c r="PA349" s="198"/>
      <c r="PB349" s="198"/>
      <c r="PC349" s="198"/>
      <c r="PD349" s="198"/>
      <c r="PE349" s="198"/>
      <c r="PF349" s="198"/>
      <c r="PG349" s="198"/>
      <c r="PH349" s="198"/>
      <c r="PI349" s="198"/>
      <c r="PJ349" s="198"/>
      <c r="PK349" s="198"/>
      <c r="PL349" s="198"/>
      <c r="PM349" s="198"/>
      <c r="PN349" s="198"/>
      <c r="PO349" s="198"/>
      <c r="PP349" s="198"/>
      <c r="PQ349" s="198"/>
      <c r="PR349" s="198"/>
      <c r="PS349" s="198"/>
      <c r="PT349" s="198"/>
      <c r="PU349" s="198"/>
      <c r="PV349" s="198"/>
      <c r="PW349" s="198"/>
      <c r="PX349" s="261"/>
      <c r="PY349" s="261"/>
      <c r="PZ349" s="261"/>
      <c r="QA349" s="261"/>
      <c r="QB349" s="261"/>
      <c r="QC349" s="261"/>
      <c r="QD349" s="261"/>
      <c r="QE349" s="261"/>
      <c r="QF349" s="261"/>
      <c r="QG349" s="261"/>
      <c r="QH349" s="261"/>
      <c r="QI349" s="261"/>
      <c r="QJ349" s="261"/>
      <c r="QK349" s="261"/>
      <c r="QL349" s="261"/>
      <c r="QM349" s="261"/>
      <c r="QN349" s="261"/>
      <c r="QO349" s="261"/>
      <c r="QP349" s="261"/>
      <c r="QQ349" s="261"/>
      <c r="QR349" s="261"/>
      <c r="QS349" s="261"/>
      <c r="QT349" s="261"/>
      <c r="QU349" s="261"/>
      <c r="QV349" s="261"/>
      <c r="QW349" s="261"/>
      <c r="QX349" s="261"/>
      <c r="QY349" s="261"/>
      <c r="QZ349" s="261"/>
      <c r="RA349" s="261"/>
      <c r="RB349" s="261"/>
      <c r="RC349" s="261"/>
      <c r="RD349" s="261"/>
      <c r="RE349" s="261"/>
      <c r="RF349" s="261"/>
      <c r="RG349" s="261"/>
      <c r="RH349" s="261"/>
      <c r="RI349" s="261"/>
      <c r="RJ349" s="261"/>
      <c r="RK349" s="261"/>
      <c r="RL349" s="261"/>
      <c r="RM349" s="261"/>
      <c r="RN349" s="261"/>
      <c r="RO349" s="261"/>
      <c r="RP349" s="261"/>
      <c r="RQ349" s="261"/>
      <c r="RR349" s="261"/>
      <c r="RS349" s="261"/>
      <c r="RT349" s="261"/>
      <c r="RU349" s="261"/>
      <c r="RV349" s="261"/>
      <c r="RW349" s="261"/>
      <c r="RX349" s="261"/>
      <c r="RY349" s="261"/>
      <c r="RZ349" s="261"/>
      <c r="SA349" s="261"/>
      <c r="SB349" s="261"/>
      <c r="SC349" s="261"/>
      <c r="SD349" s="261"/>
      <c r="SE349" s="261"/>
    </row>
    <row r="350" spans="1:499" x14ac:dyDescent="0.2">
      <c r="A350" s="230" t="s">
        <v>830</v>
      </c>
      <c r="B350" s="231" t="s">
        <v>5492</v>
      </c>
      <c r="C350" s="225"/>
      <c r="D350" s="225"/>
      <c r="E350" s="225"/>
      <c r="F350" s="226" t="s">
        <v>6083</v>
      </c>
      <c r="G350" s="226" t="s">
        <v>5804</v>
      </c>
      <c r="H350" s="226" t="s">
        <v>5804</v>
      </c>
      <c r="I350" s="226" t="s">
        <v>6084</v>
      </c>
      <c r="J350" s="226"/>
      <c r="K350" s="226"/>
      <c r="L350" s="226"/>
      <c r="M350" s="226"/>
      <c r="N350" s="226" t="s">
        <v>5788</v>
      </c>
      <c r="O350" s="226" t="s">
        <v>5785</v>
      </c>
      <c r="P350" s="226"/>
      <c r="Q350" s="237">
        <v>0</v>
      </c>
      <c r="R350" s="238"/>
      <c r="S350" s="238"/>
      <c r="T350" s="238"/>
      <c r="U350" s="238"/>
      <c r="V350" s="238"/>
      <c r="W350" s="232" t="s">
        <v>5555</v>
      </c>
      <c r="X350" s="232"/>
      <c r="Y350" s="232" t="s">
        <v>5556</v>
      </c>
      <c r="Z350" s="235">
        <v>1476.7</v>
      </c>
      <c r="AA350" s="235">
        <v>1926.72</v>
      </c>
      <c r="AB350" s="235">
        <v>0</v>
      </c>
      <c r="AC350" s="224">
        <v>36526</v>
      </c>
      <c r="AD350" s="224">
        <v>36526</v>
      </c>
      <c r="AE350" s="125">
        <v>14</v>
      </c>
      <c r="AF350" s="125">
        <v>14</v>
      </c>
      <c r="AG350" s="125">
        <v>24</v>
      </c>
      <c r="AH350" s="236">
        <v>1</v>
      </c>
      <c r="AI350" s="236"/>
      <c r="AJ350" s="125" t="s">
        <v>6257</v>
      </c>
      <c r="AK350" s="175"/>
      <c r="AL350" s="125" t="s">
        <v>820</v>
      </c>
      <c r="AM350" s="27" t="s">
        <v>820</v>
      </c>
      <c r="AN350" s="126">
        <v>0</v>
      </c>
      <c r="AO350" s="126">
        <v>0</v>
      </c>
      <c r="AP350" s="126">
        <v>0</v>
      </c>
      <c r="AQ350" s="126">
        <v>0</v>
      </c>
      <c r="AR350" s="125">
        <v>0</v>
      </c>
      <c r="AS350" s="125">
        <v>0</v>
      </c>
      <c r="AT350" s="178"/>
      <c r="AU350" s="178"/>
      <c r="AV350" s="178"/>
      <c r="AW350" s="239" t="s">
        <v>890</v>
      </c>
      <c r="AX350" s="239" t="s">
        <v>5411</v>
      </c>
      <c r="AY350" s="127"/>
      <c r="AZ350" s="127"/>
      <c r="BA350" s="128">
        <v>1</v>
      </c>
      <c r="BB350" s="128" t="s">
        <v>489</v>
      </c>
      <c r="BC350" s="128"/>
      <c r="BD350" s="128">
        <v>1</v>
      </c>
      <c r="BE350" s="129" t="s">
        <v>541</v>
      </c>
      <c r="BF350" s="130">
        <v>1</v>
      </c>
      <c r="BG350" s="240"/>
      <c r="BH350" s="241"/>
      <c r="BI350" s="190"/>
      <c r="BJ350" s="131">
        <v>0</v>
      </c>
      <c r="BK350" s="191">
        <v>0</v>
      </c>
      <c r="BL350" s="13">
        <v>0</v>
      </c>
      <c r="BM350" s="13">
        <v>0</v>
      </c>
      <c r="BN350" s="27" t="s">
        <v>702</v>
      </c>
      <c r="BO350" s="13" t="s">
        <v>702</v>
      </c>
      <c r="BP350" s="222">
        <v>0</v>
      </c>
      <c r="BQ350" s="132"/>
      <c r="BR350" s="133"/>
      <c r="BS350" s="125">
        <v>1000000000</v>
      </c>
      <c r="BT350" s="134">
        <v>1</v>
      </c>
      <c r="BU350" s="135">
        <v>0</v>
      </c>
      <c r="BV350" s="134">
        <v>0</v>
      </c>
      <c r="BW350" s="136">
        <v>0</v>
      </c>
      <c r="BX350" s="136">
        <v>0</v>
      </c>
      <c r="BY350" s="136">
        <v>0</v>
      </c>
      <c r="BZ350" s="134">
        <v>0</v>
      </c>
      <c r="CA350" s="134">
        <v>0</v>
      </c>
      <c r="CB350" s="134">
        <v>1</v>
      </c>
      <c r="CC350" s="135">
        <v>0</v>
      </c>
      <c r="CD350" s="134"/>
      <c r="CE350" s="134"/>
      <c r="CF350" s="137">
        <v>0</v>
      </c>
      <c r="CG350" s="134">
        <v>0</v>
      </c>
      <c r="CH350" s="132"/>
      <c r="CI350" s="132"/>
      <c r="CJ350" s="229" t="s">
        <v>820</v>
      </c>
      <c r="CK350" s="233" t="s">
        <v>820</v>
      </c>
      <c r="CL350" s="138">
        <v>0</v>
      </c>
      <c r="CM350" s="138">
        <v>0</v>
      </c>
      <c r="CN350" s="135">
        <v>0</v>
      </c>
      <c r="CO350" s="135">
        <v>0</v>
      </c>
      <c r="CP350" s="139"/>
      <c r="CQ350" s="135">
        <v>0</v>
      </c>
      <c r="CR350" s="179">
        <v>43176</v>
      </c>
      <c r="CS350" s="180">
        <v>43395</v>
      </c>
      <c r="CT350" s="181">
        <v>43493</v>
      </c>
      <c r="CU350" s="181">
        <v>36526</v>
      </c>
      <c r="CV350" s="181">
        <v>36526</v>
      </c>
      <c r="CW350" s="181">
        <v>36526</v>
      </c>
      <c r="CX350" s="181">
        <v>36624</v>
      </c>
      <c r="CY350" s="135">
        <v>0.18886984741557436</v>
      </c>
      <c r="CZ350" s="134">
        <v>0</v>
      </c>
      <c r="DA350" s="135">
        <v>1.3333333333333334E-2</v>
      </c>
      <c r="DB350" s="135">
        <v>0</v>
      </c>
      <c r="DC350" s="135">
        <v>0</v>
      </c>
      <c r="DD350" s="135">
        <v>0</v>
      </c>
      <c r="DE350" s="140">
        <v>0.38666666666666666</v>
      </c>
      <c r="DF350" s="13" t="s">
        <v>820</v>
      </c>
      <c r="DG350" s="80" t="s">
        <v>820</v>
      </c>
      <c r="DH350" s="18" t="b">
        <v>0</v>
      </c>
      <c r="DI350" s="79"/>
      <c r="DJ350" s="79"/>
      <c r="DK350" s="192"/>
      <c r="DL350" s="174"/>
      <c r="DM350" s="193"/>
      <c r="DN350" s="135"/>
      <c r="DO350" s="79"/>
      <c r="DP350" s="79"/>
      <c r="DQ350" s="79"/>
      <c r="DR350" s="79"/>
      <c r="DS350" s="79"/>
      <c r="DT350" s="79"/>
      <c r="DU350" s="79"/>
      <c r="DV350" s="18"/>
      <c r="DW350" s="18"/>
      <c r="DX350" s="18"/>
      <c r="DY350" s="177"/>
      <c r="DZ350" s="177">
        <v>0</v>
      </c>
      <c r="EA350" s="177">
        <v>0</v>
      </c>
      <c r="EB350" s="177">
        <v>0</v>
      </c>
      <c r="EC350" s="177">
        <v>0</v>
      </c>
      <c r="ED350" s="177">
        <v>0</v>
      </c>
      <c r="EE350" s="177">
        <v>0</v>
      </c>
      <c r="EF350" s="177">
        <v>0</v>
      </c>
      <c r="EG350" s="177">
        <v>0</v>
      </c>
      <c r="EH350" s="177">
        <v>0</v>
      </c>
      <c r="EI350" s="177">
        <v>0</v>
      </c>
      <c r="EJ350" s="177">
        <v>0</v>
      </c>
      <c r="EK350" s="177">
        <v>0</v>
      </c>
      <c r="EL350" s="177">
        <v>0</v>
      </c>
      <c r="EM350" s="177">
        <v>0</v>
      </c>
      <c r="EN350" s="177">
        <v>0</v>
      </c>
      <c r="EO350" s="177">
        <v>0</v>
      </c>
      <c r="EP350" s="177">
        <v>0</v>
      </c>
      <c r="EQ350" s="177">
        <v>0</v>
      </c>
      <c r="ER350" s="177">
        <v>0</v>
      </c>
      <c r="ES350" s="177">
        <v>0</v>
      </c>
      <c r="ET350" s="177">
        <v>0</v>
      </c>
      <c r="EU350" s="177">
        <v>0</v>
      </c>
      <c r="EV350" s="177">
        <v>0</v>
      </c>
      <c r="EW350" s="177">
        <v>0</v>
      </c>
      <c r="EX350" s="177">
        <v>0</v>
      </c>
      <c r="EY350" s="177">
        <v>0</v>
      </c>
      <c r="EZ350" s="177">
        <v>0</v>
      </c>
      <c r="FA350" s="177">
        <v>0</v>
      </c>
      <c r="FB350" s="177">
        <v>0</v>
      </c>
      <c r="FC350" s="196"/>
      <c r="FD350" s="196"/>
      <c r="FE350" s="195">
        <v>1</v>
      </c>
      <c r="FF350" s="196"/>
      <c r="FG350" s="195">
        <v>1</v>
      </c>
      <c r="FH350" s="195">
        <v>1</v>
      </c>
      <c r="FI350" s="197">
        <v>1</v>
      </c>
      <c r="FJ350" s="197">
        <v>1</v>
      </c>
      <c r="FK350" s="197">
        <v>1</v>
      </c>
      <c r="FL350" s="197">
        <v>1</v>
      </c>
      <c r="FM350" s="197">
        <v>1</v>
      </c>
      <c r="FN350" s="197">
        <v>1</v>
      </c>
      <c r="FO350" s="197">
        <v>1</v>
      </c>
      <c r="FP350" s="197">
        <v>1</v>
      </c>
      <c r="FQ350" s="197">
        <v>1</v>
      </c>
      <c r="FR350" s="197">
        <v>1</v>
      </c>
      <c r="FS350" s="197">
        <v>1</v>
      </c>
      <c r="FT350" s="197">
        <v>1</v>
      </c>
      <c r="FU350" s="197">
        <v>1</v>
      </c>
      <c r="FV350" s="197">
        <v>1</v>
      </c>
      <c r="FW350" s="197">
        <v>1</v>
      </c>
      <c r="FX350" s="197">
        <v>1</v>
      </c>
      <c r="FY350" s="197">
        <v>1</v>
      </c>
      <c r="FZ350" s="197">
        <v>1</v>
      </c>
      <c r="GA350" s="197">
        <v>1</v>
      </c>
      <c r="GB350" s="197">
        <v>1</v>
      </c>
      <c r="GC350" s="197">
        <v>1</v>
      </c>
      <c r="GD350" s="197">
        <v>1</v>
      </c>
      <c r="GE350" s="197">
        <v>1</v>
      </c>
      <c r="GF350" s="197">
        <v>1</v>
      </c>
      <c r="GG350" s="197">
        <v>1</v>
      </c>
      <c r="GH350" s="197">
        <v>1</v>
      </c>
      <c r="GI350" s="197">
        <v>1</v>
      </c>
      <c r="GJ350" s="197">
        <v>1</v>
      </c>
      <c r="GK350" s="197">
        <v>1</v>
      </c>
      <c r="GL350" s="197">
        <v>1</v>
      </c>
      <c r="GM350" s="197">
        <v>1</v>
      </c>
      <c r="GN350" s="197">
        <v>1</v>
      </c>
      <c r="GO350" s="197">
        <v>1</v>
      </c>
      <c r="GP350" s="197">
        <v>1</v>
      </c>
      <c r="GQ350" s="197">
        <v>1</v>
      </c>
      <c r="GR350" s="197">
        <v>1</v>
      </c>
      <c r="GS350" s="197">
        <v>1</v>
      </c>
      <c r="GT350" s="197">
        <v>1</v>
      </c>
      <c r="GU350" s="197">
        <v>1</v>
      </c>
      <c r="GV350" s="197">
        <v>1</v>
      </c>
      <c r="GW350" s="197">
        <v>1</v>
      </c>
      <c r="GX350" s="197">
        <v>1</v>
      </c>
      <c r="GY350" s="197">
        <v>1</v>
      </c>
      <c r="GZ350" s="197">
        <v>1</v>
      </c>
      <c r="HA350" s="197">
        <v>1</v>
      </c>
      <c r="HB350" s="197">
        <v>1</v>
      </c>
      <c r="HC350" s="197">
        <v>1</v>
      </c>
      <c r="HD350" s="197">
        <v>1</v>
      </c>
      <c r="HE350" s="197">
        <v>1</v>
      </c>
      <c r="HF350" s="197">
        <v>1</v>
      </c>
      <c r="HG350" s="197">
        <v>1</v>
      </c>
      <c r="HH350" s="197">
        <v>1</v>
      </c>
      <c r="HI350" s="197">
        <v>1</v>
      </c>
      <c r="HJ350" s="197">
        <v>1</v>
      </c>
      <c r="HK350" s="197">
        <v>1</v>
      </c>
      <c r="HL350" s="196"/>
      <c r="HM350" s="197">
        <v>1</v>
      </c>
      <c r="HN350" s="197">
        <v>1</v>
      </c>
      <c r="HO350" s="197">
        <v>1</v>
      </c>
      <c r="HP350" s="197">
        <v>1</v>
      </c>
      <c r="HQ350" s="197">
        <v>1</v>
      </c>
      <c r="HR350" s="197">
        <v>1</v>
      </c>
      <c r="HS350" s="197">
        <v>1</v>
      </c>
      <c r="HT350" s="197">
        <v>1</v>
      </c>
      <c r="HU350" s="197">
        <v>1</v>
      </c>
      <c r="HV350" s="196"/>
      <c r="HW350" s="197">
        <v>1</v>
      </c>
      <c r="HX350" s="197">
        <v>1</v>
      </c>
      <c r="HY350" s="197">
        <v>1</v>
      </c>
      <c r="HZ350" s="197">
        <v>1</v>
      </c>
      <c r="IA350" s="197">
        <v>1</v>
      </c>
      <c r="IB350" s="197">
        <v>1</v>
      </c>
      <c r="IC350" s="197">
        <v>1</v>
      </c>
      <c r="ID350" s="197">
        <v>1</v>
      </c>
      <c r="IE350" s="197">
        <v>1</v>
      </c>
      <c r="IF350" s="197">
        <v>1</v>
      </c>
      <c r="IG350" s="197">
        <v>1</v>
      </c>
      <c r="IH350" s="197">
        <v>1</v>
      </c>
      <c r="II350" s="197">
        <v>1</v>
      </c>
      <c r="IJ350" s="197">
        <v>1</v>
      </c>
      <c r="IK350" s="197">
        <v>1</v>
      </c>
      <c r="IL350" s="197">
        <v>1</v>
      </c>
      <c r="IM350" s="197">
        <v>1</v>
      </c>
      <c r="IN350" s="197">
        <v>1</v>
      </c>
      <c r="IO350" s="197">
        <v>1</v>
      </c>
      <c r="IP350" s="197">
        <v>1</v>
      </c>
      <c r="IQ350" s="197">
        <v>1</v>
      </c>
      <c r="IR350" s="197">
        <v>1</v>
      </c>
      <c r="IS350" s="197">
        <v>1</v>
      </c>
      <c r="IT350" s="197">
        <v>1</v>
      </c>
      <c r="IU350" s="197">
        <v>1</v>
      </c>
      <c r="IV350" s="197">
        <v>1</v>
      </c>
      <c r="IW350" s="197">
        <v>1</v>
      </c>
      <c r="IX350" s="197">
        <v>1</v>
      </c>
      <c r="IY350" s="197">
        <v>1</v>
      </c>
      <c r="IZ350" s="196"/>
      <c r="JA350" s="197">
        <v>1</v>
      </c>
      <c r="JB350" s="197">
        <v>1</v>
      </c>
      <c r="JC350" s="197">
        <v>1</v>
      </c>
      <c r="JD350" s="195">
        <v>1</v>
      </c>
      <c r="JE350" s="195">
        <v>1</v>
      </c>
      <c r="JF350" s="195">
        <v>1</v>
      </c>
      <c r="JG350" s="195">
        <v>1</v>
      </c>
      <c r="JH350" s="195">
        <v>1</v>
      </c>
      <c r="JI350" s="195">
        <v>1</v>
      </c>
      <c r="JJ350" s="195"/>
      <c r="JK350" s="197">
        <v>1</v>
      </c>
      <c r="JL350" s="195">
        <v>1</v>
      </c>
      <c r="JM350" s="195">
        <v>1</v>
      </c>
      <c r="JN350" s="195">
        <v>1</v>
      </c>
      <c r="JO350" s="195">
        <v>1</v>
      </c>
      <c r="JP350" s="195">
        <v>1</v>
      </c>
      <c r="JQ350" s="196"/>
      <c r="JR350" s="195">
        <v>1</v>
      </c>
      <c r="JS350" s="195">
        <v>1</v>
      </c>
      <c r="JT350" s="195">
        <v>1</v>
      </c>
      <c r="JU350" s="195">
        <v>1</v>
      </c>
      <c r="JV350" s="195">
        <v>1</v>
      </c>
      <c r="JW350" s="195">
        <v>1</v>
      </c>
      <c r="JX350" s="195">
        <v>1</v>
      </c>
      <c r="JY350" s="195">
        <v>1</v>
      </c>
      <c r="JZ350" s="195">
        <v>1</v>
      </c>
      <c r="KA350" s="195">
        <v>1</v>
      </c>
      <c r="KB350" s="195">
        <v>1</v>
      </c>
      <c r="KC350" s="195">
        <v>1</v>
      </c>
      <c r="KD350" s="195">
        <v>1</v>
      </c>
      <c r="KE350" s="195">
        <v>1</v>
      </c>
      <c r="KF350" s="195">
        <v>1</v>
      </c>
      <c r="KG350" s="195">
        <v>1</v>
      </c>
      <c r="KH350" s="195">
        <v>1</v>
      </c>
      <c r="KI350" s="195">
        <v>1</v>
      </c>
      <c r="KJ350" s="195">
        <v>1</v>
      </c>
      <c r="KK350" s="195">
        <v>1</v>
      </c>
      <c r="KL350" s="195">
        <v>1</v>
      </c>
      <c r="KM350" s="195">
        <v>1</v>
      </c>
      <c r="KN350" s="195">
        <v>1</v>
      </c>
      <c r="KO350" s="195">
        <v>1</v>
      </c>
      <c r="KP350" s="195">
        <v>1</v>
      </c>
      <c r="KQ350" s="195">
        <v>1</v>
      </c>
      <c r="KR350" s="195">
        <v>1</v>
      </c>
      <c r="KS350" s="195">
        <v>1</v>
      </c>
      <c r="KT350" s="195">
        <v>1</v>
      </c>
      <c r="KU350" s="195">
        <v>1</v>
      </c>
      <c r="KV350" s="195">
        <v>1</v>
      </c>
      <c r="KW350" s="195">
        <v>1</v>
      </c>
      <c r="KX350" s="196"/>
      <c r="KY350" s="196"/>
      <c r="KZ350" s="196"/>
      <c r="LA350" s="196"/>
      <c r="LB350" s="195">
        <v>1</v>
      </c>
      <c r="LC350" s="195">
        <v>1</v>
      </c>
      <c r="LD350" s="195">
        <v>1</v>
      </c>
      <c r="LE350" s="195">
        <v>1</v>
      </c>
      <c r="LF350" s="195">
        <v>0</v>
      </c>
      <c r="LG350" s="195">
        <v>1</v>
      </c>
      <c r="LH350" s="196"/>
      <c r="LI350" s="196"/>
      <c r="LJ350" s="196"/>
      <c r="LK350" s="196"/>
      <c r="LL350" s="196"/>
      <c r="LM350" s="196"/>
      <c r="LN350" s="196"/>
      <c r="LO350" s="196"/>
      <c r="LP350" s="196"/>
      <c r="LQ350" s="195">
        <v>1</v>
      </c>
      <c r="LR350" s="196"/>
      <c r="LS350" s="196"/>
      <c r="LT350" s="196"/>
      <c r="LU350" s="196"/>
      <c r="LV350" s="196"/>
      <c r="LW350" s="196"/>
      <c r="LX350" s="196"/>
      <c r="LY350" s="196"/>
      <c r="LZ350" s="196"/>
      <c r="MA350" s="196"/>
      <c r="MB350" s="196"/>
      <c r="MC350" s="196"/>
      <c r="MD350" s="196"/>
      <c r="ME350" s="196"/>
      <c r="MF350" s="196"/>
      <c r="MG350" s="196"/>
      <c r="MH350" s="196"/>
      <c r="MI350" s="196"/>
      <c r="MJ350" s="196"/>
      <c r="MK350" s="196"/>
      <c r="ML350" s="196"/>
      <c r="MM350" s="196"/>
      <c r="MN350" s="195">
        <v>1</v>
      </c>
      <c r="MO350" s="195">
        <v>1</v>
      </c>
      <c r="MP350" s="196"/>
      <c r="MQ350" s="195">
        <v>1</v>
      </c>
      <c r="MR350" s="196"/>
      <c r="MS350" s="196"/>
      <c r="MT350" s="196"/>
      <c r="MU350" s="196"/>
      <c r="MV350" s="196"/>
      <c r="MW350" s="196"/>
      <c r="MX350" s="196"/>
      <c r="MY350" s="196"/>
      <c r="MZ350" s="196"/>
      <c r="NA350" s="195">
        <v>1</v>
      </c>
      <c r="NB350" s="196"/>
      <c r="NC350" s="196"/>
      <c r="ND350" s="196"/>
      <c r="NE350" s="196"/>
      <c r="NF350" s="196"/>
      <c r="NG350" s="196"/>
      <c r="NH350" s="196"/>
      <c r="NI350" s="196"/>
      <c r="NJ350" s="196"/>
      <c r="NK350" s="196"/>
      <c r="NL350" s="196"/>
      <c r="NM350" s="196"/>
      <c r="NN350" s="196"/>
      <c r="NO350" s="196"/>
      <c r="NP350" s="196"/>
      <c r="NQ350" s="196"/>
      <c r="NR350" s="196"/>
      <c r="NS350" s="196"/>
      <c r="NT350" s="196"/>
      <c r="NU350" s="196"/>
      <c r="NV350" s="196"/>
      <c r="NW350" s="196"/>
      <c r="NX350" s="196"/>
      <c r="NY350" s="196"/>
      <c r="NZ350" s="196"/>
      <c r="OA350" s="196"/>
      <c r="OB350" s="196"/>
      <c r="OC350" s="196"/>
      <c r="OD350" s="196"/>
      <c r="OE350" s="196"/>
      <c r="OF350" s="196"/>
      <c r="OG350" s="196"/>
      <c r="OH350" s="196"/>
      <c r="OI350" s="196"/>
      <c r="OJ350" s="196"/>
      <c r="OK350" s="196"/>
      <c r="OL350" s="196"/>
      <c r="OM350" s="196"/>
      <c r="ON350" s="196"/>
      <c r="OO350" s="196"/>
      <c r="OP350" s="196"/>
      <c r="OQ350" s="196"/>
      <c r="OR350" s="196"/>
      <c r="OS350" s="196"/>
      <c r="OT350" s="196"/>
      <c r="OU350" s="196"/>
      <c r="OV350" s="196"/>
      <c r="OW350" s="196"/>
      <c r="OX350" s="196"/>
      <c r="OY350" s="196"/>
      <c r="OZ350" s="196"/>
      <c r="PA350" s="196"/>
      <c r="PB350" s="196"/>
      <c r="PC350" s="196"/>
      <c r="PD350" s="196"/>
      <c r="PE350" s="196"/>
      <c r="PF350" s="196"/>
      <c r="PG350" s="196"/>
      <c r="PH350" s="196"/>
      <c r="PI350" s="196"/>
      <c r="PJ350" s="196"/>
      <c r="PK350" s="196"/>
      <c r="PL350" s="196"/>
      <c r="PM350" s="196"/>
      <c r="PN350" s="196"/>
      <c r="PO350" s="196"/>
      <c r="PP350" s="196"/>
      <c r="PQ350" s="196"/>
      <c r="PR350" s="196"/>
      <c r="PS350" s="196"/>
      <c r="PT350" s="196"/>
      <c r="PU350" s="196"/>
      <c r="PV350" s="196"/>
      <c r="PW350" s="196"/>
      <c r="PX350" s="261"/>
      <c r="PY350" s="261"/>
      <c r="PZ350" s="261"/>
      <c r="QA350" s="261"/>
      <c r="QB350" s="261"/>
      <c r="QC350" s="261"/>
      <c r="QD350" s="261"/>
      <c r="QE350" s="261"/>
      <c r="QF350" s="261"/>
      <c r="QG350" s="261"/>
      <c r="QH350" s="261"/>
      <c r="QI350" s="261"/>
      <c r="QJ350" s="261"/>
      <c r="QK350" s="261"/>
      <c r="QL350" s="261"/>
      <c r="QM350" s="261"/>
      <c r="QN350" s="261"/>
      <c r="QO350" s="261"/>
      <c r="QP350" s="261"/>
      <c r="QQ350" s="261"/>
      <c r="QR350" s="261"/>
      <c r="QS350" s="261"/>
      <c r="QT350" s="261"/>
      <c r="QU350" s="261"/>
      <c r="QV350" s="261"/>
      <c r="QW350" s="261"/>
      <c r="QX350" s="261"/>
      <c r="QY350" s="261"/>
      <c r="QZ350" s="261"/>
      <c r="RA350" s="261"/>
      <c r="RB350" s="261"/>
      <c r="RC350" s="261"/>
      <c r="RD350" s="261"/>
      <c r="RE350" s="261"/>
      <c r="RF350" s="261"/>
      <c r="RG350" s="261"/>
      <c r="RH350" s="261"/>
      <c r="RI350" s="261"/>
      <c r="RJ350" s="261"/>
      <c r="RK350" s="261"/>
      <c r="RL350" s="261"/>
      <c r="RM350" s="261"/>
      <c r="RN350" s="261"/>
      <c r="RO350" s="261"/>
      <c r="RP350" s="261"/>
      <c r="RQ350" s="261"/>
      <c r="RR350" s="261"/>
      <c r="RS350" s="261"/>
      <c r="RT350" s="261"/>
      <c r="RU350" s="261"/>
      <c r="RV350" s="261"/>
      <c r="RW350" s="261"/>
      <c r="RX350" s="261"/>
      <c r="RY350" s="261"/>
      <c r="RZ350" s="261"/>
      <c r="SA350" s="261"/>
      <c r="SB350" s="261"/>
      <c r="SC350" s="261"/>
      <c r="SD350" s="261"/>
      <c r="SE350" s="261"/>
    </row>
    <row r="351" spans="1:499" x14ac:dyDescent="0.2">
      <c r="A351" s="230" t="s">
        <v>830</v>
      </c>
      <c r="B351" s="231" t="s">
        <v>5493</v>
      </c>
      <c r="C351" s="225"/>
      <c r="D351" s="225"/>
      <c r="E351" s="225"/>
      <c r="F351" s="226" t="s">
        <v>6085</v>
      </c>
      <c r="G351" s="226" t="s">
        <v>5804</v>
      </c>
      <c r="H351" s="226" t="s">
        <v>5804</v>
      </c>
      <c r="I351" s="226" t="s">
        <v>6084</v>
      </c>
      <c r="J351" s="226"/>
      <c r="K351" s="226"/>
      <c r="L351" s="226"/>
      <c r="M351" s="226"/>
      <c r="N351" s="226" t="s">
        <v>5788</v>
      </c>
      <c r="O351" s="226" t="s">
        <v>5785</v>
      </c>
      <c r="P351" s="226"/>
      <c r="Q351" s="237">
        <v>0</v>
      </c>
      <c r="R351" s="238"/>
      <c r="S351" s="238"/>
      <c r="T351" s="238"/>
      <c r="U351" s="238"/>
      <c r="V351" s="238"/>
      <c r="W351" s="232" t="s">
        <v>5555</v>
      </c>
      <c r="X351" s="232"/>
      <c r="Y351" s="232" t="s">
        <v>5556</v>
      </c>
      <c r="Z351" s="235">
        <v>82.43</v>
      </c>
      <c r="AA351" s="235">
        <v>133.54</v>
      </c>
      <c r="AB351" s="235">
        <v>0</v>
      </c>
      <c r="AC351" s="224">
        <v>36526</v>
      </c>
      <c r="AD351" s="224">
        <v>36526</v>
      </c>
      <c r="AE351" s="125">
        <v>14</v>
      </c>
      <c r="AF351" s="125">
        <v>14</v>
      </c>
      <c r="AG351" s="125">
        <v>24</v>
      </c>
      <c r="AH351" s="236">
        <v>1</v>
      </c>
      <c r="AI351" s="236"/>
      <c r="AJ351" s="125" t="s">
        <v>6258</v>
      </c>
      <c r="AK351" s="175"/>
      <c r="AL351" s="125" t="s">
        <v>820</v>
      </c>
      <c r="AM351" s="27" t="s">
        <v>820</v>
      </c>
      <c r="AN351" s="126">
        <v>0.08</v>
      </c>
      <c r="AO351" s="126">
        <v>0</v>
      </c>
      <c r="AP351" s="126">
        <v>28.1</v>
      </c>
      <c r="AQ351" s="126">
        <v>3.1</v>
      </c>
      <c r="AR351" s="125">
        <v>0</v>
      </c>
      <c r="AS351" s="125">
        <v>0</v>
      </c>
      <c r="AT351" s="178"/>
      <c r="AU351" s="178"/>
      <c r="AV351" s="178"/>
      <c r="AW351" s="239" t="s">
        <v>890</v>
      </c>
      <c r="AX351" s="239" t="s">
        <v>5411</v>
      </c>
      <c r="AY351" s="127"/>
      <c r="AZ351" s="127"/>
      <c r="BA351" s="128">
        <v>1</v>
      </c>
      <c r="BB351" s="128" t="s">
        <v>489</v>
      </c>
      <c r="BC351" s="128"/>
      <c r="BD351" s="128">
        <v>1</v>
      </c>
      <c r="BE351" s="129" t="s">
        <v>541</v>
      </c>
      <c r="BF351" s="130">
        <v>1</v>
      </c>
      <c r="BG351" s="240"/>
      <c r="BH351" s="241"/>
      <c r="BI351" s="190"/>
      <c r="BJ351" s="131">
        <v>0</v>
      </c>
      <c r="BK351" s="191">
        <v>4</v>
      </c>
      <c r="BL351" s="13">
        <v>0</v>
      </c>
      <c r="BM351" s="13">
        <v>0</v>
      </c>
      <c r="BN351" s="27" t="s">
        <v>702</v>
      </c>
      <c r="BO351" s="13" t="s">
        <v>702</v>
      </c>
      <c r="BP351" s="222">
        <v>0</v>
      </c>
      <c r="BQ351" s="132"/>
      <c r="BR351" s="133"/>
      <c r="BS351" s="125">
        <v>1000000000</v>
      </c>
      <c r="BT351" s="134">
        <v>9</v>
      </c>
      <c r="BU351" s="135">
        <v>0</v>
      </c>
      <c r="BV351" s="134">
        <v>0</v>
      </c>
      <c r="BW351" s="136">
        <v>0</v>
      </c>
      <c r="BX351" s="136">
        <v>0</v>
      </c>
      <c r="BY351" s="136">
        <v>0</v>
      </c>
      <c r="BZ351" s="134">
        <v>0</v>
      </c>
      <c r="CA351" s="134">
        <v>0</v>
      </c>
      <c r="CB351" s="134">
        <v>9</v>
      </c>
      <c r="CC351" s="135">
        <v>0</v>
      </c>
      <c r="CD351" s="134"/>
      <c r="CE351" s="134"/>
      <c r="CF351" s="137">
        <v>0</v>
      </c>
      <c r="CG351" s="134">
        <v>0</v>
      </c>
      <c r="CH351" s="132"/>
      <c r="CI351" s="132"/>
      <c r="CJ351" s="229" t="s">
        <v>820</v>
      </c>
      <c r="CK351" s="233" t="s">
        <v>820</v>
      </c>
      <c r="CL351" s="138">
        <v>0</v>
      </c>
      <c r="CM351" s="138">
        <v>0</v>
      </c>
      <c r="CN351" s="135">
        <v>0</v>
      </c>
      <c r="CO351" s="135">
        <v>0</v>
      </c>
      <c r="CP351" s="139"/>
      <c r="CQ351" s="135">
        <v>0</v>
      </c>
      <c r="CR351" s="179">
        <v>42304</v>
      </c>
      <c r="CS351" s="180">
        <v>43395</v>
      </c>
      <c r="CT351" s="181">
        <v>43493</v>
      </c>
      <c r="CU351" s="181">
        <v>36526</v>
      </c>
      <c r="CV351" s="181">
        <v>36526</v>
      </c>
      <c r="CW351" s="181">
        <v>36526</v>
      </c>
      <c r="CX351" s="181">
        <v>36624</v>
      </c>
      <c r="CY351" s="135">
        <v>0.19620854594387724</v>
      </c>
      <c r="CZ351" s="134">
        <v>0</v>
      </c>
      <c r="DA351" s="135">
        <v>1.3333333333333334E-2</v>
      </c>
      <c r="DB351" s="135">
        <v>0</v>
      </c>
      <c r="DC351" s="135">
        <v>0</v>
      </c>
      <c r="DD351" s="135">
        <v>0</v>
      </c>
      <c r="DE351" s="140">
        <v>0.38666666666666666</v>
      </c>
      <c r="DF351" s="13" t="s">
        <v>820</v>
      </c>
      <c r="DG351" s="80" t="s">
        <v>820</v>
      </c>
      <c r="DH351" s="18" t="b">
        <v>0</v>
      </c>
      <c r="DI351" s="79"/>
      <c r="DJ351" s="79"/>
      <c r="DK351" s="192"/>
      <c r="DL351" s="174"/>
      <c r="DM351" s="193"/>
      <c r="DN351" s="135"/>
      <c r="DO351" s="79"/>
      <c r="DP351" s="79"/>
      <c r="DQ351" s="79"/>
      <c r="DR351" s="79"/>
      <c r="DS351" s="79"/>
      <c r="DT351" s="79"/>
      <c r="DU351" s="79"/>
      <c r="DV351" s="18"/>
      <c r="DW351" s="18"/>
      <c r="DX351" s="18"/>
      <c r="DY351" s="177"/>
      <c r="DZ351" s="177">
        <v>0</v>
      </c>
      <c r="EA351" s="177">
        <v>0</v>
      </c>
      <c r="EB351" s="177">
        <v>0</v>
      </c>
      <c r="EC351" s="177">
        <v>0</v>
      </c>
      <c r="ED351" s="177">
        <v>0</v>
      </c>
      <c r="EE351" s="177">
        <v>0</v>
      </c>
      <c r="EF351" s="177">
        <v>0</v>
      </c>
      <c r="EG351" s="177">
        <v>0</v>
      </c>
      <c r="EH351" s="177">
        <v>0</v>
      </c>
      <c r="EI351" s="177">
        <v>0</v>
      </c>
      <c r="EJ351" s="177">
        <v>0</v>
      </c>
      <c r="EK351" s="177">
        <v>0</v>
      </c>
      <c r="EL351" s="177">
        <v>0</v>
      </c>
      <c r="EM351" s="177">
        <v>0</v>
      </c>
      <c r="EN351" s="177">
        <v>0</v>
      </c>
      <c r="EO351" s="177">
        <v>0</v>
      </c>
      <c r="EP351" s="177">
        <v>0</v>
      </c>
      <c r="EQ351" s="177">
        <v>0</v>
      </c>
      <c r="ER351" s="177">
        <v>0</v>
      </c>
      <c r="ES351" s="177">
        <v>0</v>
      </c>
      <c r="ET351" s="177">
        <v>0</v>
      </c>
      <c r="EU351" s="177">
        <v>0</v>
      </c>
      <c r="EV351" s="177">
        <v>0</v>
      </c>
      <c r="EW351" s="177">
        <v>0</v>
      </c>
      <c r="EX351" s="177">
        <v>0</v>
      </c>
      <c r="EY351" s="177">
        <v>0</v>
      </c>
      <c r="EZ351" s="177">
        <v>0</v>
      </c>
      <c r="FA351" s="177">
        <v>0</v>
      </c>
      <c r="FB351" s="177">
        <v>0</v>
      </c>
      <c r="FC351" s="198"/>
      <c r="FD351" s="198"/>
      <c r="FE351" s="195">
        <v>11</v>
      </c>
      <c r="FF351" s="198"/>
      <c r="FG351" s="195">
        <v>11</v>
      </c>
      <c r="FH351" s="195">
        <v>11</v>
      </c>
      <c r="FI351" s="195">
        <v>11</v>
      </c>
      <c r="FJ351" s="195">
        <v>11</v>
      </c>
      <c r="FK351" s="195">
        <v>11</v>
      </c>
      <c r="FL351" s="195">
        <v>11</v>
      </c>
      <c r="FM351" s="195">
        <v>11</v>
      </c>
      <c r="FN351" s="195">
        <v>11</v>
      </c>
      <c r="FO351" s="195">
        <v>11</v>
      </c>
      <c r="FP351" s="195">
        <v>11</v>
      </c>
      <c r="FQ351" s="195">
        <v>11</v>
      </c>
      <c r="FR351" s="195">
        <v>11</v>
      </c>
      <c r="FS351" s="195">
        <v>11</v>
      </c>
      <c r="FT351" s="195">
        <v>11</v>
      </c>
      <c r="FU351" s="195">
        <v>11</v>
      </c>
      <c r="FV351" s="195">
        <v>11</v>
      </c>
      <c r="FW351" s="195">
        <v>11</v>
      </c>
      <c r="FX351" s="195">
        <v>11</v>
      </c>
      <c r="FY351" s="195">
        <v>11</v>
      </c>
      <c r="FZ351" s="195">
        <v>11</v>
      </c>
      <c r="GA351" s="195">
        <v>11</v>
      </c>
      <c r="GB351" s="195">
        <v>11</v>
      </c>
      <c r="GC351" s="195">
        <v>11</v>
      </c>
      <c r="GD351" s="195">
        <v>11</v>
      </c>
      <c r="GE351" s="195">
        <v>11</v>
      </c>
      <c r="GF351" s="195">
        <v>11</v>
      </c>
      <c r="GG351" s="195">
        <v>11</v>
      </c>
      <c r="GH351" s="195">
        <v>11</v>
      </c>
      <c r="GI351" s="195">
        <v>11</v>
      </c>
      <c r="GJ351" s="195">
        <v>11</v>
      </c>
      <c r="GK351" s="195">
        <v>11</v>
      </c>
      <c r="GL351" s="195">
        <v>11</v>
      </c>
      <c r="GM351" s="195">
        <v>11</v>
      </c>
      <c r="GN351" s="195">
        <v>11</v>
      </c>
      <c r="GO351" s="195">
        <v>11</v>
      </c>
      <c r="GP351" s="195">
        <v>11</v>
      </c>
      <c r="GQ351" s="195">
        <v>11</v>
      </c>
      <c r="GR351" s="195">
        <v>11</v>
      </c>
      <c r="GS351" s="195">
        <v>11</v>
      </c>
      <c r="GT351" s="195">
        <v>11</v>
      </c>
      <c r="GU351" s="195">
        <v>11</v>
      </c>
      <c r="GV351" s="195">
        <v>11</v>
      </c>
      <c r="GW351" s="195">
        <v>11</v>
      </c>
      <c r="GX351" s="195">
        <v>11</v>
      </c>
      <c r="GY351" s="195">
        <v>11</v>
      </c>
      <c r="GZ351" s="195">
        <v>11</v>
      </c>
      <c r="HA351" s="195">
        <v>11</v>
      </c>
      <c r="HB351" s="195">
        <v>11</v>
      </c>
      <c r="HC351" s="195">
        <v>11</v>
      </c>
      <c r="HD351" s="195">
        <v>11</v>
      </c>
      <c r="HE351" s="195">
        <v>1</v>
      </c>
      <c r="HF351" s="195">
        <v>11</v>
      </c>
      <c r="HG351" s="195">
        <v>11</v>
      </c>
      <c r="HH351" s="195">
        <v>11</v>
      </c>
      <c r="HI351" s="197">
        <v>11</v>
      </c>
      <c r="HJ351" s="197">
        <v>11</v>
      </c>
      <c r="HK351" s="197">
        <v>11</v>
      </c>
      <c r="HL351" s="198"/>
      <c r="HM351" s="197">
        <v>11</v>
      </c>
      <c r="HN351" s="197">
        <v>11</v>
      </c>
      <c r="HO351" s="197">
        <v>11</v>
      </c>
      <c r="HP351" s="197">
        <v>11</v>
      </c>
      <c r="HQ351" s="197">
        <v>11</v>
      </c>
      <c r="HR351" s="197">
        <v>11</v>
      </c>
      <c r="HS351" s="197">
        <v>11</v>
      </c>
      <c r="HT351" s="197">
        <v>11</v>
      </c>
      <c r="HU351" s="197">
        <v>11</v>
      </c>
      <c r="HV351" s="198"/>
      <c r="HW351" s="197">
        <v>11</v>
      </c>
      <c r="HX351" s="197">
        <v>11</v>
      </c>
      <c r="HY351" s="197">
        <v>11</v>
      </c>
      <c r="HZ351" s="197">
        <v>11</v>
      </c>
      <c r="IA351" s="197">
        <v>11</v>
      </c>
      <c r="IB351" s="197">
        <v>11</v>
      </c>
      <c r="IC351" s="197">
        <v>11</v>
      </c>
      <c r="ID351" s="197">
        <v>11</v>
      </c>
      <c r="IE351" s="197">
        <v>11</v>
      </c>
      <c r="IF351" s="197">
        <v>11</v>
      </c>
      <c r="IG351" s="197">
        <v>11</v>
      </c>
      <c r="IH351" s="197">
        <v>11</v>
      </c>
      <c r="II351" s="197">
        <v>11</v>
      </c>
      <c r="IJ351" s="197">
        <v>11</v>
      </c>
      <c r="IK351" s="197">
        <v>11</v>
      </c>
      <c r="IL351" s="197">
        <v>11</v>
      </c>
      <c r="IM351" s="197">
        <v>11</v>
      </c>
      <c r="IN351" s="197">
        <v>11</v>
      </c>
      <c r="IO351" s="197">
        <v>11</v>
      </c>
      <c r="IP351" s="197">
        <v>11</v>
      </c>
      <c r="IQ351" s="197">
        <v>11</v>
      </c>
      <c r="IR351" s="197">
        <v>11</v>
      </c>
      <c r="IS351" s="197">
        <v>11</v>
      </c>
      <c r="IT351" s="197">
        <v>11</v>
      </c>
      <c r="IU351" s="197">
        <v>11</v>
      </c>
      <c r="IV351" s="197">
        <v>11</v>
      </c>
      <c r="IW351" s="197">
        <v>11</v>
      </c>
      <c r="IX351" s="197">
        <v>11</v>
      </c>
      <c r="IY351" s="197">
        <v>11</v>
      </c>
      <c r="IZ351" s="198"/>
      <c r="JA351" s="197">
        <v>11</v>
      </c>
      <c r="JB351" s="197">
        <v>11</v>
      </c>
      <c r="JC351" s="197">
        <v>11</v>
      </c>
      <c r="JD351" s="195">
        <v>11</v>
      </c>
      <c r="JE351" s="195">
        <v>11</v>
      </c>
      <c r="JF351" s="195">
        <v>11</v>
      </c>
      <c r="JG351" s="195">
        <v>11</v>
      </c>
      <c r="JH351" s="195">
        <v>11</v>
      </c>
      <c r="JI351" s="195">
        <v>11</v>
      </c>
      <c r="JJ351" s="195"/>
      <c r="JK351" s="197">
        <v>11</v>
      </c>
      <c r="JL351" s="197">
        <v>11</v>
      </c>
      <c r="JM351" s="197">
        <v>11</v>
      </c>
      <c r="JN351" s="197">
        <v>11</v>
      </c>
      <c r="JO351" s="197">
        <v>10</v>
      </c>
      <c r="JP351" s="197">
        <v>10</v>
      </c>
      <c r="JQ351" s="198"/>
      <c r="JR351" s="197">
        <v>10</v>
      </c>
      <c r="JS351" s="197">
        <v>10</v>
      </c>
      <c r="JT351" s="197">
        <v>10</v>
      </c>
      <c r="JU351" s="197">
        <v>10</v>
      </c>
      <c r="JV351" s="197">
        <v>10</v>
      </c>
      <c r="JW351" s="197">
        <v>10</v>
      </c>
      <c r="JX351" s="197">
        <v>10</v>
      </c>
      <c r="JY351" s="197">
        <v>10</v>
      </c>
      <c r="JZ351" s="197">
        <v>10</v>
      </c>
      <c r="KA351" s="197">
        <v>10</v>
      </c>
      <c r="KB351" s="197">
        <v>10</v>
      </c>
      <c r="KC351" s="197">
        <v>10</v>
      </c>
      <c r="KD351" s="197">
        <v>10</v>
      </c>
      <c r="KE351" s="197">
        <v>10</v>
      </c>
      <c r="KF351" s="197">
        <v>10</v>
      </c>
      <c r="KG351" s="197">
        <v>10</v>
      </c>
      <c r="KH351" s="197">
        <v>10</v>
      </c>
      <c r="KI351" s="197">
        <v>10</v>
      </c>
      <c r="KJ351" s="197">
        <v>10</v>
      </c>
      <c r="KK351" s="197">
        <v>10</v>
      </c>
      <c r="KL351" s="197">
        <v>10</v>
      </c>
      <c r="KM351" s="197">
        <v>10</v>
      </c>
      <c r="KN351" s="197">
        <v>10</v>
      </c>
      <c r="KO351" s="197">
        <v>10</v>
      </c>
      <c r="KP351" s="197">
        <v>10</v>
      </c>
      <c r="KQ351" s="197">
        <v>10</v>
      </c>
      <c r="KR351" s="197">
        <v>10</v>
      </c>
      <c r="KS351" s="197">
        <v>10</v>
      </c>
      <c r="KT351" s="197">
        <v>10</v>
      </c>
      <c r="KU351" s="197">
        <v>10</v>
      </c>
      <c r="KV351" s="197">
        <v>10</v>
      </c>
      <c r="KW351" s="197">
        <v>10</v>
      </c>
      <c r="KX351" s="198"/>
      <c r="KY351" s="198"/>
      <c r="KZ351" s="198"/>
      <c r="LA351" s="198"/>
      <c r="LB351" s="197">
        <v>10</v>
      </c>
      <c r="LC351" s="197">
        <v>11</v>
      </c>
      <c r="LD351" s="197">
        <v>11</v>
      </c>
      <c r="LE351" s="197">
        <v>10</v>
      </c>
      <c r="LF351" s="197">
        <v>0</v>
      </c>
      <c r="LG351" s="197">
        <v>9</v>
      </c>
      <c r="LH351" s="198"/>
      <c r="LI351" s="198"/>
      <c r="LJ351" s="198"/>
      <c r="LK351" s="198"/>
      <c r="LL351" s="198"/>
      <c r="LM351" s="198"/>
      <c r="LN351" s="198"/>
      <c r="LO351" s="198"/>
      <c r="LP351" s="198"/>
      <c r="LQ351" s="197">
        <v>9</v>
      </c>
      <c r="LR351" s="198"/>
      <c r="LS351" s="198"/>
      <c r="LT351" s="198"/>
      <c r="LU351" s="198"/>
      <c r="LV351" s="198"/>
      <c r="LW351" s="198"/>
      <c r="LX351" s="198"/>
      <c r="LY351" s="198"/>
      <c r="LZ351" s="198"/>
      <c r="MA351" s="198"/>
      <c r="MB351" s="198"/>
      <c r="MC351" s="198"/>
      <c r="MD351" s="198"/>
      <c r="ME351" s="198"/>
      <c r="MF351" s="198"/>
      <c r="MG351" s="198"/>
      <c r="MH351" s="198"/>
      <c r="MI351" s="198"/>
      <c r="MJ351" s="198"/>
      <c r="MK351" s="198"/>
      <c r="ML351" s="198"/>
      <c r="MM351" s="198"/>
      <c r="MN351" s="197">
        <v>9</v>
      </c>
      <c r="MO351" s="197">
        <v>9</v>
      </c>
      <c r="MP351" s="198"/>
      <c r="MQ351" s="197">
        <v>9</v>
      </c>
      <c r="MR351" s="198"/>
      <c r="MS351" s="198"/>
      <c r="MT351" s="198"/>
      <c r="MU351" s="198"/>
      <c r="MV351" s="198"/>
      <c r="MW351" s="198"/>
      <c r="MX351" s="198"/>
      <c r="MY351" s="198"/>
      <c r="MZ351" s="198"/>
      <c r="NA351" s="197">
        <v>9</v>
      </c>
      <c r="NB351" s="198"/>
      <c r="NC351" s="198"/>
      <c r="ND351" s="198"/>
      <c r="NE351" s="198"/>
      <c r="NF351" s="198"/>
      <c r="NG351" s="198"/>
      <c r="NH351" s="198"/>
      <c r="NI351" s="198"/>
      <c r="NJ351" s="198"/>
      <c r="NK351" s="198"/>
      <c r="NL351" s="198"/>
      <c r="NM351" s="198"/>
      <c r="NN351" s="198"/>
      <c r="NO351" s="198"/>
      <c r="NP351" s="198"/>
      <c r="NQ351" s="198"/>
      <c r="NR351" s="198"/>
      <c r="NS351" s="198"/>
      <c r="NT351" s="198"/>
      <c r="NU351" s="198"/>
      <c r="NV351" s="198"/>
      <c r="NW351" s="198"/>
      <c r="NX351" s="198"/>
      <c r="NY351" s="198"/>
      <c r="NZ351" s="198"/>
      <c r="OA351" s="198"/>
      <c r="OB351" s="198"/>
      <c r="OC351" s="198"/>
      <c r="OD351" s="198"/>
      <c r="OE351" s="198"/>
      <c r="OF351" s="198"/>
      <c r="OG351" s="198"/>
      <c r="OH351" s="198"/>
      <c r="OI351" s="198"/>
      <c r="OJ351" s="198"/>
      <c r="OK351" s="198"/>
      <c r="OL351" s="198"/>
      <c r="OM351" s="198"/>
      <c r="ON351" s="198"/>
      <c r="OO351" s="198"/>
      <c r="OP351" s="198"/>
      <c r="OQ351" s="198"/>
      <c r="OR351" s="198"/>
      <c r="OS351" s="198"/>
      <c r="OT351" s="198"/>
      <c r="OU351" s="198"/>
      <c r="OV351" s="198"/>
      <c r="OW351" s="198"/>
      <c r="OX351" s="198"/>
      <c r="OY351" s="198"/>
      <c r="OZ351" s="198"/>
      <c r="PA351" s="198"/>
      <c r="PB351" s="198"/>
      <c r="PC351" s="198"/>
      <c r="PD351" s="198"/>
      <c r="PE351" s="198"/>
      <c r="PF351" s="198"/>
      <c r="PG351" s="198"/>
      <c r="PH351" s="198"/>
      <c r="PI351" s="198"/>
      <c r="PJ351" s="198"/>
      <c r="PK351" s="198"/>
      <c r="PL351" s="198"/>
      <c r="PM351" s="198"/>
      <c r="PN351" s="198"/>
      <c r="PO351" s="198"/>
      <c r="PP351" s="198"/>
      <c r="PQ351" s="198"/>
      <c r="PR351" s="198"/>
      <c r="PS351" s="198"/>
      <c r="PT351" s="198"/>
      <c r="PU351" s="198"/>
      <c r="PV351" s="198"/>
      <c r="PW351" s="198"/>
      <c r="PX351" s="261"/>
      <c r="PY351" s="261"/>
      <c r="PZ351" s="261"/>
      <c r="QA351" s="261"/>
      <c r="QB351" s="261"/>
      <c r="QC351" s="261"/>
      <c r="QD351" s="261"/>
      <c r="QE351" s="261"/>
      <c r="QF351" s="261"/>
      <c r="QG351" s="261"/>
      <c r="QH351" s="261"/>
      <c r="QI351" s="261"/>
      <c r="QJ351" s="261"/>
      <c r="QK351" s="261"/>
      <c r="QL351" s="261"/>
      <c r="QM351" s="261"/>
      <c r="QN351" s="261"/>
      <c r="QO351" s="261"/>
      <c r="QP351" s="261"/>
      <c r="QQ351" s="261"/>
      <c r="QR351" s="261"/>
      <c r="QS351" s="261"/>
      <c r="QT351" s="261"/>
      <c r="QU351" s="261"/>
      <c r="QV351" s="261"/>
      <c r="QW351" s="261"/>
      <c r="QX351" s="261"/>
      <c r="QY351" s="261"/>
      <c r="QZ351" s="261"/>
      <c r="RA351" s="261"/>
      <c r="RB351" s="261"/>
      <c r="RC351" s="261"/>
      <c r="RD351" s="261"/>
      <c r="RE351" s="261"/>
      <c r="RF351" s="261"/>
      <c r="RG351" s="261"/>
      <c r="RH351" s="261"/>
      <c r="RI351" s="261"/>
      <c r="RJ351" s="261"/>
      <c r="RK351" s="261"/>
      <c r="RL351" s="261"/>
      <c r="RM351" s="261"/>
      <c r="RN351" s="261"/>
      <c r="RO351" s="261"/>
      <c r="RP351" s="261"/>
      <c r="RQ351" s="261"/>
      <c r="RR351" s="261"/>
      <c r="RS351" s="261"/>
      <c r="RT351" s="261"/>
      <c r="RU351" s="261"/>
      <c r="RV351" s="261"/>
      <c r="RW351" s="261"/>
      <c r="RX351" s="261"/>
      <c r="RY351" s="261"/>
      <c r="RZ351" s="261"/>
      <c r="SA351" s="261"/>
      <c r="SB351" s="261"/>
      <c r="SC351" s="261"/>
      <c r="SD351" s="261"/>
      <c r="SE351" s="261"/>
    </row>
    <row r="352" spans="1:499" x14ac:dyDescent="0.2">
      <c r="A352" s="230" t="s">
        <v>830</v>
      </c>
      <c r="B352" s="231" t="s">
        <v>5494</v>
      </c>
      <c r="C352" s="225"/>
      <c r="D352" s="225"/>
      <c r="E352" s="225"/>
      <c r="F352" s="226" t="s">
        <v>6086</v>
      </c>
      <c r="G352" s="226" t="s">
        <v>5804</v>
      </c>
      <c r="H352" s="226" t="s">
        <v>5804</v>
      </c>
      <c r="I352" s="226" t="s">
        <v>6084</v>
      </c>
      <c r="J352" s="226"/>
      <c r="K352" s="226"/>
      <c r="L352" s="226"/>
      <c r="M352" s="226"/>
      <c r="N352" s="226" t="s">
        <v>5788</v>
      </c>
      <c r="O352" s="226" t="s">
        <v>5785</v>
      </c>
      <c r="P352" s="226"/>
      <c r="Q352" s="237">
        <v>0</v>
      </c>
      <c r="R352" s="238"/>
      <c r="S352" s="238"/>
      <c r="T352" s="238"/>
      <c r="U352" s="238"/>
      <c r="V352" s="238"/>
      <c r="W352" s="232" t="s">
        <v>5555</v>
      </c>
      <c r="X352" s="232"/>
      <c r="Y352" s="232" t="s">
        <v>5556</v>
      </c>
      <c r="Z352" s="235">
        <v>124.61</v>
      </c>
      <c r="AA352" s="235">
        <v>215.98</v>
      </c>
      <c r="AB352" s="235">
        <v>0</v>
      </c>
      <c r="AC352" s="224">
        <v>36526</v>
      </c>
      <c r="AD352" s="224">
        <v>36526</v>
      </c>
      <c r="AE352" s="125">
        <v>14</v>
      </c>
      <c r="AF352" s="125">
        <v>14</v>
      </c>
      <c r="AG352" s="125">
        <v>24</v>
      </c>
      <c r="AH352" s="236">
        <v>1</v>
      </c>
      <c r="AI352" s="236"/>
      <c r="AJ352" s="125" t="s">
        <v>6258</v>
      </c>
      <c r="AK352" s="175"/>
      <c r="AL352" s="125" t="s">
        <v>820</v>
      </c>
      <c r="AM352" s="27" t="s">
        <v>820</v>
      </c>
      <c r="AN352" s="126">
        <v>0.08</v>
      </c>
      <c r="AO352" s="126">
        <v>0</v>
      </c>
      <c r="AP352" s="126">
        <v>0</v>
      </c>
      <c r="AQ352" s="126">
        <v>3.1</v>
      </c>
      <c r="AR352" s="125">
        <v>0</v>
      </c>
      <c r="AS352" s="125">
        <v>0</v>
      </c>
      <c r="AT352" s="178"/>
      <c r="AU352" s="178"/>
      <c r="AV352" s="178"/>
      <c r="AW352" s="239" t="s">
        <v>890</v>
      </c>
      <c r="AX352" s="239" t="s">
        <v>5411</v>
      </c>
      <c r="AY352" s="127"/>
      <c r="AZ352" s="127"/>
      <c r="BA352" s="128">
        <v>1</v>
      </c>
      <c r="BB352" s="128" t="s">
        <v>489</v>
      </c>
      <c r="BC352" s="128"/>
      <c r="BD352" s="128">
        <v>1</v>
      </c>
      <c r="BE352" s="129" t="s">
        <v>541</v>
      </c>
      <c r="BF352" s="130">
        <v>1</v>
      </c>
      <c r="BG352" s="240"/>
      <c r="BH352" s="241"/>
      <c r="BI352" s="190"/>
      <c r="BJ352" s="131">
        <v>0</v>
      </c>
      <c r="BK352" s="191">
        <v>4</v>
      </c>
      <c r="BL352" s="13">
        <v>0</v>
      </c>
      <c r="BM352" s="13">
        <v>0</v>
      </c>
      <c r="BN352" s="27" t="s">
        <v>702</v>
      </c>
      <c r="BO352" s="13" t="s">
        <v>702</v>
      </c>
      <c r="BP352" s="222">
        <v>0</v>
      </c>
      <c r="BQ352" s="132"/>
      <c r="BR352" s="133"/>
      <c r="BS352" s="125">
        <v>1000000000</v>
      </c>
      <c r="BT352" s="134">
        <v>0</v>
      </c>
      <c r="BU352" s="135">
        <v>0</v>
      </c>
      <c r="BV352" s="134">
        <v>0</v>
      </c>
      <c r="BW352" s="136">
        <v>0</v>
      </c>
      <c r="BX352" s="136">
        <v>0</v>
      </c>
      <c r="BY352" s="136">
        <v>0</v>
      </c>
      <c r="BZ352" s="134">
        <v>0</v>
      </c>
      <c r="CA352" s="134">
        <v>0</v>
      </c>
      <c r="CB352" s="134">
        <v>0</v>
      </c>
      <c r="CC352" s="135">
        <v>0</v>
      </c>
      <c r="CD352" s="134"/>
      <c r="CE352" s="134"/>
      <c r="CF352" s="137">
        <v>0</v>
      </c>
      <c r="CG352" s="134">
        <v>0</v>
      </c>
      <c r="CH352" s="132"/>
      <c r="CI352" s="132"/>
      <c r="CJ352" s="229" t="s">
        <v>820</v>
      </c>
      <c r="CK352" s="233" t="s">
        <v>820</v>
      </c>
      <c r="CL352" s="138">
        <v>0</v>
      </c>
      <c r="CM352" s="138">
        <v>0</v>
      </c>
      <c r="CN352" s="135">
        <v>0</v>
      </c>
      <c r="CO352" s="135">
        <v>0</v>
      </c>
      <c r="CP352" s="139"/>
      <c r="CQ352" s="135">
        <v>0</v>
      </c>
      <c r="CR352" s="179">
        <v>42304</v>
      </c>
      <c r="CS352" s="180">
        <v>43395</v>
      </c>
      <c r="CT352" s="181">
        <v>43493</v>
      </c>
      <c r="CU352" s="181">
        <v>36526</v>
      </c>
      <c r="CV352" s="181">
        <v>36526</v>
      </c>
      <c r="CW352" s="181">
        <v>36526</v>
      </c>
      <c r="CX352" s="181">
        <v>36624</v>
      </c>
      <c r="CY352" s="135">
        <v>3.805621975536936</v>
      </c>
      <c r="CZ352" s="134">
        <v>0</v>
      </c>
      <c r="DA352" s="135">
        <v>0.37333333333333335</v>
      </c>
      <c r="DB352" s="135">
        <v>0</v>
      </c>
      <c r="DC352" s="135">
        <v>0</v>
      </c>
      <c r="DD352" s="135">
        <v>0</v>
      </c>
      <c r="DE352" s="140">
        <v>2.6666666666666668E-2</v>
      </c>
      <c r="DF352" s="13" t="s">
        <v>820</v>
      </c>
      <c r="DG352" s="80" t="s">
        <v>820</v>
      </c>
      <c r="DH352" s="18" t="b">
        <v>0</v>
      </c>
      <c r="DI352" s="79"/>
      <c r="DJ352" s="79"/>
      <c r="DK352" s="192"/>
      <c r="DL352" s="174"/>
      <c r="DM352" s="193"/>
      <c r="DN352" s="135"/>
      <c r="DO352" s="79"/>
      <c r="DP352" s="79"/>
      <c r="DQ352" s="79"/>
      <c r="DR352" s="79"/>
      <c r="DS352" s="79"/>
      <c r="DT352" s="79"/>
      <c r="DU352" s="79"/>
      <c r="DV352" s="18"/>
      <c r="DW352" s="18"/>
      <c r="DX352" s="18"/>
      <c r="DY352" s="177"/>
      <c r="DZ352" s="177">
        <v>0</v>
      </c>
      <c r="EA352" s="177">
        <v>0</v>
      </c>
      <c r="EB352" s="177">
        <v>0</v>
      </c>
      <c r="EC352" s="177">
        <v>0</v>
      </c>
      <c r="ED352" s="177">
        <v>0</v>
      </c>
      <c r="EE352" s="177">
        <v>0</v>
      </c>
      <c r="EF352" s="177">
        <v>0</v>
      </c>
      <c r="EG352" s="177">
        <v>0</v>
      </c>
      <c r="EH352" s="177">
        <v>0</v>
      </c>
      <c r="EI352" s="177">
        <v>0</v>
      </c>
      <c r="EJ352" s="177">
        <v>0</v>
      </c>
      <c r="EK352" s="177">
        <v>0</v>
      </c>
      <c r="EL352" s="177">
        <v>0</v>
      </c>
      <c r="EM352" s="177">
        <v>0</v>
      </c>
      <c r="EN352" s="177">
        <v>0</v>
      </c>
      <c r="EO352" s="177">
        <v>0</v>
      </c>
      <c r="EP352" s="177">
        <v>0</v>
      </c>
      <c r="EQ352" s="177">
        <v>0</v>
      </c>
      <c r="ER352" s="177">
        <v>0</v>
      </c>
      <c r="ES352" s="177">
        <v>0</v>
      </c>
      <c r="ET352" s="177">
        <v>0</v>
      </c>
      <c r="EU352" s="177">
        <v>0</v>
      </c>
      <c r="EV352" s="177">
        <v>0</v>
      </c>
      <c r="EW352" s="177">
        <v>0</v>
      </c>
      <c r="EX352" s="177">
        <v>0</v>
      </c>
      <c r="EY352" s="177">
        <v>0</v>
      </c>
      <c r="EZ352" s="177">
        <v>0</v>
      </c>
      <c r="FA352" s="177">
        <v>0</v>
      </c>
      <c r="FB352" s="177">
        <v>0</v>
      </c>
      <c r="FC352" s="196"/>
      <c r="FD352" s="196"/>
      <c r="FE352" s="197">
        <v>7</v>
      </c>
      <c r="FF352" s="196"/>
      <c r="FG352" s="195">
        <v>7</v>
      </c>
      <c r="FH352" s="195">
        <v>7</v>
      </c>
      <c r="FI352" s="197">
        <v>7</v>
      </c>
      <c r="FJ352" s="197">
        <v>7</v>
      </c>
      <c r="FK352" s="197">
        <v>7</v>
      </c>
      <c r="FL352" s="197">
        <v>7</v>
      </c>
      <c r="FM352" s="197">
        <v>7</v>
      </c>
      <c r="FN352" s="197">
        <v>7</v>
      </c>
      <c r="FO352" s="197">
        <v>7</v>
      </c>
      <c r="FP352" s="197">
        <v>7</v>
      </c>
      <c r="FQ352" s="197">
        <v>7</v>
      </c>
      <c r="FR352" s="197">
        <v>7</v>
      </c>
      <c r="FS352" s="197">
        <v>7</v>
      </c>
      <c r="FT352" s="197">
        <v>7</v>
      </c>
      <c r="FU352" s="197">
        <v>7</v>
      </c>
      <c r="FV352" s="197">
        <v>7</v>
      </c>
      <c r="FW352" s="197">
        <v>7</v>
      </c>
      <c r="FX352" s="197">
        <v>7</v>
      </c>
      <c r="FY352" s="197">
        <v>7</v>
      </c>
      <c r="FZ352" s="197">
        <v>7</v>
      </c>
      <c r="GA352" s="197">
        <v>7</v>
      </c>
      <c r="GB352" s="197">
        <v>7</v>
      </c>
      <c r="GC352" s="197">
        <v>7</v>
      </c>
      <c r="GD352" s="197">
        <v>7</v>
      </c>
      <c r="GE352" s="197">
        <v>7</v>
      </c>
      <c r="GF352" s="197">
        <v>7</v>
      </c>
      <c r="GG352" s="197">
        <v>7</v>
      </c>
      <c r="GH352" s="197">
        <v>7</v>
      </c>
      <c r="GI352" s="197">
        <v>7</v>
      </c>
      <c r="GJ352" s="197">
        <v>7</v>
      </c>
      <c r="GK352" s="197">
        <v>7</v>
      </c>
      <c r="GL352" s="197">
        <v>7</v>
      </c>
      <c r="GM352" s="197">
        <v>7</v>
      </c>
      <c r="GN352" s="197">
        <v>7</v>
      </c>
      <c r="GO352" s="197">
        <v>7</v>
      </c>
      <c r="GP352" s="197">
        <v>7</v>
      </c>
      <c r="GQ352" s="197">
        <v>7</v>
      </c>
      <c r="GR352" s="197">
        <v>7</v>
      </c>
      <c r="GS352" s="197">
        <v>7</v>
      </c>
      <c r="GT352" s="197">
        <v>7</v>
      </c>
      <c r="GU352" s="197">
        <v>7</v>
      </c>
      <c r="GV352" s="197">
        <v>7</v>
      </c>
      <c r="GW352" s="197">
        <v>7</v>
      </c>
      <c r="GX352" s="197">
        <v>7</v>
      </c>
      <c r="GY352" s="197">
        <v>7</v>
      </c>
      <c r="GZ352" s="197">
        <v>7</v>
      </c>
      <c r="HA352" s="197">
        <v>7</v>
      </c>
      <c r="HB352" s="197">
        <v>7</v>
      </c>
      <c r="HC352" s="197">
        <v>7</v>
      </c>
      <c r="HD352" s="197">
        <v>7</v>
      </c>
      <c r="HE352" s="197">
        <v>1</v>
      </c>
      <c r="HF352" s="197">
        <v>7</v>
      </c>
      <c r="HG352" s="197">
        <v>7</v>
      </c>
      <c r="HH352" s="197">
        <v>7</v>
      </c>
      <c r="HI352" s="197">
        <v>7</v>
      </c>
      <c r="HJ352" s="197">
        <v>7</v>
      </c>
      <c r="HK352" s="197">
        <v>7</v>
      </c>
      <c r="HL352" s="196"/>
      <c r="HM352" s="197">
        <v>7</v>
      </c>
      <c r="HN352" s="197">
        <v>7</v>
      </c>
      <c r="HO352" s="197">
        <v>7</v>
      </c>
      <c r="HP352" s="197">
        <v>6</v>
      </c>
      <c r="HQ352" s="197">
        <v>6</v>
      </c>
      <c r="HR352" s="197">
        <v>6</v>
      </c>
      <c r="HS352" s="197">
        <v>6</v>
      </c>
      <c r="HT352" s="197">
        <v>6</v>
      </c>
      <c r="HU352" s="197">
        <v>6</v>
      </c>
      <c r="HV352" s="196"/>
      <c r="HW352" s="197">
        <v>6</v>
      </c>
      <c r="HX352" s="197">
        <v>6</v>
      </c>
      <c r="HY352" s="197">
        <v>6</v>
      </c>
      <c r="HZ352" s="197">
        <v>6</v>
      </c>
      <c r="IA352" s="197">
        <v>6</v>
      </c>
      <c r="IB352" s="197">
        <v>6</v>
      </c>
      <c r="IC352" s="197">
        <v>6</v>
      </c>
      <c r="ID352" s="197">
        <v>6</v>
      </c>
      <c r="IE352" s="197">
        <v>6</v>
      </c>
      <c r="IF352" s="197">
        <v>6</v>
      </c>
      <c r="IG352" s="197">
        <v>6</v>
      </c>
      <c r="IH352" s="197">
        <v>6</v>
      </c>
      <c r="II352" s="197">
        <v>6</v>
      </c>
      <c r="IJ352" s="197">
        <v>6</v>
      </c>
      <c r="IK352" s="197">
        <v>6</v>
      </c>
      <c r="IL352" s="197">
        <v>6</v>
      </c>
      <c r="IM352" s="197">
        <v>6</v>
      </c>
      <c r="IN352" s="197">
        <v>6</v>
      </c>
      <c r="IO352" s="197">
        <v>6</v>
      </c>
      <c r="IP352" s="197">
        <v>6</v>
      </c>
      <c r="IQ352" s="197">
        <v>6</v>
      </c>
      <c r="IR352" s="197">
        <v>6</v>
      </c>
      <c r="IS352" s="197">
        <v>6</v>
      </c>
      <c r="IT352" s="197">
        <v>6</v>
      </c>
      <c r="IU352" s="197">
        <v>6</v>
      </c>
      <c r="IV352" s="197">
        <v>6</v>
      </c>
      <c r="IW352" s="197">
        <v>6</v>
      </c>
      <c r="IX352" s="197">
        <v>6</v>
      </c>
      <c r="IY352" s="197">
        <v>5</v>
      </c>
      <c r="IZ352" s="196"/>
      <c r="JA352" s="197">
        <v>5</v>
      </c>
      <c r="JB352" s="197">
        <v>5</v>
      </c>
      <c r="JC352" s="197">
        <v>5</v>
      </c>
      <c r="JD352" s="195">
        <v>5</v>
      </c>
      <c r="JE352" s="195">
        <v>5</v>
      </c>
      <c r="JF352" s="195">
        <v>5</v>
      </c>
      <c r="JG352" s="195">
        <v>5</v>
      </c>
      <c r="JH352" s="195">
        <v>5</v>
      </c>
      <c r="JI352" s="195">
        <v>5</v>
      </c>
      <c r="JJ352" s="195"/>
      <c r="JK352" s="197">
        <v>5</v>
      </c>
      <c r="JL352" s="195">
        <v>5</v>
      </c>
      <c r="JM352" s="195">
        <v>5</v>
      </c>
      <c r="JN352" s="195">
        <v>5</v>
      </c>
      <c r="JO352" s="195">
        <v>5</v>
      </c>
      <c r="JP352" s="195">
        <v>5</v>
      </c>
      <c r="JQ352" s="196"/>
      <c r="JR352" s="195">
        <v>5</v>
      </c>
      <c r="JS352" s="195">
        <v>4</v>
      </c>
      <c r="JT352" s="195">
        <v>4</v>
      </c>
      <c r="JU352" s="195">
        <v>4</v>
      </c>
      <c r="JV352" s="195">
        <v>4</v>
      </c>
      <c r="JW352" s="195">
        <v>4</v>
      </c>
      <c r="JX352" s="195">
        <v>4</v>
      </c>
      <c r="JY352" s="195">
        <v>4</v>
      </c>
      <c r="JZ352" s="195">
        <v>4</v>
      </c>
      <c r="KA352" s="195">
        <v>5</v>
      </c>
      <c r="KB352" s="195">
        <v>0</v>
      </c>
      <c r="KC352" s="195">
        <v>0</v>
      </c>
      <c r="KD352" s="195">
        <v>0</v>
      </c>
      <c r="KE352" s="195">
        <v>0</v>
      </c>
      <c r="KF352" s="195">
        <v>0</v>
      </c>
      <c r="KG352" s="195">
        <v>0</v>
      </c>
      <c r="KH352" s="195">
        <v>0</v>
      </c>
      <c r="KI352" s="195">
        <v>0</v>
      </c>
      <c r="KJ352" s="195">
        <v>0</v>
      </c>
      <c r="KK352" s="195">
        <v>0</v>
      </c>
      <c r="KL352" s="195">
        <v>0</v>
      </c>
      <c r="KM352" s="195">
        <v>0</v>
      </c>
      <c r="KN352" s="195">
        <v>0</v>
      </c>
      <c r="KO352" s="195">
        <v>0</v>
      </c>
      <c r="KP352" s="195">
        <v>0</v>
      </c>
      <c r="KQ352" s="195">
        <v>0</v>
      </c>
      <c r="KR352" s="195">
        <v>0</v>
      </c>
      <c r="KS352" s="195">
        <v>0</v>
      </c>
      <c r="KT352" s="195">
        <v>0</v>
      </c>
      <c r="KU352" s="195">
        <v>0</v>
      </c>
      <c r="KV352" s="195">
        <v>0</v>
      </c>
      <c r="KW352" s="195">
        <v>0</v>
      </c>
      <c r="KX352" s="196"/>
      <c r="KY352" s="196"/>
      <c r="KZ352" s="196"/>
      <c r="LA352" s="196"/>
      <c r="LB352" s="195">
        <v>0</v>
      </c>
      <c r="LC352" s="195">
        <v>5</v>
      </c>
      <c r="LD352" s="195">
        <v>5</v>
      </c>
      <c r="LE352" s="195">
        <v>0</v>
      </c>
      <c r="LF352" s="195">
        <v>0</v>
      </c>
      <c r="LG352" s="195">
        <v>0</v>
      </c>
      <c r="LH352" s="196"/>
      <c r="LI352" s="196"/>
      <c r="LJ352" s="196"/>
      <c r="LK352" s="196"/>
      <c r="LL352" s="196"/>
      <c r="LM352" s="196"/>
      <c r="LN352" s="196"/>
      <c r="LO352" s="196"/>
      <c r="LP352" s="196"/>
      <c r="LQ352" s="195">
        <v>0</v>
      </c>
      <c r="LR352" s="196"/>
      <c r="LS352" s="196"/>
      <c r="LT352" s="196"/>
      <c r="LU352" s="196"/>
      <c r="LV352" s="196"/>
      <c r="LW352" s="196"/>
      <c r="LX352" s="196"/>
      <c r="LY352" s="196"/>
      <c r="LZ352" s="196"/>
      <c r="MA352" s="196"/>
      <c r="MB352" s="196"/>
      <c r="MC352" s="196"/>
      <c r="MD352" s="196"/>
      <c r="ME352" s="196"/>
      <c r="MF352" s="196"/>
      <c r="MG352" s="196"/>
      <c r="MH352" s="196"/>
      <c r="MI352" s="196"/>
      <c r="MJ352" s="196"/>
      <c r="MK352" s="196"/>
      <c r="ML352" s="196"/>
      <c r="MM352" s="196"/>
      <c r="MN352" s="195">
        <v>0</v>
      </c>
      <c r="MO352" s="195">
        <v>0</v>
      </c>
      <c r="MP352" s="196"/>
      <c r="MQ352" s="195">
        <v>0</v>
      </c>
      <c r="MR352" s="196"/>
      <c r="MS352" s="196"/>
      <c r="MT352" s="196"/>
      <c r="MU352" s="196"/>
      <c r="MV352" s="196"/>
      <c r="MW352" s="196"/>
      <c r="MX352" s="196"/>
      <c r="MY352" s="196"/>
      <c r="MZ352" s="196"/>
      <c r="NA352" s="195">
        <v>0</v>
      </c>
      <c r="NB352" s="196"/>
      <c r="NC352" s="196"/>
      <c r="ND352" s="196"/>
      <c r="NE352" s="196"/>
      <c r="NF352" s="196"/>
      <c r="NG352" s="196"/>
      <c r="NH352" s="196"/>
      <c r="NI352" s="196"/>
      <c r="NJ352" s="196"/>
      <c r="NK352" s="196"/>
      <c r="NL352" s="196"/>
      <c r="NM352" s="196"/>
      <c r="NN352" s="196"/>
      <c r="NO352" s="196"/>
      <c r="NP352" s="196"/>
      <c r="NQ352" s="196"/>
      <c r="NR352" s="196"/>
      <c r="NS352" s="196"/>
      <c r="NT352" s="196"/>
      <c r="NU352" s="196"/>
      <c r="NV352" s="196"/>
      <c r="NW352" s="196"/>
      <c r="NX352" s="196"/>
      <c r="NY352" s="196"/>
      <c r="NZ352" s="196"/>
      <c r="OA352" s="196"/>
      <c r="OB352" s="196"/>
      <c r="OC352" s="196"/>
      <c r="OD352" s="196"/>
      <c r="OE352" s="196"/>
      <c r="OF352" s="196"/>
      <c r="OG352" s="196"/>
      <c r="OH352" s="196"/>
      <c r="OI352" s="196"/>
      <c r="OJ352" s="196"/>
      <c r="OK352" s="196"/>
      <c r="OL352" s="196"/>
      <c r="OM352" s="196"/>
      <c r="ON352" s="196"/>
      <c r="OO352" s="196"/>
      <c r="OP352" s="196"/>
      <c r="OQ352" s="196"/>
      <c r="OR352" s="196"/>
      <c r="OS352" s="196"/>
      <c r="OT352" s="196"/>
      <c r="OU352" s="196"/>
      <c r="OV352" s="196"/>
      <c r="OW352" s="196"/>
      <c r="OX352" s="196"/>
      <c r="OY352" s="196"/>
      <c r="OZ352" s="196"/>
      <c r="PA352" s="196"/>
      <c r="PB352" s="196"/>
      <c r="PC352" s="196"/>
      <c r="PD352" s="196"/>
      <c r="PE352" s="196"/>
      <c r="PF352" s="196"/>
      <c r="PG352" s="196"/>
      <c r="PH352" s="196"/>
      <c r="PI352" s="196"/>
      <c r="PJ352" s="196"/>
      <c r="PK352" s="196"/>
      <c r="PL352" s="196"/>
      <c r="PM352" s="196"/>
      <c r="PN352" s="196"/>
      <c r="PO352" s="196"/>
      <c r="PP352" s="196"/>
      <c r="PQ352" s="196"/>
      <c r="PR352" s="196"/>
      <c r="PS352" s="196"/>
      <c r="PT352" s="196"/>
      <c r="PU352" s="196"/>
      <c r="PV352" s="196"/>
      <c r="PW352" s="196"/>
      <c r="PX352" s="261"/>
      <c r="PY352" s="261"/>
      <c r="PZ352" s="261"/>
      <c r="QA352" s="261"/>
      <c r="QB352" s="261"/>
      <c r="QC352" s="261"/>
      <c r="QD352" s="261"/>
      <c r="QE352" s="261"/>
      <c r="QF352" s="261"/>
      <c r="QG352" s="261"/>
      <c r="QH352" s="261"/>
      <c r="QI352" s="261"/>
      <c r="QJ352" s="261"/>
      <c r="QK352" s="261"/>
      <c r="QL352" s="261"/>
      <c r="QM352" s="261"/>
      <c r="QN352" s="261"/>
      <c r="QO352" s="261"/>
      <c r="QP352" s="261"/>
      <c r="QQ352" s="261"/>
      <c r="QR352" s="261"/>
      <c r="QS352" s="261"/>
      <c r="QT352" s="261"/>
      <c r="QU352" s="261"/>
      <c r="QV352" s="261"/>
      <c r="QW352" s="261"/>
      <c r="QX352" s="261"/>
      <c r="QY352" s="261"/>
      <c r="QZ352" s="261"/>
      <c r="RA352" s="261"/>
      <c r="RB352" s="261"/>
      <c r="RC352" s="261"/>
      <c r="RD352" s="261"/>
      <c r="RE352" s="261"/>
      <c r="RF352" s="261"/>
      <c r="RG352" s="261"/>
      <c r="RH352" s="261"/>
      <c r="RI352" s="261"/>
      <c r="RJ352" s="261"/>
      <c r="RK352" s="261"/>
      <c r="RL352" s="261"/>
      <c r="RM352" s="261"/>
      <c r="RN352" s="261"/>
      <c r="RO352" s="261"/>
      <c r="RP352" s="261"/>
      <c r="RQ352" s="261"/>
      <c r="RR352" s="261"/>
      <c r="RS352" s="261"/>
      <c r="RT352" s="261"/>
      <c r="RU352" s="261"/>
      <c r="RV352" s="261"/>
      <c r="RW352" s="261"/>
      <c r="RX352" s="261"/>
      <c r="RY352" s="261"/>
      <c r="RZ352" s="261"/>
      <c r="SA352" s="261"/>
      <c r="SB352" s="261"/>
      <c r="SC352" s="261"/>
      <c r="SD352" s="261"/>
      <c r="SE352" s="261"/>
    </row>
    <row r="353" spans="1:499" x14ac:dyDescent="0.2">
      <c r="A353" s="230" t="s">
        <v>830</v>
      </c>
      <c r="B353" s="231" t="s">
        <v>5495</v>
      </c>
      <c r="C353" s="225"/>
      <c r="D353" s="225"/>
      <c r="E353" s="225"/>
      <c r="F353" s="226" t="s">
        <v>6087</v>
      </c>
      <c r="G353" s="226" t="s">
        <v>5804</v>
      </c>
      <c r="H353" s="226" t="s">
        <v>5804</v>
      </c>
      <c r="I353" s="226" t="s">
        <v>6088</v>
      </c>
      <c r="J353" s="226"/>
      <c r="K353" s="226"/>
      <c r="L353" s="226"/>
      <c r="M353" s="226"/>
      <c r="N353" s="226" t="s">
        <v>6089</v>
      </c>
      <c r="O353" s="226" t="s">
        <v>6090</v>
      </c>
      <c r="P353" s="226"/>
      <c r="Q353" s="237">
        <v>0</v>
      </c>
      <c r="R353" s="238"/>
      <c r="S353" s="238"/>
      <c r="T353" s="238"/>
      <c r="U353" s="238"/>
      <c r="V353" s="238"/>
      <c r="W353" s="232" t="s">
        <v>5555</v>
      </c>
      <c r="X353" s="232"/>
      <c r="Y353" s="232" t="s">
        <v>5556</v>
      </c>
      <c r="Z353" s="235">
        <v>30.79</v>
      </c>
      <c r="AA353" s="235">
        <v>50</v>
      </c>
      <c r="AB353" s="235">
        <v>0</v>
      </c>
      <c r="AC353" s="224">
        <v>36526</v>
      </c>
      <c r="AD353" s="224">
        <v>36526</v>
      </c>
      <c r="AE353" s="125">
        <v>14</v>
      </c>
      <c r="AF353" s="125">
        <v>14</v>
      </c>
      <c r="AG353" s="125">
        <v>24</v>
      </c>
      <c r="AH353" s="236">
        <v>1</v>
      </c>
      <c r="AI353" s="236"/>
      <c r="AJ353" s="125" t="s">
        <v>6258</v>
      </c>
      <c r="AK353" s="175"/>
      <c r="AL353" s="125" t="s">
        <v>820</v>
      </c>
      <c r="AM353" s="27" t="s">
        <v>820</v>
      </c>
      <c r="AN353" s="126">
        <v>0.78</v>
      </c>
      <c r="AO353" s="126">
        <v>0</v>
      </c>
      <c r="AP353" s="126">
        <v>10.3</v>
      </c>
      <c r="AQ353" s="126">
        <v>0.3</v>
      </c>
      <c r="AR353" s="125">
        <v>0</v>
      </c>
      <c r="AS353" s="125">
        <v>0</v>
      </c>
      <c r="AT353" s="178"/>
      <c r="AU353" s="178"/>
      <c r="AV353" s="178"/>
      <c r="AW353" s="239" t="s">
        <v>890</v>
      </c>
      <c r="AX353" s="239" t="s">
        <v>5411</v>
      </c>
      <c r="AY353" s="127"/>
      <c r="AZ353" s="127"/>
      <c r="BA353" s="128">
        <v>1</v>
      </c>
      <c r="BB353" s="128" t="s">
        <v>489</v>
      </c>
      <c r="BC353" s="128"/>
      <c r="BD353" s="128">
        <v>1</v>
      </c>
      <c r="BE353" s="129" t="s">
        <v>541</v>
      </c>
      <c r="BF353" s="130">
        <v>1</v>
      </c>
      <c r="BG353" s="240"/>
      <c r="BH353" s="241"/>
      <c r="BI353" s="190"/>
      <c r="BJ353" s="131">
        <v>0</v>
      </c>
      <c r="BK353" s="191">
        <v>36</v>
      </c>
      <c r="BL353" s="13">
        <v>0</v>
      </c>
      <c r="BM353" s="13">
        <v>0</v>
      </c>
      <c r="BN353" s="27" t="s">
        <v>702</v>
      </c>
      <c r="BO353" s="13" t="s">
        <v>702</v>
      </c>
      <c r="BP353" s="222">
        <v>0</v>
      </c>
      <c r="BQ353" s="132"/>
      <c r="BR353" s="133"/>
      <c r="BS353" s="125">
        <v>1000000000</v>
      </c>
      <c r="BT353" s="134">
        <v>32</v>
      </c>
      <c r="BU353" s="135">
        <v>0</v>
      </c>
      <c r="BV353" s="134">
        <v>0</v>
      </c>
      <c r="BW353" s="136">
        <v>0</v>
      </c>
      <c r="BX353" s="136">
        <v>0</v>
      </c>
      <c r="BY353" s="136">
        <v>0</v>
      </c>
      <c r="BZ353" s="134">
        <v>0</v>
      </c>
      <c r="CA353" s="134">
        <v>0</v>
      </c>
      <c r="CB353" s="134">
        <v>32</v>
      </c>
      <c r="CC353" s="135">
        <v>0</v>
      </c>
      <c r="CD353" s="134"/>
      <c r="CE353" s="134"/>
      <c r="CF353" s="137">
        <v>0</v>
      </c>
      <c r="CG353" s="134">
        <v>0</v>
      </c>
      <c r="CH353" s="132"/>
      <c r="CI353" s="132"/>
      <c r="CJ353" s="229" t="s">
        <v>820</v>
      </c>
      <c r="CK353" s="233" t="s">
        <v>820</v>
      </c>
      <c r="CL353" s="138">
        <v>0</v>
      </c>
      <c r="CM353" s="138">
        <v>0</v>
      </c>
      <c r="CN353" s="135">
        <v>0</v>
      </c>
      <c r="CO353" s="135">
        <v>0</v>
      </c>
      <c r="CP353" s="139"/>
      <c r="CQ353" s="135">
        <v>0</v>
      </c>
      <c r="CR353" s="179">
        <v>42304</v>
      </c>
      <c r="CS353" s="180">
        <v>43395</v>
      </c>
      <c r="CT353" s="181">
        <v>43493</v>
      </c>
      <c r="CU353" s="181">
        <v>36526</v>
      </c>
      <c r="CV353" s="181">
        <v>36526</v>
      </c>
      <c r="CW353" s="181">
        <v>36526</v>
      </c>
      <c r="CX353" s="181">
        <v>36624</v>
      </c>
      <c r="CY353" s="135">
        <v>0.34630267754399435</v>
      </c>
      <c r="CZ353" s="134">
        <v>0</v>
      </c>
      <c r="DA353" s="135">
        <v>0.04</v>
      </c>
      <c r="DB353" s="135">
        <v>0</v>
      </c>
      <c r="DC353" s="135">
        <v>0</v>
      </c>
      <c r="DD353" s="135">
        <v>0</v>
      </c>
      <c r="DE353" s="140">
        <v>0.36</v>
      </c>
      <c r="DF353" s="13" t="s">
        <v>820</v>
      </c>
      <c r="DG353" s="80" t="s">
        <v>820</v>
      </c>
      <c r="DH353" s="18" t="b">
        <v>0</v>
      </c>
      <c r="DI353" s="79"/>
      <c r="DJ353" s="79"/>
      <c r="DK353" s="192"/>
      <c r="DL353" s="174"/>
      <c r="DM353" s="193"/>
      <c r="DN353" s="135"/>
      <c r="DO353" s="79"/>
      <c r="DP353" s="79"/>
      <c r="DQ353" s="79"/>
      <c r="DR353" s="79"/>
      <c r="DS353" s="79"/>
      <c r="DT353" s="79"/>
      <c r="DU353" s="79"/>
      <c r="DV353" s="18"/>
      <c r="DW353" s="18"/>
      <c r="DX353" s="18"/>
      <c r="DY353" s="177"/>
      <c r="DZ353" s="177">
        <v>0</v>
      </c>
      <c r="EA353" s="177">
        <v>0</v>
      </c>
      <c r="EB353" s="177">
        <v>0</v>
      </c>
      <c r="EC353" s="177">
        <v>0</v>
      </c>
      <c r="ED353" s="177">
        <v>0</v>
      </c>
      <c r="EE353" s="177">
        <v>0</v>
      </c>
      <c r="EF353" s="177">
        <v>0</v>
      </c>
      <c r="EG353" s="177">
        <v>0</v>
      </c>
      <c r="EH353" s="177">
        <v>0</v>
      </c>
      <c r="EI353" s="177">
        <v>0</v>
      </c>
      <c r="EJ353" s="177">
        <v>0</v>
      </c>
      <c r="EK353" s="177">
        <v>0</v>
      </c>
      <c r="EL353" s="177">
        <v>0</v>
      </c>
      <c r="EM353" s="177">
        <v>0</v>
      </c>
      <c r="EN353" s="177">
        <v>0</v>
      </c>
      <c r="EO353" s="177">
        <v>0</v>
      </c>
      <c r="EP353" s="177">
        <v>0</v>
      </c>
      <c r="EQ353" s="177">
        <v>0</v>
      </c>
      <c r="ER353" s="177">
        <v>0</v>
      </c>
      <c r="ES353" s="177">
        <v>0</v>
      </c>
      <c r="ET353" s="177">
        <v>0</v>
      </c>
      <c r="EU353" s="177">
        <v>0</v>
      </c>
      <c r="EV353" s="177">
        <v>0</v>
      </c>
      <c r="EW353" s="177">
        <v>0</v>
      </c>
      <c r="EX353" s="177">
        <v>0</v>
      </c>
      <c r="EY353" s="177">
        <v>0</v>
      </c>
      <c r="EZ353" s="177">
        <v>0</v>
      </c>
      <c r="FA353" s="177">
        <v>0</v>
      </c>
      <c r="FB353" s="177">
        <v>0</v>
      </c>
      <c r="FC353" s="198"/>
      <c r="FD353" s="198"/>
      <c r="FE353" s="197">
        <v>2</v>
      </c>
      <c r="FF353" s="198"/>
      <c r="FG353" s="195">
        <v>0</v>
      </c>
      <c r="FH353" s="195">
        <v>0</v>
      </c>
      <c r="FI353" s="195">
        <v>0</v>
      </c>
      <c r="FJ353" s="195">
        <v>0</v>
      </c>
      <c r="FK353" s="195">
        <v>0</v>
      </c>
      <c r="FL353" s="195">
        <v>0</v>
      </c>
      <c r="FM353" s="195">
        <v>0</v>
      </c>
      <c r="FN353" s="195">
        <v>0</v>
      </c>
      <c r="FO353" s="195">
        <v>0</v>
      </c>
      <c r="FP353" s="195">
        <v>0</v>
      </c>
      <c r="FQ353" s="195">
        <v>0</v>
      </c>
      <c r="FR353" s="195">
        <v>0</v>
      </c>
      <c r="FS353" s="195">
        <v>0</v>
      </c>
      <c r="FT353" s="195">
        <v>0</v>
      </c>
      <c r="FU353" s="195">
        <v>0</v>
      </c>
      <c r="FV353" s="195">
        <v>0</v>
      </c>
      <c r="FW353" s="195">
        <v>0</v>
      </c>
      <c r="FX353" s="195">
        <v>0</v>
      </c>
      <c r="FY353" s="195">
        <v>0</v>
      </c>
      <c r="FZ353" s="195">
        <v>0</v>
      </c>
      <c r="GA353" s="195">
        <v>0</v>
      </c>
      <c r="GB353" s="195">
        <v>0</v>
      </c>
      <c r="GC353" s="195">
        <v>0</v>
      </c>
      <c r="GD353" s="195">
        <v>0</v>
      </c>
      <c r="GE353" s="195">
        <v>0</v>
      </c>
      <c r="GF353" s="195">
        <v>0</v>
      </c>
      <c r="GG353" s="195">
        <v>0</v>
      </c>
      <c r="GH353" s="195">
        <v>0</v>
      </c>
      <c r="GI353" s="195">
        <v>0</v>
      </c>
      <c r="GJ353" s="195">
        <v>0</v>
      </c>
      <c r="GK353" s="195">
        <v>0</v>
      </c>
      <c r="GL353" s="195">
        <v>0</v>
      </c>
      <c r="GM353" s="195">
        <v>0</v>
      </c>
      <c r="GN353" s="195">
        <v>0</v>
      </c>
      <c r="GO353" s="195">
        <v>0</v>
      </c>
      <c r="GP353" s="195">
        <v>0</v>
      </c>
      <c r="GQ353" s="195">
        <v>0</v>
      </c>
      <c r="GR353" s="195">
        <v>0</v>
      </c>
      <c r="GS353" s="195">
        <v>0</v>
      </c>
      <c r="GT353" s="195">
        <v>0</v>
      </c>
      <c r="GU353" s="195">
        <v>0</v>
      </c>
      <c r="GV353" s="195">
        <v>0</v>
      </c>
      <c r="GW353" s="195">
        <v>0</v>
      </c>
      <c r="GX353" s="195">
        <v>0</v>
      </c>
      <c r="GY353" s="195">
        <v>0</v>
      </c>
      <c r="GZ353" s="195">
        <v>0</v>
      </c>
      <c r="HA353" s="195">
        <v>0</v>
      </c>
      <c r="HB353" s="195">
        <v>0</v>
      </c>
      <c r="HC353" s="195">
        <v>0</v>
      </c>
      <c r="HD353" s="195">
        <v>0</v>
      </c>
      <c r="HE353" s="195">
        <v>1</v>
      </c>
      <c r="HF353" s="195">
        <v>0</v>
      </c>
      <c r="HG353" s="195">
        <v>0</v>
      </c>
      <c r="HH353" s="195">
        <v>0</v>
      </c>
      <c r="HI353" s="197">
        <v>0</v>
      </c>
      <c r="HJ353" s="197">
        <v>0</v>
      </c>
      <c r="HK353" s="197">
        <v>0</v>
      </c>
      <c r="HL353" s="198"/>
      <c r="HM353" s="197">
        <v>0</v>
      </c>
      <c r="HN353" s="197">
        <v>0</v>
      </c>
      <c r="HO353" s="197">
        <v>0</v>
      </c>
      <c r="HP353" s="197">
        <v>0</v>
      </c>
      <c r="HQ353" s="197">
        <v>0</v>
      </c>
      <c r="HR353" s="197">
        <v>0</v>
      </c>
      <c r="HS353" s="197">
        <v>0</v>
      </c>
      <c r="HT353" s="197">
        <v>0</v>
      </c>
      <c r="HU353" s="197">
        <v>0</v>
      </c>
      <c r="HV353" s="198"/>
      <c r="HW353" s="197">
        <v>0</v>
      </c>
      <c r="HX353" s="197">
        <v>0</v>
      </c>
      <c r="HY353" s="197">
        <v>0</v>
      </c>
      <c r="HZ353" s="197">
        <v>0</v>
      </c>
      <c r="IA353" s="197">
        <v>0</v>
      </c>
      <c r="IB353" s="197">
        <v>0</v>
      </c>
      <c r="IC353" s="197">
        <v>0</v>
      </c>
      <c r="ID353" s="197">
        <v>0</v>
      </c>
      <c r="IE353" s="197">
        <v>0</v>
      </c>
      <c r="IF353" s="197">
        <v>0</v>
      </c>
      <c r="IG353" s="197">
        <v>0</v>
      </c>
      <c r="IH353" s="197">
        <v>0</v>
      </c>
      <c r="II353" s="197">
        <v>0</v>
      </c>
      <c r="IJ353" s="197">
        <v>0</v>
      </c>
      <c r="IK353" s="197">
        <v>0</v>
      </c>
      <c r="IL353" s="197">
        <v>0</v>
      </c>
      <c r="IM353" s="197">
        <v>0</v>
      </c>
      <c r="IN353" s="197">
        <v>0</v>
      </c>
      <c r="IO353" s="197">
        <v>0</v>
      </c>
      <c r="IP353" s="197">
        <v>0</v>
      </c>
      <c r="IQ353" s="197">
        <v>0</v>
      </c>
      <c r="IR353" s="197">
        <v>0</v>
      </c>
      <c r="IS353" s="197">
        <v>0</v>
      </c>
      <c r="IT353" s="197">
        <v>0</v>
      </c>
      <c r="IU353" s="197">
        <v>0</v>
      </c>
      <c r="IV353" s="197">
        <v>0</v>
      </c>
      <c r="IW353" s="197">
        <v>0</v>
      </c>
      <c r="IX353" s="197">
        <v>0</v>
      </c>
      <c r="IY353" s="197">
        <v>0</v>
      </c>
      <c r="IZ353" s="198"/>
      <c r="JA353" s="197">
        <v>0</v>
      </c>
      <c r="JB353" s="197">
        <v>0</v>
      </c>
      <c r="JC353" s="197">
        <v>0</v>
      </c>
      <c r="JD353" s="195">
        <v>0</v>
      </c>
      <c r="JE353" s="195">
        <v>0</v>
      </c>
      <c r="JF353" s="195">
        <v>0</v>
      </c>
      <c r="JG353" s="195">
        <v>0</v>
      </c>
      <c r="JH353" s="195">
        <v>0</v>
      </c>
      <c r="JI353" s="195">
        <v>0</v>
      </c>
      <c r="JJ353" s="195"/>
      <c r="JK353" s="197">
        <v>0</v>
      </c>
      <c r="JL353" s="197">
        <v>0</v>
      </c>
      <c r="JM353" s="197">
        <v>0</v>
      </c>
      <c r="JN353" s="197">
        <v>0</v>
      </c>
      <c r="JO353" s="197">
        <v>44</v>
      </c>
      <c r="JP353" s="197">
        <v>44</v>
      </c>
      <c r="JQ353" s="198"/>
      <c r="JR353" s="197">
        <v>44</v>
      </c>
      <c r="JS353" s="197">
        <v>44</v>
      </c>
      <c r="JT353" s="197">
        <v>44</v>
      </c>
      <c r="JU353" s="197">
        <v>44</v>
      </c>
      <c r="JV353" s="197">
        <v>43</v>
      </c>
      <c r="JW353" s="197">
        <v>43</v>
      </c>
      <c r="JX353" s="197">
        <v>43</v>
      </c>
      <c r="JY353" s="197">
        <v>43</v>
      </c>
      <c r="JZ353" s="197">
        <v>43</v>
      </c>
      <c r="KA353" s="197">
        <v>42</v>
      </c>
      <c r="KB353" s="197">
        <v>40</v>
      </c>
      <c r="KC353" s="197">
        <v>40</v>
      </c>
      <c r="KD353" s="197">
        <v>40</v>
      </c>
      <c r="KE353" s="197">
        <v>40</v>
      </c>
      <c r="KF353" s="197">
        <v>40</v>
      </c>
      <c r="KG353" s="197">
        <v>40</v>
      </c>
      <c r="KH353" s="197">
        <v>40</v>
      </c>
      <c r="KI353" s="197">
        <v>40</v>
      </c>
      <c r="KJ353" s="197">
        <v>40</v>
      </c>
      <c r="KK353" s="197">
        <v>40</v>
      </c>
      <c r="KL353" s="197">
        <v>40</v>
      </c>
      <c r="KM353" s="197">
        <v>40</v>
      </c>
      <c r="KN353" s="197">
        <v>40</v>
      </c>
      <c r="KO353" s="197">
        <v>40</v>
      </c>
      <c r="KP353" s="197">
        <v>40</v>
      </c>
      <c r="KQ353" s="197">
        <v>40</v>
      </c>
      <c r="KR353" s="197">
        <v>40</v>
      </c>
      <c r="KS353" s="197">
        <v>40</v>
      </c>
      <c r="KT353" s="197">
        <v>39</v>
      </c>
      <c r="KU353" s="197">
        <v>39</v>
      </c>
      <c r="KV353" s="197">
        <v>38</v>
      </c>
      <c r="KW353" s="197">
        <v>38</v>
      </c>
      <c r="KX353" s="198"/>
      <c r="KY353" s="198"/>
      <c r="KZ353" s="198"/>
      <c r="LA353" s="198"/>
      <c r="LB353" s="197">
        <v>37</v>
      </c>
      <c r="LC353" s="197">
        <v>0</v>
      </c>
      <c r="LD353" s="197">
        <v>0</v>
      </c>
      <c r="LE353" s="197">
        <v>37</v>
      </c>
      <c r="LF353" s="197">
        <v>0</v>
      </c>
      <c r="LG353" s="197">
        <v>37</v>
      </c>
      <c r="LH353" s="198"/>
      <c r="LI353" s="198"/>
      <c r="LJ353" s="198"/>
      <c r="LK353" s="198"/>
      <c r="LL353" s="198"/>
      <c r="LM353" s="198"/>
      <c r="LN353" s="198"/>
      <c r="LO353" s="198"/>
      <c r="LP353" s="198"/>
      <c r="LQ353" s="197">
        <v>37</v>
      </c>
      <c r="LR353" s="198"/>
      <c r="LS353" s="198"/>
      <c r="LT353" s="198"/>
      <c r="LU353" s="198"/>
      <c r="LV353" s="198"/>
      <c r="LW353" s="198"/>
      <c r="LX353" s="198"/>
      <c r="LY353" s="198"/>
      <c r="LZ353" s="198"/>
      <c r="MA353" s="198"/>
      <c r="MB353" s="198"/>
      <c r="MC353" s="198"/>
      <c r="MD353" s="198"/>
      <c r="ME353" s="198"/>
      <c r="MF353" s="198"/>
      <c r="MG353" s="198"/>
      <c r="MH353" s="198"/>
      <c r="MI353" s="198"/>
      <c r="MJ353" s="198"/>
      <c r="MK353" s="198"/>
      <c r="ML353" s="198"/>
      <c r="MM353" s="198"/>
      <c r="MN353" s="197">
        <v>37</v>
      </c>
      <c r="MO353" s="197">
        <v>32</v>
      </c>
      <c r="MP353" s="198"/>
      <c r="MQ353" s="197">
        <v>32</v>
      </c>
      <c r="MR353" s="198"/>
      <c r="MS353" s="198"/>
      <c r="MT353" s="198"/>
      <c r="MU353" s="198"/>
      <c r="MV353" s="198"/>
      <c r="MW353" s="198"/>
      <c r="MX353" s="198"/>
      <c r="MY353" s="198"/>
      <c r="MZ353" s="198"/>
      <c r="NA353" s="197">
        <v>32</v>
      </c>
      <c r="NB353" s="198"/>
      <c r="NC353" s="198"/>
      <c r="ND353" s="198"/>
      <c r="NE353" s="198"/>
      <c r="NF353" s="198"/>
      <c r="NG353" s="198"/>
      <c r="NH353" s="198"/>
      <c r="NI353" s="198"/>
      <c r="NJ353" s="198"/>
      <c r="NK353" s="198"/>
      <c r="NL353" s="198"/>
      <c r="NM353" s="198"/>
      <c r="NN353" s="198"/>
      <c r="NO353" s="198"/>
      <c r="NP353" s="198"/>
      <c r="NQ353" s="198"/>
      <c r="NR353" s="198"/>
      <c r="NS353" s="198"/>
      <c r="NT353" s="198"/>
      <c r="NU353" s="198"/>
      <c r="NV353" s="198"/>
      <c r="NW353" s="198"/>
      <c r="NX353" s="198"/>
      <c r="NY353" s="198"/>
      <c r="NZ353" s="198"/>
      <c r="OA353" s="198"/>
      <c r="OB353" s="198"/>
      <c r="OC353" s="198"/>
      <c r="OD353" s="198"/>
      <c r="OE353" s="198"/>
      <c r="OF353" s="198"/>
      <c r="OG353" s="198"/>
      <c r="OH353" s="198"/>
      <c r="OI353" s="198"/>
      <c r="OJ353" s="198"/>
      <c r="OK353" s="198"/>
      <c r="OL353" s="198"/>
      <c r="OM353" s="198"/>
      <c r="ON353" s="198"/>
      <c r="OO353" s="198"/>
      <c r="OP353" s="198"/>
      <c r="OQ353" s="198"/>
      <c r="OR353" s="198"/>
      <c r="OS353" s="198"/>
      <c r="OT353" s="198"/>
      <c r="OU353" s="198"/>
      <c r="OV353" s="198"/>
      <c r="OW353" s="198"/>
      <c r="OX353" s="198"/>
      <c r="OY353" s="198"/>
      <c r="OZ353" s="198"/>
      <c r="PA353" s="198"/>
      <c r="PB353" s="198"/>
      <c r="PC353" s="198"/>
      <c r="PD353" s="198"/>
      <c r="PE353" s="198"/>
      <c r="PF353" s="198"/>
      <c r="PG353" s="198"/>
      <c r="PH353" s="198"/>
      <c r="PI353" s="198"/>
      <c r="PJ353" s="198"/>
      <c r="PK353" s="198"/>
      <c r="PL353" s="198"/>
      <c r="PM353" s="198"/>
      <c r="PN353" s="198"/>
      <c r="PO353" s="198"/>
      <c r="PP353" s="198"/>
      <c r="PQ353" s="198"/>
      <c r="PR353" s="198"/>
      <c r="PS353" s="198"/>
      <c r="PT353" s="198"/>
      <c r="PU353" s="198"/>
      <c r="PV353" s="198"/>
      <c r="PW353" s="198"/>
      <c r="PX353" s="261"/>
      <c r="PY353" s="261"/>
      <c r="PZ353" s="261"/>
      <c r="QA353" s="261"/>
      <c r="QB353" s="261"/>
      <c r="QC353" s="261"/>
      <c r="QD353" s="261"/>
      <c r="QE353" s="261"/>
      <c r="QF353" s="261"/>
      <c r="QG353" s="261"/>
      <c r="QH353" s="261"/>
      <c r="QI353" s="261"/>
      <c r="QJ353" s="261"/>
      <c r="QK353" s="261"/>
      <c r="QL353" s="261"/>
      <c r="QM353" s="261"/>
      <c r="QN353" s="261"/>
      <c r="QO353" s="261"/>
      <c r="QP353" s="261"/>
      <c r="QQ353" s="261"/>
      <c r="QR353" s="261"/>
      <c r="QS353" s="261"/>
      <c r="QT353" s="261"/>
      <c r="QU353" s="261"/>
      <c r="QV353" s="261"/>
      <c r="QW353" s="261"/>
      <c r="QX353" s="261"/>
      <c r="QY353" s="261"/>
      <c r="QZ353" s="261"/>
      <c r="RA353" s="261"/>
      <c r="RB353" s="261"/>
      <c r="RC353" s="261"/>
      <c r="RD353" s="261"/>
      <c r="RE353" s="261"/>
      <c r="RF353" s="261"/>
      <c r="RG353" s="261"/>
      <c r="RH353" s="261"/>
      <c r="RI353" s="261"/>
      <c r="RJ353" s="261"/>
      <c r="RK353" s="261"/>
      <c r="RL353" s="261"/>
      <c r="RM353" s="261"/>
      <c r="RN353" s="261"/>
      <c r="RO353" s="261"/>
      <c r="RP353" s="261"/>
      <c r="RQ353" s="261"/>
      <c r="RR353" s="261"/>
      <c r="RS353" s="261"/>
      <c r="RT353" s="261"/>
      <c r="RU353" s="261"/>
      <c r="RV353" s="261"/>
      <c r="RW353" s="261"/>
      <c r="RX353" s="261"/>
      <c r="RY353" s="261"/>
      <c r="RZ353" s="261"/>
      <c r="SA353" s="261"/>
      <c r="SB353" s="261"/>
      <c r="SC353" s="261"/>
      <c r="SD353" s="261"/>
      <c r="SE353" s="261"/>
    </row>
    <row r="354" spans="1:499" x14ac:dyDescent="0.2">
      <c r="A354" s="230" t="s">
        <v>830</v>
      </c>
      <c r="B354" s="231" t="s">
        <v>5496</v>
      </c>
      <c r="C354" s="225"/>
      <c r="D354" s="225"/>
      <c r="E354" s="225"/>
      <c r="F354" s="226" t="s">
        <v>6091</v>
      </c>
      <c r="G354" s="226" t="s">
        <v>5804</v>
      </c>
      <c r="H354" s="226" t="s">
        <v>5804</v>
      </c>
      <c r="I354" s="226" t="s">
        <v>6092</v>
      </c>
      <c r="J354" s="226"/>
      <c r="K354" s="226"/>
      <c r="L354" s="226"/>
      <c r="M354" s="226"/>
      <c r="N354" s="226" t="s">
        <v>5788</v>
      </c>
      <c r="O354" s="226" t="s">
        <v>5785</v>
      </c>
      <c r="P354" s="226"/>
      <c r="Q354" s="237">
        <v>0</v>
      </c>
      <c r="R354" s="238"/>
      <c r="S354" s="238"/>
      <c r="T354" s="238"/>
      <c r="U354" s="238"/>
      <c r="V354" s="238"/>
      <c r="W354" s="232" t="s">
        <v>5561</v>
      </c>
      <c r="X354" s="232"/>
      <c r="Y354" s="232" t="s">
        <v>5556</v>
      </c>
      <c r="Z354" s="235">
        <v>21.76</v>
      </c>
      <c r="AA354" s="235">
        <v>38.08</v>
      </c>
      <c r="AB354" s="235">
        <v>0</v>
      </c>
      <c r="AC354" s="224">
        <v>36526</v>
      </c>
      <c r="AD354" s="224">
        <v>36526</v>
      </c>
      <c r="AE354" s="125">
        <v>14</v>
      </c>
      <c r="AF354" s="125">
        <v>14</v>
      </c>
      <c r="AG354" s="125">
        <v>24</v>
      </c>
      <c r="AH354" s="236">
        <v>1</v>
      </c>
      <c r="AI354" s="236"/>
      <c r="AJ354" s="125" t="s">
        <v>6258</v>
      </c>
      <c r="AK354" s="175"/>
      <c r="AL354" s="125" t="s">
        <v>820</v>
      </c>
      <c r="AM354" s="27" t="s">
        <v>820</v>
      </c>
      <c r="AN354" s="126">
        <v>0.04</v>
      </c>
      <c r="AO354" s="126">
        <v>0</v>
      </c>
      <c r="AP354" s="126">
        <v>75</v>
      </c>
      <c r="AQ354" s="126">
        <v>6.3</v>
      </c>
      <c r="AR354" s="125">
        <v>0</v>
      </c>
      <c r="AS354" s="125">
        <v>0</v>
      </c>
      <c r="AT354" s="178"/>
      <c r="AU354" s="178"/>
      <c r="AV354" s="178"/>
      <c r="AW354" s="239" t="s">
        <v>914</v>
      </c>
      <c r="AX354" s="239" t="s">
        <v>5409</v>
      </c>
      <c r="AY354" s="127"/>
      <c r="AZ354" s="127"/>
      <c r="BA354" s="128">
        <v>1</v>
      </c>
      <c r="BB354" s="128" t="s">
        <v>489</v>
      </c>
      <c r="BC354" s="128"/>
      <c r="BD354" s="128">
        <v>1</v>
      </c>
      <c r="BE354" s="129" t="s">
        <v>541</v>
      </c>
      <c r="BF354" s="130">
        <v>1</v>
      </c>
      <c r="BG354" s="240"/>
      <c r="BH354" s="241"/>
      <c r="BI354" s="190"/>
      <c r="BJ354" s="131">
        <v>0</v>
      </c>
      <c r="BK354" s="191">
        <v>2</v>
      </c>
      <c r="BL354" s="13">
        <v>0</v>
      </c>
      <c r="BM354" s="13">
        <v>0</v>
      </c>
      <c r="BN354" s="27" t="s">
        <v>702</v>
      </c>
      <c r="BO354" s="13" t="s">
        <v>702</v>
      </c>
      <c r="BP354" s="222">
        <v>0</v>
      </c>
      <c r="BQ354" s="132"/>
      <c r="BR354" s="133"/>
      <c r="BS354" s="125">
        <v>1000000000</v>
      </c>
      <c r="BT354" s="134">
        <v>12</v>
      </c>
      <c r="BU354" s="135">
        <v>0</v>
      </c>
      <c r="BV354" s="134">
        <v>0</v>
      </c>
      <c r="BW354" s="136">
        <v>0</v>
      </c>
      <c r="BX354" s="136">
        <v>0</v>
      </c>
      <c r="BY354" s="136">
        <v>0</v>
      </c>
      <c r="BZ354" s="134">
        <v>0</v>
      </c>
      <c r="CA354" s="134">
        <v>0</v>
      </c>
      <c r="CB354" s="134">
        <v>12</v>
      </c>
      <c r="CC354" s="135">
        <v>0</v>
      </c>
      <c r="CD354" s="134"/>
      <c r="CE354" s="134"/>
      <c r="CF354" s="137">
        <v>0</v>
      </c>
      <c r="CG354" s="134">
        <v>0</v>
      </c>
      <c r="CH354" s="132"/>
      <c r="CI354" s="132"/>
      <c r="CJ354" s="229" t="s">
        <v>820</v>
      </c>
      <c r="CK354" s="233" t="s">
        <v>820</v>
      </c>
      <c r="CL354" s="138">
        <v>0</v>
      </c>
      <c r="CM354" s="138">
        <v>0</v>
      </c>
      <c r="CN354" s="135">
        <v>0</v>
      </c>
      <c r="CO354" s="135">
        <v>0</v>
      </c>
      <c r="CP354" s="139"/>
      <c r="CQ354" s="135">
        <v>0</v>
      </c>
      <c r="CR354" s="179">
        <v>42304</v>
      </c>
      <c r="CS354" s="180">
        <v>43395</v>
      </c>
      <c r="CT354" s="181">
        <v>43493</v>
      </c>
      <c r="CU354" s="181">
        <v>36526</v>
      </c>
      <c r="CV354" s="181">
        <v>36526</v>
      </c>
      <c r="CW354" s="181">
        <v>36526</v>
      </c>
      <c r="CX354" s="181">
        <v>36624</v>
      </c>
      <c r="CY354" s="135">
        <v>0.18886984741557439</v>
      </c>
      <c r="CZ354" s="134">
        <v>0</v>
      </c>
      <c r="DA354" s="135">
        <v>1.3333333333333334E-2</v>
      </c>
      <c r="DB354" s="135">
        <v>0</v>
      </c>
      <c r="DC354" s="135">
        <v>0</v>
      </c>
      <c r="DD354" s="135">
        <v>0</v>
      </c>
      <c r="DE354" s="140">
        <v>0.38666666666666666</v>
      </c>
      <c r="DF354" s="13" t="s">
        <v>820</v>
      </c>
      <c r="DG354" s="80" t="s">
        <v>820</v>
      </c>
      <c r="DH354" s="18" t="b">
        <v>0</v>
      </c>
      <c r="DI354" s="79"/>
      <c r="DJ354" s="79"/>
      <c r="DK354" s="192"/>
      <c r="DL354" s="174"/>
      <c r="DM354" s="193"/>
      <c r="DN354" s="135"/>
      <c r="DO354" s="79"/>
      <c r="DP354" s="79"/>
      <c r="DQ354" s="79"/>
      <c r="DR354" s="79"/>
      <c r="DS354" s="79"/>
      <c r="DT354" s="79"/>
      <c r="DU354" s="79"/>
      <c r="DV354" s="18"/>
      <c r="DW354" s="18"/>
      <c r="DX354" s="18"/>
      <c r="DY354" s="177"/>
      <c r="DZ354" s="177">
        <v>0</v>
      </c>
      <c r="EA354" s="177">
        <v>0</v>
      </c>
      <c r="EB354" s="177">
        <v>0</v>
      </c>
      <c r="EC354" s="177">
        <v>0</v>
      </c>
      <c r="ED354" s="177">
        <v>0</v>
      </c>
      <c r="EE354" s="177">
        <v>0</v>
      </c>
      <c r="EF354" s="177">
        <v>0</v>
      </c>
      <c r="EG354" s="177">
        <v>0</v>
      </c>
      <c r="EH354" s="177">
        <v>0</v>
      </c>
      <c r="EI354" s="177">
        <v>0</v>
      </c>
      <c r="EJ354" s="177">
        <v>0</v>
      </c>
      <c r="EK354" s="177">
        <v>0</v>
      </c>
      <c r="EL354" s="177">
        <v>0</v>
      </c>
      <c r="EM354" s="177">
        <v>0</v>
      </c>
      <c r="EN354" s="177">
        <v>0</v>
      </c>
      <c r="EO354" s="177">
        <v>0</v>
      </c>
      <c r="EP354" s="177">
        <v>0</v>
      </c>
      <c r="EQ354" s="177">
        <v>0</v>
      </c>
      <c r="ER354" s="177">
        <v>0</v>
      </c>
      <c r="ES354" s="177">
        <v>0</v>
      </c>
      <c r="ET354" s="177">
        <v>0</v>
      </c>
      <c r="EU354" s="177">
        <v>0</v>
      </c>
      <c r="EV354" s="177">
        <v>0</v>
      </c>
      <c r="EW354" s="177">
        <v>0</v>
      </c>
      <c r="EX354" s="177">
        <v>0</v>
      </c>
      <c r="EY354" s="177">
        <v>0</v>
      </c>
      <c r="EZ354" s="177">
        <v>0</v>
      </c>
      <c r="FA354" s="177">
        <v>0</v>
      </c>
      <c r="FB354" s="177">
        <v>0</v>
      </c>
      <c r="FC354" s="196"/>
      <c r="FD354" s="196"/>
      <c r="FE354" s="195">
        <v>13</v>
      </c>
      <c r="FF354" s="196"/>
      <c r="FG354" s="195">
        <v>13</v>
      </c>
      <c r="FH354" s="195">
        <v>13</v>
      </c>
      <c r="FI354" s="197">
        <v>13</v>
      </c>
      <c r="FJ354" s="197">
        <v>13</v>
      </c>
      <c r="FK354" s="197">
        <v>13</v>
      </c>
      <c r="FL354" s="197">
        <v>13</v>
      </c>
      <c r="FM354" s="197">
        <v>13</v>
      </c>
      <c r="FN354" s="197">
        <v>13</v>
      </c>
      <c r="FO354" s="197">
        <v>13</v>
      </c>
      <c r="FP354" s="197">
        <v>13</v>
      </c>
      <c r="FQ354" s="197">
        <v>13</v>
      </c>
      <c r="FR354" s="197">
        <v>13</v>
      </c>
      <c r="FS354" s="197">
        <v>13</v>
      </c>
      <c r="FT354" s="197">
        <v>13</v>
      </c>
      <c r="FU354" s="197">
        <v>13</v>
      </c>
      <c r="FV354" s="197">
        <v>13</v>
      </c>
      <c r="FW354" s="197">
        <v>13</v>
      </c>
      <c r="FX354" s="197">
        <v>13</v>
      </c>
      <c r="FY354" s="197">
        <v>13</v>
      </c>
      <c r="FZ354" s="197">
        <v>13</v>
      </c>
      <c r="GA354" s="197">
        <v>13</v>
      </c>
      <c r="GB354" s="197">
        <v>13</v>
      </c>
      <c r="GC354" s="197">
        <v>13</v>
      </c>
      <c r="GD354" s="197">
        <v>12</v>
      </c>
      <c r="GE354" s="197">
        <v>12</v>
      </c>
      <c r="GF354" s="197">
        <v>12</v>
      </c>
      <c r="GG354" s="197">
        <v>12</v>
      </c>
      <c r="GH354" s="197">
        <v>12</v>
      </c>
      <c r="GI354" s="197">
        <v>12</v>
      </c>
      <c r="GJ354" s="197">
        <v>12</v>
      </c>
      <c r="GK354" s="197">
        <v>12</v>
      </c>
      <c r="GL354" s="197">
        <v>12</v>
      </c>
      <c r="GM354" s="197">
        <v>12</v>
      </c>
      <c r="GN354" s="197">
        <v>12</v>
      </c>
      <c r="GO354" s="197">
        <v>12</v>
      </c>
      <c r="GP354" s="197">
        <v>12</v>
      </c>
      <c r="GQ354" s="197">
        <v>12</v>
      </c>
      <c r="GR354" s="197">
        <v>12</v>
      </c>
      <c r="GS354" s="197">
        <v>12</v>
      </c>
      <c r="GT354" s="197">
        <v>12</v>
      </c>
      <c r="GU354" s="197">
        <v>12</v>
      </c>
      <c r="GV354" s="197">
        <v>12</v>
      </c>
      <c r="GW354" s="197">
        <v>12</v>
      </c>
      <c r="GX354" s="197">
        <v>12</v>
      </c>
      <c r="GY354" s="197">
        <v>12</v>
      </c>
      <c r="GZ354" s="197">
        <v>12</v>
      </c>
      <c r="HA354" s="197">
        <v>12</v>
      </c>
      <c r="HB354" s="197">
        <v>12</v>
      </c>
      <c r="HC354" s="197">
        <v>12</v>
      </c>
      <c r="HD354" s="197">
        <v>12</v>
      </c>
      <c r="HE354" s="197">
        <v>1</v>
      </c>
      <c r="HF354" s="197">
        <v>12</v>
      </c>
      <c r="HG354" s="197">
        <v>12</v>
      </c>
      <c r="HH354" s="197">
        <v>12</v>
      </c>
      <c r="HI354" s="197">
        <v>12</v>
      </c>
      <c r="HJ354" s="197">
        <v>12</v>
      </c>
      <c r="HK354" s="197">
        <v>12</v>
      </c>
      <c r="HL354" s="196"/>
      <c r="HM354" s="197">
        <v>12</v>
      </c>
      <c r="HN354" s="197">
        <v>12</v>
      </c>
      <c r="HO354" s="197">
        <v>12</v>
      </c>
      <c r="HP354" s="197">
        <v>12</v>
      </c>
      <c r="HQ354" s="197">
        <v>12</v>
      </c>
      <c r="HR354" s="197">
        <v>12</v>
      </c>
      <c r="HS354" s="197">
        <v>12</v>
      </c>
      <c r="HT354" s="197">
        <v>12</v>
      </c>
      <c r="HU354" s="197">
        <v>12</v>
      </c>
      <c r="HV354" s="196"/>
      <c r="HW354" s="197">
        <v>12</v>
      </c>
      <c r="HX354" s="197">
        <v>12</v>
      </c>
      <c r="HY354" s="197">
        <v>12</v>
      </c>
      <c r="HZ354" s="197">
        <v>12</v>
      </c>
      <c r="IA354" s="197">
        <v>12</v>
      </c>
      <c r="IB354" s="197">
        <v>12</v>
      </c>
      <c r="IC354" s="197">
        <v>12</v>
      </c>
      <c r="ID354" s="197">
        <v>12</v>
      </c>
      <c r="IE354" s="197">
        <v>12</v>
      </c>
      <c r="IF354" s="197">
        <v>12</v>
      </c>
      <c r="IG354" s="197">
        <v>12</v>
      </c>
      <c r="IH354" s="197">
        <v>12</v>
      </c>
      <c r="II354" s="197">
        <v>12</v>
      </c>
      <c r="IJ354" s="197">
        <v>12</v>
      </c>
      <c r="IK354" s="197">
        <v>12</v>
      </c>
      <c r="IL354" s="197">
        <v>12</v>
      </c>
      <c r="IM354" s="197">
        <v>12</v>
      </c>
      <c r="IN354" s="197">
        <v>12</v>
      </c>
      <c r="IO354" s="197">
        <v>12</v>
      </c>
      <c r="IP354" s="197">
        <v>12</v>
      </c>
      <c r="IQ354" s="197">
        <v>12</v>
      </c>
      <c r="IR354" s="197">
        <v>12</v>
      </c>
      <c r="IS354" s="197">
        <v>12</v>
      </c>
      <c r="IT354" s="197">
        <v>12</v>
      </c>
      <c r="IU354" s="197">
        <v>12</v>
      </c>
      <c r="IV354" s="197">
        <v>12</v>
      </c>
      <c r="IW354" s="197">
        <v>12</v>
      </c>
      <c r="IX354" s="197">
        <v>12</v>
      </c>
      <c r="IY354" s="197">
        <v>12</v>
      </c>
      <c r="IZ354" s="196"/>
      <c r="JA354" s="197">
        <v>12</v>
      </c>
      <c r="JB354" s="197">
        <v>12</v>
      </c>
      <c r="JC354" s="197">
        <v>12</v>
      </c>
      <c r="JD354" s="195">
        <v>12</v>
      </c>
      <c r="JE354" s="195">
        <v>12</v>
      </c>
      <c r="JF354" s="195">
        <v>12</v>
      </c>
      <c r="JG354" s="195">
        <v>12</v>
      </c>
      <c r="JH354" s="195">
        <v>12</v>
      </c>
      <c r="JI354" s="195">
        <v>12</v>
      </c>
      <c r="JJ354" s="195"/>
      <c r="JK354" s="197">
        <v>12</v>
      </c>
      <c r="JL354" s="195">
        <v>12</v>
      </c>
      <c r="JM354" s="195">
        <v>12</v>
      </c>
      <c r="JN354" s="195">
        <v>12</v>
      </c>
      <c r="JO354" s="195">
        <v>12</v>
      </c>
      <c r="JP354" s="195">
        <v>12</v>
      </c>
      <c r="JQ354" s="196"/>
      <c r="JR354" s="195">
        <v>12</v>
      </c>
      <c r="JS354" s="195">
        <v>12</v>
      </c>
      <c r="JT354" s="195">
        <v>12</v>
      </c>
      <c r="JU354" s="195">
        <v>12</v>
      </c>
      <c r="JV354" s="195">
        <v>12</v>
      </c>
      <c r="JW354" s="195">
        <v>12</v>
      </c>
      <c r="JX354" s="195">
        <v>12</v>
      </c>
      <c r="JY354" s="195">
        <v>12</v>
      </c>
      <c r="JZ354" s="195">
        <v>12</v>
      </c>
      <c r="KA354" s="195">
        <v>12</v>
      </c>
      <c r="KB354" s="195">
        <v>12</v>
      </c>
      <c r="KC354" s="195">
        <v>12</v>
      </c>
      <c r="KD354" s="195">
        <v>12</v>
      </c>
      <c r="KE354" s="195">
        <v>12</v>
      </c>
      <c r="KF354" s="195">
        <v>12</v>
      </c>
      <c r="KG354" s="195">
        <v>12</v>
      </c>
      <c r="KH354" s="195">
        <v>12</v>
      </c>
      <c r="KI354" s="195">
        <v>12</v>
      </c>
      <c r="KJ354" s="195">
        <v>12</v>
      </c>
      <c r="KK354" s="195">
        <v>12</v>
      </c>
      <c r="KL354" s="195">
        <v>12</v>
      </c>
      <c r="KM354" s="195">
        <v>12</v>
      </c>
      <c r="KN354" s="195">
        <v>12</v>
      </c>
      <c r="KO354" s="195">
        <v>12</v>
      </c>
      <c r="KP354" s="195">
        <v>12</v>
      </c>
      <c r="KQ354" s="195">
        <v>12</v>
      </c>
      <c r="KR354" s="195">
        <v>12</v>
      </c>
      <c r="KS354" s="195">
        <v>12</v>
      </c>
      <c r="KT354" s="195">
        <v>12</v>
      </c>
      <c r="KU354" s="195">
        <v>12</v>
      </c>
      <c r="KV354" s="195">
        <v>12</v>
      </c>
      <c r="KW354" s="195">
        <v>12</v>
      </c>
      <c r="KX354" s="196"/>
      <c r="KY354" s="196"/>
      <c r="KZ354" s="196"/>
      <c r="LA354" s="196"/>
      <c r="LB354" s="195">
        <v>12</v>
      </c>
      <c r="LC354" s="195">
        <v>12</v>
      </c>
      <c r="LD354" s="195">
        <v>12</v>
      </c>
      <c r="LE354" s="195">
        <v>12</v>
      </c>
      <c r="LF354" s="195">
        <v>0</v>
      </c>
      <c r="LG354" s="195">
        <v>12</v>
      </c>
      <c r="LH354" s="196"/>
      <c r="LI354" s="196"/>
      <c r="LJ354" s="196"/>
      <c r="LK354" s="196"/>
      <c r="LL354" s="196"/>
      <c r="LM354" s="196"/>
      <c r="LN354" s="196"/>
      <c r="LO354" s="196"/>
      <c r="LP354" s="196"/>
      <c r="LQ354" s="195">
        <v>12</v>
      </c>
      <c r="LR354" s="196"/>
      <c r="LS354" s="196"/>
      <c r="LT354" s="196"/>
      <c r="LU354" s="196"/>
      <c r="LV354" s="196"/>
      <c r="LW354" s="196"/>
      <c r="LX354" s="196"/>
      <c r="LY354" s="196"/>
      <c r="LZ354" s="196"/>
      <c r="MA354" s="196"/>
      <c r="MB354" s="196"/>
      <c r="MC354" s="196"/>
      <c r="MD354" s="196"/>
      <c r="ME354" s="196"/>
      <c r="MF354" s="196"/>
      <c r="MG354" s="196"/>
      <c r="MH354" s="196"/>
      <c r="MI354" s="196"/>
      <c r="MJ354" s="196"/>
      <c r="MK354" s="196"/>
      <c r="ML354" s="196"/>
      <c r="MM354" s="196"/>
      <c r="MN354" s="195">
        <v>12</v>
      </c>
      <c r="MO354" s="195">
        <v>12</v>
      </c>
      <c r="MP354" s="196"/>
      <c r="MQ354" s="195">
        <v>12</v>
      </c>
      <c r="MR354" s="196"/>
      <c r="MS354" s="196"/>
      <c r="MT354" s="196"/>
      <c r="MU354" s="196"/>
      <c r="MV354" s="196"/>
      <c r="MW354" s="196"/>
      <c r="MX354" s="196"/>
      <c r="MY354" s="196"/>
      <c r="MZ354" s="196"/>
      <c r="NA354" s="195">
        <v>12</v>
      </c>
      <c r="NB354" s="196"/>
      <c r="NC354" s="196"/>
      <c r="ND354" s="196"/>
      <c r="NE354" s="196"/>
      <c r="NF354" s="196"/>
      <c r="NG354" s="196"/>
      <c r="NH354" s="196"/>
      <c r="NI354" s="196"/>
      <c r="NJ354" s="196"/>
      <c r="NK354" s="196"/>
      <c r="NL354" s="196"/>
      <c r="NM354" s="196"/>
      <c r="NN354" s="196"/>
      <c r="NO354" s="196"/>
      <c r="NP354" s="196"/>
      <c r="NQ354" s="196"/>
      <c r="NR354" s="196"/>
      <c r="NS354" s="196"/>
      <c r="NT354" s="196"/>
      <c r="NU354" s="196"/>
      <c r="NV354" s="196"/>
      <c r="NW354" s="196"/>
      <c r="NX354" s="196"/>
      <c r="NY354" s="196"/>
      <c r="NZ354" s="196"/>
      <c r="OA354" s="196"/>
      <c r="OB354" s="196"/>
      <c r="OC354" s="196"/>
      <c r="OD354" s="196"/>
      <c r="OE354" s="196"/>
      <c r="OF354" s="196"/>
      <c r="OG354" s="196"/>
      <c r="OH354" s="196"/>
      <c r="OI354" s="196"/>
      <c r="OJ354" s="196"/>
      <c r="OK354" s="196"/>
      <c r="OL354" s="196"/>
      <c r="OM354" s="196"/>
      <c r="ON354" s="196"/>
      <c r="OO354" s="196"/>
      <c r="OP354" s="196"/>
      <c r="OQ354" s="196"/>
      <c r="OR354" s="196"/>
      <c r="OS354" s="196"/>
      <c r="OT354" s="196"/>
      <c r="OU354" s="196"/>
      <c r="OV354" s="196"/>
      <c r="OW354" s="196"/>
      <c r="OX354" s="196"/>
      <c r="OY354" s="196"/>
      <c r="OZ354" s="196"/>
      <c r="PA354" s="196"/>
      <c r="PB354" s="196"/>
      <c r="PC354" s="196"/>
      <c r="PD354" s="196"/>
      <c r="PE354" s="196"/>
      <c r="PF354" s="196"/>
      <c r="PG354" s="196"/>
      <c r="PH354" s="196"/>
      <c r="PI354" s="196"/>
      <c r="PJ354" s="196"/>
      <c r="PK354" s="196"/>
      <c r="PL354" s="196"/>
      <c r="PM354" s="196"/>
      <c r="PN354" s="196"/>
      <c r="PO354" s="196"/>
      <c r="PP354" s="196"/>
      <c r="PQ354" s="196"/>
      <c r="PR354" s="196"/>
      <c r="PS354" s="196"/>
      <c r="PT354" s="196"/>
      <c r="PU354" s="196"/>
      <c r="PV354" s="196"/>
      <c r="PW354" s="196"/>
      <c r="PX354" s="261"/>
      <c r="PY354" s="261"/>
      <c r="PZ354" s="261"/>
      <c r="QA354" s="261"/>
      <c r="QB354" s="261"/>
      <c r="QC354" s="261"/>
      <c r="QD354" s="261"/>
      <c r="QE354" s="261"/>
      <c r="QF354" s="261"/>
      <c r="QG354" s="261"/>
      <c r="QH354" s="261"/>
      <c r="QI354" s="261"/>
      <c r="QJ354" s="261"/>
      <c r="QK354" s="261"/>
      <c r="QL354" s="261"/>
      <c r="QM354" s="261"/>
      <c r="QN354" s="261"/>
      <c r="QO354" s="261"/>
      <c r="QP354" s="261"/>
      <c r="QQ354" s="261"/>
      <c r="QR354" s="261"/>
      <c r="QS354" s="261"/>
      <c r="QT354" s="261"/>
      <c r="QU354" s="261"/>
      <c r="QV354" s="261"/>
      <c r="QW354" s="261"/>
      <c r="QX354" s="261"/>
      <c r="QY354" s="261"/>
      <c r="QZ354" s="261"/>
      <c r="RA354" s="261"/>
      <c r="RB354" s="261"/>
      <c r="RC354" s="261"/>
      <c r="RD354" s="261"/>
      <c r="RE354" s="261"/>
      <c r="RF354" s="261"/>
      <c r="RG354" s="261"/>
      <c r="RH354" s="261"/>
      <c r="RI354" s="261"/>
      <c r="RJ354" s="261"/>
      <c r="RK354" s="261"/>
      <c r="RL354" s="261"/>
      <c r="RM354" s="261"/>
      <c r="RN354" s="261"/>
      <c r="RO354" s="261"/>
      <c r="RP354" s="261"/>
      <c r="RQ354" s="261"/>
      <c r="RR354" s="261"/>
      <c r="RS354" s="261"/>
      <c r="RT354" s="261"/>
      <c r="RU354" s="261"/>
      <c r="RV354" s="261"/>
      <c r="RW354" s="261"/>
      <c r="RX354" s="261"/>
      <c r="RY354" s="261"/>
      <c r="RZ354" s="261"/>
      <c r="SA354" s="261"/>
      <c r="SB354" s="261"/>
      <c r="SC354" s="261"/>
      <c r="SD354" s="261"/>
      <c r="SE354" s="261"/>
    </row>
    <row r="355" spans="1:499" x14ac:dyDescent="0.2">
      <c r="A355" s="230" t="s">
        <v>830</v>
      </c>
      <c r="B355" s="231" t="s">
        <v>5497</v>
      </c>
      <c r="C355" s="225"/>
      <c r="D355" s="225"/>
      <c r="E355" s="225"/>
      <c r="F355" s="226" t="s">
        <v>6093</v>
      </c>
      <c r="G355" s="226" t="s">
        <v>5804</v>
      </c>
      <c r="H355" s="226" t="s">
        <v>5804</v>
      </c>
      <c r="I355" s="226" t="s">
        <v>6092</v>
      </c>
      <c r="J355" s="226"/>
      <c r="K355" s="226"/>
      <c r="L355" s="226"/>
      <c r="M355" s="226"/>
      <c r="N355" s="226" t="s">
        <v>5788</v>
      </c>
      <c r="O355" s="226" t="s">
        <v>5785</v>
      </c>
      <c r="P355" s="226"/>
      <c r="Q355" s="237">
        <v>0</v>
      </c>
      <c r="R355" s="238"/>
      <c r="S355" s="238"/>
      <c r="T355" s="238"/>
      <c r="U355" s="238"/>
      <c r="V355" s="238"/>
      <c r="W355" s="232" t="s">
        <v>5555</v>
      </c>
      <c r="X355" s="232"/>
      <c r="Y355" s="232" t="s">
        <v>5556</v>
      </c>
      <c r="Z355" s="235">
        <v>22.15</v>
      </c>
      <c r="AA355" s="235">
        <v>38.75</v>
      </c>
      <c r="AB355" s="235">
        <v>0</v>
      </c>
      <c r="AC355" s="224">
        <v>36526</v>
      </c>
      <c r="AD355" s="224">
        <v>36526</v>
      </c>
      <c r="AE355" s="125">
        <v>14</v>
      </c>
      <c r="AF355" s="125">
        <v>14</v>
      </c>
      <c r="AG355" s="125">
        <v>24</v>
      </c>
      <c r="AH355" s="236">
        <v>1</v>
      </c>
      <c r="AI355" s="236"/>
      <c r="AJ355" s="125" t="s">
        <v>6258</v>
      </c>
      <c r="AK355" s="175"/>
      <c r="AL355" s="125" t="s">
        <v>820</v>
      </c>
      <c r="AM355" s="27" t="s">
        <v>820</v>
      </c>
      <c r="AN355" s="126">
        <v>0</v>
      </c>
      <c r="AO355" s="126">
        <v>0</v>
      </c>
      <c r="AP355" s="126">
        <v>0</v>
      </c>
      <c r="AQ355" s="126">
        <v>0</v>
      </c>
      <c r="AR355" s="125">
        <v>0</v>
      </c>
      <c r="AS355" s="125">
        <v>0</v>
      </c>
      <c r="AT355" s="178"/>
      <c r="AU355" s="178"/>
      <c r="AV355" s="178"/>
      <c r="AW355" s="239" t="s">
        <v>914</v>
      </c>
      <c r="AX355" s="239" t="s">
        <v>5409</v>
      </c>
      <c r="AY355" s="127"/>
      <c r="AZ355" s="127"/>
      <c r="BA355" s="128">
        <v>1</v>
      </c>
      <c r="BB355" s="128" t="s">
        <v>489</v>
      </c>
      <c r="BC355" s="128"/>
      <c r="BD355" s="128">
        <v>1</v>
      </c>
      <c r="BE355" s="129" t="s">
        <v>541</v>
      </c>
      <c r="BF355" s="130">
        <v>1</v>
      </c>
      <c r="BG355" s="240"/>
      <c r="BH355" s="241"/>
      <c r="BI355" s="190"/>
      <c r="BJ355" s="131">
        <v>0</v>
      </c>
      <c r="BK355" s="191">
        <v>0</v>
      </c>
      <c r="BL355" s="13">
        <v>0</v>
      </c>
      <c r="BM355" s="13">
        <v>0</v>
      </c>
      <c r="BN355" s="27" t="s">
        <v>702</v>
      </c>
      <c r="BO355" s="13" t="s">
        <v>702</v>
      </c>
      <c r="BP355" s="222">
        <v>0</v>
      </c>
      <c r="BQ355" s="132"/>
      <c r="BR355" s="133"/>
      <c r="BS355" s="125">
        <v>1000000000</v>
      </c>
      <c r="BT355" s="134">
        <v>0</v>
      </c>
      <c r="BU355" s="135">
        <v>0</v>
      </c>
      <c r="BV355" s="134">
        <v>0</v>
      </c>
      <c r="BW355" s="136">
        <v>0</v>
      </c>
      <c r="BX355" s="136">
        <v>0</v>
      </c>
      <c r="BY355" s="136">
        <v>0</v>
      </c>
      <c r="BZ355" s="134">
        <v>0</v>
      </c>
      <c r="CA355" s="134">
        <v>0</v>
      </c>
      <c r="CB355" s="134">
        <v>0</v>
      </c>
      <c r="CC355" s="135">
        <v>0</v>
      </c>
      <c r="CD355" s="134"/>
      <c r="CE355" s="134"/>
      <c r="CF355" s="137">
        <v>0</v>
      </c>
      <c r="CG355" s="134">
        <v>0</v>
      </c>
      <c r="CH355" s="132"/>
      <c r="CI355" s="132"/>
      <c r="CJ355" s="229" t="s">
        <v>820</v>
      </c>
      <c r="CK355" s="233" t="s">
        <v>820</v>
      </c>
      <c r="CL355" s="138">
        <v>0</v>
      </c>
      <c r="CM355" s="138">
        <v>0</v>
      </c>
      <c r="CN355" s="135">
        <v>0</v>
      </c>
      <c r="CO355" s="135">
        <v>0</v>
      </c>
      <c r="CP355" s="139"/>
      <c r="CQ355" s="135">
        <v>0</v>
      </c>
      <c r="CR355" s="179">
        <v>42304</v>
      </c>
      <c r="CS355" s="180">
        <v>43395</v>
      </c>
      <c r="CT355" s="181">
        <v>43493</v>
      </c>
      <c r="CU355" s="181">
        <v>36526</v>
      </c>
      <c r="CV355" s="181">
        <v>36526</v>
      </c>
      <c r="CW355" s="181">
        <v>36526</v>
      </c>
      <c r="CX355" s="181">
        <v>36624</v>
      </c>
      <c r="CY355" s="135">
        <v>0.4019218175108879</v>
      </c>
      <c r="CZ355" s="134">
        <v>0</v>
      </c>
      <c r="DA355" s="135">
        <v>5.3333333333333337E-2</v>
      </c>
      <c r="DB355" s="135">
        <v>0</v>
      </c>
      <c r="DC355" s="135">
        <v>0</v>
      </c>
      <c r="DD355" s="135">
        <v>0</v>
      </c>
      <c r="DE355" s="140">
        <v>0.34666666666666668</v>
      </c>
      <c r="DF355" s="13" t="s">
        <v>820</v>
      </c>
      <c r="DG355" s="80" t="s">
        <v>820</v>
      </c>
      <c r="DH355" s="18" t="b">
        <v>0</v>
      </c>
      <c r="DI355" s="79"/>
      <c r="DJ355" s="79"/>
      <c r="DK355" s="192"/>
      <c r="DL355" s="174"/>
      <c r="DM355" s="193"/>
      <c r="DN355" s="135"/>
      <c r="DO355" s="79"/>
      <c r="DP355" s="79"/>
      <c r="DQ355" s="79"/>
      <c r="DR355" s="79"/>
      <c r="DS355" s="79"/>
      <c r="DT355" s="79"/>
      <c r="DU355" s="79"/>
      <c r="DV355" s="18"/>
      <c r="DW355" s="18"/>
      <c r="DX355" s="18"/>
      <c r="DY355" s="177"/>
      <c r="DZ355" s="177">
        <v>0</v>
      </c>
      <c r="EA355" s="177">
        <v>0</v>
      </c>
      <c r="EB355" s="177">
        <v>0</v>
      </c>
      <c r="EC355" s="177">
        <v>0</v>
      </c>
      <c r="ED355" s="177">
        <v>0</v>
      </c>
      <c r="EE355" s="177">
        <v>0</v>
      </c>
      <c r="EF355" s="177">
        <v>0</v>
      </c>
      <c r="EG355" s="177">
        <v>0</v>
      </c>
      <c r="EH355" s="177">
        <v>0</v>
      </c>
      <c r="EI355" s="177">
        <v>0</v>
      </c>
      <c r="EJ355" s="177">
        <v>0</v>
      </c>
      <c r="EK355" s="177">
        <v>0</v>
      </c>
      <c r="EL355" s="177">
        <v>0</v>
      </c>
      <c r="EM355" s="177">
        <v>0</v>
      </c>
      <c r="EN355" s="177">
        <v>0</v>
      </c>
      <c r="EO355" s="177">
        <v>0</v>
      </c>
      <c r="EP355" s="177">
        <v>0</v>
      </c>
      <c r="EQ355" s="177">
        <v>0</v>
      </c>
      <c r="ER355" s="177">
        <v>0</v>
      </c>
      <c r="ES355" s="177">
        <v>0</v>
      </c>
      <c r="ET355" s="177">
        <v>0</v>
      </c>
      <c r="EU355" s="177">
        <v>0</v>
      </c>
      <c r="EV355" s="177">
        <v>0</v>
      </c>
      <c r="EW355" s="177">
        <v>0</v>
      </c>
      <c r="EX355" s="177">
        <v>0</v>
      </c>
      <c r="EY355" s="177">
        <v>0</v>
      </c>
      <c r="EZ355" s="177">
        <v>0</v>
      </c>
      <c r="FA355" s="177">
        <v>0</v>
      </c>
      <c r="FB355" s="177">
        <v>0</v>
      </c>
      <c r="FC355" s="198"/>
      <c r="FD355" s="198"/>
      <c r="FE355" s="197">
        <v>9</v>
      </c>
      <c r="FF355" s="198"/>
      <c r="FG355" s="195">
        <v>9</v>
      </c>
      <c r="FH355" s="195">
        <v>9</v>
      </c>
      <c r="FI355" s="195">
        <v>9</v>
      </c>
      <c r="FJ355" s="195">
        <v>9</v>
      </c>
      <c r="FK355" s="195">
        <v>9</v>
      </c>
      <c r="FL355" s="195">
        <v>9</v>
      </c>
      <c r="FM355" s="195">
        <v>9</v>
      </c>
      <c r="FN355" s="195">
        <v>9</v>
      </c>
      <c r="FO355" s="195">
        <v>9</v>
      </c>
      <c r="FP355" s="195">
        <v>9</v>
      </c>
      <c r="FQ355" s="195">
        <v>9</v>
      </c>
      <c r="FR355" s="195">
        <v>9</v>
      </c>
      <c r="FS355" s="195">
        <v>9</v>
      </c>
      <c r="FT355" s="195">
        <v>9</v>
      </c>
      <c r="FU355" s="195">
        <v>9</v>
      </c>
      <c r="FV355" s="195">
        <v>9</v>
      </c>
      <c r="FW355" s="195">
        <v>9</v>
      </c>
      <c r="FX355" s="195">
        <v>9</v>
      </c>
      <c r="FY355" s="195">
        <v>9</v>
      </c>
      <c r="FZ355" s="195">
        <v>9</v>
      </c>
      <c r="GA355" s="195">
        <v>9</v>
      </c>
      <c r="GB355" s="195">
        <v>9</v>
      </c>
      <c r="GC355" s="195">
        <v>9</v>
      </c>
      <c r="GD355" s="195">
        <v>9</v>
      </c>
      <c r="GE355" s="195">
        <v>9</v>
      </c>
      <c r="GF355" s="195">
        <v>9</v>
      </c>
      <c r="GG355" s="195">
        <v>9</v>
      </c>
      <c r="GH355" s="195">
        <v>9</v>
      </c>
      <c r="GI355" s="195">
        <v>9</v>
      </c>
      <c r="GJ355" s="195">
        <v>9</v>
      </c>
      <c r="GK355" s="195">
        <v>9</v>
      </c>
      <c r="GL355" s="195">
        <v>9</v>
      </c>
      <c r="GM355" s="195">
        <v>9</v>
      </c>
      <c r="GN355" s="195">
        <v>9</v>
      </c>
      <c r="GO355" s="195">
        <v>9</v>
      </c>
      <c r="GP355" s="195">
        <v>9</v>
      </c>
      <c r="GQ355" s="195">
        <v>9</v>
      </c>
      <c r="GR355" s="195">
        <v>9</v>
      </c>
      <c r="GS355" s="195">
        <v>9</v>
      </c>
      <c r="GT355" s="195">
        <v>9</v>
      </c>
      <c r="GU355" s="195">
        <v>9</v>
      </c>
      <c r="GV355" s="195">
        <v>9</v>
      </c>
      <c r="GW355" s="195">
        <v>9</v>
      </c>
      <c r="GX355" s="195">
        <v>9</v>
      </c>
      <c r="GY355" s="195">
        <v>9</v>
      </c>
      <c r="GZ355" s="195">
        <v>9</v>
      </c>
      <c r="HA355" s="195">
        <v>9</v>
      </c>
      <c r="HB355" s="195">
        <v>9</v>
      </c>
      <c r="HC355" s="195">
        <v>9</v>
      </c>
      <c r="HD355" s="195">
        <v>9</v>
      </c>
      <c r="HE355" s="195">
        <v>1</v>
      </c>
      <c r="HF355" s="195">
        <v>9</v>
      </c>
      <c r="HG355" s="195">
        <v>9</v>
      </c>
      <c r="HH355" s="195">
        <v>9</v>
      </c>
      <c r="HI355" s="197">
        <v>9</v>
      </c>
      <c r="HJ355" s="197">
        <v>9</v>
      </c>
      <c r="HK355" s="197">
        <v>9</v>
      </c>
      <c r="HL355" s="198"/>
      <c r="HM355" s="197">
        <v>9</v>
      </c>
      <c r="HN355" s="197">
        <v>9</v>
      </c>
      <c r="HO355" s="197">
        <v>9</v>
      </c>
      <c r="HP355" s="197">
        <v>9</v>
      </c>
      <c r="HQ355" s="197">
        <v>9</v>
      </c>
      <c r="HR355" s="197">
        <v>9</v>
      </c>
      <c r="HS355" s="197">
        <v>9</v>
      </c>
      <c r="HT355" s="197">
        <v>9</v>
      </c>
      <c r="HU355" s="197">
        <v>9</v>
      </c>
      <c r="HV355" s="198"/>
      <c r="HW355" s="197">
        <v>9</v>
      </c>
      <c r="HX355" s="197">
        <v>9</v>
      </c>
      <c r="HY355" s="197">
        <v>9</v>
      </c>
      <c r="HZ355" s="197">
        <v>9</v>
      </c>
      <c r="IA355" s="197">
        <v>9</v>
      </c>
      <c r="IB355" s="197">
        <v>9</v>
      </c>
      <c r="IC355" s="197">
        <v>9</v>
      </c>
      <c r="ID355" s="197">
        <v>9</v>
      </c>
      <c r="IE355" s="197">
        <v>9</v>
      </c>
      <c r="IF355" s="197">
        <v>9</v>
      </c>
      <c r="IG355" s="197">
        <v>9</v>
      </c>
      <c r="IH355" s="197">
        <v>9</v>
      </c>
      <c r="II355" s="197">
        <v>9</v>
      </c>
      <c r="IJ355" s="197">
        <v>9</v>
      </c>
      <c r="IK355" s="197">
        <v>9</v>
      </c>
      <c r="IL355" s="197">
        <v>9</v>
      </c>
      <c r="IM355" s="197">
        <v>9</v>
      </c>
      <c r="IN355" s="197">
        <v>9</v>
      </c>
      <c r="IO355" s="197">
        <v>9</v>
      </c>
      <c r="IP355" s="197">
        <v>9</v>
      </c>
      <c r="IQ355" s="197">
        <v>9</v>
      </c>
      <c r="IR355" s="197">
        <v>9</v>
      </c>
      <c r="IS355" s="197">
        <v>9</v>
      </c>
      <c r="IT355" s="197">
        <v>9</v>
      </c>
      <c r="IU355" s="197">
        <v>9</v>
      </c>
      <c r="IV355" s="197">
        <v>9</v>
      </c>
      <c r="IW355" s="197">
        <v>9</v>
      </c>
      <c r="IX355" s="197">
        <v>9</v>
      </c>
      <c r="IY355" s="197">
        <v>9</v>
      </c>
      <c r="IZ355" s="198"/>
      <c r="JA355" s="197">
        <v>9</v>
      </c>
      <c r="JB355" s="197">
        <v>9</v>
      </c>
      <c r="JC355" s="197">
        <v>9</v>
      </c>
      <c r="JD355" s="195">
        <v>9</v>
      </c>
      <c r="JE355" s="195">
        <v>9</v>
      </c>
      <c r="JF355" s="195">
        <v>9</v>
      </c>
      <c r="JG355" s="195">
        <v>9</v>
      </c>
      <c r="JH355" s="195">
        <v>9</v>
      </c>
      <c r="JI355" s="195">
        <v>9</v>
      </c>
      <c r="JJ355" s="195"/>
      <c r="JK355" s="197">
        <v>9</v>
      </c>
      <c r="JL355" s="197">
        <v>9</v>
      </c>
      <c r="JM355" s="197">
        <v>9</v>
      </c>
      <c r="JN355" s="197">
        <v>9</v>
      </c>
      <c r="JO355" s="197">
        <v>9</v>
      </c>
      <c r="JP355" s="197">
        <v>9</v>
      </c>
      <c r="JQ355" s="198"/>
      <c r="JR355" s="197">
        <v>9</v>
      </c>
      <c r="JS355" s="197">
        <v>9</v>
      </c>
      <c r="JT355" s="197">
        <v>9</v>
      </c>
      <c r="JU355" s="197">
        <v>9</v>
      </c>
      <c r="JV355" s="197">
        <v>9</v>
      </c>
      <c r="JW355" s="197">
        <v>9</v>
      </c>
      <c r="JX355" s="197">
        <v>9</v>
      </c>
      <c r="JY355" s="197">
        <v>9</v>
      </c>
      <c r="JZ355" s="197">
        <v>9</v>
      </c>
      <c r="KA355" s="197">
        <v>9</v>
      </c>
      <c r="KB355" s="197">
        <v>9</v>
      </c>
      <c r="KC355" s="197">
        <v>9</v>
      </c>
      <c r="KD355" s="197">
        <v>9</v>
      </c>
      <c r="KE355" s="197">
        <v>9</v>
      </c>
      <c r="KF355" s="197">
        <v>9</v>
      </c>
      <c r="KG355" s="197">
        <v>9</v>
      </c>
      <c r="KH355" s="197">
        <v>9</v>
      </c>
      <c r="KI355" s="197">
        <v>9</v>
      </c>
      <c r="KJ355" s="197">
        <v>9</v>
      </c>
      <c r="KK355" s="197">
        <v>9</v>
      </c>
      <c r="KL355" s="197">
        <v>9</v>
      </c>
      <c r="KM355" s="197">
        <v>9</v>
      </c>
      <c r="KN355" s="197">
        <v>9</v>
      </c>
      <c r="KO355" s="197">
        <v>9</v>
      </c>
      <c r="KP355" s="197">
        <v>9</v>
      </c>
      <c r="KQ355" s="197">
        <v>9</v>
      </c>
      <c r="KR355" s="197">
        <v>9</v>
      </c>
      <c r="KS355" s="197">
        <v>9</v>
      </c>
      <c r="KT355" s="197">
        <v>9</v>
      </c>
      <c r="KU355" s="197">
        <v>9</v>
      </c>
      <c r="KV355" s="197">
        <v>9</v>
      </c>
      <c r="KW355" s="197">
        <v>9</v>
      </c>
      <c r="KX355" s="198"/>
      <c r="KY355" s="198"/>
      <c r="KZ355" s="198"/>
      <c r="LA355" s="198"/>
      <c r="LB355" s="197">
        <v>8</v>
      </c>
      <c r="LC355" s="197">
        <v>9</v>
      </c>
      <c r="LD355" s="197">
        <v>9</v>
      </c>
      <c r="LE355" s="197">
        <v>8</v>
      </c>
      <c r="LF355" s="197">
        <v>0</v>
      </c>
      <c r="LG355" s="197">
        <v>8</v>
      </c>
      <c r="LH355" s="198"/>
      <c r="LI355" s="198"/>
      <c r="LJ355" s="198"/>
      <c r="LK355" s="198"/>
      <c r="LL355" s="198"/>
      <c r="LM355" s="198"/>
      <c r="LN355" s="198"/>
      <c r="LO355" s="198"/>
      <c r="LP355" s="198"/>
      <c r="LQ355" s="197">
        <v>8</v>
      </c>
      <c r="LR355" s="198"/>
      <c r="LS355" s="198"/>
      <c r="LT355" s="198"/>
      <c r="LU355" s="198"/>
      <c r="LV355" s="198"/>
      <c r="LW355" s="198"/>
      <c r="LX355" s="198"/>
      <c r="LY355" s="198"/>
      <c r="LZ355" s="198"/>
      <c r="MA355" s="198"/>
      <c r="MB355" s="198"/>
      <c r="MC355" s="198"/>
      <c r="MD355" s="198"/>
      <c r="ME355" s="198"/>
      <c r="MF355" s="198"/>
      <c r="MG355" s="198"/>
      <c r="MH355" s="198"/>
      <c r="MI355" s="198"/>
      <c r="MJ355" s="198"/>
      <c r="MK355" s="198"/>
      <c r="ML355" s="198"/>
      <c r="MM355" s="198"/>
      <c r="MN355" s="197">
        <v>8</v>
      </c>
      <c r="MO355" s="197">
        <v>0</v>
      </c>
      <c r="MP355" s="198"/>
      <c r="MQ355" s="197">
        <v>0</v>
      </c>
      <c r="MR355" s="198"/>
      <c r="MS355" s="198"/>
      <c r="MT355" s="198"/>
      <c r="MU355" s="198"/>
      <c r="MV355" s="198"/>
      <c r="MW355" s="198"/>
      <c r="MX355" s="198"/>
      <c r="MY355" s="198"/>
      <c r="MZ355" s="198"/>
      <c r="NA355" s="197">
        <v>0</v>
      </c>
      <c r="NB355" s="198"/>
      <c r="NC355" s="198"/>
      <c r="ND355" s="198"/>
      <c r="NE355" s="198"/>
      <c r="NF355" s="198"/>
      <c r="NG355" s="198"/>
      <c r="NH355" s="198"/>
      <c r="NI355" s="198"/>
      <c r="NJ355" s="198"/>
      <c r="NK355" s="198"/>
      <c r="NL355" s="198"/>
      <c r="NM355" s="198"/>
      <c r="NN355" s="198"/>
      <c r="NO355" s="198"/>
      <c r="NP355" s="198"/>
      <c r="NQ355" s="198"/>
      <c r="NR355" s="198"/>
      <c r="NS355" s="198"/>
      <c r="NT355" s="198"/>
      <c r="NU355" s="198"/>
      <c r="NV355" s="198"/>
      <c r="NW355" s="198"/>
      <c r="NX355" s="198"/>
      <c r="NY355" s="198"/>
      <c r="NZ355" s="198"/>
      <c r="OA355" s="198"/>
      <c r="OB355" s="198"/>
      <c r="OC355" s="198"/>
      <c r="OD355" s="198"/>
      <c r="OE355" s="198"/>
      <c r="OF355" s="198"/>
      <c r="OG355" s="198"/>
      <c r="OH355" s="198"/>
      <c r="OI355" s="198"/>
      <c r="OJ355" s="198"/>
      <c r="OK355" s="198"/>
      <c r="OL355" s="198"/>
      <c r="OM355" s="198"/>
      <c r="ON355" s="198"/>
      <c r="OO355" s="198"/>
      <c r="OP355" s="198"/>
      <c r="OQ355" s="198"/>
      <c r="OR355" s="198"/>
      <c r="OS355" s="198"/>
      <c r="OT355" s="198"/>
      <c r="OU355" s="198"/>
      <c r="OV355" s="198"/>
      <c r="OW355" s="198"/>
      <c r="OX355" s="198"/>
      <c r="OY355" s="198"/>
      <c r="OZ355" s="198"/>
      <c r="PA355" s="198"/>
      <c r="PB355" s="198"/>
      <c r="PC355" s="198"/>
      <c r="PD355" s="198"/>
      <c r="PE355" s="198"/>
      <c r="PF355" s="198"/>
      <c r="PG355" s="198"/>
      <c r="PH355" s="198"/>
      <c r="PI355" s="198"/>
      <c r="PJ355" s="198"/>
      <c r="PK355" s="198"/>
      <c r="PL355" s="198"/>
      <c r="PM355" s="198"/>
      <c r="PN355" s="198"/>
      <c r="PO355" s="198"/>
      <c r="PP355" s="198"/>
      <c r="PQ355" s="198"/>
      <c r="PR355" s="198"/>
      <c r="PS355" s="198"/>
      <c r="PT355" s="198"/>
      <c r="PU355" s="198"/>
      <c r="PV355" s="198"/>
      <c r="PW355" s="198"/>
      <c r="PX355" s="261"/>
      <c r="PY355" s="261"/>
      <c r="PZ355" s="261"/>
      <c r="QA355" s="261"/>
      <c r="QB355" s="261"/>
      <c r="QC355" s="261"/>
      <c r="QD355" s="261"/>
      <c r="QE355" s="261"/>
      <c r="QF355" s="261"/>
      <c r="QG355" s="261"/>
      <c r="QH355" s="261"/>
      <c r="QI355" s="261"/>
      <c r="QJ355" s="261"/>
      <c r="QK355" s="261"/>
      <c r="QL355" s="261"/>
      <c r="QM355" s="261"/>
      <c r="QN355" s="261"/>
      <c r="QO355" s="261"/>
      <c r="QP355" s="261"/>
      <c r="QQ355" s="261"/>
      <c r="QR355" s="261"/>
      <c r="QS355" s="261"/>
      <c r="QT355" s="261"/>
      <c r="QU355" s="261"/>
      <c r="QV355" s="261"/>
      <c r="QW355" s="261"/>
      <c r="QX355" s="261"/>
      <c r="QY355" s="261"/>
      <c r="QZ355" s="261"/>
      <c r="RA355" s="261"/>
      <c r="RB355" s="261"/>
      <c r="RC355" s="261"/>
      <c r="RD355" s="261"/>
      <c r="RE355" s="261"/>
      <c r="RF355" s="261"/>
      <c r="RG355" s="261"/>
      <c r="RH355" s="261"/>
      <c r="RI355" s="261"/>
      <c r="RJ355" s="261"/>
      <c r="RK355" s="261"/>
      <c r="RL355" s="261"/>
      <c r="RM355" s="261"/>
      <c r="RN355" s="261"/>
      <c r="RO355" s="261"/>
      <c r="RP355" s="261"/>
      <c r="RQ355" s="261"/>
      <c r="RR355" s="261"/>
      <c r="RS355" s="261"/>
      <c r="RT355" s="261"/>
      <c r="RU355" s="261"/>
      <c r="RV355" s="261"/>
      <c r="RW355" s="261"/>
      <c r="RX355" s="261"/>
      <c r="RY355" s="261"/>
      <c r="RZ355" s="261"/>
      <c r="SA355" s="261"/>
      <c r="SB355" s="261"/>
      <c r="SC355" s="261"/>
      <c r="SD355" s="261"/>
      <c r="SE355" s="261"/>
    </row>
    <row r="356" spans="1:499" x14ac:dyDescent="0.2">
      <c r="A356" s="230" t="s">
        <v>830</v>
      </c>
      <c r="B356" s="231" t="s">
        <v>5498</v>
      </c>
      <c r="C356" s="225"/>
      <c r="D356" s="225"/>
      <c r="E356" s="225"/>
      <c r="F356" s="226" t="s">
        <v>6094</v>
      </c>
      <c r="G356" s="226" t="s">
        <v>5804</v>
      </c>
      <c r="H356" s="226" t="s">
        <v>5804</v>
      </c>
      <c r="I356" s="226" t="s">
        <v>6092</v>
      </c>
      <c r="J356" s="226"/>
      <c r="K356" s="226"/>
      <c r="L356" s="226"/>
      <c r="M356" s="226"/>
      <c r="N356" s="226" t="s">
        <v>5788</v>
      </c>
      <c r="O356" s="226" t="s">
        <v>5785</v>
      </c>
      <c r="P356" s="226"/>
      <c r="Q356" s="237">
        <v>0</v>
      </c>
      <c r="R356" s="238"/>
      <c r="S356" s="238"/>
      <c r="T356" s="238"/>
      <c r="U356" s="238"/>
      <c r="V356" s="238"/>
      <c r="W356" s="232" t="s">
        <v>5570</v>
      </c>
      <c r="X356" s="232"/>
      <c r="Y356" s="232" t="s">
        <v>5556</v>
      </c>
      <c r="Z356" s="235">
        <v>21.75</v>
      </c>
      <c r="AA356" s="235">
        <v>35.83</v>
      </c>
      <c r="AB356" s="235">
        <v>0</v>
      </c>
      <c r="AC356" s="224">
        <v>36526</v>
      </c>
      <c r="AD356" s="224">
        <v>36526</v>
      </c>
      <c r="AE356" s="125">
        <v>14</v>
      </c>
      <c r="AF356" s="125">
        <v>14</v>
      </c>
      <c r="AG356" s="125">
        <v>24</v>
      </c>
      <c r="AH356" s="236">
        <v>1</v>
      </c>
      <c r="AI356" s="236"/>
      <c r="AJ356" s="125" t="s">
        <v>6259</v>
      </c>
      <c r="AK356" s="175"/>
      <c r="AL356" s="125" t="s">
        <v>820</v>
      </c>
      <c r="AM356" s="27" t="s">
        <v>820</v>
      </c>
      <c r="AN356" s="126">
        <v>0.08</v>
      </c>
      <c r="AO356" s="126">
        <v>0</v>
      </c>
      <c r="AP356" s="126">
        <v>9.4</v>
      </c>
      <c r="AQ356" s="126">
        <v>3.1</v>
      </c>
      <c r="AR356" s="125">
        <v>0</v>
      </c>
      <c r="AS356" s="125">
        <v>0</v>
      </c>
      <c r="AT356" s="178"/>
      <c r="AU356" s="178"/>
      <c r="AV356" s="178"/>
      <c r="AW356" s="239" t="s">
        <v>890</v>
      </c>
      <c r="AX356" s="239" t="s">
        <v>5411</v>
      </c>
      <c r="AY356" s="127"/>
      <c r="AZ356" s="127"/>
      <c r="BA356" s="128">
        <v>1</v>
      </c>
      <c r="BB356" s="128" t="s">
        <v>489</v>
      </c>
      <c r="BC356" s="128"/>
      <c r="BD356" s="128">
        <v>1</v>
      </c>
      <c r="BE356" s="129" t="s">
        <v>541</v>
      </c>
      <c r="BF356" s="130">
        <v>1</v>
      </c>
      <c r="BG356" s="240"/>
      <c r="BH356" s="241"/>
      <c r="BI356" s="190"/>
      <c r="BJ356" s="131">
        <v>0</v>
      </c>
      <c r="BK356" s="191">
        <v>4</v>
      </c>
      <c r="BL356" s="13">
        <v>0</v>
      </c>
      <c r="BM356" s="13">
        <v>0</v>
      </c>
      <c r="BN356" s="27" t="s">
        <v>702</v>
      </c>
      <c r="BO356" s="13" t="s">
        <v>702</v>
      </c>
      <c r="BP356" s="222">
        <v>0</v>
      </c>
      <c r="BQ356" s="132"/>
      <c r="BR356" s="133"/>
      <c r="BS356" s="125">
        <v>1000000000</v>
      </c>
      <c r="BT356" s="134">
        <v>3</v>
      </c>
      <c r="BU356" s="135">
        <v>0</v>
      </c>
      <c r="BV356" s="134">
        <v>0</v>
      </c>
      <c r="BW356" s="136">
        <v>0</v>
      </c>
      <c r="BX356" s="136">
        <v>0</v>
      </c>
      <c r="BY356" s="136">
        <v>0</v>
      </c>
      <c r="BZ356" s="134">
        <v>0</v>
      </c>
      <c r="CA356" s="134">
        <v>0</v>
      </c>
      <c r="CB356" s="134">
        <v>3</v>
      </c>
      <c r="CC356" s="135">
        <v>0</v>
      </c>
      <c r="CD356" s="134"/>
      <c r="CE356" s="134"/>
      <c r="CF356" s="137">
        <v>0</v>
      </c>
      <c r="CG356" s="134">
        <v>0</v>
      </c>
      <c r="CH356" s="132"/>
      <c r="CI356" s="132"/>
      <c r="CJ356" s="229" t="s">
        <v>820</v>
      </c>
      <c r="CK356" s="233" t="s">
        <v>820</v>
      </c>
      <c r="CL356" s="138">
        <v>0</v>
      </c>
      <c r="CM356" s="138">
        <v>0</v>
      </c>
      <c r="CN356" s="135">
        <v>0</v>
      </c>
      <c r="CO356" s="135">
        <v>0</v>
      </c>
      <c r="CP356" s="139"/>
      <c r="CQ356" s="135">
        <v>0</v>
      </c>
      <c r="CR356" s="179">
        <v>36526</v>
      </c>
      <c r="CS356" s="180">
        <v>43395</v>
      </c>
      <c r="CT356" s="181">
        <v>43493</v>
      </c>
      <c r="CU356" s="181">
        <v>36526</v>
      </c>
      <c r="CV356" s="181">
        <v>36526</v>
      </c>
      <c r="CW356" s="181">
        <v>36526</v>
      </c>
      <c r="CX356" s="181">
        <v>36624</v>
      </c>
      <c r="CY356" s="135">
        <v>0.18886984741557439</v>
      </c>
      <c r="CZ356" s="134">
        <v>0</v>
      </c>
      <c r="DA356" s="135">
        <v>1.3333333333333334E-2</v>
      </c>
      <c r="DB356" s="135">
        <v>0</v>
      </c>
      <c r="DC356" s="135">
        <v>0</v>
      </c>
      <c r="DD356" s="135">
        <v>0</v>
      </c>
      <c r="DE356" s="140">
        <v>0.38666666666666666</v>
      </c>
      <c r="DF356" s="13" t="s">
        <v>820</v>
      </c>
      <c r="DG356" s="80" t="s">
        <v>820</v>
      </c>
      <c r="DH356" s="18" t="b">
        <v>0</v>
      </c>
      <c r="DI356" s="79"/>
      <c r="DJ356" s="79"/>
      <c r="DK356" s="192"/>
      <c r="DL356" s="174"/>
      <c r="DM356" s="193"/>
      <c r="DN356" s="135"/>
      <c r="DO356" s="79"/>
      <c r="DP356" s="79"/>
      <c r="DQ356" s="79"/>
      <c r="DR356" s="79"/>
      <c r="DS356" s="79"/>
      <c r="DT356" s="79"/>
      <c r="DU356" s="79"/>
      <c r="DV356" s="18"/>
      <c r="DW356" s="18"/>
      <c r="DX356" s="18"/>
      <c r="DY356" s="177"/>
      <c r="DZ356" s="177">
        <v>0</v>
      </c>
      <c r="EA356" s="177">
        <v>0</v>
      </c>
      <c r="EB356" s="177">
        <v>0</v>
      </c>
      <c r="EC356" s="177">
        <v>0</v>
      </c>
      <c r="ED356" s="177">
        <v>0</v>
      </c>
      <c r="EE356" s="177">
        <v>0</v>
      </c>
      <c r="EF356" s="177">
        <v>0</v>
      </c>
      <c r="EG356" s="177">
        <v>0</v>
      </c>
      <c r="EH356" s="177">
        <v>0</v>
      </c>
      <c r="EI356" s="177">
        <v>0</v>
      </c>
      <c r="EJ356" s="177">
        <v>0</v>
      </c>
      <c r="EK356" s="177">
        <v>0</v>
      </c>
      <c r="EL356" s="177">
        <v>0</v>
      </c>
      <c r="EM356" s="177">
        <v>0</v>
      </c>
      <c r="EN356" s="177">
        <v>0</v>
      </c>
      <c r="EO356" s="177">
        <v>0</v>
      </c>
      <c r="EP356" s="177">
        <v>0</v>
      </c>
      <c r="EQ356" s="177">
        <v>0</v>
      </c>
      <c r="ER356" s="177">
        <v>0</v>
      </c>
      <c r="ES356" s="177">
        <v>0</v>
      </c>
      <c r="ET356" s="177">
        <v>0</v>
      </c>
      <c r="EU356" s="177">
        <v>0</v>
      </c>
      <c r="EV356" s="177">
        <v>0</v>
      </c>
      <c r="EW356" s="177">
        <v>0</v>
      </c>
      <c r="EX356" s="177">
        <v>0</v>
      </c>
      <c r="EY356" s="177">
        <v>0</v>
      </c>
      <c r="EZ356" s="177">
        <v>0</v>
      </c>
      <c r="FA356" s="177">
        <v>0</v>
      </c>
      <c r="FB356" s="177">
        <v>0</v>
      </c>
      <c r="FC356" s="196"/>
      <c r="FD356" s="196"/>
      <c r="FE356" s="197">
        <v>4</v>
      </c>
      <c r="FF356" s="196"/>
      <c r="FG356" s="195">
        <v>4</v>
      </c>
      <c r="FH356" s="195">
        <v>3</v>
      </c>
      <c r="FI356" s="197">
        <v>3</v>
      </c>
      <c r="FJ356" s="197">
        <v>3</v>
      </c>
      <c r="FK356" s="197">
        <v>3</v>
      </c>
      <c r="FL356" s="197">
        <v>3</v>
      </c>
      <c r="FM356" s="197">
        <v>3</v>
      </c>
      <c r="FN356" s="197">
        <v>3</v>
      </c>
      <c r="FO356" s="197">
        <v>3</v>
      </c>
      <c r="FP356" s="197">
        <v>3</v>
      </c>
      <c r="FQ356" s="197">
        <v>3</v>
      </c>
      <c r="FR356" s="197">
        <v>3</v>
      </c>
      <c r="FS356" s="197">
        <v>3</v>
      </c>
      <c r="FT356" s="197">
        <v>3</v>
      </c>
      <c r="FU356" s="197">
        <v>3</v>
      </c>
      <c r="FV356" s="197">
        <v>3</v>
      </c>
      <c r="FW356" s="197">
        <v>3</v>
      </c>
      <c r="FX356" s="197">
        <v>3</v>
      </c>
      <c r="FY356" s="197">
        <v>3</v>
      </c>
      <c r="FZ356" s="197">
        <v>3</v>
      </c>
      <c r="GA356" s="197">
        <v>3</v>
      </c>
      <c r="GB356" s="197">
        <v>3</v>
      </c>
      <c r="GC356" s="197">
        <v>3</v>
      </c>
      <c r="GD356" s="197">
        <v>3</v>
      </c>
      <c r="GE356" s="197">
        <v>3</v>
      </c>
      <c r="GF356" s="197">
        <v>3</v>
      </c>
      <c r="GG356" s="197">
        <v>3</v>
      </c>
      <c r="GH356" s="197">
        <v>3</v>
      </c>
      <c r="GI356" s="197">
        <v>3</v>
      </c>
      <c r="GJ356" s="197">
        <v>3</v>
      </c>
      <c r="GK356" s="197">
        <v>3</v>
      </c>
      <c r="GL356" s="197">
        <v>3</v>
      </c>
      <c r="GM356" s="197">
        <v>3</v>
      </c>
      <c r="GN356" s="197">
        <v>3</v>
      </c>
      <c r="GO356" s="197">
        <v>3</v>
      </c>
      <c r="GP356" s="197">
        <v>3</v>
      </c>
      <c r="GQ356" s="197">
        <v>3</v>
      </c>
      <c r="GR356" s="197">
        <v>3</v>
      </c>
      <c r="GS356" s="197">
        <v>3</v>
      </c>
      <c r="GT356" s="197">
        <v>3</v>
      </c>
      <c r="GU356" s="197">
        <v>3</v>
      </c>
      <c r="GV356" s="197">
        <v>3</v>
      </c>
      <c r="GW356" s="197">
        <v>3</v>
      </c>
      <c r="GX356" s="197">
        <v>3</v>
      </c>
      <c r="GY356" s="197">
        <v>3</v>
      </c>
      <c r="GZ356" s="197">
        <v>3</v>
      </c>
      <c r="HA356" s="197">
        <v>3</v>
      </c>
      <c r="HB356" s="197">
        <v>3</v>
      </c>
      <c r="HC356" s="197">
        <v>3</v>
      </c>
      <c r="HD356" s="197">
        <v>3</v>
      </c>
      <c r="HE356" s="197">
        <v>1</v>
      </c>
      <c r="HF356" s="197">
        <v>3</v>
      </c>
      <c r="HG356" s="197">
        <v>3</v>
      </c>
      <c r="HH356" s="197">
        <v>3</v>
      </c>
      <c r="HI356" s="197">
        <v>3</v>
      </c>
      <c r="HJ356" s="197">
        <v>3</v>
      </c>
      <c r="HK356" s="197">
        <v>3</v>
      </c>
      <c r="HL356" s="196"/>
      <c r="HM356" s="197">
        <v>3</v>
      </c>
      <c r="HN356" s="197">
        <v>3</v>
      </c>
      <c r="HO356" s="197">
        <v>3</v>
      </c>
      <c r="HP356" s="197">
        <v>3</v>
      </c>
      <c r="HQ356" s="197">
        <v>3</v>
      </c>
      <c r="HR356" s="197">
        <v>3</v>
      </c>
      <c r="HS356" s="197">
        <v>3</v>
      </c>
      <c r="HT356" s="197">
        <v>3</v>
      </c>
      <c r="HU356" s="197">
        <v>3</v>
      </c>
      <c r="HV356" s="196"/>
      <c r="HW356" s="197">
        <v>3</v>
      </c>
      <c r="HX356" s="197">
        <v>3</v>
      </c>
      <c r="HY356" s="197">
        <v>3</v>
      </c>
      <c r="HZ356" s="197">
        <v>3</v>
      </c>
      <c r="IA356" s="197">
        <v>3</v>
      </c>
      <c r="IB356" s="197">
        <v>3</v>
      </c>
      <c r="IC356" s="197">
        <v>3</v>
      </c>
      <c r="ID356" s="197">
        <v>3</v>
      </c>
      <c r="IE356" s="197">
        <v>3</v>
      </c>
      <c r="IF356" s="197">
        <v>3</v>
      </c>
      <c r="IG356" s="197">
        <v>3</v>
      </c>
      <c r="IH356" s="197">
        <v>3</v>
      </c>
      <c r="II356" s="197">
        <v>3</v>
      </c>
      <c r="IJ356" s="197">
        <v>3</v>
      </c>
      <c r="IK356" s="197">
        <v>3</v>
      </c>
      <c r="IL356" s="197">
        <v>3</v>
      </c>
      <c r="IM356" s="197">
        <v>3</v>
      </c>
      <c r="IN356" s="197">
        <v>3</v>
      </c>
      <c r="IO356" s="197">
        <v>3</v>
      </c>
      <c r="IP356" s="197">
        <v>3</v>
      </c>
      <c r="IQ356" s="197">
        <v>3</v>
      </c>
      <c r="IR356" s="197">
        <v>3</v>
      </c>
      <c r="IS356" s="197">
        <v>3</v>
      </c>
      <c r="IT356" s="197">
        <v>3</v>
      </c>
      <c r="IU356" s="197">
        <v>3</v>
      </c>
      <c r="IV356" s="197">
        <v>3</v>
      </c>
      <c r="IW356" s="197">
        <v>3</v>
      </c>
      <c r="IX356" s="197">
        <v>3</v>
      </c>
      <c r="IY356" s="197">
        <v>3</v>
      </c>
      <c r="IZ356" s="196"/>
      <c r="JA356" s="197">
        <v>3</v>
      </c>
      <c r="JB356" s="197">
        <v>3</v>
      </c>
      <c r="JC356" s="197">
        <v>3</v>
      </c>
      <c r="JD356" s="195">
        <v>3</v>
      </c>
      <c r="JE356" s="195">
        <v>3</v>
      </c>
      <c r="JF356" s="195">
        <v>3</v>
      </c>
      <c r="JG356" s="195">
        <v>3</v>
      </c>
      <c r="JH356" s="195">
        <v>3</v>
      </c>
      <c r="JI356" s="195">
        <v>3</v>
      </c>
      <c r="JJ356" s="195"/>
      <c r="JK356" s="197">
        <v>3</v>
      </c>
      <c r="JL356" s="195">
        <v>3</v>
      </c>
      <c r="JM356" s="195">
        <v>3</v>
      </c>
      <c r="JN356" s="195">
        <v>3</v>
      </c>
      <c r="JO356" s="195">
        <v>3</v>
      </c>
      <c r="JP356" s="195">
        <v>3</v>
      </c>
      <c r="JQ356" s="196"/>
      <c r="JR356" s="195">
        <v>3</v>
      </c>
      <c r="JS356" s="195">
        <v>3</v>
      </c>
      <c r="JT356" s="195">
        <v>3</v>
      </c>
      <c r="JU356" s="195">
        <v>3</v>
      </c>
      <c r="JV356" s="195">
        <v>3</v>
      </c>
      <c r="JW356" s="195">
        <v>3</v>
      </c>
      <c r="JX356" s="195">
        <v>3</v>
      </c>
      <c r="JY356" s="195">
        <v>3</v>
      </c>
      <c r="JZ356" s="195">
        <v>3</v>
      </c>
      <c r="KA356" s="195">
        <v>3</v>
      </c>
      <c r="KB356" s="195">
        <v>3</v>
      </c>
      <c r="KC356" s="195">
        <v>3</v>
      </c>
      <c r="KD356" s="195">
        <v>3</v>
      </c>
      <c r="KE356" s="195">
        <v>3</v>
      </c>
      <c r="KF356" s="195">
        <v>3</v>
      </c>
      <c r="KG356" s="195">
        <v>3</v>
      </c>
      <c r="KH356" s="195">
        <v>3</v>
      </c>
      <c r="KI356" s="195">
        <v>3</v>
      </c>
      <c r="KJ356" s="195">
        <v>3</v>
      </c>
      <c r="KK356" s="195">
        <v>3</v>
      </c>
      <c r="KL356" s="195">
        <v>3</v>
      </c>
      <c r="KM356" s="195">
        <v>3</v>
      </c>
      <c r="KN356" s="195">
        <v>3</v>
      </c>
      <c r="KO356" s="195">
        <v>3</v>
      </c>
      <c r="KP356" s="195">
        <v>3</v>
      </c>
      <c r="KQ356" s="195">
        <v>3</v>
      </c>
      <c r="KR356" s="195">
        <v>3</v>
      </c>
      <c r="KS356" s="195">
        <v>3</v>
      </c>
      <c r="KT356" s="195">
        <v>3</v>
      </c>
      <c r="KU356" s="195">
        <v>3</v>
      </c>
      <c r="KV356" s="195">
        <v>3</v>
      </c>
      <c r="KW356" s="195">
        <v>3</v>
      </c>
      <c r="KX356" s="196"/>
      <c r="KY356" s="196"/>
      <c r="KZ356" s="196"/>
      <c r="LA356" s="196"/>
      <c r="LB356" s="195">
        <v>3</v>
      </c>
      <c r="LC356" s="195">
        <v>3</v>
      </c>
      <c r="LD356" s="195">
        <v>3</v>
      </c>
      <c r="LE356" s="195">
        <v>3</v>
      </c>
      <c r="LF356" s="195">
        <v>0</v>
      </c>
      <c r="LG356" s="195">
        <v>3</v>
      </c>
      <c r="LH356" s="196"/>
      <c r="LI356" s="196"/>
      <c r="LJ356" s="196"/>
      <c r="LK356" s="196"/>
      <c r="LL356" s="196"/>
      <c r="LM356" s="196"/>
      <c r="LN356" s="196"/>
      <c r="LO356" s="196"/>
      <c r="LP356" s="196"/>
      <c r="LQ356" s="195">
        <v>3</v>
      </c>
      <c r="LR356" s="196"/>
      <c r="LS356" s="196"/>
      <c r="LT356" s="196"/>
      <c r="LU356" s="196"/>
      <c r="LV356" s="196"/>
      <c r="LW356" s="196"/>
      <c r="LX356" s="196"/>
      <c r="LY356" s="196"/>
      <c r="LZ356" s="196"/>
      <c r="MA356" s="196"/>
      <c r="MB356" s="196"/>
      <c r="MC356" s="196"/>
      <c r="MD356" s="196"/>
      <c r="ME356" s="196"/>
      <c r="MF356" s="196"/>
      <c r="MG356" s="196"/>
      <c r="MH356" s="196"/>
      <c r="MI356" s="196"/>
      <c r="MJ356" s="196"/>
      <c r="MK356" s="196"/>
      <c r="ML356" s="196"/>
      <c r="MM356" s="196"/>
      <c r="MN356" s="195">
        <v>3</v>
      </c>
      <c r="MO356" s="195">
        <v>3</v>
      </c>
      <c r="MP356" s="196"/>
      <c r="MQ356" s="195">
        <v>3</v>
      </c>
      <c r="MR356" s="196"/>
      <c r="MS356" s="196"/>
      <c r="MT356" s="196"/>
      <c r="MU356" s="196"/>
      <c r="MV356" s="196"/>
      <c r="MW356" s="196"/>
      <c r="MX356" s="196"/>
      <c r="MY356" s="196"/>
      <c r="MZ356" s="196"/>
      <c r="NA356" s="195">
        <v>3</v>
      </c>
      <c r="NB356" s="196"/>
      <c r="NC356" s="196"/>
      <c r="ND356" s="196"/>
      <c r="NE356" s="196"/>
      <c r="NF356" s="196"/>
      <c r="NG356" s="196"/>
      <c r="NH356" s="196"/>
      <c r="NI356" s="196"/>
      <c r="NJ356" s="196"/>
      <c r="NK356" s="196"/>
      <c r="NL356" s="196"/>
      <c r="NM356" s="196"/>
      <c r="NN356" s="196"/>
      <c r="NO356" s="196"/>
      <c r="NP356" s="196"/>
      <c r="NQ356" s="196"/>
      <c r="NR356" s="196"/>
      <c r="NS356" s="196"/>
      <c r="NT356" s="196"/>
      <c r="NU356" s="196"/>
      <c r="NV356" s="196"/>
      <c r="NW356" s="196"/>
      <c r="NX356" s="196"/>
      <c r="NY356" s="196"/>
      <c r="NZ356" s="196"/>
      <c r="OA356" s="196"/>
      <c r="OB356" s="196"/>
      <c r="OC356" s="196"/>
      <c r="OD356" s="196"/>
      <c r="OE356" s="196"/>
      <c r="OF356" s="196"/>
      <c r="OG356" s="196"/>
      <c r="OH356" s="196"/>
      <c r="OI356" s="196"/>
      <c r="OJ356" s="196"/>
      <c r="OK356" s="196"/>
      <c r="OL356" s="196"/>
      <c r="OM356" s="196"/>
      <c r="ON356" s="196"/>
      <c r="OO356" s="196"/>
      <c r="OP356" s="196"/>
      <c r="OQ356" s="196"/>
      <c r="OR356" s="196"/>
      <c r="OS356" s="196"/>
      <c r="OT356" s="196"/>
      <c r="OU356" s="196"/>
      <c r="OV356" s="196"/>
      <c r="OW356" s="196"/>
      <c r="OX356" s="196"/>
      <c r="OY356" s="196"/>
      <c r="OZ356" s="196"/>
      <c r="PA356" s="196"/>
      <c r="PB356" s="196"/>
      <c r="PC356" s="196"/>
      <c r="PD356" s="196"/>
      <c r="PE356" s="196"/>
      <c r="PF356" s="196"/>
      <c r="PG356" s="196"/>
      <c r="PH356" s="196"/>
      <c r="PI356" s="196"/>
      <c r="PJ356" s="196"/>
      <c r="PK356" s="196"/>
      <c r="PL356" s="196"/>
      <c r="PM356" s="196"/>
      <c r="PN356" s="196"/>
      <c r="PO356" s="196"/>
      <c r="PP356" s="196"/>
      <c r="PQ356" s="196"/>
      <c r="PR356" s="196"/>
      <c r="PS356" s="196"/>
      <c r="PT356" s="196"/>
      <c r="PU356" s="196"/>
      <c r="PV356" s="196"/>
      <c r="PW356" s="196"/>
      <c r="PX356" s="261"/>
      <c r="PY356" s="261"/>
      <c r="PZ356" s="261"/>
      <c r="QA356" s="261"/>
      <c r="QB356" s="261"/>
      <c r="QC356" s="261"/>
      <c r="QD356" s="261"/>
      <c r="QE356" s="261"/>
      <c r="QF356" s="261"/>
      <c r="QG356" s="261"/>
      <c r="QH356" s="261"/>
      <c r="QI356" s="261"/>
      <c r="QJ356" s="261"/>
      <c r="QK356" s="261"/>
      <c r="QL356" s="261"/>
      <c r="QM356" s="261"/>
      <c r="QN356" s="261"/>
      <c r="QO356" s="261"/>
      <c r="QP356" s="261"/>
      <c r="QQ356" s="261"/>
      <c r="QR356" s="261"/>
      <c r="QS356" s="261"/>
      <c r="QT356" s="261"/>
      <c r="QU356" s="261"/>
      <c r="QV356" s="261"/>
      <c r="QW356" s="261"/>
      <c r="QX356" s="261"/>
      <c r="QY356" s="261"/>
      <c r="QZ356" s="261"/>
      <c r="RA356" s="261"/>
      <c r="RB356" s="261"/>
      <c r="RC356" s="261"/>
      <c r="RD356" s="261"/>
      <c r="RE356" s="261"/>
      <c r="RF356" s="261"/>
      <c r="RG356" s="261"/>
      <c r="RH356" s="261"/>
      <c r="RI356" s="261"/>
      <c r="RJ356" s="261"/>
      <c r="RK356" s="261"/>
      <c r="RL356" s="261"/>
      <c r="RM356" s="261"/>
      <c r="RN356" s="261"/>
      <c r="RO356" s="261"/>
      <c r="RP356" s="261"/>
      <c r="RQ356" s="261"/>
      <c r="RR356" s="261"/>
      <c r="RS356" s="261"/>
      <c r="RT356" s="261"/>
      <c r="RU356" s="261"/>
      <c r="RV356" s="261"/>
      <c r="RW356" s="261"/>
      <c r="RX356" s="261"/>
      <c r="RY356" s="261"/>
      <c r="RZ356" s="261"/>
      <c r="SA356" s="261"/>
      <c r="SB356" s="261"/>
      <c r="SC356" s="261"/>
      <c r="SD356" s="261"/>
      <c r="SE356" s="261"/>
    </row>
    <row r="357" spans="1:499" x14ac:dyDescent="0.2">
      <c r="A357" s="230" t="s">
        <v>830</v>
      </c>
      <c r="B357" s="231" t="s">
        <v>5499</v>
      </c>
      <c r="C357" s="225"/>
      <c r="D357" s="225"/>
      <c r="E357" s="225"/>
      <c r="F357" s="226" t="s">
        <v>6095</v>
      </c>
      <c r="G357" s="226" t="s">
        <v>5804</v>
      </c>
      <c r="H357" s="226" t="s">
        <v>5804</v>
      </c>
      <c r="I357" s="226" t="s">
        <v>6096</v>
      </c>
      <c r="J357" s="226"/>
      <c r="K357" s="226"/>
      <c r="L357" s="226"/>
      <c r="M357" s="226"/>
      <c r="N357" s="226" t="s">
        <v>5788</v>
      </c>
      <c r="O357" s="226" t="s">
        <v>5785</v>
      </c>
      <c r="P357" s="226"/>
      <c r="Q357" s="237">
        <v>0</v>
      </c>
      <c r="R357" s="238"/>
      <c r="S357" s="238"/>
      <c r="T357" s="238"/>
      <c r="U357" s="238"/>
      <c r="V357" s="238"/>
      <c r="W357" s="232" t="s">
        <v>5555</v>
      </c>
      <c r="X357" s="232"/>
      <c r="Y357" s="232" t="s">
        <v>5556</v>
      </c>
      <c r="Z357" s="235">
        <v>4.78</v>
      </c>
      <c r="AA357" s="235">
        <v>8.11</v>
      </c>
      <c r="AB357" s="235">
        <v>0</v>
      </c>
      <c r="AC357" s="224">
        <v>36526</v>
      </c>
      <c r="AD357" s="224">
        <v>36526</v>
      </c>
      <c r="AE357" s="125">
        <v>14</v>
      </c>
      <c r="AF357" s="125">
        <v>14</v>
      </c>
      <c r="AG357" s="125">
        <v>24</v>
      </c>
      <c r="AH357" s="236">
        <v>1</v>
      </c>
      <c r="AI357" s="236"/>
      <c r="AJ357" s="125" t="s">
        <v>6258</v>
      </c>
      <c r="AK357" s="175"/>
      <c r="AL357" s="125" t="s">
        <v>820</v>
      </c>
      <c r="AM357" s="27" t="s">
        <v>820</v>
      </c>
      <c r="AN357" s="126">
        <v>0.54</v>
      </c>
      <c r="AO357" s="126">
        <v>0</v>
      </c>
      <c r="AP357" s="126">
        <v>0</v>
      </c>
      <c r="AQ357" s="126">
        <v>0.5</v>
      </c>
      <c r="AR357" s="125">
        <v>0</v>
      </c>
      <c r="AS357" s="125">
        <v>0</v>
      </c>
      <c r="AT357" s="178"/>
      <c r="AU357" s="178"/>
      <c r="AV357" s="178"/>
      <c r="AW357" s="239" t="s">
        <v>890</v>
      </c>
      <c r="AX357" s="239" t="s">
        <v>5411</v>
      </c>
      <c r="AY357" s="127"/>
      <c r="AZ357" s="127"/>
      <c r="BA357" s="128">
        <v>1</v>
      </c>
      <c r="BB357" s="128" t="s">
        <v>489</v>
      </c>
      <c r="BC357" s="128"/>
      <c r="BD357" s="128">
        <v>1</v>
      </c>
      <c r="BE357" s="129" t="s">
        <v>541</v>
      </c>
      <c r="BF357" s="130">
        <v>1</v>
      </c>
      <c r="BG357" s="240"/>
      <c r="BH357" s="241"/>
      <c r="BI357" s="190"/>
      <c r="BJ357" s="131">
        <v>0</v>
      </c>
      <c r="BK357" s="191">
        <v>25</v>
      </c>
      <c r="BL357" s="13">
        <v>0</v>
      </c>
      <c r="BM357" s="13">
        <v>0</v>
      </c>
      <c r="BN357" s="27" t="s">
        <v>702</v>
      </c>
      <c r="BO357" s="13" t="s">
        <v>702</v>
      </c>
      <c r="BP357" s="222">
        <v>0</v>
      </c>
      <c r="BQ357" s="132"/>
      <c r="BR357" s="133"/>
      <c r="BS357" s="125">
        <v>1000000000</v>
      </c>
      <c r="BT357" s="134">
        <v>0</v>
      </c>
      <c r="BU357" s="135">
        <v>0</v>
      </c>
      <c r="BV357" s="134">
        <v>0</v>
      </c>
      <c r="BW357" s="136">
        <v>0</v>
      </c>
      <c r="BX357" s="136">
        <v>0</v>
      </c>
      <c r="BY357" s="136">
        <v>0</v>
      </c>
      <c r="BZ357" s="134">
        <v>0</v>
      </c>
      <c r="CA357" s="134">
        <v>0</v>
      </c>
      <c r="CB357" s="134">
        <v>0</v>
      </c>
      <c r="CC357" s="135">
        <v>0</v>
      </c>
      <c r="CD357" s="134"/>
      <c r="CE357" s="134"/>
      <c r="CF357" s="137">
        <v>0</v>
      </c>
      <c r="CG357" s="134">
        <v>0</v>
      </c>
      <c r="CH357" s="132"/>
      <c r="CI357" s="132"/>
      <c r="CJ357" s="229" t="s">
        <v>820</v>
      </c>
      <c r="CK357" s="233" t="s">
        <v>820</v>
      </c>
      <c r="CL357" s="138">
        <v>0</v>
      </c>
      <c r="CM357" s="138">
        <v>0</v>
      </c>
      <c r="CN357" s="135">
        <v>0</v>
      </c>
      <c r="CO357" s="135">
        <v>0</v>
      </c>
      <c r="CP357" s="139"/>
      <c r="CQ357" s="135">
        <v>0</v>
      </c>
      <c r="CR357" s="179">
        <v>42304</v>
      </c>
      <c r="CS357" s="180">
        <v>43395</v>
      </c>
      <c r="CT357" s="181">
        <v>43493</v>
      </c>
      <c r="CU357" s="181">
        <v>36526</v>
      </c>
      <c r="CV357" s="181">
        <v>36526</v>
      </c>
      <c r="CW357" s="181">
        <v>36526</v>
      </c>
      <c r="CX357" s="181">
        <v>36624</v>
      </c>
      <c r="CY357" s="135">
        <v>0.48827855602705117</v>
      </c>
      <c r="CZ357" s="134">
        <v>0</v>
      </c>
      <c r="DA357" s="135">
        <v>5.3333333333333337E-2</v>
      </c>
      <c r="DB357" s="135">
        <v>0</v>
      </c>
      <c r="DC357" s="135">
        <v>0</v>
      </c>
      <c r="DD357" s="135">
        <v>0</v>
      </c>
      <c r="DE357" s="140">
        <v>0.34666666666666668</v>
      </c>
      <c r="DF357" s="13" t="s">
        <v>820</v>
      </c>
      <c r="DG357" s="80" t="s">
        <v>820</v>
      </c>
      <c r="DH357" s="18" t="b">
        <v>0</v>
      </c>
      <c r="DI357" s="79"/>
      <c r="DJ357" s="79"/>
      <c r="DK357" s="192"/>
      <c r="DL357" s="174"/>
      <c r="DM357" s="193"/>
      <c r="DN357" s="135"/>
      <c r="DO357" s="79"/>
      <c r="DP357" s="79"/>
      <c r="DQ357" s="79"/>
      <c r="DR357" s="79"/>
      <c r="DS357" s="79"/>
      <c r="DT357" s="79"/>
      <c r="DU357" s="79"/>
      <c r="DV357" s="18"/>
      <c r="DW357" s="18"/>
      <c r="DX357" s="18"/>
      <c r="DY357" s="177"/>
      <c r="DZ357" s="177">
        <v>0</v>
      </c>
      <c r="EA357" s="177">
        <v>0</v>
      </c>
      <c r="EB357" s="177">
        <v>0</v>
      </c>
      <c r="EC357" s="177">
        <v>0</v>
      </c>
      <c r="ED357" s="177">
        <v>0</v>
      </c>
      <c r="EE357" s="177">
        <v>0</v>
      </c>
      <c r="EF357" s="177">
        <v>0</v>
      </c>
      <c r="EG357" s="177">
        <v>0</v>
      </c>
      <c r="EH357" s="177">
        <v>0</v>
      </c>
      <c r="EI357" s="177">
        <v>0</v>
      </c>
      <c r="EJ357" s="177">
        <v>0</v>
      </c>
      <c r="EK357" s="177">
        <v>0</v>
      </c>
      <c r="EL357" s="177">
        <v>0</v>
      </c>
      <c r="EM357" s="177">
        <v>0</v>
      </c>
      <c r="EN357" s="177">
        <v>0</v>
      </c>
      <c r="EO357" s="177">
        <v>0</v>
      </c>
      <c r="EP357" s="177">
        <v>0</v>
      </c>
      <c r="EQ357" s="177">
        <v>0</v>
      </c>
      <c r="ER357" s="177">
        <v>0</v>
      </c>
      <c r="ES357" s="177">
        <v>0</v>
      </c>
      <c r="ET357" s="177">
        <v>0</v>
      </c>
      <c r="EU357" s="177">
        <v>0</v>
      </c>
      <c r="EV357" s="177">
        <v>0</v>
      </c>
      <c r="EW357" s="177">
        <v>0</v>
      </c>
      <c r="EX357" s="177">
        <v>0</v>
      </c>
      <c r="EY357" s="177">
        <v>0</v>
      </c>
      <c r="EZ357" s="177">
        <v>0</v>
      </c>
      <c r="FA357" s="177">
        <v>0</v>
      </c>
      <c r="FB357" s="177">
        <v>0</v>
      </c>
      <c r="FC357" s="198"/>
      <c r="FD357" s="198"/>
      <c r="FE357" s="197">
        <v>13</v>
      </c>
      <c r="FF357" s="198"/>
      <c r="FG357" s="195">
        <v>12</v>
      </c>
      <c r="FH357" s="195">
        <v>12</v>
      </c>
      <c r="FI357" s="195">
        <v>12</v>
      </c>
      <c r="FJ357" s="195">
        <v>12</v>
      </c>
      <c r="FK357" s="195">
        <v>12</v>
      </c>
      <c r="FL357" s="195">
        <v>12</v>
      </c>
      <c r="FM357" s="195">
        <v>12</v>
      </c>
      <c r="FN357" s="195">
        <v>12</v>
      </c>
      <c r="FO357" s="195">
        <v>12</v>
      </c>
      <c r="FP357" s="195">
        <v>12</v>
      </c>
      <c r="FQ357" s="195">
        <v>12</v>
      </c>
      <c r="FR357" s="195">
        <v>12</v>
      </c>
      <c r="FS357" s="195">
        <v>12</v>
      </c>
      <c r="FT357" s="195">
        <v>12</v>
      </c>
      <c r="FU357" s="195">
        <v>12</v>
      </c>
      <c r="FV357" s="195">
        <v>12</v>
      </c>
      <c r="FW357" s="195">
        <v>12</v>
      </c>
      <c r="FX357" s="195">
        <v>12</v>
      </c>
      <c r="FY357" s="195">
        <v>12</v>
      </c>
      <c r="FZ357" s="195">
        <v>12</v>
      </c>
      <c r="GA357" s="195">
        <v>12</v>
      </c>
      <c r="GB357" s="195">
        <v>12</v>
      </c>
      <c r="GC357" s="195">
        <v>12</v>
      </c>
      <c r="GD357" s="195">
        <v>8</v>
      </c>
      <c r="GE357" s="195">
        <v>8</v>
      </c>
      <c r="GF357" s="195">
        <v>8</v>
      </c>
      <c r="GG357" s="195">
        <v>8</v>
      </c>
      <c r="GH357" s="195">
        <v>8</v>
      </c>
      <c r="GI357" s="195">
        <v>8</v>
      </c>
      <c r="GJ357" s="195">
        <v>8</v>
      </c>
      <c r="GK357" s="195">
        <v>8</v>
      </c>
      <c r="GL357" s="195">
        <v>8</v>
      </c>
      <c r="GM357" s="195">
        <v>8</v>
      </c>
      <c r="GN357" s="195">
        <v>4</v>
      </c>
      <c r="GO357" s="195">
        <v>4</v>
      </c>
      <c r="GP357" s="195">
        <v>4</v>
      </c>
      <c r="GQ357" s="195">
        <v>4</v>
      </c>
      <c r="GR357" s="195">
        <v>4</v>
      </c>
      <c r="GS357" s="195">
        <v>4</v>
      </c>
      <c r="GT357" s="195">
        <v>4</v>
      </c>
      <c r="GU357" s="195">
        <v>4</v>
      </c>
      <c r="GV357" s="195">
        <v>4</v>
      </c>
      <c r="GW357" s="195">
        <v>4</v>
      </c>
      <c r="GX357" s="195">
        <v>4</v>
      </c>
      <c r="GY357" s="195">
        <v>4</v>
      </c>
      <c r="GZ357" s="195">
        <v>4</v>
      </c>
      <c r="HA357" s="195">
        <v>4</v>
      </c>
      <c r="HB357" s="195">
        <v>4</v>
      </c>
      <c r="HC357" s="195">
        <v>4</v>
      </c>
      <c r="HD357" s="195">
        <v>4</v>
      </c>
      <c r="HE357" s="195">
        <v>1</v>
      </c>
      <c r="HF357" s="195">
        <v>4</v>
      </c>
      <c r="HG357" s="195">
        <v>4</v>
      </c>
      <c r="HH357" s="195">
        <v>4</v>
      </c>
      <c r="HI357" s="197">
        <v>4</v>
      </c>
      <c r="HJ357" s="197">
        <v>4</v>
      </c>
      <c r="HK357" s="197">
        <v>4</v>
      </c>
      <c r="HL357" s="198"/>
      <c r="HM357" s="197">
        <v>4</v>
      </c>
      <c r="HN357" s="197">
        <v>4</v>
      </c>
      <c r="HO357" s="197">
        <v>4</v>
      </c>
      <c r="HP357" s="197">
        <v>4</v>
      </c>
      <c r="HQ357" s="197">
        <v>4</v>
      </c>
      <c r="HR357" s="197">
        <v>4</v>
      </c>
      <c r="HS357" s="197">
        <v>4</v>
      </c>
      <c r="HT357" s="197">
        <v>4</v>
      </c>
      <c r="HU357" s="197">
        <v>4</v>
      </c>
      <c r="HV357" s="198"/>
      <c r="HW357" s="197">
        <v>4</v>
      </c>
      <c r="HX357" s="197">
        <v>4</v>
      </c>
      <c r="HY357" s="197">
        <v>4</v>
      </c>
      <c r="HZ357" s="197">
        <v>4</v>
      </c>
      <c r="IA357" s="197">
        <v>4</v>
      </c>
      <c r="IB357" s="197">
        <v>4</v>
      </c>
      <c r="IC357" s="197">
        <v>4</v>
      </c>
      <c r="ID357" s="197">
        <v>4</v>
      </c>
      <c r="IE357" s="197">
        <v>4</v>
      </c>
      <c r="IF357" s="197">
        <v>4</v>
      </c>
      <c r="IG357" s="197">
        <v>4</v>
      </c>
      <c r="IH357" s="197">
        <v>4</v>
      </c>
      <c r="II357" s="197">
        <v>4</v>
      </c>
      <c r="IJ357" s="197">
        <v>4</v>
      </c>
      <c r="IK357" s="197">
        <v>4</v>
      </c>
      <c r="IL357" s="197">
        <v>4</v>
      </c>
      <c r="IM357" s="197">
        <v>4</v>
      </c>
      <c r="IN357" s="197">
        <v>4</v>
      </c>
      <c r="IO357" s="197">
        <v>4</v>
      </c>
      <c r="IP357" s="197">
        <v>4</v>
      </c>
      <c r="IQ357" s="197">
        <v>4</v>
      </c>
      <c r="IR357" s="197">
        <v>4</v>
      </c>
      <c r="IS357" s="197">
        <v>4</v>
      </c>
      <c r="IT357" s="197">
        <v>4</v>
      </c>
      <c r="IU357" s="197">
        <v>4</v>
      </c>
      <c r="IV357" s="197">
        <v>4</v>
      </c>
      <c r="IW357" s="197">
        <v>4</v>
      </c>
      <c r="IX357" s="197">
        <v>4</v>
      </c>
      <c r="IY357" s="197">
        <v>4</v>
      </c>
      <c r="IZ357" s="198"/>
      <c r="JA357" s="197">
        <v>4</v>
      </c>
      <c r="JB357" s="197">
        <v>4</v>
      </c>
      <c r="JC357" s="197">
        <v>4</v>
      </c>
      <c r="JD357" s="195">
        <v>4</v>
      </c>
      <c r="JE357" s="195">
        <v>4</v>
      </c>
      <c r="JF357" s="195">
        <v>4</v>
      </c>
      <c r="JG357" s="195">
        <v>4</v>
      </c>
      <c r="JH357" s="195">
        <v>4</v>
      </c>
      <c r="JI357" s="195">
        <v>4</v>
      </c>
      <c r="JJ357" s="195"/>
      <c r="JK357" s="197">
        <v>3</v>
      </c>
      <c r="JL357" s="197">
        <v>3</v>
      </c>
      <c r="JM357" s="197">
        <v>3</v>
      </c>
      <c r="JN357" s="197">
        <v>3</v>
      </c>
      <c r="JO357" s="197">
        <v>3</v>
      </c>
      <c r="JP357" s="197">
        <v>3</v>
      </c>
      <c r="JQ357" s="198"/>
      <c r="JR357" s="197">
        <v>3</v>
      </c>
      <c r="JS357" s="197">
        <v>3</v>
      </c>
      <c r="JT357" s="197">
        <v>3</v>
      </c>
      <c r="JU357" s="197">
        <v>3</v>
      </c>
      <c r="JV357" s="197">
        <v>3</v>
      </c>
      <c r="JW357" s="197">
        <v>3</v>
      </c>
      <c r="JX357" s="197">
        <v>3</v>
      </c>
      <c r="JY357" s="197">
        <v>3</v>
      </c>
      <c r="JZ357" s="197">
        <v>3</v>
      </c>
      <c r="KA357" s="197">
        <v>3</v>
      </c>
      <c r="KB357" s="197">
        <v>3</v>
      </c>
      <c r="KC357" s="197">
        <v>3</v>
      </c>
      <c r="KD357" s="197">
        <v>3</v>
      </c>
      <c r="KE357" s="197">
        <v>3</v>
      </c>
      <c r="KF357" s="197">
        <v>3</v>
      </c>
      <c r="KG357" s="197">
        <v>3</v>
      </c>
      <c r="KH357" s="197">
        <v>3</v>
      </c>
      <c r="KI357" s="197">
        <v>3</v>
      </c>
      <c r="KJ357" s="197">
        <v>3</v>
      </c>
      <c r="KK357" s="197">
        <v>3</v>
      </c>
      <c r="KL357" s="197">
        <v>3</v>
      </c>
      <c r="KM357" s="197">
        <v>2</v>
      </c>
      <c r="KN357" s="197">
        <v>2</v>
      </c>
      <c r="KO357" s="197">
        <v>2</v>
      </c>
      <c r="KP357" s="197">
        <v>2</v>
      </c>
      <c r="KQ357" s="197">
        <v>2</v>
      </c>
      <c r="KR357" s="197">
        <v>2</v>
      </c>
      <c r="KS357" s="197">
        <v>2</v>
      </c>
      <c r="KT357" s="197">
        <v>2</v>
      </c>
      <c r="KU357" s="197">
        <v>2</v>
      </c>
      <c r="KV357" s="197">
        <v>2</v>
      </c>
      <c r="KW357" s="197">
        <v>2</v>
      </c>
      <c r="KX357" s="198"/>
      <c r="KY357" s="198"/>
      <c r="KZ357" s="198"/>
      <c r="LA357" s="198"/>
      <c r="LB357" s="197">
        <v>2</v>
      </c>
      <c r="LC357" s="197">
        <v>4</v>
      </c>
      <c r="LD357" s="197">
        <v>4</v>
      </c>
      <c r="LE357" s="197">
        <v>2</v>
      </c>
      <c r="LF357" s="197">
        <v>0</v>
      </c>
      <c r="LG357" s="197">
        <v>2</v>
      </c>
      <c r="LH357" s="198"/>
      <c r="LI357" s="198"/>
      <c r="LJ357" s="198"/>
      <c r="LK357" s="198"/>
      <c r="LL357" s="198"/>
      <c r="LM357" s="198"/>
      <c r="LN357" s="198"/>
      <c r="LO357" s="198"/>
      <c r="LP357" s="198"/>
      <c r="LQ357" s="197">
        <v>2</v>
      </c>
      <c r="LR357" s="198"/>
      <c r="LS357" s="198"/>
      <c r="LT357" s="198"/>
      <c r="LU357" s="198"/>
      <c r="LV357" s="198"/>
      <c r="LW357" s="198"/>
      <c r="LX357" s="198"/>
      <c r="LY357" s="198"/>
      <c r="LZ357" s="198"/>
      <c r="MA357" s="198"/>
      <c r="MB357" s="198"/>
      <c r="MC357" s="198"/>
      <c r="MD357" s="198"/>
      <c r="ME357" s="198"/>
      <c r="MF357" s="198"/>
      <c r="MG357" s="198"/>
      <c r="MH357" s="198"/>
      <c r="MI357" s="198"/>
      <c r="MJ357" s="198"/>
      <c r="MK357" s="198"/>
      <c r="ML357" s="198"/>
      <c r="MM357" s="198"/>
      <c r="MN357" s="197">
        <v>2</v>
      </c>
      <c r="MO357" s="197">
        <v>0</v>
      </c>
      <c r="MP357" s="198"/>
      <c r="MQ357" s="197">
        <v>0</v>
      </c>
      <c r="MR357" s="198"/>
      <c r="MS357" s="198"/>
      <c r="MT357" s="198"/>
      <c r="MU357" s="198"/>
      <c r="MV357" s="198"/>
      <c r="MW357" s="198"/>
      <c r="MX357" s="198"/>
      <c r="MY357" s="198"/>
      <c r="MZ357" s="198"/>
      <c r="NA357" s="197">
        <v>0</v>
      </c>
      <c r="NB357" s="198"/>
      <c r="NC357" s="198"/>
      <c r="ND357" s="198"/>
      <c r="NE357" s="198"/>
      <c r="NF357" s="198"/>
      <c r="NG357" s="198"/>
      <c r="NH357" s="198"/>
      <c r="NI357" s="198"/>
      <c r="NJ357" s="198"/>
      <c r="NK357" s="198"/>
      <c r="NL357" s="198"/>
      <c r="NM357" s="198"/>
      <c r="NN357" s="198"/>
      <c r="NO357" s="198"/>
      <c r="NP357" s="198"/>
      <c r="NQ357" s="198"/>
      <c r="NR357" s="198"/>
      <c r="NS357" s="198"/>
      <c r="NT357" s="198"/>
      <c r="NU357" s="198"/>
      <c r="NV357" s="198"/>
      <c r="NW357" s="198"/>
      <c r="NX357" s="198"/>
      <c r="NY357" s="198"/>
      <c r="NZ357" s="198"/>
      <c r="OA357" s="198"/>
      <c r="OB357" s="198"/>
      <c r="OC357" s="198"/>
      <c r="OD357" s="198"/>
      <c r="OE357" s="198"/>
      <c r="OF357" s="198"/>
      <c r="OG357" s="198"/>
      <c r="OH357" s="198"/>
      <c r="OI357" s="198"/>
      <c r="OJ357" s="198"/>
      <c r="OK357" s="198"/>
      <c r="OL357" s="198"/>
      <c r="OM357" s="198"/>
      <c r="ON357" s="198"/>
      <c r="OO357" s="198"/>
      <c r="OP357" s="198"/>
      <c r="OQ357" s="198"/>
      <c r="OR357" s="198"/>
      <c r="OS357" s="198"/>
      <c r="OT357" s="198"/>
      <c r="OU357" s="198"/>
      <c r="OV357" s="198"/>
      <c r="OW357" s="198"/>
      <c r="OX357" s="198"/>
      <c r="OY357" s="198"/>
      <c r="OZ357" s="198"/>
      <c r="PA357" s="198"/>
      <c r="PB357" s="198"/>
      <c r="PC357" s="198"/>
      <c r="PD357" s="198"/>
      <c r="PE357" s="198"/>
      <c r="PF357" s="198"/>
      <c r="PG357" s="198"/>
      <c r="PH357" s="198"/>
      <c r="PI357" s="198"/>
      <c r="PJ357" s="198"/>
      <c r="PK357" s="198"/>
      <c r="PL357" s="198"/>
      <c r="PM357" s="198"/>
      <c r="PN357" s="198"/>
      <c r="PO357" s="198"/>
      <c r="PP357" s="198"/>
      <c r="PQ357" s="198"/>
      <c r="PR357" s="198"/>
      <c r="PS357" s="198"/>
      <c r="PT357" s="198"/>
      <c r="PU357" s="198"/>
      <c r="PV357" s="198"/>
      <c r="PW357" s="198"/>
      <c r="PX357" s="261"/>
      <c r="PY357" s="261"/>
      <c r="PZ357" s="261"/>
      <c r="QA357" s="261"/>
      <c r="QB357" s="261"/>
      <c r="QC357" s="261"/>
      <c r="QD357" s="261"/>
      <c r="QE357" s="261"/>
      <c r="QF357" s="261"/>
      <c r="QG357" s="261"/>
      <c r="QH357" s="261"/>
      <c r="QI357" s="261"/>
      <c r="QJ357" s="261"/>
      <c r="QK357" s="261"/>
      <c r="QL357" s="261"/>
      <c r="QM357" s="261"/>
      <c r="QN357" s="261"/>
      <c r="QO357" s="261"/>
      <c r="QP357" s="261"/>
      <c r="QQ357" s="261"/>
      <c r="QR357" s="261"/>
      <c r="QS357" s="261"/>
      <c r="QT357" s="261"/>
      <c r="QU357" s="261"/>
      <c r="QV357" s="261"/>
      <c r="QW357" s="261"/>
      <c r="QX357" s="261"/>
      <c r="QY357" s="261"/>
      <c r="QZ357" s="261"/>
      <c r="RA357" s="261"/>
      <c r="RB357" s="261"/>
      <c r="RC357" s="261"/>
      <c r="RD357" s="261"/>
      <c r="RE357" s="261"/>
      <c r="RF357" s="261"/>
      <c r="RG357" s="261"/>
      <c r="RH357" s="261"/>
      <c r="RI357" s="261"/>
      <c r="RJ357" s="261"/>
      <c r="RK357" s="261"/>
      <c r="RL357" s="261"/>
      <c r="RM357" s="261"/>
      <c r="RN357" s="261"/>
      <c r="RO357" s="261"/>
      <c r="RP357" s="261"/>
      <c r="RQ357" s="261"/>
      <c r="RR357" s="261"/>
      <c r="RS357" s="261"/>
      <c r="RT357" s="261"/>
      <c r="RU357" s="261"/>
      <c r="RV357" s="261"/>
      <c r="RW357" s="261"/>
      <c r="RX357" s="261"/>
      <c r="RY357" s="261"/>
      <c r="RZ357" s="261"/>
      <c r="SA357" s="261"/>
      <c r="SB357" s="261"/>
      <c r="SC357" s="261"/>
      <c r="SD357" s="261"/>
      <c r="SE357" s="261"/>
    </row>
    <row r="358" spans="1:499" x14ac:dyDescent="0.2">
      <c r="A358" s="230" t="s">
        <v>830</v>
      </c>
      <c r="B358" s="231" t="s">
        <v>5500</v>
      </c>
      <c r="C358" s="225"/>
      <c r="D358" s="225"/>
      <c r="E358" s="225"/>
      <c r="F358" s="226" t="s">
        <v>6097</v>
      </c>
      <c r="G358" s="226" t="s">
        <v>5804</v>
      </c>
      <c r="H358" s="226" t="s">
        <v>5804</v>
      </c>
      <c r="I358" s="226" t="s">
        <v>6096</v>
      </c>
      <c r="J358" s="226"/>
      <c r="K358" s="226"/>
      <c r="L358" s="226"/>
      <c r="M358" s="226"/>
      <c r="N358" s="226" t="s">
        <v>5788</v>
      </c>
      <c r="O358" s="226" t="s">
        <v>5785</v>
      </c>
      <c r="P358" s="226"/>
      <c r="Q358" s="237">
        <v>0</v>
      </c>
      <c r="R358" s="238"/>
      <c r="S358" s="238"/>
      <c r="T358" s="238"/>
      <c r="U358" s="238"/>
      <c r="V358" s="238"/>
      <c r="W358" s="232" t="s">
        <v>5561</v>
      </c>
      <c r="X358" s="232"/>
      <c r="Y358" s="232" t="s">
        <v>5556</v>
      </c>
      <c r="Z358" s="235">
        <v>4.74</v>
      </c>
      <c r="AA358" s="235">
        <v>6.4</v>
      </c>
      <c r="AB358" s="235">
        <v>0</v>
      </c>
      <c r="AC358" s="224">
        <v>36526</v>
      </c>
      <c r="AD358" s="224">
        <v>36526</v>
      </c>
      <c r="AE358" s="125">
        <v>14</v>
      </c>
      <c r="AF358" s="125">
        <v>14</v>
      </c>
      <c r="AG358" s="125">
        <v>24</v>
      </c>
      <c r="AH358" s="236">
        <v>1</v>
      </c>
      <c r="AI358" s="236"/>
      <c r="AJ358" s="125" t="s">
        <v>6258</v>
      </c>
      <c r="AK358" s="175"/>
      <c r="AL358" s="125" t="s">
        <v>820</v>
      </c>
      <c r="AM358" s="27" t="s">
        <v>820</v>
      </c>
      <c r="AN358" s="126">
        <v>0.47</v>
      </c>
      <c r="AO358" s="126">
        <v>0</v>
      </c>
      <c r="AP358" s="126">
        <v>63.8</v>
      </c>
      <c r="AQ358" s="126">
        <v>0.5</v>
      </c>
      <c r="AR358" s="125">
        <v>0</v>
      </c>
      <c r="AS358" s="125">
        <v>0</v>
      </c>
      <c r="AT358" s="178"/>
      <c r="AU358" s="178"/>
      <c r="AV358" s="178"/>
      <c r="AW358" s="239" t="s">
        <v>914</v>
      </c>
      <c r="AX358" s="239" t="s">
        <v>5409</v>
      </c>
      <c r="AY358" s="127"/>
      <c r="AZ358" s="127"/>
      <c r="BA358" s="128">
        <v>1</v>
      </c>
      <c r="BB358" s="128" t="s">
        <v>489</v>
      </c>
      <c r="BC358" s="128"/>
      <c r="BD358" s="128">
        <v>1</v>
      </c>
      <c r="BE358" s="129" t="s">
        <v>541</v>
      </c>
      <c r="BF358" s="130">
        <v>1</v>
      </c>
      <c r="BG358" s="240"/>
      <c r="BH358" s="241"/>
      <c r="BI358" s="190"/>
      <c r="BJ358" s="131">
        <v>0</v>
      </c>
      <c r="BK358" s="191">
        <v>22</v>
      </c>
      <c r="BL358" s="13">
        <v>0</v>
      </c>
      <c r="BM358" s="13">
        <v>0</v>
      </c>
      <c r="BN358" s="27" t="s">
        <v>702</v>
      </c>
      <c r="BO358" s="13" t="s">
        <v>702</v>
      </c>
      <c r="BP358" s="222">
        <v>0</v>
      </c>
      <c r="BQ358" s="132"/>
      <c r="BR358" s="133"/>
      <c r="BS358" s="125">
        <v>1000000000</v>
      </c>
      <c r="BT358" s="134">
        <v>120</v>
      </c>
      <c r="BU358" s="135">
        <v>0</v>
      </c>
      <c r="BV358" s="134">
        <v>0</v>
      </c>
      <c r="BW358" s="136">
        <v>0</v>
      </c>
      <c r="BX358" s="136">
        <v>0</v>
      </c>
      <c r="BY358" s="136">
        <v>0</v>
      </c>
      <c r="BZ358" s="134">
        <v>0</v>
      </c>
      <c r="CA358" s="134">
        <v>0</v>
      </c>
      <c r="CB358" s="134">
        <v>120</v>
      </c>
      <c r="CC358" s="135">
        <v>0</v>
      </c>
      <c r="CD358" s="134"/>
      <c r="CE358" s="134"/>
      <c r="CF358" s="137">
        <v>0</v>
      </c>
      <c r="CG358" s="134">
        <v>0</v>
      </c>
      <c r="CH358" s="132"/>
      <c r="CI358" s="132"/>
      <c r="CJ358" s="229" t="s">
        <v>820</v>
      </c>
      <c r="CK358" s="233" t="s">
        <v>820</v>
      </c>
      <c r="CL358" s="138">
        <v>0</v>
      </c>
      <c r="CM358" s="138">
        <v>0</v>
      </c>
      <c r="CN358" s="135">
        <v>0</v>
      </c>
      <c r="CO358" s="135">
        <v>0</v>
      </c>
      <c r="CP358" s="139"/>
      <c r="CQ358" s="135">
        <v>0</v>
      </c>
      <c r="CR358" s="179">
        <v>42304</v>
      </c>
      <c r="CS358" s="180">
        <v>43395</v>
      </c>
      <c r="CT358" s="181">
        <v>43493</v>
      </c>
      <c r="CU358" s="181">
        <v>36526</v>
      </c>
      <c r="CV358" s="181">
        <v>36526</v>
      </c>
      <c r="CW358" s="181">
        <v>36526</v>
      </c>
      <c r="CX358" s="181">
        <v>36624</v>
      </c>
      <c r="CY358" s="135">
        <v>0.19018625690841742</v>
      </c>
      <c r="CZ358" s="134">
        <v>0</v>
      </c>
      <c r="DA358" s="135">
        <v>1.3333333333333334E-2</v>
      </c>
      <c r="DB358" s="135">
        <v>0</v>
      </c>
      <c r="DC358" s="135">
        <v>0</v>
      </c>
      <c r="DD358" s="135">
        <v>0</v>
      </c>
      <c r="DE358" s="140">
        <v>0.38666666666666666</v>
      </c>
      <c r="DF358" s="13" t="s">
        <v>820</v>
      </c>
      <c r="DG358" s="80" t="s">
        <v>820</v>
      </c>
      <c r="DH358" s="18" t="b">
        <v>0</v>
      </c>
      <c r="DI358" s="79"/>
      <c r="DJ358" s="79"/>
      <c r="DK358" s="192"/>
      <c r="DL358" s="174"/>
      <c r="DM358" s="193"/>
      <c r="DN358" s="135"/>
      <c r="DO358" s="79"/>
      <c r="DP358" s="79"/>
      <c r="DQ358" s="79"/>
      <c r="DR358" s="79"/>
      <c r="DS358" s="79"/>
      <c r="DT358" s="79"/>
      <c r="DU358" s="79"/>
      <c r="DV358" s="18"/>
      <c r="DW358" s="18"/>
      <c r="DX358" s="18"/>
      <c r="DY358" s="177"/>
      <c r="DZ358" s="177">
        <v>0</v>
      </c>
      <c r="EA358" s="177">
        <v>0</v>
      </c>
      <c r="EB358" s="177">
        <v>0</v>
      </c>
      <c r="EC358" s="177">
        <v>0</v>
      </c>
      <c r="ED358" s="177">
        <v>0</v>
      </c>
      <c r="EE358" s="177">
        <v>0</v>
      </c>
      <c r="EF358" s="177">
        <v>0</v>
      </c>
      <c r="EG358" s="177">
        <v>0</v>
      </c>
      <c r="EH358" s="177">
        <v>0</v>
      </c>
      <c r="EI358" s="177">
        <v>0</v>
      </c>
      <c r="EJ358" s="177">
        <v>0</v>
      </c>
      <c r="EK358" s="177">
        <v>0</v>
      </c>
      <c r="EL358" s="177">
        <v>0</v>
      </c>
      <c r="EM358" s="177">
        <v>0</v>
      </c>
      <c r="EN358" s="177">
        <v>0</v>
      </c>
      <c r="EO358" s="177">
        <v>0</v>
      </c>
      <c r="EP358" s="177">
        <v>0</v>
      </c>
      <c r="EQ358" s="177">
        <v>0</v>
      </c>
      <c r="ER358" s="177">
        <v>0</v>
      </c>
      <c r="ES358" s="177">
        <v>0</v>
      </c>
      <c r="ET358" s="177">
        <v>0</v>
      </c>
      <c r="EU358" s="177">
        <v>0</v>
      </c>
      <c r="EV358" s="177">
        <v>0</v>
      </c>
      <c r="EW358" s="177">
        <v>0</v>
      </c>
      <c r="EX358" s="177">
        <v>0</v>
      </c>
      <c r="EY358" s="177">
        <v>0</v>
      </c>
      <c r="EZ358" s="177">
        <v>0</v>
      </c>
      <c r="FA358" s="177">
        <v>0</v>
      </c>
      <c r="FB358" s="177">
        <v>0</v>
      </c>
      <c r="FC358" s="196"/>
      <c r="FD358" s="196"/>
      <c r="FE358" s="195">
        <v>121</v>
      </c>
      <c r="FF358" s="196"/>
      <c r="FG358" s="195">
        <v>121</v>
      </c>
      <c r="FH358" s="195">
        <v>121</v>
      </c>
      <c r="FI358" s="197">
        <v>121</v>
      </c>
      <c r="FJ358" s="197">
        <v>121</v>
      </c>
      <c r="FK358" s="197">
        <v>114</v>
      </c>
      <c r="FL358" s="197">
        <v>114</v>
      </c>
      <c r="FM358" s="197">
        <v>114</v>
      </c>
      <c r="FN358" s="197">
        <v>114</v>
      </c>
      <c r="FO358" s="197">
        <v>114</v>
      </c>
      <c r="FP358" s="197">
        <v>114</v>
      </c>
      <c r="FQ358" s="197">
        <v>114</v>
      </c>
      <c r="FR358" s="197">
        <v>114</v>
      </c>
      <c r="FS358" s="197">
        <v>114</v>
      </c>
      <c r="FT358" s="197">
        <v>114</v>
      </c>
      <c r="FU358" s="197">
        <v>114</v>
      </c>
      <c r="FV358" s="197">
        <v>114</v>
      </c>
      <c r="FW358" s="197">
        <v>114</v>
      </c>
      <c r="FX358" s="197">
        <v>114</v>
      </c>
      <c r="FY358" s="197">
        <v>114</v>
      </c>
      <c r="FZ358" s="197">
        <v>114</v>
      </c>
      <c r="GA358" s="197">
        <v>114</v>
      </c>
      <c r="GB358" s="197">
        <v>114</v>
      </c>
      <c r="GC358" s="197">
        <v>114</v>
      </c>
      <c r="GD358" s="197">
        <v>114</v>
      </c>
      <c r="GE358" s="197">
        <v>114</v>
      </c>
      <c r="GF358" s="197">
        <v>114</v>
      </c>
      <c r="GG358" s="197">
        <v>114</v>
      </c>
      <c r="GH358" s="197">
        <v>114</v>
      </c>
      <c r="GI358" s="197">
        <v>114</v>
      </c>
      <c r="GJ358" s="197">
        <v>114</v>
      </c>
      <c r="GK358" s="197">
        <v>114</v>
      </c>
      <c r="GL358" s="197">
        <v>114</v>
      </c>
      <c r="GM358" s="197">
        <v>114</v>
      </c>
      <c r="GN358" s="197">
        <v>114</v>
      </c>
      <c r="GO358" s="197">
        <v>114</v>
      </c>
      <c r="GP358" s="197">
        <v>114</v>
      </c>
      <c r="GQ358" s="197">
        <v>114</v>
      </c>
      <c r="GR358" s="197">
        <v>114</v>
      </c>
      <c r="GS358" s="197">
        <v>114</v>
      </c>
      <c r="GT358" s="197">
        <v>114</v>
      </c>
      <c r="GU358" s="197">
        <v>114</v>
      </c>
      <c r="GV358" s="197">
        <v>114</v>
      </c>
      <c r="GW358" s="197">
        <v>114</v>
      </c>
      <c r="GX358" s="197">
        <v>114</v>
      </c>
      <c r="GY358" s="197">
        <v>114</v>
      </c>
      <c r="GZ358" s="197">
        <v>114</v>
      </c>
      <c r="HA358" s="197">
        <v>114</v>
      </c>
      <c r="HB358" s="197">
        <v>114</v>
      </c>
      <c r="HC358" s="197">
        <v>114</v>
      </c>
      <c r="HD358" s="197">
        <v>114</v>
      </c>
      <c r="HE358" s="197">
        <v>1</v>
      </c>
      <c r="HF358" s="197">
        <v>114</v>
      </c>
      <c r="HG358" s="197">
        <v>114</v>
      </c>
      <c r="HH358" s="197">
        <v>114</v>
      </c>
      <c r="HI358" s="197">
        <v>114</v>
      </c>
      <c r="HJ358" s="197">
        <v>114</v>
      </c>
      <c r="HK358" s="197">
        <v>114</v>
      </c>
      <c r="HL358" s="196"/>
      <c r="HM358" s="197">
        <v>114</v>
      </c>
      <c r="HN358" s="197">
        <v>113</v>
      </c>
      <c r="HO358" s="197">
        <v>114</v>
      </c>
      <c r="HP358" s="197">
        <v>113</v>
      </c>
      <c r="HQ358" s="197">
        <v>113</v>
      </c>
      <c r="HR358" s="197">
        <v>113</v>
      </c>
      <c r="HS358" s="197">
        <v>113</v>
      </c>
      <c r="HT358" s="197">
        <v>113</v>
      </c>
      <c r="HU358" s="197">
        <v>113</v>
      </c>
      <c r="HV358" s="196"/>
      <c r="HW358" s="197">
        <v>113</v>
      </c>
      <c r="HX358" s="197">
        <v>113</v>
      </c>
      <c r="HY358" s="197">
        <v>113</v>
      </c>
      <c r="HZ358" s="197">
        <v>113</v>
      </c>
      <c r="IA358" s="197">
        <v>113</v>
      </c>
      <c r="IB358" s="197">
        <v>113</v>
      </c>
      <c r="IC358" s="197">
        <v>113</v>
      </c>
      <c r="ID358" s="197">
        <v>113</v>
      </c>
      <c r="IE358" s="197">
        <v>113</v>
      </c>
      <c r="IF358" s="197">
        <v>113</v>
      </c>
      <c r="IG358" s="197">
        <v>113</v>
      </c>
      <c r="IH358" s="197">
        <v>113</v>
      </c>
      <c r="II358" s="197">
        <v>113</v>
      </c>
      <c r="IJ358" s="197">
        <v>113</v>
      </c>
      <c r="IK358" s="197">
        <v>113</v>
      </c>
      <c r="IL358" s="197">
        <v>113</v>
      </c>
      <c r="IM358" s="197">
        <v>112</v>
      </c>
      <c r="IN358" s="197">
        <v>112</v>
      </c>
      <c r="IO358" s="197">
        <v>112</v>
      </c>
      <c r="IP358" s="197">
        <v>112</v>
      </c>
      <c r="IQ358" s="197">
        <v>112</v>
      </c>
      <c r="IR358" s="197">
        <v>112</v>
      </c>
      <c r="IS358" s="197">
        <v>112</v>
      </c>
      <c r="IT358" s="197">
        <v>112</v>
      </c>
      <c r="IU358" s="197">
        <v>112</v>
      </c>
      <c r="IV358" s="197">
        <v>112</v>
      </c>
      <c r="IW358" s="197">
        <v>112</v>
      </c>
      <c r="IX358" s="197">
        <v>112</v>
      </c>
      <c r="IY358" s="197">
        <v>112</v>
      </c>
      <c r="IZ358" s="196"/>
      <c r="JA358" s="197">
        <v>112</v>
      </c>
      <c r="JB358" s="197">
        <v>112</v>
      </c>
      <c r="JC358" s="197">
        <v>112</v>
      </c>
      <c r="JD358" s="195">
        <v>112</v>
      </c>
      <c r="JE358" s="195">
        <v>112</v>
      </c>
      <c r="JF358" s="195">
        <v>112</v>
      </c>
      <c r="JG358" s="195">
        <v>112</v>
      </c>
      <c r="JH358" s="195">
        <v>112</v>
      </c>
      <c r="JI358" s="195">
        <v>112</v>
      </c>
      <c r="JJ358" s="195"/>
      <c r="JK358" s="197">
        <v>112</v>
      </c>
      <c r="JL358" s="195">
        <v>112</v>
      </c>
      <c r="JM358" s="195">
        <v>112</v>
      </c>
      <c r="JN358" s="195">
        <v>112</v>
      </c>
      <c r="JO358" s="195">
        <v>112</v>
      </c>
      <c r="JP358" s="195">
        <v>112</v>
      </c>
      <c r="JQ358" s="196"/>
      <c r="JR358" s="195">
        <v>112</v>
      </c>
      <c r="JS358" s="195">
        <v>112</v>
      </c>
      <c r="JT358" s="195">
        <v>112</v>
      </c>
      <c r="JU358" s="195">
        <v>112</v>
      </c>
      <c r="JV358" s="195">
        <v>112</v>
      </c>
      <c r="JW358" s="195">
        <v>112</v>
      </c>
      <c r="JX358" s="195">
        <v>112</v>
      </c>
      <c r="JY358" s="195">
        <v>112</v>
      </c>
      <c r="JZ358" s="195">
        <v>112</v>
      </c>
      <c r="KA358" s="195">
        <v>112</v>
      </c>
      <c r="KB358" s="195">
        <v>112</v>
      </c>
      <c r="KC358" s="195">
        <v>112</v>
      </c>
      <c r="KD358" s="195">
        <v>112</v>
      </c>
      <c r="KE358" s="195">
        <v>112</v>
      </c>
      <c r="KF358" s="195">
        <v>112</v>
      </c>
      <c r="KG358" s="195">
        <v>112</v>
      </c>
      <c r="KH358" s="195">
        <v>112</v>
      </c>
      <c r="KI358" s="195">
        <v>112</v>
      </c>
      <c r="KJ358" s="195">
        <v>112</v>
      </c>
      <c r="KK358" s="195">
        <v>112</v>
      </c>
      <c r="KL358" s="195">
        <v>112</v>
      </c>
      <c r="KM358" s="195">
        <v>112</v>
      </c>
      <c r="KN358" s="195">
        <v>112</v>
      </c>
      <c r="KO358" s="195">
        <v>112</v>
      </c>
      <c r="KP358" s="195">
        <v>112</v>
      </c>
      <c r="KQ358" s="195">
        <v>112</v>
      </c>
      <c r="KR358" s="195">
        <v>112</v>
      </c>
      <c r="KS358" s="195">
        <v>112</v>
      </c>
      <c r="KT358" s="195">
        <v>112</v>
      </c>
      <c r="KU358" s="195">
        <v>112</v>
      </c>
      <c r="KV358" s="195">
        <v>112</v>
      </c>
      <c r="KW358" s="195">
        <v>112</v>
      </c>
      <c r="KX358" s="196"/>
      <c r="KY358" s="196"/>
      <c r="KZ358" s="196"/>
      <c r="LA358" s="196"/>
      <c r="LB358" s="195">
        <v>112</v>
      </c>
      <c r="LC358" s="195">
        <v>112</v>
      </c>
      <c r="LD358" s="195">
        <v>112</v>
      </c>
      <c r="LE358" s="195">
        <v>112</v>
      </c>
      <c r="LF358" s="195">
        <v>0</v>
      </c>
      <c r="LG358" s="195">
        <v>112</v>
      </c>
      <c r="LH358" s="196"/>
      <c r="LI358" s="196"/>
      <c r="LJ358" s="196"/>
      <c r="LK358" s="196"/>
      <c r="LL358" s="196"/>
      <c r="LM358" s="196"/>
      <c r="LN358" s="196"/>
      <c r="LO358" s="196"/>
      <c r="LP358" s="196"/>
      <c r="LQ358" s="195">
        <v>112</v>
      </c>
      <c r="LR358" s="196"/>
      <c r="LS358" s="196"/>
      <c r="LT358" s="196"/>
      <c r="LU358" s="196"/>
      <c r="LV358" s="196"/>
      <c r="LW358" s="196"/>
      <c r="LX358" s="196"/>
      <c r="LY358" s="196"/>
      <c r="LZ358" s="196"/>
      <c r="MA358" s="196"/>
      <c r="MB358" s="196"/>
      <c r="MC358" s="196"/>
      <c r="MD358" s="196"/>
      <c r="ME358" s="196"/>
      <c r="MF358" s="196"/>
      <c r="MG358" s="196"/>
      <c r="MH358" s="196"/>
      <c r="MI358" s="196"/>
      <c r="MJ358" s="196"/>
      <c r="MK358" s="196"/>
      <c r="ML358" s="196"/>
      <c r="MM358" s="196"/>
      <c r="MN358" s="195">
        <v>112</v>
      </c>
      <c r="MO358" s="195">
        <v>120</v>
      </c>
      <c r="MP358" s="196"/>
      <c r="MQ358" s="195">
        <v>120</v>
      </c>
      <c r="MR358" s="196"/>
      <c r="MS358" s="196"/>
      <c r="MT358" s="196"/>
      <c r="MU358" s="196"/>
      <c r="MV358" s="196"/>
      <c r="MW358" s="196"/>
      <c r="MX358" s="196"/>
      <c r="MY358" s="196"/>
      <c r="MZ358" s="196"/>
      <c r="NA358" s="195">
        <v>120</v>
      </c>
      <c r="NB358" s="196"/>
      <c r="NC358" s="196"/>
      <c r="ND358" s="196"/>
      <c r="NE358" s="196"/>
      <c r="NF358" s="196"/>
      <c r="NG358" s="196"/>
      <c r="NH358" s="196"/>
      <c r="NI358" s="196"/>
      <c r="NJ358" s="196"/>
      <c r="NK358" s="196"/>
      <c r="NL358" s="196"/>
      <c r="NM358" s="196"/>
      <c r="NN358" s="196"/>
      <c r="NO358" s="196"/>
      <c r="NP358" s="196"/>
      <c r="NQ358" s="196"/>
      <c r="NR358" s="196"/>
      <c r="NS358" s="196"/>
      <c r="NT358" s="196"/>
      <c r="NU358" s="196"/>
      <c r="NV358" s="196"/>
      <c r="NW358" s="196"/>
      <c r="NX358" s="196"/>
      <c r="NY358" s="196"/>
      <c r="NZ358" s="196"/>
      <c r="OA358" s="196"/>
      <c r="OB358" s="196"/>
      <c r="OC358" s="196"/>
      <c r="OD358" s="196"/>
      <c r="OE358" s="196"/>
      <c r="OF358" s="196"/>
      <c r="OG358" s="196"/>
      <c r="OH358" s="196"/>
      <c r="OI358" s="196"/>
      <c r="OJ358" s="196"/>
      <c r="OK358" s="196"/>
      <c r="OL358" s="196"/>
      <c r="OM358" s="196"/>
      <c r="ON358" s="196"/>
      <c r="OO358" s="196"/>
      <c r="OP358" s="196"/>
      <c r="OQ358" s="196"/>
      <c r="OR358" s="196"/>
      <c r="OS358" s="196"/>
      <c r="OT358" s="196"/>
      <c r="OU358" s="196"/>
      <c r="OV358" s="196"/>
      <c r="OW358" s="196"/>
      <c r="OX358" s="196"/>
      <c r="OY358" s="196"/>
      <c r="OZ358" s="196"/>
      <c r="PA358" s="196"/>
      <c r="PB358" s="196"/>
      <c r="PC358" s="196"/>
      <c r="PD358" s="196"/>
      <c r="PE358" s="196"/>
      <c r="PF358" s="196"/>
      <c r="PG358" s="196"/>
      <c r="PH358" s="196"/>
      <c r="PI358" s="196"/>
      <c r="PJ358" s="196"/>
      <c r="PK358" s="196"/>
      <c r="PL358" s="196"/>
      <c r="PM358" s="196"/>
      <c r="PN358" s="196"/>
      <c r="PO358" s="196"/>
      <c r="PP358" s="196"/>
      <c r="PQ358" s="196"/>
      <c r="PR358" s="196"/>
      <c r="PS358" s="196"/>
      <c r="PT358" s="196"/>
      <c r="PU358" s="196"/>
      <c r="PV358" s="196"/>
      <c r="PW358" s="196"/>
      <c r="PX358" s="261"/>
      <c r="PY358" s="261"/>
      <c r="PZ358" s="261"/>
      <c r="QA358" s="261"/>
      <c r="QB358" s="261"/>
      <c r="QC358" s="261"/>
      <c r="QD358" s="261"/>
      <c r="QE358" s="261"/>
      <c r="QF358" s="261"/>
      <c r="QG358" s="261"/>
      <c r="QH358" s="261"/>
      <c r="QI358" s="261"/>
      <c r="QJ358" s="261"/>
      <c r="QK358" s="261"/>
      <c r="QL358" s="261"/>
      <c r="QM358" s="261"/>
      <c r="QN358" s="261"/>
      <c r="QO358" s="261"/>
      <c r="QP358" s="261"/>
      <c r="QQ358" s="261"/>
      <c r="QR358" s="261"/>
      <c r="QS358" s="261"/>
      <c r="QT358" s="261"/>
      <c r="QU358" s="261"/>
      <c r="QV358" s="261"/>
      <c r="QW358" s="261"/>
      <c r="QX358" s="261"/>
      <c r="QY358" s="261"/>
      <c r="QZ358" s="261"/>
      <c r="RA358" s="261"/>
      <c r="RB358" s="261"/>
      <c r="RC358" s="261"/>
      <c r="RD358" s="261"/>
      <c r="RE358" s="261"/>
      <c r="RF358" s="261"/>
      <c r="RG358" s="261"/>
      <c r="RH358" s="261"/>
      <c r="RI358" s="261"/>
      <c r="RJ358" s="261"/>
      <c r="RK358" s="261"/>
      <c r="RL358" s="261"/>
      <c r="RM358" s="261"/>
      <c r="RN358" s="261"/>
      <c r="RO358" s="261"/>
      <c r="RP358" s="261"/>
      <c r="RQ358" s="261"/>
      <c r="RR358" s="261"/>
      <c r="RS358" s="261"/>
      <c r="RT358" s="261"/>
      <c r="RU358" s="261"/>
      <c r="RV358" s="261"/>
      <c r="RW358" s="261"/>
      <c r="RX358" s="261"/>
      <c r="RY358" s="261"/>
      <c r="RZ358" s="261"/>
      <c r="SA358" s="261"/>
      <c r="SB358" s="261"/>
      <c r="SC358" s="261"/>
      <c r="SD358" s="261"/>
      <c r="SE358" s="261"/>
    </row>
    <row r="359" spans="1:499" x14ac:dyDescent="0.2">
      <c r="A359" s="230" t="s">
        <v>830</v>
      </c>
      <c r="B359" s="231" t="s">
        <v>5501</v>
      </c>
      <c r="C359" s="225"/>
      <c r="D359" s="225"/>
      <c r="E359" s="225"/>
      <c r="F359" s="226" t="s">
        <v>6098</v>
      </c>
      <c r="G359" s="226" t="s">
        <v>5804</v>
      </c>
      <c r="H359" s="226" t="s">
        <v>5804</v>
      </c>
      <c r="I359" s="226" t="s">
        <v>6096</v>
      </c>
      <c r="J359" s="226"/>
      <c r="K359" s="226"/>
      <c r="L359" s="226"/>
      <c r="M359" s="226"/>
      <c r="N359" s="226" t="s">
        <v>5788</v>
      </c>
      <c r="O359" s="226" t="s">
        <v>5785</v>
      </c>
      <c r="P359" s="226"/>
      <c r="Q359" s="237">
        <v>0</v>
      </c>
      <c r="R359" s="238"/>
      <c r="S359" s="238"/>
      <c r="T359" s="238"/>
      <c r="U359" s="238"/>
      <c r="V359" s="238"/>
      <c r="W359" s="232" t="s">
        <v>5561</v>
      </c>
      <c r="X359" s="232"/>
      <c r="Y359" s="232" t="s">
        <v>5556</v>
      </c>
      <c r="Z359" s="235">
        <v>4.74</v>
      </c>
      <c r="AA359" s="235">
        <v>6.4</v>
      </c>
      <c r="AB359" s="235">
        <v>0</v>
      </c>
      <c r="AC359" s="224">
        <v>36526</v>
      </c>
      <c r="AD359" s="224">
        <v>36526</v>
      </c>
      <c r="AE359" s="125">
        <v>14</v>
      </c>
      <c r="AF359" s="125">
        <v>14</v>
      </c>
      <c r="AG359" s="125">
        <v>24</v>
      </c>
      <c r="AH359" s="236">
        <v>1</v>
      </c>
      <c r="AI359" s="236"/>
      <c r="AJ359" s="125" t="s">
        <v>6258</v>
      </c>
      <c r="AK359" s="175"/>
      <c r="AL359" s="125" t="s">
        <v>820</v>
      </c>
      <c r="AM359" s="27" t="s">
        <v>820</v>
      </c>
      <c r="AN359" s="126">
        <v>0.39</v>
      </c>
      <c r="AO359" s="126">
        <v>0</v>
      </c>
      <c r="AP359" s="126">
        <v>80.8</v>
      </c>
      <c r="AQ359" s="126">
        <v>0.6</v>
      </c>
      <c r="AR359" s="125">
        <v>0</v>
      </c>
      <c r="AS359" s="125">
        <v>0</v>
      </c>
      <c r="AT359" s="178"/>
      <c r="AU359" s="178"/>
      <c r="AV359" s="178"/>
      <c r="AW359" s="239" t="s">
        <v>914</v>
      </c>
      <c r="AX359" s="239" t="s">
        <v>5409</v>
      </c>
      <c r="AY359" s="127"/>
      <c r="AZ359" s="127"/>
      <c r="BA359" s="128">
        <v>1</v>
      </c>
      <c r="BB359" s="128" t="s">
        <v>489</v>
      </c>
      <c r="BC359" s="128"/>
      <c r="BD359" s="128">
        <v>1</v>
      </c>
      <c r="BE359" s="129" t="s">
        <v>541</v>
      </c>
      <c r="BF359" s="130">
        <v>1</v>
      </c>
      <c r="BG359" s="240"/>
      <c r="BH359" s="241"/>
      <c r="BI359" s="190"/>
      <c r="BJ359" s="131">
        <v>0</v>
      </c>
      <c r="BK359" s="191">
        <v>18</v>
      </c>
      <c r="BL359" s="13">
        <v>0</v>
      </c>
      <c r="BM359" s="13">
        <v>0</v>
      </c>
      <c r="BN359" s="27" t="s">
        <v>702</v>
      </c>
      <c r="BO359" s="13" t="s">
        <v>702</v>
      </c>
      <c r="BP359" s="222">
        <v>0</v>
      </c>
      <c r="BQ359" s="132"/>
      <c r="BR359" s="133"/>
      <c r="BS359" s="125">
        <v>1000000000</v>
      </c>
      <c r="BT359" s="134">
        <v>126</v>
      </c>
      <c r="BU359" s="135">
        <v>0</v>
      </c>
      <c r="BV359" s="134">
        <v>0</v>
      </c>
      <c r="BW359" s="136">
        <v>0</v>
      </c>
      <c r="BX359" s="136">
        <v>0</v>
      </c>
      <c r="BY359" s="136">
        <v>0</v>
      </c>
      <c r="BZ359" s="134">
        <v>0</v>
      </c>
      <c r="CA359" s="134">
        <v>0</v>
      </c>
      <c r="CB359" s="134">
        <v>126</v>
      </c>
      <c r="CC359" s="135">
        <v>0</v>
      </c>
      <c r="CD359" s="134"/>
      <c r="CE359" s="134"/>
      <c r="CF359" s="137">
        <v>0</v>
      </c>
      <c r="CG359" s="134">
        <v>0</v>
      </c>
      <c r="CH359" s="132"/>
      <c r="CI359" s="132"/>
      <c r="CJ359" s="229" t="s">
        <v>820</v>
      </c>
      <c r="CK359" s="233" t="s">
        <v>820</v>
      </c>
      <c r="CL359" s="138">
        <v>0</v>
      </c>
      <c r="CM359" s="138">
        <v>0</v>
      </c>
      <c r="CN359" s="135">
        <v>0</v>
      </c>
      <c r="CO359" s="135">
        <v>0</v>
      </c>
      <c r="CP359" s="139"/>
      <c r="CQ359" s="135">
        <v>0</v>
      </c>
      <c r="CR359" s="179">
        <v>42304</v>
      </c>
      <c r="CS359" s="180">
        <v>43395</v>
      </c>
      <c r="CT359" s="181">
        <v>43493</v>
      </c>
      <c r="CU359" s="181">
        <v>36526</v>
      </c>
      <c r="CV359" s="181">
        <v>36526</v>
      </c>
      <c r="CW359" s="181">
        <v>36526</v>
      </c>
      <c r="CX359" s="181">
        <v>36624</v>
      </c>
      <c r="CY359" s="135">
        <v>0.18981568776045965</v>
      </c>
      <c r="CZ359" s="134">
        <v>0</v>
      </c>
      <c r="DA359" s="135">
        <v>1.3333333333333334E-2</v>
      </c>
      <c r="DB359" s="135">
        <v>0</v>
      </c>
      <c r="DC359" s="135">
        <v>0</v>
      </c>
      <c r="DD359" s="135">
        <v>0</v>
      </c>
      <c r="DE359" s="140">
        <v>0.38666666666666666</v>
      </c>
      <c r="DF359" s="13" t="s">
        <v>820</v>
      </c>
      <c r="DG359" s="80" t="s">
        <v>820</v>
      </c>
      <c r="DH359" s="18" t="b">
        <v>0</v>
      </c>
      <c r="DI359" s="79"/>
      <c r="DJ359" s="79"/>
      <c r="DK359" s="192"/>
      <c r="DL359" s="174"/>
      <c r="DM359" s="193"/>
      <c r="DN359" s="135"/>
      <c r="DO359" s="79"/>
      <c r="DP359" s="79"/>
      <c r="DQ359" s="79"/>
      <c r="DR359" s="79"/>
      <c r="DS359" s="79"/>
      <c r="DT359" s="79"/>
      <c r="DU359" s="79"/>
      <c r="DV359" s="18"/>
      <c r="DW359" s="18"/>
      <c r="DX359" s="18"/>
      <c r="DY359" s="177"/>
      <c r="DZ359" s="177">
        <v>0</v>
      </c>
      <c r="EA359" s="177">
        <v>0</v>
      </c>
      <c r="EB359" s="177">
        <v>0</v>
      </c>
      <c r="EC359" s="177">
        <v>0</v>
      </c>
      <c r="ED359" s="177">
        <v>0</v>
      </c>
      <c r="EE359" s="177">
        <v>0</v>
      </c>
      <c r="EF359" s="177">
        <v>0</v>
      </c>
      <c r="EG359" s="177">
        <v>0</v>
      </c>
      <c r="EH359" s="177">
        <v>0</v>
      </c>
      <c r="EI359" s="177">
        <v>0</v>
      </c>
      <c r="EJ359" s="177">
        <v>0</v>
      </c>
      <c r="EK359" s="177">
        <v>0</v>
      </c>
      <c r="EL359" s="177">
        <v>0</v>
      </c>
      <c r="EM359" s="177">
        <v>0</v>
      </c>
      <c r="EN359" s="177">
        <v>0</v>
      </c>
      <c r="EO359" s="177">
        <v>0</v>
      </c>
      <c r="EP359" s="177">
        <v>0</v>
      </c>
      <c r="EQ359" s="177">
        <v>0</v>
      </c>
      <c r="ER359" s="177">
        <v>0</v>
      </c>
      <c r="ES359" s="177">
        <v>0</v>
      </c>
      <c r="ET359" s="177">
        <v>0</v>
      </c>
      <c r="EU359" s="177">
        <v>0</v>
      </c>
      <c r="EV359" s="177">
        <v>0</v>
      </c>
      <c r="EW359" s="177">
        <v>0</v>
      </c>
      <c r="EX359" s="177">
        <v>0</v>
      </c>
      <c r="EY359" s="177">
        <v>0</v>
      </c>
      <c r="EZ359" s="177">
        <v>0</v>
      </c>
      <c r="FA359" s="177">
        <v>0</v>
      </c>
      <c r="FB359" s="177">
        <v>0</v>
      </c>
      <c r="FC359" s="198"/>
      <c r="FD359" s="198"/>
      <c r="FE359" s="197">
        <v>140</v>
      </c>
      <c r="FF359" s="198"/>
      <c r="FG359" s="195">
        <v>139</v>
      </c>
      <c r="FH359" s="195">
        <v>139</v>
      </c>
      <c r="FI359" s="195">
        <v>139</v>
      </c>
      <c r="FJ359" s="195">
        <v>139</v>
      </c>
      <c r="FK359" s="195">
        <v>138</v>
      </c>
      <c r="FL359" s="195">
        <v>138</v>
      </c>
      <c r="FM359" s="195">
        <v>138</v>
      </c>
      <c r="FN359" s="195">
        <v>138</v>
      </c>
      <c r="FO359" s="195">
        <v>138</v>
      </c>
      <c r="FP359" s="195">
        <v>138</v>
      </c>
      <c r="FQ359" s="195">
        <v>138</v>
      </c>
      <c r="FR359" s="195">
        <v>138</v>
      </c>
      <c r="FS359" s="195">
        <v>138</v>
      </c>
      <c r="FT359" s="195">
        <v>138</v>
      </c>
      <c r="FU359" s="195">
        <v>138</v>
      </c>
      <c r="FV359" s="195">
        <v>138</v>
      </c>
      <c r="FW359" s="195">
        <v>138</v>
      </c>
      <c r="FX359" s="195">
        <v>138</v>
      </c>
      <c r="FY359" s="195">
        <v>138</v>
      </c>
      <c r="FZ359" s="195">
        <v>138</v>
      </c>
      <c r="GA359" s="195">
        <v>138</v>
      </c>
      <c r="GB359" s="195">
        <v>138</v>
      </c>
      <c r="GC359" s="195">
        <v>138</v>
      </c>
      <c r="GD359" s="195">
        <v>138</v>
      </c>
      <c r="GE359" s="195">
        <v>138</v>
      </c>
      <c r="GF359" s="195">
        <v>138</v>
      </c>
      <c r="GG359" s="195">
        <v>138</v>
      </c>
      <c r="GH359" s="195">
        <v>138</v>
      </c>
      <c r="GI359" s="195">
        <v>138</v>
      </c>
      <c r="GJ359" s="195">
        <v>138</v>
      </c>
      <c r="GK359" s="195">
        <v>138</v>
      </c>
      <c r="GL359" s="195">
        <v>138</v>
      </c>
      <c r="GM359" s="195">
        <v>138</v>
      </c>
      <c r="GN359" s="195">
        <v>138</v>
      </c>
      <c r="GO359" s="195">
        <v>138</v>
      </c>
      <c r="GP359" s="195">
        <v>138</v>
      </c>
      <c r="GQ359" s="195">
        <v>138</v>
      </c>
      <c r="GR359" s="195">
        <v>138</v>
      </c>
      <c r="GS359" s="195">
        <v>138</v>
      </c>
      <c r="GT359" s="195">
        <v>138</v>
      </c>
      <c r="GU359" s="195">
        <v>138</v>
      </c>
      <c r="GV359" s="195">
        <v>138</v>
      </c>
      <c r="GW359" s="195">
        <v>138</v>
      </c>
      <c r="GX359" s="195">
        <v>138</v>
      </c>
      <c r="GY359" s="195">
        <v>138</v>
      </c>
      <c r="GZ359" s="195">
        <v>138</v>
      </c>
      <c r="HA359" s="195">
        <v>138</v>
      </c>
      <c r="HB359" s="195">
        <v>138</v>
      </c>
      <c r="HC359" s="195">
        <v>138</v>
      </c>
      <c r="HD359" s="195">
        <v>138</v>
      </c>
      <c r="HE359" s="195">
        <v>1</v>
      </c>
      <c r="HF359" s="195">
        <v>138</v>
      </c>
      <c r="HG359" s="195">
        <v>138</v>
      </c>
      <c r="HH359" s="195">
        <v>138</v>
      </c>
      <c r="HI359" s="197">
        <v>138</v>
      </c>
      <c r="HJ359" s="197">
        <v>138</v>
      </c>
      <c r="HK359" s="197">
        <v>138</v>
      </c>
      <c r="HL359" s="198"/>
      <c r="HM359" s="197">
        <v>137</v>
      </c>
      <c r="HN359" s="197">
        <v>136</v>
      </c>
      <c r="HO359" s="197">
        <v>138</v>
      </c>
      <c r="HP359" s="197">
        <v>135</v>
      </c>
      <c r="HQ359" s="197">
        <v>135</v>
      </c>
      <c r="HR359" s="197">
        <v>135</v>
      </c>
      <c r="HS359" s="197">
        <v>135</v>
      </c>
      <c r="HT359" s="197">
        <v>135</v>
      </c>
      <c r="HU359" s="197">
        <v>135</v>
      </c>
      <c r="HV359" s="198"/>
      <c r="HW359" s="197">
        <v>135</v>
      </c>
      <c r="HX359" s="197">
        <v>135</v>
      </c>
      <c r="HY359" s="197">
        <v>135</v>
      </c>
      <c r="HZ359" s="197">
        <v>135</v>
      </c>
      <c r="IA359" s="197">
        <v>135</v>
      </c>
      <c r="IB359" s="197">
        <v>135</v>
      </c>
      <c r="IC359" s="197">
        <v>135</v>
      </c>
      <c r="ID359" s="197">
        <v>135</v>
      </c>
      <c r="IE359" s="197">
        <v>135</v>
      </c>
      <c r="IF359" s="197">
        <v>135</v>
      </c>
      <c r="IG359" s="197">
        <v>135</v>
      </c>
      <c r="IH359" s="197">
        <v>135</v>
      </c>
      <c r="II359" s="197">
        <v>135</v>
      </c>
      <c r="IJ359" s="197">
        <v>135</v>
      </c>
      <c r="IK359" s="197">
        <v>135</v>
      </c>
      <c r="IL359" s="197">
        <v>135</v>
      </c>
      <c r="IM359" s="197">
        <v>134</v>
      </c>
      <c r="IN359" s="197">
        <v>134</v>
      </c>
      <c r="IO359" s="197">
        <v>134</v>
      </c>
      <c r="IP359" s="197">
        <v>134</v>
      </c>
      <c r="IQ359" s="197">
        <v>134</v>
      </c>
      <c r="IR359" s="197">
        <v>134</v>
      </c>
      <c r="IS359" s="197">
        <v>134</v>
      </c>
      <c r="IT359" s="197">
        <v>134</v>
      </c>
      <c r="IU359" s="197">
        <v>134</v>
      </c>
      <c r="IV359" s="197">
        <v>134</v>
      </c>
      <c r="IW359" s="197">
        <v>134</v>
      </c>
      <c r="IX359" s="197">
        <v>134</v>
      </c>
      <c r="IY359" s="197">
        <v>134</v>
      </c>
      <c r="IZ359" s="198"/>
      <c r="JA359" s="197">
        <v>134</v>
      </c>
      <c r="JB359" s="197">
        <v>134</v>
      </c>
      <c r="JC359" s="197">
        <v>134</v>
      </c>
      <c r="JD359" s="195">
        <v>134</v>
      </c>
      <c r="JE359" s="195">
        <v>134</v>
      </c>
      <c r="JF359" s="195">
        <v>134</v>
      </c>
      <c r="JG359" s="195">
        <v>134</v>
      </c>
      <c r="JH359" s="195">
        <v>134</v>
      </c>
      <c r="JI359" s="195">
        <v>134</v>
      </c>
      <c r="JJ359" s="195"/>
      <c r="JK359" s="197">
        <v>134</v>
      </c>
      <c r="JL359" s="197">
        <v>134</v>
      </c>
      <c r="JM359" s="197">
        <v>134</v>
      </c>
      <c r="JN359" s="197">
        <v>134</v>
      </c>
      <c r="JO359" s="197">
        <v>134</v>
      </c>
      <c r="JP359" s="197">
        <v>134</v>
      </c>
      <c r="JQ359" s="198"/>
      <c r="JR359" s="197">
        <v>134</v>
      </c>
      <c r="JS359" s="197">
        <v>134</v>
      </c>
      <c r="JT359" s="197">
        <v>134</v>
      </c>
      <c r="JU359" s="197">
        <v>134</v>
      </c>
      <c r="JV359" s="197">
        <v>134</v>
      </c>
      <c r="JW359" s="197">
        <v>134</v>
      </c>
      <c r="JX359" s="197">
        <v>134</v>
      </c>
      <c r="JY359" s="197">
        <v>134</v>
      </c>
      <c r="JZ359" s="197">
        <v>134</v>
      </c>
      <c r="KA359" s="197">
        <v>134</v>
      </c>
      <c r="KB359" s="197">
        <v>134</v>
      </c>
      <c r="KC359" s="197">
        <v>134</v>
      </c>
      <c r="KD359" s="197">
        <v>134</v>
      </c>
      <c r="KE359" s="197">
        <v>134</v>
      </c>
      <c r="KF359" s="197">
        <v>134</v>
      </c>
      <c r="KG359" s="197">
        <v>134</v>
      </c>
      <c r="KH359" s="197">
        <v>134</v>
      </c>
      <c r="KI359" s="197">
        <v>134</v>
      </c>
      <c r="KJ359" s="197">
        <v>134</v>
      </c>
      <c r="KK359" s="197">
        <v>134</v>
      </c>
      <c r="KL359" s="197">
        <v>134</v>
      </c>
      <c r="KM359" s="197">
        <v>134</v>
      </c>
      <c r="KN359" s="197">
        <v>134</v>
      </c>
      <c r="KO359" s="197">
        <v>134</v>
      </c>
      <c r="KP359" s="197">
        <v>134</v>
      </c>
      <c r="KQ359" s="197">
        <v>134</v>
      </c>
      <c r="KR359" s="197">
        <v>134</v>
      </c>
      <c r="KS359" s="197">
        <v>134</v>
      </c>
      <c r="KT359" s="197">
        <v>134</v>
      </c>
      <c r="KU359" s="197">
        <v>134</v>
      </c>
      <c r="KV359" s="197">
        <v>134</v>
      </c>
      <c r="KW359" s="197">
        <v>134</v>
      </c>
      <c r="KX359" s="198"/>
      <c r="KY359" s="198"/>
      <c r="KZ359" s="198"/>
      <c r="LA359" s="198"/>
      <c r="LB359" s="197">
        <v>134</v>
      </c>
      <c r="LC359" s="197">
        <v>134</v>
      </c>
      <c r="LD359" s="197">
        <v>134</v>
      </c>
      <c r="LE359" s="197">
        <v>134</v>
      </c>
      <c r="LF359" s="197">
        <v>0</v>
      </c>
      <c r="LG359" s="197">
        <v>134</v>
      </c>
      <c r="LH359" s="198"/>
      <c r="LI359" s="198"/>
      <c r="LJ359" s="198"/>
      <c r="LK359" s="198"/>
      <c r="LL359" s="198"/>
      <c r="LM359" s="198"/>
      <c r="LN359" s="198"/>
      <c r="LO359" s="198"/>
      <c r="LP359" s="198"/>
      <c r="LQ359" s="197">
        <v>134</v>
      </c>
      <c r="LR359" s="198"/>
      <c r="LS359" s="198"/>
      <c r="LT359" s="198"/>
      <c r="LU359" s="198"/>
      <c r="LV359" s="198"/>
      <c r="LW359" s="198"/>
      <c r="LX359" s="198"/>
      <c r="LY359" s="198"/>
      <c r="LZ359" s="198"/>
      <c r="MA359" s="198"/>
      <c r="MB359" s="198"/>
      <c r="MC359" s="198"/>
      <c r="MD359" s="198"/>
      <c r="ME359" s="198"/>
      <c r="MF359" s="198"/>
      <c r="MG359" s="198"/>
      <c r="MH359" s="198"/>
      <c r="MI359" s="198"/>
      <c r="MJ359" s="198"/>
      <c r="MK359" s="198"/>
      <c r="ML359" s="198"/>
      <c r="MM359" s="198"/>
      <c r="MN359" s="197">
        <v>134</v>
      </c>
      <c r="MO359" s="197">
        <v>126</v>
      </c>
      <c r="MP359" s="198"/>
      <c r="MQ359" s="197">
        <v>126</v>
      </c>
      <c r="MR359" s="198"/>
      <c r="MS359" s="198"/>
      <c r="MT359" s="198"/>
      <c r="MU359" s="198"/>
      <c r="MV359" s="198"/>
      <c r="MW359" s="198"/>
      <c r="MX359" s="198"/>
      <c r="MY359" s="198"/>
      <c r="MZ359" s="198"/>
      <c r="NA359" s="197">
        <v>126</v>
      </c>
      <c r="NB359" s="198"/>
      <c r="NC359" s="198"/>
      <c r="ND359" s="198"/>
      <c r="NE359" s="198"/>
      <c r="NF359" s="198"/>
      <c r="NG359" s="198"/>
      <c r="NH359" s="198"/>
      <c r="NI359" s="198"/>
      <c r="NJ359" s="198"/>
      <c r="NK359" s="198"/>
      <c r="NL359" s="198"/>
      <c r="NM359" s="198"/>
      <c r="NN359" s="198"/>
      <c r="NO359" s="198"/>
      <c r="NP359" s="198"/>
      <c r="NQ359" s="198"/>
      <c r="NR359" s="198"/>
      <c r="NS359" s="198"/>
      <c r="NT359" s="198"/>
      <c r="NU359" s="198"/>
      <c r="NV359" s="198"/>
      <c r="NW359" s="198"/>
      <c r="NX359" s="198"/>
      <c r="NY359" s="198"/>
      <c r="NZ359" s="198"/>
      <c r="OA359" s="198"/>
      <c r="OB359" s="198"/>
      <c r="OC359" s="198"/>
      <c r="OD359" s="198"/>
      <c r="OE359" s="198"/>
      <c r="OF359" s="198"/>
      <c r="OG359" s="198"/>
      <c r="OH359" s="198"/>
      <c r="OI359" s="198"/>
      <c r="OJ359" s="198"/>
      <c r="OK359" s="198"/>
      <c r="OL359" s="198"/>
      <c r="OM359" s="198"/>
      <c r="ON359" s="198"/>
      <c r="OO359" s="198"/>
      <c r="OP359" s="198"/>
      <c r="OQ359" s="198"/>
      <c r="OR359" s="198"/>
      <c r="OS359" s="198"/>
      <c r="OT359" s="198"/>
      <c r="OU359" s="198"/>
      <c r="OV359" s="198"/>
      <c r="OW359" s="198"/>
      <c r="OX359" s="198"/>
      <c r="OY359" s="198"/>
      <c r="OZ359" s="198"/>
      <c r="PA359" s="198"/>
      <c r="PB359" s="198"/>
      <c r="PC359" s="198"/>
      <c r="PD359" s="198"/>
      <c r="PE359" s="198"/>
      <c r="PF359" s="198"/>
      <c r="PG359" s="198"/>
      <c r="PH359" s="198"/>
      <c r="PI359" s="198"/>
      <c r="PJ359" s="198"/>
      <c r="PK359" s="198"/>
      <c r="PL359" s="198"/>
      <c r="PM359" s="198"/>
      <c r="PN359" s="198"/>
      <c r="PO359" s="198"/>
      <c r="PP359" s="198"/>
      <c r="PQ359" s="198"/>
      <c r="PR359" s="198"/>
      <c r="PS359" s="198"/>
      <c r="PT359" s="198"/>
      <c r="PU359" s="198"/>
      <c r="PV359" s="198"/>
      <c r="PW359" s="198"/>
      <c r="PX359" s="261"/>
      <c r="PY359" s="261"/>
      <c r="PZ359" s="261"/>
      <c r="QA359" s="261"/>
      <c r="QB359" s="261"/>
      <c r="QC359" s="261"/>
      <c r="QD359" s="261"/>
      <c r="QE359" s="261"/>
      <c r="QF359" s="261"/>
      <c r="QG359" s="261"/>
      <c r="QH359" s="261"/>
      <c r="QI359" s="261"/>
      <c r="QJ359" s="261"/>
      <c r="QK359" s="261"/>
      <c r="QL359" s="261"/>
      <c r="QM359" s="261"/>
      <c r="QN359" s="261"/>
      <c r="QO359" s="261"/>
      <c r="QP359" s="261"/>
      <c r="QQ359" s="261"/>
      <c r="QR359" s="261"/>
      <c r="QS359" s="261"/>
      <c r="QT359" s="261"/>
      <c r="QU359" s="261"/>
      <c r="QV359" s="261"/>
      <c r="QW359" s="261"/>
      <c r="QX359" s="261"/>
      <c r="QY359" s="261"/>
      <c r="QZ359" s="261"/>
      <c r="RA359" s="261"/>
      <c r="RB359" s="261"/>
      <c r="RC359" s="261"/>
      <c r="RD359" s="261"/>
      <c r="RE359" s="261"/>
      <c r="RF359" s="261"/>
      <c r="RG359" s="261"/>
      <c r="RH359" s="261"/>
      <c r="RI359" s="261"/>
      <c r="RJ359" s="261"/>
      <c r="RK359" s="261"/>
      <c r="RL359" s="261"/>
      <c r="RM359" s="261"/>
      <c r="RN359" s="261"/>
      <c r="RO359" s="261"/>
      <c r="RP359" s="261"/>
      <c r="RQ359" s="261"/>
      <c r="RR359" s="261"/>
      <c r="RS359" s="261"/>
      <c r="RT359" s="261"/>
      <c r="RU359" s="261"/>
      <c r="RV359" s="261"/>
      <c r="RW359" s="261"/>
      <c r="RX359" s="261"/>
      <c r="RY359" s="261"/>
      <c r="RZ359" s="261"/>
      <c r="SA359" s="261"/>
      <c r="SB359" s="261"/>
      <c r="SC359" s="261"/>
      <c r="SD359" s="261"/>
      <c r="SE359" s="261"/>
    </row>
    <row r="360" spans="1:499" x14ac:dyDescent="0.2">
      <c r="A360" s="230" t="s">
        <v>830</v>
      </c>
      <c r="B360" s="231" t="s">
        <v>5502</v>
      </c>
      <c r="C360" s="225"/>
      <c r="D360" s="225"/>
      <c r="E360" s="225"/>
      <c r="F360" s="226" t="s">
        <v>6099</v>
      </c>
      <c r="G360" s="226" t="s">
        <v>5804</v>
      </c>
      <c r="H360" s="226" t="s">
        <v>5804</v>
      </c>
      <c r="I360" s="226" t="s">
        <v>6096</v>
      </c>
      <c r="J360" s="226"/>
      <c r="K360" s="226"/>
      <c r="L360" s="226"/>
      <c r="M360" s="226"/>
      <c r="N360" s="226" t="s">
        <v>5788</v>
      </c>
      <c r="O360" s="226" t="s">
        <v>5785</v>
      </c>
      <c r="P360" s="226"/>
      <c r="Q360" s="237">
        <v>0</v>
      </c>
      <c r="R360" s="238"/>
      <c r="S360" s="238"/>
      <c r="T360" s="238"/>
      <c r="U360" s="238"/>
      <c r="V360" s="238"/>
      <c r="W360" s="232" t="s">
        <v>5565</v>
      </c>
      <c r="X360" s="232"/>
      <c r="Y360" s="232" t="s">
        <v>5556</v>
      </c>
      <c r="Z360" s="235">
        <v>4.74</v>
      </c>
      <c r="AA360" s="235">
        <v>6.4</v>
      </c>
      <c r="AB360" s="235">
        <v>0</v>
      </c>
      <c r="AC360" s="224">
        <v>36526</v>
      </c>
      <c r="AD360" s="224">
        <v>36526</v>
      </c>
      <c r="AE360" s="125">
        <v>14</v>
      </c>
      <c r="AF360" s="125">
        <v>14</v>
      </c>
      <c r="AG360" s="125">
        <v>24</v>
      </c>
      <c r="AH360" s="236">
        <v>1</v>
      </c>
      <c r="AI360" s="236"/>
      <c r="AJ360" s="125" t="s">
        <v>6258</v>
      </c>
      <c r="AK360" s="175"/>
      <c r="AL360" s="125" t="s">
        <v>820</v>
      </c>
      <c r="AM360" s="27" t="s">
        <v>820</v>
      </c>
      <c r="AN360" s="126">
        <v>0.31</v>
      </c>
      <c r="AO360" s="126">
        <v>0</v>
      </c>
      <c r="AP360" s="126">
        <v>90.3</v>
      </c>
      <c r="AQ360" s="126">
        <v>0.8</v>
      </c>
      <c r="AR360" s="125">
        <v>0</v>
      </c>
      <c r="AS360" s="125">
        <v>0</v>
      </c>
      <c r="AT360" s="178"/>
      <c r="AU360" s="178"/>
      <c r="AV360" s="178"/>
      <c r="AW360" s="239" t="s">
        <v>914</v>
      </c>
      <c r="AX360" s="239" t="s">
        <v>5409</v>
      </c>
      <c r="AY360" s="127"/>
      <c r="AZ360" s="127"/>
      <c r="BA360" s="128">
        <v>1</v>
      </c>
      <c r="BB360" s="128" t="s">
        <v>489</v>
      </c>
      <c r="BC360" s="128"/>
      <c r="BD360" s="128">
        <v>1</v>
      </c>
      <c r="BE360" s="129" t="s">
        <v>541</v>
      </c>
      <c r="BF360" s="130">
        <v>1</v>
      </c>
      <c r="BG360" s="240"/>
      <c r="BH360" s="241"/>
      <c r="BI360" s="190"/>
      <c r="BJ360" s="131">
        <v>0</v>
      </c>
      <c r="BK360" s="191">
        <v>15</v>
      </c>
      <c r="BL360" s="13">
        <v>0</v>
      </c>
      <c r="BM360" s="13">
        <v>0</v>
      </c>
      <c r="BN360" s="27" t="s">
        <v>702</v>
      </c>
      <c r="BO360" s="13" t="s">
        <v>702</v>
      </c>
      <c r="BP360" s="222">
        <v>0</v>
      </c>
      <c r="BQ360" s="132"/>
      <c r="BR360" s="133"/>
      <c r="BS360" s="125">
        <v>1000000000</v>
      </c>
      <c r="BT360" s="134">
        <v>112</v>
      </c>
      <c r="BU360" s="135">
        <v>0</v>
      </c>
      <c r="BV360" s="134">
        <v>0</v>
      </c>
      <c r="BW360" s="136">
        <v>0</v>
      </c>
      <c r="BX360" s="136">
        <v>0</v>
      </c>
      <c r="BY360" s="136">
        <v>0</v>
      </c>
      <c r="BZ360" s="134">
        <v>0</v>
      </c>
      <c r="CA360" s="134">
        <v>0</v>
      </c>
      <c r="CB360" s="134">
        <v>112</v>
      </c>
      <c r="CC360" s="135">
        <v>0</v>
      </c>
      <c r="CD360" s="134"/>
      <c r="CE360" s="134"/>
      <c r="CF360" s="137">
        <v>0</v>
      </c>
      <c r="CG360" s="134">
        <v>0</v>
      </c>
      <c r="CH360" s="132"/>
      <c r="CI360" s="132"/>
      <c r="CJ360" s="229" t="s">
        <v>820</v>
      </c>
      <c r="CK360" s="233" t="s">
        <v>820</v>
      </c>
      <c r="CL360" s="138">
        <v>0</v>
      </c>
      <c r="CM360" s="138">
        <v>0</v>
      </c>
      <c r="CN360" s="135">
        <v>0</v>
      </c>
      <c r="CO360" s="135">
        <v>0</v>
      </c>
      <c r="CP360" s="139"/>
      <c r="CQ360" s="135">
        <v>0</v>
      </c>
      <c r="CR360" s="179">
        <v>42304</v>
      </c>
      <c r="CS360" s="180">
        <v>43395</v>
      </c>
      <c r="CT360" s="181">
        <v>43493</v>
      </c>
      <c r="CU360" s="181">
        <v>36526</v>
      </c>
      <c r="CV360" s="181">
        <v>36526</v>
      </c>
      <c r="CW360" s="181">
        <v>36526</v>
      </c>
      <c r="CX360" s="181">
        <v>36624</v>
      </c>
      <c r="CY360" s="135">
        <v>0.1888698474155743</v>
      </c>
      <c r="CZ360" s="134">
        <v>0</v>
      </c>
      <c r="DA360" s="135">
        <v>1.3333333333333334E-2</v>
      </c>
      <c r="DB360" s="135">
        <v>0</v>
      </c>
      <c r="DC360" s="135">
        <v>0</v>
      </c>
      <c r="DD360" s="135">
        <v>0</v>
      </c>
      <c r="DE360" s="140">
        <v>0.38666666666666666</v>
      </c>
      <c r="DF360" s="13" t="s">
        <v>820</v>
      </c>
      <c r="DG360" s="80" t="s">
        <v>820</v>
      </c>
      <c r="DH360" s="18" t="b">
        <v>0</v>
      </c>
      <c r="DI360" s="79"/>
      <c r="DJ360" s="79"/>
      <c r="DK360" s="192"/>
      <c r="DL360" s="174"/>
      <c r="DM360" s="193"/>
      <c r="DN360" s="135"/>
      <c r="DO360" s="79"/>
      <c r="DP360" s="79"/>
      <c r="DQ360" s="79"/>
      <c r="DR360" s="79"/>
      <c r="DS360" s="79"/>
      <c r="DT360" s="79"/>
      <c r="DU360" s="79"/>
      <c r="DV360" s="18"/>
      <c r="DW360" s="18"/>
      <c r="DX360" s="18"/>
      <c r="DY360" s="177"/>
      <c r="DZ360" s="177">
        <v>0</v>
      </c>
      <c r="EA360" s="177">
        <v>0</v>
      </c>
      <c r="EB360" s="177">
        <v>0</v>
      </c>
      <c r="EC360" s="177">
        <v>0</v>
      </c>
      <c r="ED360" s="177">
        <v>0</v>
      </c>
      <c r="EE360" s="177">
        <v>0</v>
      </c>
      <c r="EF360" s="177">
        <v>0</v>
      </c>
      <c r="EG360" s="177">
        <v>0</v>
      </c>
      <c r="EH360" s="177">
        <v>0</v>
      </c>
      <c r="EI360" s="177">
        <v>0</v>
      </c>
      <c r="EJ360" s="177">
        <v>0</v>
      </c>
      <c r="EK360" s="177">
        <v>0</v>
      </c>
      <c r="EL360" s="177">
        <v>0</v>
      </c>
      <c r="EM360" s="177">
        <v>0</v>
      </c>
      <c r="EN360" s="177">
        <v>0</v>
      </c>
      <c r="EO360" s="177">
        <v>0</v>
      </c>
      <c r="EP360" s="177">
        <v>0</v>
      </c>
      <c r="EQ360" s="177">
        <v>0</v>
      </c>
      <c r="ER360" s="177">
        <v>0</v>
      </c>
      <c r="ES360" s="177">
        <v>0</v>
      </c>
      <c r="ET360" s="177">
        <v>0</v>
      </c>
      <c r="EU360" s="177">
        <v>0</v>
      </c>
      <c r="EV360" s="177">
        <v>0</v>
      </c>
      <c r="EW360" s="177">
        <v>0</v>
      </c>
      <c r="EX360" s="177">
        <v>0</v>
      </c>
      <c r="EY360" s="177">
        <v>0</v>
      </c>
      <c r="EZ360" s="177">
        <v>0</v>
      </c>
      <c r="FA360" s="177">
        <v>0</v>
      </c>
      <c r="FB360" s="177">
        <v>0</v>
      </c>
      <c r="FC360" s="196"/>
      <c r="FD360" s="196"/>
      <c r="FE360" s="195">
        <v>116</v>
      </c>
      <c r="FF360" s="196"/>
      <c r="FG360" s="195">
        <v>116</v>
      </c>
      <c r="FH360" s="195">
        <v>115</v>
      </c>
      <c r="FI360" s="197">
        <v>115</v>
      </c>
      <c r="FJ360" s="197">
        <v>115</v>
      </c>
      <c r="FK360" s="197">
        <v>114</v>
      </c>
      <c r="FL360" s="197">
        <v>114</v>
      </c>
      <c r="FM360" s="197">
        <v>114</v>
      </c>
      <c r="FN360" s="197">
        <v>114</v>
      </c>
      <c r="FO360" s="197">
        <v>114</v>
      </c>
      <c r="FP360" s="197">
        <v>114</v>
      </c>
      <c r="FQ360" s="197">
        <v>114</v>
      </c>
      <c r="FR360" s="197">
        <v>114</v>
      </c>
      <c r="FS360" s="197">
        <v>114</v>
      </c>
      <c r="FT360" s="197">
        <v>114</v>
      </c>
      <c r="FU360" s="197">
        <v>114</v>
      </c>
      <c r="FV360" s="197">
        <v>114</v>
      </c>
      <c r="FW360" s="197">
        <v>114</v>
      </c>
      <c r="FX360" s="197">
        <v>114</v>
      </c>
      <c r="FY360" s="197">
        <v>114</v>
      </c>
      <c r="FZ360" s="197">
        <v>114</v>
      </c>
      <c r="GA360" s="197">
        <v>114</v>
      </c>
      <c r="GB360" s="197">
        <v>114</v>
      </c>
      <c r="GC360" s="197">
        <v>114</v>
      </c>
      <c r="GD360" s="197">
        <v>114</v>
      </c>
      <c r="GE360" s="197">
        <v>114</v>
      </c>
      <c r="GF360" s="197">
        <v>114</v>
      </c>
      <c r="GG360" s="197">
        <v>114</v>
      </c>
      <c r="GH360" s="197">
        <v>114</v>
      </c>
      <c r="GI360" s="197">
        <v>114</v>
      </c>
      <c r="GJ360" s="197">
        <v>114</v>
      </c>
      <c r="GK360" s="197">
        <v>114</v>
      </c>
      <c r="GL360" s="197">
        <v>114</v>
      </c>
      <c r="GM360" s="197">
        <v>114</v>
      </c>
      <c r="GN360" s="197">
        <v>114</v>
      </c>
      <c r="GO360" s="197">
        <v>114</v>
      </c>
      <c r="GP360" s="197">
        <v>114</v>
      </c>
      <c r="GQ360" s="197">
        <v>114</v>
      </c>
      <c r="GR360" s="197">
        <v>114</v>
      </c>
      <c r="GS360" s="197">
        <v>114</v>
      </c>
      <c r="GT360" s="197">
        <v>114</v>
      </c>
      <c r="GU360" s="197">
        <v>114</v>
      </c>
      <c r="GV360" s="197">
        <v>114</v>
      </c>
      <c r="GW360" s="197">
        <v>114</v>
      </c>
      <c r="GX360" s="197">
        <v>114</v>
      </c>
      <c r="GY360" s="197">
        <v>114</v>
      </c>
      <c r="GZ360" s="197">
        <v>114</v>
      </c>
      <c r="HA360" s="197">
        <v>113</v>
      </c>
      <c r="HB360" s="197">
        <v>113</v>
      </c>
      <c r="HC360" s="197">
        <v>113</v>
      </c>
      <c r="HD360" s="197">
        <v>113</v>
      </c>
      <c r="HE360" s="197">
        <v>1</v>
      </c>
      <c r="HF360" s="197">
        <v>113</v>
      </c>
      <c r="HG360" s="197">
        <v>113</v>
      </c>
      <c r="HH360" s="197">
        <v>113</v>
      </c>
      <c r="HI360" s="197">
        <v>113</v>
      </c>
      <c r="HJ360" s="197">
        <v>113</v>
      </c>
      <c r="HK360" s="197">
        <v>113</v>
      </c>
      <c r="HL360" s="196"/>
      <c r="HM360" s="197">
        <v>113</v>
      </c>
      <c r="HN360" s="197">
        <v>113</v>
      </c>
      <c r="HO360" s="197">
        <v>113</v>
      </c>
      <c r="HP360" s="197">
        <v>113</v>
      </c>
      <c r="HQ360" s="197">
        <v>113</v>
      </c>
      <c r="HR360" s="197">
        <v>113</v>
      </c>
      <c r="HS360" s="197">
        <v>113</v>
      </c>
      <c r="HT360" s="197">
        <v>113</v>
      </c>
      <c r="HU360" s="197">
        <v>113</v>
      </c>
      <c r="HV360" s="196"/>
      <c r="HW360" s="197">
        <v>113</v>
      </c>
      <c r="HX360" s="197">
        <v>113</v>
      </c>
      <c r="HY360" s="197">
        <v>113</v>
      </c>
      <c r="HZ360" s="197">
        <v>113</v>
      </c>
      <c r="IA360" s="197">
        <v>113</v>
      </c>
      <c r="IB360" s="197">
        <v>113</v>
      </c>
      <c r="IC360" s="197">
        <v>113</v>
      </c>
      <c r="ID360" s="197">
        <v>113</v>
      </c>
      <c r="IE360" s="197">
        <v>113</v>
      </c>
      <c r="IF360" s="197">
        <v>113</v>
      </c>
      <c r="IG360" s="197">
        <v>113</v>
      </c>
      <c r="IH360" s="197">
        <v>113</v>
      </c>
      <c r="II360" s="197">
        <v>113</v>
      </c>
      <c r="IJ360" s="197">
        <v>113</v>
      </c>
      <c r="IK360" s="197">
        <v>113</v>
      </c>
      <c r="IL360" s="197">
        <v>113</v>
      </c>
      <c r="IM360" s="197">
        <v>112</v>
      </c>
      <c r="IN360" s="197">
        <v>112</v>
      </c>
      <c r="IO360" s="197">
        <v>112</v>
      </c>
      <c r="IP360" s="197">
        <v>112</v>
      </c>
      <c r="IQ360" s="197">
        <v>112</v>
      </c>
      <c r="IR360" s="197">
        <v>112</v>
      </c>
      <c r="IS360" s="197">
        <v>112</v>
      </c>
      <c r="IT360" s="197">
        <v>112</v>
      </c>
      <c r="IU360" s="197">
        <v>112</v>
      </c>
      <c r="IV360" s="197">
        <v>112</v>
      </c>
      <c r="IW360" s="197">
        <v>112</v>
      </c>
      <c r="IX360" s="197">
        <v>112</v>
      </c>
      <c r="IY360" s="197">
        <v>112</v>
      </c>
      <c r="IZ360" s="196"/>
      <c r="JA360" s="197">
        <v>112</v>
      </c>
      <c r="JB360" s="197">
        <v>112</v>
      </c>
      <c r="JC360" s="197">
        <v>112</v>
      </c>
      <c r="JD360" s="195">
        <v>112</v>
      </c>
      <c r="JE360" s="195">
        <v>112</v>
      </c>
      <c r="JF360" s="195">
        <v>112</v>
      </c>
      <c r="JG360" s="195">
        <v>112</v>
      </c>
      <c r="JH360" s="195">
        <v>112</v>
      </c>
      <c r="JI360" s="195">
        <v>112</v>
      </c>
      <c r="JJ360" s="195"/>
      <c r="JK360" s="197">
        <v>112</v>
      </c>
      <c r="JL360" s="195">
        <v>112</v>
      </c>
      <c r="JM360" s="195">
        <v>112</v>
      </c>
      <c r="JN360" s="195">
        <v>112</v>
      </c>
      <c r="JO360" s="195">
        <v>112</v>
      </c>
      <c r="JP360" s="195">
        <v>112</v>
      </c>
      <c r="JQ360" s="196"/>
      <c r="JR360" s="195">
        <v>112</v>
      </c>
      <c r="JS360" s="195">
        <v>112</v>
      </c>
      <c r="JT360" s="195">
        <v>112</v>
      </c>
      <c r="JU360" s="195">
        <v>112</v>
      </c>
      <c r="JV360" s="195">
        <v>112</v>
      </c>
      <c r="JW360" s="195">
        <v>112</v>
      </c>
      <c r="JX360" s="195">
        <v>112</v>
      </c>
      <c r="JY360" s="195">
        <v>112</v>
      </c>
      <c r="JZ360" s="195">
        <v>112</v>
      </c>
      <c r="KA360" s="195">
        <v>112</v>
      </c>
      <c r="KB360" s="195">
        <v>112</v>
      </c>
      <c r="KC360" s="195">
        <v>112</v>
      </c>
      <c r="KD360" s="195">
        <v>112</v>
      </c>
      <c r="KE360" s="195">
        <v>112</v>
      </c>
      <c r="KF360" s="195">
        <v>112</v>
      </c>
      <c r="KG360" s="195">
        <v>112</v>
      </c>
      <c r="KH360" s="195">
        <v>112</v>
      </c>
      <c r="KI360" s="195">
        <v>112</v>
      </c>
      <c r="KJ360" s="195">
        <v>112</v>
      </c>
      <c r="KK360" s="195">
        <v>112</v>
      </c>
      <c r="KL360" s="195">
        <v>112</v>
      </c>
      <c r="KM360" s="195">
        <v>112</v>
      </c>
      <c r="KN360" s="195">
        <v>112</v>
      </c>
      <c r="KO360" s="195">
        <v>112</v>
      </c>
      <c r="KP360" s="195">
        <v>112</v>
      </c>
      <c r="KQ360" s="195">
        <v>112</v>
      </c>
      <c r="KR360" s="195">
        <v>112</v>
      </c>
      <c r="KS360" s="195">
        <v>112</v>
      </c>
      <c r="KT360" s="195">
        <v>112</v>
      </c>
      <c r="KU360" s="195">
        <v>112</v>
      </c>
      <c r="KV360" s="195">
        <v>112</v>
      </c>
      <c r="KW360" s="195">
        <v>112</v>
      </c>
      <c r="KX360" s="196"/>
      <c r="KY360" s="196"/>
      <c r="KZ360" s="196"/>
      <c r="LA360" s="196"/>
      <c r="LB360" s="195">
        <v>112</v>
      </c>
      <c r="LC360" s="195">
        <v>112</v>
      </c>
      <c r="LD360" s="195">
        <v>112</v>
      </c>
      <c r="LE360" s="195">
        <v>112</v>
      </c>
      <c r="LF360" s="195">
        <v>0</v>
      </c>
      <c r="LG360" s="195">
        <v>112</v>
      </c>
      <c r="LH360" s="196"/>
      <c r="LI360" s="196"/>
      <c r="LJ360" s="196"/>
      <c r="LK360" s="196"/>
      <c r="LL360" s="196"/>
      <c r="LM360" s="196"/>
      <c r="LN360" s="196"/>
      <c r="LO360" s="196"/>
      <c r="LP360" s="196"/>
      <c r="LQ360" s="195">
        <v>112</v>
      </c>
      <c r="LR360" s="196"/>
      <c r="LS360" s="196"/>
      <c r="LT360" s="196"/>
      <c r="LU360" s="196"/>
      <c r="LV360" s="196"/>
      <c r="LW360" s="196"/>
      <c r="LX360" s="196"/>
      <c r="LY360" s="196"/>
      <c r="LZ360" s="196"/>
      <c r="MA360" s="196"/>
      <c r="MB360" s="196"/>
      <c r="MC360" s="196"/>
      <c r="MD360" s="196"/>
      <c r="ME360" s="196"/>
      <c r="MF360" s="196"/>
      <c r="MG360" s="196"/>
      <c r="MH360" s="196"/>
      <c r="MI360" s="196"/>
      <c r="MJ360" s="196"/>
      <c r="MK360" s="196"/>
      <c r="ML360" s="196"/>
      <c r="MM360" s="196"/>
      <c r="MN360" s="195">
        <v>112</v>
      </c>
      <c r="MO360" s="195">
        <v>112</v>
      </c>
      <c r="MP360" s="196"/>
      <c r="MQ360" s="195">
        <v>112</v>
      </c>
      <c r="MR360" s="196"/>
      <c r="MS360" s="196"/>
      <c r="MT360" s="196"/>
      <c r="MU360" s="196"/>
      <c r="MV360" s="196"/>
      <c r="MW360" s="196"/>
      <c r="MX360" s="196"/>
      <c r="MY360" s="196"/>
      <c r="MZ360" s="196"/>
      <c r="NA360" s="195">
        <v>112</v>
      </c>
      <c r="NB360" s="196"/>
      <c r="NC360" s="196"/>
      <c r="ND360" s="196"/>
      <c r="NE360" s="196"/>
      <c r="NF360" s="196"/>
      <c r="NG360" s="196"/>
      <c r="NH360" s="196"/>
      <c r="NI360" s="196"/>
      <c r="NJ360" s="196"/>
      <c r="NK360" s="196"/>
      <c r="NL360" s="196"/>
      <c r="NM360" s="196"/>
      <c r="NN360" s="196"/>
      <c r="NO360" s="196"/>
      <c r="NP360" s="196"/>
      <c r="NQ360" s="196"/>
      <c r="NR360" s="196"/>
      <c r="NS360" s="196"/>
      <c r="NT360" s="196"/>
      <c r="NU360" s="196"/>
      <c r="NV360" s="196"/>
      <c r="NW360" s="196"/>
      <c r="NX360" s="196"/>
      <c r="NY360" s="196"/>
      <c r="NZ360" s="196"/>
      <c r="OA360" s="196"/>
      <c r="OB360" s="196"/>
      <c r="OC360" s="196"/>
      <c r="OD360" s="196"/>
      <c r="OE360" s="196"/>
      <c r="OF360" s="196"/>
      <c r="OG360" s="196"/>
      <c r="OH360" s="196"/>
      <c r="OI360" s="196"/>
      <c r="OJ360" s="196"/>
      <c r="OK360" s="196"/>
      <c r="OL360" s="196"/>
      <c r="OM360" s="196"/>
      <c r="ON360" s="196"/>
      <c r="OO360" s="196"/>
      <c r="OP360" s="196"/>
      <c r="OQ360" s="196"/>
      <c r="OR360" s="196"/>
      <c r="OS360" s="196"/>
      <c r="OT360" s="196"/>
      <c r="OU360" s="196"/>
      <c r="OV360" s="196"/>
      <c r="OW360" s="196"/>
      <c r="OX360" s="196"/>
      <c r="OY360" s="196"/>
      <c r="OZ360" s="196"/>
      <c r="PA360" s="196"/>
      <c r="PB360" s="196"/>
      <c r="PC360" s="196"/>
      <c r="PD360" s="196"/>
      <c r="PE360" s="196"/>
      <c r="PF360" s="196"/>
      <c r="PG360" s="196"/>
      <c r="PH360" s="196"/>
      <c r="PI360" s="196"/>
      <c r="PJ360" s="196"/>
      <c r="PK360" s="196"/>
      <c r="PL360" s="196"/>
      <c r="PM360" s="196"/>
      <c r="PN360" s="196"/>
      <c r="PO360" s="196"/>
      <c r="PP360" s="196"/>
      <c r="PQ360" s="196"/>
      <c r="PR360" s="196"/>
      <c r="PS360" s="196"/>
      <c r="PT360" s="196"/>
      <c r="PU360" s="196"/>
      <c r="PV360" s="196"/>
      <c r="PW360" s="196"/>
      <c r="PX360" s="261"/>
      <c r="PY360" s="261"/>
      <c r="PZ360" s="261"/>
      <c r="QA360" s="261"/>
      <c r="QB360" s="261"/>
      <c r="QC360" s="261"/>
      <c r="QD360" s="261"/>
      <c r="QE360" s="261"/>
      <c r="QF360" s="261"/>
      <c r="QG360" s="261"/>
      <c r="QH360" s="261"/>
      <c r="QI360" s="261"/>
      <c r="QJ360" s="261"/>
      <c r="QK360" s="261"/>
      <c r="QL360" s="261"/>
      <c r="QM360" s="261"/>
      <c r="QN360" s="261"/>
      <c r="QO360" s="261"/>
      <c r="QP360" s="261"/>
      <c r="QQ360" s="261"/>
      <c r="QR360" s="261"/>
      <c r="QS360" s="261"/>
      <c r="QT360" s="261"/>
      <c r="QU360" s="261"/>
      <c r="QV360" s="261"/>
      <c r="QW360" s="261"/>
      <c r="QX360" s="261"/>
      <c r="QY360" s="261"/>
      <c r="QZ360" s="261"/>
      <c r="RA360" s="261"/>
      <c r="RB360" s="261"/>
      <c r="RC360" s="261"/>
      <c r="RD360" s="261"/>
      <c r="RE360" s="261"/>
      <c r="RF360" s="261"/>
      <c r="RG360" s="261"/>
      <c r="RH360" s="261"/>
      <c r="RI360" s="261"/>
      <c r="RJ360" s="261"/>
      <c r="RK360" s="261"/>
      <c r="RL360" s="261"/>
      <c r="RM360" s="261"/>
      <c r="RN360" s="261"/>
      <c r="RO360" s="261"/>
      <c r="RP360" s="261"/>
      <c r="RQ360" s="261"/>
      <c r="RR360" s="261"/>
      <c r="RS360" s="261"/>
      <c r="RT360" s="261"/>
      <c r="RU360" s="261"/>
      <c r="RV360" s="261"/>
      <c r="RW360" s="261"/>
      <c r="RX360" s="261"/>
      <c r="RY360" s="261"/>
      <c r="RZ360" s="261"/>
      <c r="SA360" s="261"/>
      <c r="SB360" s="261"/>
      <c r="SC360" s="261"/>
      <c r="SD360" s="261"/>
      <c r="SE360" s="261"/>
    </row>
    <row r="361" spans="1:499" x14ac:dyDescent="0.2">
      <c r="A361" s="230" t="s">
        <v>830</v>
      </c>
      <c r="B361" s="231" t="s">
        <v>5503</v>
      </c>
      <c r="C361" s="225"/>
      <c r="D361" s="225"/>
      <c r="E361" s="225"/>
      <c r="F361" s="226" t="s">
        <v>6100</v>
      </c>
      <c r="G361" s="226" t="s">
        <v>5804</v>
      </c>
      <c r="H361" s="226" t="s">
        <v>5804</v>
      </c>
      <c r="I361" s="226" t="s">
        <v>6096</v>
      </c>
      <c r="J361" s="226"/>
      <c r="K361" s="226"/>
      <c r="L361" s="226"/>
      <c r="M361" s="226"/>
      <c r="N361" s="226" t="s">
        <v>5788</v>
      </c>
      <c r="O361" s="226" t="s">
        <v>5785</v>
      </c>
      <c r="P361" s="226"/>
      <c r="Q361" s="237">
        <v>0</v>
      </c>
      <c r="R361" s="238"/>
      <c r="S361" s="238"/>
      <c r="T361" s="238"/>
      <c r="U361" s="238"/>
      <c r="V361" s="238"/>
      <c r="W361" s="232" t="s">
        <v>5555</v>
      </c>
      <c r="X361" s="232"/>
      <c r="Y361" s="232" t="s">
        <v>5556</v>
      </c>
      <c r="Z361" s="235">
        <v>3.08</v>
      </c>
      <c r="AA361" s="235">
        <v>5.05</v>
      </c>
      <c r="AB361" s="235">
        <v>0</v>
      </c>
      <c r="AC361" s="224">
        <v>36526</v>
      </c>
      <c r="AD361" s="224">
        <v>36526</v>
      </c>
      <c r="AE361" s="125">
        <v>14</v>
      </c>
      <c r="AF361" s="125">
        <v>14</v>
      </c>
      <c r="AG361" s="125">
        <v>24</v>
      </c>
      <c r="AH361" s="236">
        <v>1</v>
      </c>
      <c r="AI361" s="236"/>
      <c r="AJ361" s="125" t="s">
        <v>6258</v>
      </c>
      <c r="AK361" s="175"/>
      <c r="AL361" s="125" t="s">
        <v>820</v>
      </c>
      <c r="AM361" s="27" t="s">
        <v>820</v>
      </c>
      <c r="AN361" s="126">
        <v>0.12</v>
      </c>
      <c r="AO361" s="126">
        <v>0</v>
      </c>
      <c r="AP361" s="126">
        <v>0</v>
      </c>
      <c r="AQ361" s="126">
        <v>2.1</v>
      </c>
      <c r="AR361" s="125">
        <v>0</v>
      </c>
      <c r="AS361" s="125">
        <v>0</v>
      </c>
      <c r="AT361" s="178"/>
      <c r="AU361" s="178"/>
      <c r="AV361" s="178"/>
      <c r="AW361" s="239" t="s">
        <v>914</v>
      </c>
      <c r="AX361" s="239" t="s">
        <v>5409</v>
      </c>
      <c r="AY361" s="127"/>
      <c r="AZ361" s="127"/>
      <c r="BA361" s="128">
        <v>1</v>
      </c>
      <c r="BB361" s="128" t="s">
        <v>489</v>
      </c>
      <c r="BC361" s="128"/>
      <c r="BD361" s="128">
        <v>1</v>
      </c>
      <c r="BE361" s="129" t="s">
        <v>541</v>
      </c>
      <c r="BF361" s="130">
        <v>1</v>
      </c>
      <c r="BG361" s="240"/>
      <c r="BH361" s="241"/>
      <c r="BI361" s="190"/>
      <c r="BJ361" s="131">
        <v>0</v>
      </c>
      <c r="BK361" s="191">
        <v>6</v>
      </c>
      <c r="BL361" s="13">
        <v>0</v>
      </c>
      <c r="BM361" s="13">
        <v>0</v>
      </c>
      <c r="BN361" s="27" t="s">
        <v>702</v>
      </c>
      <c r="BO361" s="13" t="s">
        <v>702</v>
      </c>
      <c r="BP361" s="222">
        <v>0</v>
      </c>
      <c r="BQ361" s="132"/>
      <c r="BR361" s="133"/>
      <c r="BS361" s="125">
        <v>1000000000</v>
      </c>
      <c r="BT361" s="134">
        <v>0</v>
      </c>
      <c r="BU361" s="135">
        <v>0</v>
      </c>
      <c r="BV361" s="134">
        <v>0</v>
      </c>
      <c r="BW361" s="136">
        <v>0</v>
      </c>
      <c r="BX361" s="136">
        <v>0</v>
      </c>
      <c r="BY361" s="136">
        <v>0</v>
      </c>
      <c r="BZ361" s="134">
        <v>0</v>
      </c>
      <c r="CA361" s="134">
        <v>0</v>
      </c>
      <c r="CB361" s="134">
        <v>0</v>
      </c>
      <c r="CC361" s="135">
        <v>0</v>
      </c>
      <c r="CD361" s="134"/>
      <c r="CE361" s="134"/>
      <c r="CF361" s="137">
        <v>0</v>
      </c>
      <c r="CG361" s="134">
        <v>0</v>
      </c>
      <c r="CH361" s="132"/>
      <c r="CI361" s="132"/>
      <c r="CJ361" s="229" t="s">
        <v>820</v>
      </c>
      <c r="CK361" s="233" t="s">
        <v>820</v>
      </c>
      <c r="CL361" s="138">
        <v>0</v>
      </c>
      <c r="CM361" s="138">
        <v>0</v>
      </c>
      <c r="CN361" s="135">
        <v>0</v>
      </c>
      <c r="CO361" s="135">
        <v>0</v>
      </c>
      <c r="CP361" s="139"/>
      <c r="CQ361" s="135">
        <v>0</v>
      </c>
      <c r="CR361" s="179">
        <v>42304</v>
      </c>
      <c r="CS361" s="180">
        <v>43395</v>
      </c>
      <c r="CT361" s="181">
        <v>43493</v>
      </c>
      <c r="CU361" s="181">
        <v>36526</v>
      </c>
      <c r="CV361" s="181">
        <v>36526</v>
      </c>
      <c r="CW361" s="181">
        <v>36526</v>
      </c>
      <c r="CX361" s="181">
        <v>36624</v>
      </c>
      <c r="CY361" s="135">
        <v>1</v>
      </c>
      <c r="CZ361" s="134">
        <v>0</v>
      </c>
      <c r="DA361" s="135">
        <v>0.4</v>
      </c>
      <c r="DB361" s="135">
        <v>0</v>
      </c>
      <c r="DC361" s="135">
        <v>0</v>
      </c>
      <c r="DD361" s="135">
        <v>0</v>
      </c>
      <c r="DE361" s="140">
        <v>0</v>
      </c>
      <c r="DF361" s="13" t="s">
        <v>820</v>
      </c>
      <c r="DG361" s="80" t="s">
        <v>820</v>
      </c>
      <c r="DH361" s="18" t="b">
        <v>0</v>
      </c>
      <c r="DI361" s="79"/>
      <c r="DJ361" s="79"/>
      <c r="DK361" s="192"/>
      <c r="DL361" s="174"/>
      <c r="DM361" s="193"/>
      <c r="DN361" s="135"/>
      <c r="DO361" s="79"/>
      <c r="DP361" s="79"/>
      <c r="DQ361" s="79"/>
      <c r="DR361" s="79"/>
      <c r="DS361" s="79"/>
      <c r="DT361" s="79"/>
      <c r="DU361" s="79"/>
      <c r="DV361" s="18"/>
      <c r="DW361" s="18"/>
      <c r="DX361" s="18"/>
      <c r="DY361" s="177"/>
      <c r="DZ361" s="177">
        <v>0</v>
      </c>
      <c r="EA361" s="177">
        <v>0</v>
      </c>
      <c r="EB361" s="177">
        <v>0</v>
      </c>
      <c r="EC361" s="177">
        <v>0</v>
      </c>
      <c r="ED361" s="177">
        <v>0</v>
      </c>
      <c r="EE361" s="177">
        <v>0</v>
      </c>
      <c r="EF361" s="177">
        <v>0</v>
      </c>
      <c r="EG361" s="177">
        <v>0</v>
      </c>
      <c r="EH361" s="177">
        <v>0</v>
      </c>
      <c r="EI361" s="177">
        <v>0</v>
      </c>
      <c r="EJ361" s="177">
        <v>0</v>
      </c>
      <c r="EK361" s="177">
        <v>0</v>
      </c>
      <c r="EL361" s="177">
        <v>0</v>
      </c>
      <c r="EM361" s="177">
        <v>0</v>
      </c>
      <c r="EN361" s="177">
        <v>0</v>
      </c>
      <c r="EO361" s="177">
        <v>0</v>
      </c>
      <c r="EP361" s="177">
        <v>0</v>
      </c>
      <c r="EQ361" s="177">
        <v>0</v>
      </c>
      <c r="ER361" s="177">
        <v>0</v>
      </c>
      <c r="ES361" s="177">
        <v>0</v>
      </c>
      <c r="ET361" s="177">
        <v>0</v>
      </c>
      <c r="EU361" s="177">
        <v>0</v>
      </c>
      <c r="EV361" s="177">
        <v>0</v>
      </c>
      <c r="EW361" s="177">
        <v>0</v>
      </c>
      <c r="EX361" s="177">
        <v>0</v>
      </c>
      <c r="EY361" s="177">
        <v>0</v>
      </c>
      <c r="EZ361" s="177">
        <v>0</v>
      </c>
      <c r="FA361" s="177">
        <v>0</v>
      </c>
      <c r="FB361" s="177">
        <v>0</v>
      </c>
      <c r="FC361" s="198"/>
      <c r="FD361" s="198"/>
      <c r="FE361" s="197">
        <v>3</v>
      </c>
      <c r="FF361" s="198"/>
      <c r="FG361" s="195">
        <v>3</v>
      </c>
      <c r="FH361" s="195">
        <v>3</v>
      </c>
      <c r="FI361" s="195">
        <v>3</v>
      </c>
      <c r="FJ361" s="195">
        <v>3</v>
      </c>
      <c r="FK361" s="195">
        <v>1</v>
      </c>
      <c r="FL361" s="195">
        <v>1</v>
      </c>
      <c r="FM361" s="195">
        <v>1</v>
      </c>
      <c r="FN361" s="195">
        <v>1</v>
      </c>
      <c r="FO361" s="195">
        <v>1</v>
      </c>
      <c r="FP361" s="195">
        <v>1</v>
      </c>
      <c r="FQ361" s="195">
        <v>1</v>
      </c>
      <c r="FR361" s="195">
        <v>1</v>
      </c>
      <c r="FS361" s="195">
        <v>1</v>
      </c>
      <c r="FT361" s="195">
        <v>1</v>
      </c>
      <c r="FU361" s="195">
        <v>1</v>
      </c>
      <c r="FV361" s="195">
        <v>1</v>
      </c>
      <c r="FW361" s="195">
        <v>1</v>
      </c>
      <c r="FX361" s="195">
        <v>1</v>
      </c>
      <c r="FY361" s="195">
        <v>1</v>
      </c>
      <c r="FZ361" s="195">
        <v>1</v>
      </c>
      <c r="GA361" s="195">
        <v>1</v>
      </c>
      <c r="GB361" s="195">
        <v>1</v>
      </c>
      <c r="GC361" s="195">
        <v>1</v>
      </c>
      <c r="GD361" s="195">
        <v>0</v>
      </c>
      <c r="GE361" s="195">
        <v>0</v>
      </c>
      <c r="GF361" s="195">
        <v>0</v>
      </c>
      <c r="GG361" s="195">
        <v>0</v>
      </c>
      <c r="GH361" s="195">
        <v>0</v>
      </c>
      <c r="GI361" s="195">
        <v>0</v>
      </c>
      <c r="GJ361" s="195">
        <v>0</v>
      </c>
      <c r="GK361" s="195">
        <v>0</v>
      </c>
      <c r="GL361" s="195">
        <v>0</v>
      </c>
      <c r="GM361" s="195">
        <v>0</v>
      </c>
      <c r="GN361" s="195">
        <v>0</v>
      </c>
      <c r="GO361" s="195">
        <v>0</v>
      </c>
      <c r="GP361" s="195">
        <v>0</v>
      </c>
      <c r="GQ361" s="195">
        <v>0</v>
      </c>
      <c r="GR361" s="195">
        <v>0</v>
      </c>
      <c r="GS361" s="195">
        <v>0</v>
      </c>
      <c r="GT361" s="195">
        <v>0</v>
      </c>
      <c r="GU361" s="195">
        <v>0</v>
      </c>
      <c r="GV361" s="195">
        <v>0</v>
      </c>
      <c r="GW361" s="195">
        <v>0</v>
      </c>
      <c r="GX361" s="195">
        <v>0</v>
      </c>
      <c r="GY361" s="195">
        <v>0</v>
      </c>
      <c r="GZ361" s="195">
        <v>0</v>
      </c>
      <c r="HA361" s="195">
        <v>0</v>
      </c>
      <c r="HB361" s="195">
        <v>0</v>
      </c>
      <c r="HC361" s="195">
        <v>0</v>
      </c>
      <c r="HD361" s="195">
        <v>0</v>
      </c>
      <c r="HE361" s="195">
        <v>1</v>
      </c>
      <c r="HF361" s="195">
        <v>0</v>
      </c>
      <c r="HG361" s="195">
        <v>0</v>
      </c>
      <c r="HH361" s="195">
        <v>0</v>
      </c>
      <c r="HI361" s="197">
        <v>0</v>
      </c>
      <c r="HJ361" s="197">
        <v>0</v>
      </c>
      <c r="HK361" s="197">
        <v>0</v>
      </c>
      <c r="HL361" s="198"/>
      <c r="HM361" s="197">
        <v>0</v>
      </c>
      <c r="HN361" s="197">
        <v>0</v>
      </c>
      <c r="HO361" s="197">
        <v>0</v>
      </c>
      <c r="HP361" s="197">
        <v>0</v>
      </c>
      <c r="HQ361" s="197">
        <v>0</v>
      </c>
      <c r="HR361" s="197">
        <v>0</v>
      </c>
      <c r="HS361" s="197">
        <v>0</v>
      </c>
      <c r="HT361" s="197">
        <v>0</v>
      </c>
      <c r="HU361" s="197">
        <v>0</v>
      </c>
      <c r="HV361" s="198"/>
      <c r="HW361" s="197">
        <v>0</v>
      </c>
      <c r="HX361" s="197">
        <v>0</v>
      </c>
      <c r="HY361" s="197">
        <v>0</v>
      </c>
      <c r="HZ361" s="197">
        <v>0</v>
      </c>
      <c r="IA361" s="197">
        <v>0</v>
      </c>
      <c r="IB361" s="197">
        <v>0</v>
      </c>
      <c r="IC361" s="197">
        <v>0</v>
      </c>
      <c r="ID361" s="197">
        <v>0</v>
      </c>
      <c r="IE361" s="197">
        <v>0</v>
      </c>
      <c r="IF361" s="197">
        <v>0</v>
      </c>
      <c r="IG361" s="197">
        <v>0</v>
      </c>
      <c r="IH361" s="197">
        <v>0</v>
      </c>
      <c r="II361" s="197">
        <v>0</v>
      </c>
      <c r="IJ361" s="197">
        <v>0</v>
      </c>
      <c r="IK361" s="197">
        <v>0</v>
      </c>
      <c r="IL361" s="197">
        <v>0</v>
      </c>
      <c r="IM361" s="197">
        <v>0</v>
      </c>
      <c r="IN361" s="197">
        <v>0</v>
      </c>
      <c r="IO361" s="197">
        <v>0</v>
      </c>
      <c r="IP361" s="197">
        <v>0</v>
      </c>
      <c r="IQ361" s="197">
        <v>0</v>
      </c>
      <c r="IR361" s="197">
        <v>0</v>
      </c>
      <c r="IS361" s="197">
        <v>0</v>
      </c>
      <c r="IT361" s="197">
        <v>0</v>
      </c>
      <c r="IU361" s="197">
        <v>0</v>
      </c>
      <c r="IV361" s="197">
        <v>0</v>
      </c>
      <c r="IW361" s="197">
        <v>0</v>
      </c>
      <c r="IX361" s="197">
        <v>0</v>
      </c>
      <c r="IY361" s="197">
        <v>0</v>
      </c>
      <c r="IZ361" s="198"/>
      <c r="JA361" s="197">
        <v>0</v>
      </c>
      <c r="JB361" s="197">
        <v>0</v>
      </c>
      <c r="JC361" s="197">
        <v>0</v>
      </c>
      <c r="JD361" s="195">
        <v>0</v>
      </c>
      <c r="JE361" s="195">
        <v>0</v>
      </c>
      <c r="JF361" s="195">
        <v>0</v>
      </c>
      <c r="JG361" s="195">
        <v>0</v>
      </c>
      <c r="JH361" s="195">
        <v>0</v>
      </c>
      <c r="JI361" s="195">
        <v>0</v>
      </c>
      <c r="JJ361" s="195"/>
      <c r="JK361" s="197">
        <v>0</v>
      </c>
      <c r="JL361" s="197">
        <v>0</v>
      </c>
      <c r="JM361" s="197">
        <v>0</v>
      </c>
      <c r="JN361" s="197">
        <v>0</v>
      </c>
      <c r="JO361" s="197">
        <v>0</v>
      </c>
      <c r="JP361" s="197">
        <v>0</v>
      </c>
      <c r="JQ361" s="198"/>
      <c r="JR361" s="197">
        <v>0</v>
      </c>
      <c r="JS361" s="197">
        <v>0</v>
      </c>
      <c r="JT361" s="197">
        <v>0</v>
      </c>
      <c r="JU361" s="197">
        <v>0</v>
      </c>
      <c r="JV361" s="197">
        <v>0</v>
      </c>
      <c r="JW361" s="197">
        <v>0</v>
      </c>
      <c r="JX361" s="197">
        <v>0</v>
      </c>
      <c r="JY361" s="197">
        <v>0</v>
      </c>
      <c r="JZ361" s="197">
        <v>0</v>
      </c>
      <c r="KA361" s="197">
        <v>0</v>
      </c>
      <c r="KB361" s="197">
        <v>0</v>
      </c>
      <c r="KC361" s="197">
        <v>0</v>
      </c>
      <c r="KD361" s="197">
        <v>0</v>
      </c>
      <c r="KE361" s="197">
        <v>0</v>
      </c>
      <c r="KF361" s="197">
        <v>0</v>
      </c>
      <c r="KG361" s="197">
        <v>0</v>
      </c>
      <c r="KH361" s="197">
        <v>0</v>
      </c>
      <c r="KI361" s="197">
        <v>0</v>
      </c>
      <c r="KJ361" s="197">
        <v>0</v>
      </c>
      <c r="KK361" s="197">
        <v>0</v>
      </c>
      <c r="KL361" s="197">
        <v>0</v>
      </c>
      <c r="KM361" s="197">
        <v>0</v>
      </c>
      <c r="KN361" s="197">
        <v>0</v>
      </c>
      <c r="KO361" s="197">
        <v>0</v>
      </c>
      <c r="KP361" s="197">
        <v>0</v>
      </c>
      <c r="KQ361" s="197">
        <v>0</v>
      </c>
      <c r="KR361" s="197">
        <v>0</v>
      </c>
      <c r="KS361" s="197">
        <v>0</v>
      </c>
      <c r="KT361" s="197">
        <v>0</v>
      </c>
      <c r="KU361" s="197">
        <v>0</v>
      </c>
      <c r="KV361" s="197">
        <v>0</v>
      </c>
      <c r="KW361" s="197">
        <v>0</v>
      </c>
      <c r="KX361" s="198"/>
      <c r="KY361" s="198"/>
      <c r="KZ361" s="198"/>
      <c r="LA361" s="198"/>
      <c r="LB361" s="197">
        <v>0</v>
      </c>
      <c r="LC361" s="197">
        <v>0</v>
      </c>
      <c r="LD361" s="197">
        <v>0</v>
      </c>
      <c r="LE361" s="197">
        <v>0</v>
      </c>
      <c r="LF361" s="197">
        <v>0</v>
      </c>
      <c r="LG361" s="197">
        <v>0</v>
      </c>
      <c r="LH361" s="198"/>
      <c r="LI361" s="198"/>
      <c r="LJ361" s="198"/>
      <c r="LK361" s="198"/>
      <c r="LL361" s="198"/>
      <c r="LM361" s="198"/>
      <c r="LN361" s="198"/>
      <c r="LO361" s="198"/>
      <c r="LP361" s="198"/>
      <c r="LQ361" s="197">
        <v>0</v>
      </c>
      <c r="LR361" s="198"/>
      <c r="LS361" s="198"/>
      <c r="LT361" s="198"/>
      <c r="LU361" s="198"/>
      <c r="LV361" s="198"/>
      <c r="LW361" s="198"/>
      <c r="LX361" s="198"/>
      <c r="LY361" s="198"/>
      <c r="LZ361" s="198"/>
      <c r="MA361" s="198"/>
      <c r="MB361" s="198"/>
      <c r="MC361" s="198"/>
      <c r="MD361" s="198"/>
      <c r="ME361" s="198"/>
      <c r="MF361" s="198"/>
      <c r="MG361" s="198"/>
      <c r="MH361" s="198"/>
      <c r="MI361" s="198"/>
      <c r="MJ361" s="198"/>
      <c r="MK361" s="198"/>
      <c r="ML361" s="198"/>
      <c r="MM361" s="198"/>
      <c r="MN361" s="197">
        <v>0</v>
      </c>
      <c r="MO361" s="197">
        <v>0</v>
      </c>
      <c r="MP361" s="198"/>
      <c r="MQ361" s="197">
        <v>0</v>
      </c>
      <c r="MR361" s="198"/>
      <c r="MS361" s="198"/>
      <c r="MT361" s="198"/>
      <c r="MU361" s="198"/>
      <c r="MV361" s="198"/>
      <c r="MW361" s="198"/>
      <c r="MX361" s="198"/>
      <c r="MY361" s="198"/>
      <c r="MZ361" s="198"/>
      <c r="NA361" s="197">
        <v>0</v>
      </c>
      <c r="NB361" s="198"/>
      <c r="NC361" s="198"/>
      <c r="ND361" s="198"/>
      <c r="NE361" s="198"/>
      <c r="NF361" s="198"/>
      <c r="NG361" s="198"/>
      <c r="NH361" s="198"/>
      <c r="NI361" s="198"/>
      <c r="NJ361" s="198"/>
      <c r="NK361" s="198"/>
      <c r="NL361" s="198"/>
      <c r="NM361" s="198"/>
      <c r="NN361" s="198"/>
      <c r="NO361" s="198"/>
      <c r="NP361" s="198"/>
      <c r="NQ361" s="198"/>
      <c r="NR361" s="198"/>
      <c r="NS361" s="198"/>
      <c r="NT361" s="198"/>
      <c r="NU361" s="198"/>
      <c r="NV361" s="198"/>
      <c r="NW361" s="198"/>
      <c r="NX361" s="198"/>
      <c r="NY361" s="198"/>
      <c r="NZ361" s="198"/>
      <c r="OA361" s="198"/>
      <c r="OB361" s="198"/>
      <c r="OC361" s="198"/>
      <c r="OD361" s="198"/>
      <c r="OE361" s="198"/>
      <c r="OF361" s="198"/>
      <c r="OG361" s="198"/>
      <c r="OH361" s="198"/>
      <c r="OI361" s="198"/>
      <c r="OJ361" s="198"/>
      <c r="OK361" s="198"/>
      <c r="OL361" s="198"/>
      <c r="OM361" s="198"/>
      <c r="ON361" s="198"/>
      <c r="OO361" s="198"/>
      <c r="OP361" s="198"/>
      <c r="OQ361" s="198"/>
      <c r="OR361" s="198"/>
      <c r="OS361" s="198"/>
      <c r="OT361" s="198"/>
      <c r="OU361" s="198"/>
      <c r="OV361" s="198"/>
      <c r="OW361" s="198"/>
      <c r="OX361" s="198"/>
      <c r="OY361" s="198"/>
      <c r="OZ361" s="198"/>
      <c r="PA361" s="198"/>
      <c r="PB361" s="198"/>
      <c r="PC361" s="198"/>
      <c r="PD361" s="198"/>
      <c r="PE361" s="198"/>
      <c r="PF361" s="198"/>
      <c r="PG361" s="198"/>
      <c r="PH361" s="198"/>
      <c r="PI361" s="198"/>
      <c r="PJ361" s="198"/>
      <c r="PK361" s="198"/>
      <c r="PL361" s="198"/>
      <c r="PM361" s="198"/>
      <c r="PN361" s="198"/>
      <c r="PO361" s="198"/>
      <c r="PP361" s="198"/>
      <c r="PQ361" s="198"/>
      <c r="PR361" s="198"/>
      <c r="PS361" s="198"/>
      <c r="PT361" s="198"/>
      <c r="PU361" s="198"/>
      <c r="PV361" s="198"/>
      <c r="PW361" s="198"/>
      <c r="PX361" s="261"/>
      <c r="PY361" s="261"/>
      <c r="PZ361" s="261"/>
      <c r="QA361" s="261"/>
      <c r="QB361" s="261"/>
      <c r="QC361" s="261"/>
      <c r="QD361" s="261"/>
      <c r="QE361" s="261"/>
      <c r="QF361" s="261"/>
      <c r="QG361" s="261"/>
      <c r="QH361" s="261"/>
      <c r="QI361" s="261"/>
      <c r="QJ361" s="261"/>
      <c r="QK361" s="261"/>
      <c r="QL361" s="261"/>
      <c r="QM361" s="261"/>
      <c r="QN361" s="261"/>
      <c r="QO361" s="261"/>
      <c r="QP361" s="261"/>
      <c r="QQ361" s="261"/>
      <c r="QR361" s="261"/>
      <c r="QS361" s="261"/>
      <c r="QT361" s="261"/>
      <c r="QU361" s="261"/>
      <c r="QV361" s="261"/>
      <c r="QW361" s="261"/>
      <c r="QX361" s="261"/>
      <c r="QY361" s="261"/>
      <c r="QZ361" s="261"/>
      <c r="RA361" s="261"/>
      <c r="RB361" s="261"/>
      <c r="RC361" s="261"/>
      <c r="RD361" s="261"/>
      <c r="RE361" s="261"/>
      <c r="RF361" s="261"/>
      <c r="RG361" s="261"/>
      <c r="RH361" s="261"/>
      <c r="RI361" s="261"/>
      <c r="RJ361" s="261"/>
      <c r="RK361" s="261"/>
      <c r="RL361" s="261"/>
      <c r="RM361" s="261"/>
      <c r="RN361" s="261"/>
      <c r="RO361" s="261"/>
      <c r="RP361" s="261"/>
      <c r="RQ361" s="261"/>
      <c r="RR361" s="261"/>
      <c r="RS361" s="261"/>
      <c r="RT361" s="261"/>
      <c r="RU361" s="261"/>
      <c r="RV361" s="261"/>
      <c r="RW361" s="261"/>
      <c r="RX361" s="261"/>
      <c r="RY361" s="261"/>
      <c r="RZ361" s="261"/>
      <c r="SA361" s="261"/>
      <c r="SB361" s="261"/>
      <c r="SC361" s="261"/>
      <c r="SD361" s="261"/>
      <c r="SE361" s="261"/>
    </row>
    <row r="362" spans="1:499" x14ac:dyDescent="0.2">
      <c r="A362" s="230" t="s">
        <v>830</v>
      </c>
      <c r="B362" s="231" t="s">
        <v>5504</v>
      </c>
      <c r="C362" s="225"/>
      <c r="D362" s="225"/>
      <c r="E362" s="225"/>
      <c r="F362" s="226" t="s">
        <v>6101</v>
      </c>
      <c r="G362" s="226" t="s">
        <v>5804</v>
      </c>
      <c r="H362" s="226" t="s">
        <v>5804</v>
      </c>
      <c r="I362" s="226" t="s">
        <v>6096</v>
      </c>
      <c r="J362" s="226"/>
      <c r="K362" s="226"/>
      <c r="L362" s="226"/>
      <c r="M362" s="226"/>
      <c r="N362" s="226" t="s">
        <v>5788</v>
      </c>
      <c r="O362" s="226" t="s">
        <v>5785</v>
      </c>
      <c r="P362" s="226"/>
      <c r="Q362" s="237">
        <v>0</v>
      </c>
      <c r="R362" s="238"/>
      <c r="S362" s="238"/>
      <c r="T362" s="238"/>
      <c r="U362" s="238"/>
      <c r="V362" s="238"/>
      <c r="W362" s="232" t="s">
        <v>5555</v>
      </c>
      <c r="X362" s="232"/>
      <c r="Y362" s="232" t="s">
        <v>5556</v>
      </c>
      <c r="Z362" s="235">
        <v>1.88</v>
      </c>
      <c r="AA362" s="235">
        <v>3.18</v>
      </c>
      <c r="AB362" s="235">
        <v>0</v>
      </c>
      <c r="AC362" s="224">
        <v>36526</v>
      </c>
      <c r="AD362" s="224">
        <v>36526</v>
      </c>
      <c r="AE362" s="125">
        <v>14</v>
      </c>
      <c r="AF362" s="125">
        <v>14</v>
      </c>
      <c r="AG362" s="125">
        <v>24</v>
      </c>
      <c r="AH362" s="236">
        <v>1</v>
      </c>
      <c r="AI362" s="236"/>
      <c r="AJ362" s="125" t="s">
        <v>6258</v>
      </c>
      <c r="AK362" s="175"/>
      <c r="AL362" s="125" t="s">
        <v>820</v>
      </c>
      <c r="AM362" s="27" t="s">
        <v>820</v>
      </c>
      <c r="AN362" s="126">
        <v>0.19</v>
      </c>
      <c r="AO362" s="126">
        <v>0</v>
      </c>
      <c r="AP362" s="126">
        <v>26.3</v>
      </c>
      <c r="AQ362" s="126">
        <v>1.3</v>
      </c>
      <c r="AR362" s="125">
        <v>0</v>
      </c>
      <c r="AS362" s="125">
        <v>0</v>
      </c>
      <c r="AT362" s="178"/>
      <c r="AU362" s="178"/>
      <c r="AV362" s="178"/>
      <c r="AW362" s="239" t="s">
        <v>914</v>
      </c>
      <c r="AX362" s="239" t="s">
        <v>5409</v>
      </c>
      <c r="AY362" s="127"/>
      <c r="AZ362" s="127"/>
      <c r="BA362" s="128">
        <v>1</v>
      </c>
      <c r="BB362" s="128" t="s">
        <v>489</v>
      </c>
      <c r="BC362" s="128"/>
      <c r="BD362" s="128">
        <v>1</v>
      </c>
      <c r="BE362" s="129" t="s">
        <v>541</v>
      </c>
      <c r="BF362" s="130">
        <v>1</v>
      </c>
      <c r="BG362" s="240"/>
      <c r="BH362" s="241"/>
      <c r="BI362" s="190"/>
      <c r="BJ362" s="131">
        <v>0</v>
      </c>
      <c r="BK362" s="191">
        <v>9</v>
      </c>
      <c r="BL362" s="13">
        <v>0</v>
      </c>
      <c r="BM362" s="13">
        <v>0</v>
      </c>
      <c r="BN362" s="27" t="s">
        <v>702</v>
      </c>
      <c r="BO362" s="13" t="s">
        <v>702</v>
      </c>
      <c r="BP362" s="222">
        <v>0</v>
      </c>
      <c r="BQ362" s="132"/>
      <c r="BR362" s="133"/>
      <c r="BS362" s="125">
        <v>1000000000</v>
      </c>
      <c r="BT362" s="134">
        <v>20</v>
      </c>
      <c r="BU362" s="135">
        <v>0</v>
      </c>
      <c r="BV362" s="134">
        <v>0</v>
      </c>
      <c r="BW362" s="136">
        <v>0</v>
      </c>
      <c r="BX362" s="136">
        <v>0</v>
      </c>
      <c r="BY362" s="136">
        <v>0</v>
      </c>
      <c r="BZ362" s="134">
        <v>0</v>
      </c>
      <c r="CA362" s="134">
        <v>0</v>
      </c>
      <c r="CB362" s="134">
        <v>20</v>
      </c>
      <c r="CC362" s="135">
        <v>0</v>
      </c>
      <c r="CD362" s="134"/>
      <c r="CE362" s="134"/>
      <c r="CF362" s="137">
        <v>0</v>
      </c>
      <c r="CG362" s="134">
        <v>0</v>
      </c>
      <c r="CH362" s="132"/>
      <c r="CI362" s="132"/>
      <c r="CJ362" s="229" t="s">
        <v>820</v>
      </c>
      <c r="CK362" s="233" t="s">
        <v>820</v>
      </c>
      <c r="CL362" s="138">
        <v>0</v>
      </c>
      <c r="CM362" s="138">
        <v>0</v>
      </c>
      <c r="CN362" s="135">
        <v>0</v>
      </c>
      <c r="CO362" s="135">
        <v>0</v>
      </c>
      <c r="CP362" s="139"/>
      <c r="CQ362" s="135">
        <v>0</v>
      </c>
      <c r="CR362" s="179">
        <v>42304</v>
      </c>
      <c r="CS362" s="180">
        <v>43395</v>
      </c>
      <c r="CT362" s="181">
        <v>43493</v>
      </c>
      <c r="CU362" s="181">
        <v>36526</v>
      </c>
      <c r="CV362" s="181">
        <v>36526</v>
      </c>
      <c r="CW362" s="181">
        <v>36526</v>
      </c>
      <c r="CX362" s="181">
        <v>36624</v>
      </c>
      <c r="CY362" s="135">
        <v>0.18886984741557439</v>
      </c>
      <c r="CZ362" s="134">
        <v>0</v>
      </c>
      <c r="DA362" s="135">
        <v>1.3333333333333334E-2</v>
      </c>
      <c r="DB362" s="135">
        <v>0</v>
      </c>
      <c r="DC362" s="135">
        <v>0</v>
      </c>
      <c r="DD362" s="135">
        <v>0</v>
      </c>
      <c r="DE362" s="140">
        <v>0.38666666666666666</v>
      </c>
      <c r="DF362" s="13" t="s">
        <v>820</v>
      </c>
      <c r="DG362" s="80" t="s">
        <v>820</v>
      </c>
      <c r="DH362" s="18" t="b">
        <v>0</v>
      </c>
      <c r="DI362" s="79"/>
      <c r="DJ362" s="79"/>
      <c r="DK362" s="192"/>
      <c r="DL362" s="174"/>
      <c r="DM362" s="193"/>
      <c r="DN362" s="135"/>
      <c r="DO362" s="79"/>
      <c r="DP362" s="79"/>
      <c r="DQ362" s="79"/>
      <c r="DR362" s="79"/>
      <c r="DS362" s="79"/>
      <c r="DT362" s="79"/>
      <c r="DU362" s="79"/>
      <c r="DV362" s="18"/>
      <c r="DW362" s="18"/>
      <c r="DX362" s="18"/>
      <c r="DY362" s="177"/>
      <c r="DZ362" s="177">
        <v>0</v>
      </c>
      <c r="EA362" s="177">
        <v>0</v>
      </c>
      <c r="EB362" s="177">
        <v>0</v>
      </c>
      <c r="EC362" s="177">
        <v>0</v>
      </c>
      <c r="ED362" s="177">
        <v>0</v>
      </c>
      <c r="EE362" s="177">
        <v>0</v>
      </c>
      <c r="EF362" s="177">
        <v>0</v>
      </c>
      <c r="EG362" s="177">
        <v>0</v>
      </c>
      <c r="EH362" s="177">
        <v>0</v>
      </c>
      <c r="EI362" s="177">
        <v>0</v>
      </c>
      <c r="EJ362" s="177">
        <v>0</v>
      </c>
      <c r="EK362" s="177">
        <v>0</v>
      </c>
      <c r="EL362" s="177">
        <v>0</v>
      </c>
      <c r="EM362" s="177">
        <v>0</v>
      </c>
      <c r="EN362" s="177">
        <v>0</v>
      </c>
      <c r="EO362" s="177">
        <v>0</v>
      </c>
      <c r="EP362" s="177">
        <v>0</v>
      </c>
      <c r="EQ362" s="177">
        <v>0</v>
      </c>
      <c r="ER362" s="177">
        <v>0</v>
      </c>
      <c r="ES362" s="177">
        <v>0</v>
      </c>
      <c r="ET362" s="177">
        <v>0</v>
      </c>
      <c r="EU362" s="177">
        <v>0</v>
      </c>
      <c r="EV362" s="177">
        <v>0</v>
      </c>
      <c r="EW362" s="177">
        <v>0</v>
      </c>
      <c r="EX362" s="177">
        <v>0</v>
      </c>
      <c r="EY362" s="177">
        <v>0</v>
      </c>
      <c r="EZ362" s="177">
        <v>0</v>
      </c>
      <c r="FA362" s="177">
        <v>0</v>
      </c>
      <c r="FB362" s="177">
        <v>0</v>
      </c>
      <c r="FC362" s="196"/>
      <c r="FD362" s="196"/>
      <c r="FE362" s="195">
        <v>23</v>
      </c>
      <c r="FF362" s="196"/>
      <c r="FG362" s="195">
        <v>23</v>
      </c>
      <c r="FH362" s="195">
        <v>23</v>
      </c>
      <c r="FI362" s="197">
        <v>23</v>
      </c>
      <c r="FJ362" s="197">
        <v>23</v>
      </c>
      <c r="FK362" s="197">
        <v>23</v>
      </c>
      <c r="FL362" s="197">
        <v>23</v>
      </c>
      <c r="FM362" s="197">
        <v>23</v>
      </c>
      <c r="FN362" s="197">
        <v>23</v>
      </c>
      <c r="FO362" s="197">
        <v>23</v>
      </c>
      <c r="FP362" s="197">
        <v>23</v>
      </c>
      <c r="FQ362" s="197">
        <v>23</v>
      </c>
      <c r="FR362" s="197">
        <v>23</v>
      </c>
      <c r="FS362" s="197">
        <v>23</v>
      </c>
      <c r="FT362" s="197">
        <v>23</v>
      </c>
      <c r="FU362" s="197">
        <v>23</v>
      </c>
      <c r="FV362" s="197">
        <v>23</v>
      </c>
      <c r="FW362" s="197">
        <v>23</v>
      </c>
      <c r="FX362" s="197">
        <v>23</v>
      </c>
      <c r="FY362" s="197">
        <v>23</v>
      </c>
      <c r="FZ362" s="197">
        <v>23</v>
      </c>
      <c r="GA362" s="197">
        <v>23</v>
      </c>
      <c r="GB362" s="197">
        <v>23</v>
      </c>
      <c r="GC362" s="197">
        <v>23</v>
      </c>
      <c r="GD362" s="197">
        <v>23</v>
      </c>
      <c r="GE362" s="197">
        <v>23</v>
      </c>
      <c r="GF362" s="197">
        <v>23</v>
      </c>
      <c r="GG362" s="197">
        <v>23</v>
      </c>
      <c r="GH362" s="197">
        <v>23</v>
      </c>
      <c r="GI362" s="197">
        <v>23</v>
      </c>
      <c r="GJ362" s="197">
        <v>23</v>
      </c>
      <c r="GK362" s="197">
        <v>23</v>
      </c>
      <c r="GL362" s="197">
        <v>23</v>
      </c>
      <c r="GM362" s="197">
        <v>23</v>
      </c>
      <c r="GN362" s="197">
        <v>23</v>
      </c>
      <c r="GO362" s="197">
        <v>23</v>
      </c>
      <c r="GP362" s="197">
        <v>23</v>
      </c>
      <c r="GQ362" s="197">
        <v>23</v>
      </c>
      <c r="GR362" s="197">
        <v>23</v>
      </c>
      <c r="GS362" s="197">
        <v>22</v>
      </c>
      <c r="GT362" s="197">
        <v>22</v>
      </c>
      <c r="GU362" s="197">
        <v>22</v>
      </c>
      <c r="GV362" s="197">
        <v>22</v>
      </c>
      <c r="GW362" s="197">
        <v>22</v>
      </c>
      <c r="GX362" s="197">
        <v>22</v>
      </c>
      <c r="GY362" s="197">
        <v>22</v>
      </c>
      <c r="GZ362" s="197">
        <v>22</v>
      </c>
      <c r="HA362" s="197">
        <v>22</v>
      </c>
      <c r="HB362" s="197">
        <v>22</v>
      </c>
      <c r="HC362" s="197">
        <v>22</v>
      </c>
      <c r="HD362" s="197">
        <v>22</v>
      </c>
      <c r="HE362" s="197">
        <v>1</v>
      </c>
      <c r="HF362" s="197">
        <v>22</v>
      </c>
      <c r="HG362" s="197">
        <v>22</v>
      </c>
      <c r="HH362" s="197">
        <v>22</v>
      </c>
      <c r="HI362" s="197">
        <v>22</v>
      </c>
      <c r="HJ362" s="197">
        <v>22</v>
      </c>
      <c r="HK362" s="197">
        <v>22</v>
      </c>
      <c r="HL362" s="196"/>
      <c r="HM362" s="197">
        <v>22</v>
      </c>
      <c r="HN362" s="197">
        <v>22</v>
      </c>
      <c r="HO362" s="197">
        <v>22</v>
      </c>
      <c r="HP362" s="197">
        <v>20</v>
      </c>
      <c r="HQ362" s="197">
        <v>20</v>
      </c>
      <c r="HR362" s="197">
        <v>20</v>
      </c>
      <c r="HS362" s="197">
        <v>20</v>
      </c>
      <c r="HT362" s="197">
        <v>20</v>
      </c>
      <c r="HU362" s="197">
        <v>20</v>
      </c>
      <c r="HV362" s="196"/>
      <c r="HW362" s="197">
        <v>20</v>
      </c>
      <c r="HX362" s="197">
        <v>20</v>
      </c>
      <c r="HY362" s="197">
        <v>20</v>
      </c>
      <c r="HZ362" s="197">
        <v>20</v>
      </c>
      <c r="IA362" s="197">
        <v>20</v>
      </c>
      <c r="IB362" s="197">
        <v>20</v>
      </c>
      <c r="IC362" s="197">
        <v>20</v>
      </c>
      <c r="ID362" s="197">
        <v>20</v>
      </c>
      <c r="IE362" s="197">
        <v>20</v>
      </c>
      <c r="IF362" s="197">
        <v>20</v>
      </c>
      <c r="IG362" s="197">
        <v>20</v>
      </c>
      <c r="IH362" s="197">
        <v>20</v>
      </c>
      <c r="II362" s="197">
        <v>20</v>
      </c>
      <c r="IJ362" s="197">
        <v>20</v>
      </c>
      <c r="IK362" s="197">
        <v>20</v>
      </c>
      <c r="IL362" s="197">
        <v>20</v>
      </c>
      <c r="IM362" s="197">
        <v>20</v>
      </c>
      <c r="IN362" s="197">
        <v>20</v>
      </c>
      <c r="IO362" s="197">
        <v>20</v>
      </c>
      <c r="IP362" s="197">
        <v>20</v>
      </c>
      <c r="IQ362" s="197">
        <v>20</v>
      </c>
      <c r="IR362" s="197">
        <v>20</v>
      </c>
      <c r="IS362" s="197">
        <v>20</v>
      </c>
      <c r="IT362" s="197">
        <v>20</v>
      </c>
      <c r="IU362" s="197">
        <v>20</v>
      </c>
      <c r="IV362" s="197">
        <v>20</v>
      </c>
      <c r="IW362" s="197">
        <v>20</v>
      </c>
      <c r="IX362" s="197">
        <v>20</v>
      </c>
      <c r="IY362" s="197">
        <v>20</v>
      </c>
      <c r="IZ362" s="196"/>
      <c r="JA362" s="197">
        <v>20</v>
      </c>
      <c r="JB362" s="197">
        <v>20</v>
      </c>
      <c r="JC362" s="197">
        <v>20</v>
      </c>
      <c r="JD362" s="195">
        <v>20</v>
      </c>
      <c r="JE362" s="195">
        <v>20</v>
      </c>
      <c r="JF362" s="195">
        <v>20</v>
      </c>
      <c r="JG362" s="195">
        <v>20</v>
      </c>
      <c r="JH362" s="195">
        <v>20</v>
      </c>
      <c r="JI362" s="195">
        <v>20</v>
      </c>
      <c r="JJ362" s="195"/>
      <c r="JK362" s="197">
        <v>20</v>
      </c>
      <c r="JL362" s="195">
        <v>20</v>
      </c>
      <c r="JM362" s="195">
        <v>20</v>
      </c>
      <c r="JN362" s="195">
        <v>20</v>
      </c>
      <c r="JO362" s="195">
        <v>20</v>
      </c>
      <c r="JP362" s="195">
        <v>20</v>
      </c>
      <c r="JQ362" s="196"/>
      <c r="JR362" s="195">
        <v>20</v>
      </c>
      <c r="JS362" s="195">
        <v>20</v>
      </c>
      <c r="JT362" s="195">
        <v>20</v>
      </c>
      <c r="JU362" s="195">
        <v>20</v>
      </c>
      <c r="JV362" s="195">
        <v>20</v>
      </c>
      <c r="JW362" s="195">
        <v>20</v>
      </c>
      <c r="JX362" s="195">
        <v>20</v>
      </c>
      <c r="JY362" s="195">
        <v>20</v>
      </c>
      <c r="JZ362" s="195">
        <v>20</v>
      </c>
      <c r="KA362" s="195">
        <v>20</v>
      </c>
      <c r="KB362" s="195">
        <v>20</v>
      </c>
      <c r="KC362" s="195">
        <v>20</v>
      </c>
      <c r="KD362" s="195">
        <v>20</v>
      </c>
      <c r="KE362" s="195">
        <v>20</v>
      </c>
      <c r="KF362" s="195">
        <v>20</v>
      </c>
      <c r="KG362" s="195">
        <v>20</v>
      </c>
      <c r="KH362" s="195">
        <v>20</v>
      </c>
      <c r="KI362" s="195">
        <v>20</v>
      </c>
      <c r="KJ362" s="195">
        <v>20</v>
      </c>
      <c r="KK362" s="195">
        <v>20</v>
      </c>
      <c r="KL362" s="195">
        <v>20</v>
      </c>
      <c r="KM362" s="195">
        <v>20</v>
      </c>
      <c r="KN362" s="195">
        <v>20</v>
      </c>
      <c r="KO362" s="195">
        <v>20</v>
      </c>
      <c r="KP362" s="195">
        <v>20</v>
      </c>
      <c r="KQ362" s="195">
        <v>20</v>
      </c>
      <c r="KR362" s="195">
        <v>20</v>
      </c>
      <c r="KS362" s="195">
        <v>20</v>
      </c>
      <c r="KT362" s="195">
        <v>20</v>
      </c>
      <c r="KU362" s="195">
        <v>20</v>
      </c>
      <c r="KV362" s="195">
        <v>20</v>
      </c>
      <c r="KW362" s="195">
        <v>20</v>
      </c>
      <c r="KX362" s="196"/>
      <c r="KY362" s="196"/>
      <c r="KZ362" s="196"/>
      <c r="LA362" s="196"/>
      <c r="LB362" s="195">
        <v>20</v>
      </c>
      <c r="LC362" s="195">
        <v>20</v>
      </c>
      <c r="LD362" s="195">
        <v>20</v>
      </c>
      <c r="LE362" s="195">
        <v>20</v>
      </c>
      <c r="LF362" s="195">
        <v>0</v>
      </c>
      <c r="LG362" s="195">
        <v>20</v>
      </c>
      <c r="LH362" s="196"/>
      <c r="LI362" s="196"/>
      <c r="LJ362" s="196"/>
      <c r="LK362" s="196"/>
      <c r="LL362" s="196"/>
      <c r="LM362" s="196"/>
      <c r="LN362" s="196"/>
      <c r="LO362" s="196"/>
      <c r="LP362" s="196"/>
      <c r="LQ362" s="195">
        <v>20</v>
      </c>
      <c r="LR362" s="196"/>
      <c r="LS362" s="196"/>
      <c r="LT362" s="196"/>
      <c r="LU362" s="196"/>
      <c r="LV362" s="196"/>
      <c r="LW362" s="196"/>
      <c r="LX362" s="196"/>
      <c r="LY362" s="196"/>
      <c r="LZ362" s="196"/>
      <c r="MA362" s="196"/>
      <c r="MB362" s="196"/>
      <c r="MC362" s="196"/>
      <c r="MD362" s="196"/>
      <c r="ME362" s="196"/>
      <c r="MF362" s="196"/>
      <c r="MG362" s="196"/>
      <c r="MH362" s="196"/>
      <c r="MI362" s="196"/>
      <c r="MJ362" s="196"/>
      <c r="MK362" s="196"/>
      <c r="ML362" s="196"/>
      <c r="MM362" s="196"/>
      <c r="MN362" s="195">
        <v>20</v>
      </c>
      <c r="MO362" s="195">
        <v>20</v>
      </c>
      <c r="MP362" s="196"/>
      <c r="MQ362" s="195">
        <v>20</v>
      </c>
      <c r="MR362" s="196"/>
      <c r="MS362" s="196"/>
      <c r="MT362" s="196"/>
      <c r="MU362" s="196"/>
      <c r="MV362" s="196"/>
      <c r="MW362" s="196"/>
      <c r="MX362" s="196"/>
      <c r="MY362" s="196"/>
      <c r="MZ362" s="196"/>
      <c r="NA362" s="195">
        <v>20</v>
      </c>
      <c r="NB362" s="196"/>
      <c r="NC362" s="196"/>
      <c r="ND362" s="196"/>
      <c r="NE362" s="196"/>
      <c r="NF362" s="196"/>
      <c r="NG362" s="196"/>
      <c r="NH362" s="196"/>
      <c r="NI362" s="196"/>
      <c r="NJ362" s="196"/>
      <c r="NK362" s="196"/>
      <c r="NL362" s="196"/>
      <c r="NM362" s="196"/>
      <c r="NN362" s="196"/>
      <c r="NO362" s="196"/>
      <c r="NP362" s="196"/>
      <c r="NQ362" s="196"/>
      <c r="NR362" s="196"/>
      <c r="NS362" s="196"/>
      <c r="NT362" s="196"/>
      <c r="NU362" s="196"/>
      <c r="NV362" s="196"/>
      <c r="NW362" s="196"/>
      <c r="NX362" s="196"/>
      <c r="NY362" s="196"/>
      <c r="NZ362" s="196"/>
      <c r="OA362" s="196"/>
      <c r="OB362" s="196"/>
      <c r="OC362" s="196"/>
      <c r="OD362" s="196"/>
      <c r="OE362" s="196"/>
      <c r="OF362" s="196"/>
      <c r="OG362" s="196"/>
      <c r="OH362" s="196"/>
      <c r="OI362" s="196"/>
      <c r="OJ362" s="196"/>
      <c r="OK362" s="196"/>
      <c r="OL362" s="196"/>
      <c r="OM362" s="196"/>
      <c r="ON362" s="196"/>
      <c r="OO362" s="196"/>
      <c r="OP362" s="196"/>
      <c r="OQ362" s="196"/>
      <c r="OR362" s="196"/>
      <c r="OS362" s="196"/>
      <c r="OT362" s="196"/>
      <c r="OU362" s="196"/>
      <c r="OV362" s="196"/>
      <c r="OW362" s="196"/>
      <c r="OX362" s="196"/>
      <c r="OY362" s="196"/>
      <c r="OZ362" s="196"/>
      <c r="PA362" s="196"/>
      <c r="PB362" s="196"/>
      <c r="PC362" s="196"/>
      <c r="PD362" s="196"/>
      <c r="PE362" s="196"/>
      <c r="PF362" s="196"/>
      <c r="PG362" s="196"/>
      <c r="PH362" s="196"/>
      <c r="PI362" s="196"/>
      <c r="PJ362" s="196"/>
      <c r="PK362" s="196"/>
      <c r="PL362" s="196"/>
      <c r="PM362" s="196"/>
      <c r="PN362" s="196"/>
      <c r="PO362" s="196"/>
      <c r="PP362" s="196"/>
      <c r="PQ362" s="196"/>
      <c r="PR362" s="196"/>
      <c r="PS362" s="196"/>
      <c r="PT362" s="196"/>
      <c r="PU362" s="196"/>
      <c r="PV362" s="196"/>
      <c r="PW362" s="196"/>
      <c r="PX362" s="261"/>
      <c r="PY362" s="261"/>
      <c r="PZ362" s="261"/>
      <c r="QA362" s="261"/>
      <c r="QB362" s="261"/>
      <c r="QC362" s="261"/>
      <c r="QD362" s="261"/>
      <c r="QE362" s="261"/>
      <c r="QF362" s="261"/>
      <c r="QG362" s="261"/>
      <c r="QH362" s="261"/>
      <c r="QI362" s="261"/>
      <c r="QJ362" s="261"/>
      <c r="QK362" s="261"/>
      <c r="QL362" s="261"/>
      <c r="QM362" s="261"/>
      <c r="QN362" s="261"/>
      <c r="QO362" s="261"/>
      <c r="QP362" s="261"/>
      <c r="QQ362" s="261"/>
      <c r="QR362" s="261"/>
      <c r="QS362" s="261"/>
      <c r="QT362" s="261"/>
      <c r="QU362" s="261"/>
      <c r="QV362" s="261"/>
      <c r="QW362" s="261"/>
      <c r="QX362" s="261"/>
      <c r="QY362" s="261"/>
      <c r="QZ362" s="261"/>
      <c r="RA362" s="261"/>
      <c r="RB362" s="261"/>
      <c r="RC362" s="261"/>
      <c r="RD362" s="261"/>
      <c r="RE362" s="261"/>
      <c r="RF362" s="261"/>
      <c r="RG362" s="261"/>
      <c r="RH362" s="261"/>
      <c r="RI362" s="261"/>
      <c r="RJ362" s="261"/>
      <c r="RK362" s="261"/>
      <c r="RL362" s="261"/>
      <c r="RM362" s="261"/>
      <c r="RN362" s="261"/>
      <c r="RO362" s="261"/>
      <c r="RP362" s="261"/>
      <c r="RQ362" s="261"/>
      <c r="RR362" s="261"/>
      <c r="RS362" s="261"/>
      <c r="RT362" s="261"/>
      <c r="RU362" s="261"/>
      <c r="RV362" s="261"/>
      <c r="RW362" s="261"/>
      <c r="RX362" s="261"/>
      <c r="RY362" s="261"/>
      <c r="RZ362" s="261"/>
      <c r="SA362" s="261"/>
      <c r="SB362" s="261"/>
      <c r="SC362" s="261"/>
      <c r="SD362" s="261"/>
      <c r="SE362" s="261"/>
    </row>
    <row r="363" spans="1:499" x14ac:dyDescent="0.2">
      <c r="A363" s="230" t="s">
        <v>830</v>
      </c>
      <c r="B363" s="231" t="s">
        <v>5505</v>
      </c>
      <c r="C363" s="225"/>
      <c r="D363" s="225"/>
      <c r="E363" s="225"/>
      <c r="F363" s="226" t="s">
        <v>6102</v>
      </c>
      <c r="G363" s="226" t="s">
        <v>5804</v>
      </c>
      <c r="H363" s="226" t="s">
        <v>5804</v>
      </c>
      <c r="I363" s="226" t="s">
        <v>6096</v>
      </c>
      <c r="J363" s="226"/>
      <c r="K363" s="226"/>
      <c r="L363" s="226"/>
      <c r="M363" s="226"/>
      <c r="N363" s="226" t="s">
        <v>5788</v>
      </c>
      <c r="O363" s="226" t="s">
        <v>5785</v>
      </c>
      <c r="P363" s="226"/>
      <c r="Q363" s="237">
        <v>0</v>
      </c>
      <c r="R363" s="238"/>
      <c r="S363" s="238"/>
      <c r="T363" s="238"/>
      <c r="U363" s="238"/>
      <c r="V363" s="238"/>
      <c r="W363" s="232" t="s">
        <v>5555</v>
      </c>
      <c r="X363" s="232"/>
      <c r="Y363" s="232" t="s">
        <v>5556</v>
      </c>
      <c r="Z363" s="235">
        <v>10.63</v>
      </c>
      <c r="AA363" s="235">
        <v>18.62</v>
      </c>
      <c r="AB363" s="235">
        <v>0</v>
      </c>
      <c r="AC363" s="224">
        <v>36526</v>
      </c>
      <c r="AD363" s="224">
        <v>36526</v>
      </c>
      <c r="AE363" s="125">
        <v>14</v>
      </c>
      <c r="AF363" s="125">
        <v>14</v>
      </c>
      <c r="AG363" s="125">
        <v>24</v>
      </c>
      <c r="AH363" s="236">
        <v>1</v>
      </c>
      <c r="AI363" s="236"/>
      <c r="AJ363" s="125" t="s">
        <v>6259</v>
      </c>
      <c r="AK363" s="175"/>
      <c r="AL363" s="125" t="s">
        <v>820</v>
      </c>
      <c r="AM363" s="27" t="s">
        <v>820</v>
      </c>
      <c r="AN363" s="126">
        <v>0.27</v>
      </c>
      <c r="AO363" s="126">
        <v>0</v>
      </c>
      <c r="AP363" s="126">
        <v>25</v>
      </c>
      <c r="AQ363" s="126">
        <v>0.9</v>
      </c>
      <c r="AR363" s="125">
        <v>0</v>
      </c>
      <c r="AS363" s="125">
        <v>0</v>
      </c>
      <c r="AT363" s="178"/>
      <c r="AU363" s="178"/>
      <c r="AV363" s="178"/>
      <c r="AW363" s="239" t="s">
        <v>890</v>
      </c>
      <c r="AX363" s="239" t="s">
        <v>5411</v>
      </c>
      <c r="AY363" s="127"/>
      <c r="AZ363" s="127"/>
      <c r="BA363" s="128">
        <v>1</v>
      </c>
      <c r="BB363" s="128" t="s">
        <v>489</v>
      </c>
      <c r="BC363" s="128"/>
      <c r="BD363" s="128">
        <v>1</v>
      </c>
      <c r="BE363" s="129" t="s">
        <v>541</v>
      </c>
      <c r="BF363" s="130">
        <v>1</v>
      </c>
      <c r="BG363" s="240"/>
      <c r="BH363" s="241"/>
      <c r="BI363" s="190"/>
      <c r="BJ363" s="131">
        <v>0</v>
      </c>
      <c r="BK363" s="191">
        <v>13</v>
      </c>
      <c r="BL363" s="13">
        <v>0</v>
      </c>
      <c r="BM363" s="13">
        <v>0</v>
      </c>
      <c r="BN363" s="27" t="s">
        <v>702</v>
      </c>
      <c r="BO363" s="13" t="s">
        <v>702</v>
      </c>
      <c r="BP363" s="222">
        <v>0</v>
      </c>
      <c r="BQ363" s="132"/>
      <c r="BR363" s="133"/>
      <c r="BS363" s="125">
        <v>1000000000</v>
      </c>
      <c r="BT363" s="134">
        <v>27</v>
      </c>
      <c r="BU363" s="135">
        <v>0</v>
      </c>
      <c r="BV363" s="134">
        <v>0</v>
      </c>
      <c r="BW363" s="136">
        <v>0</v>
      </c>
      <c r="BX363" s="136">
        <v>0</v>
      </c>
      <c r="BY363" s="136">
        <v>0</v>
      </c>
      <c r="BZ363" s="134">
        <v>0</v>
      </c>
      <c r="CA363" s="134">
        <v>0</v>
      </c>
      <c r="CB363" s="134">
        <v>27</v>
      </c>
      <c r="CC363" s="135">
        <v>0</v>
      </c>
      <c r="CD363" s="134"/>
      <c r="CE363" s="134"/>
      <c r="CF363" s="137">
        <v>0</v>
      </c>
      <c r="CG363" s="134">
        <v>0</v>
      </c>
      <c r="CH363" s="132"/>
      <c r="CI363" s="132"/>
      <c r="CJ363" s="229" t="s">
        <v>820</v>
      </c>
      <c r="CK363" s="233" t="s">
        <v>820</v>
      </c>
      <c r="CL363" s="138">
        <v>0</v>
      </c>
      <c r="CM363" s="138">
        <v>0</v>
      </c>
      <c r="CN363" s="135">
        <v>0</v>
      </c>
      <c r="CO363" s="135">
        <v>0</v>
      </c>
      <c r="CP363" s="139"/>
      <c r="CQ363" s="135">
        <v>0</v>
      </c>
      <c r="CR363" s="179">
        <v>36526</v>
      </c>
      <c r="CS363" s="180">
        <v>43395</v>
      </c>
      <c r="CT363" s="181">
        <v>43493</v>
      </c>
      <c r="CU363" s="181">
        <v>36526</v>
      </c>
      <c r="CV363" s="181">
        <v>36526</v>
      </c>
      <c r="CW363" s="181">
        <v>36526</v>
      </c>
      <c r="CX363" s="181">
        <v>36624</v>
      </c>
      <c r="CY363" s="135">
        <v>0.1892071842603405</v>
      </c>
      <c r="CZ363" s="134">
        <v>0</v>
      </c>
      <c r="DA363" s="135">
        <v>1.3333333333333334E-2</v>
      </c>
      <c r="DB363" s="135">
        <v>0</v>
      </c>
      <c r="DC363" s="135">
        <v>0</v>
      </c>
      <c r="DD363" s="135">
        <v>0</v>
      </c>
      <c r="DE363" s="140">
        <v>0.38666666666666666</v>
      </c>
      <c r="DF363" s="13" t="s">
        <v>820</v>
      </c>
      <c r="DG363" s="80" t="s">
        <v>820</v>
      </c>
      <c r="DH363" s="18" t="b">
        <v>0</v>
      </c>
      <c r="DI363" s="79"/>
      <c r="DJ363" s="79"/>
      <c r="DK363" s="192"/>
      <c r="DL363" s="174"/>
      <c r="DM363" s="193"/>
      <c r="DN363" s="135"/>
      <c r="DO363" s="79"/>
      <c r="DP363" s="79"/>
      <c r="DQ363" s="79"/>
      <c r="DR363" s="79"/>
      <c r="DS363" s="79"/>
      <c r="DT363" s="79"/>
      <c r="DU363" s="79"/>
      <c r="DV363" s="18"/>
      <c r="DW363" s="18"/>
      <c r="DX363" s="18"/>
      <c r="DY363" s="177"/>
      <c r="DZ363" s="177">
        <v>0</v>
      </c>
      <c r="EA363" s="177">
        <v>0</v>
      </c>
      <c r="EB363" s="177">
        <v>0</v>
      </c>
      <c r="EC363" s="177">
        <v>0</v>
      </c>
      <c r="ED363" s="177">
        <v>0</v>
      </c>
      <c r="EE363" s="177">
        <v>0</v>
      </c>
      <c r="EF363" s="177">
        <v>0</v>
      </c>
      <c r="EG363" s="177">
        <v>0</v>
      </c>
      <c r="EH363" s="177">
        <v>0</v>
      </c>
      <c r="EI363" s="177">
        <v>0</v>
      </c>
      <c r="EJ363" s="177">
        <v>0</v>
      </c>
      <c r="EK363" s="177">
        <v>0</v>
      </c>
      <c r="EL363" s="177">
        <v>0</v>
      </c>
      <c r="EM363" s="177">
        <v>0</v>
      </c>
      <c r="EN363" s="177">
        <v>0</v>
      </c>
      <c r="EO363" s="177">
        <v>0</v>
      </c>
      <c r="EP363" s="177">
        <v>0</v>
      </c>
      <c r="EQ363" s="177">
        <v>0</v>
      </c>
      <c r="ER363" s="177">
        <v>0</v>
      </c>
      <c r="ES363" s="177">
        <v>0</v>
      </c>
      <c r="ET363" s="177">
        <v>0</v>
      </c>
      <c r="EU363" s="177">
        <v>0</v>
      </c>
      <c r="EV363" s="177">
        <v>0</v>
      </c>
      <c r="EW363" s="177">
        <v>0</v>
      </c>
      <c r="EX363" s="177">
        <v>0</v>
      </c>
      <c r="EY363" s="177">
        <v>0</v>
      </c>
      <c r="EZ363" s="177">
        <v>0</v>
      </c>
      <c r="FA363" s="177">
        <v>0</v>
      </c>
      <c r="FB363" s="177">
        <v>0</v>
      </c>
      <c r="FC363" s="198"/>
      <c r="FD363" s="198"/>
      <c r="FE363" s="195">
        <v>33</v>
      </c>
      <c r="FF363" s="198"/>
      <c r="FG363" s="195">
        <v>32</v>
      </c>
      <c r="FH363" s="195">
        <v>32</v>
      </c>
      <c r="FI363" s="195">
        <v>32</v>
      </c>
      <c r="FJ363" s="195">
        <v>32</v>
      </c>
      <c r="FK363" s="195">
        <v>30</v>
      </c>
      <c r="FL363" s="195">
        <v>30</v>
      </c>
      <c r="FM363" s="195">
        <v>30</v>
      </c>
      <c r="FN363" s="195">
        <v>30</v>
      </c>
      <c r="FO363" s="195">
        <v>30</v>
      </c>
      <c r="FP363" s="195">
        <v>30</v>
      </c>
      <c r="FQ363" s="195">
        <v>30</v>
      </c>
      <c r="FR363" s="195">
        <v>30</v>
      </c>
      <c r="FS363" s="195">
        <v>30</v>
      </c>
      <c r="FT363" s="195">
        <v>30</v>
      </c>
      <c r="FU363" s="195">
        <v>30</v>
      </c>
      <c r="FV363" s="195">
        <v>30</v>
      </c>
      <c r="FW363" s="195">
        <v>30</v>
      </c>
      <c r="FX363" s="195">
        <v>30</v>
      </c>
      <c r="FY363" s="195">
        <v>30</v>
      </c>
      <c r="FZ363" s="195">
        <v>30</v>
      </c>
      <c r="GA363" s="195">
        <v>30</v>
      </c>
      <c r="GB363" s="195">
        <v>30</v>
      </c>
      <c r="GC363" s="195">
        <v>30</v>
      </c>
      <c r="GD363" s="195">
        <v>29</v>
      </c>
      <c r="GE363" s="195">
        <v>29</v>
      </c>
      <c r="GF363" s="195">
        <v>29</v>
      </c>
      <c r="GG363" s="195">
        <v>29</v>
      </c>
      <c r="GH363" s="195">
        <v>29</v>
      </c>
      <c r="GI363" s="195">
        <v>29</v>
      </c>
      <c r="GJ363" s="195">
        <v>29</v>
      </c>
      <c r="GK363" s="195">
        <v>29</v>
      </c>
      <c r="GL363" s="195">
        <v>29</v>
      </c>
      <c r="GM363" s="195">
        <v>29</v>
      </c>
      <c r="GN363" s="195">
        <v>29</v>
      </c>
      <c r="GO363" s="195">
        <v>29</v>
      </c>
      <c r="GP363" s="195">
        <v>29</v>
      </c>
      <c r="GQ363" s="195">
        <v>29</v>
      </c>
      <c r="GR363" s="195">
        <v>28</v>
      </c>
      <c r="GS363" s="195">
        <v>28</v>
      </c>
      <c r="GT363" s="195">
        <v>28</v>
      </c>
      <c r="GU363" s="195">
        <v>28</v>
      </c>
      <c r="GV363" s="195">
        <v>28</v>
      </c>
      <c r="GW363" s="195">
        <v>28</v>
      </c>
      <c r="GX363" s="195">
        <v>28</v>
      </c>
      <c r="GY363" s="195">
        <v>28</v>
      </c>
      <c r="GZ363" s="195">
        <v>28</v>
      </c>
      <c r="HA363" s="195">
        <v>28</v>
      </c>
      <c r="HB363" s="195">
        <v>28</v>
      </c>
      <c r="HC363" s="195">
        <v>28</v>
      </c>
      <c r="HD363" s="195">
        <v>28</v>
      </c>
      <c r="HE363" s="195">
        <v>1</v>
      </c>
      <c r="HF363" s="195">
        <v>28</v>
      </c>
      <c r="HG363" s="195">
        <v>28</v>
      </c>
      <c r="HH363" s="195">
        <v>28</v>
      </c>
      <c r="HI363" s="197">
        <v>28</v>
      </c>
      <c r="HJ363" s="197">
        <v>28</v>
      </c>
      <c r="HK363" s="197">
        <v>28</v>
      </c>
      <c r="HL363" s="198"/>
      <c r="HM363" s="197">
        <v>28</v>
      </c>
      <c r="HN363" s="197">
        <v>28</v>
      </c>
      <c r="HO363" s="197">
        <v>28</v>
      </c>
      <c r="HP363" s="197">
        <v>28</v>
      </c>
      <c r="HQ363" s="197">
        <v>28</v>
      </c>
      <c r="HR363" s="197">
        <v>28</v>
      </c>
      <c r="HS363" s="197">
        <v>28</v>
      </c>
      <c r="HT363" s="197">
        <v>28</v>
      </c>
      <c r="HU363" s="197">
        <v>28</v>
      </c>
      <c r="HV363" s="198"/>
      <c r="HW363" s="197">
        <v>28</v>
      </c>
      <c r="HX363" s="197">
        <v>28</v>
      </c>
      <c r="HY363" s="197">
        <v>28</v>
      </c>
      <c r="HZ363" s="197">
        <v>28</v>
      </c>
      <c r="IA363" s="197">
        <v>28</v>
      </c>
      <c r="IB363" s="197">
        <v>28</v>
      </c>
      <c r="IC363" s="197">
        <v>28</v>
      </c>
      <c r="ID363" s="197">
        <v>28</v>
      </c>
      <c r="IE363" s="197">
        <v>28</v>
      </c>
      <c r="IF363" s="197">
        <v>28</v>
      </c>
      <c r="IG363" s="197">
        <v>28</v>
      </c>
      <c r="IH363" s="197">
        <v>28</v>
      </c>
      <c r="II363" s="197">
        <v>28</v>
      </c>
      <c r="IJ363" s="197">
        <v>28</v>
      </c>
      <c r="IK363" s="197">
        <v>28</v>
      </c>
      <c r="IL363" s="197">
        <v>28</v>
      </c>
      <c r="IM363" s="197">
        <v>28</v>
      </c>
      <c r="IN363" s="197">
        <v>28</v>
      </c>
      <c r="IO363" s="197">
        <v>28</v>
      </c>
      <c r="IP363" s="197">
        <v>28</v>
      </c>
      <c r="IQ363" s="197">
        <v>28</v>
      </c>
      <c r="IR363" s="197">
        <v>28</v>
      </c>
      <c r="IS363" s="197">
        <v>28</v>
      </c>
      <c r="IT363" s="197">
        <v>28</v>
      </c>
      <c r="IU363" s="197">
        <v>28</v>
      </c>
      <c r="IV363" s="197">
        <v>28</v>
      </c>
      <c r="IW363" s="197">
        <v>28</v>
      </c>
      <c r="IX363" s="197">
        <v>28</v>
      </c>
      <c r="IY363" s="197">
        <v>28</v>
      </c>
      <c r="IZ363" s="198"/>
      <c r="JA363" s="197">
        <v>28</v>
      </c>
      <c r="JB363" s="197">
        <v>28</v>
      </c>
      <c r="JC363" s="197">
        <v>28</v>
      </c>
      <c r="JD363" s="195">
        <v>28</v>
      </c>
      <c r="JE363" s="195">
        <v>28</v>
      </c>
      <c r="JF363" s="195">
        <v>28</v>
      </c>
      <c r="JG363" s="195">
        <v>28</v>
      </c>
      <c r="JH363" s="195">
        <v>28</v>
      </c>
      <c r="JI363" s="195">
        <v>28</v>
      </c>
      <c r="JJ363" s="195"/>
      <c r="JK363" s="197">
        <v>28</v>
      </c>
      <c r="JL363" s="197">
        <v>28</v>
      </c>
      <c r="JM363" s="197">
        <v>28</v>
      </c>
      <c r="JN363" s="197">
        <v>28</v>
      </c>
      <c r="JO363" s="197">
        <v>28</v>
      </c>
      <c r="JP363" s="197">
        <v>28</v>
      </c>
      <c r="JQ363" s="198"/>
      <c r="JR363" s="197">
        <v>28</v>
      </c>
      <c r="JS363" s="197">
        <v>28</v>
      </c>
      <c r="JT363" s="197">
        <v>28</v>
      </c>
      <c r="JU363" s="197">
        <v>28</v>
      </c>
      <c r="JV363" s="197">
        <v>28</v>
      </c>
      <c r="JW363" s="197">
        <v>28</v>
      </c>
      <c r="JX363" s="197">
        <v>28</v>
      </c>
      <c r="JY363" s="197">
        <v>28</v>
      </c>
      <c r="JZ363" s="197">
        <v>28</v>
      </c>
      <c r="KA363" s="197">
        <v>28</v>
      </c>
      <c r="KB363" s="197">
        <v>28</v>
      </c>
      <c r="KC363" s="197">
        <v>28</v>
      </c>
      <c r="KD363" s="197">
        <v>28</v>
      </c>
      <c r="KE363" s="197">
        <v>28</v>
      </c>
      <c r="KF363" s="197">
        <v>28</v>
      </c>
      <c r="KG363" s="197">
        <v>28</v>
      </c>
      <c r="KH363" s="197">
        <v>28</v>
      </c>
      <c r="KI363" s="197">
        <v>28</v>
      </c>
      <c r="KJ363" s="197">
        <v>28</v>
      </c>
      <c r="KK363" s="197">
        <v>28</v>
      </c>
      <c r="KL363" s="197">
        <v>28</v>
      </c>
      <c r="KM363" s="197">
        <v>28</v>
      </c>
      <c r="KN363" s="197">
        <v>28</v>
      </c>
      <c r="KO363" s="197">
        <v>28</v>
      </c>
      <c r="KP363" s="197">
        <v>28</v>
      </c>
      <c r="KQ363" s="197">
        <v>28</v>
      </c>
      <c r="KR363" s="197">
        <v>28</v>
      </c>
      <c r="KS363" s="197">
        <v>28</v>
      </c>
      <c r="KT363" s="197">
        <v>28</v>
      </c>
      <c r="KU363" s="197">
        <v>28</v>
      </c>
      <c r="KV363" s="197">
        <v>28</v>
      </c>
      <c r="KW363" s="197">
        <v>28</v>
      </c>
      <c r="KX363" s="198"/>
      <c r="KY363" s="198"/>
      <c r="KZ363" s="198"/>
      <c r="LA363" s="198"/>
      <c r="LB363" s="197">
        <v>28</v>
      </c>
      <c r="LC363" s="197">
        <v>28</v>
      </c>
      <c r="LD363" s="197">
        <v>28</v>
      </c>
      <c r="LE363" s="197">
        <v>28</v>
      </c>
      <c r="LF363" s="197">
        <v>0</v>
      </c>
      <c r="LG363" s="197">
        <v>28</v>
      </c>
      <c r="LH363" s="198"/>
      <c r="LI363" s="198"/>
      <c r="LJ363" s="198"/>
      <c r="LK363" s="198"/>
      <c r="LL363" s="198"/>
      <c r="LM363" s="198"/>
      <c r="LN363" s="198"/>
      <c r="LO363" s="198"/>
      <c r="LP363" s="198"/>
      <c r="LQ363" s="197">
        <v>28</v>
      </c>
      <c r="LR363" s="198"/>
      <c r="LS363" s="198"/>
      <c r="LT363" s="198"/>
      <c r="LU363" s="198"/>
      <c r="LV363" s="198"/>
      <c r="LW363" s="198"/>
      <c r="LX363" s="198"/>
      <c r="LY363" s="198"/>
      <c r="LZ363" s="198"/>
      <c r="MA363" s="198"/>
      <c r="MB363" s="198"/>
      <c r="MC363" s="198"/>
      <c r="MD363" s="198"/>
      <c r="ME363" s="198"/>
      <c r="MF363" s="198"/>
      <c r="MG363" s="198"/>
      <c r="MH363" s="198"/>
      <c r="MI363" s="198"/>
      <c r="MJ363" s="198"/>
      <c r="MK363" s="198"/>
      <c r="ML363" s="198"/>
      <c r="MM363" s="198"/>
      <c r="MN363" s="197">
        <v>28</v>
      </c>
      <c r="MO363" s="197">
        <v>27</v>
      </c>
      <c r="MP363" s="198"/>
      <c r="MQ363" s="197">
        <v>27</v>
      </c>
      <c r="MR363" s="198"/>
      <c r="MS363" s="198"/>
      <c r="MT363" s="198"/>
      <c r="MU363" s="198"/>
      <c r="MV363" s="198"/>
      <c r="MW363" s="198"/>
      <c r="MX363" s="198"/>
      <c r="MY363" s="198"/>
      <c r="MZ363" s="198"/>
      <c r="NA363" s="197">
        <v>27</v>
      </c>
      <c r="NB363" s="198"/>
      <c r="NC363" s="198"/>
      <c r="ND363" s="198"/>
      <c r="NE363" s="198"/>
      <c r="NF363" s="198"/>
      <c r="NG363" s="198"/>
      <c r="NH363" s="198"/>
      <c r="NI363" s="198"/>
      <c r="NJ363" s="198"/>
      <c r="NK363" s="198"/>
      <c r="NL363" s="198"/>
      <c r="NM363" s="198"/>
      <c r="NN363" s="198"/>
      <c r="NO363" s="198"/>
      <c r="NP363" s="198"/>
      <c r="NQ363" s="198"/>
      <c r="NR363" s="198"/>
      <c r="NS363" s="198"/>
      <c r="NT363" s="198"/>
      <c r="NU363" s="198"/>
      <c r="NV363" s="198"/>
      <c r="NW363" s="198"/>
      <c r="NX363" s="198"/>
      <c r="NY363" s="198"/>
      <c r="NZ363" s="198"/>
      <c r="OA363" s="198"/>
      <c r="OB363" s="198"/>
      <c r="OC363" s="198"/>
      <c r="OD363" s="198"/>
      <c r="OE363" s="198"/>
      <c r="OF363" s="198"/>
      <c r="OG363" s="198"/>
      <c r="OH363" s="198"/>
      <c r="OI363" s="198"/>
      <c r="OJ363" s="198"/>
      <c r="OK363" s="198"/>
      <c r="OL363" s="198"/>
      <c r="OM363" s="198"/>
      <c r="ON363" s="198"/>
      <c r="OO363" s="198"/>
      <c r="OP363" s="198"/>
      <c r="OQ363" s="198"/>
      <c r="OR363" s="198"/>
      <c r="OS363" s="198"/>
      <c r="OT363" s="198"/>
      <c r="OU363" s="198"/>
      <c r="OV363" s="198"/>
      <c r="OW363" s="198"/>
      <c r="OX363" s="198"/>
      <c r="OY363" s="198"/>
      <c r="OZ363" s="198"/>
      <c r="PA363" s="198"/>
      <c r="PB363" s="198"/>
      <c r="PC363" s="198"/>
      <c r="PD363" s="198"/>
      <c r="PE363" s="198"/>
      <c r="PF363" s="198"/>
      <c r="PG363" s="198"/>
      <c r="PH363" s="198"/>
      <c r="PI363" s="198"/>
      <c r="PJ363" s="198"/>
      <c r="PK363" s="198"/>
      <c r="PL363" s="198"/>
      <c r="PM363" s="198"/>
      <c r="PN363" s="198"/>
      <c r="PO363" s="198"/>
      <c r="PP363" s="198"/>
      <c r="PQ363" s="198"/>
      <c r="PR363" s="198"/>
      <c r="PS363" s="198"/>
      <c r="PT363" s="198"/>
      <c r="PU363" s="198"/>
      <c r="PV363" s="198"/>
      <c r="PW363" s="198"/>
      <c r="PX363" s="261"/>
      <c r="PY363" s="261"/>
      <c r="PZ363" s="261"/>
      <c r="QA363" s="261"/>
      <c r="QB363" s="261"/>
      <c r="QC363" s="261"/>
      <c r="QD363" s="261"/>
      <c r="QE363" s="261"/>
      <c r="QF363" s="261"/>
      <c r="QG363" s="261"/>
      <c r="QH363" s="261"/>
      <c r="QI363" s="261"/>
      <c r="QJ363" s="261"/>
      <c r="QK363" s="261"/>
      <c r="QL363" s="261"/>
      <c r="QM363" s="261"/>
      <c r="QN363" s="261"/>
      <c r="QO363" s="261"/>
      <c r="QP363" s="261"/>
      <c r="QQ363" s="261"/>
      <c r="QR363" s="261"/>
      <c r="QS363" s="261"/>
      <c r="QT363" s="261"/>
      <c r="QU363" s="261"/>
      <c r="QV363" s="261"/>
      <c r="QW363" s="261"/>
      <c r="QX363" s="261"/>
      <c r="QY363" s="261"/>
      <c r="QZ363" s="261"/>
      <c r="RA363" s="261"/>
      <c r="RB363" s="261"/>
      <c r="RC363" s="261"/>
      <c r="RD363" s="261"/>
      <c r="RE363" s="261"/>
      <c r="RF363" s="261"/>
      <c r="RG363" s="261"/>
      <c r="RH363" s="261"/>
      <c r="RI363" s="261"/>
      <c r="RJ363" s="261"/>
      <c r="RK363" s="261"/>
      <c r="RL363" s="261"/>
      <c r="RM363" s="261"/>
      <c r="RN363" s="261"/>
      <c r="RO363" s="261"/>
      <c r="RP363" s="261"/>
      <c r="RQ363" s="261"/>
      <c r="RR363" s="261"/>
      <c r="RS363" s="261"/>
      <c r="RT363" s="261"/>
      <c r="RU363" s="261"/>
      <c r="RV363" s="261"/>
      <c r="RW363" s="261"/>
      <c r="RX363" s="261"/>
      <c r="RY363" s="261"/>
      <c r="RZ363" s="261"/>
      <c r="SA363" s="261"/>
      <c r="SB363" s="261"/>
      <c r="SC363" s="261"/>
      <c r="SD363" s="261"/>
      <c r="SE363" s="261"/>
    </row>
    <row r="364" spans="1:499" x14ac:dyDescent="0.2">
      <c r="A364" s="230" t="s">
        <v>830</v>
      </c>
      <c r="B364" s="231" t="s">
        <v>5506</v>
      </c>
      <c r="C364" s="225"/>
      <c r="D364" s="225"/>
      <c r="E364" s="225"/>
      <c r="F364" s="226" t="s">
        <v>6103</v>
      </c>
      <c r="G364" s="226" t="s">
        <v>5804</v>
      </c>
      <c r="H364" s="226" t="s">
        <v>5804</v>
      </c>
      <c r="I364" s="226" t="s">
        <v>6096</v>
      </c>
      <c r="J364" s="226"/>
      <c r="K364" s="226"/>
      <c r="L364" s="226"/>
      <c r="M364" s="226"/>
      <c r="N364" s="226" t="s">
        <v>5788</v>
      </c>
      <c r="O364" s="226" t="s">
        <v>5785</v>
      </c>
      <c r="P364" s="226"/>
      <c r="Q364" s="237">
        <v>0</v>
      </c>
      <c r="R364" s="238"/>
      <c r="S364" s="238"/>
      <c r="T364" s="238"/>
      <c r="U364" s="238"/>
      <c r="V364" s="238"/>
      <c r="W364" s="232" t="s">
        <v>5555</v>
      </c>
      <c r="X364" s="232"/>
      <c r="Y364" s="232" t="s">
        <v>5556</v>
      </c>
      <c r="Z364" s="235">
        <v>4.74</v>
      </c>
      <c r="AA364" s="235">
        <v>6.4</v>
      </c>
      <c r="AB364" s="235">
        <v>0</v>
      </c>
      <c r="AC364" s="224">
        <v>36526</v>
      </c>
      <c r="AD364" s="224">
        <v>36526</v>
      </c>
      <c r="AE364" s="125">
        <v>14</v>
      </c>
      <c r="AF364" s="125">
        <v>14</v>
      </c>
      <c r="AG364" s="125">
        <v>24</v>
      </c>
      <c r="AH364" s="236">
        <v>1</v>
      </c>
      <c r="AI364" s="236"/>
      <c r="AJ364" s="125" t="s">
        <v>6260</v>
      </c>
      <c r="AK364" s="175"/>
      <c r="AL364" s="125" t="s">
        <v>820</v>
      </c>
      <c r="AM364" s="27" t="s">
        <v>820</v>
      </c>
      <c r="AN364" s="126">
        <v>0</v>
      </c>
      <c r="AO364" s="126">
        <v>0</v>
      </c>
      <c r="AP364" s="126">
        <v>0</v>
      </c>
      <c r="AQ364" s="126">
        <v>0</v>
      </c>
      <c r="AR364" s="125">
        <v>0</v>
      </c>
      <c r="AS364" s="125">
        <v>0</v>
      </c>
      <c r="AT364" s="178"/>
      <c r="AU364" s="178"/>
      <c r="AV364" s="178"/>
      <c r="AW364" s="239" t="s">
        <v>890</v>
      </c>
      <c r="AX364" s="239" t="s">
        <v>5411</v>
      </c>
      <c r="AY364" s="127"/>
      <c r="AZ364" s="127"/>
      <c r="BA364" s="128">
        <v>1</v>
      </c>
      <c r="BB364" s="128" t="s">
        <v>489</v>
      </c>
      <c r="BC364" s="128"/>
      <c r="BD364" s="128">
        <v>1</v>
      </c>
      <c r="BE364" s="129" t="s">
        <v>541</v>
      </c>
      <c r="BF364" s="130">
        <v>1</v>
      </c>
      <c r="BG364" s="240"/>
      <c r="BH364" s="241"/>
      <c r="BI364" s="190"/>
      <c r="BJ364" s="131">
        <v>0</v>
      </c>
      <c r="BK364" s="191">
        <v>0</v>
      </c>
      <c r="BL364" s="13">
        <v>0</v>
      </c>
      <c r="BM364" s="13">
        <v>0</v>
      </c>
      <c r="BN364" s="27" t="s">
        <v>702</v>
      </c>
      <c r="BO364" s="13" t="s">
        <v>702</v>
      </c>
      <c r="BP364" s="222">
        <v>0</v>
      </c>
      <c r="BQ364" s="132"/>
      <c r="BR364" s="133"/>
      <c r="BS364" s="125">
        <v>1000000000</v>
      </c>
      <c r="BT364" s="134">
        <v>0</v>
      </c>
      <c r="BU364" s="135">
        <v>0</v>
      </c>
      <c r="BV364" s="134">
        <v>0</v>
      </c>
      <c r="BW364" s="136">
        <v>0</v>
      </c>
      <c r="BX364" s="136">
        <v>0</v>
      </c>
      <c r="BY364" s="136">
        <v>0</v>
      </c>
      <c r="BZ364" s="134">
        <v>0</v>
      </c>
      <c r="CA364" s="134">
        <v>0</v>
      </c>
      <c r="CB364" s="134">
        <v>0</v>
      </c>
      <c r="CC364" s="135">
        <v>0</v>
      </c>
      <c r="CD364" s="134"/>
      <c r="CE364" s="134"/>
      <c r="CF364" s="137">
        <v>0</v>
      </c>
      <c r="CG364" s="134">
        <v>0</v>
      </c>
      <c r="CH364" s="132"/>
      <c r="CI364" s="132"/>
      <c r="CJ364" s="229" t="s">
        <v>820</v>
      </c>
      <c r="CK364" s="233" t="s">
        <v>820</v>
      </c>
      <c r="CL364" s="138">
        <v>0</v>
      </c>
      <c r="CM364" s="138">
        <v>0</v>
      </c>
      <c r="CN364" s="135">
        <v>0</v>
      </c>
      <c r="CO364" s="135">
        <v>0</v>
      </c>
      <c r="CP364" s="139"/>
      <c r="CQ364" s="135">
        <v>0</v>
      </c>
      <c r="CR364" s="179">
        <v>43236</v>
      </c>
      <c r="CS364" s="180">
        <v>43395</v>
      </c>
      <c r="CT364" s="181">
        <v>43493</v>
      </c>
      <c r="CU364" s="181">
        <v>36526</v>
      </c>
      <c r="CV364" s="181">
        <v>36526</v>
      </c>
      <c r="CW364" s="181">
        <v>36526</v>
      </c>
      <c r="CX364" s="181">
        <v>36624</v>
      </c>
      <c r="CY364" s="135">
        <v>0.39893758112510819</v>
      </c>
      <c r="CZ364" s="134">
        <v>0</v>
      </c>
      <c r="DA364" s="135">
        <v>5.3333333333333337E-2</v>
      </c>
      <c r="DB364" s="135">
        <v>0</v>
      </c>
      <c r="DC364" s="135">
        <v>0</v>
      </c>
      <c r="DD364" s="135">
        <v>0</v>
      </c>
      <c r="DE364" s="140">
        <v>0.34666666666666668</v>
      </c>
      <c r="DF364" s="13" t="s">
        <v>820</v>
      </c>
      <c r="DG364" s="80" t="s">
        <v>820</v>
      </c>
      <c r="DH364" s="18" t="b">
        <v>0</v>
      </c>
      <c r="DI364" s="79"/>
      <c r="DJ364" s="79"/>
      <c r="DK364" s="192"/>
      <c r="DL364" s="174"/>
      <c r="DM364" s="193"/>
      <c r="DN364" s="135"/>
      <c r="DO364" s="79"/>
      <c r="DP364" s="79"/>
      <c r="DQ364" s="79"/>
      <c r="DR364" s="79"/>
      <c r="DS364" s="79"/>
      <c r="DT364" s="79"/>
      <c r="DU364" s="79"/>
      <c r="DV364" s="18"/>
      <c r="DW364" s="18"/>
      <c r="DX364" s="18"/>
      <c r="DY364" s="177"/>
      <c r="DZ364" s="177">
        <v>0</v>
      </c>
      <c r="EA364" s="177">
        <v>0</v>
      </c>
      <c r="EB364" s="177">
        <v>0</v>
      </c>
      <c r="EC364" s="177">
        <v>0</v>
      </c>
      <c r="ED364" s="177">
        <v>0</v>
      </c>
      <c r="EE364" s="177">
        <v>0</v>
      </c>
      <c r="EF364" s="177">
        <v>0</v>
      </c>
      <c r="EG364" s="177">
        <v>0</v>
      </c>
      <c r="EH364" s="177">
        <v>0</v>
      </c>
      <c r="EI364" s="177">
        <v>0</v>
      </c>
      <c r="EJ364" s="177">
        <v>0</v>
      </c>
      <c r="EK364" s="177">
        <v>0</v>
      </c>
      <c r="EL364" s="177">
        <v>0</v>
      </c>
      <c r="EM364" s="177">
        <v>0</v>
      </c>
      <c r="EN364" s="177">
        <v>0</v>
      </c>
      <c r="EO364" s="177">
        <v>0</v>
      </c>
      <c r="EP364" s="177">
        <v>0</v>
      </c>
      <c r="EQ364" s="177">
        <v>0</v>
      </c>
      <c r="ER364" s="177">
        <v>0</v>
      </c>
      <c r="ES364" s="177">
        <v>0</v>
      </c>
      <c r="ET364" s="177">
        <v>0</v>
      </c>
      <c r="EU364" s="177">
        <v>0</v>
      </c>
      <c r="EV364" s="177">
        <v>0</v>
      </c>
      <c r="EW364" s="177">
        <v>0</v>
      </c>
      <c r="EX364" s="177">
        <v>0</v>
      </c>
      <c r="EY364" s="177">
        <v>0</v>
      </c>
      <c r="EZ364" s="177">
        <v>0</v>
      </c>
      <c r="FA364" s="177">
        <v>0</v>
      </c>
      <c r="FB364" s="177">
        <v>0</v>
      </c>
      <c r="FC364" s="196"/>
      <c r="FD364" s="196"/>
      <c r="FE364" s="197"/>
      <c r="FF364" s="196"/>
      <c r="FG364" s="198"/>
      <c r="FH364" s="195">
        <v>120</v>
      </c>
      <c r="FI364" s="197">
        <v>120</v>
      </c>
      <c r="FJ364" s="197">
        <v>120</v>
      </c>
      <c r="FK364" s="197">
        <v>120</v>
      </c>
      <c r="FL364" s="197">
        <v>120</v>
      </c>
      <c r="FM364" s="197">
        <v>120</v>
      </c>
      <c r="FN364" s="197">
        <v>120</v>
      </c>
      <c r="FO364" s="197">
        <v>120</v>
      </c>
      <c r="FP364" s="197">
        <v>120</v>
      </c>
      <c r="FQ364" s="197">
        <v>120</v>
      </c>
      <c r="FR364" s="197">
        <v>120</v>
      </c>
      <c r="FS364" s="197">
        <v>120</v>
      </c>
      <c r="FT364" s="197">
        <v>120</v>
      </c>
      <c r="FU364" s="197">
        <v>120</v>
      </c>
      <c r="FV364" s="197">
        <v>120</v>
      </c>
      <c r="FW364" s="197">
        <v>120</v>
      </c>
      <c r="FX364" s="197">
        <v>120</v>
      </c>
      <c r="FY364" s="197">
        <v>120</v>
      </c>
      <c r="FZ364" s="197">
        <v>120</v>
      </c>
      <c r="GA364" s="197">
        <v>120</v>
      </c>
      <c r="GB364" s="197">
        <v>120</v>
      </c>
      <c r="GC364" s="197">
        <v>120</v>
      </c>
      <c r="GD364" s="197">
        <v>120</v>
      </c>
      <c r="GE364" s="197">
        <v>120</v>
      </c>
      <c r="GF364" s="197">
        <v>120</v>
      </c>
      <c r="GG364" s="197">
        <v>120</v>
      </c>
      <c r="GH364" s="197">
        <v>120</v>
      </c>
      <c r="GI364" s="197">
        <v>120</v>
      </c>
      <c r="GJ364" s="197">
        <v>120</v>
      </c>
      <c r="GK364" s="197">
        <v>120</v>
      </c>
      <c r="GL364" s="197">
        <v>120</v>
      </c>
      <c r="GM364" s="197">
        <v>120</v>
      </c>
      <c r="GN364" s="197">
        <v>120</v>
      </c>
      <c r="GO364" s="197">
        <v>120</v>
      </c>
      <c r="GP364" s="197">
        <v>120</v>
      </c>
      <c r="GQ364" s="197">
        <v>120</v>
      </c>
      <c r="GR364" s="197">
        <v>120</v>
      </c>
      <c r="GS364" s="197">
        <v>120</v>
      </c>
      <c r="GT364" s="197">
        <v>120</v>
      </c>
      <c r="GU364" s="197">
        <v>120</v>
      </c>
      <c r="GV364" s="197">
        <v>120</v>
      </c>
      <c r="GW364" s="197">
        <v>120</v>
      </c>
      <c r="GX364" s="197">
        <v>120</v>
      </c>
      <c r="GY364" s="197">
        <v>120</v>
      </c>
      <c r="GZ364" s="197">
        <v>120</v>
      </c>
      <c r="HA364" s="197">
        <v>120</v>
      </c>
      <c r="HB364" s="197">
        <v>120</v>
      </c>
      <c r="HC364" s="197">
        <v>120</v>
      </c>
      <c r="HD364" s="197">
        <v>120</v>
      </c>
      <c r="HE364" s="197">
        <v>1</v>
      </c>
      <c r="HF364" s="197">
        <v>120</v>
      </c>
      <c r="HG364" s="197">
        <v>120</v>
      </c>
      <c r="HH364" s="197">
        <v>120</v>
      </c>
      <c r="HI364" s="197">
        <v>120</v>
      </c>
      <c r="HJ364" s="197">
        <v>120</v>
      </c>
      <c r="HK364" s="197">
        <v>120</v>
      </c>
      <c r="HL364" s="196"/>
      <c r="HM364" s="197">
        <v>120</v>
      </c>
      <c r="HN364" s="197">
        <v>120</v>
      </c>
      <c r="HO364" s="197">
        <v>120</v>
      </c>
      <c r="HP364" s="197">
        <v>120</v>
      </c>
      <c r="HQ364" s="197">
        <v>120</v>
      </c>
      <c r="HR364" s="197">
        <v>120</v>
      </c>
      <c r="HS364" s="197">
        <v>120</v>
      </c>
      <c r="HT364" s="197">
        <v>120</v>
      </c>
      <c r="HU364" s="197">
        <v>120</v>
      </c>
      <c r="HV364" s="196"/>
      <c r="HW364" s="197">
        <v>120</v>
      </c>
      <c r="HX364" s="197">
        <v>120</v>
      </c>
      <c r="HY364" s="197">
        <v>120</v>
      </c>
      <c r="HZ364" s="197">
        <v>120</v>
      </c>
      <c r="IA364" s="197">
        <v>120</v>
      </c>
      <c r="IB364" s="197">
        <v>120</v>
      </c>
      <c r="IC364" s="197">
        <v>120</v>
      </c>
      <c r="ID364" s="197">
        <v>120</v>
      </c>
      <c r="IE364" s="197">
        <v>120</v>
      </c>
      <c r="IF364" s="197">
        <v>120</v>
      </c>
      <c r="IG364" s="197">
        <v>120</v>
      </c>
      <c r="IH364" s="197">
        <v>120</v>
      </c>
      <c r="II364" s="197">
        <v>120</v>
      </c>
      <c r="IJ364" s="197">
        <v>120</v>
      </c>
      <c r="IK364" s="197">
        <v>120</v>
      </c>
      <c r="IL364" s="197">
        <v>120</v>
      </c>
      <c r="IM364" s="197">
        <v>120</v>
      </c>
      <c r="IN364" s="197">
        <v>120</v>
      </c>
      <c r="IO364" s="197">
        <v>120</v>
      </c>
      <c r="IP364" s="197">
        <v>120</v>
      </c>
      <c r="IQ364" s="197">
        <v>120</v>
      </c>
      <c r="IR364" s="197">
        <v>120</v>
      </c>
      <c r="IS364" s="197">
        <v>120</v>
      </c>
      <c r="IT364" s="197">
        <v>120</v>
      </c>
      <c r="IU364" s="197">
        <v>120</v>
      </c>
      <c r="IV364" s="197">
        <v>120</v>
      </c>
      <c r="IW364" s="197">
        <v>120</v>
      </c>
      <c r="IX364" s="197">
        <v>120</v>
      </c>
      <c r="IY364" s="197">
        <v>120</v>
      </c>
      <c r="IZ364" s="196"/>
      <c r="JA364" s="197">
        <v>120</v>
      </c>
      <c r="JB364" s="197">
        <v>120</v>
      </c>
      <c r="JC364" s="197">
        <v>120</v>
      </c>
      <c r="JD364" s="195">
        <v>120</v>
      </c>
      <c r="JE364" s="195">
        <v>120</v>
      </c>
      <c r="JF364" s="195">
        <v>120</v>
      </c>
      <c r="JG364" s="195">
        <v>120</v>
      </c>
      <c r="JH364" s="195">
        <v>120</v>
      </c>
      <c r="JI364" s="195">
        <v>120</v>
      </c>
      <c r="JJ364" s="195"/>
      <c r="JK364" s="197">
        <v>120</v>
      </c>
      <c r="JL364" s="195">
        <v>120</v>
      </c>
      <c r="JM364" s="195">
        <v>120</v>
      </c>
      <c r="JN364" s="195">
        <v>120</v>
      </c>
      <c r="JO364" s="195">
        <v>120</v>
      </c>
      <c r="JP364" s="195">
        <v>120</v>
      </c>
      <c r="JQ364" s="196"/>
      <c r="JR364" s="195">
        <v>120</v>
      </c>
      <c r="JS364" s="195">
        <v>120</v>
      </c>
      <c r="JT364" s="195">
        <v>120</v>
      </c>
      <c r="JU364" s="195">
        <v>120</v>
      </c>
      <c r="JV364" s="195">
        <v>120</v>
      </c>
      <c r="JW364" s="195">
        <v>120</v>
      </c>
      <c r="JX364" s="195">
        <v>120</v>
      </c>
      <c r="JY364" s="195">
        <v>120</v>
      </c>
      <c r="JZ364" s="195">
        <v>120</v>
      </c>
      <c r="KA364" s="195">
        <v>120</v>
      </c>
      <c r="KB364" s="195">
        <v>120</v>
      </c>
      <c r="KC364" s="195">
        <v>120</v>
      </c>
      <c r="KD364" s="195">
        <v>120</v>
      </c>
      <c r="KE364" s="195">
        <v>120</v>
      </c>
      <c r="KF364" s="195">
        <v>120</v>
      </c>
      <c r="KG364" s="195">
        <v>120</v>
      </c>
      <c r="KH364" s="195">
        <v>120</v>
      </c>
      <c r="KI364" s="195">
        <v>120</v>
      </c>
      <c r="KJ364" s="195">
        <v>120</v>
      </c>
      <c r="KK364" s="195">
        <v>120</v>
      </c>
      <c r="KL364" s="195">
        <v>120</v>
      </c>
      <c r="KM364" s="195">
        <v>120</v>
      </c>
      <c r="KN364" s="195">
        <v>120</v>
      </c>
      <c r="KO364" s="195">
        <v>120</v>
      </c>
      <c r="KP364" s="195">
        <v>120</v>
      </c>
      <c r="KQ364" s="195">
        <v>120</v>
      </c>
      <c r="KR364" s="195">
        <v>120</v>
      </c>
      <c r="KS364" s="195">
        <v>120</v>
      </c>
      <c r="KT364" s="195">
        <v>120</v>
      </c>
      <c r="KU364" s="195">
        <v>120</v>
      </c>
      <c r="KV364" s="195">
        <v>120</v>
      </c>
      <c r="KW364" s="195">
        <v>120</v>
      </c>
      <c r="KX364" s="196"/>
      <c r="KY364" s="196"/>
      <c r="KZ364" s="196"/>
      <c r="LA364" s="196"/>
      <c r="LB364" s="195">
        <v>120</v>
      </c>
      <c r="LC364" s="195">
        <v>120</v>
      </c>
      <c r="LD364" s="195">
        <v>120</v>
      </c>
      <c r="LE364" s="195">
        <v>120</v>
      </c>
      <c r="LF364" s="195">
        <v>0</v>
      </c>
      <c r="LG364" s="195">
        <v>120</v>
      </c>
      <c r="LH364" s="196"/>
      <c r="LI364" s="196"/>
      <c r="LJ364" s="196"/>
      <c r="LK364" s="196"/>
      <c r="LL364" s="196"/>
      <c r="LM364" s="196"/>
      <c r="LN364" s="196"/>
      <c r="LO364" s="196"/>
      <c r="LP364" s="196"/>
      <c r="LQ364" s="195">
        <v>120</v>
      </c>
      <c r="LR364" s="196"/>
      <c r="LS364" s="196"/>
      <c r="LT364" s="196"/>
      <c r="LU364" s="196"/>
      <c r="LV364" s="196"/>
      <c r="LW364" s="196"/>
      <c r="LX364" s="196"/>
      <c r="LY364" s="196"/>
      <c r="LZ364" s="196"/>
      <c r="MA364" s="196"/>
      <c r="MB364" s="196"/>
      <c r="MC364" s="196"/>
      <c r="MD364" s="196"/>
      <c r="ME364" s="196"/>
      <c r="MF364" s="196"/>
      <c r="MG364" s="196"/>
      <c r="MH364" s="196"/>
      <c r="MI364" s="196"/>
      <c r="MJ364" s="196"/>
      <c r="MK364" s="196"/>
      <c r="ML364" s="196"/>
      <c r="MM364" s="196"/>
      <c r="MN364" s="195">
        <v>120</v>
      </c>
      <c r="MO364" s="195">
        <v>0</v>
      </c>
      <c r="MP364" s="196"/>
      <c r="MQ364" s="195">
        <v>0</v>
      </c>
      <c r="MR364" s="196"/>
      <c r="MS364" s="196"/>
      <c r="MT364" s="196"/>
      <c r="MU364" s="196"/>
      <c r="MV364" s="196"/>
      <c r="MW364" s="196"/>
      <c r="MX364" s="196"/>
      <c r="MY364" s="196"/>
      <c r="MZ364" s="196"/>
      <c r="NA364" s="195">
        <v>0</v>
      </c>
      <c r="NB364" s="196"/>
      <c r="NC364" s="196"/>
      <c r="ND364" s="196"/>
      <c r="NE364" s="196"/>
      <c r="NF364" s="196"/>
      <c r="NG364" s="196"/>
      <c r="NH364" s="196"/>
      <c r="NI364" s="196"/>
      <c r="NJ364" s="196"/>
      <c r="NK364" s="196"/>
      <c r="NL364" s="196"/>
      <c r="NM364" s="196"/>
      <c r="NN364" s="196"/>
      <c r="NO364" s="196"/>
      <c r="NP364" s="196"/>
      <c r="NQ364" s="196"/>
      <c r="NR364" s="196"/>
      <c r="NS364" s="196"/>
      <c r="NT364" s="196"/>
      <c r="NU364" s="196"/>
      <c r="NV364" s="196"/>
      <c r="NW364" s="196"/>
      <c r="NX364" s="196"/>
      <c r="NY364" s="196"/>
      <c r="NZ364" s="196"/>
      <c r="OA364" s="196"/>
      <c r="OB364" s="196"/>
      <c r="OC364" s="196"/>
      <c r="OD364" s="196"/>
      <c r="OE364" s="196"/>
      <c r="OF364" s="196"/>
      <c r="OG364" s="196"/>
      <c r="OH364" s="196"/>
      <c r="OI364" s="196"/>
      <c r="OJ364" s="196"/>
      <c r="OK364" s="196"/>
      <c r="OL364" s="196"/>
      <c r="OM364" s="196"/>
      <c r="ON364" s="196"/>
      <c r="OO364" s="196"/>
      <c r="OP364" s="196"/>
      <c r="OQ364" s="196"/>
      <c r="OR364" s="196"/>
      <c r="OS364" s="196"/>
      <c r="OT364" s="196"/>
      <c r="OU364" s="196"/>
      <c r="OV364" s="196"/>
      <c r="OW364" s="196"/>
      <c r="OX364" s="196"/>
      <c r="OY364" s="196"/>
      <c r="OZ364" s="196"/>
      <c r="PA364" s="196"/>
      <c r="PB364" s="196"/>
      <c r="PC364" s="196"/>
      <c r="PD364" s="196"/>
      <c r="PE364" s="196"/>
      <c r="PF364" s="196"/>
      <c r="PG364" s="196"/>
      <c r="PH364" s="196"/>
      <c r="PI364" s="196"/>
      <c r="PJ364" s="196"/>
      <c r="PK364" s="196"/>
      <c r="PL364" s="196"/>
      <c r="PM364" s="196"/>
      <c r="PN364" s="196"/>
      <c r="PO364" s="196"/>
      <c r="PP364" s="196"/>
      <c r="PQ364" s="196"/>
      <c r="PR364" s="196"/>
      <c r="PS364" s="196"/>
      <c r="PT364" s="196"/>
      <c r="PU364" s="196"/>
      <c r="PV364" s="196"/>
      <c r="PW364" s="196"/>
      <c r="PX364" s="261"/>
      <c r="PY364" s="261"/>
      <c r="PZ364" s="261"/>
      <c r="QA364" s="261"/>
      <c r="QB364" s="261"/>
      <c r="QC364" s="261"/>
      <c r="QD364" s="261"/>
      <c r="QE364" s="261"/>
      <c r="QF364" s="261"/>
      <c r="QG364" s="261"/>
      <c r="QH364" s="261"/>
      <c r="QI364" s="261"/>
      <c r="QJ364" s="261"/>
      <c r="QK364" s="261"/>
      <c r="QL364" s="261"/>
      <c r="QM364" s="261"/>
      <c r="QN364" s="261"/>
      <c r="QO364" s="261"/>
      <c r="QP364" s="261"/>
      <c r="QQ364" s="261"/>
      <c r="QR364" s="261"/>
      <c r="QS364" s="261"/>
      <c r="QT364" s="261"/>
      <c r="QU364" s="261"/>
      <c r="QV364" s="261"/>
      <c r="QW364" s="261"/>
      <c r="QX364" s="261"/>
      <c r="QY364" s="261"/>
      <c r="QZ364" s="261"/>
      <c r="RA364" s="261"/>
      <c r="RB364" s="261"/>
      <c r="RC364" s="261"/>
      <c r="RD364" s="261"/>
      <c r="RE364" s="261"/>
      <c r="RF364" s="261"/>
      <c r="RG364" s="261"/>
      <c r="RH364" s="261"/>
      <c r="RI364" s="261"/>
      <c r="RJ364" s="261"/>
      <c r="RK364" s="261"/>
      <c r="RL364" s="261"/>
      <c r="RM364" s="261"/>
      <c r="RN364" s="261"/>
      <c r="RO364" s="261"/>
      <c r="RP364" s="261"/>
      <c r="RQ364" s="261"/>
      <c r="RR364" s="261"/>
      <c r="RS364" s="261"/>
      <c r="RT364" s="261"/>
      <c r="RU364" s="261"/>
      <c r="RV364" s="261"/>
      <c r="RW364" s="261"/>
      <c r="RX364" s="261"/>
      <c r="RY364" s="261"/>
      <c r="RZ364" s="261"/>
      <c r="SA364" s="261"/>
      <c r="SB364" s="261"/>
      <c r="SC364" s="261"/>
      <c r="SD364" s="261"/>
      <c r="SE364" s="261"/>
    </row>
    <row r="365" spans="1:499" x14ac:dyDescent="0.2">
      <c r="A365" s="230" t="s">
        <v>830</v>
      </c>
      <c r="B365" s="231" t="s">
        <v>5507</v>
      </c>
      <c r="C365" s="225"/>
      <c r="D365" s="225"/>
      <c r="E365" s="225"/>
      <c r="F365" s="226" t="s">
        <v>6104</v>
      </c>
      <c r="G365" s="226" t="s">
        <v>5804</v>
      </c>
      <c r="H365" s="226" t="s">
        <v>5804</v>
      </c>
      <c r="I365" s="226" t="s">
        <v>5813</v>
      </c>
      <c r="J365" s="226"/>
      <c r="K365" s="226"/>
      <c r="L365" s="226"/>
      <c r="M365" s="226"/>
      <c r="N365" s="226" t="s">
        <v>6105</v>
      </c>
      <c r="O365" s="226" t="s">
        <v>5785</v>
      </c>
      <c r="P365" s="226"/>
      <c r="Q365" s="237">
        <v>0</v>
      </c>
      <c r="R365" s="238"/>
      <c r="S365" s="238"/>
      <c r="T365" s="238"/>
      <c r="U365" s="238"/>
      <c r="V365" s="238"/>
      <c r="W365" s="232" t="s">
        <v>5555</v>
      </c>
      <c r="X365" s="232"/>
      <c r="Y365" s="232" t="s">
        <v>5556</v>
      </c>
      <c r="Z365" s="235">
        <v>47.96</v>
      </c>
      <c r="AA365" s="235">
        <v>82.52</v>
      </c>
      <c r="AB365" s="235">
        <v>0</v>
      </c>
      <c r="AC365" s="224">
        <v>36526</v>
      </c>
      <c r="AD365" s="224">
        <v>36526</v>
      </c>
      <c r="AE365" s="125">
        <v>14</v>
      </c>
      <c r="AF365" s="125">
        <v>14</v>
      </c>
      <c r="AG365" s="125">
        <v>24</v>
      </c>
      <c r="AH365" s="236">
        <v>1</v>
      </c>
      <c r="AI365" s="236"/>
      <c r="AJ365" s="125" t="s">
        <v>6258</v>
      </c>
      <c r="AK365" s="175"/>
      <c r="AL365" s="125" t="s">
        <v>820</v>
      </c>
      <c r="AM365" s="27" t="s">
        <v>820</v>
      </c>
      <c r="AN365" s="126">
        <v>0.04</v>
      </c>
      <c r="AO365" s="126">
        <v>0</v>
      </c>
      <c r="AP365" s="126">
        <v>0</v>
      </c>
      <c r="AQ365" s="126">
        <v>6.3</v>
      </c>
      <c r="AR365" s="125">
        <v>0</v>
      </c>
      <c r="AS365" s="125">
        <v>0</v>
      </c>
      <c r="AT365" s="178"/>
      <c r="AU365" s="178"/>
      <c r="AV365" s="178"/>
      <c r="AW365" s="239" t="s">
        <v>890</v>
      </c>
      <c r="AX365" s="239" t="s">
        <v>5411</v>
      </c>
      <c r="AY365" s="127"/>
      <c r="AZ365" s="127"/>
      <c r="BA365" s="128">
        <v>1</v>
      </c>
      <c r="BB365" s="128" t="s">
        <v>489</v>
      </c>
      <c r="BC365" s="128"/>
      <c r="BD365" s="128">
        <v>1</v>
      </c>
      <c r="BE365" s="129" t="s">
        <v>541</v>
      </c>
      <c r="BF365" s="130">
        <v>1</v>
      </c>
      <c r="BG365" s="240"/>
      <c r="BH365" s="241"/>
      <c r="BI365" s="190"/>
      <c r="BJ365" s="131">
        <v>0</v>
      </c>
      <c r="BK365" s="191">
        <v>2</v>
      </c>
      <c r="BL365" s="13">
        <v>0</v>
      </c>
      <c r="BM365" s="13">
        <v>0</v>
      </c>
      <c r="BN365" s="27" t="s">
        <v>702</v>
      </c>
      <c r="BO365" s="13" t="s">
        <v>702</v>
      </c>
      <c r="BP365" s="222">
        <v>0</v>
      </c>
      <c r="BQ365" s="132"/>
      <c r="BR365" s="133"/>
      <c r="BS365" s="125">
        <v>1000000000</v>
      </c>
      <c r="BT365" s="134">
        <v>0</v>
      </c>
      <c r="BU365" s="135">
        <v>0</v>
      </c>
      <c r="BV365" s="134">
        <v>0</v>
      </c>
      <c r="BW365" s="136">
        <v>0</v>
      </c>
      <c r="BX365" s="136">
        <v>0</v>
      </c>
      <c r="BY365" s="136">
        <v>0</v>
      </c>
      <c r="BZ365" s="134">
        <v>0</v>
      </c>
      <c r="CA365" s="134">
        <v>0</v>
      </c>
      <c r="CB365" s="134">
        <v>0</v>
      </c>
      <c r="CC365" s="135">
        <v>0</v>
      </c>
      <c r="CD365" s="134"/>
      <c r="CE365" s="134"/>
      <c r="CF365" s="137">
        <v>0</v>
      </c>
      <c r="CG365" s="134">
        <v>0</v>
      </c>
      <c r="CH365" s="132"/>
      <c r="CI365" s="132"/>
      <c r="CJ365" s="229" t="s">
        <v>820</v>
      </c>
      <c r="CK365" s="233" t="s">
        <v>820</v>
      </c>
      <c r="CL365" s="138">
        <v>0</v>
      </c>
      <c r="CM365" s="138">
        <v>0</v>
      </c>
      <c r="CN365" s="135">
        <v>0</v>
      </c>
      <c r="CO365" s="135">
        <v>0</v>
      </c>
      <c r="CP365" s="139"/>
      <c r="CQ365" s="135">
        <v>0</v>
      </c>
      <c r="CR365" s="179">
        <v>42304</v>
      </c>
      <c r="CS365" s="180">
        <v>43395</v>
      </c>
      <c r="CT365" s="181">
        <v>43493</v>
      </c>
      <c r="CU365" s="181">
        <v>36526</v>
      </c>
      <c r="CV365" s="181">
        <v>36526</v>
      </c>
      <c r="CW365" s="181">
        <v>36526</v>
      </c>
      <c r="CX365" s="181">
        <v>36624</v>
      </c>
      <c r="CY365" s="135">
        <v>0.39893758112510813</v>
      </c>
      <c r="CZ365" s="134">
        <v>0</v>
      </c>
      <c r="DA365" s="135">
        <v>5.3333333333333337E-2</v>
      </c>
      <c r="DB365" s="135">
        <v>0</v>
      </c>
      <c r="DC365" s="135">
        <v>0</v>
      </c>
      <c r="DD365" s="135">
        <v>0</v>
      </c>
      <c r="DE365" s="140">
        <v>0.34666666666666668</v>
      </c>
      <c r="DF365" s="13" t="s">
        <v>820</v>
      </c>
      <c r="DG365" s="80" t="s">
        <v>820</v>
      </c>
      <c r="DH365" s="18" t="b">
        <v>0</v>
      </c>
      <c r="DI365" s="79"/>
      <c r="DJ365" s="79"/>
      <c r="DK365" s="192"/>
      <c r="DL365" s="174"/>
      <c r="DM365" s="193"/>
      <c r="DN365" s="135"/>
      <c r="DO365" s="79"/>
      <c r="DP365" s="79"/>
      <c r="DQ365" s="79"/>
      <c r="DR365" s="79"/>
      <c r="DS365" s="79"/>
      <c r="DT365" s="79"/>
      <c r="DU365" s="79"/>
      <c r="DV365" s="18"/>
      <c r="DW365" s="18"/>
      <c r="DX365" s="18"/>
      <c r="DY365" s="177"/>
      <c r="DZ365" s="177">
        <v>0</v>
      </c>
      <c r="EA365" s="177">
        <v>0</v>
      </c>
      <c r="EB365" s="177">
        <v>0</v>
      </c>
      <c r="EC365" s="177">
        <v>0</v>
      </c>
      <c r="ED365" s="177">
        <v>0</v>
      </c>
      <c r="EE365" s="177">
        <v>0</v>
      </c>
      <c r="EF365" s="177">
        <v>0</v>
      </c>
      <c r="EG365" s="177">
        <v>0</v>
      </c>
      <c r="EH365" s="177">
        <v>0</v>
      </c>
      <c r="EI365" s="177">
        <v>0</v>
      </c>
      <c r="EJ365" s="177">
        <v>0</v>
      </c>
      <c r="EK365" s="177">
        <v>0</v>
      </c>
      <c r="EL365" s="177">
        <v>0</v>
      </c>
      <c r="EM365" s="177">
        <v>0</v>
      </c>
      <c r="EN365" s="177">
        <v>0</v>
      </c>
      <c r="EO365" s="177">
        <v>0</v>
      </c>
      <c r="EP365" s="177">
        <v>0</v>
      </c>
      <c r="EQ365" s="177">
        <v>0</v>
      </c>
      <c r="ER365" s="177">
        <v>0</v>
      </c>
      <c r="ES365" s="177">
        <v>0</v>
      </c>
      <c r="ET365" s="177">
        <v>0</v>
      </c>
      <c r="EU365" s="177">
        <v>0</v>
      </c>
      <c r="EV365" s="177">
        <v>0</v>
      </c>
      <c r="EW365" s="177">
        <v>0</v>
      </c>
      <c r="EX365" s="177">
        <v>0</v>
      </c>
      <c r="EY365" s="177">
        <v>0</v>
      </c>
      <c r="EZ365" s="177">
        <v>0</v>
      </c>
      <c r="FA365" s="177">
        <v>0</v>
      </c>
      <c r="FB365" s="177">
        <v>0</v>
      </c>
      <c r="FC365" s="198"/>
      <c r="FD365" s="198"/>
      <c r="FE365" s="195">
        <v>34</v>
      </c>
      <c r="FF365" s="198"/>
      <c r="FG365" s="195">
        <v>34</v>
      </c>
      <c r="FH365" s="195">
        <v>34</v>
      </c>
      <c r="FI365" s="195">
        <v>34</v>
      </c>
      <c r="FJ365" s="195">
        <v>34</v>
      </c>
      <c r="FK365" s="195">
        <v>34</v>
      </c>
      <c r="FL365" s="195">
        <v>34</v>
      </c>
      <c r="FM365" s="195">
        <v>34</v>
      </c>
      <c r="FN365" s="195">
        <v>34</v>
      </c>
      <c r="FO365" s="195">
        <v>34</v>
      </c>
      <c r="FP365" s="195">
        <v>34</v>
      </c>
      <c r="FQ365" s="195">
        <v>34</v>
      </c>
      <c r="FR365" s="195">
        <v>34</v>
      </c>
      <c r="FS365" s="195">
        <v>34</v>
      </c>
      <c r="FT365" s="195">
        <v>34</v>
      </c>
      <c r="FU365" s="195">
        <v>34</v>
      </c>
      <c r="FV365" s="195">
        <v>34</v>
      </c>
      <c r="FW365" s="195">
        <v>34</v>
      </c>
      <c r="FX365" s="195">
        <v>34</v>
      </c>
      <c r="FY365" s="195">
        <v>34</v>
      </c>
      <c r="FZ365" s="195">
        <v>34</v>
      </c>
      <c r="GA365" s="195">
        <v>34</v>
      </c>
      <c r="GB365" s="195">
        <v>34</v>
      </c>
      <c r="GC365" s="195">
        <v>34</v>
      </c>
      <c r="GD365" s="195">
        <v>34</v>
      </c>
      <c r="GE365" s="195">
        <v>34</v>
      </c>
      <c r="GF365" s="195">
        <v>34</v>
      </c>
      <c r="GG365" s="195">
        <v>34</v>
      </c>
      <c r="GH365" s="195">
        <v>34</v>
      </c>
      <c r="GI365" s="195">
        <v>34</v>
      </c>
      <c r="GJ365" s="195">
        <v>34</v>
      </c>
      <c r="GK365" s="195">
        <v>34</v>
      </c>
      <c r="GL365" s="195">
        <v>34</v>
      </c>
      <c r="GM365" s="195">
        <v>34</v>
      </c>
      <c r="GN365" s="195">
        <v>34</v>
      </c>
      <c r="GO365" s="195">
        <v>34</v>
      </c>
      <c r="GP365" s="195">
        <v>34</v>
      </c>
      <c r="GQ365" s="195">
        <v>34</v>
      </c>
      <c r="GR365" s="195">
        <v>34</v>
      </c>
      <c r="GS365" s="195">
        <v>34</v>
      </c>
      <c r="GT365" s="195">
        <v>34</v>
      </c>
      <c r="GU365" s="195">
        <v>34</v>
      </c>
      <c r="GV365" s="195">
        <v>34</v>
      </c>
      <c r="GW365" s="195">
        <v>34</v>
      </c>
      <c r="GX365" s="195">
        <v>34</v>
      </c>
      <c r="GY365" s="195">
        <v>34</v>
      </c>
      <c r="GZ365" s="195">
        <v>34</v>
      </c>
      <c r="HA365" s="195">
        <v>34</v>
      </c>
      <c r="HB365" s="195">
        <v>34</v>
      </c>
      <c r="HC365" s="195">
        <v>34</v>
      </c>
      <c r="HD365" s="195">
        <v>34</v>
      </c>
      <c r="HE365" s="195">
        <v>1</v>
      </c>
      <c r="HF365" s="195">
        <v>34</v>
      </c>
      <c r="HG365" s="195">
        <v>34</v>
      </c>
      <c r="HH365" s="195">
        <v>34</v>
      </c>
      <c r="HI365" s="197">
        <v>34</v>
      </c>
      <c r="HJ365" s="197">
        <v>34</v>
      </c>
      <c r="HK365" s="197">
        <v>34</v>
      </c>
      <c r="HL365" s="198"/>
      <c r="HM365" s="197">
        <v>34</v>
      </c>
      <c r="HN365" s="197">
        <v>34</v>
      </c>
      <c r="HO365" s="197">
        <v>34</v>
      </c>
      <c r="HP365" s="197">
        <v>34</v>
      </c>
      <c r="HQ365" s="197">
        <v>34</v>
      </c>
      <c r="HR365" s="197">
        <v>34</v>
      </c>
      <c r="HS365" s="197">
        <v>34</v>
      </c>
      <c r="HT365" s="197">
        <v>34</v>
      </c>
      <c r="HU365" s="197">
        <v>34</v>
      </c>
      <c r="HV365" s="198"/>
      <c r="HW365" s="197">
        <v>34</v>
      </c>
      <c r="HX365" s="197">
        <v>34</v>
      </c>
      <c r="HY365" s="197">
        <v>34</v>
      </c>
      <c r="HZ365" s="197">
        <v>34</v>
      </c>
      <c r="IA365" s="197">
        <v>34</v>
      </c>
      <c r="IB365" s="197">
        <v>34</v>
      </c>
      <c r="IC365" s="197">
        <v>34</v>
      </c>
      <c r="ID365" s="197">
        <v>34</v>
      </c>
      <c r="IE365" s="197">
        <v>34</v>
      </c>
      <c r="IF365" s="197">
        <v>34</v>
      </c>
      <c r="IG365" s="197">
        <v>34</v>
      </c>
      <c r="IH365" s="197">
        <v>34</v>
      </c>
      <c r="II365" s="197">
        <v>34</v>
      </c>
      <c r="IJ365" s="197">
        <v>34</v>
      </c>
      <c r="IK365" s="197">
        <v>34</v>
      </c>
      <c r="IL365" s="197">
        <v>34</v>
      </c>
      <c r="IM365" s="197">
        <v>34</v>
      </c>
      <c r="IN365" s="197">
        <v>34</v>
      </c>
      <c r="IO365" s="197">
        <v>34</v>
      </c>
      <c r="IP365" s="197">
        <v>34</v>
      </c>
      <c r="IQ365" s="197">
        <v>34</v>
      </c>
      <c r="IR365" s="197">
        <v>34</v>
      </c>
      <c r="IS365" s="197">
        <v>34</v>
      </c>
      <c r="IT365" s="197">
        <v>34</v>
      </c>
      <c r="IU365" s="197">
        <v>34</v>
      </c>
      <c r="IV365" s="197">
        <v>34</v>
      </c>
      <c r="IW365" s="197">
        <v>34</v>
      </c>
      <c r="IX365" s="197">
        <v>33</v>
      </c>
      <c r="IY365" s="197">
        <v>33</v>
      </c>
      <c r="IZ365" s="198"/>
      <c r="JA365" s="197">
        <v>33</v>
      </c>
      <c r="JB365" s="197">
        <v>33</v>
      </c>
      <c r="JC365" s="197">
        <v>33</v>
      </c>
      <c r="JD365" s="195">
        <v>33</v>
      </c>
      <c r="JE365" s="195">
        <v>33</v>
      </c>
      <c r="JF365" s="195">
        <v>33</v>
      </c>
      <c r="JG365" s="195">
        <v>33</v>
      </c>
      <c r="JH365" s="195">
        <v>33</v>
      </c>
      <c r="JI365" s="195">
        <v>33</v>
      </c>
      <c r="JJ365" s="195"/>
      <c r="JK365" s="197">
        <v>33</v>
      </c>
      <c r="JL365" s="197">
        <v>33</v>
      </c>
      <c r="JM365" s="197">
        <v>33</v>
      </c>
      <c r="JN365" s="197">
        <v>33</v>
      </c>
      <c r="JO365" s="197">
        <v>33</v>
      </c>
      <c r="JP365" s="197">
        <v>33</v>
      </c>
      <c r="JQ365" s="198"/>
      <c r="JR365" s="197">
        <v>33</v>
      </c>
      <c r="JS365" s="197">
        <v>33</v>
      </c>
      <c r="JT365" s="197">
        <v>33</v>
      </c>
      <c r="JU365" s="197">
        <v>33</v>
      </c>
      <c r="JV365" s="197">
        <v>33</v>
      </c>
      <c r="JW365" s="197">
        <v>33</v>
      </c>
      <c r="JX365" s="197">
        <v>33</v>
      </c>
      <c r="JY365" s="197">
        <v>33</v>
      </c>
      <c r="JZ365" s="197">
        <v>33</v>
      </c>
      <c r="KA365" s="197">
        <v>33</v>
      </c>
      <c r="KB365" s="197">
        <v>33</v>
      </c>
      <c r="KC365" s="197">
        <v>33</v>
      </c>
      <c r="KD365" s="197">
        <v>33</v>
      </c>
      <c r="KE365" s="197">
        <v>33</v>
      </c>
      <c r="KF365" s="197">
        <v>33</v>
      </c>
      <c r="KG365" s="197">
        <v>33</v>
      </c>
      <c r="KH365" s="197">
        <v>33</v>
      </c>
      <c r="KI365" s="197">
        <v>33</v>
      </c>
      <c r="KJ365" s="197">
        <v>33</v>
      </c>
      <c r="KK365" s="197">
        <v>33</v>
      </c>
      <c r="KL365" s="197">
        <v>33</v>
      </c>
      <c r="KM365" s="197">
        <v>33</v>
      </c>
      <c r="KN365" s="197">
        <v>33</v>
      </c>
      <c r="KO365" s="197">
        <v>33</v>
      </c>
      <c r="KP365" s="197">
        <v>33</v>
      </c>
      <c r="KQ365" s="197">
        <v>33</v>
      </c>
      <c r="KR365" s="197">
        <v>33</v>
      </c>
      <c r="KS365" s="197">
        <v>33</v>
      </c>
      <c r="KT365" s="197">
        <v>33</v>
      </c>
      <c r="KU365" s="197">
        <v>33</v>
      </c>
      <c r="KV365" s="197">
        <v>33</v>
      </c>
      <c r="KW365" s="197">
        <v>33</v>
      </c>
      <c r="KX365" s="198"/>
      <c r="KY365" s="198"/>
      <c r="KZ365" s="198"/>
      <c r="LA365" s="198"/>
      <c r="LB365" s="197">
        <v>33</v>
      </c>
      <c r="LC365" s="197">
        <v>33</v>
      </c>
      <c r="LD365" s="197">
        <v>33</v>
      </c>
      <c r="LE365" s="197">
        <v>33</v>
      </c>
      <c r="LF365" s="197">
        <v>0</v>
      </c>
      <c r="LG365" s="197">
        <v>33</v>
      </c>
      <c r="LH365" s="198"/>
      <c r="LI365" s="198"/>
      <c r="LJ365" s="198"/>
      <c r="LK365" s="198"/>
      <c r="LL365" s="198"/>
      <c r="LM365" s="198"/>
      <c r="LN365" s="198"/>
      <c r="LO365" s="198"/>
      <c r="LP365" s="198"/>
      <c r="LQ365" s="197">
        <v>33</v>
      </c>
      <c r="LR365" s="198"/>
      <c r="LS365" s="198"/>
      <c r="LT365" s="198"/>
      <c r="LU365" s="198"/>
      <c r="LV365" s="198"/>
      <c r="LW365" s="198"/>
      <c r="LX365" s="198"/>
      <c r="LY365" s="198"/>
      <c r="LZ365" s="198"/>
      <c r="MA365" s="198"/>
      <c r="MB365" s="198"/>
      <c r="MC365" s="198"/>
      <c r="MD365" s="198"/>
      <c r="ME365" s="198"/>
      <c r="MF365" s="198"/>
      <c r="MG365" s="198"/>
      <c r="MH365" s="198"/>
      <c r="MI365" s="198"/>
      <c r="MJ365" s="198"/>
      <c r="MK365" s="198"/>
      <c r="ML365" s="198"/>
      <c r="MM365" s="198"/>
      <c r="MN365" s="197">
        <v>33</v>
      </c>
      <c r="MO365" s="197">
        <v>0</v>
      </c>
      <c r="MP365" s="198"/>
      <c r="MQ365" s="197">
        <v>0</v>
      </c>
      <c r="MR365" s="198"/>
      <c r="MS365" s="198"/>
      <c r="MT365" s="198"/>
      <c r="MU365" s="198"/>
      <c r="MV365" s="198"/>
      <c r="MW365" s="198"/>
      <c r="MX365" s="198"/>
      <c r="MY365" s="198"/>
      <c r="MZ365" s="198"/>
      <c r="NA365" s="197">
        <v>0</v>
      </c>
      <c r="NB365" s="198"/>
      <c r="NC365" s="198"/>
      <c r="ND365" s="198"/>
      <c r="NE365" s="198"/>
      <c r="NF365" s="198"/>
      <c r="NG365" s="198"/>
      <c r="NH365" s="198"/>
      <c r="NI365" s="198"/>
      <c r="NJ365" s="198"/>
      <c r="NK365" s="198"/>
      <c r="NL365" s="198"/>
      <c r="NM365" s="198"/>
      <c r="NN365" s="198"/>
      <c r="NO365" s="198"/>
      <c r="NP365" s="198"/>
      <c r="NQ365" s="198"/>
      <c r="NR365" s="198"/>
      <c r="NS365" s="198"/>
      <c r="NT365" s="198"/>
      <c r="NU365" s="198"/>
      <c r="NV365" s="198"/>
      <c r="NW365" s="198"/>
      <c r="NX365" s="198"/>
      <c r="NY365" s="198"/>
      <c r="NZ365" s="198"/>
      <c r="OA365" s="198"/>
      <c r="OB365" s="198"/>
      <c r="OC365" s="198"/>
      <c r="OD365" s="198"/>
      <c r="OE365" s="198"/>
      <c r="OF365" s="198"/>
      <c r="OG365" s="198"/>
      <c r="OH365" s="198"/>
      <c r="OI365" s="198"/>
      <c r="OJ365" s="198"/>
      <c r="OK365" s="198"/>
      <c r="OL365" s="198"/>
      <c r="OM365" s="198"/>
      <c r="ON365" s="198"/>
      <c r="OO365" s="198"/>
      <c r="OP365" s="198"/>
      <c r="OQ365" s="198"/>
      <c r="OR365" s="198"/>
      <c r="OS365" s="198"/>
      <c r="OT365" s="198"/>
      <c r="OU365" s="198"/>
      <c r="OV365" s="198"/>
      <c r="OW365" s="198"/>
      <c r="OX365" s="198"/>
      <c r="OY365" s="198"/>
      <c r="OZ365" s="198"/>
      <c r="PA365" s="198"/>
      <c r="PB365" s="198"/>
      <c r="PC365" s="198"/>
      <c r="PD365" s="198"/>
      <c r="PE365" s="198"/>
      <c r="PF365" s="198"/>
      <c r="PG365" s="198"/>
      <c r="PH365" s="198"/>
      <c r="PI365" s="198"/>
      <c r="PJ365" s="198"/>
      <c r="PK365" s="198"/>
      <c r="PL365" s="198"/>
      <c r="PM365" s="198"/>
      <c r="PN365" s="198"/>
      <c r="PO365" s="198"/>
      <c r="PP365" s="198"/>
      <c r="PQ365" s="198"/>
      <c r="PR365" s="198"/>
      <c r="PS365" s="198"/>
      <c r="PT365" s="198"/>
      <c r="PU365" s="198"/>
      <c r="PV365" s="198"/>
      <c r="PW365" s="198"/>
      <c r="PX365" s="261"/>
      <c r="PY365" s="261"/>
      <c r="PZ365" s="261"/>
      <c r="QA365" s="261"/>
      <c r="QB365" s="261"/>
      <c r="QC365" s="261"/>
      <c r="QD365" s="261"/>
      <c r="QE365" s="261"/>
      <c r="QF365" s="261"/>
      <c r="QG365" s="261"/>
      <c r="QH365" s="261"/>
      <c r="QI365" s="261"/>
      <c r="QJ365" s="261"/>
      <c r="QK365" s="261"/>
      <c r="QL365" s="261"/>
      <c r="QM365" s="261"/>
      <c r="QN365" s="261"/>
      <c r="QO365" s="261"/>
      <c r="QP365" s="261"/>
      <c r="QQ365" s="261"/>
      <c r="QR365" s="261"/>
      <c r="QS365" s="261"/>
      <c r="QT365" s="261"/>
      <c r="QU365" s="261"/>
      <c r="QV365" s="261"/>
      <c r="QW365" s="261"/>
      <c r="QX365" s="261"/>
      <c r="QY365" s="261"/>
      <c r="QZ365" s="261"/>
      <c r="RA365" s="261"/>
      <c r="RB365" s="261"/>
      <c r="RC365" s="261"/>
      <c r="RD365" s="261"/>
      <c r="RE365" s="261"/>
      <c r="RF365" s="261"/>
      <c r="RG365" s="261"/>
      <c r="RH365" s="261"/>
      <c r="RI365" s="261"/>
      <c r="RJ365" s="261"/>
      <c r="RK365" s="261"/>
      <c r="RL365" s="261"/>
      <c r="RM365" s="261"/>
      <c r="RN365" s="261"/>
      <c r="RO365" s="261"/>
      <c r="RP365" s="261"/>
      <c r="RQ365" s="261"/>
      <c r="RR365" s="261"/>
      <c r="RS365" s="261"/>
      <c r="RT365" s="261"/>
      <c r="RU365" s="261"/>
      <c r="RV365" s="261"/>
      <c r="RW365" s="261"/>
      <c r="RX365" s="261"/>
      <c r="RY365" s="261"/>
      <c r="RZ365" s="261"/>
      <c r="SA365" s="261"/>
      <c r="SB365" s="261"/>
      <c r="SC365" s="261"/>
      <c r="SD365" s="261"/>
      <c r="SE365" s="261"/>
    </row>
    <row r="366" spans="1:499" x14ac:dyDescent="0.2">
      <c r="A366" s="230" t="s">
        <v>830</v>
      </c>
      <c r="B366" s="231" t="s">
        <v>5508</v>
      </c>
      <c r="C366" s="225"/>
      <c r="D366" s="225"/>
      <c r="E366" s="225"/>
      <c r="F366" s="226" t="s">
        <v>6106</v>
      </c>
      <c r="G366" s="226" t="s">
        <v>5804</v>
      </c>
      <c r="H366" s="226" t="s">
        <v>5804</v>
      </c>
      <c r="I366" s="226" t="s">
        <v>5813</v>
      </c>
      <c r="J366" s="226"/>
      <c r="K366" s="226"/>
      <c r="L366" s="226"/>
      <c r="M366" s="226"/>
      <c r="N366" s="226" t="s">
        <v>5788</v>
      </c>
      <c r="O366" s="226" t="s">
        <v>5785</v>
      </c>
      <c r="P366" s="226"/>
      <c r="Q366" s="237">
        <v>0</v>
      </c>
      <c r="R366" s="238"/>
      <c r="S366" s="238"/>
      <c r="T366" s="238"/>
      <c r="U366" s="238"/>
      <c r="V366" s="238"/>
      <c r="W366" s="232" t="s">
        <v>5555</v>
      </c>
      <c r="X366" s="232"/>
      <c r="Y366" s="232" t="s">
        <v>5556</v>
      </c>
      <c r="Z366" s="235">
        <v>4.6399999999999997</v>
      </c>
      <c r="AA366" s="235">
        <v>8.08</v>
      </c>
      <c r="AB366" s="235">
        <v>0</v>
      </c>
      <c r="AC366" s="224">
        <v>36526</v>
      </c>
      <c r="AD366" s="224">
        <v>36526</v>
      </c>
      <c r="AE366" s="125">
        <v>14</v>
      </c>
      <c r="AF366" s="125">
        <v>14</v>
      </c>
      <c r="AG366" s="125">
        <v>24</v>
      </c>
      <c r="AH366" s="236">
        <v>1</v>
      </c>
      <c r="AI366" s="236"/>
      <c r="AJ366" s="125" t="s">
        <v>6258</v>
      </c>
      <c r="AK366" s="175"/>
      <c r="AL366" s="125" t="s">
        <v>820</v>
      </c>
      <c r="AM366" s="27" t="s">
        <v>820</v>
      </c>
      <c r="AN366" s="126">
        <v>0.12</v>
      </c>
      <c r="AO366" s="126">
        <v>0</v>
      </c>
      <c r="AP366" s="126">
        <v>56.3</v>
      </c>
      <c r="AQ366" s="126">
        <v>2.1</v>
      </c>
      <c r="AR366" s="125">
        <v>0</v>
      </c>
      <c r="AS366" s="125">
        <v>0</v>
      </c>
      <c r="AT366" s="178"/>
      <c r="AU366" s="178"/>
      <c r="AV366" s="178"/>
      <c r="AW366" s="239" t="s">
        <v>890</v>
      </c>
      <c r="AX366" s="239" t="s">
        <v>5411</v>
      </c>
      <c r="AY366" s="127"/>
      <c r="AZ366" s="127"/>
      <c r="BA366" s="128">
        <v>1</v>
      </c>
      <c r="BB366" s="128" t="s">
        <v>489</v>
      </c>
      <c r="BC366" s="128"/>
      <c r="BD366" s="128">
        <v>1</v>
      </c>
      <c r="BE366" s="129" t="s">
        <v>541</v>
      </c>
      <c r="BF366" s="130">
        <v>1</v>
      </c>
      <c r="BG366" s="240"/>
      <c r="BH366" s="241"/>
      <c r="BI366" s="190"/>
      <c r="BJ366" s="131">
        <v>0</v>
      </c>
      <c r="BK366" s="191">
        <v>6</v>
      </c>
      <c r="BL366" s="13">
        <v>0</v>
      </c>
      <c r="BM366" s="13">
        <v>0</v>
      </c>
      <c r="BN366" s="27" t="s">
        <v>702</v>
      </c>
      <c r="BO366" s="13" t="s">
        <v>702</v>
      </c>
      <c r="BP366" s="222">
        <v>0</v>
      </c>
      <c r="BQ366" s="132"/>
      <c r="BR366" s="133"/>
      <c r="BS366" s="125">
        <v>1000000000</v>
      </c>
      <c r="BT366" s="134">
        <v>27</v>
      </c>
      <c r="BU366" s="135">
        <v>0</v>
      </c>
      <c r="BV366" s="134">
        <v>0</v>
      </c>
      <c r="BW366" s="136">
        <v>0</v>
      </c>
      <c r="BX366" s="136">
        <v>0</v>
      </c>
      <c r="BY366" s="136">
        <v>0</v>
      </c>
      <c r="BZ366" s="134">
        <v>0</v>
      </c>
      <c r="CA366" s="134">
        <v>0</v>
      </c>
      <c r="CB366" s="134">
        <v>27</v>
      </c>
      <c r="CC366" s="135">
        <v>0</v>
      </c>
      <c r="CD366" s="134"/>
      <c r="CE366" s="134"/>
      <c r="CF366" s="137">
        <v>0</v>
      </c>
      <c r="CG366" s="134">
        <v>0</v>
      </c>
      <c r="CH366" s="132"/>
      <c r="CI366" s="132"/>
      <c r="CJ366" s="229" t="s">
        <v>820</v>
      </c>
      <c r="CK366" s="233" t="s">
        <v>820</v>
      </c>
      <c r="CL366" s="138">
        <v>0</v>
      </c>
      <c r="CM366" s="138">
        <v>0</v>
      </c>
      <c r="CN366" s="135">
        <v>0</v>
      </c>
      <c r="CO366" s="135">
        <v>0</v>
      </c>
      <c r="CP366" s="139"/>
      <c r="CQ366" s="135">
        <v>0</v>
      </c>
      <c r="CR366" s="179">
        <v>42304</v>
      </c>
      <c r="CS366" s="180">
        <v>43395</v>
      </c>
      <c r="CT366" s="181">
        <v>43493</v>
      </c>
      <c r="CU366" s="181">
        <v>36526</v>
      </c>
      <c r="CV366" s="181">
        <v>36526</v>
      </c>
      <c r="CW366" s="181">
        <v>36526</v>
      </c>
      <c r="CX366" s="181">
        <v>36624</v>
      </c>
      <c r="CY366" s="135">
        <v>0.18960471147308794</v>
      </c>
      <c r="CZ366" s="134">
        <v>0</v>
      </c>
      <c r="DA366" s="135">
        <v>1.3333333333333334E-2</v>
      </c>
      <c r="DB366" s="135">
        <v>0</v>
      </c>
      <c r="DC366" s="135">
        <v>0</v>
      </c>
      <c r="DD366" s="135">
        <v>0</v>
      </c>
      <c r="DE366" s="140">
        <v>0.38666666666666666</v>
      </c>
      <c r="DF366" s="13" t="s">
        <v>820</v>
      </c>
      <c r="DG366" s="80" t="s">
        <v>820</v>
      </c>
      <c r="DH366" s="18" t="b">
        <v>0</v>
      </c>
      <c r="DI366" s="79"/>
      <c r="DJ366" s="79"/>
      <c r="DK366" s="192"/>
      <c r="DL366" s="174"/>
      <c r="DM366" s="193"/>
      <c r="DN366" s="135"/>
      <c r="DO366" s="79"/>
      <c r="DP366" s="79"/>
      <c r="DQ366" s="79"/>
      <c r="DR366" s="79"/>
      <c r="DS366" s="79"/>
      <c r="DT366" s="79"/>
      <c r="DU366" s="79"/>
      <c r="DV366" s="18"/>
      <c r="DW366" s="18"/>
      <c r="DX366" s="18"/>
      <c r="DY366" s="177"/>
      <c r="DZ366" s="177">
        <v>0</v>
      </c>
      <c r="EA366" s="177">
        <v>0</v>
      </c>
      <c r="EB366" s="177">
        <v>0</v>
      </c>
      <c r="EC366" s="177">
        <v>0</v>
      </c>
      <c r="ED366" s="177">
        <v>0</v>
      </c>
      <c r="EE366" s="177">
        <v>0</v>
      </c>
      <c r="EF366" s="177">
        <v>0</v>
      </c>
      <c r="EG366" s="177">
        <v>0</v>
      </c>
      <c r="EH366" s="177">
        <v>0</v>
      </c>
      <c r="EI366" s="177">
        <v>0</v>
      </c>
      <c r="EJ366" s="177">
        <v>0</v>
      </c>
      <c r="EK366" s="177">
        <v>0</v>
      </c>
      <c r="EL366" s="177">
        <v>0</v>
      </c>
      <c r="EM366" s="177">
        <v>0</v>
      </c>
      <c r="EN366" s="177">
        <v>0</v>
      </c>
      <c r="EO366" s="177">
        <v>0</v>
      </c>
      <c r="EP366" s="177">
        <v>0</v>
      </c>
      <c r="EQ366" s="177">
        <v>0</v>
      </c>
      <c r="ER366" s="177">
        <v>0</v>
      </c>
      <c r="ES366" s="177">
        <v>0</v>
      </c>
      <c r="ET366" s="177">
        <v>0</v>
      </c>
      <c r="EU366" s="177">
        <v>0</v>
      </c>
      <c r="EV366" s="177">
        <v>0</v>
      </c>
      <c r="EW366" s="177">
        <v>0</v>
      </c>
      <c r="EX366" s="177">
        <v>0</v>
      </c>
      <c r="EY366" s="177">
        <v>0</v>
      </c>
      <c r="EZ366" s="177">
        <v>0</v>
      </c>
      <c r="FA366" s="177">
        <v>0</v>
      </c>
      <c r="FB366" s="177">
        <v>0</v>
      </c>
      <c r="FC366" s="196"/>
      <c r="FD366" s="196"/>
      <c r="FE366" s="197">
        <v>30</v>
      </c>
      <c r="FF366" s="196"/>
      <c r="FG366" s="195">
        <v>29</v>
      </c>
      <c r="FH366" s="195">
        <v>29</v>
      </c>
      <c r="FI366" s="197">
        <v>29</v>
      </c>
      <c r="FJ366" s="197">
        <v>29</v>
      </c>
      <c r="FK366" s="197">
        <v>29</v>
      </c>
      <c r="FL366" s="197">
        <v>29</v>
      </c>
      <c r="FM366" s="197">
        <v>29</v>
      </c>
      <c r="FN366" s="197">
        <v>29</v>
      </c>
      <c r="FO366" s="197">
        <v>29</v>
      </c>
      <c r="FP366" s="197">
        <v>29</v>
      </c>
      <c r="FQ366" s="197">
        <v>29</v>
      </c>
      <c r="FR366" s="197">
        <v>29</v>
      </c>
      <c r="FS366" s="197">
        <v>29</v>
      </c>
      <c r="FT366" s="197">
        <v>29</v>
      </c>
      <c r="FU366" s="197">
        <v>29</v>
      </c>
      <c r="FV366" s="197">
        <v>29</v>
      </c>
      <c r="FW366" s="197">
        <v>29</v>
      </c>
      <c r="FX366" s="197">
        <v>29</v>
      </c>
      <c r="FY366" s="197">
        <v>29</v>
      </c>
      <c r="FZ366" s="197">
        <v>29</v>
      </c>
      <c r="GA366" s="197">
        <v>29</v>
      </c>
      <c r="GB366" s="197">
        <v>29</v>
      </c>
      <c r="GC366" s="197">
        <v>29</v>
      </c>
      <c r="GD366" s="197">
        <v>29</v>
      </c>
      <c r="GE366" s="197">
        <v>29</v>
      </c>
      <c r="GF366" s="197">
        <v>29</v>
      </c>
      <c r="GG366" s="197">
        <v>29</v>
      </c>
      <c r="GH366" s="197">
        <v>29</v>
      </c>
      <c r="GI366" s="197">
        <v>29</v>
      </c>
      <c r="GJ366" s="197">
        <v>29</v>
      </c>
      <c r="GK366" s="197">
        <v>29</v>
      </c>
      <c r="GL366" s="197">
        <v>29</v>
      </c>
      <c r="GM366" s="197">
        <v>29</v>
      </c>
      <c r="GN366" s="197">
        <v>29</v>
      </c>
      <c r="GO366" s="197">
        <v>29</v>
      </c>
      <c r="GP366" s="197">
        <v>29</v>
      </c>
      <c r="GQ366" s="197">
        <v>29</v>
      </c>
      <c r="GR366" s="197">
        <v>29</v>
      </c>
      <c r="GS366" s="197">
        <v>29</v>
      </c>
      <c r="GT366" s="197">
        <v>29</v>
      </c>
      <c r="GU366" s="197">
        <v>29</v>
      </c>
      <c r="GV366" s="197">
        <v>29</v>
      </c>
      <c r="GW366" s="197">
        <v>29</v>
      </c>
      <c r="GX366" s="197">
        <v>29</v>
      </c>
      <c r="GY366" s="197">
        <v>29</v>
      </c>
      <c r="GZ366" s="197">
        <v>29</v>
      </c>
      <c r="HA366" s="197">
        <v>29</v>
      </c>
      <c r="HB366" s="197">
        <v>29</v>
      </c>
      <c r="HC366" s="197">
        <v>29</v>
      </c>
      <c r="HD366" s="197">
        <v>29</v>
      </c>
      <c r="HE366" s="197">
        <v>1</v>
      </c>
      <c r="HF366" s="197">
        <v>29</v>
      </c>
      <c r="HG366" s="197">
        <v>29</v>
      </c>
      <c r="HH366" s="197">
        <v>29</v>
      </c>
      <c r="HI366" s="197">
        <v>29</v>
      </c>
      <c r="HJ366" s="197">
        <v>29</v>
      </c>
      <c r="HK366" s="197">
        <v>29</v>
      </c>
      <c r="HL366" s="196"/>
      <c r="HM366" s="197">
        <v>29</v>
      </c>
      <c r="HN366" s="197">
        <v>29</v>
      </c>
      <c r="HO366" s="197">
        <v>29</v>
      </c>
      <c r="HP366" s="197">
        <v>29</v>
      </c>
      <c r="HQ366" s="197">
        <v>29</v>
      </c>
      <c r="HR366" s="197">
        <v>29</v>
      </c>
      <c r="HS366" s="197">
        <v>29</v>
      </c>
      <c r="HT366" s="197">
        <v>29</v>
      </c>
      <c r="HU366" s="197">
        <v>29</v>
      </c>
      <c r="HV366" s="196"/>
      <c r="HW366" s="197">
        <v>29</v>
      </c>
      <c r="HX366" s="197">
        <v>29</v>
      </c>
      <c r="HY366" s="197">
        <v>29</v>
      </c>
      <c r="HZ366" s="197">
        <v>29</v>
      </c>
      <c r="IA366" s="197">
        <v>29</v>
      </c>
      <c r="IB366" s="197">
        <v>29</v>
      </c>
      <c r="IC366" s="197">
        <v>29</v>
      </c>
      <c r="ID366" s="197">
        <v>29</v>
      </c>
      <c r="IE366" s="197">
        <v>29</v>
      </c>
      <c r="IF366" s="197">
        <v>29</v>
      </c>
      <c r="IG366" s="197">
        <v>29</v>
      </c>
      <c r="IH366" s="197">
        <v>29</v>
      </c>
      <c r="II366" s="197">
        <v>29</v>
      </c>
      <c r="IJ366" s="197">
        <v>29</v>
      </c>
      <c r="IK366" s="197">
        <v>28</v>
      </c>
      <c r="IL366" s="197">
        <v>28</v>
      </c>
      <c r="IM366" s="197">
        <v>28</v>
      </c>
      <c r="IN366" s="197">
        <v>28</v>
      </c>
      <c r="IO366" s="197">
        <v>28</v>
      </c>
      <c r="IP366" s="197">
        <v>28</v>
      </c>
      <c r="IQ366" s="197">
        <v>28</v>
      </c>
      <c r="IR366" s="197">
        <v>28</v>
      </c>
      <c r="IS366" s="197">
        <v>28</v>
      </c>
      <c r="IT366" s="197">
        <v>28</v>
      </c>
      <c r="IU366" s="197">
        <v>28</v>
      </c>
      <c r="IV366" s="197">
        <v>28</v>
      </c>
      <c r="IW366" s="197">
        <v>28</v>
      </c>
      <c r="IX366" s="197">
        <v>28</v>
      </c>
      <c r="IY366" s="197">
        <v>28</v>
      </c>
      <c r="IZ366" s="196"/>
      <c r="JA366" s="197">
        <v>28</v>
      </c>
      <c r="JB366" s="197">
        <v>28</v>
      </c>
      <c r="JC366" s="197">
        <v>28</v>
      </c>
      <c r="JD366" s="195">
        <v>28</v>
      </c>
      <c r="JE366" s="195">
        <v>28</v>
      </c>
      <c r="JF366" s="195">
        <v>28</v>
      </c>
      <c r="JG366" s="195">
        <v>28</v>
      </c>
      <c r="JH366" s="195">
        <v>28</v>
      </c>
      <c r="JI366" s="195">
        <v>28</v>
      </c>
      <c r="JJ366" s="195"/>
      <c r="JK366" s="197">
        <v>28</v>
      </c>
      <c r="JL366" s="195">
        <v>28</v>
      </c>
      <c r="JM366" s="195">
        <v>28</v>
      </c>
      <c r="JN366" s="195">
        <v>28</v>
      </c>
      <c r="JO366" s="195">
        <v>28</v>
      </c>
      <c r="JP366" s="195">
        <v>28</v>
      </c>
      <c r="JQ366" s="196"/>
      <c r="JR366" s="195">
        <v>28</v>
      </c>
      <c r="JS366" s="195">
        <v>28</v>
      </c>
      <c r="JT366" s="195">
        <v>28</v>
      </c>
      <c r="JU366" s="195">
        <v>28</v>
      </c>
      <c r="JV366" s="195">
        <v>28</v>
      </c>
      <c r="JW366" s="195">
        <v>28</v>
      </c>
      <c r="JX366" s="195">
        <v>28</v>
      </c>
      <c r="JY366" s="195">
        <v>28</v>
      </c>
      <c r="JZ366" s="195">
        <v>28</v>
      </c>
      <c r="KA366" s="195">
        <v>28</v>
      </c>
      <c r="KB366" s="195">
        <v>28</v>
      </c>
      <c r="KC366" s="195">
        <v>28</v>
      </c>
      <c r="KD366" s="195">
        <v>28</v>
      </c>
      <c r="KE366" s="195">
        <v>28</v>
      </c>
      <c r="KF366" s="195">
        <v>28</v>
      </c>
      <c r="KG366" s="195">
        <v>28</v>
      </c>
      <c r="KH366" s="195">
        <v>28</v>
      </c>
      <c r="KI366" s="195">
        <v>28</v>
      </c>
      <c r="KJ366" s="195">
        <v>28</v>
      </c>
      <c r="KK366" s="195">
        <v>28</v>
      </c>
      <c r="KL366" s="195">
        <v>28</v>
      </c>
      <c r="KM366" s="195">
        <v>28</v>
      </c>
      <c r="KN366" s="195">
        <v>28</v>
      </c>
      <c r="KO366" s="195">
        <v>28</v>
      </c>
      <c r="KP366" s="195">
        <v>28</v>
      </c>
      <c r="KQ366" s="195">
        <v>28</v>
      </c>
      <c r="KR366" s="195">
        <v>28</v>
      </c>
      <c r="KS366" s="195">
        <v>28</v>
      </c>
      <c r="KT366" s="195">
        <v>28</v>
      </c>
      <c r="KU366" s="195">
        <v>28</v>
      </c>
      <c r="KV366" s="195">
        <v>28</v>
      </c>
      <c r="KW366" s="195">
        <v>28</v>
      </c>
      <c r="KX366" s="196"/>
      <c r="KY366" s="196"/>
      <c r="KZ366" s="196"/>
      <c r="LA366" s="196"/>
      <c r="LB366" s="195">
        <v>27</v>
      </c>
      <c r="LC366" s="195">
        <v>28</v>
      </c>
      <c r="LD366" s="195">
        <v>28</v>
      </c>
      <c r="LE366" s="195">
        <v>27</v>
      </c>
      <c r="LF366" s="195">
        <v>0</v>
      </c>
      <c r="LG366" s="195">
        <v>27</v>
      </c>
      <c r="LH366" s="196"/>
      <c r="LI366" s="196"/>
      <c r="LJ366" s="196"/>
      <c r="LK366" s="196"/>
      <c r="LL366" s="196"/>
      <c r="LM366" s="196"/>
      <c r="LN366" s="196"/>
      <c r="LO366" s="196"/>
      <c r="LP366" s="196"/>
      <c r="LQ366" s="195">
        <v>27</v>
      </c>
      <c r="LR366" s="196"/>
      <c r="LS366" s="196"/>
      <c r="LT366" s="196"/>
      <c r="LU366" s="196"/>
      <c r="LV366" s="196"/>
      <c r="LW366" s="196"/>
      <c r="LX366" s="196"/>
      <c r="LY366" s="196"/>
      <c r="LZ366" s="196"/>
      <c r="MA366" s="196"/>
      <c r="MB366" s="196"/>
      <c r="MC366" s="196"/>
      <c r="MD366" s="196"/>
      <c r="ME366" s="196"/>
      <c r="MF366" s="196"/>
      <c r="MG366" s="196"/>
      <c r="MH366" s="196"/>
      <c r="MI366" s="196"/>
      <c r="MJ366" s="196"/>
      <c r="MK366" s="196"/>
      <c r="ML366" s="196"/>
      <c r="MM366" s="196"/>
      <c r="MN366" s="195">
        <v>27</v>
      </c>
      <c r="MO366" s="195">
        <v>27</v>
      </c>
      <c r="MP366" s="196"/>
      <c r="MQ366" s="195">
        <v>27</v>
      </c>
      <c r="MR366" s="196"/>
      <c r="MS366" s="196"/>
      <c r="MT366" s="196"/>
      <c r="MU366" s="196"/>
      <c r="MV366" s="196"/>
      <c r="MW366" s="196"/>
      <c r="MX366" s="196"/>
      <c r="MY366" s="196"/>
      <c r="MZ366" s="196"/>
      <c r="NA366" s="195">
        <v>27</v>
      </c>
      <c r="NB366" s="196"/>
      <c r="NC366" s="196"/>
      <c r="ND366" s="196"/>
      <c r="NE366" s="196"/>
      <c r="NF366" s="196"/>
      <c r="NG366" s="196"/>
      <c r="NH366" s="196"/>
      <c r="NI366" s="196"/>
      <c r="NJ366" s="196"/>
      <c r="NK366" s="196"/>
      <c r="NL366" s="196"/>
      <c r="NM366" s="196"/>
      <c r="NN366" s="196"/>
      <c r="NO366" s="196"/>
      <c r="NP366" s="196"/>
      <c r="NQ366" s="196"/>
      <c r="NR366" s="196"/>
      <c r="NS366" s="196"/>
      <c r="NT366" s="196"/>
      <c r="NU366" s="196"/>
      <c r="NV366" s="196"/>
      <c r="NW366" s="196"/>
      <c r="NX366" s="196"/>
      <c r="NY366" s="196"/>
      <c r="NZ366" s="196"/>
      <c r="OA366" s="196"/>
      <c r="OB366" s="196"/>
      <c r="OC366" s="196"/>
      <c r="OD366" s="196"/>
      <c r="OE366" s="196"/>
      <c r="OF366" s="196"/>
      <c r="OG366" s="196"/>
      <c r="OH366" s="196"/>
      <c r="OI366" s="196"/>
      <c r="OJ366" s="196"/>
      <c r="OK366" s="196"/>
      <c r="OL366" s="196"/>
      <c r="OM366" s="196"/>
      <c r="ON366" s="196"/>
      <c r="OO366" s="196"/>
      <c r="OP366" s="196"/>
      <c r="OQ366" s="196"/>
      <c r="OR366" s="196"/>
      <c r="OS366" s="196"/>
      <c r="OT366" s="196"/>
      <c r="OU366" s="196"/>
      <c r="OV366" s="196"/>
      <c r="OW366" s="196"/>
      <c r="OX366" s="196"/>
      <c r="OY366" s="196"/>
      <c r="OZ366" s="196"/>
      <c r="PA366" s="196"/>
      <c r="PB366" s="196"/>
      <c r="PC366" s="196"/>
      <c r="PD366" s="196"/>
      <c r="PE366" s="196"/>
      <c r="PF366" s="196"/>
      <c r="PG366" s="196"/>
      <c r="PH366" s="196"/>
      <c r="PI366" s="196"/>
      <c r="PJ366" s="196"/>
      <c r="PK366" s="196"/>
      <c r="PL366" s="196"/>
      <c r="PM366" s="196"/>
      <c r="PN366" s="196"/>
      <c r="PO366" s="196"/>
      <c r="PP366" s="196"/>
      <c r="PQ366" s="196"/>
      <c r="PR366" s="196"/>
      <c r="PS366" s="196"/>
      <c r="PT366" s="196"/>
      <c r="PU366" s="196"/>
      <c r="PV366" s="196"/>
      <c r="PW366" s="196"/>
      <c r="PX366" s="261"/>
      <c r="PY366" s="261"/>
      <c r="PZ366" s="261"/>
      <c r="QA366" s="261"/>
      <c r="QB366" s="261"/>
      <c r="QC366" s="261"/>
      <c r="QD366" s="261"/>
      <c r="QE366" s="261"/>
      <c r="QF366" s="261"/>
      <c r="QG366" s="261"/>
      <c r="QH366" s="261"/>
      <c r="QI366" s="261"/>
      <c r="QJ366" s="261"/>
      <c r="QK366" s="261"/>
      <c r="QL366" s="261"/>
      <c r="QM366" s="261"/>
      <c r="QN366" s="261"/>
      <c r="QO366" s="261"/>
      <c r="QP366" s="261"/>
      <c r="QQ366" s="261"/>
      <c r="QR366" s="261"/>
      <c r="QS366" s="261"/>
      <c r="QT366" s="261"/>
      <c r="QU366" s="261"/>
      <c r="QV366" s="261"/>
      <c r="QW366" s="261"/>
      <c r="QX366" s="261"/>
      <c r="QY366" s="261"/>
      <c r="QZ366" s="261"/>
      <c r="RA366" s="261"/>
      <c r="RB366" s="261"/>
      <c r="RC366" s="261"/>
      <c r="RD366" s="261"/>
      <c r="RE366" s="261"/>
      <c r="RF366" s="261"/>
      <c r="RG366" s="261"/>
      <c r="RH366" s="261"/>
      <c r="RI366" s="261"/>
      <c r="RJ366" s="261"/>
      <c r="RK366" s="261"/>
      <c r="RL366" s="261"/>
      <c r="RM366" s="261"/>
      <c r="RN366" s="261"/>
      <c r="RO366" s="261"/>
      <c r="RP366" s="261"/>
      <c r="RQ366" s="261"/>
      <c r="RR366" s="261"/>
      <c r="RS366" s="261"/>
      <c r="RT366" s="261"/>
      <c r="RU366" s="261"/>
      <c r="RV366" s="261"/>
      <c r="RW366" s="261"/>
      <c r="RX366" s="261"/>
      <c r="RY366" s="261"/>
      <c r="RZ366" s="261"/>
      <c r="SA366" s="261"/>
      <c r="SB366" s="261"/>
      <c r="SC366" s="261"/>
      <c r="SD366" s="261"/>
      <c r="SE366" s="261"/>
    </row>
    <row r="367" spans="1:499" x14ac:dyDescent="0.2">
      <c r="A367" s="230" t="s">
        <v>830</v>
      </c>
      <c r="B367" s="231" t="s">
        <v>5509</v>
      </c>
      <c r="C367" s="225"/>
      <c r="D367" s="225"/>
      <c r="E367" s="225"/>
      <c r="F367" s="226" t="s">
        <v>6107</v>
      </c>
      <c r="G367" s="226" t="s">
        <v>5804</v>
      </c>
      <c r="H367" s="226" t="s">
        <v>5804</v>
      </c>
      <c r="I367" s="226" t="s">
        <v>5813</v>
      </c>
      <c r="J367" s="226"/>
      <c r="K367" s="226"/>
      <c r="L367" s="226"/>
      <c r="M367" s="226"/>
      <c r="N367" s="226" t="s">
        <v>5788</v>
      </c>
      <c r="O367" s="226" t="s">
        <v>5785</v>
      </c>
      <c r="P367" s="226"/>
      <c r="Q367" s="237">
        <v>0</v>
      </c>
      <c r="R367" s="238"/>
      <c r="S367" s="238"/>
      <c r="T367" s="238"/>
      <c r="U367" s="238"/>
      <c r="V367" s="238"/>
      <c r="W367" s="232" t="s">
        <v>5570</v>
      </c>
      <c r="X367" s="232"/>
      <c r="Y367" s="232" t="s">
        <v>5556</v>
      </c>
      <c r="Z367" s="235">
        <v>26.98</v>
      </c>
      <c r="AA367" s="235">
        <v>46.56</v>
      </c>
      <c r="AB367" s="235">
        <v>0</v>
      </c>
      <c r="AC367" s="224">
        <v>36526</v>
      </c>
      <c r="AD367" s="224">
        <v>36526</v>
      </c>
      <c r="AE367" s="125">
        <v>14</v>
      </c>
      <c r="AF367" s="125">
        <v>14</v>
      </c>
      <c r="AG367" s="125">
        <v>24</v>
      </c>
      <c r="AH367" s="236">
        <v>1</v>
      </c>
      <c r="AI367" s="236"/>
      <c r="AJ367" s="125" t="s">
        <v>6258</v>
      </c>
      <c r="AK367" s="175"/>
      <c r="AL367" s="125" t="s">
        <v>820</v>
      </c>
      <c r="AM367" s="27" t="s">
        <v>820</v>
      </c>
      <c r="AN367" s="126">
        <v>-0.31</v>
      </c>
      <c r="AO367" s="126">
        <v>0</v>
      </c>
      <c r="AP367" s="126">
        <v>-18.5</v>
      </c>
      <c r="AQ367" s="126">
        <v>-0.8</v>
      </c>
      <c r="AR367" s="125">
        <v>0</v>
      </c>
      <c r="AS367" s="125">
        <v>0</v>
      </c>
      <c r="AT367" s="178"/>
      <c r="AU367" s="178"/>
      <c r="AV367" s="178"/>
      <c r="AW367" s="239" t="s">
        <v>890</v>
      </c>
      <c r="AX367" s="239" t="s">
        <v>5411</v>
      </c>
      <c r="AY367" s="127"/>
      <c r="AZ367" s="127"/>
      <c r="BA367" s="128">
        <v>1</v>
      </c>
      <c r="BB367" s="128" t="s">
        <v>489</v>
      </c>
      <c r="BC367" s="128"/>
      <c r="BD367" s="128">
        <v>1</v>
      </c>
      <c r="BE367" s="129" t="s">
        <v>541</v>
      </c>
      <c r="BF367" s="130">
        <v>1</v>
      </c>
      <c r="BG367" s="240"/>
      <c r="BH367" s="241"/>
      <c r="BI367" s="190"/>
      <c r="BJ367" s="131">
        <v>0</v>
      </c>
      <c r="BK367" s="191">
        <v>-14</v>
      </c>
      <c r="BL367" s="13">
        <v>0</v>
      </c>
      <c r="BM367" s="13">
        <v>0</v>
      </c>
      <c r="BN367" s="27" t="s">
        <v>702</v>
      </c>
      <c r="BO367" s="13" t="s">
        <v>702</v>
      </c>
      <c r="BP367" s="222">
        <v>0</v>
      </c>
      <c r="BQ367" s="132"/>
      <c r="BR367" s="133"/>
      <c r="BS367" s="125">
        <v>1000000000</v>
      </c>
      <c r="BT367" s="134">
        <v>23</v>
      </c>
      <c r="BU367" s="135">
        <v>0</v>
      </c>
      <c r="BV367" s="134">
        <v>0</v>
      </c>
      <c r="BW367" s="136">
        <v>0</v>
      </c>
      <c r="BX367" s="136">
        <v>0</v>
      </c>
      <c r="BY367" s="136">
        <v>0</v>
      </c>
      <c r="BZ367" s="134">
        <v>0</v>
      </c>
      <c r="CA367" s="134">
        <v>0</v>
      </c>
      <c r="CB367" s="134">
        <v>23</v>
      </c>
      <c r="CC367" s="135">
        <v>0</v>
      </c>
      <c r="CD367" s="134"/>
      <c r="CE367" s="134"/>
      <c r="CF367" s="137">
        <v>0</v>
      </c>
      <c r="CG367" s="134">
        <v>0</v>
      </c>
      <c r="CH367" s="132"/>
      <c r="CI367" s="132"/>
      <c r="CJ367" s="229" t="s">
        <v>820</v>
      </c>
      <c r="CK367" s="233" t="s">
        <v>820</v>
      </c>
      <c r="CL367" s="138">
        <v>0</v>
      </c>
      <c r="CM367" s="138">
        <v>0</v>
      </c>
      <c r="CN367" s="135">
        <v>0</v>
      </c>
      <c r="CO367" s="135">
        <v>0</v>
      </c>
      <c r="CP367" s="139"/>
      <c r="CQ367" s="135">
        <v>0</v>
      </c>
      <c r="CR367" s="179">
        <v>42304</v>
      </c>
      <c r="CS367" s="180">
        <v>43395</v>
      </c>
      <c r="CT367" s="181">
        <v>43493</v>
      </c>
      <c r="CU367" s="181">
        <v>36526</v>
      </c>
      <c r="CV367" s="181">
        <v>36526</v>
      </c>
      <c r="CW367" s="181">
        <v>36526</v>
      </c>
      <c r="CX367" s="181">
        <v>36624</v>
      </c>
      <c r="CY367" s="135">
        <v>0.18932941984217444</v>
      </c>
      <c r="CZ367" s="134">
        <v>0</v>
      </c>
      <c r="DA367" s="135">
        <v>1.3333333333333334E-2</v>
      </c>
      <c r="DB367" s="135">
        <v>0</v>
      </c>
      <c r="DC367" s="135">
        <v>0</v>
      </c>
      <c r="DD367" s="135">
        <v>0</v>
      </c>
      <c r="DE367" s="140">
        <v>0.38666666666666666</v>
      </c>
      <c r="DF367" s="13" t="s">
        <v>820</v>
      </c>
      <c r="DG367" s="80" t="s">
        <v>820</v>
      </c>
      <c r="DH367" s="18" t="b">
        <v>0</v>
      </c>
      <c r="DI367" s="79"/>
      <c r="DJ367" s="79"/>
      <c r="DK367" s="192"/>
      <c r="DL367" s="174"/>
      <c r="DM367" s="193"/>
      <c r="DN367" s="135"/>
      <c r="DO367" s="79"/>
      <c r="DP367" s="79"/>
      <c r="DQ367" s="79"/>
      <c r="DR367" s="79"/>
      <c r="DS367" s="79"/>
      <c r="DT367" s="79"/>
      <c r="DU367" s="79"/>
      <c r="DV367" s="18"/>
      <c r="DW367" s="18"/>
      <c r="DX367" s="18"/>
      <c r="DY367" s="177"/>
      <c r="DZ367" s="177">
        <v>0</v>
      </c>
      <c r="EA367" s="177">
        <v>0</v>
      </c>
      <c r="EB367" s="177">
        <v>0</v>
      </c>
      <c r="EC367" s="177">
        <v>0</v>
      </c>
      <c r="ED367" s="177">
        <v>0</v>
      </c>
      <c r="EE367" s="177">
        <v>0</v>
      </c>
      <c r="EF367" s="177">
        <v>0</v>
      </c>
      <c r="EG367" s="177">
        <v>0</v>
      </c>
      <c r="EH367" s="177">
        <v>0</v>
      </c>
      <c r="EI367" s="177">
        <v>0</v>
      </c>
      <c r="EJ367" s="177">
        <v>0</v>
      </c>
      <c r="EK367" s="177">
        <v>0</v>
      </c>
      <c r="EL367" s="177">
        <v>0</v>
      </c>
      <c r="EM367" s="177">
        <v>0</v>
      </c>
      <c r="EN367" s="177">
        <v>0</v>
      </c>
      <c r="EO367" s="177">
        <v>0</v>
      </c>
      <c r="EP367" s="177">
        <v>0</v>
      </c>
      <c r="EQ367" s="177">
        <v>0</v>
      </c>
      <c r="ER367" s="177">
        <v>0</v>
      </c>
      <c r="ES367" s="177">
        <v>0</v>
      </c>
      <c r="ET367" s="177">
        <v>0</v>
      </c>
      <c r="EU367" s="177">
        <v>0</v>
      </c>
      <c r="EV367" s="177">
        <v>0</v>
      </c>
      <c r="EW367" s="177">
        <v>0</v>
      </c>
      <c r="EX367" s="177">
        <v>0</v>
      </c>
      <c r="EY367" s="177">
        <v>0</v>
      </c>
      <c r="EZ367" s="177">
        <v>0</v>
      </c>
      <c r="FA367" s="177">
        <v>0</v>
      </c>
      <c r="FB367" s="177">
        <v>0</v>
      </c>
      <c r="FC367" s="198"/>
      <c r="FD367" s="198"/>
      <c r="FE367" s="195">
        <v>25</v>
      </c>
      <c r="FF367" s="198"/>
      <c r="FG367" s="195">
        <v>25</v>
      </c>
      <c r="FH367" s="195">
        <v>25</v>
      </c>
      <c r="FI367" s="195">
        <v>25</v>
      </c>
      <c r="FJ367" s="195">
        <v>25</v>
      </c>
      <c r="FK367" s="195">
        <v>25</v>
      </c>
      <c r="FL367" s="195">
        <v>25</v>
      </c>
      <c r="FM367" s="195">
        <v>25</v>
      </c>
      <c r="FN367" s="195">
        <v>25</v>
      </c>
      <c r="FO367" s="195">
        <v>25</v>
      </c>
      <c r="FP367" s="195">
        <v>25</v>
      </c>
      <c r="FQ367" s="195">
        <v>25</v>
      </c>
      <c r="FR367" s="195">
        <v>25</v>
      </c>
      <c r="FS367" s="195">
        <v>25</v>
      </c>
      <c r="FT367" s="195">
        <v>25</v>
      </c>
      <c r="FU367" s="195">
        <v>25</v>
      </c>
      <c r="FV367" s="195">
        <v>25</v>
      </c>
      <c r="FW367" s="195">
        <v>25</v>
      </c>
      <c r="FX367" s="195">
        <v>25</v>
      </c>
      <c r="FY367" s="195">
        <v>25</v>
      </c>
      <c r="FZ367" s="195">
        <v>25</v>
      </c>
      <c r="GA367" s="195">
        <v>25</v>
      </c>
      <c r="GB367" s="195">
        <v>25</v>
      </c>
      <c r="GC367" s="195">
        <v>25</v>
      </c>
      <c r="GD367" s="195">
        <v>25</v>
      </c>
      <c r="GE367" s="195">
        <v>25</v>
      </c>
      <c r="GF367" s="195">
        <v>25</v>
      </c>
      <c r="GG367" s="195">
        <v>25</v>
      </c>
      <c r="GH367" s="195">
        <v>25</v>
      </c>
      <c r="GI367" s="195">
        <v>25</v>
      </c>
      <c r="GJ367" s="195">
        <v>25</v>
      </c>
      <c r="GK367" s="195">
        <v>25</v>
      </c>
      <c r="GL367" s="195">
        <v>25</v>
      </c>
      <c r="GM367" s="195">
        <v>25</v>
      </c>
      <c r="GN367" s="195">
        <v>25</v>
      </c>
      <c r="GO367" s="195">
        <v>25</v>
      </c>
      <c r="GP367" s="195">
        <v>25</v>
      </c>
      <c r="GQ367" s="195">
        <v>25</v>
      </c>
      <c r="GR367" s="195">
        <v>25</v>
      </c>
      <c r="GS367" s="195">
        <v>25</v>
      </c>
      <c r="GT367" s="195">
        <v>25</v>
      </c>
      <c r="GU367" s="195">
        <v>25</v>
      </c>
      <c r="GV367" s="195">
        <v>25</v>
      </c>
      <c r="GW367" s="195">
        <v>25</v>
      </c>
      <c r="GX367" s="195">
        <v>25</v>
      </c>
      <c r="GY367" s="195">
        <v>25</v>
      </c>
      <c r="GZ367" s="195">
        <v>25</v>
      </c>
      <c r="HA367" s="195">
        <v>25</v>
      </c>
      <c r="HB367" s="195">
        <v>25</v>
      </c>
      <c r="HC367" s="195">
        <v>25</v>
      </c>
      <c r="HD367" s="195">
        <v>25</v>
      </c>
      <c r="HE367" s="195">
        <v>1</v>
      </c>
      <c r="HF367" s="195">
        <v>25</v>
      </c>
      <c r="HG367" s="195">
        <v>25</v>
      </c>
      <c r="HH367" s="195">
        <v>25</v>
      </c>
      <c r="HI367" s="197">
        <v>25</v>
      </c>
      <c r="HJ367" s="197">
        <v>25</v>
      </c>
      <c r="HK367" s="197">
        <v>25</v>
      </c>
      <c r="HL367" s="198"/>
      <c r="HM367" s="197">
        <v>25</v>
      </c>
      <c r="HN367" s="197">
        <v>25</v>
      </c>
      <c r="HO367" s="197">
        <v>25</v>
      </c>
      <c r="HP367" s="197">
        <v>25</v>
      </c>
      <c r="HQ367" s="197">
        <v>25</v>
      </c>
      <c r="HR367" s="197">
        <v>25</v>
      </c>
      <c r="HS367" s="197">
        <v>25</v>
      </c>
      <c r="HT367" s="197">
        <v>25</v>
      </c>
      <c r="HU367" s="197">
        <v>25</v>
      </c>
      <c r="HV367" s="198"/>
      <c r="HW367" s="197">
        <v>25</v>
      </c>
      <c r="HX367" s="197">
        <v>25</v>
      </c>
      <c r="HY367" s="197">
        <v>25</v>
      </c>
      <c r="HZ367" s="197">
        <v>25</v>
      </c>
      <c r="IA367" s="197">
        <v>25</v>
      </c>
      <c r="IB367" s="197">
        <v>25</v>
      </c>
      <c r="IC367" s="197">
        <v>25</v>
      </c>
      <c r="ID367" s="197">
        <v>25</v>
      </c>
      <c r="IE367" s="197">
        <v>25</v>
      </c>
      <c r="IF367" s="197">
        <v>25</v>
      </c>
      <c r="IG367" s="197">
        <v>25</v>
      </c>
      <c r="IH367" s="197">
        <v>25</v>
      </c>
      <c r="II367" s="197">
        <v>25</v>
      </c>
      <c r="IJ367" s="197">
        <v>25</v>
      </c>
      <c r="IK367" s="197">
        <v>25</v>
      </c>
      <c r="IL367" s="197">
        <v>25</v>
      </c>
      <c r="IM367" s="197">
        <v>25</v>
      </c>
      <c r="IN367" s="197">
        <v>25</v>
      </c>
      <c r="IO367" s="197">
        <v>25</v>
      </c>
      <c r="IP367" s="197">
        <v>25</v>
      </c>
      <c r="IQ367" s="197">
        <v>25</v>
      </c>
      <c r="IR367" s="197">
        <v>25</v>
      </c>
      <c r="IS367" s="197">
        <v>25</v>
      </c>
      <c r="IT367" s="197">
        <v>25</v>
      </c>
      <c r="IU367" s="197">
        <v>25</v>
      </c>
      <c r="IV367" s="197">
        <v>25</v>
      </c>
      <c r="IW367" s="197">
        <v>25</v>
      </c>
      <c r="IX367" s="197">
        <v>24</v>
      </c>
      <c r="IY367" s="197">
        <v>24</v>
      </c>
      <c r="IZ367" s="198"/>
      <c r="JA367" s="197">
        <v>24</v>
      </c>
      <c r="JB367" s="197">
        <v>24</v>
      </c>
      <c r="JC367" s="197">
        <v>24</v>
      </c>
      <c r="JD367" s="195">
        <v>24</v>
      </c>
      <c r="JE367" s="195">
        <v>24</v>
      </c>
      <c r="JF367" s="195">
        <v>24</v>
      </c>
      <c r="JG367" s="195">
        <v>24</v>
      </c>
      <c r="JH367" s="195">
        <v>24</v>
      </c>
      <c r="JI367" s="195">
        <v>24</v>
      </c>
      <c r="JJ367" s="195"/>
      <c r="JK367" s="197">
        <v>24</v>
      </c>
      <c r="JL367" s="197">
        <v>24</v>
      </c>
      <c r="JM367" s="197">
        <v>24</v>
      </c>
      <c r="JN367" s="197">
        <v>24</v>
      </c>
      <c r="JO367" s="197">
        <v>24</v>
      </c>
      <c r="JP367" s="197">
        <v>24</v>
      </c>
      <c r="JQ367" s="198"/>
      <c r="JR367" s="197">
        <v>24</v>
      </c>
      <c r="JS367" s="197">
        <v>24</v>
      </c>
      <c r="JT367" s="197">
        <v>24</v>
      </c>
      <c r="JU367" s="197">
        <v>24</v>
      </c>
      <c r="JV367" s="197">
        <v>24</v>
      </c>
      <c r="JW367" s="197">
        <v>24</v>
      </c>
      <c r="JX367" s="197">
        <v>24</v>
      </c>
      <c r="JY367" s="197">
        <v>24</v>
      </c>
      <c r="JZ367" s="197">
        <v>24</v>
      </c>
      <c r="KA367" s="197">
        <v>24</v>
      </c>
      <c r="KB367" s="197">
        <v>24</v>
      </c>
      <c r="KC367" s="197">
        <v>24</v>
      </c>
      <c r="KD367" s="197">
        <v>24</v>
      </c>
      <c r="KE367" s="197">
        <v>24</v>
      </c>
      <c r="KF367" s="197">
        <v>24</v>
      </c>
      <c r="KG367" s="197">
        <v>24</v>
      </c>
      <c r="KH367" s="197">
        <v>24</v>
      </c>
      <c r="KI367" s="197">
        <v>24</v>
      </c>
      <c r="KJ367" s="197">
        <v>24</v>
      </c>
      <c r="KK367" s="197">
        <v>24</v>
      </c>
      <c r="KL367" s="197">
        <v>24</v>
      </c>
      <c r="KM367" s="197">
        <v>24</v>
      </c>
      <c r="KN367" s="197">
        <v>24</v>
      </c>
      <c r="KO367" s="197">
        <v>24</v>
      </c>
      <c r="KP367" s="197">
        <v>24</v>
      </c>
      <c r="KQ367" s="197">
        <v>24</v>
      </c>
      <c r="KR367" s="197">
        <v>24</v>
      </c>
      <c r="KS367" s="197">
        <v>24</v>
      </c>
      <c r="KT367" s="197">
        <v>24</v>
      </c>
      <c r="KU367" s="197">
        <v>24</v>
      </c>
      <c r="KV367" s="197">
        <v>24</v>
      </c>
      <c r="KW367" s="197">
        <v>24</v>
      </c>
      <c r="KX367" s="198"/>
      <c r="KY367" s="198"/>
      <c r="KZ367" s="198"/>
      <c r="LA367" s="198"/>
      <c r="LB367" s="197">
        <v>24</v>
      </c>
      <c r="LC367" s="197">
        <v>24</v>
      </c>
      <c r="LD367" s="197">
        <v>24</v>
      </c>
      <c r="LE367" s="197">
        <v>24</v>
      </c>
      <c r="LF367" s="197">
        <v>0</v>
      </c>
      <c r="LG367" s="197">
        <v>24</v>
      </c>
      <c r="LH367" s="198"/>
      <c r="LI367" s="198"/>
      <c r="LJ367" s="198"/>
      <c r="LK367" s="198"/>
      <c r="LL367" s="198"/>
      <c r="LM367" s="198"/>
      <c r="LN367" s="198"/>
      <c r="LO367" s="198"/>
      <c r="LP367" s="198"/>
      <c r="LQ367" s="197">
        <v>24</v>
      </c>
      <c r="LR367" s="198"/>
      <c r="LS367" s="198"/>
      <c r="LT367" s="198"/>
      <c r="LU367" s="198"/>
      <c r="LV367" s="198"/>
      <c r="LW367" s="198"/>
      <c r="LX367" s="198"/>
      <c r="LY367" s="198"/>
      <c r="LZ367" s="198"/>
      <c r="MA367" s="198"/>
      <c r="MB367" s="198"/>
      <c r="MC367" s="198"/>
      <c r="MD367" s="198"/>
      <c r="ME367" s="198"/>
      <c r="MF367" s="198"/>
      <c r="MG367" s="198"/>
      <c r="MH367" s="198"/>
      <c r="MI367" s="198"/>
      <c r="MJ367" s="198"/>
      <c r="MK367" s="198"/>
      <c r="ML367" s="198"/>
      <c r="MM367" s="198"/>
      <c r="MN367" s="197">
        <v>24</v>
      </c>
      <c r="MO367" s="197">
        <v>23</v>
      </c>
      <c r="MP367" s="198"/>
      <c r="MQ367" s="197">
        <v>23</v>
      </c>
      <c r="MR367" s="198"/>
      <c r="MS367" s="198"/>
      <c r="MT367" s="198"/>
      <c r="MU367" s="198"/>
      <c r="MV367" s="198"/>
      <c r="MW367" s="198"/>
      <c r="MX367" s="198"/>
      <c r="MY367" s="198"/>
      <c r="MZ367" s="198"/>
      <c r="NA367" s="197">
        <v>23</v>
      </c>
      <c r="NB367" s="198"/>
      <c r="NC367" s="198"/>
      <c r="ND367" s="198"/>
      <c r="NE367" s="198"/>
      <c r="NF367" s="198"/>
      <c r="NG367" s="198"/>
      <c r="NH367" s="198"/>
      <c r="NI367" s="198"/>
      <c r="NJ367" s="198"/>
      <c r="NK367" s="198"/>
      <c r="NL367" s="198"/>
      <c r="NM367" s="198"/>
      <c r="NN367" s="198"/>
      <c r="NO367" s="198"/>
      <c r="NP367" s="198"/>
      <c r="NQ367" s="198"/>
      <c r="NR367" s="198"/>
      <c r="NS367" s="198"/>
      <c r="NT367" s="198"/>
      <c r="NU367" s="198"/>
      <c r="NV367" s="198"/>
      <c r="NW367" s="198"/>
      <c r="NX367" s="198"/>
      <c r="NY367" s="198"/>
      <c r="NZ367" s="198"/>
      <c r="OA367" s="198"/>
      <c r="OB367" s="198"/>
      <c r="OC367" s="198"/>
      <c r="OD367" s="198"/>
      <c r="OE367" s="198"/>
      <c r="OF367" s="198"/>
      <c r="OG367" s="198"/>
      <c r="OH367" s="198"/>
      <c r="OI367" s="198"/>
      <c r="OJ367" s="198"/>
      <c r="OK367" s="198"/>
      <c r="OL367" s="198"/>
      <c r="OM367" s="198"/>
      <c r="ON367" s="198"/>
      <c r="OO367" s="198"/>
      <c r="OP367" s="198"/>
      <c r="OQ367" s="198"/>
      <c r="OR367" s="198"/>
      <c r="OS367" s="198"/>
      <c r="OT367" s="198"/>
      <c r="OU367" s="198"/>
      <c r="OV367" s="198"/>
      <c r="OW367" s="198"/>
      <c r="OX367" s="198"/>
      <c r="OY367" s="198"/>
      <c r="OZ367" s="198"/>
      <c r="PA367" s="198"/>
      <c r="PB367" s="198"/>
      <c r="PC367" s="198"/>
      <c r="PD367" s="198"/>
      <c r="PE367" s="198"/>
      <c r="PF367" s="198"/>
      <c r="PG367" s="198"/>
      <c r="PH367" s="198"/>
      <c r="PI367" s="198"/>
      <c r="PJ367" s="198"/>
      <c r="PK367" s="198"/>
      <c r="PL367" s="198"/>
      <c r="PM367" s="198"/>
      <c r="PN367" s="198"/>
      <c r="PO367" s="198"/>
      <c r="PP367" s="198"/>
      <c r="PQ367" s="198"/>
      <c r="PR367" s="198"/>
      <c r="PS367" s="198"/>
      <c r="PT367" s="198"/>
      <c r="PU367" s="198"/>
      <c r="PV367" s="198"/>
      <c r="PW367" s="198"/>
      <c r="PX367" s="261"/>
      <c r="PY367" s="261"/>
      <c r="PZ367" s="261"/>
      <c r="QA367" s="261"/>
      <c r="QB367" s="261"/>
      <c r="QC367" s="261"/>
      <c r="QD367" s="261"/>
      <c r="QE367" s="261"/>
      <c r="QF367" s="261"/>
      <c r="QG367" s="261"/>
      <c r="QH367" s="261"/>
      <c r="QI367" s="261"/>
      <c r="QJ367" s="261"/>
      <c r="QK367" s="261"/>
      <c r="QL367" s="261"/>
      <c r="QM367" s="261"/>
      <c r="QN367" s="261"/>
      <c r="QO367" s="261"/>
      <c r="QP367" s="261"/>
      <c r="QQ367" s="261"/>
      <c r="QR367" s="261"/>
      <c r="QS367" s="261"/>
      <c r="QT367" s="261"/>
      <c r="QU367" s="261"/>
      <c r="QV367" s="261"/>
      <c r="QW367" s="261"/>
      <c r="QX367" s="261"/>
      <c r="QY367" s="261"/>
      <c r="QZ367" s="261"/>
      <c r="RA367" s="261"/>
      <c r="RB367" s="261"/>
      <c r="RC367" s="261"/>
      <c r="RD367" s="261"/>
      <c r="RE367" s="261"/>
      <c r="RF367" s="261"/>
      <c r="RG367" s="261"/>
      <c r="RH367" s="261"/>
      <c r="RI367" s="261"/>
      <c r="RJ367" s="261"/>
      <c r="RK367" s="261"/>
      <c r="RL367" s="261"/>
      <c r="RM367" s="261"/>
      <c r="RN367" s="261"/>
      <c r="RO367" s="261"/>
      <c r="RP367" s="261"/>
      <c r="RQ367" s="261"/>
      <c r="RR367" s="261"/>
      <c r="RS367" s="261"/>
      <c r="RT367" s="261"/>
      <c r="RU367" s="261"/>
      <c r="RV367" s="261"/>
      <c r="RW367" s="261"/>
      <c r="RX367" s="261"/>
      <c r="RY367" s="261"/>
      <c r="RZ367" s="261"/>
      <c r="SA367" s="261"/>
      <c r="SB367" s="261"/>
      <c r="SC367" s="261"/>
      <c r="SD367" s="261"/>
      <c r="SE367" s="261"/>
    </row>
    <row r="368" spans="1:499" x14ac:dyDescent="0.2">
      <c r="A368" s="230" t="s">
        <v>830</v>
      </c>
      <c r="B368" s="231" t="s">
        <v>5510</v>
      </c>
      <c r="C368" s="225"/>
      <c r="D368" s="225"/>
      <c r="E368" s="225"/>
      <c r="F368" s="226" t="s">
        <v>6108</v>
      </c>
      <c r="G368" s="226" t="s">
        <v>5804</v>
      </c>
      <c r="H368" s="226" t="s">
        <v>5804</v>
      </c>
      <c r="I368" s="226" t="s">
        <v>5813</v>
      </c>
      <c r="J368" s="226"/>
      <c r="K368" s="226"/>
      <c r="L368" s="226"/>
      <c r="M368" s="226"/>
      <c r="N368" s="226" t="s">
        <v>5788</v>
      </c>
      <c r="O368" s="226" t="s">
        <v>6109</v>
      </c>
      <c r="P368" s="226"/>
      <c r="Q368" s="237">
        <v>0</v>
      </c>
      <c r="R368" s="238"/>
      <c r="S368" s="238"/>
      <c r="T368" s="238"/>
      <c r="U368" s="238"/>
      <c r="V368" s="238"/>
      <c r="W368" s="232" t="s">
        <v>5555</v>
      </c>
      <c r="X368" s="232"/>
      <c r="Y368" s="232" t="s">
        <v>5556</v>
      </c>
      <c r="Z368" s="235">
        <v>3.24</v>
      </c>
      <c r="AA368" s="235">
        <v>5.52</v>
      </c>
      <c r="AB368" s="235">
        <v>0</v>
      </c>
      <c r="AC368" s="224">
        <v>36526</v>
      </c>
      <c r="AD368" s="224">
        <v>36526</v>
      </c>
      <c r="AE368" s="125">
        <v>14</v>
      </c>
      <c r="AF368" s="125">
        <v>14</v>
      </c>
      <c r="AG368" s="125">
        <v>24</v>
      </c>
      <c r="AH368" s="236">
        <v>1</v>
      </c>
      <c r="AI368" s="236"/>
      <c r="AJ368" s="125" t="s">
        <v>6258</v>
      </c>
      <c r="AK368" s="175"/>
      <c r="AL368" s="125" t="s">
        <v>820</v>
      </c>
      <c r="AM368" s="27" t="s">
        <v>820</v>
      </c>
      <c r="AN368" s="126">
        <v>1.0900000000000001</v>
      </c>
      <c r="AO368" s="126">
        <v>0</v>
      </c>
      <c r="AP368" s="126">
        <v>33.5</v>
      </c>
      <c r="AQ368" s="126">
        <v>0.2</v>
      </c>
      <c r="AR368" s="125">
        <v>0</v>
      </c>
      <c r="AS368" s="125">
        <v>0</v>
      </c>
      <c r="AT368" s="178"/>
      <c r="AU368" s="178"/>
      <c r="AV368" s="178"/>
      <c r="AW368" s="239" t="s">
        <v>890</v>
      </c>
      <c r="AX368" s="239" t="s">
        <v>5411</v>
      </c>
      <c r="AY368" s="127"/>
      <c r="AZ368" s="127"/>
      <c r="BA368" s="128">
        <v>1</v>
      </c>
      <c r="BB368" s="128" t="s">
        <v>489</v>
      </c>
      <c r="BC368" s="128"/>
      <c r="BD368" s="128">
        <v>1</v>
      </c>
      <c r="BE368" s="129" t="s">
        <v>541</v>
      </c>
      <c r="BF368" s="130">
        <v>1</v>
      </c>
      <c r="BG368" s="240"/>
      <c r="BH368" s="241"/>
      <c r="BI368" s="190"/>
      <c r="BJ368" s="131">
        <v>0</v>
      </c>
      <c r="BK368" s="191">
        <v>50</v>
      </c>
      <c r="BL368" s="13">
        <v>0</v>
      </c>
      <c r="BM368" s="13">
        <v>0</v>
      </c>
      <c r="BN368" s="27" t="s">
        <v>702</v>
      </c>
      <c r="BO368" s="13" t="s">
        <v>702</v>
      </c>
      <c r="BP368" s="222">
        <v>0</v>
      </c>
      <c r="BQ368" s="132"/>
      <c r="BR368" s="133"/>
      <c r="BS368" s="125">
        <v>1000000000</v>
      </c>
      <c r="BT368" s="134">
        <v>146</v>
      </c>
      <c r="BU368" s="135">
        <v>0</v>
      </c>
      <c r="BV368" s="134">
        <v>0</v>
      </c>
      <c r="BW368" s="136">
        <v>0</v>
      </c>
      <c r="BX368" s="136">
        <v>0</v>
      </c>
      <c r="BY368" s="136">
        <v>0</v>
      </c>
      <c r="BZ368" s="134">
        <v>0</v>
      </c>
      <c r="CA368" s="134">
        <v>0</v>
      </c>
      <c r="CB368" s="134">
        <v>146</v>
      </c>
      <c r="CC368" s="135">
        <v>0</v>
      </c>
      <c r="CD368" s="134"/>
      <c r="CE368" s="134"/>
      <c r="CF368" s="137">
        <v>0</v>
      </c>
      <c r="CG368" s="134">
        <v>0</v>
      </c>
      <c r="CH368" s="132"/>
      <c r="CI368" s="132"/>
      <c r="CJ368" s="229" t="s">
        <v>820</v>
      </c>
      <c r="CK368" s="233" t="s">
        <v>820</v>
      </c>
      <c r="CL368" s="138">
        <v>0</v>
      </c>
      <c r="CM368" s="138">
        <v>0</v>
      </c>
      <c r="CN368" s="135">
        <v>0</v>
      </c>
      <c r="CO368" s="135">
        <v>0</v>
      </c>
      <c r="CP368" s="139"/>
      <c r="CQ368" s="135">
        <v>0</v>
      </c>
      <c r="CR368" s="179">
        <v>42304</v>
      </c>
      <c r="CS368" s="180">
        <v>43395</v>
      </c>
      <c r="CT368" s="181">
        <v>43493</v>
      </c>
      <c r="CU368" s="181">
        <v>36526</v>
      </c>
      <c r="CV368" s="181">
        <v>36526</v>
      </c>
      <c r="CW368" s="181">
        <v>36526</v>
      </c>
      <c r="CX368" s="181">
        <v>36624</v>
      </c>
      <c r="CY368" s="135">
        <v>0.1895617122646068</v>
      </c>
      <c r="CZ368" s="134">
        <v>0</v>
      </c>
      <c r="DA368" s="135">
        <v>1.3333333333333334E-2</v>
      </c>
      <c r="DB368" s="135">
        <v>0</v>
      </c>
      <c r="DC368" s="135">
        <v>0</v>
      </c>
      <c r="DD368" s="135">
        <v>0</v>
      </c>
      <c r="DE368" s="140">
        <v>0.38666666666666666</v>
      </c>
      <c r="DF368" s="13" t="s">
        <v>820</v>
      </c>
      <c r="DG368" s="80" t="s">
        <v>820</v>
      </c>
      <c r="DH368" s="18" t="b">
        <v>0</v>
      </c>
      <c r="DI368" s="79"/>
      <c r="DJ368" s="79"/>
      <c r="DK368" s="192"/>
      <c r="DL368" s="174"/>
      <c r="DM368" s="193"/>
      <c r="DN368" s="135"/>
      <c r="DO368" s="79"/>
      <c r="DP368" s="79"/>
      <c r="DQ368" s="79"/>
      <c r="DR368" s="79"/>
      <c r="DS368" s="79"/>
      <c r="DT368" s="79"/>
      <c r="DU368" s="79"/>
      <c r="DV368" s="18"/>
      <c r="DW368" s="18"/>
      <c r="DX368" s="18"/>
      <c r="DY368" s="177"/>
      <c r="DZ368" s="177">
        <v>0</v>
      </c>
      <c r="EA368" s="177">
        <v>0</v>
      </c>
      <c r="EB368" s="177">
        <v>0</v>
      </c>
      <c r="EC368" s="177">
        <v>0</v>
      </c>
      <c r="ED368" s="177">
        <v>0</v>
      </c>
      <c r="EE368" s="177">
        <v>0</v>
      </c>
      <c r="EF368" s="177">
        <v>0</v>
      </c>
      <c r="EG368" s="177">
        <v>0</v>
      </c>
      <c r="EH368" s="177">
        <v>0</v>
      </c>
      <c r="EI368" s="177">
        <v>0</v>
      </c>
      <c r="EJ368" s="177">
        <v>0</v>
      </c>
      <c r="EK368" s="177">
        <v>0</v>
      </c>
      <c r="EL368" s="177">
        <v>0</v>
      </c>
      <c r="EM368" s="177">
        <v>0</v>
      </c>
      <c r="EN368" s="177">
        <v>0</v>
      </c>
      <c r="EO368" s="177">
        <v>0</v>
      </c>
      <c r="EP368" s="177">
        <v>0</v>
      </c>
      <c r="EQ368" s="177">
        <v>0</v>
      </c>
      <c r="ER368" s="177">
        <v>0</v>
      </c>
      <c r="ES368" s="177">
        <v>0</v>
      </c>
      <c r="ET368" s="177">
        <v>0</v>
      </c>
      <c r="EU368" s="177">
        <v>0</v>
      </c>
      <c r="EV368" s="177">
        <v>0</v>
      </c>
      <c r="EW368" s="177">
        <v>0</v>
      </c>
      <c r="EX368" s="177">
        <v>0</v>
      </c>
      <c r="EY368" s="177">
        <v>0</v>
      </c>
      <c r="EZ368" s="177">
        <v>0</v>
      </c>
      <c r="FA368" s="177">
        <v>0</v>
      </c>
      <c r="FB368" s="177">
        <v>0</v>
      </c>
      <c r="FC368" s="196"/>
      <c r="FD368" s="196"/>
      <c r="FE368" s="197">
        <v>169</v>
      </c>
      <c r="FF368" s="196"/>
      <c r="FG368" s="195">
        <v>161</v>
      </c>
      <c r="FH368" s="195">
        <v>161</v>
      </c>
      <c r="FI368" s="197">
        <v>161</v>
      </c>
      <c r="FJ368" s="197">
        <v>161</v>
      </c>
      <c r="FK368" s="197">
        <v>157</v>
      </c>
      <c r="FL368" s="197">
        <v>157</v>
      </c>
      <c r="FM368" s="197">
        <v>157</v>
      </c>
      <c r="FN368" s="197">
        <v>157</v>
      </c>
      <c r="FO368" s="197">
        <v>157</v>
      </c>
      <c r="FP368" s="197">
        <v>157</v>
      </c>
      <c r="FQ368" s="197">
        <v>157</v>
      </c>
      <c r="FR368" s="197">
        <v>157</v>
      </c>
      <c r="FS368" s="197">
        <v>157</v>
      </c>
      <c r="FT368" s="197">
        <v>157</v>
      </c>
      <c r="FU368" s="197">
        <v>157</v>
      </c>
      <c r="FV368" s="197">
        <v>157</v>
      </c>
      <c r="FW368" s="197">
        <v>157</v>
      </c>
      <c r="FX368" s="197">
        <v>157</v>
      </c>
      <c r="FY368" s="197">
        <v>157</v>
      </c>
      <c r="FZ368" s="197">
        <v>157</v>
      </c>
      <c r="GA368" s="197">
        <v>157</v>
      </c>
      <c r="GB368" s="197">
        <v>157</v>
      </c>
      <c r="GC368" s="197">
        <v>157</v>
      </c>
      <c r="GD368" s="197">
        <v>157</v>
      </c>
      <c r="GE368" s="197">
        <v>157</v>
      </c>
      <c r="GF368" s="197">
        <v>157</v>
      </c>
      <c r="GG368" s="197">
        <v>157</v>
      </c>
      <c r="GH368" s="197">
        <v>157</v>
      </c>
      <c r="GI368" s="197">
        <v>157</v>
      </c>
      <c r="GJ368" s="197">
        <v>157</v>
      </c>
      <c r="GK368" s="197">
        <v>157</v>
      </c>
      <c r="GL368" s="197">
        <v>157</v>
      </c>
      <c r="GM368" s="197">
        <v>157</v>
      </c>
      <c r="GN368" s="197">
        <v>157</v>
      </c>
      <c r="GO368" s="197">
        <v>157</v>
      </c>
      <c r="GP368" s="197">
        <v>157</v>
      </c>
      <c r="GQ368" s="197">
        <v>157</v>
      </c>
      <c r="GR368" s="197">
        <v>157</v>
      </c>
      <c r="GS368" s="197">
        <v>157</v>
      </c>
      <c r="GT368" s="197">
        <v>157</v>
      </c>
      <c r="GU368" s="197">
        <v>157</v>
      </c>
      <c r="GV368" s="197">
        <v>157</v>
      </c>
      <c r="GW368" s="197">
        <v>157</v>
      </c>
      <c r="GX368" s="197">
        <v>157</v>
      </c>
      <c r="GY368" s="197">
        <v>157</v>
      </c>
      <c r="GZ368" s="197">
        <v>157</v>
      </c>
      <c r="HA368" s="197">
        <v>157</v>
      </c>
      <c r="HB368" s="197">
        <v>157</v>
      </c>
      <c r="HC368" s="197">
        <v>157</v>
      </c>
      <c r="HD368" s="197">
        <v>157</v>
      </c>
      <c r="HE368" s="197">
        <v>1</v>
      </c>
      <c r="HF368" s="197">
        <v>157</v>
      </c>
      <c r="HG368" s="197">
        <v>157</v>
      </c>
      <c r="HH368" s="197">
        <v>157</v>
      </c>
      <c r="HI368" s="197">
        <v>157</v>
      </c>
      <c r="HJ368" s="197">
        <v>157</v>
      </c>
      <c r="HK368" s="197">
        <v>157</v>
      </c>
      <c r="HL368" s="196"/>
      <c r="HM368" s="197">
        <v>157</v>
      </c>
      <c r="HN368" s="197">
        <v>157</v>
      </c>
      <c r="HO368" s="197">
        <v>157</v>
      </c>
      <c r="HP368" s="197">
        <v>156</v>
      </c>
      <c r="HQ368" s="197">
        <v>156</v>
      </c>
      <c r="HR368" s="197">
        <v>156</v>
      </c>
      <c r="HS368" s="197">
        <v>156</v>
      </c>
      <c r="HT368" s="197">
        <v>156</v>
      </c>
      <c r="HU368" s="197">
        <v>156</v>
      </c>
      <c r="HV368" s="196"/>
      <c r="HW368" s="197">
        <v>156</v>
      </c>
      <c r="HX368" s="197">
        <v>156</v>
      </c>
      <c r="HY368" s="197">
        <v>156</v>
      </c>
      <c r="HZ368" s="197">
        <v>156</v>
      </c>
      <c r="IA368" s="197">
        <v>156</v>
      </c>
      <c r="IB368" s="197">
        <v>156</v>
      </c>
      <c r="IC368" s="197">
        <v>156</v>
      </c>
      <c r="ID368" s="197">
        <v>156</v>
      </c>
      <c r="IE368" s="197">
        <v>156</v>
      </c>
      <c r="IF368" s="197">
        <v>156</v>
      </c>
      <c r="IG368" s="197">
        <v>156</v>
      </c>
      <c r="IH368" s="197">
        <v>156</v>
      </c>
      <c r="II368" s="197">
        <v>156</v>
      </c>
      <c r="IJ368" s="197">
        <v>156</v>
      </c>
      <c r="IK368" s="197">
        <v>156</v>
      </c>
      <c r="IL368" s="197">
        <v>156</v>
      </c>
      <c r="IM368" s="197">
        <v>156</v>
      </c>
      <c r="IN368" s="197">
        <v>156</v>
      </c>
      <c r="IO368" s="197">
        <v>156</v>
      </c>
      <c r="IP368" s="197">
        <v>156</v>
      </c>
      <c r="IQ368" s="197">
        <v>156</v>
      </c>
      <c r="IR368" s="197">
        <v>156</v>
      </c>
      <c r="IS368" s="197">
        <v>156</v>
      </c>
      <c r="IT368" s="197">
        <v>156</v>
      </c>
      <c r="IU368" s="197">
        <v>156</v>
      </c>
      <c r="IV368" s="197">
        <v>156</v>
      </c>
      <c r="IW368" s="197">
        <v>156</v>
      </c>
      <c r="IX368" s="197">
        <v>156</v>
      </c>
      <c r="IY368" s="197">
        <v>156</v>
      </c>
      <c r="IZ368" s="196"/>
      <c r="JA368" s="197">
        <v>156</v>
      </c>
      <c r="JB368" s="197">
        <v>156</v>
      </c>
      <c r="JC368" s="197">
        <v>156</v>
      </c>
      <c r="JD368" s="195">
        <v>156</v>
      </c>
      <c r="JE368" s="195">
        <v>156</v>
      </c>
      <c r="JF368" s="195">
        <v>156</v>
      </c>
      <c r="JG368" s="195">
        <v>156</v>
      </c>
      <c r="JH368" s="195">
        <v>156</v>
      </c>
      <c r="JI368" s="195">
        <v>156</v>
      </c>
      <c r="JJ368" s="195"/>
      <c r="JK368" s="197">
        <v>156</v>
      </c>
      <c r="JL368" s="195">
        <v>156</v>
      </c>
      <c r="JM368" s="195">
        <v>156</v>
      </c>
      <c r="JN368" s="195">
        <v>156</v>
      </c>
      <c r="JO368" s="195">
        <v>156</v>
      </c>
      <c r="JP368" s="195">
        <v>156</v>
      </c>
      <c r="JQ368" s="196"/>
      <c r="JR368" s="195">
        <v>156</v>
      </c>
      <c r="JS368" s="195">
        <v>153</v>
      </c>
      <c r="JT368" s="195">
        <v>153</v>
      </c>
      <c r="JU368" s="195">
        <v>153</v>
      </c>
      <c r="JV368" s="195">
        <v>153</v>
      </c>
      <c r="JW368" s="195">
        <v>153</v>
      </c>
      <c r="JX368" s="195">
        <v>153</v>
      </c>
      <c r="JY368" s="195">
        <v>153</v>
      </c>
      <c r="JZ368" s="195">
        <v>153</v>
      </c>
      <c r="KA368" s="195">
        <v>153</v>
      </c>
      <c r="KB368" s="195">
        <v>153</v>
      </c>
      <c r="KC368" s="195">
        <v>153</v>
      </c>
      <c r="KD368" s="195">
        <v>153</v>
      </c>
      <c r="KE368" s="195">
        <v>153</v>
      </c>
      <c r="KF368" s="195">
        <v>153</v>
      </c>
      <c r="KG368" s="195">
        <v>153</v>
      </c>
      <c r="KH368" s="195">
        <v>153</v>
      </c>
      <c r="KI368" s="195">
        <v>153</v>
      </c>
      <c r="KJ368" s="195">
        <v>153</v>
      </c>
      <c r="KK368" s="195">
        <v>153</v>
      </c>
      <c r="KL368" s="195">
        <v>153</v>
      </c>
      <c r="KM368" s="195">
        <v>152</v>
      </c>
      <c r="KN368" s="195">
        <v>152</v>
      </c>
      <c r="KO368" s="195">
        <v>152</v>
      </c>
      <c r="KP368" s="195">
        <v>152</v>
      </c>
      <c r="KQ368" s="195">
        <v>152</v>
      </c>
      <c r="KR368" s="195">
        <v>152</v>
      </c>
      <c r="KS368" s="195">
        <v>152</v>
      </c>
      <c r="KT368" s="195">
        <v>152</v>
      </c>
      <c r="KU368" s="195">
        <v>152</v>
      </c>
      <c r="KV368" s="195">
        <v>152</v>
      </c>
      <c r="KW368" s="195">
        <v>152</v>
      </c>
      <c r="KX368" s="196"/>
      <c r="KY368" s="196"/>
      <c r="KZ368" s="196"/>
      <c r="LA368" s="196"/>
      <c r="LB368" s="195">
        <v>150</v>
      </c>
      <c r="LC368" s="195">
        <v>156</v>
      </c>
      <c r="LD368" s="195">
        <v>156</v>
      </c>
      <c r="LE368" s="195">
        <v>150</v>
      </c>
      <c r="LF368" s="195">
        <v>0</v>
      </c>
      <c r="LG368" s="195">
        <v>150</v>
      </c>
      <c r="LH368" s="196"/>
      <c r="LI368" s="196"/>
      <c r="LJ368" s="196"/>
      <c r="LK368" s="196"/>
      <c r="LL368" s="196"/>
      <c r="LM368" s="196"/>
      <c r="LN368" s="196"/>
      <c r="LO368" s="196"/>
      <c r="LP368" s="196"/>
      <c r="LQ368" s="195">
        <v>150</v>
      </c>
      <c r="LR368" s="196"/>
      <c r="LS368" s="196"/>
      <c r="LT368" s="196"/>
      <c r="LU368" s="196"/>
      <c r="LV368" s="196"/>
      <c r="LW368" s="196"/>
      <c r="LX368" s="196"/>
      <c r="LY368" s="196"/>
      <c r="LZ368" s="196"/>
      <c r="MA368" s="196"/>
      <c r="MB368" s="196"/>
      <c r="MC368" s="196"/>
      <c r="MD368" s="196"/>
      <c r="ME368" s="196"/>
      <c r="MF368" s="196"/>
      <c r="MG368" s="196"/>
      <c r="MH368" s="196"/>
      <c r="MI368" s="196"/>
      <c r="MJ368" s="196"/>
      <c r="MK368" s="196"/>
      <c r="ML368" s="196"/>
      <c r="MM368" s="196"/>
      <c r="MN368" s="195">
        <v>150</v>
      </c>
      <c r="MO368" s="195">
        <v>146</v>
      </c>
      <c r="MP368" s="196"/>
      <c r="MQ368" s="195">
        <v>146</v>
      </c>
      <c r="MR368" s="196"/>
      <c r="MS368" s="196"/>
      <c r="MT368" s="196"/>
      <c r="MU368" s="196"/>
      <c r="MV368" s="196"/>
      <c r="MW368" s="196"/>
      <c r="MX368" s="196"/>
      <c r="MY368" s="196"/>
      <c r="MZ368" s="196"/>
      <c r="NA368" s="195">
        <v>146</v>
      </c>
      <c r="NB368" s="196"/>
      <c r="NC368" s="196"/>
      <c r="ND368" s="196"/>
      <c r="NE368" s="196"/>
      <c r="NF368" s="196"/>
      <c r="NG368" s="196"/>
      <c r="NH368" s="196"/>
      <c r="NI368" s="196"/>
      <c r="NJ368" s="196"/>
      <c r="NK368" s="196"/>
      <c r="NL368" s="196"/>
      <c r="NM368" s="196"/>
      <c r="NN368" s="196"/>
      <c r="NO368" s="196"/>
      <c r="NP368" s="196"/>
      <c r="NQ368" s="196"/>
      <c r="NR368" s="196"/>
      <c r="NS368" s="196"/>
      <c r="NT368" s="196"/>
      <c r="NU368" s="196"/>
      <c r="NV368" s="196"/>
      <c r="NW368" s="196"/>
      <c r="NX368" s="196"/>
      <c r="NY368" s="196"/>
      <c r="NZ368" s="196"/>
      <c r="OA368" s="196"/>
      <c r="OB368" s="196"/>
      <c r="OC368" s="196"/>
      <c r="OD368" s="196"/>
      <c r="OE368" s="196"/>
      <c r="OF368" s="196"/>
      <c r="OG368" s="196"/>
      <c r="OH368" s="196"/>
      <c r="OI368" s="196"/>
      <c r="OJ368" s="196"/>
      <c r="OK368" s="196"/>
      <c r="OL368" s="196"/>
      <c r="OM368" s="196"/>
      <c r="ON368" s="196"/>
      <c r="OO368" s="196"/>
      <c r="OP368" s="196"/>
      <c r="OQ368" s="196"/>
      <c r="OR368" s="196"/>
      <c r="OS368" s="196"/>
      <c r="OT368" s="196"/>
      <c r="OU368" s="196"/>
      <c r="OV368" s="196"/>
      <c r="OW368" s="196"/>
      <c r="OX368" s="196"/>
      <c r="OY368" s="196"/>
      <c r="OZ368" s="196"/>
      <c r="PA368" s="196"/>
      <c r="PB368" s="196"/>
      <c r="PC368" s="196"/>
      <c r="PD368" s="196"/>
      <c r="PE368" s="196"/>
      <c r="PF368" s="196"/>
      <c r="PG368" s="196"/>
      <c r="PH368" s="196"/>
      <c r="PI368" s="196"/>
      <c r="PJ368" s="196"/>
      <c r="PK368" s="196"/>
      <c r="PL368" s="196"/>
      <c r="PM368" s="196"/>
      <c r="PN368" s="196"/>
      <c r="PO368" s="196"/>
      <c r="PP368" s="196"/>
      <c r="PQ368" s="196"/>
      <c r="PR368" s="196"/>
      <c r="PS368" s="196"/>
      <c r="PT368" s="196"/>
      <c r="PU368" s="196"/>
      <c r="PV368" s="196"/>
      <c r="PW368" s="196"/>
      <c r="PX368" s="261"/>
      <c r="PY368" s="261"/>
      <c r="PZ368" s="261"/>
      <c r="QA368" s="261"/>
      <c r="QB368" s="261"/>
      <c r="QC368" s="261"/>
      <c r="QD368" s="261"/>
      <c r="QE368" s="261"/>
      <c r="QF368" s="261"/>
      <c r="QG368" s="261"/>
      <c r="QH368" s="261"/>
      <c r="QI368" s="261"/>
      <c r="QJ368" s="261"/>
      <c r="QK368" s="261"/>
      <c r="QL368" s="261"/>
      <c r="QM368" s="261"/>
      <c r="QN368" s="261"/>
      <c r="QO368" s="261"/>
      <c r="QP368" s="261"/>
      <c r="QQ368" s="261"/>
      <c r="QR368" s="261"/>
      <c r="QS368" s="261"/>
      <c r="QT368" s="261"/>
      <c r="QU368" s="261"/>
      <c r="QV368" s="261"/>
      <c r="QW368" s="261"/>
      <c r="QX368" s="261"/>
      <c r="QY368" s="261"/>
      <c r="QZ368" s="261"/>
      <c r="RA368" s="261"/>
      <c r="RB368" s="261"/>
      <c r="RC368" s="261"/>
      <c r="RD368" s="261"/>
      <c r="RE368" s="261"/>
      <c r="RF368" s="261"/>
      <c r="RG368" s="261"/>
      <c r="RH368" s="261"/>
      <c r="RI368" s="261"/>
      <c r="RJ368" s="261"/>
      <c r="RK368" s="261"/>
      <c r="RL368" s="261"/>
      <c r="RM368" s="261"/>
      <c r="RN368" s="261"/>
      <c r="RO368" s="261"/>
      <c r="RP368" s="261"/>
      <c r="RQ368" s="261"/>
      <c r="RR368" s="261"/>
      <c r="RS368" s="261"/>
      <c r="RT368" s="261"/>
      <c r="RU368" s="261"/>
      <c r="RV368" s="261"/>
      <c r="RW368" s="261"/>
      <c r="RX368" s="261"/>
      <c r="RY368" s="261"/>
      <c r="RZ368" s="261"/>
      <c r="SA368" s="261"/>
      <c r="SB368" s="261"/>
      <c r="SC368" s="261"/>
      <c r="SD368" s="261"/>
      <c r="SE368" s="261"/>
    </row>
    <row r="369" spans="1:499" x14ac:dyDescent="0.2">
      <c r="A369" s="230" t="s">
        <v>830</v>
      </c>
      <c r="B369" s="231" t="s">
        <v>5511</v>
      </c>
      <c r="C369" s="225"/>
      <c r="D369" s="225"/>
      <c r="E369" s="225"/>
      <c r="F369" s="226" t="s">
        <v>6110</v>
      </c>
      <c r="G369" s="226" t="s">
        <v>5804</v>
      </c>
      <c r="H369" s="226" t="s">
        <v>5804</v>
      </c>
      <c r="I369" s="226" t="s">
        <v>5813</v>
      </c>
      <c r="J369" s="226"/>
      <c r="K369" s="226"/>
      <c r="L369" s="226"/>
      <c r="M369" s="226"/>
      <c r="N369" s="226" t="s">
        <v>5788</v>
      </c>
      <c r="O369" s="226" t="s">
        <v>5785</v>
      </c>
      <c r="P369" s="226"/>
      <c r="Q369" s="237">
        <v>0</v>
      </c>
      <c r="R369" s="238"/>
      <c r="S369" s="238"/>
      <c r="T369" s="238"/>
      <c r="U369" s="238"/>
      <c r="V369" s="238"/>
      <c r="W369" s="232" t="s">
        <v>5555</v>
      </c>
      <c r="X369" s="232"/>
      <c r="Y369" s="232" t="s">
        <v>5556</v>
      </c>
      <c r="Z369" s="235">
        <v>6.28</v>
      </c>
      <c r="AA369" s="235">
        <v>9.82</v>
      </c>
      <c r="AB369" s="235">
        <v>0</v>
      </c>
      <c r="AC369" s="224">
        <v>36526</v>
      </c>
      <c r="AD369" s="224">
        <v>36526</v>
      </c>
      <c r="AE369" s="125">
        <v>14</v>
      </c>
      <c r="AF369" s="125">
        <v>14</v>
      </c>
      <c r="AG369" s="125">
        <v>24</v>
      </c>
      <c r="AH369" s="236">
        <v>1</v>
      </c>
      <c r="AI369" s="236"/>
      <c r="AJ369" s="125" t="s">
        <v>6258</v>
      </c>
      <c r="AK369" s="175"/>
      <c r="AL369" s="125" t="s">
        <v>820</v>
      </c>
      <c r="AM369" s="27" t="s">
        <v>820</v>
      </c>
      <c r="AN369" s="126">
        <v>0.78</v>
      </c>
      <c r="AO369" s="126">
        <v>0</v>
      </c>
      <c r="AP369" s="126">
        <v>51.6</v>
      </c>
      <c r="AQ369" s="126">
        <v>0.3</v>
      </c>
      <c r="AR369" s="125">
        <v>0</v>
      </c>
      <c r="AS369" s="125">
        <v>0</v>
      </c>
      <c r="AT369" s="178"/>
      <c r="AU369" s="178"/>
      <c r="AV369" s="178"/>
      <c r="AW369" s="239" t="s">
        <v>890</v>
      </c>
      <c r="AX369" s="239" t="s">
        <v>5411</v>
      </c>
      <c r="AY369" s="127"/>
      <c r="AZ369" s="127"/>
      <c r="BA369" s="128">
        <v>1</v>
      </c>
      <c r="BB369" s="128" t="s">
        <v>489</v>
      </c>
      <c r="BC369" s="128"/>
      <c r="BD369" s="128">
        <v>1</v>
      </c>
      <c r="BE369" s="129" t="s">
        <v>541</v>
      </c>
      <c r="BF369" s="130">
        <v>1</v>
      </c>
      <c r="BG369" s="240"/>
      <c r="BH369" s="241"/>
      <c r="BI369" s="190"/>
      <c r="BJ369" s="131">
        <v>0</v>
      </c>
      <c r="BK369" s="191">
        <v>36</v>
      </c>
      <c r="BL369" s="13">
        <v>0</v>
      </c>
      <c r="BM369" s="13">
        <v>0</v>
      </c>
      <c r="BN369" s="27" t="s">
        <v>702</v>
      </c>
      <c r="BO369" s="13" t="s">
        <v>702</v>
      </c>
      <c r="BP369" s="222">
        <v>0</v>
      </c>
      <c r="BQ369" s="132"/>
      <c r="BR369" s="133"/>
      <c r="BS369" s="125">
        <v>1000000000</v>
      </c>
      <c r="BT369" s="134">
        <v>161</v>
      </c>
      <c r="BU369" s="135">
        <v>0</v>
      </c>
      <c r="BV369" s="134">
        <v>0</v>
      </c>
      <c r="BW369" s="136">
        <v>0</v>
      </c>
      <c r="BX369" s="136">
        <v>0</v>
      </c>
      <c r="BY369" s="136">
        <v>0</v>
      </c>
      <c r="BZ369" s="134">
        <v>0</v>
      </c>
      <c r="CA369" s="134">
        <v>0</v>
      </c>
      <c r="CB369" s="134">
        <v>161</v>
      </c>
      <c r="CC369" s="135">
        <v>0</v>
      </c>
      <c r="CD369" s="134"/>
      <c r="CE369" s="134"/>
      <c r="CF369" s="137">
        <v>0</v>
      </c>
      <c r="CG369" s="134">
        <v>0</v>
      </c>
      <c r="CH369" s="132"/>
      <c r="CI369" s="132"/>
      <c r="CJ369" s="229" t="s">
        <v>820</v>
      </c>
      <c r="CK369" s="233" t="s">
        <v>820</v>
      </c>
      <c r="CL369" s="138">
        <v>0</v>
      </c>
      <c r="CM369" s="138">
        <v>0</v>
      </c>
      <c r="CN369" s="135">
        <v>0</v>
      </c>
      <c r="CO369" s="135">
        <v>0</v>
      </c>
      <c r="CP369" s="139"/>
      <c r="CQ369" s="135">
        <v>0</v>
      </c>
      <c r="CR369" s="179">
        <v>42304</v>
      </c>
      <c r="CS369" s="180">
        <v>43395</v>
      </c>
      <c r="CT369" s="181">
        <v>43493</v>
      </c>
      <c r="CU369" s="181">
        <v>36526</v>
      </c>
      <c r="CV369" s="181">
        <v>36526</v>
      </c>
      <c r="CW369" s="181">
        <v>36526</v>
      </c>
      <c r="CX369" s="181">
        <v>36624</v>
      </c>
      <c r="CY369" s="135">
        <v>0.18930147299441252</v>
      </c>
      <c r="CZ369" s="134">
        <v>0</v>
      </c>
      <c r="DA369" s="135">
        <v>1.3333333333333334E-2</v>
      </c>
      <c r="DB369" s="135">
        <v>0</v>
      </c>
      <c r="DC369" s="135">
        <v>0</v>
      </c>
      <c r="DD369" s="135">
        <v>0</v>
      </c>
      <c r="DE369" s="140">
        <v>0.38666666666666666</v>
      </c>
      <c r="DF369" s="13" t="s">
        <v>820</v>
      </c>
      <c r="DG369" s="80" t="s">
        <v>820</v>
      </c>
      <c r="DH369" s="18" t="b">
        <v>0</v>
      </c>
      <c r="DI369" s="79"/>
      <c r="DJ369" s="79"/>
      <c r="DK369" s="192"/>
      <c r="DL369" s="174"/>
      <c r="DM369" s="193"/>
      <c r="DN369" s="135"/>
      <c r="DO369" s="79"/>
      <c r="DP369" s="79"/>
      <c r="DQ369" s="79"/>
      <c r="DR369" s="79"/>
      <c r="DS369" s="79"/>
      <c r="DT369" s="79"/>
      <c r="DU369" s="79"/>
      <c r="DV369" s="18"/>
      <c r="DW369" s="18"/>
      <c r="DX369" s="18"/>
      <c r="DY369" s="177"/>
      <c r="DZ369" s="177">
        <v>0</v>
      </c>
      <c r="EA369" s="177">
        <v>0</v>
      </c>
      <c r="EB369" s="177">
        <v>0</v>
      </c>
      <c r="EC369" s="177">
        <v>0</v>
      </c>
      <c r="ED369" s="177">
        <v>0</v>
      </c>
      <c r="EE369" s="177">
        <v>0</v>
      </c>
      <c r="EF369" s="177">
        <v>0</v>
      </c>
      <c r="EG369" s="177">
        <v>0</v>
      </c>
      <c r="EH369" s="177">
        <v>0</v>
      </c>
      <c r="EI369" s="177">
        <v>0</v>
      </c>
      <c r="EJ369" s="177">
        <v>0</v>
      </c>
      <c r="EK369" s="177">
        <v>0</v>
      </c>
      <c r="EL369" s="177">
        <v>0</v>
      </c>
      <c r="EM369" s="177">
        <v>0</v>
      </c>
      <c r="EN369" s="177">
        <v>0</v>
      </c>
      <c r="EO369" s="177">
        <v>0</v>
      </c>
      <c r="EP369" s="177">
        <v>0</v>
      </c>
      <c r="EQ369" s="177">
        <v>0</v>
      </c>
      <c r="ER369" s="177">
        <v>0</v>
      </c>
      <c r="ES369" s="177">
        <v>0</v>
      </c>
      <c r="ET369" s="177">
        <v>0</v>
      </c>
      <c r="EU369" s="177">
        <v>0</v>
      </c>
      <c r="EV369" s="177">
        <v>0</v>
      </c>
      <c r="EW369" s="177">
        <v>0</v>
      </c>
      <c r="EX369" s="177">
        <v>0</v>
      </c>
      <c r="EY369" s="177">
        <v>0</v>
      </c>
      <c r="EZ369" s="177">
        <v>0</v>
      </c>
      <c r="FA369" s="177">
        <v>0</v>
      </c>
      <c r="FB369" s="177">
        <v>0</v>
      </c>
      <c r="FC369" s="198"/>
      <c r="FD369" s="198"/>
      <c r="FE369" s="195">
        <v>167</v>
      </c>
      <c r="FF369" s="198"/>
      <c r="FG369" s="195">
        <v>165</v>
      </c>
      <c r="FH369" s="195">
        <v>164</v>
      </c>
      <c r="FI369" s="195">
        <v>164</v>
      </c>
      <c r="FJ369" s="195">
        <v>164</v>
      </c>
      <c r="FK369" s="195">
        <v>161</v>
      </c>
      <c r="FL369" s="195">
        <v>161</v>
      </c>
      <c r="FM369" s="195">
        <v>161</v>
      </c>
      <c r="FN369" s="195">
        <v>161</v>
      </c>
      <c r="FO369" s="195">
        <v>161</v>
      </c>
      <c r="FP369" s="195">
        <v>161</v>
      </c>
      <c r="FQ369" s="195">
        <v>161</v>
      </c>
      <c r="FR369" s="195">
        <v>161</v>
      </c>
      <c r="FS369" s="195">
        <v>161</v>
      </c>
      <c r="FT369" s="195">
        <v>161</v>
      </c>
      <c r="FU369" s="195">
        <v>161</v>
      </c>
      <c r="FV369" s="195">
        <v>161</v>
      </c>
      <c r="FW369" s="195">
        <v>161</v>
      </c>
      <c r="FX369" s="195">
        <v>161</v>
      </c>
      <c r="FY369" s="195">
        <v>161</v>
      </c>
      <c r="FZ369" s="195">
        <v>161</v>
      </c>
      <c r="GA369" s="195">
        <v>161</v>
      </c>
      <c r="GB369" s="195">
        <v>161</v>
      </c>
      <c r="GC369" s="195">
        <v>161</v>
      </c>
      <c r="GD369" s="195">
        <v>161</v>
      </c>
      <c r="GE369" s="195">
        <v>161</v>
      </c>
      <c r="GF369" s="195">
        <v>161</v>
      </c>
      <c r="GG369" s="195">
        <v>161</v>
      </c>
      <c r="GH369" s="195">
        <v>161</v>
      </c>
      <c r="GI369" s="195">
        <v>161</v>
      </c>
      <c r="GJ369" s="195">
        <v>161</v>
      </c>
      <c r="GK369" s="195">
        <v>161</v>
      </c>
      <c r="GL369" s="195">
        <v>161</v>
      </c>
      <c r="GM369" s="195">
        <v>161</v>
      </c>
      <c r="GN369" s="195">
        <v>161</v>
      </c>
      <c r="GO369" s="195">
        <v>161</v>
      </c>
      <c r="GP369" s="195">
        <v>161</v>
      </c>
      <c r="GQ369" s="195">
        <v>161</v>
      </c>
      <c r="GR369" s="195">
        <v>161</v>
      </c>
      <c r="GS369" s="195">
        <v>161</v>
      </c>
      <c r="GT369" s="195">
        <v>161</v>
      </c>
      <c r="GU369" s="195">
        <v>161</v>
      </c>
      <c r="GV369" s="195">
        <v>161</v>
      </c>
      <c r="GW369" s="195">
        <v>161</v>
      </c>
      <c r="GX369" s="195">
        <v>161</v>
      </c>
      <c r="GY369" s="195">
        <v>161</v>
      </c>
      <c r="GZ369" s="195">
        <v>161</v>
      </c>
      <c r="HA369" s="195">
        <v>161</v>
      </c>
      <c r="HB369" s="195">
        <v>161</v>
      </c>
      <c r="HC369" s="195">
        <v>161</v>
      </c>
      <c r="HD369" s="195">
        <v>161</v>
      </c>
      <c r="HE369" s="195">
        <v>1</v>
      </c>
      <c r="HF369" s="195">
        <v>161</v>
      </c>
      <c r="HG369" s="195">
        <v>161</v>
      </c>
      <c r="HH369" s="195">
        <v>161</v>
      </c>
      <c r="HI369" s="197">
        <v>161</v>
      </c>
      <c r="HJ369" s="197">
        <v>161</v>
      </c>
      <c r="HK369" s="197">
        <v>161</v>
      </c>
      <c r="HL369" s="198"/>
      <c r="HM369" s="197">
        <v>161</v>
      </c>
      <c r="HN369" s="197">
        <v>161</v>
      </c>
      <c r="HO369" s="197">
        <v>161</v>
      </c>
      <c r="HP369" s="197">
        <v>160</v>
      </c>
      <c r="HQ369" s="197">
        <v>160</v>
      </c>
      <c r="HR369" s="197">
        <v>160</v>
      </c>
      <c r="HS369" s="197">
        <v>160</v>
      </c>
      <c r="HT369" s="197">
        <v>160</v>
      </c>
      <c r="HU369" s="197">
        <v>160</v>
      </c>
      <c r="HV369" s="198"/>
      <c r="HW369" s="197">
        <v>160</v>
      </c>
      <c r="HX369" s="197">
        <v>160</v>
      </c>
      <c r="HY369" s="197">
        <v>159</v>
      </c>
      <c r="HZ369" s="197">
        <v>159</v>
      </c>
      <c r="IA369" s="197">
        <v>159</v>
      </c>
      <c r="IB369" s="197">
        <v>159</v>
      </c>
      <c r="IC369" s="197">
        <v>159</v>
      </c>
      <c r="ID369" s="197">
        <v>159</v>
      </c>
      <c r="IE369" s="197">
        <v>159</v>
      </c>
      <c r="IF369" s="197">
        <v>159</v>
      </c>
      <c r="IG369" s="197">
        <v>159</v>
      </c>
      <c r="IH369" s="197">
        <v>159</v>
      </c>
      <c r="II369" s="197">
        <v>159</v>
      </c>
      <c r="IJ369" s="197">
        <v>159</v>
      </c>
      <c r="IK369" s="197">
        <v>159</v>
      </c>
      <c r="IL369" s="197">
        <v>159</v>
      </c>
      <c r="IM369" s="197">
        <v>159</v>
      </c>
      <c r="IN369" s="197">
        <v>159</v>
      </c>
      <c r="IO369" s="197">
        <v>159</v>
      </c>
      <c r="IP369" s="197">
        <v>159</v>
      </c>
      <c r="IQ369" s="197">
        <v>159</v>
      </c>
      <c r="IR369" s="197">
        <v>159</v>
      </c>
      <c r="IS369" s="197">
        <v>159</v>
      </c>
      <c r="IT369" s="197">
        <v>159</v>
      </c>
      <c r="IU369" s="197">
        <v>159</v>
      </c>
      <c r="IV369" s="197">
        <v>159</v>
      </c>
      <c r="IW369" s="197">
        <v>159</v>
      </c>
      <c r="IX369" s="197">
        <v>159</v>
      </c>
      <c r="IY369" s="197">
        <v>159</v>
      </c>
      <c r="IZ369" s="198"/>
      <c r="JA369" s="197">
        <v>159</v>
      </c>
      <c r="JB369" s="197">
        <v>159</v>
      </c>
      <c r="JC369" s="197">
        <v>159</v>
      </c>
      <c r="JD369" s="195">
        <v>159</v>
      </c>
      <c r="JE369" s="195">
        <v>159</v>
      </c>
      <c r="JF369" s="195">
        <v>159</v>
      </c>
      <c r="JG369" s="195">
        <v>159</v>
      </c>
      <c r="JH369" s="195">
        <v>159</v>
      </c>
      <c r="JI369" s="195">
        <v>159</v>
      </c>
      <c r="JJ369" s="195"/>
      <c r="JK369" s="197">
        <v>159</v>
      </c>
      <c r="JL369" s="197">
        <v>159</v>
      </c>
      <c r="JM369" s="197">
        <v>159</v>
      </c>
      <c r="JN369" s="197">
        <v>159</v>
      </c>
      <c r="JO369" s="197">
        <v>159</v>
      </c>
      <c r="JP369" s="197">
        <v>159</v>
      </c>
      <c r="JQ369" s="198"/>
      <c r="JR369" s="197">
        <v>159</v>
      </c>
      <c r="JS369" s="197">
        <v>157</v>
      </c>
      <c r="JT369" s="197">
        <v>157</v>
      </c>
      <c r="JU369" s="197">
        <v>157</v>
      </c>
      <c r="JV369" s="197">
        <v>157</v>
      </c>
      <c r="JW369" s="197">
        <v>157</v>
      </c>
      <c r="JX369" s="197">
        <v>157</v>
      </c>
      <c r="JY369" s="197">
        <v>157</v>
      </c>
      <c r="JZ369" s="197">
        <v>157</v>
      </c>
      <c r="KA369" s="197">
        <v>157</v>
      </c>
      <c r="KB369" s="197">
        <v>157</v>
      </c>
      <c r="KC369" s="197">
        <v>157</v>
      </c>
      <c r="KD369" s="197">
        <v>157</v>
      </c>
      <c r="KE369" s="197">
        <v>157</v>
      </c>
      <c r="KF369" s="197">
        <v>157</v>
      </c>
      <c r="KG369" s="197">
        <v>157</v>
      </c>
      <c r="KH369" s="197">
        <v>157</v>
      </c>
      <c r="KI369" s="197">
        <v>157</v>
      </c>
      <c r="KJ369" s="197">
        <v>157</v>
      </c>
      <c r="KK369" s="197">
        <v>157</v>
      </c>
      <c r="KL369" s="197">
        <v>157</v>
      </c>
      <c r="KM369" s="197">
        <v>156</v>
      </c>
      <c r="KN369" s="197">
        <v>156</v>
      </c>
      <c r="KO369" s="197">
        <v>156</v>
      </c>
      <c r="KP369" s="197">
        <v>156</v>
      </c>
      <c r="KQ369" s="197">
        <v>156</v>
      </c>
      <c r="KR369" s="197">
        <v>156</v>
      </c>
      <c r="KS369" s="197">
        <v>156</v>
      </c>
      <c r="KT369" s="197">
        <v>156</v>
      </c>
      <c r="KU369" s="197">
        <v>156</v>
      </c>
      <c r="KV369" s="197">
        <v>156</v>
      </c>
      <c r="KW369" s="197">
        <v>156</v>
      </c>
      <c r="KX369" s="198"/>
      <c r="KY369" s="198"/>
      <c r="KZ369" s="198"/>
      <c r="LA369" s="198"/>
      <c r="LB369" s="197">
        <v>154</v>
      </c>
      <c r="LC369" s="197">
        <v>159</v>
      </c>
      <c r="LD369" s="197">
        <v>159</v>
      </c>
      <c r="LE369" s="197">
        <v>154</v>
      </c>
      <c r="LF369" s="197">
        <v>0</v>
      </c>
      <c r="LG369" s="197">
        <v>154</v>
      </c>
      <c r="LH369" s="198"/>
      <c r="LI369" s="198"/>
      <c r="LJ369" s="198"/>
      <c r="LK369" s="198"/>
      <c r="LL369" s="198"/>
      <c r="LM369" s="198"/>
      <c r="LN369" s="198"/>
      <c r="LO369" s="198"/>
      <c r="LP369" s="198"/>
      <c r="LQ369" s="197">
        <v>154</v>
      </c>
      <c r="LR369" s="198"/>
      <c r="LS369" s="198"/>
      <c r="LT369" s="198"/>
      <c r="LU369" s="198"/>
      <c r="LV369" s="198"/>
      <c r="LW369" s="198"/>
      <c r="LX369" s="198"/>
      <c r="LY369" s="198"/>
      <c r="LZ369" s="198"/>
      <c r="MA369" s="198"/>
      <c r="MB369" s="198"/>
      <c r="MC369" s="198"/>
      <c r="MD369" s="198"/>
      <c r="ME369" s="198"/>
      <c r="MF369" s="198"/>
      <c r="MG369" s="198"/>
      <c r="MH369" s="198"/>
      <c r="MI369" s="198"/>
      <c r="MJ369" s="198"/>
      <c r="MK369" s="198"/>
      <c r="ML369" s="198"/>
      <c r="MM369" s="198"/>
      <c r="MN369" s="197">
        <v>154</v>
      </c>
      <c r="MO369" s="197">
        <v>161</v>
      </c>
      <c r="MP369" s="198"/>
      <c r="MQ369" s="197">
        <v>161</v>
      </c>
      <c r="MR369" s="198"/>
      <c r="MS369" s="198"/>
      <c r="MT369" s="198"/>
      <c r="MU369" s="198"/>
      <c r="MV369" s="198"/>
      <c r="MW369" s="198"/>
      <c r="MX369" s="198"/>
      <c r="MY369" s="198"/>
      <c r="MZ369" s="198"/>
      <c r="NA369" s="197">
        <v>161</v>
      </c>
      <c r="NB369" s="198"/>
      <c r="NC369" s="198"/>
      <c r="ND369" s="198"/>
      <c r="NE369" s="198"/>
      <c r="NF369" s="198"/>
      <c r="NG369" s="198"/>
      <c r="NH369" s="198"/>
      <c r="NI369" s="198"/>
      <c r="NJ369" s="198"/>
      <c r="NK369" s="198"/>
      <c r="NL369" s="198"/>
      <c r="NM369" s="198"/>
      <c r="NN369" s="198"/>
      <c r="NO369" s="198"/>
      <c r="NP369" s="198"/>
      <c r="NQ369" s="198"/>
      <c r="NR369" s="198"/>
      <c r="NS369" s="198"/>
      <c r="NT369" s="198"/>
      <c r="NU369" s="198"/>
      <c r="NV369" s="198"/>
      <c r="NW369" s="198"/>
      <c r="NX369" s="198"/>
      <c r="NY369" s="198"/>
      <c r="NZ369" s="198"/>
      <c r="OA369" s="198"/>
      <c r="OB369" s="198"/>
      <c r="OC369" s="198"/>
      <c r="OD369" s="198"/>
      <c r="OE369" s="198"/>
      <c r="OF369" s="198"/>
      <c r="OG369" s="198"/>
      <c r="OH369" s="198"/>
      <c r="OI369" s="198"/>
      <c r="OJ369" s="198"/>
      <c r="OK369" s="198"/>
      <c r="OL369" s="198"/>
      <c r="OM369" s="198"/>
      <c r="ON369" s="198"/>
      <c r="OO369" s="198"/>
      <c r="OP369" s="198"/>
      <c r="OQ369" s="198"/>
      <c r="OR369" s="198"/>
      <c r="OS369" s="198"/>
      <c r="OT369" s="198"/>
      <c r="OU369" s="198"/>
      <c r="OV369" s="198"/>
      <c r="OW369" s="198"/>
      <c r="OX369" s="198"/>
      <c r="OY369" s="198"/>
      <c r="OZ369" s="198"/>
      <c r="PA369" s="198"/>
      <c r="PB369" s="198"/>
      <c r="PC369" s="198"/>
      <c r="PD369" s="198"/>
      <c r="PE369" s="198"/>
      <c r="PF369" s="198"/>
      <c r="PG369" s="198"/>
      <c r="PH369" s="198"/>
      <c r="PI369" s="198"/>
      <c r="PJ369" s="198"/>
      <c r="PK369" s="198"/>
      <c r="PL369" s="198"/>
      <c r="PM369" s="198"/>
      <c r="PN369" s="198"/>
      <c r="PO369" s="198"/>
      <c r="PP369" s="198"/>
      <c r="PQ369" s="198"/>
      <c r="PR369" s="198"/>
      <c r="PS369" s="198"/>
      <c r="PT369" s="198"/>
      <c r="PU369" s="198"/>
      <c r="PV369" s="198"/>
      <c r="PW369" s="198"/>
      <c r="PX369" s="261"/>
      <c r="PY369" s="261"/>
      <c r="PZ369" s="261"/>
      <c r="QA369" s="261"/>
      <c r="QB369" s="261"/>
      <c r="QC369" s="261"/>
      <c r="QD369" s="261"/>
      <c r="QE369" s="261"/>
      <c r="QF369" s="261"/>
      <c r="QG369" s="261"/>
      <c r="QH369" s="261"/>
      <c r="QI369" s="261"/>
      <c r="QJ369" s="261"/>
      <c r="QK369" s="261"/>
      <c r="QL369" s="261"/>
      <c r="QM369" s="261"/>
      <c r="QN369" s="261"/>
      <c r="QO369" s="261"/>
      <c r="QP369" s="261"/>
      <c r="QQ369" s="261"/>
      <c r="QR369" s="261"/>
      <c r="QS369" s="261"/>
      <c r="QT369" s="261"/>
      <c r="QU369" s="261"/>
      <c r="QV369" s="261"/>
      <c r="QW369" s="261"/>
      <c r="QX369" s="261"/>
      <c r="QY369" s="261"/>
      <c r="QZ369" s="261"/>
      <c r="RA369" s="261"/>
      <c r="RB369" s="261"/>
      <c r="RC369" s="261"/>
      <c r="RD369" s="261"/>
      <c r="RE369" s="261"/>
      <c r="RF369" s="261"/>
      <c r="RG369" s="261"/>
      <c r="RH369" s="261"/>
      <c r="RI369" s="261"/>
      <c r="RJ369" s="261"/>
      <c r="RK369" s="261"/>
      <c r="RL369" s="261"/>
      <c r="RM369" s="261"/>
      <c r="RN369" s="261"/>
      <c r="RO369" s="261"/>
      <c r="RP369" s="261"/>
      <c r="RQ369" s="261"/>
      <c r="RR369" s="261"/>
      <c r="RS369" s="261"/>
      <c r="RT369" s="261"/>
      <c r="RU369" s="261"/>
      <c r="RV369" s="261"/>
      <c r="RW369" s="261"/>
      <c r="RX369" s="261"/>
      <c r="RY369" s="261"/>
      <c r="RZ369" s="261"/>
      <c r="SA369" s="261"/>
      <c r="SB369" s="261"/>
      <c r="SC369" s="261"/>
      <c r="SD369" s="261"/>
      <c r="SE369" s="261"/>
    </row>
    <row r="370" spans="1:499" x14ac:dyDescent="0.2">
      <c r="A370" s="230" t="s">
        <v>830</v>
      </c>
      <c r="B370" s="231" t="s">
        <v>5512</v>
      </c>
      <c r="C370" s="225"/>
      <c r="D370" s="225"/>
      <c r="E370" s="225"/>
      <c r="F370" s="226" t="s">
        <v>6111</v>
      </c>
      <c r="G370" s="226" t="s">
        <v>5804</v>
      </c>
      <c r="H370" s="226" t="s">
        <v>5804</v>
      </c>
      <c r="I370" s="226" t="s">
        <v>5813</v>
      </c>
      <c r="J370" s="226"/>
      <c r="K370" s="226"/>
      <c r="L370" s="226"/>
      <c r="M370" s="226"/>
      <c r="N370" s="226" t="s">
        <v>5788</v>
      </c>
      <c r="O370" s="226" t="s">
        <v>5785</v>
      </c>
      <c r="P370" s="226"/>
      <c r="Q370" s="237">
        <v>0</v>
      </c>
      <c r="R370" s="238"/>
      <c r="S370" s="238"/>
      <c r="T370" s="238"/>
      <c r="U370" s="238"/>
      <c r="V370" s="238"/>
      <c r="W370" s="232" t="s">
        <v>5555</v>
      </c>
      <c r="X370" s="232"/>
      <c r="Y370" s="232" t="s">
        <v>5556</v>
      </c>
      <c r="Z370" s="235">
        <v>6.6</v>
      </c>
      <c r="AA370" s="235">
        <v>10.85</v>
      </c>
      <c r="AB370" s="235">
        <v>0</v>
      </c>
      <c r="AC370" s="224">
        <v>36526</v>
      </c>
      <c r="AD370" s="224">
        <v>36526</v>
      </c>
      <c r="AE370" s="125">
        <v>14</v>
      </c>
      <c r="AF370" s="125">
        <v>14</v>
      </c>
      <c r="AG370" s="125">
        <v>24</v>
      </c>
      <c r="AH370" s="236">
        <v>1</v>
      </c>
      <c r="AI370" s="236"/>
      <c r="AJ370" s="125" t="s">
        <v>6258</v>
      </c>
      <c r="AK370" s="175"/>
      <c r="AL370" s="125" t="s">
        <v>820</v>
      </c>
      <c r="AM370" s="27" t="s">
        <v>820</v>
      </c>
      <c r="AN370" s="126">
        <v>1.48</v>
      </c>
      <c r="AO370" s="126">
        <v>0</v>
      </c>
      <c r="AP370" s="126">
        <v>21.8</v>
      </c>
      <c r="AQ370" s="126">
        <v>0.2</v>
      </c>
      <c r="AR370" s="125">
        <v>0</v>
      </c>
      <c r="AS370" s="125">
        <v>0</v>
      </c>
      <c r="AT370" s="178"/>
      <c r="AU370" s="178"/>
      <c r="AV370" s="178"/>
      <c r="AW370" s="239" t="s">
        <v>890</v>
      </c>
      <c r="AX370" s="239" t="s">
        <v>5411</v>
      </c>
      <c r="AY370" s="127"/>
      <c r="AZ370" s="127"/>
      <c r="BA370" s="128">
        <v>1</v>
      </c>
      <c r="BB370" s="128" t="s">
        <v>489</v>
      </c>
      <c r="BC370" s="128"/>
      <c r="BD370" s="128">
        <v>1</v>
      </c>
      <c r="BE370" s="129" t="s">
        <v>541</v>
      </c>
      <c r="BF370" s="130">
        <v>1</v>
      </c>
      <c r="BG370" s="240"/>
      <c r="BH370" s="241"/>
      <c r="BI370" s="190"/>
      <c r="BJ370" s="131">
        <v>0</v>
      </c>
      <c r="BK370" s="191">
        <v>68</v>
      </c>
      <c r="BL370" s="13">
        <v>0</v>
      </c>
      <c r="BM370" s="13">
        <v>0</v>
      </c>
      <c r="BN370" s="27" t="s">
        <v>702</v>
      </c>
      <c r="BO370" s="13" t="s">
        <v>702</v>
      </c>
      <c r="BP370" s="222">
        <v>0</v>
      </c>
      <c r="BQ370" s="132"/>
      <c r="BR370" s="133"/>
      <c r="BS370" s="125">
        <v>1000000000</v>
      </c>
      <c r="BT370" s="134">
        <v>129</v>
      </c>
      <c r="BU370" s="135">
        <v>0</v>
      </c>
      <c r="BV370" s="134">
        <v>0</v>
      </c>
      <c r="BW370" s="136">
        <v>0</v>
      </c>
      <c r="BX370" s="136">
        <v>0</v>
      </c>
      <c r="BY370" s="136">
        <v>0</v>
      </c>
      <c r="BZ370" s="134">
        <v>0</v>
      </c>
      <c r="CA370" s="134">
        <v>0</v>
      </c>
      <c r="CB370" s="134">
        <v>129</v>
      </c>
      <c r="CC370" s="135">
        <v>0</v>
      </c>
      <c r="CD370" s="134"/>
      <c r="CE370" s="134"/>
      <c r="CF370" s="137">
        <v>0</v>
      </c>
      <c r="CG370" s="134">
        <v>0</v>
      </c>
      <c r="CH370" s="132"/>
      <c r="CI370" s="132"/>
      <c r="CJ370" s="229" t="s">
        <v>820</v>
      </c>
      <c r="CK370" s="233" t="s">
        <v>820</v>
      </c>
      <c r="CL370" s="138">
        <v>0</v>
      </c>
      <c r="CM370" s="138">
        <v>0</v>
      </c>
      <c r="CN370" s="135">
        <v>0</v>
      </c>
      <c r="CO370" s="135">
        <v>0</v>
      </c>
      <c r="CP370" s="139"/>
      <c r="CQ370" s="135">
        <v>0</v>
      </c>
      <c r="CR370" s="179">
        <v>42304</v>
      </c>
      <c r="CS370" s="180">
        <v>43395</v>
      </c>
      <c r="CT370" s="181">
        <v>43493</v>
      </c>
      <c r="CU370" s="181">
        <v>36526</v>
      </c>
      <c r="CV370" s="181">
        <v>36526</v>
      </c>
      <c r="CW370" s="181">
        <v>36526</v>
      </c>
      <c r="CX370" s="181">
        <v>36624</v>
      </c>
      <c r="CY370" s="135">
        <v>0.19113700630704225</v>
      </c>
      <c r="CZ370" s="134">
        <v>0</v>
      </c>
      <c r="DA370" s="135">
        <v>1.3333333333333334E-2</v>
      </c>
      <c r="DB370" s="135">
        <v>0</v>
      </c>
      <c r="DC370" s="135">
        <v>0</v>
      </c>
      <c r="DD370" s="135">
        <v>0</v>
      </c>
      <c r="DE370" s="140">
        <v>0.38666666666666666</v>
      </c>
      <c r="DF370" s="13" t="s">
        <v>820</v>
      </c>
      <c r="DG370" s="80" t="s">
        <v>820</v>
      </c>
      <c r="DH370" s="18" t="b">
        <v>0</v>
      </c>
      <c r="DI370" s="79"/>
      <c r="DJ370" s="79"/>
      <c r="DK370" s="192"/>
      <c r="DL370" s="174"/>
      <c r="DM370" s="193"/>
      <c r="DN370" s="135"/>
      <c r="DO370" s="79"/>
      <c r="DP370" s="79"/>
      <c r="DQ370" s="79"/>
      <c r="DR370" s="79"/>
      <c r="DS370" s="79"/>
      <c r="DT370" s="79"/>
      <c r="DU370" s="79"/>
      <c r="DV370" s="18"/>
      <c r="DW370" s="18"/>
      <c r="DX370" s="18"/>
      <c r="DY370" s="177"/>
      <c r="DZ370" s="177">
        <v>0</v>
      </c>
      <c r="EA370" s="177">
        <v>0</v>
      </c>
      <c r="EB370" s="177">
        <v>0</v>
      </c>
      <c r="EC370" s="177">
        <v>0</v>
      </c>
      <c r="ED370" s="177">
        <v>0</v>
      </c>
      <c r="EE370" s="177">
        <v>0</v>
      </c>
      <c r="EF370" s="177">
        <v>0</v>
      </c>
      <c r="EG370" s="177">
        <v>0</v>
      </c>
      <c r="EH370" s="177">
        <v>0</v>
      </c>
      <c r="EI370" s="177">
        <v>0</v>
      </c>
      <c r="EJ370" s="177">
        <v>0</v>
      </c>
      <c r="EK370" s="177">
        <v>0</v>
      </c>
      <c r="EL370" s="177">
        <v>0</v>
      </c>
      <c r="EM370" s="177">
        <v>0</v>
      </c>
      <c r="EN370" s="177">
        <v>0</v>
      </c>
      <c r="EO370" s="177">
        <v>0</v>
      </c>
      <c r="EP370" s="177">
        <v>0</v>
      </c>
      <c r="EQ370" s="177">
        <v>0</v>
      </c>
      <c r="ER370" s="177">
        <v>0</v>
      </c>
      <c r="ES370" s="177">
        <v>0</v>
      </c>
      <c r="ET370" s="177">
        <v>0</v>
      </c>
      <c r="EU370" s="177">
        <v>0</v>
      </c>
      <c r="EV370" s="177">
        <v>0</v>
      </c>
      <c r="EW370" s="177">
        <v>0</v>
      </c>
      <c r="EX370" s="177">
        <v>0</v>
      </c>
      <c r="EY370" s="177">
        <v>0</v>
      </c>
      <c r="EZ370" s="177">
        <v>0</v>
      </c>
      <c r="FA370" s="177">
        <v>0</v>
      </c>
      <c r="FB370" s="177">
        <v>0</v>
      </c>
      <c r="FC370" s="196"/>
      <c r="FD370" s="196"/>
      <c r="FE370" s="197">
        <v>160</v>
      </c>
      <c r="FF370" s="196"/>
      <c r="FG370" s="195">
        <v>155</v>
      </c>
      <c r="FH370" s="195">
        <v>154</v>
      </c>
      <c r="FI370" s="197">
        <v>154</v>
      </c>
      <c r="FJ370" s="197">
        <v>154</v>
      </c>
      <c r="FK370" s="197">
        <v>151</v>
      </c>
      <c r="FL370" s="197">
        <v>151</v>
      </c>
      <c r="FM370" s="197">
        <v>151</v>
      </c>
      <c r="FN370" s="197">
        <v>151</v>
      </c>
      <c r="FO370" s="197">
        <v>151</v>
      </c>
      <c r="FP370" s="197">
        <v>151</v>
      </c>
      <c r="FQ370" s="197">
        <v>151</v>
      </c>
      <c r="FR370" s="197">
        <v>151</v>
      </c>
      <c r="FS370" s="197">
        <v>151</v>
      </c>
      <c r="FT370" s="197">
        <v>151</v>
      </c>
      <c r="FU370" s="197">
        <v>151</v>
      </c>
      <c r="FV370" s="197">
        <v>151</v>
      </c>
      <c r="FW370" s="197">
        <v>151</v>
      </c>
      <c r="FX370" s="197">
        <v>151</v>
      </c>
      <c r="FY370" s="197">
        <v>151</v>
      </c>
      <c r="FZ370" s="197">
        <v>151</v>
      </c>
      <c r="GA370" s="197">
        <v>151</v>
      </c>
      <c r="GB370" s="197">
        <v>151</v>
      </c>
      <c r="GC370" s="197">
        <v>151</v>
      </c>
      <c r="GD370" s="197">
        <v>150</v>
      </c>
      <c r="GE370" s="197">
        <v>150</v>
      </c>
      <c r="GF370" s="197">
        <v>150</v>
      </c>
      <c r="GG370" s="197">
        <v>150</v>
      </c>
      <c r="GH370" s="197">
        <v>150</v>
      </c>
      <c r="GI370" s="197">
        <v>150</v>
      </c>
      <c r="GJ370" s="197">
        <v>150</v>
      </c>
      <c r="GK370" s="197">
        <v>150</v>
      </c>
      <c r="GL370" s="197">
        <v>150</v>
      </c>
      <c r="GM370" s="197">
        <v>150</v>
      </c>
      <c r="GN370" s="197">
        <v>150</v>
      </c>
      <c r="GO370" s="197">
        <v>150</v>
      </c>
      <c r="GP370" s="197">
        <v>150</v>
      </c>
      <c r="GQ370" s="197">
        <v>150</v>
      </c>
      <c r="GR370" s="197">
        <v>150</v>
      </c>
      <c r="GS370" s="197">
        <v>150</v>
      </c>
      <c r="GT370" s="197">
        <v>150</v>
      </c>
      <c r="GU370" s="197">
        <v>150</v>
      </c>
      <c r="GV370" s="197">
        <v>150</v>
      </c>
      <c r="GW370" s="197">
        <v>150</v>
      </c>
      <c r="GX370" s="197">
        <v>150</v>
      </c>
      <c r="GY370" s="197">
        <v>150</v>
      </c>
      <c r="GZ370" s="197">
        <v>150</v>
      </c>
      <c r="HA370" s="197">
        <v>150</v>
      </c>
      <c r="HB370" s="197">
        <v>150</v>
      </c>
      <c r="HC370" s="197">
        <v>150</v>
      </c>
      <c r="HD370" s="197">
        <v>150</v>
      </c>
      <c r="HE370" s="197">
        <v>1</v>
      </c>
      <c r="HF370" s="197">
        <v>150</v>
      </c>
      <c r="HG370" s="197">
        <v>150</v>
      </c>
      <c r="HH370" s="197">
        <v>150</v>
      </c>
      <c r="HI370" s="197">
        <v>150</v>
      </c>
      <c r="HJ370" s="197">
        <v>150</v>
      </c>
      <c r="HK370" s="197">
        <v>150</v>
      </c>
      <c r="HL370" s="196"/>
      <c r="HM370" s="197">
        <v>150</v>
      </c>
      <c r="HN370" s="197">
        <v>150</v>
      </c>
      <c r="HO370" s="197">
        <v>150</v>
      </c>
      <c r="HP370" s="197">
        <v>149</v>
      </c>
      <c r="HQ370" s="197">
        <v>149</v>
      </c>
      <c r="HR370" s="197">
        <v>149</v>
      </c>
      <c r="HS370" s="197">
        <v>149</v>
      </c>
      <c r="HT370" s="197">
        <v>149</v>
      </c>
      <c r="HU370" s="197">
        <v>149</v>
      </c>
      <c r="HV370" s="196"/>
      <c r="HW370" s="197">
        <v>149</v>
      </c>
      <c r="HX370" s="197">
        <v>149</v>
      </c>
      <c r="HY370" s="197">
        <v>149</v>
      </c>
      <c r="HZ370" s="197">
        <v>149</v>
      </c>
      <c r="IA370" s="197">
        <v>149</v>
      </c>
      <c r="IB370" s="197">
        <v>149</v>
      </c>
      <c r="IC370" s="197">
        <v>149</v>
      </c>
      <c r="ID370" s="197">
        <v>149</v>
      </c>
      <c r="IE370" s="197">
        <v>149</v>
      </c>
      <c r="IF370" s="197">
        <v>149</v>
      </c>
      <c r="IG370" s="197">
        <v>149</v>
      </c>
      <c r="IH370" s="197">
        <v>149</v>
      </c>
      <c r="II370" s="197">
        <v>149</v>
      </c>
      <c r="IJ370" s="197">
        <v>149</v>
      </c>
      <c r="IK370" s="197">
        <v>149</v>
      </c>
      <c r="IL370" s="197">
        <v>149</v>
      </c>
      <c r="IM370" s="197">
        <v>149</v>
      </c>
      <c r="IN370" s="197">
        <v>149</v>
      </c>
      <c r="IO370" s="197">
        <v>149</v>
      </c>
      <c r="IP370" s="197">
        <v>149</v>
      </c>
      <c r="IQ370" s="197">
        <v>149</v>
      </c>
      <c r="IR370" s="197">
        <v>148</v>
      </c>
      <c r="IS370" s="197">
        <v>148</v>
      </c>
      <c r="IT370" s="197">
        <v>148</v>
      </c>
      <c r="IU370" s="197">
        <v>148</v>
      </c>
      <c r="IV370" s="197">
        <v>148</v>
      </c>
      <c r="IW370" s="197">
        <v>148</v>
      </c>
      <c r="IX370" s="197">
        <v>148</v>
      </c>
      <c r="IY370" s="197">
        <v>148</v>
      </c>
      <c r="IZ370" s="196"/>
      <c r="JA370" s="197">
        <v>148</v>
      </c>
      <c r="JB370" s="197">
        <v>148</v>
      </c>
      <c r="JC370" s="197">
        <v>148</v>
      </c>
      <c r="JD370" s="195">
        <v>148</v>
      </c>
      <c r="JE370" s="195">
        <v>148</v>
      </c>
      <c r="JF370" s="195">
        <v>148</v>
      </c>
      <c r="JG370" s="195">
        <v>144</v>
      </c>
      <c r="JH370" s="195">
        <v>144</v>
      </c>
      <c r="JI370" s="195">
        <v>144</v>
      </c>
      <c r="JJ370" s="195"/>
      <c r="JK370" s="197">
        <v>144</v>
      </c>
      <c r="JL370" s="195">
        <v>144</v>
      </c>
      <c r="JM370" s="195">
        <v>144</v>
      </c>
      <c r="JN370" s="195">
        <v>144</v>
      </c>
      <c r="JO370" s="195">
        <v>144</v>
      </c>
      <c r="JP370" s="195">
        <v>144</v>
      </c>
      <c r="JQ370" s="196"/>
      <c r="JR370" s="195">
        <v>144</v>
      </c>
      <c r="JS370" s="195">
        <v>142</v>
      </c>
      <c r="JT370" s="195">
        <v>142</v>
      </c>
      <c r="JU370" s="195">
        <v>142</v>
      </c>
      <c r="JV370" s="195">
        <v>142</v>
      </c>
      <c r="JW370" s="195">
        <v>142</v>
      </c>
      <c r="JX370" s="195">
        <v>142</v>
      </c>
      <c r="JY370" s="195">
        <v>142</v>
      </c>
      <c r="JZ370" s="195">
        <v>142</v>
      </c>
      <c r="KA370" s="195">
        <v>142</v>
      </c>
      <c r="KB370" s="195">
        <v>142</v>
      </c>
      <c r="KC370" s="195">
        <v>142</v>
      </c>
      <c r="KD370" s="195">
        <v>142</v>
      </c>
      <c r="KE370" s="195">
        <v>142</v>
      </c>
      <c r="KF370" s="195">
        <v>142</v>
      </c>
      <c r="KG370" s="195">
        <v>142</v>
      </c>
      <c r="KH370" s="195">
        <v>142</v>
      </c>
      <c r="KI370" s="195">
        <v>142</v>
      </c>
      <c r="KJ370" s="195">
        <v>142</v>
      </c>
      <c r="KK370" s="195">
        <v>142</v>
      </c>
      <c r="KL370" s="195">
        <v>142</v>
      </c>
      <c r="KM370" s="195">
        <v>141</v>
      </c>
      <c r="KN370" s="195">
        <v>141</v>
      </c>
      <c r="KO370" s="195">
        <v>141</v>
      </c>
      <c r="KP370" s="195">
        <v>141</v>
      </c>
      <c r="KQ370" s="195">
        <v>141</v>
      </c>
      <c r="KR370" s="195">
        <v>141</v>
      </c>
      <c r="KS370" s="195">
        <v>141</v>
      </c>
      <c r="KT370" s="195">
        <v>141</v>
      </c>
      <c r="KU370" s="195">
        <v>141</v>
      </c>
      <c r="KV370" s="195">
        <v>141</v>
      </c>
      <c r="KW370" s="195">
        <v>141</v>
      </c>
      <c r="KX370" s="196"/>
      <c r="KY370" s="196"/>
      <c r="KZ370" s="196"/>
      <c r="LA370" s="196"/>
      <c r="LB370" s="195">
        <v>138</v>
      </c>
      <c r="LC370" s="195">
        <v>144</v>
      </c>
      <c r="LD370" s="195">
        <v>144</v>
      </c>
      <c r="LE370" s="195">
        <v>138</v>
      </c>
      <c r="LF370" s="195">
        <v>0</v>
      </c>
      <c r="LG370" s="195">
        <v>138</v>
      </c>
      <c r="LH370" s="196"/>
      <c r="LI370" s="196"/>
      <c r="LJ370" s="196"/>
      <c r="LK370" s="196"/>
      <c r="LL370" s="196"/>
      <c r="LM370" s="196"/>
      <c r="LN370" s="196"/>
      <c r="LO370" s="196"/>
      <c r="LP370" s="196"/>
      <c r="LQ370" s="195">
        <v>138</v>
      </c>
      <c r="LR370" s="196"/>
      <c r="LS370" s="196"/>
      <c r="LT370" s="196"/>
      <c r="LU370" s="196"/>
      <c r="LV370" s="196"/>
      <c r="LW370" s="196"/>
      <c r="LX370" s="196"/>
      <c r="LY370" s="196"/>
      <c r="LZ370" s="196"/>
      <c r="MA370" s="196"/>
      <c r="MB370" s="196"/>
      <c r="MC370" s="196"/>
      <c r="MD370" s="196"/>
      <c r="ME370" s="196"/>
      <c r="MF370" s="196"/>
      <c r="MG370" s="196"/>
      <c r="MH370" s="196"/>
      <c r="MI370" s="196"/>
      <c r="MJ370" s="196"/>
      <c r="MK370" s="196"/>
      <c r="ML370" s="196"/>
      <c r="MM370" s="196"/>
      <c r="MN370" s="195">
        <v>138</v>
      </c>
      <c r="MO370" s="195">
        <v>129</v>
      </c>
      <c r="MP370" s="196"/>
      <c r="MQ370" s="195">
        <v>129</v>
      </c>
      <c r="MR370" s="196"/>
      <c r="MS370" s="196"/>
      <c r="MT370" s="196"/>
      <c r="MU370" s="196"/>
      <c r="MV370" s="196"/>
      <c r="MW370" s="196"/>
      <c r="MX370" s="196"/>
      <c r="MY370" s="196"/>
      <c r="MZ370" s="196"/>
      <c r="NA370" s="195">
        <v>129</v>
      </c>
      <c r="NB370" s="196"/>
      <c r="NC370" s="196"/>
      <c r="ND370" s="196"/>
      <c r="NE370" s="196"/>
      <c r="NF370" s="196"/>
      <c r="NG370" s="196"/>
      <c r="NH370" s="196"/>
      <c r="NI370" s="196"/>
      <c r="NJ370" s="196"/>
      <c r="NK370" s="196"/>
      <c r="NL370" s="196"/>
      <c r="NM370" s="196"/>
      <c r="NN370" s="196"/>
      <c r="NO370" s="196"/>
      <c r="NP370" s="196"/>
      <c r="NQ370" s="196"/>
      <c r="NR370" s="196"/>
      <c r="NS370" s="196"/>
      <c r="NT370" s="196"/>
      <c r="NU370" s="196"/>
      <c r="NV370" s="196"/>
      <c r="NW370" s="196"/>
      <c r="NX370" s="196"/>
      <c r="NY370" s="196"/>
      <c r="NZ370" s="196"/>
      <c r="OA370" s="196"/>
      <c r="OB370" s="196"/>
      <c r="OC370" s="196"/>
      <c r="OD370" s="196"/>
      <c r="OE370" s="196"/>
      <c r="OF370" s="196"/>
      <c r="OG370" s="196"/>
      <c r="OH370" s="196"/>
      <c r="OI370" s="196"/>
      <c r="OJ370" s="196"/>
      <c r="OK370" s="196"/>
      <c r="OL370" s="196"/>
      <c r="OM370" s="196"/>
      <c r="ON370" s="196"/>
      <c r="OO370" s="196"/>
      <c r="OP370" s="196"/>
      <c r="OQ370" s="196"/>
      <c r="OR370" s="196"/>
      <c r="OS370" s="196"/>
      <c r="OT370" s="196"/>
      <c r="OU370" s="196"/>
      <c r="OV370" s="196"/>
      <c r="OW370" s="196"/>
      <c r="OX370" s="196"/>
      <c r="OY370" s="196"/>
      <c r="OZ370" s="196"/>
      <c r="PA370" s="196"/>
      <c r="PB370" s="196"/>
      <c r="PC370" s="196"/>
      <c r="PD370" s="196"/>
      <c r="PE370" s="196"/>
      <c r="PF370" s="196"/>
      <c r="PG370" s="196"/>
      <c r="PH370" s="196"/>
      <c r="PI370" s="196"/>
      <c r="PJ370" s="196"/>
      <c r="PK370" s="196"/>
      <c r="PL370" s="196"/>
      <c r="PM370" s="196"/>
      <c r="PN370" s="196"/>
      <c r="PO370" s="196"/>
      <c r="PP370" s="196"/>
      <c r="PQ370" s="196"/>
      <c r="PR370" s="196"/>
      <c r="PS370" s="196"/>
      <c r="PT370" s="196"/>
      <c r="PU370" s="196"/>
      <c r="PV370" s="196"/>
      <c r="PW370" s="196"/>
      <c r="PX370" s="261"/>
      <c r="PY370" s="261"/>
      <c r="PZ370" s="261"/>
      <c r="QA370" s="261"/>
      <c r="QB370" s="261"/>
      <c r="QC370" s="261"/>
      <c r="QD370" s="261"/>
      <c r="QE370" s="261"/>
      <c r="QF370" s="261"/>
      <c r="QG370" s="261"/>
      <c r="QH370" s="261"/>
      <c r="QI370" s="261"/>
      <c r="QJ370" s="261"/>
      <c r="QK370" s="261"/>
      <c r="QL370" s="261"/>
      <c r="QM370" s="261"/>
      <c r="QN370" s="261"/>
      <c r="QO370" s="261"/>
      <c r="QP370" s="261"/>
      <c r="QQ370" s="261"/>
      <c r="QR370" s="261"/>
      <c r="QS370" s="261"/>
      <c r="QT370" s="261"/>
      <c r="QU370" s="261"/>
      <c r="QV370" s="261"/>
      <c r="QW370" s="261"/>
      <c r="QX370" s="261"/>
      <c r="QY370" s="261"/>
      <c r="QZ370" s="261"/>
      <c r="RA370" s="261"/>
      <c r="RB370" s="261"/>
      <c r="RC370" s="261"/>
      <c r="RD370" s="261"/>
      <c r="RE370" s="261"/>
      <c r="RF370" s="261"/>
      <c r="RG370" s="261"/>
      <c r="RH370" s="261"/>
      <c r="RI370" s="261"/>
      <c r="RJ370" s="261"/>
      <c r="RK370" s="261"/>
      <c r="RL370" s="261"/>
      <c r="RM370" s="261"/>
      <c r="RN370" s="261"/>
      <c r="RO370" s="261"/>
      <c r="RP370" s="261"/>
      <c r="RQ370" s="261"/>
      <c r="RR370" s="261"/>
      <c r="RS370" s="261"/>
      <c r="RT370" s="261"/>
      <c r="RU370" s="261"/>
      <c r="RV370" s="261"/>
      <c r="RW370" s="261"/>
      <c r="RX370" s="261"/>
      <c r="RY370" s="261"/>
      <c r="RZ370" s="261"/>
      <c r="SA370" s="261"/>
      <c r="SB370" s="261"/>
      <c r="SC370" s="261"/>
      <c r="SD370" s="261"/>
      <c r="SE370" s="261"/>
    </row>
    <row r="371" spans="1:499" x14ac:dyDescent="0.2">
      <c r="A371" s="230" t="s">
        <v>830</v>
      </c>
      <c r="B371" s="231" t="s">
        <v>5513</v>
      </c>
      <c r="C371" s="225"/>
      <c r="D371" s="225"/>
      <c r="E371" s="225"/>
      <c r="F371" s="226" t="s">
        <v>6112</v>
      </c>
      <c r="G371" s="226" t="s">
        <v>5804</v>
      </c>
      <c r="H371" s="226" t="s">
        <v>5804</v>
      </c>
      <c r="I371" s="226" t="s">
        <v>5813</v>
      </c>
      <c r="J371" s="226"/>
      <c r="K371" s="226"/>
      <c r="L371" s="226"/>
      <c r="M371" s="226"/>
      <c r="N371" s="226" t="s">
        <v>5788</v>
      </c>
      <c r="O371" s="226" t="s">
        <v>5785</v>
      </c>
      <c r="P371" s="226"/>
      <c r="Q371" s="237">
        <v>0</v>
      </c>
      <c r="R371" s="238"/>
      <c r="S371" s="238"/>
      <c r="T371" s="238"/>
      <c r="U371" s="238"/>
      <c r="V371" s="238"/>
      <c r="W371" s="232" t="s">
        <v>5578</v>
      </c>
      <c r="X371" s="232"/>
      <c r="Y371" s="232" t="s">
        <v>5556</v>
      </c>
      <c r="Z371" s="235">
        <v>10.59</v>
      </c>
      <c r="AA371" s="235">
        <v>18.77</v>
      </c>
      <c r="AB371" s="235">
        <v>0</v>
      </c>
      <c r="AC371" s="224">
        <v>36526</v>
      </c>
      <c r="AD371" s="224">
        <v>36526</v>
      </c>
      <c r="AE371" s="125">
        <v>14</v>
      </c>
      <c r="AF371" s="125">
        <v>14</v>
      </c>
      <c r="AG371" s="125">
        <v>24</v>
      </c>
      <c r="AH371" s="236">
        <v>1</v>
      </c>
      <c r="AI371" s="236"/>
      <c r="AJ371" s="125" t="s">
        <v>6258</v>
      </c>
      <c r="AK371" s="175"/>
      <c r="AL371" s="125" t="s">
        <v>820</v>
      </c>
      <c r="AM371" s="27" t="s">
        <v>820</v>
      </c>
      <c r="AN371" s="126">
        <v>0.31</v>
      </c>
      <c r="AO371" s="126">
        <v>0</v>
      </c>
      <c r="AP371" s="126">
        <v>0</v>
      </c>
      <c r="AQ371" s="126">
        <v>0.8</v>
      </c>
      <c r="AR371" s="125">
        <v>0</v>
      </c>
      <c r="AS371" s="125">
        <v>0</v>
      </c>
      <c r="AT371" s="178"/>
      <c r="AU371" s="178"/>
      <c r="AV371" s="178"/>
      <c r="AW371" s="239" t="s">
        <v>890</v>
      </c>
      <c r="AX371" s="239" t="s">
        <v>5411</v>
      </c>
      <c r="AY371" s="127"/>
      <c r="AZ371" s="127"/>
      <c r="BA371" s="128">
        <v>1</v>
      </c>
      <c r="BB371" s="128" t="s">
        <v>489</v>
      </c>
      <c r="BC371" s="128"/>
      <c r="BD371" s="128">
        <v>1</v>
      </c>
      <c r="BE371" s="129" t="s">
        <v>541</v>
      </c>
      <c r="BF371" s="130">
        <v>1</v>
      </c>
      <c r="BG371" s="240"/>
      <c r="BH371" s="241"/>
      <c r="BI371" s="190"/>
      <c r="BJ371" s="131">
        <v>0</v>
      </c>
      <c r="BK371" s="191">
        <v>15</v>
      </c>
      <c r="BL371" s="13">
        <v>0</v>
      </c>
      <c r="BM371" s="13">
        <v>0</v>
      </c>
      <c r="BN371" s="27" t="s">
        <v>702</v>
      </c>
      <c r="BO371" s="13" t="s">
        <v>702</v>
      </c>
      <c r="BP371" s="222">
        <v>0</v>
      </c>
      <c r="BQ371" s="132"/>
      <c r="BR371" s="133"/>
      <c r="BS371" s="125">
        <v>1000000000</v>
      </c>
      <c r="BT371" s="134">
        <v>0</v>
      </c>
      <c r="BU371" s="135">
        <v>0</v>
      </c>
      <c r="BV371" s="134">
        <v>0</v>
      </c>
      <c r="BW371" s="136">
        <v>0</v>
      </c>
      <c r="BX371" s="136">
        <v>0</v>
      </c>
      <c r="BY371" s="136">
        <v>0</v>
      </c>
      <c r="BZ371" s="134">
        <v>0</v>
      </c>
      <c r="CA371" s="134">
        <v>0</v>
      </c>
      <c r="CB371" s="134">
        <v>0</v>
      </c>
      <c r="CC371" s="135">
        <v>0</v>
      </c>
      <c r="CD371" s="134"/>
      <c r="CE371" s="134"/>
      <c r="CF371" s="137">
        <v>0</v>
      </c>
      <c r="CG371" s="134">
        <v>0</v>
      </c>
      <c r="CH371" s="132"/>
      <c r="CI371" s="132"/>
      <c r="CJ371" s="229" t="s">
        <v>820</v>
      </c>
      <c r="CK371" s="233" t="s">
        <v>820</v>
      </c>
      <c r="CL371" s="138">
        <v>0</v>
      </c>
      <c r="CM371" s="138">
        <v>0</v>
      </c>
      <c r="CN371" s="135">
        <v>0</v>
      </c>
      <c r="CO371" s="135">
        <v>0</v>
      </c>
      <c r="CP371" s="139"/>
      <c r="CQ371" s="135">
        <v>0</v>
      </c>
      <c r="CR371" s="179">
        <v>42304</v>
      </c>
      <c r="CS371" s="180">
        <v>43395</v>
      </c>
      <c r="CT371" s="181">
        <v>43493</v>
      </c>
      <c r="CU371" s="181">
        <v>36526</v>
      </c>
      <c r="CV371" s="181">
        <v>36526</v>
      </c>
      <c r="CW371" s="181">
        <v>36526</v>
      </c>
      <c r="CX371" s="181">
        <v>36624</v>
      </c>
      <c r="CY371" s="135">
        <v>1</v>
      </c>
      <c r="CZ371" s="134">
        <v>0</v>
      </c>
      <c r="DA371" s="135">
        <v>0.4</v>
      </c>
      <c r="DB371" s="135">
        <v>0</v>
      </c>
      <c r="DC371" s="135">
        <v>0</v>
      </c>
      <c r="DD371" s="135">
        <v>0</v>
      </c>
      <c r="DE371" s="140">
        <v>0</v>
      </c>
      <c r="DF371" s="13" t="s">
        <v>820</v>
      </c>
      <c r="DG371" s="80" t="s">
        <v>820</v>
      </c>
      <c r="DH371" s="18" t="b">
        <v>0</v>
      </c>
      <c r="DI371" s="79"/>
      <c r="DJ371" s="79"/>
      <c r="DK371" s="192"/>
      <c r="DL371" s="174"/>
      <c r="DM371" s="193"/>
      <c r="DN371" s="135"/>
      <c r="DO371" s="79"/>
      <c r="DP371" s="79"/>
      <c r="DQ371" s="79"/>
      <c r="DR371" s="79"/>
      <c r="DS371" s="79"/>
      <c r="DT371" s="79"/>
      <c r="DU371" s="79"/>
      <c r="DV371" s="18"/>
      <c r="DW371" s="18"/>
      <c r="DX371" s="18"/>
      <c r="DY371" s="177"/>
      <c r="DZ371" s="177">
        <v>0</v>
      </c>
      <c r="EA371" s="177">
        <v>0</v>
      </c>
      <c r="EB371" s="177">
        <v>0</v>
      </c>
      <c r="EC371" s="177">
        <v>0</v>
      </c>
      <c r="ED371" s="177">
        <v>0</v>
      </c>
      <c r="EE371" s="177">
        <v>0</v>
      </c>
      <c r="EF371" s="177">
        <v>0</v>
      </c>
      <c r="EG371" s="177">
        <v>0</v>
      </c>
      <c r="EH371" s="177">
        <v>0</v>
      </c>
      <c r="EI371" s="177">
        <v>0</v>
      </c>
      <c r="EJ371" s="177">
        <v>0</v>
      </c>
      <c r="EK371" s="177">
        <v>0</v>
      </c>
      <c r="EL371" s="177">
        <v>0</v>
      </c>
      <c r="EM371" s="177">
        <v>0</v>
      </c>
      <c r="EN371" s="177">
        <v>0</v>
      </c>
      <c r="EO371" s="177">
        <v>0</v>
      </c>
      <c r="EP371" s="177">
        <v>0</v>
      </c>
      <c r="EQ371" s="177">
        <v>0</v>
      </c>
      <c r="ER371" s="177">
        <v>0</v>
      </c>
      <c r="ES371" s="177">
        <v>0</v>
      </c>
      <c r="ET371" s="177">
        <v>0</v>
      </c>
      <c r="EU371" s="177">
        <v>0</v>
      </c>
      <c r="EV371" s="177">
        <v>0</v>
      </c>
      <c r="EW371" s="177">
        <v>0</v>
      </c>
      <c r="EX371" s="177">
        <v>0</v>
      </c>
      <c r="EY371" s="177">
        <v>0</v>
      </c>
      <c r="EZ371" s="177">
        <v>0</v>
      </c>
      <c r="FA371" s="177">
        <v>0</v>
      </c>
      <c r="FB371" s="177">
        <v>0</v>
      </c>
      <c r="FC371" s="198"/>
      <c r="FD371" s="198"/>
      <c r="FE371" s="197">
        <v>4</v>
      </c>
      <c r="FF371" s="198"/>
      <c r="FG371" s="195">
        <v>3</v>
      </c>
      <c r="FH371" s="195">
        <v>3</v>
      </c>
      <c r="FI371" s="195">
        <v>3</v>
      </c>
      <c r="FJ371" s="195">
        <v>3</v>
      </c>
      <c r="FK371" s="195">
        <v>2</v>
      </c>
      <c r="FL371" s="195">
        <v>2</v>
      </c>
      <c r="FM371" s="195">
        <v>2</v>
      </c>
      <c r="FN371" s="195">
        <v>2</v>
      </c>
      <c r="FO371" s="195">
        <v>2</v>
      </c>
      <c r="FP371" s="195">
        <v>2</v>
      </c>
      <c r="FQ371" s="195">
        <v>2</v>
      </c>
      <c r="FR371" s="195">
        <v>2</v>
      </c>
      <c r="FS371" s="195">
        <v>2</v>
      </c>
      <c r="FT371" s="195">
        <v>2</v>
      </c>
      <c r="FU371" s="195">
        <v>2</v>
      </c>
      <c r="FV371" s="195">
        <v>2</v>
      </c>
      <c r="FW371" s="195">
        <v>2</v>
      </c>
      <c r="FX371" s="195">
        <v>2</v>
      </c>
      <c r="FY371" s="195">
        <v>2</v>
      </c>
      <c r="FZ371" s="195">
        <v>2</v>
      </c>
      <c r="GA371" s="195">
        <v>2</v>
      </c>
      <c r="GB371" s="195">
        <v>2</v>
      </c>
      <c r="GC371" s="195">
        <v>2</v>
      </c>
      <c r="GD371" s="195">
        <v>0</v>
      </c>
      <c r="GE371" s="195">
        <v>0</v>
      </c>
      <c r="GF371" s="195">
        <v>0</v>
      </c>
      <c r="GG371" s="195">
        <v>0</v>
      </c>
      <c r="GH371" s="195">
        <v>0</v>
      </c>
      <c r="GI371" s="195">
        <v>0</v>
      </c>
      <c r="GJ371" s="195">
        <v>0</v>
      </c>
      <c r="GK371" s="195">
        <v>0</v>
      </c>
      <c r="GL371" s="195">
        <v>0</v>
      </c>
      <c r="GM371" s="195">
        <v>0</v>
      </c>
      <c r="GN371" s="195">
        <v>0</v>
      </c>
      <c r="GO371" s="195">
        <v>0</v>
      </c>
      <c r="GP371" s="195">
        <v>0</v>
      </c>
      <c r="GQ371" s="195">
        <v>0</v>
      </c>
      <c r="GR371" s="195">
        <v>0</v>
      </c>
      <c r="GS371" s="195">
        <v>0</v>
      </c>
      <c r="GT371" s="195">
        <v>0</v>
      </c>
      <c r="GU371" s="195">
        <v>0</v>
      </c>
      <c r="GV371" s="195">
        <v>0</v>
      </c>
      <c r="GW371" s="195">
        <v>0</v>
      </c>
      <c r="GX371" s="195">
        <v>0</v>
      </c>
      <c r="GY371" s="195">
        <v>0</v>
      </c>
      <c r="GZ371" s="195">
        <v>0</v>
      </c>
      <c r="HA371" s="195">
        <v>0</v>
      </c>
      <c r="HB371" s="195">
        <v>0</v>
      </c>
      <c r="HC371" s="195">
        <v>0</v>
      </c>
      <c r="HD371" s="195">
        <v>0</v>
      </c>
      <c r="HE371" s="195">
        <v>1</v>
      </c>
      <c r="HF371" s="195">
        <v>0</v>
      </c>
      <c r="HG371" s="195">
        <v>0</v>
      </c>
      <c r="HH371" s="195">
        <v>0</v>
      </c>
      <c r="HI371" s="197">
        <v>0</v>
      </c>
      <c r="HJ371" s="197">
        <v>0</v>
      </c>
      <c r="HK371" s="197">
        <v>0</v>
      </c>
      <c r="HL371" s="198"/>
      <c r="HM371" s="197">
        <v>0</v>
      </c>
      <c r="HN371" s="197">
        <v>0</v>
      </c>
      <c r="HO371" s="197">
        <v>0</v>
      </c>
      <c r="HP371" s="197">
        <v>0</v>
      </c>
      <c r="HQ371" s="197">
        <v>0</v>
      </c>
      <c r="HR371" s="197">
        <v>0</v>
      </c>
      <c r="HS371" s="197">
        <v>0</v>
      </c>
      <c r="HT371" s="197">
        <v>0</v>
      </c>
      <c r="HU371" s="197">
        <v>0</v>
      </c>
      <c r="HV371" s="198"/>
      <c r="HW371" s="197">
        <v>0</v>
      </c>
      <c r="HX371" s="197">
        <v>0</v>
      </c>
      <c r="HY371" s="197">
        <v>0</v>
      </c>
      <c r="HZ371" s="197">
        <v>0</v>
      </c>
      <c r="IA371" s="197">
        <v>0</v>
      </c>
      <c r="IB371" s="197">
        <v>0</v>
      </c>
      <c r="IC371" s="197">
        <v>0</v>
      </c>
      <c r="ID371" s="197">
        <v>0</v>
      </c>
      <c r="IE371" s="197">
        <v>0</v>
      </c>
      <c r="IF371" s="197">
        <v>0</v>
      </c>
      <c r="IG371" s="197">
        <v>0</v>
      </c>
      <c r="IH371" s="197">
        <v>0</v>
      </c>
      <c r="II371" s="197">
        <v>0</v>
      </c>
      <c r="IJ371" s="197">
        <v>0</v>
      </c>
      <c r="IK371" s="197">
        <v>0</v>
      </c>
      <c r="IL371" s="197">
        <v>0</v>
      </c>
      <c r="IM371" s="197">
        <v>0</v>
      </c>
      <c r="IN371" s="197">
        <v>0</v>
      </c>
      <c r="IO371" s="197">
        <v>0</v>
      </c>
      <c r="IP371" s="197">
        <v>0</v>
      </c>
      <c r="IQ371" s="197">
        <v>0</v>
      </c>
      <c r="IR371" s="197">
        <v>0</v>
      </c>
      <c r="IS371" s="197">
        <v>0</v>
      </c>
      <c r="IT371" s="197">
        <v>0</v>
      </c>
      <c r="IU371" s="197">
        <v>0</v>
      </c>
      <c r="IV371" s="197">
        <v>0</v>
      </c>
      <c r="IW371" s="197">
        <v>0</v>
      </c>
      <c r="IX371" s="197">
        <v>0</v>
      </c>
      <c r="IY371" s="197">
        <v>0</v>
      </c>
      <c r="IZ371" s="198"/>
      <c r="JA371" s="197">
        <v>0</v>
      </c>
      <c r="JB371" s="197">
        <v>0</v>
      </c>
      <c r="JC371" s="197">
        <v>0</v>
      </c>
      <c r="JD371" s="195">
        <v>0</v>
      </c>
      <c r="JE371" s="195">
        <v>0</v>
      </c>
      <c r="JF371" s="195">
        <v>0</v>
      </c>
      <c r="JG371" s="195">
        <v>0</v>
      </c>
      <c r="JH371" s="195">
        <v>0</v>
      </c>
      <c r="JI371" s="195">
        <v>0</v>
      </c>
      <c r="JJ371" s="195"/>
      <c r="JK371" s="197">
        <v>0</v>
      </c>
      <c r="JL371" s="197">
        <v>0</v>
      </c>
      <c r="JM371" s="197">
        <v>0</v>
      </c>
      <c r="JN371" s="197">
        <v>0</v>
      </c>
      <c r="JO371" s="197">
        <v>0</v>
      </c>
      <c r="JP371" s="197">
        <v>0</v>
      </c>
      <c r="JQ371" s="198"/>
      <c r="JR371" s="197">
        <v>0</v>
      </c>
      <c r="JS371" s="197">
        <v>0</v>
      </c>
      <c r="JT371" s="197">
        <v>0</v>
      </c>
      <c r="JU371" s="197">
        <v>0</v>
      </c>
      <c r="JV371" s="197">
        <v>0</v>
      </c>
      <c r="JW371" s="197">
        <v>0</v>
      </c>
      <c r="JX371" s="197">
        <v>0</v>
      </c>
      <c r="JY371" s="197">
        <v>0</v>
      </c>
      <c r="JZ371" s="197">
        <v>0</v>
      </c>
      <c r="KA371" s="197">
        <v>0</v>
      </c>
      <c r="KB371" s="197">
        <v>0</v>
      </c>
      <c r="KC371" s="197">
        <v>0</v>
      </c>
      <c r="KD371" s="197">
        <v>0</v>
      </c>
      <c r="KE371" s="197">
        <v>0</v>
      </c>
      <c r="KF371" s="197">
        <v>0</v>
      </c>
      <c r="KG371" s="197">
        <v>0</v>
      </c>
      <c r="KH371" s="197">
        <v>0</v>
      </c>
      <c r="KI371" s="197">
        <v>0</v>
      </c>
      <c r="KJ371" s="197">
        <v>0</v>
      </c>
      <c r="KK371" s="197">
        <v>0</v>
      </c>
      <c r="KL371" s="197">
        <v>0</v>
      </c>
      <c r="KM371" s="197">
        <v>0</v>
      </c>
      <c r="KN371" s="197">
        <v>0</v>
      </c>
      <c r="KO371" s="197">
        <v>0</v>
      </c>
      <c r="KP371" s="197">
        <v>0</v>
      </c>
      <c r="KQ371" s="197">
        <v>0</v>
      </c>
      <c r="KR371" s="197">
        <v>0</v>
      </c>
      <c r="KS371" s="197">
        <v>0</v>
      </c>
      <c r="KT371" s="197">
        <v>0</v>
      </c>
      <c r="KU371" s="197">
        <v>0</v>
      </c>
      <c r="KV371" s="197">
        <v>0</v>
      </c>
      <c r="KW371" s="197">
        <v>0</v>
      </c>
      <c r="KX371" s="198"/>
      <c r="KY371" s="198"/>
      <c r="KZ371" s="198"/>
      <c r="LA371" s="198"/>
      <c r="LB371" s="197">
        <v>0</v>
      </c>
      <c r="LC371" s="197">
        <v>0</v>
      </c>
      <c r="LD371" s="197">
        <v>0</v>
      </c>
      <c r="LE371" s="197">
        <v>0</v>
      </c>
      <c r="LF371" s="197">
        <v>0</v>
      </c>
      <c r="LG371" s="197">
        <v>0</v>
      </c>
      <c r="LH371" s="198"/>
      <c r="LI371" s="198"/>
      <c r="LJ371" s="198"/>
      <c r="LK371" s="198"/>
      <c r="LL371" s="198"/>
      <c r="LM371" s="198"/>
      <c r="LN371" s="198"/>
      <c r="LO371" s="198"/>
      <c r="LP371" s="198"/>
      <c r="LQ371" s="197">
        <v>0</v>
      </c>
      <c r="LR371" s="198"/>
      <c r="LS371" s="198"/>
      <c r="LT371" s="198"/>
      <c r="LU371" s="198"/>
      <c r="LV371" s="198"/>
      <c r="LW371" s="198"/>
      <c r="LX371" s="198"/>
      <c r="LY371" s="198"/>
      <c r="LZ371" s="198"/>
      <c r="MA371" s="198"/>
      <c r="MB371" s="198"/>
      <c r="MC371" s="198"/>
      <c r="MD371" s="198"/>
      <c r="ME371" s="198"/>
      <c r="MF371" s="198"/>
      <c r="MG371" s="198"/>
      <c r="MH371" s="198"/>
      <c r="MI371" s="198"/>
      <c r="MJ371" s="198"/>
      <c r="MK371" s="198"/>
      <c r="ML371" s="198"/>
      <c r="MM371" s="198"/>
      <c r="MN371" s="197">
        <v>0</v>
      </c>
      <c r="MO371" s="197">
        <v>0</v>
      </c>
      <c r="MP371" s="198"/>
      <c r="MQ371" s="197">
        <v>0</v>
      </c>
      <c r="MR371" s="198"/>
      <c r="MS371" s="198"/>
      <c r="MT371" s="198"/>
      <c r="MU371" s="198"/>
      <c r="MV371" s="198"/>
      <c r="MW371" s="198"/>
      <c r="MX371" s="198"/>
      <c r="MY371" s="198"/>
      <c r="MZ371" s="198"/>
      <c r="NA371" s="197">
        <v>0</v>
      </c>
      <c r="NB371" s="198"/>
      <c r="NC371" s="198"/>
      <c r="ND371" s="198"/>
      <c r="NE371" s="198"/>
      <c r="NF371" s="198"/>
      <c r="NG371" s="198"/>
      <c r="NH371" s="198"/>
      <c r="NI371" s="198"/>
      <c r="NJ371" s="198"/>
      <c r="NK371" s="198"/>
      <c r="NL371" s="198"/>
      <c r="NM371" s="198"/>
      <c r="NN371" s="198"/>
      <c r="NO371" s="198"/>
      <c r="NP371" s="198"/>
      <c r="NQ371" s="198"/>
      <c r="NR371" s="198"/>
      <c r="NS371" s="198"/>
      <c r="NT371" s="198"/>
      <c r="NU371" s="198"/>
      <c r="NV371" s="198"/>
      <c r="NW371" s="198"/>
      <c r="NX371" s="198"/>
      <c r="NY371" s="198"/>
      <c r="NZ371" s="198"/>
      <c r="OA371" s="198"/>
      <c r="OB371" s="198"/>
      <c r="OC371" s="198"/>
      <c r="OD371" s="198"/>
      <c r="OE371" s="198"/>
      <c r="OF371" s="198"/>
      <c r="OG371" s="198"/>
      <c r="OH371" s="198"/>
      <c r="OI371" s="198"/>
      <c r="OJ371" s="198"/>
      <c r="OK371" s="198"/>
      <c r="OL371" s="198"/>
      <c r="OM371" s="198"/>
      <c r="ON371" s="198"/>
      <c r="OO371" s="198"/>
      <c r="OP371" s="198"/>
      <c r="OQ371" s="198"/>
      <c r="OR371" s="198"/>
      <c r="OS371" s="198"/>
      <c r="OT371" s="198"/>
      <c r="OU371" s="198"/>
      <c r="OV371" s="198"/>
      <c r="OW371" s="198"/>
      <c r="OX371" s="198"/>
      <c r="OY371" s="198"/>
      <c r="OZ371" s="198"/>
      <c r="PA371" s="198"/>
      <c r="PB371" s="198"/>
      <c r="PC371" s="198"/>
      <c r="PD371" s="198"/>
      <c r="PE371" s="198"/>
      <c r="PF371" s="198"/>
      <c r="PG371" s="198"/>
      <c r="PH371" s="198"/>
      <c r="PI371" s="198"/>
      <c r="PJ371" s="198"/>
      <c r="PK371" s="198"/>
      <c r="PL371" s="198"/>
      <c r="PM371" s="198"/>
      <c r="PN371" s="198"/>
      <c r="PO371" s="198"/>
      <c r="PP371" s="198"/>
      <c r="PQ371" s="198"/>
      <c r="PR371" s="198"/>
      <c r="PS371" s="198"/>
      <c r="PT371" s="198"/>
      <c r="PU371" s="198"/>
      <c r="PV371" s="198"/>
      <c r="PW371" s="198"/>
      <c r="PX371" s="261"/>
      <c r="PY371" s="261"/>
      <c r="PZ371" s="261"/>
      <c r="QA371" s="261"/>
      <c r="QB371" s="261"/>
      <c r="QC371" s="261"/>
      <c r="QD371" s="261"/>
      <c r="QE371" s="261"/>
      <c r="QF371" s="261"/>
      <c r="QG371" s="261"/>
      <c r="QH371" s="261"/>
      <c r="QI371" s="261"/>
      <c r="QJ371" s="261"/>
      <c r="QK371" s="261"/>
      <c r="QL371" s="261"/>
      <c r="QM371" s="261"/>
      <c r="QN371" s="261"/>
      <c r="QO371" s="261"/>
      <c r="QP371" s="261"/>
      <c r="QQ371" s="261"/>
      <c r="QR371" s="261"/>
      <c r="QS371" s="261"/>
      <c r="QT371" s="261"/>
      <c r="QU371" s="261"/>
      <c r="QV371" s="261"/>
      <c r="QW371" s="261"/>
      <c r="QX371" s="261"/>
      <c r="QY371" s="261"/>
      <c r="QZ371" s="261"/>
      <c r="RA371" s="261"/>
      <c r="RB371" s="261"/>
      <c r="RC371" s="261"/>
      <c r="RD371" s="261"/>
      <c r="RE371" s="261"/>
      <c r="RF371" s="261"/>
      <c r="RG371" s="261"/>
      <c r="RH371" s="261"/>
      <c r="RI371" s="261"/>
      <c r="RJ371" s="261"/>
      <c r="RK371" s="261"/>
      <c r="RL371" s="261"/>
      <c r="RM371" s="261"/>
      <c r="RN371" s="261"/>
      <c r="RO371" s="261"/>
      <c r="RP371" s="261"/>
      <c r="RQ371" s="261"/>
      <c r="RR371" s="261"/>
      <c r="RS371" s="261"/>
      <c r="RT371" s="261"/>
      <c r="RU371" s="261"/>
      <c r="RV371" s="261"/>
      <c r="RW371" s="261"/>
      <c r="RX371" s="261"/>
      <c r="RY371" s="261"/>
      <c r="RZ371" s="261"/>
      <c r="SA371" s="261"/>
      <c r="SB371" s="261"/>
      <c r="SC371" s="261"/>
      <c r="SD371" s="261"/>
      <c r="SE371" s="261"/>
    </row>
    <row r="372" spans="1:499" x14ac:dyDescent="0.2">
      <c r="A372" s="230" t="s">
        <v>830</v>
      </c>
      <c r="B372" s="231" t="s">
        <v>5514</v>
      </c>
      <c r="C372" s="225"/>
      <c r="D372" s="225"/>
      <c r="E372" s="225"/>
      <c r="F372" s="226" t="s">
        <v>6113</v>
      </c>
      <c r="G372" s="226" t="s">
        <v>5804</v>
      </c>
      <c r="H372" s="226" t="s">
        <v>5804</v>
      </c>
      <c r="I372" s="226" t="s">
        <v>5813</v>
      </c>
      <c r="J372" s="226"/>
      <c r="K372" s="226"/>
      <c r="L372" s="226"/>
      <c r="M372" s="226"/>
      <c r="N372" s="226" t="s">
        <v>5788</v>
      </c>
      <c r="O372" s="226" t="s">
        <v>5785</v>
      </c>
      <c r="P372" s="226"/>
      <c r="Q372" s="237">
        <v>0</v>
      </c>
      <c r="R372" s="238"/>
      <c r="S372" s="238"/>
      <c r="T372" s="238"/>
      <c r="U372" s="238"/>
      <c r="V372" s="238"/>
      <c r="W372" s="232" t="s">
        <v>5565</v>
      </c>
      <c r="X372" s="232"/>
      <c r="Y372" s="232" t="s">
        <v>5556</v>
      </c>
      <c r="Z372" s="235">
        <v>8.2799999999999994</v>
      </c>
      <c r="AA372" s="235">
        <v>14.49</v>
      </c>
      <c r="AB372" s="235">
        <v>0</v>
      </c>
      <c r="AC372" s="224">
        <v>36526</v>
      </c>
      <c r="AD372" s="224">
        <v>36526</v>
      </c>
      <c r="AE372" s="125">
        <v>14</v>
      </c>
      <c r="AF372" s="125">
        <v>14</v>
      </c>
      <c r="AG372" s="125">
        <v>24</v>
      </c>
      <c r="AH372" s="236">
        <v>1</v>
      </c>
      <c r="AI372" s="236"/>
      <c r="AJ372" s="125" t="s">
        <v>6259</v>
      </c>
      <c r="AK372" s="175"/>
      <c r="AL372" s="125" t="s">
        <v>820</v>
      </c>
      <c r="AM372" s="27" t="s">
        <v>820</v>
      </c>
      <c r="AN372" s="126">
        <v>0.27</v>
      </c>
      <c r="AO372" s="126">
        <v>0</v>
      </c>
      <c r="AP372" s="126">
        <v>6.5</v>
      </c>
      <c r="AQ372" s="126">
        <v>0.9</v>
      </c>
      <c r="AR372" s="125">
        <v>0</v>
      </c>
      <c r="AS372" s="125">
        <v>0</v>
      </c>
      <c r="AT372" s="178"/>
      <c r="AU372" s="178"/>
      <c r="AV372" s="178"/>
      <c r="AW372" s="239" t="s">
        <v>890</v>
      </c>
      <c r="AX372" s="239" t="s">
        <v>5411</v>
      </c>
      <c r="AY372" s="127"/>
      <c r="AZ372" s="127"/>
      <c r="BA372" s="128">
        <v>1</v>
      </c>
      <c r="BB372" s="128" t="s">
        <v>489</v>
      </c>
      <c r="BC372" s="128"/>
      <c r="BD372" s="128">
        <v>1</v>
      </c>
      <c r="BE372" s="129" t="s">
        <v>541</v>
      </c>
      <c r="BF372" s="130">
        <v>1</v>
      </c>
      <c r="BG372" s="240"/>
      <c r="BH372" s="241"/>
      <c r="BI372" s="190"/>
      <c r="BJ372" s="131">
        <v>0</v>
      </c>
      <c r="BK372" s="191">
        <v>13</v>
      </c>
      <c r="BL372" s="13">
        <v>0</v>
      </c>
      <c r="BM372" s="13">
        <v>0</v>
      </c>
      <c r="BN372" s="27" t="s">
        <v>702</v>
      </c>
      <c r="BO372" s="13" t="s">
        <v>702</v>
      </c>
      <c r="BP372" s="222">
        <v>0</v>
      </c>
      <c r="BQ372" s="132"/>
      <c r="BR372" s="133"/>
      <c r="BS372" s="125">
        <v>1000000000</v>
      </c>
      <c r="BT372" s="134">
        <v>7</v>
      </c>
      <c r="BU372" s="135">
        <v>0</v>
      </c>
      <c r="BV372" s="134">
        <v>0</v>
      </c>
      <c r="BW372" s="136">
        <v>0</v>
      </c>
      <c r="BX372" s="136">
        <v>0</v>
      </c>
      <c r="BY372" s="136">
        <v>0</v>
      </c>
      <c r="BZ372" s="134">
        <v>0</v>
      </c>
      <c r="CA372" s="134">
        <v>0</v>
      </c>
      <c r="CB372" s="134">
        <v>7</v>
      </c>
      <c r="CC372" s="135">
        <v>0</v>
      </c>
      <c r="CD372" s="134"/>
      <c r="CE372" s="134"/>
      <c r="CF372" s="137">
        <v>0</v>
      </c>
      <c r="CG372" s="134">
        <v>0</v>
      </c>
      <c r="CH372" s="132"/>
      <c r="CI372" s="132"/>
      <c r="CJ372" s="229" t="s">
        <v>820</v>
      </c>
      <c r="CK372" s="233" t="s">
        <v>820</v>
      </c>
      <c r="CL372" s="138">
        <v>0</v>
      </c>
      <c r="CM372" s="138">
        <v>0</v>
      </c>
      <c r="CN372" s="135">
        <v>0</v>
      </c>
      <c r="CO372" s="135">
        <v>0</v>
      </c>
      <c r="CP372" s="139"/>
      <c r="CQ372" s="135">
        <v>0</v>
      </c>
      <c r="CR372" s="179">
        <v>36526</v>
      </c>
      <c r="CS372" s="180">
        <v>43395</v>
      </c>
      <c r="CT372" s="181">
        <v>43493</v>
      </c>
      <c r="CU372" s="181">
        <v>36526</v>
      </c>
      <c r="CV372" s="181">
        <v>36526</v>
      </c>
      <c r="CW372" s="181">
        <v>36526</v>
      </c>
      <c r="CX372" s="181">
        <v>36624</v>
      </c>
      <c r="CY372" s="135">
        <v>0.193037695830345</v>
      </c>
      <c r="CZ372" s="134">
        <v>0</v>
      </c>
      <c r="DA372" s="135">
        <v>1.3333333333333334E-2</v>
      </c>
      <c r="DB372" s="135">
        <v>0</v>
      </c>
      <c r="DC372" s="135">
        <v>0</v>
      </c>
      <c r="DD372" s="135">
        <v>0</v>
      </c>
      <c r="DE372" s="140">
        <v>0.38666666666666666</v>
      </c>
      <c r="DF372" s="13" t="s">
        <v>820</v>
      </c>
      <c r="DG372" s="80" t="s">
        <v>820</v>
      </c>
      <c r="DH372" s="18" t="b">
        <v>0</v>
      </c>
      <c r="DI372" s="79"/>
      <c r="DJ372" s="79"/>
      <c r="DK372" s="192"/>
      <c r="DL372" s="174"/>
      <c r="DM372" s="193"/>
      <c r="DN372" s="135"/>
      <c r="DO372" s="79"/>
      <c r="DP372" s="79"/>
      <c r="DQ372" s="79"/>
      <c r="DR372" s="79"/>
      <c r="DS372" s="79"/>
      <c r="DT372" s="79"/>
      <c r="DU372" s="79"/>
      <c r="DV372" s="18"/>
      <c r="DW372" s="18"/>
      <c r="DX372" s="18"/>
      <c r="DY372" s="177"/>
      <c r="DZ372" s="177">
        <v>0</v>
      </c>
      <c r="EA372" s="177">
        <v>0</v>
      </c>
      <c r="EB372" s="177">
        <v>0</v>
      </c>
      <c r="EC372" s="177">
        <v>0</v>
      </c>
      <c r="ED372" s="177">
        <v>0</v>
      </c>
      <c r="EE372" s="177">
        <v>0</v>
      </c>
      <c r="EF372" s="177">
        <v>0</v>
      </c>
      <c r="EG372" s="177">
        <v>0</v>
      </c>
      <c r="EH372" s="177">
        <v>0</v>
      </c>
      <c r="EI372" s="177">
        <v>0</v>
      </c>
      <c r="EJ372" s="177">
        <v>0</v>
      </c>
      <c r="EK372" s="177">
        <v>0</v>
      </c>
      <c r="EL372" s="177">
        <v>0</v>
      </c>
      <c r="EM372" s="177">
        <v>0</v>
      </c>
      <c r="EN372" s="177">
        <v>0</v>
      </c>
      <c r="EO372" s="177">
        <v>0</v>
      </c>
      <c r="EP372" s="177">
        <v>0</v>
      </c>
      <c r="EQ372" s="177">
        <v>0</v>
      </c>
      <c r="ER372" s="177">
        <v>0</v>
      </c>
      <c r="ES372" s="177">
        <v>0</v>
      </c>
      <c r="ET372" s="177">
        <v>0</v>
      </c>
      <c r="EU372" s="177">
        <v>0</v>
      </c>
      <c r="EV372" s="177">
        <v>0</v>
      </c>
      <c r="EW372" s="177">
        <v>0</v>
      </c>
      <c r="EX372" s="177">
        <v>0</v>
      </c>
      <c r="EY372" s="177">
        <v>0</v>
      </c>
      <c r="EZ372" s="177">
        <v>0</v>
      </c>
      <c r="FA372" s="177">
        <v>0</v>
      </c>
      <c r="FB372" s="177">
        <v>0</v>
      </c>
      <c r="FC372" s="196"/>
      <c r="FD372" s="196"/>
      <c r="FE372" s="197">
        <v>14</v>
      </c>
      <c r="FF372" s="196"/>
      <c r="FG372" s="195">
        <v>13</v>
      </c>
      <c r="FH372" s="195">
        <v>12</v>
      </c>
      <c r="FI372" s="197">
        <v>12</v>
      </c>
      <c r="FJ372" s="197">
        <v>12</v>
      </c>
      <c r="FK372" s="197">
        <v>11</v>
      </c>
      <c r="FL372" s="197">
        <v>11</v>
      </c>
      <c r="FM372" s="197">
        <v>11</v>
      </c>
      <c r="FN372" s="197">
        <v>11</v>
      </c>
      <c r="FO372" s="197">
        <v>11</v>
      </c>
      <c r="FP372" s="197">
        <v>11</v>
      </c>
      <c r="FQ372" s="197">
        <v>11</v>
      </c>
      <c r="FR372" s="197">
        <v>11</v>
      </c>
      <c r="FS372" s="197">
        <v>11</v>
      </c>
      <c r="FT372" s="197">
        <v>11</v>
      </c>
      <c r="FU372" s="197">
        <v>11</v>
      </c>
      <c r="FV372" s="197">
        <v>11</v>
      </c>
      <c r="FW372" s="197">
        <v>11</v>
      </c>
      <c r="FX372" s="197">
        <v>11</v>
      </c>
      <c r="FY372" s="197">
        <v>11</v>
      </c>
      <c r="FZ372" s="197">
        <v>11</v>
      </c>
      <c r="GA372" s="197">
        <v>11</v>
      </c>
      <c r="GB372" s="197">
        <v>11</v>
      </c>
      <c r="GC372" s="197">
        <v>11</v>
      </c>
      <c r="GD372" s="197">
        <v>9</v>
      </c>
      <c r="GE372" s="197">
        <v>9</v>
      </c>
      <c r="GF372" s="197">
        <v>9</v>
      </c>
      <c r="GG372" s="197">
        <v>9</v>
      </c>
      <c r="GH372" s="197">
        <v>9</v>
      </c>
      <c r="GI372" s="197">
        <v>9</v>
      </c>
      <c r="GJ372" s="197">
        <v>9</v>
      </c>
      <c r="GK372" s="197">
        <v>9</v>
      </c>
      <c r="GL372" s="197">
        <v>9</v>
      </c>
      <c r="GM372" s="197">
        <v>9</v>
      </c>
      <c r="GN372" s="197">
        <v>9</v>
      </c>
      <c r="GO372" s="197">
        <v>9</v>
      </c>
      <c r="GP372" s="197">
        <v>9</v>
      </c>
      <c r="GQ372" s="197">
        <v>9</v>
      </c>
      <c r="GR372" s="197">
        <v>9</v>
      </c>
      <c r="GS372" s="197">
        <v>9</v>
      </c>
      <c r="GT372" s="197">
        <v>9</v>
      </c>
      <c r="GU372" s="197">
        <v>9</v>
      </c>
      <c r="GV372" s="197">
        <v>9</v>
      </c>
      <c r="GW372" s="197">
        <v>9</v>
      </c>
      <c r="GX372" s="197">
        <v>9</v>
      </c>
      <c r="GY372" s="197">
        <v>9</v>
      </c>
      <c r="GZ372" s="197">
        <v>9</v>
      </c>
      <c r="HA372" s="197">
        <v>9</v>
      </c>
      <c r="HB372" s="197">
        <v>9</v>
      </c>
      <c r="HC372" s="197">
        <v>9</v>
      </c>
      <c r="HD372" s="197">
        <v>9</v>
      </c>
      <c r="HE372" s="197">
        <v>1</v>
      </c>
      <c r="HF372" s="197">
        <v>9</v>
      </c>
      <c r="HG372" s="197">
        <v>9</v>
      </c>
      <c r="HH372" s="197">
        <v>9</v>
      </c>
      <c r="HI372" s="197">
        <v>9</v>
      </c>
      <c r="HJ372" s="197">
        <v>9</v>
      </c>
      <c r="HK372" s="197">
        <v>9</v>
      </c>
      <c r="HL372" s="196"/>
      <c r="HM372" s="197">
        <v>9</v>
      </c>
      <c r="HN372" s="197">
        <v>9</v>
      </c>
      <c r="HO372" s="197">
        <v>9</v>
      </c>
      <c r="HP372" s="197">
        <v>9</v>
      </c>
      <c r="HQ372" s="197">
        <v>9</v>
      </c>
      <c r="HR372" s="197">
        <v>9</v>
      </c>
      <c r="HS372" s="197">
        <v>9</v>
      </c>
      <c r="HT372" s="197">
        <v>9</v>
      </c>
      <c r="HU372" s="197">
        <v>9</v>
      </c>
      <c r="HV372" s="196"/>
      <c r="HW372" s="197">
        <v>9</v>
      </c>
      <c r="HX372" s="197">
        <v>9</v>
      </c>
      <c r="HY372" s="197">
        <v>9</v>
      </c>
      <c r="HZ372" s="197">
        <v>9</v>
      </c>
      <c r="IA372" s="197">
        <v>9</v>
      </c>
      <c r="IB372" s="197">
        <v>9</v>
      </c>
      <c r="IC372" s="197">
        <v>9</v>
      </c>
      <c r="ID372" s="197">
        <v>9</v>
      </c>
      <c r="IE372" s="197">
        <v>8</v>
      </c>
      <c r="IF372" s="197">
        <v>8</v>
      </c>
      <c r="IG372" s="197">
        <v>8</v>
      </c>
      <c r="IH372" s="197">
        <v>8</v>
      </c>
      <c r="II372" s="197">
        <v>8</v>
      </c>
      <c r="IJ372" s="197">
        <v>8</v>
      </c>
      <c r="IK372" s="197">
        <v>8</v>
      </c>
      <c r="IL372" s="197">
        <v>8</v>
      </c>
      <c r="IM372" s="197">
        <v>8</v>
      </c>
      <c r="IN372" s="197">
        <v>8</v>
      </c>
      <c r="IO372" s="197">
        <v>8</v>
      </c>
      <c r="IP372" s="197">
        <v>8</v>
      </c>
      <c r="IQ372" s="197">
        <v>8</v>
      </c>
      <c r="IR372" s="197">
        <v>8</v>
      </c>
      <c r="IS372" s="197">
        <v>8</v>
      </c>
      <c r="IT372" s="197">
        <v>8</v>
      </c>
      <c r="IU372" s="197">
        <v>8</v>
      </c>
      <c r="IV372" s="197">
        <v>8</v>
      </c>
      <c r="IW372" s="197">
        <v>8</v>
      </c>
      <c r="IX372" s="197">
        <v>8</v>
      </c>
      <c r="IY372" s="197">
        <v>8</v>
      </c>
      <c r="IZ372" s="196"/>
      <c r="JA372" s="197">
        <v>8</v>
      </c>
      <c r="JB372" s="197">
        <v>8</v>
      </c>
      <c r="JC372" s="197">
        <v>8</v>
      </c>
      <c r="JD372" s="195">
        <v>8</v>
      </c>
      <c r="JE372" s="195">
        <v>8</v>
      </c>
      <c r="JF372" s="195">
        <v>8</v>
      </c>
      <c r="JG372" s="195">
        <v>8</v>
      </c>
      <c r="JH372" s="195">
        <v>8</v>
      </c>
      <c r="JI372" s="195">
        <v>8</v>
      </c>
      <c r="JJ372" s="195"/>
      <c r="JK372" s="197">
        <v>8</v>
      </c>
      <c r="JL372" s="195">
        <v>8</v>
      </c>
      <c r="JM372" s="195">
        <v>8</v>
      </c>
      <c r="JN372" s="195">
        <v>8</v>
      </c>
      <c r="JO372" s="195">
        <v>8</v>
      </c>
      <c r="JP372" s="195">
        <v>8</v>
      </c>
      <c r="JQ372" s="196"/>
      <c r="JR372" s="195">
        <v>8</v>
      </c>
      <c r="JS372" s="195">
        <v>8</v>
      </c>
      <c r="JT372" s="195">
        <v>8</v>
      </c>
      <c r="JU372" s="195">
        <v>8</v>
      </c>
      <c r="JV372" s="195">
        <v>8</v>
      </c>
      <c r="JW372" s="195">
        <v>8</v>
      </c>
      <c r="JX372" s="195">
        <v>8</v>
      </c>
      <c r="JY372" s="195">
        <v>8</v>
      </c>
      <c r="JZ372" s="195">
        <v>8</v>
      </c>
      <c r="KA372" s="195">
        <v>8</v>
      </c>
      <c r="KB372" s="195">
        <v>8</v>
      </c>
      <c r="KC372" s="195">
        <v>8</v>
      </c>
      <c r="KD372" s="195">
        <v>8</v>
      </c>
      <c r="KE372" s="195">
        <v>8</v>
      </c>
      <c r="KF372" s="195">
        <v>8</v>
      </c>
      <c r="KG372" s="195">
        <v>8</v>
      </c>
      <c r="KH372" s="195">
        <v>8</v>
      </c>
      <c r="KI372" s="195">
        <v>8</v>
      </c>
      <c r="KJ372" s="195">
        <v>8</v>
      </c>
      <c r="KK372" s="195">
        <v>8</v>
      </c>
      <c r="KL372" s="195">
        <v>8</v>
      </c>
      <c r="KM372" s="195">
        <v>8</v>
      </c>
      <c r="KN372" s="195">
        <v>8</v>
      </c>
      <c r="KO372" s="195">
        <v>8</v>
      </c>
      <c r="KP372" s="195">
        <v>8</v>
      </c>
      <c r="KQ372" s="195">
        <v>8</v>
      </c>
      <c r="KR372" s="195">
        <v>8</v>
      </c>
      <c r="KS372" s="195">
        <v>8</v>
      </c>
      <c r="KT372" s="195">
        <v>8</v>
      </c>
      <c r="KU372" s="195">
        <v>8</v>
      </c>
      <c r="KV372" s="195">
        <v>8</v>
      </c>
      <c r="KW372" s="195">
        <v>8</v>
      </c>
      <c r="KX372" s="196"/>
      <c r="KY372" s="196"/>
      <c r="KZ372" s="196"/>
      <c r="LA372" s="196"/>
      <c r="LB372" s="195">
        <v>8</v>
      </c>
      <c r="LC372" s="195">
        <v>8</v>
      </c>
      <c r="LD372" s="195">
        <v>8</v>
      </c>
      <c r="LE372" s="195">
        <v>8</v>
      </c>
      <c r="LF372" s="195">
        <v>0</v>
      </c>
      <c r="LG372" s="195">
        <v>8</v>
      </c>
      <c r="LH372" s="196"/>
      <c r="LI372" s="196"/>
      <c r="LJ372" s="196"/>
      <c r="LK372" s="196"/>
      <c r="LL372" s="196"/>
      <c r="LM372" s="196"/>
      <c r="LN372" s="196"/>
      <c r="LO372" s="196"/>
      <c r="LP372" s="196"/>
      <c r="LQ372" s="195">
        <v>8</v>
      </c>
      <c r="LR372" s="196"/>
      <c r="LS372" s="196"/>
      <c r="LT372" s="196"/>
      <c r="LU372" s="196"/>
      <c r="LV372" s="196"/>
      <c r="LW372" s="196"/>
      <c r="LX372" s="196"/>
      <c r="LY372" s="196"/>
      <c r="LZ372" s="196"/>
      <c r="MA372" s="196"/>
      <c r="MB372" s="196"/>
      <c r="MC372" s="196"/>
      <c r="MD372" s="196"/>
      <c r="ME372" s="196"/>
      <c r="MF372" s="196"/>
      <c r="MG372" s="196"/>
      <c r="MH372" s="196"/>
      <c r="MI372" s="196"/>
      <c r="MJ372" s="196"/>
      <c r="MK372" s="196"/>
      <c r="ML372" s="196"/>
      <c r="MM372" s="196"/>
      <c r="MN372" s="195">
        <v>8</v>
      </c>
      <c r="MO372" s="195">
        <v>7</v>
      </c>
      <c r="MP372" s="196"/>
      <c r="MQ372" s="195">
        <v>7</v>
      </c>
      <c r="MR372" s="196"/>
      <c r="MS372" s="196"/>
      <c r="MT372" s="196"/>
      <c r="MU372" s="196"/>
      <c r="MV372" s="196"/>
      <c r="MW372" s="196"/>
      <c r="MX372" s="196"/>
      <c r="MY372" s="196"/>
      <c r="MZ372" s="196"/>
      <c r="NA372" s="195">
        <v>7</v>
      </c>
      <c r="NB372" s="196"/>
      <c r="NC372" s="196"/>
      <c r="ND372" s="196"/>
      <c r="NE372" s="196"/>
      <c r="NF372" s="196"/>
      <c r="NG372" s="196"/>
      <c r="NH372" s="196"/>
      <c r="NI372" s="196"/>
      <c r="NJ372" s="196"/>
      <c r="NK372" s="196"/>
      <c r="NL372" s="196"/>
      <c r="NM372" s="196"/>
      <c r="NN372" s="196"/>
      <c r="NO372" s="196"/>
      <c r="NP372" s="196"/>
      <c r="NQ372" s="196"/>
      <c r="NR372" s="196"/>
      <c r="NS372" s="196"/>
      <c r="NT372" s="196"/>
      <c r="NU372" s="196"/>
      <c r="NV372" s="196"/>
      <c r="NW372" s="196"/>
      <c r="NX372" s="196"/>
      <c r="NY372" s="196"/>
      <c r="NZ372" s="196"/>
      <c r="OA372" s="196"/>
      <c r="OB372" s="196"/>
      <c r="OC372" s="196"/>
      <c r="OD372" s="196"/>
      <c r="OE372" s="196"/>
      <c r="OF372" s="196"/>
      <c r="OG372" s="196"/>
      <c r="OH372" s="196"/>
      <c r="OI372" s="196"/>
      <c r="OJ372" s="196"/>
      <c r="OK372" s="196"/>
      <c r="OL372" s="196"/>
      <c r="OM372" s="196"/>
      <c r="ON372" s="196"/>
      <c r="OO372" s="196"/>
      <c r="OP372" s="196"/>
      <c r="OQ372" s="196"/>
      <c r="OR372" s="196"/>
      <c r="OS372" s="196"/>
      <c r="OT372" s="196"/>
      <c r="OU372" s="196"/>
      <c r="OV372" s="196"/>
      <c r="OW372" s="196"/>
      <c r="OX372" s="196"/>
      <c r="OY372" s="196"/>
      <c r="OZ372" s="196"/>
      <c r="PA372" s="196"/>
      <c r="PB372" s="196"/>
      <c r="PC372" s="196"/>
      <c r="PD372" s="196"/>
      <c r="PE372" s="196"/>
      <c r="PF372" s="196"/>
      <c r="PG372" s="196"/>
      <c r="PH372" s="196"/>
      <c r="PI372" s="196"/>
      <c r="PJ372" s="196"/>
      <c r="PK372" s="196"/>
      <c r="PL372" s="196"/>
      <c r="PM372" s="196"/>
      <c r="PN372" s="196"/>
      <c r="PO372" s="196"/>
      <c r="PP372" s="196"/>
      <c r="PQ372" s="196"/>
      <c r="PR372" s="196"/>
      <c r="PS372" s="196"/>
      <c r="PT372" s="196"/>
      <c r="PU372" s="196"/>
      <c r="PV372" s="196"/>
      <c r="PW372" s="196"/>
      <c r="PX372" s="261"/>
      <c r="PY372" s="261"/>
      <c r="PZ372" s="261"/>
      <c r="QA372" s="261"/>
      <c r="QB372" s="261"/>
      <c r="QC372" s="261"/>
      <c r="QD372" s="261"/>
      <c r="QE372" s="261"/>
      <c r="QF372" s="261"/>
      <c r="QG372" s="261"/>
      <c r="QH372" s="261"/>
      <c r="QI372" s="261"/>
      <c r="QJ372" s="261"/>
      <c r="QK372" s="261"/>
      <c r="QL372" s="261"/>
      <c r="QM372" s="261"/>
      <c r="QN372" s="261"/>
      <c r="QO372" s="261"/>
      <c r="QP372" s="261"/>
      <c r="QQ372" s="261"/>
      <c r="QR372" s="261"/>
      <c r="QS372" s="261"/>
      <c r="QT372" s="261"/>
      <c r="QU372" s="261"/>
      <c r="QV372" s="261"/>
      <c r="QW372" s="261"/>
      <c r="QX372" s="261"/>
      <c r="QY372" s="261"/>
      <c r="QZ372" s="261"/>
      <c r="RA372" s="261"/>
      <c r="RB372" s="261"/>
      <c r="RC372" s="261"/>
      <c r="RD372" s="261"/>
      <c r="RE372" s="261"/>
      <c r="RF372" s="261"/>
      <c r="RG372" s="261"/>
      <c r="RH372" s="261"/>
      <c r="RI372" s="261"/>
      <c r="RJ372" s="261"/>
      <c r="RK372" s="261"/>
      <c r="RL372" s="261"/>
      <c r="RM372" s="261"/>
      <c r="RN372" s="261"/>
      <c r="RO372" s="261"/>
      <c r="RP372" s="261"/>
      <c r="RQ372" s="261"/>
      <c r="RR372" s="261"/>
      <c r="RS372" s="261"/>
      <c r="RT372" s="261"/>
      <c r="RU372" s="261"/>
      <c r="RV372" s="261"/>
      <c r="RW372" s="261"/>
      <c r="RX372" s="261"/>
      <c r="RY372" s="261"/>
      <c r="RZ372" s="261"/>
      <c r="SA372" s="261"/>
      <c r="SB372" s="261"/>
      <c r="SC372" s="261"/>
      <c r="SD372" s="261"/>
      <c r="SE372" s="261"/>
    </row>
    <row r="373" spans="1:499" x14ac:dyDescent="0.2">
      <c r="A373" s="230" t="s">
        <v>830</v>
      </c>
      <c r="B373" s="231" t="s">
        <v>5515</v>
      </c>
      <c r="C373" s="225"/>
      <c r="D373" s="225"/>
      <c r="E373" s="225"/>
      <c r="F373" s="226" t="s">
        <v>6114</v>
      </c>
      <c r="G373" s="226" t="s">
        <v>5804</v>
      </c>
      <c r="H373" s="226" t="s">
        <v>5804</v>
      </c>
      <c r="I373" s="226" t="s">
        <v>5813</v>
      </c>
      <c r="J373" s="226"/>
      <c r="K373" s="226"/>
      <c r="L373" s="226"/>
      <c r="M373" s="226"/>
      <c r="N373" s="226" t="s">
        <v>5788</v>
      </c>
      <c r="O373" s="226" t="s">
        <v>5785</v>
      </c>
      <c r="P373" s="226"/>
      <c r="Q373" s="237">
        <v>0</v>
      </c>
      <c r="R373" s="238"/>
      <c r="S373" s="238"/>
      <c r="T373" s="238"/>
      <c r="U373" s="238"/>
      <c r="V373" s="238"/>
      <c r="W373" s="232" t="s">
        <v>5578</v>
      </c>
      <c r="X373" s="232"/>
      <c r="Y373" s="232" t="s">
        <v>5556</v>
      </c>
      <c r="Z373" s="235">
        <v>17.25</v>
      </c>
      <c r="AA373" s="235">
        <v>30.21</v>
      </c>
      <c r="AB373" s="235">
        <v>0</v>
      </c>
      <c r="AC373" s="224">
        <v>36526</v>
      </c>
      <c r="AD373" s="224">
        <v>36526</v>
      </c>
      <c r="AE373" s="125">
        <v>14</v>
      </c>
      <c r="AF373" s="125">
        <v>14</v>
      </c>
      <c r="AG373" s="125">
        <v>24</v>
      </c>
      <c r="AH373" s="236">
        <v>1</v>
      </c>
      <c r="AI373" s="236"/>
      <c r="AJ373" s="125" t="s">
        <v>6259</v>
      </c>
      <c r="AK373" s="175"/>
      <c r="AL373" s="125" t="s">
        <v>820</v>
      </c>
      <c r="AM373" s="27" t="s">
        <v>820</v>
      </c>
      <c r="AN373" s="126">
        <v>0.23</v>
      </c>
      <c r="AO373" s="126">
        <v>0</v>
      </c>
      <c r="AP373" s="126">
        <v>19.600000000000001</v>
      </c>
      <c r="AQ373" s="126">
        <v>1.1000000000000001</v>
      </c>
      <c r="AR373" s="125">
        <v>0</v>
      </c>
      <c r="AS373" s="125">
        <v>0</v>
      </c>
      <c r="AT373" s="178"/>
      <c r="AU373" s="178"/>
      <c r="AV373" s="178"/>
      <c r="AW373" s="239" t="s">
        <v>890</v>
      </c>
      <c r="AX373" s="239" t="s">
        <v>5411</v>
      </c>
      <c r="AY373" s="127"/>
      <c r="AZ373" s="127"/>
      <c r="BA373" s="128">
        <v>1</v>
      </c>
      <c r="BB373" s="128" t="s">
        <v>489</v>
      </c>
      <c r="BC373" s="128"/>
      <c r="BD373" s="128">
        <v>1</v>
      </c>
      <c r="BE373" s="129" t="s">
        <v>541</v>
      </c>
      <c r="BF373" s="130">
        <v>1</v>
      </c>
      <c r="BG373" s="240"/>
      <c r="BH373" s="241"/>
      <c r="BI373" s="190"/>
      <c r="BJ373" s="131">
        <v>0</v>
      </c>
      <c r="BK373" s="191">
        <v>11</v>
      </c>
      <c r="BL373" s="13">
        <v>0</v>
      </c>
      <c r="BM373" s="13">
        <v>0</v>
      </c>
      <c r="BN373" s="27" t="s">
        <v>702</v>
      </c>
      <c r="BO373" s="13" t="s">
        <v>702</v>
      </c>
      <c r="BP373" s="222">
        <v>0</v>
      </c>
      <c r="BQ373" s="132"/>
      <c r="BR373" s="133"/>
      <c r="BS373" s="125">
        <v>1000000000</v>
      </c>
      <c r="BT373" s="134">
        <v>18</v>
      </c>
      <c r="BU373" s="135">
        <v>0</v>
      </c>
      <c r="BV373" s="134">
        <v>0</v>
      </c>
      <c r="BW373" s="136">
        <v>0</v>
      </c>
      <c r="BX373" s="136">
        <v>0</v>
      </c>
      <c r="BY373" s="136">
        <v>0</v>
      </c>
      <c r="BZ373" s="134">
        <v>0</v>
      </c>
      <c r="CA373" s="134">
        <v>0</v>
      </c>
      <c r="CB373" s="134">
        <v>18</v>
      </c>
      <c r="CC373" s="135">
        <v>0</v>
      </c>
      <c r="CD373" s="134"/>
      <c r="CE373" s="134"/>
      <c r="CF373" s="137">
        <v>0</v>
      </c>
      <c r="CG373" s="134">
        <v>0</v>
      </c>
      <c r="CH373" s="132"/>
      <c r="CI373" s="132"/>
      <c r="CJ373" s="229" t="s">
        <v>820</v>
      </c>
      <c r="CK373" s="233" t="s">
        <v>820</v>
      </c>
      <c r="CL373" s="138">
        <v>0</v>
      </c>
      <c r="CM373" s="138">
        <v>0</v>
      </c>
      <c r="CN373" s="135">
        <v>0</v>
      </c>
      <c r="CO373" s="135">
        <v>0</v>
      </c>
      <c r="CP373" s="139"/>
      <c r="CQ373" s="135">
        <v>0</v>
      </c>
      <c r="CR373" s="179">
        <v>36526</v>
      </c>
      <c r="CS373" s="180">
        <v>43395</v>
      </c>
      <c r="CT373" s="181">
        <v>43493</v>
      </c>
      <c r="CU373" s="181">
        <v>36526</v>
      </c>
      <c r="CV373" s="181">
        <v>36526</v>
      </c>
      <c r="CW373" s="181">
        <v>36526</v>
      </c>
      <c r="CX373" s="181">
        <v>36624</v>
      </c>
      <c r="CY373" s="135">
        <v>0.18886984741557475</v>
      </c>
      <c r="CZ373" s="134">
        <v>0</v>
      </c>
      <c r="DA373" s="135">
        <v>1.3333333333333334E-2</v>
      </c>
      <c r="DB373" s="135">
        <v>0</v>
      </c>
      <c r="DC373" s="135">
        <v>0</v>
      </c>
      <c r="DD373" s="135">
        <v>0</v>
      </c>
      <c r="DE373" s="140">
        <v>0.38666666666666666</v>
      </c>
      <c r="DF373" s="13" t="s">
        <v>820</v>
      </c>
      <c r="DG373" s="80" t="s">
        <v>820</v>
      </c>
      <c r="DH373" s="18" t="b">
        <v>0</v>
      </c>
      <c r="DI373" s="79"/>
      <c r="DJ373" s="79"/>
      <c r="DK373" s="192"/>
      <c r="DL373" s="174"/>
      <c r="DM373" s="193"/>
      <c r="DN373" s="135"/>
      <c r="DO373" s="79"/>
      <c r="DP373" s="79"/>
      <c r="DQ373" s="79"/>
      <c r="DR373" s="79"/>
      <c r="DS373" s="79"/>
      <c r="DT373" s="79"/>
      <c r="DU373" s="79"/>
      <c r="DV373" s="18"/>
      <c r="DW373" s="18"/>
      <c r="DX373" s="18"/>
      <c r="DY373" s="177"/>
      <c r="DZ373" s="177">
        <v>0</v>
      </c>
      <c r="EA373" s="177">
        <v>0</v>
      </c>
      <c r="EB373" s="177">
        <v>0</v>
      </c>
      <c r="EC373" s="177">
        <v>0</v>
      </c>
      <c r="ED373" s="177">
        <v>0</v>
      </c>
      <c r="EE373" s="177">
        <v>0</v>
      </c>
      <c r="EF373" s="177">
        <v>0</v>
      </c>
      <c r="EG373" s="177">
        <v>0</v>
      </c>
      <c r="EH373" s="177">
        <v>0</v>
      </c>
      <c r="EI373" s="177">
        <v>0</v>
      </c>
      <c r="EJ373" s="177">
        <v>0</v>
      </c>
      <c r="EK373" s="177">
        <v>0</v>
      </c>
      <c r="EL373" s="177">
        <v>0</v>
      </c>
      <c r="EM373" s="177">
        <v>0</v>
      </c>
      <c r="EN373" s="177">
        <v>0</v>
      </c>
      <c r="EO373" s="177">
        <v>0</v>
      </c>
      <c r="EP373" s="177">
        <v>0</v>
      </c>
      <c r="EQ373" s="177">
        <v>0</v>
      </c>
      <c r="ER373" s="177">
        <v>0</v>
      </c>
      <c r="ES373" s="177">
        <v>0</v>
      </c>
      <c r="ET373" s="177">
        <v>0</v>
      </c>
      <c r="EU373" s="177">
        <v>0</v>
      </c>
      <c r="EV373" s="177">
        <v>0</v>
      </c>
      <c r="EW373" s="177">
        <v>0</v>
      </c>
      <c r="EX373" s="177">
        <v>0</v>
      </c>
      <c r="EY373" s="177">
        <v>0</v>
      </c>
      <c r="EZ373" s="177">
        <v>0</v>
      </c>
      <c r="FA373" s="177">
        <v>0</v>
      </c>
      <c r="FB373" s="177">
        <v>0</v>
      </c>
      <c r="FC373" s="198"/>
      <c r="FD373" s="198"/>
      <c r="FE373" s="195">
        <v>23</v>
      </c>
      <c r="FF373" s="198"/>
      <c r="FG373" s="195">
        <v>22</v>
      </c>
      <c r="FH373" s="195">
        <v>21</v>
      </c>
      <c r="FI373" s="195">
        <v>21</v>
      </c>
      <c r="FJ373" s="195">
        <v>21</v>
      </c>
      <c r="FK373" s="195">
        <v>21</v>
      </c>
      <c r="FL373" s="195">
        <v>21</v>
      </c>
      <c r="FM373" s="195">
        <v>21</v>
      </c>
      <c r="FN373" s="195">
        <v>21</v>
      </c>
      <c r="FO373" s="195">
        <v>21</v>
      </c>
      <c r="FP373" s="195">
        <v>21</v>
      </c>
      <c r="FQ373" s="195">
        <v>21</v>
      </c>
      <c r="FR373" s="195">
        <v>21</v>
      </c>
      <c r="FS373" s="195">
        <v>21</v>
      </c>
      <c r="FT373" s="195">
        <v>21</v>
      </c>
      <c r="FU373" s="195">
        <v>21</v>
      </c>
      <c r="FV373" s="195">
        <v>21</v>
      </c>
      <c r="FW373" s="195">
        <v>21</v>
      </c>
      <c r="FX373" s="195">
        <v>21</v>
      </c>
      <c r="FY373" s="195">
        <v>21</v>
      </c>
      <c r="FZ373" s="195">
        <v>21</v>
      </c>
      <c r="GA373" s="195">
        <v>21</v>
      </c>
      <c r="GB373" s="195">
        <v>21</v>
      </c>
      <c r="GC373" s="195">
        <v>21</v>
      </c>
      <c r="GD373" s="195">
        <v>19</v>
      </c>
      <c r="GE373" s="195">
        <v>19</v>
      </c>
      <c r="GF373" s="195">
        <v>19</v>
      </c>
      <c r="GG373" s="195">
        <v>19</v>
      </c>
      <c r="GH373" s="195">
        <v>19</v>
      </c>
      <c r="GI373" s="195">
        <v>19</v>
      </c>
      <c r="GJ373" s="195">
        <v>19</v>
      </c>
      <c r="GK373" s="195">
        <v>19</v>
      </c>
      <c r="GL373" s="195">
        <v>19</v>
      </c>
      <c r="GM373" s="195">
        <v>19</v>
      </c>
      <c r="GN373" s="195">
        <v>19</v>
      </c>
      <c r="GO373" s="195">
        <v>19</v>
      </c>
      <c r="GP373" s="195">
        <v>19</v>
      </c>
      <c r="GQ373" s="195">
        <v>19</v>
      </c>
      <c r="GR373" s="195">
        <v>19</v>
      </c>
      <c r="GS373" s="195">
        <v>19</v>
      </c>
      <c r="GT373" s="195">
        <v>18</v>
      </c>
      <c r="GU373" s="195">
        <v>18</v>
      </c>
      <c r="GV373" s="195">
        <v>18</v>
      </c>
      <c r="GW373" s="195">
        <v>18</v>
      </c>
      <c r="GX373" s="195">
        <v>18</v>
      </c>
      <c r="GY373" s="195">
        <v>18</v>
      </c>
      <c r="GZ373" s="195">
        <v>18</v>
      </c>
      <c r="HA373" s="195">
        <v>18</v>
      </c>
      <c r="HB373" s="195">
        <v>18</v>
      </c>
      <c r="HC373" s="195">
        <v>18</v>
      </c>
      <c r="HD373" s="195">
        <v>18</v>
      </c>
      <c r="HE373" s="195">
        <v>1</v>
      </c>
      <c r="HF373" s="195">
        <v>18</v>
      </c>
      <c r="HG373" s="195">
        <v>18</v>
      </c>
      <c r="HH373" s="195">
        <v>18</v>
      </c>
      <c r="HI373" s="197">
        <v>18</v>
      </c>
      <c r="HJ373" s="197">
        <v>18</v>
      </c>
      <c r="HK373" s="197">
        <v>18</v>
      </c>
      <c r="HL373" s="198"/>
      <c r="HM373" s="197">
        <v>18</v>
      </c>
      <c r="HN373" s="197">
        <v>18</v>
      </c>
      <c r="HO373" s="197">
        <v>18</v>
      </c>
      <c r="HP373" s="197">
        <v>18</v>
      </c>
      <c r="HQ373" s="197">
        <v>18</v>
      </c>
      <c r="HR373" s="197">
        <v>18</v>
      </c>
      <c r="HS373" s="197">
        <v>18</v>
      </c>
      <c r="HT373" s="197">
        <v>18</v>
      </c>
      <c r="HU373" s="197">
        <v>18</v>
      </c>
      <c r="HV373" s="198"/>
      <c r="HW373" s="197">
        <v>18</v>
      </c>
      <c r="HX373" s="197">
        <v>18</v>
      </c>
      <c r="HY373" s="197">
        <v>18</v>
      </c>
      <c r="HZ373" s="197">
        <v>18</v>
      </c>
      <c r="IA373" s="197">
        <v>18</v>
      </c>
      <c r="IB373" s="197">
        <v>18</v>
      </c>
      <c r="IC373" s="197">
        <v>18</v>
      </c>
      <c r="ID373" s="197">
        <v>18</v>
      </c>
      <c r="IE373" s="197">
        <v>18</v>
      </c>
      <c r="IF373" s="197">
        <v>18</v>
      </c>
      <c r="IG373" s="197">
        <v>18</v>
      </c>
      <c r="IH373" s="197">
        <v>18</v>
      </c>
      <c r="II373" s="197">
        <v>18</v>
      </c>
      <c r="IJ373" s="197">
        <v>18</v>
      </c>
      <c r="IK373" s="197">
        <v>18</v>
      </c>
      <c r="IL373" s="197">
        <v>18</v>
      </c>
      <c r="IM373" s="197">
        <v>18</v>
      </c>
      <c r="IN373" s="197">
        <v>18</v>
      </c>
      <c r="IO373" s="197">
        <v>18</v>
      </c>
      <c r="IP373" s="197">
        <v>18</v>
      </c>
      <c r="IQ373" s="197">
        <v>18</v>
      </c>
      <c r="IR373" s="197">
        <v>18</v>
      </c>
      <c r="IS373" s="197">
        <v>18</v>
      </c>
      <c r="IT373" s="197">
        <v>18</v>
      </c>
      <c r="IU373" s="197">
        <v>18</v>
      </c>
      <c r="IV373" s="197">
        <v>18</v>
      </c>
      <c r="IW373" s="197">
        <v>18</v>
      </c>
      <c r="IX373" s="197">
        <v>18</v>
      </c>
      <c r="IY373" s="197">
        <v>18</v>
      </c>
      <c r="IZ373" s="198"/>
      <c r="JA373" s="197">
        <v>18</v>
      </c>
      <c r="JB373" s="197">
        <v>18</v>
      </c>
      <c r="JC373" s="197">
        <v>18</v>
      </c>
      <c r="JD373" s="195">
        <v>18</v>
      </c>
      <c r="JE373" s="195">
        <v>18</v>
      </c>
      <c r="JF373" s="195">
        <v>18</v>
      </c>
      <c r="JG373" s="195">
        <v>18</v>
      </c>
      <c r="JH373" s="195">
        <v>18</v>
      </c>
      <c r="JI373" s="195">
        <v>18</v>
      </c>
      <c r="JJ373" s="195"/>
      <c r="JK373" s="197">
        <v>18</v>
      </c>
      <c r="JL373" s="197">
        <v>18</v>
      </c>
      <c r="JM373" s="197">
        <v>18</v>
      </c>
      <c r="JN373" s="197">
        <v>18</v>
      </c>
      <c r="JO373" s="197">
        <v>18</v>
      </c>
      <c r="JP373" s="197">
        <v>18</v>
      </c>
      <c r="JQ373" s="198"/>
      <c r="JR373" s="197">
        <v>18</v>
      </c>
      <c r="JS373" s="197">
        <v>18</v>
      </c>
      <c r="JT373" s="197">
        <v>18</v>
      </c>
      <c r="JU373" s="197">
        <v>18</v>
      </c>
      <c r="JV373" s="197">
        <v>18</v>
      </c>
      <c r="JW373" s="197">
        <v>18</v>
      </c>
      <c r="JX373" s="197">
        <v>18</v>
      </c>
      <c r="JY373" s="197">
        <v>18</v>
      </c>
      <c r="JZ373" s="197">
        <v>18</v>
      </c>
      <c r="KA373" s="197">
        <v>18</v>
      </c>
      <c r="KB373" s="197">
        <v>18</v>
      </c>
      <c r="KC373" s="197">
        <v>18</v>
      </c>
      <c r="KD373" s="197">
        <v>18</v>
      </c>
      <c r="KE373" s="197">
        <v>18</v>
      </c>
      <c r="KF373" s="197">
        <v>18</v>
      </c>
      <c r="KG373" s="197">
        <v>18</v>
      </c>
      <c r="KH373" s="197">
        <v>18</v>
      </c>
      <c r="KI373" s="197">
        <v>18</v>
      </c>
      <c r="KJ373" s="197">
        <v>18</v>
      </c>
      <c r="KK373" s="197">
        <v>18</v>
      </c>
      <c r="KL373" s="197">
        <v>18</v>
      </c>
      <c r="KM373" s="197">
        <v>18</v>
      </c>
      <c r="KN373" s="197">
        <v>18</v>
      </c>
      <c r="KO373" s="197">
        <v>18</v>
      </c>
      <c r="KP373" s="197">
        <v>18</v>
      </c>
      <c r="KQ373" s="197">
        <v>18</v>
      </c>
      <c r="KR373" s="197">
        <v>18</v>
      </c>
      <c r="KS373" s="197">
        <v>18</v>
      </c>
      <c r="KT373" s="197">
        <v>18</v>
      </c>
      <c r="KU373" s="197">
        <v>18</v>
      </c>
      <c r="KV373" s="197">
        <v>18</v>
      </c>
      <c r="KW373" s="197">
        <v>18</v>
      </c>
      <c r="KX373" s="198"/>
      <c r="KY373" s="198"/>
      <c r="KZ373" s="198"/>
      <c r="LA373" s="198"/>
      <c r="LB373" s="197">
        <v>18</v>
      </c>
      <c r="LC373" s="197">
        <v>18</v>
      </c>
      <c r="LD373" s="197">
        <v>18</v>
      </c>
      <c r="LE373" s="197">
        <v>18</v>
      </c>
      <c r="LF373" s="197">
        <v>0</v>
      </c>
      <c r="LG373" s="197">
        <v>18</v>
      </c>
      <c r="LH373" s="198"/>
      <c r="LI373" s="198"/>
      <c r="LJ373" s="198"/>
      <c r="LK373" s="198"/>
      <c r="LL373" s="198"/>
      <c r="LM373" s="198"/>
      <c r="LN373" s="198"/>
      <c r="LO373" s="198"/>
      <c r="LP373" s="198"/>
      <c r="LQ373" s="197">
        <v>18</v>
      </c>
      <c r="LR373" s="198"/>
      <c r="LS373" s="198"/>
      <c r="LT373" s="198"/>
      <c r="LU373" s="198"/>
      <c r="LV373" s="198"/>
      <c r="LW373" s="198"/>
      <c r="LX373" s="198"/>
      <c r="LY373" s="198"/>
      <c r="LZ373" s="198"/>
      <c r="MA373" s="198"/>
      <c r="MB373" s="198"/>
      <c r="MC373" s="198"/>
      <c r="MD373" s="198"/>
      <c r="ME373" s="198"/>
      <c r="MF373" s="198"/>
      <c r="MG373" s="198"/>
      <c r="MH373" s="198"/>
      <c r="MI373" s="198"/>
      <c r="MJ373" s="198"/>
      <c r="MK373" s="198"/>
      <c r="ML373" s="198"/>
      <c r="MM373" s="198"/>
      <c r="MN373" s="197">
        <v>18</v>
      </c>
      <c r="MO373" s="197">
        <v>18</v>
      </c>
      <c r="MP373" s="198"/>
      <c r="MQ373" s="197">
        <v>18</v>
      </c>
      <c r="MR373" s="198"/>
      <c r="MS373" s="198"/>
      <c r="MT373" s="198"/>
      <c r="MU373" s="198"/>
      <c r="MV373" s="198"/>
      <c r="MW373" s="198"/>
      <c r="MX373" s="198"/>
      <c r="MY373" s="198"/>
      <c r="MZ373" s="198"/>
      <c r="NA373" s="197">
        <v>18</v>
      </c>
      <c r="NB373" s="198"/>
      <c r="NC373" s="198"/>
      <c r="ND373" s="198"/>
      <c r="NE373" s="198"/>
      <c r="NF373" s="198"/>
      <c r="NG373" s="198"/>
      <c r="NH373" s="198"/>
      <c r="NI373" s="198"/>
      <c r="NJ373" s="198"/>
      <c r="NK373" s="198"/>
      <c r="NL373" s="198"/>
      <c r="NM373" s="198"/>
      <c r="NN373" s="198"/>
      <c r="NO373" s="198"/>
      <c r="NP373" s="198"/>
      <c r="NQ373" s="198"/>
      <c r="NR373" s="198"/>
      <c r="NS373" s="198"/>
      <c r="NT373" s="198"/>
      <c r="NU373" s="198"/>
      <c r="NV373" s="198"/>
      <c r="NW373" s="198"/>
      <c r="NX373" s="198"/>
      <c r="NY373" s="198"/>
      <c r="NZ373" s="198"/>
      <c r="OA373" s="198"/>
      <c r="OB373" s="198"/>
      <c r="OC373" s="198"/>
      <c r="OD373" s="198"/>
      <c r="OE373" s="198"/>
      <c r="OF373" s="198"/>
      <c r="OG373" s="198"/>
      <c r="OH373" s="198"/>
      <c r="OI373" s="198"/>
      <c r="OJ373" s="198"/>
      <c r="OK373" s="198"/>
      <c r="OL373" s="198"/>
      <c r="OM373" s="198"/>
      <c r="ON373" s="198"/>
      <c r="OO373" s="198"/>
      <c r="OP373" s="198"/>
      <c r="OQ373" s="198"/>
      <c r="OR373" s="198"/>
      <c r="OS373" s="198"/>
      <c r="OT373" s="198"/>
      <c r="OU373" s="198"/>
      <c r="OV373" s="198"/>
      <c r="OW373" s="198"/>
      <c r="OX373" s="198"/>
      <c r="OY373" s="198"/>
      <c r="OZ373" s="198"/>
      <c r="PA373" s="198"/>
      <c r="PB373" s="198"/>
      <c r="PC373" s="198"/>
      <c r="PD373" s="198"/>
      <c r="PE373" s="198"/>
      <c r="PF373" s="198"/>
      <c r="PG373" s="198"/>
      <c r="PH373" s="198"/>
      <c r="PI373" s="198"/>
      <c r="PJ373" s="198"/>
      <c r="PK373" s="198"/>
      <c r="PL373" s="198"/>
      <c r="PM373" s="198"/>
      <c r="PN373" s="198"/>
      <c r="PO373" s="198"/>
      <c r="PP373" s="198"/>
      <c r="PQ373" s="198"/>
      <c r="PR373" s="198"/>
      <c r="PS373" s="198"/>
      <c r="PT373" s="198"/>
      <c r="PU373" s="198"/>
      <c r="PV373" s="198"/>
      <c r="PW373" s="198"/>
      <c r="PX373" s="261"/>
      <c r="PY373" s="261"/>
      <c r="PZ373" s="261"/>
      <c r="QA373" s="261"/>
      <c r="QB373" s="261"/>
      <c r="QC373" s="261"/>
      <c r="QD373" s="261"/>
      <c r="QE373" s="261"/>
      <c r="QF373" s="261"/>
      <c r="QG373" s="261"/>
      <c r="QH373" s="261"/>
      <c r="QI373" s="261"/>
      <c r="QJ373" s="261"/>
      <c r="QK373" s="261"/>
      <c r="QL373" s="261"/>
      <c r="QM373" s="261"/>
      <c r="QN373" s="261"/>
      <c r="QO373" s="261"/>
      <c r="QP373" s="261"/>
      <c r="QQ373" s="261"/>
      <c r="QR373" s="261"/>
      <c r="QS373" s="261"/>
      <c r="QT373" s="261"/>
      <c r="QU373" s="261"/>
      <c r="QV373" s="261"/>
      <c r="QW373" s="261"/>
      <c r="QX373" s="261"/>
      <c r="QY373" s="261"/>
      <c r="QZ373" s="261"/>
      <c r="RA373" s="261"/>
      <c r="RB373" s="261"/>
      <c r="RC373" s="261"/>
      <c r="RD373" s="261"/>
      <c r="RE373" s="261"/>
      <c r="RF373" s="261"/>
      <c r="RG373" s="261"/>
      <c r="RH373" s="261"/>
      <c r="RI373" s="261"/>
      <c r="RJ373" s="261"/>
      <c r="RK373" s="261"/>
      <c r="RL373" s="261"/>
      <c r="RM373" s="261"/>
      <c r="RN373" s="261"/>
      <c r="RO373" s="261"/>
      <c r="RP373" s="261"/>
      <c r="RQ373" s="261"/>
      <c r="RR373" s="261"/>
      <c r="RS373" s="261"/>
      <c r="RT373" s="261"/>
      <c r="RU373" s="261"/>
      <c r="RV373" s="261"/>
      <c r="RW373" s="261"/>
      <c r="RX373" s="261"/>
      <c r="RY373" s="261"/>
      <c r="RZ373" s="261"/>
      <c r="SA373" s="261"/>
      <c r="SB373" s="261"/>
      <c r="SC373" s="261"/>
      <c r="SD373" s="261"/>
      <c r="SE373" s="261"/>
    </row>
    <row r="374" spans="1:499" x14ac:dyDescent="0.2">
      <c r="A374" s="230" t="s">
        <v>830</v>
      </c>
      <c r="B374" s="231" t="s">
        <v>5516</v>
      </c>
      <c r="C374" s="225"/>
      <c r="D374" s="225"/>
      <c r="E374" s="225"/>
      <c r="F374" s="226" t="s">
        <v>6115</v>
      </c>
      <c r="G374" s="226" t="s">
        <v>5804</v>
      </c>
      <c r="H374" s="226" t="s">
        <v>5804</v>
      </c>
      <c r="I374" s="226" t="s">
        <v>5813</v>
      </c>
      <c r="J374" s="226"/>
      <c r="K374" s="226"/>
      <c r="L374" s="226"/>
      <c r="M374" s="226"/>
      <c r="N374" s="226" t="s">
        <v>5788</v>
      </c>
      <c r="O374" s="226" t="s">
        <v>5785</v>
      </c>
      <c r="P374" s="226"/>
      <c r="Q374" s="237">
        <v>0</v>
      </c>
      <c r="R374" s="238"/>
      <c r="S374" s="238"/>
      <c r="T374" s="238"/>
      <c r="U374" s="238"/>
      <c r="V374" s="238"/>
      <c r="W374" s="232" t="s">
        <v>5555</v>
      </c>
      <c r="X374" s="232"/>
      <c r="Y374" s="232" t="s">
        <v>5556</v>
      </c>
      <c r="Z374" s="235">
        <v>11.94</v>
      </c>
      <c r="AA374" s="235">
        <v>20.92</v>
      </c>
      <c r="AB374" s="235">
        <v>0</v>
      </c>
      <c r="AC374" s="224">
        <v>36526</v>
      </c>
      <c r="AD374" s="224">
        <v>36526</v>
      </c>
      <c r="AE374" s="125">
        <v>14</v>
      </c>
      <c r="AF374" s="125">
        <v>14</v>
      </c>
      <c r="AG374" s="125">
        <v>24</v>
      </c>
      <c r="AH374" s="236">
        <v>1</v>
      </c>
      <c r="AI374" s="236"/>
      <c r="AJ374" s="125" t="s">
        <v>6259</v>
      </c>
      <c r="AK374" s="175"/>
      <c r="AL374" s="125" t="s">
        <v>820</v>
      </c>
      <c r="AM374" s="27" t="s">
        <v>820</v>
      </c>
      <c r="AN374" s="126">
        <v>0.12</v>
      </c>
      <c r="AO374" s="126">
        <v>0</v>
      </c>
      <c r="AP374" s="126">
        <v>12.5</v>
      </c>
      <c r="AQ374" s="126">
        <v>2.1</v>
      </c>
      <c r="AR374" s="125">
        <v>0</v>
      </c>
      <c r="AS374" s="125">
        <v>0</v>
      </c>
      <c r="AT374" s="178"/>
      <c r="AU374" s="178"/>
      <c r="AV374" s="178"/>
      <c r="AW374" s="239" t="s">
        <v>890</v>
      </c>
      <c r="AX374" s="239" t="s">
        <v>5411</v>
      </c>
      <c r="AY374" s="127"/>
      <c r="AZ374" s="127"/>
      <c r="BA374" s="128">
        <v>1</v>
      </c>
      <c r="BB374" s="128" t="s">
        <v>489</v>
      </c>
      <c r="BC374" s="128"/>
      <c r="BD374" s="128">
        <v>1</v>
      </c>
      <c r="BE374" s="129" t="s">
        <v>541</v>
      </c>
      <c r="BF374" s="130">
        <v>1</v>
      </c>
      <c r="BG374" s="240"/>
      <c r="BH374" s="241"/>
      <c r="BI374" s="190"/>
      <c r="BJ374" s="131">
        <v>0</v>
      </c>
      <c r="BK374" s="191">
        <v>6</v>
      </c>
      <c r="BL374" s="13">
        <v>0</v>
      </c>
      <c r="BM374" s="13">
        <v>0</v>
      </c>
      <c r="BN374" s="27" t="s">
        <v>702</v>
      </c>
      <c r="BO374" s="13" t="s">
        <v>702</v>
      </c>
      <c r="BP374" s="222">
        <v>0</v>
      </c>
      <c r="BQ374" s="132"/>
      <c r="BR374" s="133"/>
      <c r="BS374" s="125">
        <v>1000000000</v>
      </c>
      <c r="BT374" s="134">
        <v>6</v>
      </c>
      <c r="BU374" s="135">
        <v>0</v>
      </c>
      <c r="BV374" s="134">
        <v>0</v>
      </c>
      <c r="BW374" s="136">
        <v>0</v>
      </c>
      <c r="BX374" s="136">
        <v>0</v>
      </c>
      <c r="BY374" s="136">
        <v>0</v>
      </c>
      <c r="BZ374" s="134">
        <v>0</v>
      </c>
      <c r="CA374" s="134">
        <v>0</v>
      </c>
      <c r="CB374" s="134">
        <v>6</v>
      </c>
      <c r="CC374" s="135">
        <v>0</v>
      </c>
      <c r="CD374" s="134"/>
      <c r="CE374" s="134"/>
      <c r="CF374" s="137">
        <v>0</v>
      </c>
      <c r="CG374" s="134">
        <v>0</v>
      </c>
      <c r="CH374" s="132"/>
      <c r="CI374" s="132"/>
      <c r="CJ374" s="229" t="s">
        <v>820</v>
      </c>
      <c r="CK374" s="233" t="s">
        <v>820</v>
      </c>
      <c r="CL374" s="138">
        <v>0</v>
      </c>
      <c r="CM374" s="138">
        <v>0</v>
      </c>
      <c r="CN374" s="135">
        <v>0</v>
      </c>
      <c r="CO374" s="135">
        <v>0</v>
      </c>
      <c r="CP374" s="139"/>
      <c r="CQ374" s="135">
        <v>0</v>
      </c>
      <c r="CR374" s="179">
        <v>36526</v>
      </c>
      <c r="CS374" s="180">
        <v>43395</v>
      </c>
      <c r="CT374" s="181">
        <v>43493</v>
      </c>
      <c r="CU374" s="181">
        <v>36526</v>
      </c>
      <c r="CV374" s="181">
        <v>36526</v>
      </c>
      <c r="CW374" s="181">
        <v>36526</v>
      </c>
      <c r="CX374" s="181">
        <v>36624</v>
      </c>
      <c r="CY374" s="135">
        <v>0.19431577570968145</v>
      </c>
      <c r="CZ374" s="134">
        <v>0</v>
      </c>
      <c r="DA374" s="135">
        <v>1.3333333333333334E-2</v>
      </c>
      <c r="DB374" s="135">
        <v>0</v>
      </c>
      <c r="DC374" s="135">
        <v>0</v>
      </c>
      <c r="DD374" s="135">
        <v>0</v>
      </c>
      <c r="DE374" s="140">
        <v>0.38666666666666666</v>
      </c>
      <c r="DF374" s="13" t="s">
        <v>820</v>
      </c>
      <c r="DG374" s="80" t="s">
        <v>820</v>
      </c>
      <c r="DH374" s="18" t="b">
        <v>0</v>
      </c>
      <c r="DI374" s="79"/>
      <c r="DJ374" s="79"/>
      <c r="DK374" s="192"/>
      <c r="DL374" s="174"/>
      <c r="DM374" s="193"/>
      <c r="DN374" s="135"/>
      <c r="DO374" s="79"/>
      <c r="DP374" s="79"/>
      <c r="DQ374" s="79"/>
      <c r="DR374" s="79"/>
      <c r="DS374" s="79"/>
      <c r="DT374" s="79"/>
      <c r="DU374" s="79"/>
      <c r="DV374" s="18"/>
      <c r="DW374" s="18"/>
      <c r="DX374" s="18"/>
      <c r="DY374" s="177"/>
      <c r="DZ374" s="177">
        <v>0</v>
      </c>
      <c r="EA374" s="177">
        <v>0</v>
      </c>
      <c r="EB374" s="177">
        <v>0</v>
      </c>
      <c r="EC374" s="177">
        <v>0</v>
      </c>
      <c r="ED374" s="177">
        <v>0</v>
      </c>
      <c r="EE374" s="177">
        <v>0</v>
      </c>
      <c r="EF374" s="177">
        <v>0</v>
      </c>
      <c r="EG374" s="177">
        <v>0</v>
      </c>
      <c r="EH374" s="177">
        <v>0</v>
      </c>
      <c r="EI374" s="177">
        <v>0</v>
      </c>
      <c r="EJ374" s="177">
        <v>0</v>
      </c>
      <c r="EK374" s="177">
        <v>0</v>
      </c>
      <c r="EL374" s="177">
        <v>0</v>
      </c>
      <c r="EM374" s="177">
        <v>0</v>
      </c>
      <c r="EN374" s="177">
        <v>0</v>
      </c>
      <c r="EO374" s="177">
        <v>0</v>
      </c>
      <c r="EP374" s="177">
        <v>0</v>
      </c>
      <c r="EQ374" s="177">
        <v>0</v>
      </c>
      <c r="ER374" s="177">
        <v>0</v>
      </c>
      <c r="ES374" s="177">
        <v>0</v>
      </c>
      <c r="ET374" s="177">
        <v>0</v>
      </c>
      <c r="EU374" s="177">
        <v>0</v>
      </c>
      <c r="EV374" s="177">
        <v>0</v>
      </c>
      <c r="EW374" s="177">
        <v>0</v>
      </c>
      <c r="EX374" s="177">
        <v>0</v>
      </c>
      <c r="EY374" s="177">
        <v>0</v>
      </c>
      <c r="EZ374" s="177">
        <v>0</v>
      </c>
      <c r="FA374" s="177">
        <v>0</v>
      </c>
      <c r="FB374" s="177">
        <v>0</v>
      </c>
      <c r="FC374" s="196"/>
      <c r="FD374" s="196"/>
      <c r="FE374" s="197">
        <v>9</v>
      </c>
      <c r="FF374" s="196"/>
      <c r="FG374" s="195">
        <v>8</v>
      </c>
      <c r="FH374" s="195">
        <v>8</v>
      </c>
      <c r="FI374" s="197">
        <v>8</v>
      </c>
      <c r="FJ374" s="197">
        <v>8</v>
      </c>
      <c r="FK374" s="197">
        <v>8</v>
      </c>
      <c r="FL374" s="197">
        <v>8</v>
      </c>
      <c r="FM374" s="197">
        <v>8</v>
      </c>
      <c r="FN374" s="197">
        <v>8</v>
      </c>
      <c r="FO374" s="197">
        <v>8</v>
      </c>
      <c r="FP374" s="197">
        <v>8</v>
      </c>
      <c r="FQ374" s="197">
        <v>8</v>
      </c>
      <c r="FR374" s="197">
        <v>8</v>
      </c>
      <c r="FS374" s="197">
        <v>8</v>
      </c>
      <c r="FT374" s="197">
        <v>8</v>
      </c>
      <c r="FU374" s="197">
        <v>8</v>
      </c>
      <c r="FV374" s="197">
        <v>8</v>
      </c>
      <c r="FW374" s="197">
        <v>8</v>
      </c>
      <c r="FX374" s="197">
        <v>8</v>
      </c>
      <c r="FY374" s="197">
        <v>8</v>
      </c>
      <c r="FZ374" s="197">
        <v>8</v>
      </c>
      <c r="GA374" s="197">
        <v>8</v>
      </c>
      <c r="GB374" s="197">
        <v>8</v>
      </c>
      <c r="GC374" s="197">
        <v>8</v>
      </c>
      <c r="GD374" s="197">
        <v>8</v>
      </c>
      <c r="GE374" s="197">
        <v>8</v>
      </c>
      <c r="GF374" s="197">
        <v>8</v>
      </c>
      <c r="GG374" s="197">
        <v>8</v>
      </c>
      <c r="GH374" s="197">
        <v>8</v>
      </c>
      <c r="GI374" s="197">
        <v>8</v>
      </c>
      <c r="GJ374" s="197">
        <v>8</v>
      </c>
      <c r="GK374" s="197">
        <v>8</v>
      </c>
      <c r="GL374" s="197">
        <v>8</v>
      </c>
      <c r="GM374" s="197">
        <v>8</v>
      </c>
      <c r="GN374" s="197">
        <v>8</v>
      </c>
      <c r="GO374" s="197">
        <v>8</v>
      </c>
      <c r="GP374" s="197">
        <v>8</v>
      </c>
      <c r="GQ374" s="197">
        <v>8</v>
      </c>
      <c r="GR374" s="197">
        <v>8</v>
      </c>
      <c r="GS374" s="197">
        <v>8</v>
      </c>
      <c r="GT374" s="197">
        <v>7</v>
      </c>
      <c r="GU374" s="197">
        <v>7</v>
      </c>
      <c r="GV374" s="197">
        <v>7</v>
      </c>
      <c r="GW374" s="197">
        <v>7</v>
      </c>
      <c r="GX374" s="197">
        <v>7</v>
      </c>
      <c r="GY374" s="197">
        <v>7</v>
      </c>
      <c r="GZ374" s="197">
        <v>7</v>
      </c>
      <c r="HA374" s="197">
        <v>7</v>
      </c>
      <c r="HB374" s="197">
        <v>7</v>
      </c>
      <c r="HC374" s="197">
        <v>7</v>
      </c>
      <c r="HD374" s="197">
        <v>7</v>
      </c>
      <c r="HE374" s="197">
        <v>1</v>
      </c>
      <c r="HF374" s="197">
        <v>7</v>
      </c>
      <c r="HG374" s="197">
        <v>7</v>
      </c>
      <c r="HH374" s="197">
        <v>7</v>
      </c>
      <c r="HI374" s="197">
        <v>7</v>
      </c>
      <c r="HJ374" s="197">
        <v>7</v>
      </c>
      <c r="HK374" s="197">
        <v>7</v>
      </c>
      <c r="HL374" s="196"/>
      <c r="HM374" s="197">
        <v>7</v>
      </c>
      <c r="HN374" s="197">
        <v>7</v>
      </c>
      <c r="HO374" s="197">
        <v>7</v>
      </c>
      <c r="HP374" s="197">
        <v>7</v>
      </c>
      <c r="HQ374" s="197">
        <v>7</v>
      </c>
      <c r="HR374" s="197">
        <v>7</v>
      </c>
      <c r="HS374" s="197">
        <v>7</v>
      </c>
      <c r="HT374" s="197">
        <v>7</v>
      </c>
      <c r="HU374" s="197">
        <v>7</v>
      </c>
      <c r="HV374" s="196"/>
      <c r="HW374" s="197">
        <v>7</v>
      </c>
      <c r="HX374" s="197">
        <v>7</v>
      </c>
      <c r="HY374" s="197">
        <v>7</v>
      </c>
      <c r="HZ374" s="197">
        <v>7</v>
      </c>
      <c r="IA374" s="197">
        <v>7</v>
      </c>
      <c r="IB374" s="197">
        <v>7</v>
      </c>
      <c r="IC374" s="197">
        <v>7</v>
      </c>
      <c r="ID374" s="197">
        <v>7</v>
      </c>
      <c r="IE374" s="197">
        <v>7</v>
      </c>
      <c r="IF374" s="197">
        <v>7</v>
      </c>
      <c r="IG374" s="197">
        <v>7</v>
      </c>
      <c r="IH374" s="197">
        <v>7</v>
      </c>
      <c r="II374" s="197">
        <v>7</v>
      </c>
      <c r="IJ374" s="197">
        <v>7</v>
      </c>
      <c r="IK374" s="197">
        <v>7</v>
      </c>
      <c r="IL374" s="197">
        <v>7</v>
      </c>
      <c r="IM374" s="197">
        <v>7</v>
      </c>
      <c r="IN374" s="197">
        <v>7</v>
      </c>
      <c r="IO374" s="197">
        <v>7</v>
      </c>
      <c r="IP374" s="197">
        <v>7</v>
      </c>
      <c r="IQ374" s="197">
        <v>7</v>
      </c>
      <c r="IR374" s="197">
        <v>7</v>
      </c>
      <c r="IS374" s="197">
        <v>7</v>
      </c>
      <c r="IT374" s="197">
        <v>7</v>
      </c>
      <c r="IU374" s="197">
        <v>7</v>
      </c>
      <c r="IV374" s="197">
        <v>7</v>
      </c>
      <c r="IW374" s="197">
        <v>7</v>
      </c>
      <c r="IX374" s="197">
        <v>7</v>
      </c>
      <c r="IY374" s="197">
        <v>7</v>
      </c>
      <c r="IZ374" s="196"/>
      <c r="JA374" s="197">
        <v>7</v>
      </c>
      <c r="JB374" s="197">
        <v>7</v>
      </c>
      <c r="JC374" s="197">
        <v>7</v>
      </c>
      <c r="JD374" s="195">
        <v>7</v>
      </c>
      <c r="JE374" s="195">
        <v>7</v>
      </c>
      <c r="JF374" s="195">
        <v>7</v>
      </c>
      <c r="JG374" s="195">
        <v>7</v>
      </c>
      <c r="JH374" s="195">
        <v>7</v>
      </c>
      <c r="JI374" s="195">
        <v>7</v>
      </c>
      <c r="JJ374" s="195"/>
      <c r="JK374" s="197">
        <v>7</v>
      </c>
      <c r="JL374" s="195">
        <v>7</v>
      </c>
      <c r="JM374" s="195">
        <v>7</v>
      </c>
      <c r="JN374" s="195">
        <v>7</v>
      </c>
      <c r="JO374" s="195">
        <v>7</v>
      </c>
      <c r="JP374" s="195">
        <v>7</v>
      </c>
      <c r="JQ374" s="196"/>
      <c r="JR374" s="195">
        <v>7</v>
      </c>
      <c r="JS374" s="195">
        <v>7</v>
      </c>
      <c r="JT374" s="195">
        <v>7</v>
      </c>
      <c r="JU374" s="195">
        <v>7</v>
      </c>
      <c r="JV374" s="195">
        <v>7</v>
      </c>
      <c r="JW374" s="195">
        <v>7</v>
      </c>
      <c r="JX374" s="195">
        <v>7</v>
      </c>
      <c r="JY374" s="195">
        <v>7</v>
      </c>
      <c r="JZ374" s="195">
        <v>7</v>
      </c>
      <c r="KA374" s="195">
        <v>7</v>
      </c>
      <c r="KB374" s="195">
        <v>7</v>
      </c>
      <c r="KC374" s="195">
        <v>7</v>
      </c>
      <c r="KD374" s="195">
        <v>7</v>
      </c>
      <c r="KE374" s="195">
        <v>7</v>
      </c>
      <c r="KF374" s="195">
        <v>7</v>
      </c>
      <c r="KG374" s="195">
        <v>7</v>
      </c>
      <c r="KH374" s="195">
        <v>7</v>
      </c>
      <c r="KI374" s="195">
        <v>7</v>
      </c>
      <c r="KJ374" s="195">
        <v>7</v>
      </c>
      <c r="KK374" s="195">
        <v>7</v>
      </c>
      <c r="KL374" s="195">
        <v>7</v>
      </c>
      <c r="KM374" s="195">
        <v>7</v>
      </c>
      <c r="KN374" s="195">
        <v>7</v>
      </c>
      <c r="KO374" s="195">
        <v>7</v>
      </c>
      <c r="KP374" s="195">
        <v>7</v>
      </c>
      <c r="KQ374" s="195">
        <v>7</v>
      </c>
      <c r="KR374" s="195">
        <v>7</v>
      </c>
      <c r="KS374" s="195">
        <v>7</v>
      </c>
      <c r="KT374" s="195">
        <v>7</v>
      </c>
      <c r="KU374" s="195">
        <v>7</v>
      </c>
      <c r="KV374" s="195">
        <v>7</v>
      </c>
      <c r="KW374" s="195">
        <v>7</v>
      </c>
      <c r="KX374" s="196"/>
      <c r="KY374" s="196"/>
      <c r="KZ374" s="196"/>
      <c r="LA374" s="196"/>
      <c r="LB374" s="195">
        <v>7</v>
      </c>
      <c r="LC374" s="195">
        <v>7</v>
      </c>
      <c r="LD374" s="195">
        <v>7</v>
      </c>
      <c r="LE374" s="195">
        <v>7</v>
      </c>
      <c r="LF374" s="195">
        <v>0</v>
      </c>
      <c r="LG374" s="195">
        <v>7</v>
      </c>
      <c r="LH374" s="196"/>
      <c r="LI374" s="196"/>
      <c r="LJ374" s="196"/>
      <c r="LK374" s="196"/>
      <c r="LL374" s="196"/>
      <c r="LM374" s="196"/>
      <c r="LN374" s="196"/>
      <c r="LO374" s="196"/>
      <c r="LP374" s="196"/>
      <c r="LQ374" s="195">
        <v>7</v>
      </c>
      <c r="LR374" s="196"/>
      <c r="LS374" s="196"/>
      <c r="LT374" s="196"/>
      <c r="LU374" s="196"/>
      <c r="LV374" s="196"/>
      <c r="LW374" s="196"/>
      <c r="LX374" s="196"/>
      <c r="LY374" s="196"/>
      <c r="LZ374" s="196"/>
      <c r="MA374" s="196"/>
      <c r="MB374" s="196"/>
      <c r="MC374" s="196"/>
      <c r="MD374" s="196"/>
      <c r="ME374" s="196"/>
      <c r="MF374" s="196"/>
      <c r="MG374" s="196"/>
      <c r="MH374" s="196"/>
      <c r="MI374" s="196"/>
      <c r="MJ374" s="196"/>
      <c r="MK374" s="196"/>
      <c r="ML374" s="196"/>
      <c r="MM374" s="196"/>
      <c r="MN374" s="195">
        <v>7</v>
      </c>
      <c r="MO374" s="195">
        <v>6</v>
      </c>
      <c r="MP374" s="196"/>
      <c r="MQ374" s="195">
        <v>6</v>
      </c>
      <c r="MR374" s="196"/>
      <c r="MS374" s="196"/>
      <c r="MT374" s="196"/>
      <c r="MU374" s="196"/>
      <c r="MV374" s="196"/>
      <c r="MW374" s="196"/>
      <c r="MX374" s="196"/>
      <c r="MY374" s="196"/>
      <c r="MZ374" s="196"/>
      <c r="NA374" s="195">
        <v>6</v>
      </c>
      <c r="NB374" s="196"/>
      <c r="NC374" s="196"/>
      <c r="ND374" s="196"/>
      <c r="NE374" s="196"/>
      <c r="NF374" s="196"/>
      <c r="NG374" s="196"/>
      <c r="NH374" s="196"/>
      <c r="NI374" s="196"/>
      <c r="NJ374" s="196"/>
      <c r="NK374" s="196"/>
      <c r="NL374" s="196"/>
      <c r="NM374" s="196"/>
      <c r="NN374" s="196"/>
      <c r="NO374" s="196"/>
      <c r="NP374" s="196"/>
      <c r="NQ374" s="196"/>
      <c r="NR374" s="196"/>
      <c r="NS374" s="196"/>
      <c r="NT374" s="196"/>
      <c r="NU374" s="196"/>
      <c r="NV374" s="196"/>
      <c r="NW374" s="196"/>
      <c r="NX374" s="196"/>
      <c r="NY374" s="196"/>
      <c r="NZ374" s="196"/>
      <c r="OA374" s="196"/>
      <c r="OB374" s="196"/>
      <c r="OC374" s="196"/>
      <c r="OD374" s="196"/>
      <c r="OE374" s="196"/>
      <c r="OF374" s="196"/>
      <c r="OG374" s="196"/>
      <c r="OH374" s="196"/>
      <c r="OI374" s="196"/>
      <c r="OJ374" s="196"/>
      <c r="OK374" s="196"/>
      <c r="OL374" s="196"/>
      <c r="OM374" s="196"/>
      <c r="ON374" s="196"/>
      <c r="OO374" s="196"/>
      <c r="OP374" s="196"/>
      <c r="OQ374" s="196"/>
      <c r="OR374" s="196"/>
      <c r="OS374" s="196"/>
      <c r="OT374" s="196"/>
      <c r="OU374" s="196"/>
      <c r="OV374" s="196"/>
      <c r="OW374" s="196"/>
      <c r="OX374" s="196"/>
      <c r="OY374" s="196"/>
      <c r="OZ374" s="196"/>
      <c r="PA374" s="196"/>
      <c r="PB374" s="196"/>
      <c r="PC374" s="196"/>
      <c r="PD374" s="196"/>
      <c r="PE374" s="196"/>
      <c r="PF374" s="196"/>
      <c r="PG374" s="196"/>
      <c r="PH374" s="196"/>
      <c r="PI374" s="196"/>
      <c r="PJ374" s="196"/>
      <c r="PK374" s="196"/>
      <c r="PL374" s="196"/>
      <c r="PM374" s="196"/>
      <c r="PN374" s="196"/>
      <c r="PO374" s="196"/>
      <c r="PP374" s="196"/>
      <c r="PQ374" s="196"/>
      <c r="PR374" s="196"/>
      <c r="PS374" s="196"/>
      <c r="PT374" s="196"/>
      <c r="PU374" s="196"/>
      <c r="PV374" s="196"/>
      <c r="PW374" s="196"/>
      <c r="PX374" s="261"/>
      <c r="PY374" s="261"/>
      <c r="PZ374" s="261"/>
      <c r="QA374" s="261"/>
      <c r="QB374" s="261"/>
      <c r="QC374" s="261"/>
      <c r="QD374" s="261"/>
      <c r="QE374" s="261"/>
      <c r="QF374" s="261"/>
      <c r="QG374" s="261"/>
      <c r="QH374" s="261"/>
      <c r="QI374" s="261"/>
      <c r="QJ374" s="261"/>
      <c r="QK374" s="261"/>
      <c r="QL374" s="261"/>
      <c r="QM374" s="261"/>
      <c r="QN374" s="261"/>
      <c r="QO374" s="261"/>
      <c r="QP374" s="261"/>
      <c r="QQ374" s="261"/>
      <c r="QR374" s="261"/>
      <c r="QS374" s="261"/>
      <c r="QT374" s="261"/>
      <c r="QU374" s="261"/>
      <c r="QV374" s="261"/>
      <c r="QW374" s="261"/>
      <c r="QX374" s="261"/>
      <c r="QY374" s="261"/>
      <c r="QZ374" s="261"/>
      <c r="RA374" s="261"/>
      <c r="RB374" s="261"/>
      <c r="RC374" s="261"/>
      <c r="RD374" s="261"/>
      <c r="RE374" s="261"/>
      <c r="RF374" s="261"/>
      <c r="RG374" s="261"/>
      <c r="RH374" s="261"/>
      <c r="RI374" s="261"/>
      <c r="RJ374" s="261"/>
      <c r="RK374" s="261"/>
      <c r="RL374" s="261"/>
      <c r="RM374" s="261"/>
      <c r="RN374" s="261"/>
      <c r="RO374" s="261"/>
      <c r="RP374" s="261"/>
      <c r="RQ374" s="261"/>
      <c r="RR374" s="261"/>
      <c r="RS374" s="261"/>
      <c r="RT374" s="261"/>
      <c r="RU374" s="261"/>
      <c r="RV374" s="261"/>
      <c r="RW374" s="261"/>
      <c r="RX374" s="261"/>
      <c r="RY374" s="261"/>
      <c r="RZ374" s="261"/>
      <c r="SA374" s="261"/>
      <c r="SB374" s="261"/>
      <c r="SC374" s="261"/>
      <c r="SD374" s="261"/>
      <c r="SE374" s="261"/>
    </row>
    <row r="375" spans="1:499" x14ac:dyDescent="0.2">
      <c r="A375" s="230" t="s">
        <v>830</v>
      </c>
      <c r="B375" s="231" t="s">
        <v>5517</v>
      </c>
      <c r="C375" s="225"/>
      <c r="D375" s="225"/>
      <c r="E375" s="225"/>
      <c r="F375" s="226" t="s">
        <v>6116</v>
      </c>
      <c r="G375" s="226" t="s">
        <v>5804</v>
      </c>
      <c r="H375" s="226" t="s">
        <v>5804</v>
      </c>
      <c r="I375" s="226" t="s">
        <v>5807</v>
      </c>
      <c r="J375" s="226"/>
      <c r="K375" s="226"/>
      <c r="L375" s="226"/>
      <c r="M375" s="226"/>
      <c r="N375" s="226" t="s">
        <v>5788</v>
      </c>
      <c r="O375" s="226" t="s">
        <v>5785</v>
      </c>
      <c r="P375" s="226"/>
      <c r="Q375" s="237">
        <v>0</v>
      </c>
      <c r="R375" s="238"/>
      <c r="S375" s="238"/>
      <c r="T375" s="238"/>
      <c r="U375" s="238"/>
      <c r="V375" s="238"/>
      <c r="W375" s="232" t="s">
        <v>5555</v>
      </c>
      <c r="X375" s="232"/>
      <c r="Y375" s="232" t="s">
        <v>5556</v>
      </c>
      <c r="Z375" s="235">
        <v>4.4800000000000004</v>
      </c>
      <c r="AA375" s="235">
        <v>12.42</v>
      </c>
      <c r="AB375" s="235">
        <v>0</v>
      </c>
      <c r="AC375" s="224">
        <v>36526</v>
      </c>
      <c r="AD375" s="224">
        <v>36526</v>
      </c>
      <c r="AE375" s="125">
        <v>14</v>
      </c>
      <c r="AF375" s="125">
        <v>14</v>
      </c>
      <c r="AG375" s="125">
        <v>24</v>
      </c>
      <c r="AH375" s="236">
        <v>1</v>
      </c>
      <c r="AI375" s="236"/>
      <c r="AJ375" s="125" t="s">
        <v>6257</v>
      </c>
      <c r="AK375" s="175"/>
      <c r="AL375" s="125" t="s">
        <v>820</v>
      </c>
      <c r="AM375" s="27" t="s">
        <v>820</v>
      </c>
      <c r="AN375" s="126">
        <v>0.04</v>
      </c>
      <c r="AO375" s="126">
        <v>0</v>
      </c>
      <c r="AP375" s="126">
        <v>0</v>
      </c>
      <c r="AQ375" s="126">
        <v>6.3</v>
      </c>
      <c r="AR375" s="125">
        <v>0</v>
      </c>
      <c r="AS375" s="125">
        <v>0</v>
      </c>
      <c r="AT375" s="178"/>
      <c r="AU375" s="178"/>
      <c r="AV375" s="178"/>
      <c r="AW375" s="239" t="s">
        <v>890</v>
      </c>
      <c r="AX375" s="239" t="s">
        <v>5411</v>
      </c>
      <c r="AY375" s="127"/>
      <c r="AZ375" s="127"/>
      <c r="BA375" s="128">
        <v>1</v>
      </c>
      <c r="BB375" s="128" t="s">
        <v>489</v>
      </c>
      <c r="BC375" s="128"/>
      <c r="BD375" s="128">
        <v>1</v>
      </c>
      <c r="BE375" s="129" t="s">
        <v>541</v>
      </c>
      <c r="BF375" s="130">
        <v>1</v>
      </c>
      <c r="BG375" s="240"/>
      <c r="BH375" s="241"/>
      <c r="BI375" s="190"/>
      <c r="BJ375" s="131">
        <v>0</v>
      </c>
      <c r="BK375" s="191">
        <v>2</v>
      </c>
      <c r="BL375" s="13">
        <v>0</v>
      </c>
      <c r="BM375" s="13">
        <v>0</v>
      </c>
      <c r="BN375" s="27" t="s">
        <v>702</v>
      </c>
      <c r="BO375" s="13" t="s">
        <v>702</v>
      </c>
      <c r="BP375" s="222">
        <v>0</v>
      </c>
      <c r="BQ375" s="132"/>
      <c r="BR375" s="133"/>
      <c r="BS375" s="125">
        <v>1000000000</v>
      </c>
      <c r="BT375" s="134">
        <v>0</v>
      </c>
      <c r="BU375" s="135">
        <v>0</v>
      </c>
      <c r="BV375" s="134">
        <v>0</v>
      </c>
      <c r="BW375" s="136">
        <v>0</v>
      </c>
      <c r="BX375" s="136">
        <v>0</v>
      </c>
      <c r="BY375" s="136">
        <v>0</v>
      </c>
      <c r="BZ375" s="134">
        <v>0</v>
      </c>
      <c r="CA375" s="134">
        <v>0</v>
      </c>
      <c r="CB375" s="134">
        <v>0</v>
      </c>
      <c r="CC375" s="135">
        <v>0</v>
      </c>
      <c r="CD375" s="134"/>
      <c r="CE375" s="134"/>
      <c r="CF375" s="137">
        <v>0</v>
      </c>
      <c r="CG375" s="134">
        <v>0</v>
      </c>
      <c r="CH375" s="132"/>
      <c r="CI375" s="132"/>
      <c r="CJ375" s="229" t="s">
        <v>820</v>
      </c>
      <c r="CK375" s="233" t="s">
        <v>820</v>
      </c>
      <c r="CL375" s="138">
        <v>0</v>
      </c>
      <c r="CM375" s="138">
        <v>0</v>
      </c>
      <c r="CN375" s="135">
        <v>0</v>
      </c>
      <c r="CO375" s="135">
        <v>0</v>
      </c>
      <c r="CP375" s="139"/>
      <c r="CQ375" s="135">
        <v>0</v>
      </c>
      <c r="CR375" s="179">
        <v>43176</v>
      </c>
      <c r="CS375" s="180">
        <v>43395</v>
      </c>
      <c r="CT375" s="181">
        <v>43493</v>
      </c>
      <c r="CU375" s="181">
        <v>36526</v>
      </c>
      <c r="CV375" s="181">
        <v>36526</v>
      </c>
      <c r="CW375" s="181">
        <v>36526</v>
      </c>
      <c r="CX375" s="181">
        <v>36624</v>
      </c>
      <c r="CY375" s="135">
        <v>0.39893758112510808</v>
      </c>
      <c r="CZ375" s="134">
        <v>0</v>
      </c>
      <c r="DA375" s="135">
        <v>5.3333333333333337E-2</v>
      </c>
      <c r="DB375" s="135">
        <v>0</v>
      </c>
      <c r="DC375" s="135">
        <v>0</v>
      </c>
      <c r="DD375" s="135">
        <v>0</v>
      </c>
      <c r="DE375" s="140">
        <v>0.34666666666666668</v>
      </c>
      <c r="DF375" s="13" t="s">
        <v>820</v>
      </c>
      <c r="DG375" s="80" t="s">
        <v>820</v>
      </c>
      <c r="DH375" s="18" t="b">
        <v>0</v>
      </c>
      <c r="DI375" s="79"/>
      <c r="DJ375" s="79"/>
      <c r="DK375" s="192"/>
      <c r="DL375" s="174"/>
      <c r="DM375" s="193"/>
      <c r="DN375" s="135"/>
      <c r="DO375" s="79"/>
      <c r="DP375" s="79"/>
      <c r="DQ375" s="79"/>
      <c r="DR375" s="79"/>
      <c r="DS375" s="79"/>
      <c r="DT375" s="79"/>
      <c r="DU375" s="79"/>
      <c r="DV375" s="18"/>
      <c r="DW375" s="18"/>
      <c r="DX375" s="18"/>
      <c r="DY375" s="177"/>
      <c r="DZ375" s="177">
        <v>0</v>
      </c>
      <c r="EA375" s="177">
        <v>0</v>
      </c>
      <c r="EB375" s="177">
        <v>0</v>
      </c>
      <c r="EC375" s="177">
        <v>0</v>
      </c>
      <c r="ED375" s="177">
        <v>0</v>
      </c>
      <c r="EE375" s="177">
        <v>0</v>
      </c>
      <c r="EF375" s="177">
        <v>0</v>
      </c>
      <c r="EG375" s="177">
        <v>0</v>
      </c>
      <c r="EH375" s="177">
        <v>0</v>
      </c>
      <c r="EI375" s="177">
        <v>0</v>
      </c>
      <c r="EJ375" s="177">
        <v>0</v>
      </c>
      <c r="EK375" s="177">
        <v>0</v>
      </c>
      <c r="EL375" s="177">
        <v>0</v>
      </c>
      <c r="EM375" s="177">
        <v>0</v>
      </c>
      <c r="EN375" s="177">
        <v>0</v>
      </c>
      <c r="EO375" s="177">
        <v>0</v>
      </c>
      <c r="EP375" s="177">
        <v>0</v>
      </c>
      <c r="EQ375" s="177">
        <v>0</v>
      </c>
      <c r="ER375" s="177">
        <v>0</v>
      </c>
      <c r="ES375" s="177">
        <v>0</v>
      </c>
      <c r="ET375" s="177">
        <v>0</v>
      </c>
      <c r="EU375" s="177">
        <v>0</v>
      </c>
      <c r="EV375" s="177">
        <v>0</v>
      </c>
      <c r="EW375" s="177">
        <v>0</v>
      </c>
      <c r="EX375" s="177">
        <v>0</v>
      </c>
      <c r="EY375" s="177">
        <v>0</v>
      </c>
      <c r="EZ375" s="177">
        <v>0</v>
      </c>
      <c r="FA375" s="177">
        <v>0</v>
      </c>
      <c r="FB375" s="177">
        <v>0</v>
      </c>
      <c r="FC375" s="198"/>
      <c r="FD375" s="198"/>
      <c r="FE375" s="197">
        <v>3</v>
      </c>
      <c r="FF375" s="198"/>
      <c r="FG375" s="195">
        <v>3</v>
      </c>
      <c r="FH375" s="195">
        <v>3</v>
      </c>
      <c r="FI375" s="195">
        <v>3</v>
      </c>
      <c r="FJ375" s="195">
        <v>3</v>
      </c>
      <c r="FK375" s="195">
        <v>3</v>
      </c>
      <c r="FL375" s="195">
        <v>3</v>
      </c>
      <c r="FM375" s="195">
        <v>3</v>
      </c>
      <c r="FN375" s="195">
        <v>3</v>
      </c>
      <c r="FO375" s="195">
        <v>3</v>
      </c>
      <c r="FP375" s="195">
        <v>3</v>
      </c>
      <c r="FQ375" s="195">
        <v>3</v>
      </c>
      <c r="FR375" s="195">
        <v>3</v>
      </c>
      <c r="FS375" s="195">
        <v>3</v>
      </c>
      <c r="FT375" s="195">
        <v>3</v>
      </c>
      <c r="FU375" s="195">
        <v>3</v>
      </c>
      <c r="FV375" s="195">
        <v>3</v>
      </c>
      <c r="FW375" s="195">
        <v>3</v>
      </c>
      <c r="FX375" s="195">
        <v>3</v>
      </c>
      <c r="FY375" s="195">
        <v>3</v>
      </c>
      <c r="FZ375" s="195">
        <v>3</v>
      </c>
      <c r="GA375" s="195">
        <v>3</v>
      </c>
      <c r="GB375" s="195">
        <v>3</v>
      </c>
      <c r="GC375" s="195">
        <v>3</v>
      </c>
      <c r="GD375" s="195">
        <v>3</v>
      </c>
      <c r="GE375" s="195">
        <v>3</v>
      </c>
      <c r="GF375" s="195">
        <v>3</v>
      </c>
      <c r="GG375" s="195">
        <v>3</v>
      </c>
      <c r="GH375" s="195">
        <v>3</v>
      </c>
      <c r="GI375" s="195">
        <v>3</v>
      </c>
      <c r="GJ375" s="195">
        <v>3</v>
      </c>
      <c r="GK375" s="195">
        <v>3</v>
      </c>
      <c r="GL375" s="195">
        <v>3</v>
      </c>
      <c r="GM375" s="195">
        <v>3</v>
      </c>
      <c r="GN375" s="195">
        <v>3</v>
      </c>
      <c r="GO375" s="195">
        <v>3</v>
      </c>
      <c r="GP375" s="195">
        <v>3</v>
      </c>
      <c r="GQ375" s="195">
        <v>3</v>
      </c>
      <c r="GR375" s="195">
        <v>3</v>
      </c>
      <c r="GS375" s="195">
        <v>3</v>
      </c>
      <c r="GT375" s="195">
        <v>3</v>
      </c>
      <c r="GU375" s="195">
        <v>3</v>
      </c>
      <c r="GV375" s="195">
        <v>3</v>
      </c>
      <c r="GW375" s="195">
        <v>3</v>
      </c>
      <c r="GX375" s="195">
        <v>3</v>
      </c>
      <c r="GY375" s="195">
        <v>3</v>
      </c>
      <c r="GZ375" s="195">
        <v>3</v>
      </c>
      <c r="HA375" s="195">
        <v>3</v>
      </c>
      <c r="HB375" s="195">
        <v>3</v>
      </c>
      <c r="HC375" s="195">
        <v>3</v>
      </c>
      <c r="HD375" s="195">
        <v>3</v>
      </c>
      <c r="HE375" s="195">
        <v>1</v>
      </c>
      <c r="HF375" s="195">
        <v>3</v>
      </c>
      <c r="HG375" s="195">
        <v>3</v>
      </c>
      <c r="HH375" s="195">
        <v>3</v>
      </c>
      <c r="HI375" s="197">
        <v>3</v>
      </c>
      <c r="HJ375" s="197">
        <v>3</v>
      </c>
      <c r="HK375" s="197">
        <v>3</v>
      </c>
      <c r="HL375" s="198"/>
      <c r="HM375" s="197">
        <v>3</v>
      </c>
      <c r="HN375" s="197">
        <v>3</v>
      </c>
      <c r="HO375" s="197">
        <v>3</v>
      </c>
      <c r="HP375" s="197">
        <v>3</v>
      </c>
      <c r="HQ375" s="197">
        <v>3</v>
      </c>
      <c r="HR375" s="197">
        <v>3</v>
      </c>
      <c r="HS375" s="197">
        <v>3</v>
      </c>
      <c r="HT375" s="197">
        <v>3</v>
      </c>
      <c r="HU375" s="197">
        <v>3</v>
      </c>
      <c r="HV375" s="198"/>
      <c r="HW375" s="197">
        <v>3</v>
      </c>
      <c r="HX375" s="197">
        <v>3</v>
      </c>
      <c r="HY375" s="197">
        <v>3</v>
      </c>
      <c r="HZ375" s="197">
        <v>3</v>
      </c>
      <c r="IA375" s="197">
        <v>3</v>
      </c>
      <c r="IB375" s="197">
        <v>3</v>
      </c>
      <c r="IC375" s="197">
        <v>3</v>
      </c>
      <c r="ID375" s="197">
        <v>3</v>
      </c>
      <c r="IE375" s="197">
        <v>3</v>
      </c>
      <c r="IF375" s="197">
        <v>2</v>
      </c>
      <c r="IG375" s="197">
        <v>2</v>
      </c>
      <c r="IH375" s="197">
        <v>2</v>
      </c>
      <c r="II375" s="197">
        <v>2</v>
      </c>
      <c r="IJ375" s="197">
        <v>2</v>
      </c>
      <c r="IK375" s="197">
        <v>2</v>
      </c>
      <c r="IL375" s="197">
        <v>2</v>
      </c>
      <c r="IM375" s="197">
        <v>2</v>
      </c>
      <c r="IN375" s="197">
        <v>2</v>
      </c>
      <c r="IO375" s="197">
        <v>2</v>
      </c>
      <c r="IP375" s="197">
        <v>2</v>
      </c>
      <c r="IQ375" s="197">
        <v>2</v>
      </c>
      <c r="IR375" s="197">
        <v>2</v>
      </c>
      <c r="IS375" s="197">
        <v>2</v>
      </c>
      <c r="IT375" s="197">
        <v>2</v>
      </c>
      <c r="IU375" s="197">
        <v>2</v>
      </c>
      <c r="IV375" s="197">
        <v>2</v>
      </c>
      <c r="IW375" s="197">
        <v>2</v>
      </c>
      <c r="IX375" s="197">
        <v>2</v>
      </c>
      <c r="IY375" s="197">
        <v>2</v>
      </c>
      <c r="IZ375" s="198"/>
      <c r="JA375" s="197">
        <v>2</v>
      </c>
      <c r="JB375" s="197">
        <v>2</v>
      </c>
      <c r="JC375" s="197">
        <v>2</v>
      </c>
      <c r="JD375" s="195">
        <v>2</v>
      </c>
      <c r="JE375" s="195">
        <v>2</v>
      </c>
      <c r="JF375" s="195">
        <v>2</v>
      </c>
      <c r="JG375" s="195">
        <v>2</v>
      </c>
      <c r="JH375" s="195">
        <v>2</v>
      </c>
      <c r="JI375" s="195">
        <v>2</v>
      </c>
      <c r="JJ375" s="195"/>
      <c r="JK375" s="197">
        <v>2</v>
      </c>
      <c r="JL375" s="197">
        <v>2</v>
      </c>
      <c r="JM375" s="197">
        <v>2</v>
      </c>
      <c r="JN375" s="197">
        <v>2</v>
      </c>
      <c r="JO375" s="197">
        <v>2</v>
      </c>
      <c r="JP375" s="197">
        <v>2</v>
      </c>
      <c r="JQ375" s="198"/>
      <c r="JR375" s="197">
        <v>2</v>
      </c>
      <c r="JS375" s="197">
        <v>2</v>
      </c>
      <c r="JT375" s="197">
        <v>2</v>
      </c>
      <c r="JU375" s="197">
        <v>2</v>
      </c>
      <c r="JV375" s="197">
        <v>2</v>
      </c>
      <c r="JW375" s="197">
        <v>2</v>
      </c>
      <c r="JX375" s="197">
        <v>2</v>
      </c>
      <c r="JY375" s="197">
        <v>2</v>
      </c>
      <c r="JZ375" s="197">
        <v>2</v>
      </c>
      <c r="KA375" s="197">
        <v>2</v>
      </c>
      <c r="KB375" s="197">
        <v>2</v>
      </c>
      <c r="KC375" s="197">
        <v>2</v>
      </c>
      <c r="KD375" s="197">
        <v>2</v>
      </c>
      <c r="KE375" s="197">
        <v>2</v>
      </c>
      <c r="KF375" s="197">
        <v>2</v>
      </c>
      <c r="KG375" s="197">
        <v>2</v>
      </c>
      <c r="KH375" s="197">
        <v>2</v>
      </c>
      <c r="KI375" s="197">
        <v>2</v>
      </c>
      <c r="KJ375" s="197">
        <v>2</v>
      </c>
      <c r="KK375" s="197">
        <v>2</v>
      </c>
      <c r="KL375" s="197">
        <v>2</v>
      </c>
      <c r="KM375" s="197">
        <v>2</v>
      </c>
      <c r="KN375" s="197">
        <v>2</v>
      </c>
      <c r="KO375" s="197">
        <v>2</v>
      </c>
      <c r="KP375" s="197">
        <v>2</v>
      </c>
      <c r="KQ375" s="197">
        <v>2</v>
      </c>
      <c r="KR375" s="197">
        <v>2</v>
      </c>
      <c r="KS375" s="197">
        <v>2</v>
      </c>
      <c r="KT375" s="197">
        <v>2</v>
      </c>
      <c r="KU375" s="197">
        <v>2</v>
      </c>
      <c r="KV375" s="197">
        <v>2</v>
      </c>
      <c r="KW375" s="197">
        <v>2</v>
      </c>
      <c r="KX375" s="198"/>
      <c r="KY375" s="198"/>
      <c r="KZ375" s="198"/>
      <c r="LA375" s="198"/>
      <c r="LB375" s="197">
        <v>2</v>
      </c>
      <c r="LC375" s="197">
        <v>2</v>
      </c>
      <c r="LD375" s="197">
        <v>2</v>
      </c>
      <c r="LE375" s="197">
        <v>2</v>
      </c>
      <c r="LF375" s="197">
        <v>0</v>
      </c>
      <c r="LG375" s="197">
        <v>2</v>
      </c>
      <c r="LH375" s="198"/>
      <c r="LI375" s="198"/>
      <c r="LJ375" s="198"/>
      <c r="LK375" s="198"/>
      <c r="LL375" s="198"/>
      <c r="LM375" s="198"/>
      <c r="LN375" s="198"/>
      <c r="LO375" s="198"/>
      <c r="LP375" s="198"/>
      <c r="LQ375" s="197">
        <v>2</v>
      </c>
      <c r="LR375" s="198"/>
      <c r="LS375" s="198"/>
      <c r="LT375" s="198"/>
      <c r="LU375" s="198"/>
      <c r="LV375" s="198"/>
      <c r="LW375" s="198"/>
      <c r="LX375" s="198"/>
      <c r="LY375" s="198"/>
      <c r="LZ375" s="198"/>
      <c r="MA375" s="198"/>
      <c r="MB375" s="198"/>
      <c r="MC375" s="198"/>
      <c r="MD375" s="198"/>
      <c r="ME375" s="198"/>
      <c r="MF375" s="198"/>
      <c r="MG375" s="198"/>
      <c r="MH375" s="198"/>
      <c r="MI375" s="198"/>
      <c r="MJ375" s="198"/>
      <c r="MK375" s="198"/>
      <c r="ML375" s="198"/>
      <c r="MM375" s="198"/>
      <c r="MN375" s="197">
        <v>2</v>
      </c>
      <c r="MO375" s="197">
        <v>0</v>
      </c>
      <c r="MP375" s="198"/>
      <c r="MQ375" s="197">
        <v>0</v>
      </c>
      <c r="MR375" s="198"/>
      <c r="MS375" s="198"/>
      <c r="MT375" s="198"/>
      <c r="MU375" s="198"/>
      <c r="MV375" s="198"/>
      <c r="MW375" s="198"/>
      <c r="MX375" s="198"/>
      <c r="MY375" s="198"/>
      <c r="MZ375" s="198"/>
      <c r="NA375" s="197">
        <v>0</v>
      </c>
      <c r="NB375" s="198"/>
      <c r="NC375" s="198"/>
      <c r="ND375" s="198"/>
      <c r="NE375" s="198"/>
      <c r="NF375" s="198"/>
      <c r="NG375" s="198"/>
      <c r="NH375" s="198"/>
      <c r="NI375" s="198"/>
      <c r="NJ375" s="198"/>
      <c r="NK375" s="198"/>
      <c r="NL375" s="198"/>
      <c r="NM375" s="198"/>
      <c r="NN375" s="198"/>
      <c r="NO375" s="198"/>
      <c r="NP375" s="198"/>
      <c r="NQ375" s="198"/>
      <c r="NR375" s="198"/>
      <c r="NS375" s="198"/>
      <c r="NT375" s="198"/>
      <c r="NU375" s="198"/>
      <c r="NV375" s="198"/>
      <c r="NW375" s="198"/>
      <c r="NX375" s="198"/>
      <c r="NY375" s="198"/>
      <c r="NZ375" s="198"/>
      <c r="OA375" s="198"/>
      <c r="OB375" s="198"/>
      <c r="OC375" s="198"/>
      <c r="OD375" s="198"/>
      <c r="OE375" s="198"/>
      <c r="OF375" s="198"/>
      <c r="OG375" s="198"/>
      <c r="OH375" s="198"/>
      <c r="OI375" s="198"/>
      <c r="OJ375" s="198"/>
      <c r="OK375" s="198"/>
      <c r="OL375" s="198"/>
      <c r="OM375" s="198"/>
      <c r="ON375" s="198"/>
      <c r="OO375" s="198"/>
      <c r="OP375" s="198"/>
      <c r="OQ375" s="198"/>
      <c r="OR375" s="198"/>
      <c r="OS375" s="198"/>
      <c r="OT375" s="198"/>
      <c r="OU375" s="198"/>
      <c r="OV375" s="198"/>
      <c r="OW375" s="198"/>
      <c r="OX375" s="198"/>
      <c r="OY375" s="198"/>
      <c r="OZ375" s="198"/>
      <c r="PA375" s="198"/>
      <c r="PB375" s="198"/>
      <c r="PC375" s="198"/>
      <c r="PD375" s="198"/>
      <c r="PE375" s="198"/>
      <c r="PF375" s="198"/>
      <c r="PG375" s="198"/>
      <c r="PH375" s="198"/>
      <c r="PI375" s="198"/>
      <c r="PJ375" s="198"/>
      <c r="PK375" s="198"/>
      <c r="PL375" s="198"/>
      <c r="PM375" s="198"/>
      <c r="PN375" s="198"/>
      <c r="PO375" s="198"/>
      <c r="PP375" s="198"/>
      <c r="PQ375" s="198"/>
      <c r="PR375" s="198"/>
      <c r="PS375" s="198"/>
      <c r="PT375" s="198"/>
      <c r="PU375" s="198"/>
      <c r="PV375" s="198"/>
      <c r="PW375" s="198"/>
      <c r="PX375" s="261"/>
      <c r="PY375" s="261"/>
      <c r="PZ375" s="261"/>
      <c r="QA375" s="261"/>
      <c r="QB375" s="261"/>
      <c r="QC375" s="261"/>
      <c r="QD375" s="261"/>
      <c r="QE375" s="261"/>
      <c r="QF375" s="261"/>
      <c r="QG375" s="261"/>
      <c r="QH375" s="261"/>
      <c r="QI375" s="261"/>
      <c r="QJ375" s="261"/>
      <c r="QK375" s="261"/>
      <c r="QL375" s="261"/>
      <c r="QM375" s="261"/>
      <c r="QN375" s="261"/>
      <c r="QO375" s="261"/>
      <c r="QP375" s="261"/>
      <c r="QQ375" s="261"/>
      <c r="QR375" s="261"/>
      <c r="QS375" s="261"/>
      <c r="QT375" s="261"/>
      <c r="QU375" s="261"/>
      <c r="QV375" s="261"/>
      <c r="QW375" s="261"/>
      <c r="QX375" s="261"/>
      <c r="QY375" s="261"/>
      <c r="QZ375" s="261"/>
      <c r="RA375" s="261"/>
      <c r="RB375" s="261"/>
      <c r="RC375" s="261"/>
      <c r="RD375" s="261"/>
      <c r="RE375" s="261"/>
      <c r="RF375" s="261"/>
      <c r="RG375" s="261"/>
      <c r="RH375" s="261"/>
      <c r="RI375" s="261"/>
      <c r="RJ375" s="261"/>
      <c r="RK375" s="261"/>
      <c r="RL375" s="261"/>
      <c r="RM375" s="261"/>
      <c r="RN375" s="261"/>
      <c r="RO375" s="261"/>
      <c r="RP375" s="261"/>
      <c r="RQ375" s="261"/>
      <c r="RR375" s="261"/>
      <c r="RS375" s="261"/>
      <c r="RT375" s="261"/>
      <c r="RU375" s="261"/>
      <c r="RV375" s="261"/>
      <c r="RW375" s="261"/>
      <c r="RX375" s="261"/>
      <c r="RY375" s="261"/>
      <c r="RZ375" s="261"/>
      <c r="SA375" s="261"/>
      <c r="SB375" s="261"/>
      <c r="SC375" s="261"/>
      <c r="SD375" s="261"/>
      <c r="SE375" s="261"/>
    </row>
    <row r="376" spans="1:499" x14ac:dyDescent="0.2">
      <c r="A376" s="230" t="s">
        <v>830</v>
      </c>
      <c r="B376" s="231" t="s">
        <v>5518</v>
      </c>
      <c r="C376" s="225"/>
      <c r="D376" s="225"/>
      <c r="E376" s="225"/>
      <c r="F376" s="226" t="s">
        <v>6117</v>
      </c>
      <c r="G376" s="226" t="s">
        <v>5804</v>
      </c>
      <c r="H376" s="226" t="s">
        <v>5804</v>
      </c>
      <c r="I376" s="226" t="s">
        <v>5807</v>
      </c>
      <c r="J376" s="226"/>
      <c r="K376" s="226"/>
      <c r="L376" s="226"/>
      <c r="M376" s="226"/>
      <c r="N376" s="226" t="s">
        <v>5788</v>
      </c>
      <c r="O376" s="226" t="s">
        <v>5785</v>
      </c>
      <c r="P376" s="226"/>
      <c r="Q376" s="237">
        <v>0</v>
      </c>
      <c r="R376" s="238"/>
      <c r="S376" s="238"/>
      <c r="T376" s="238"/>
      <c r="U376" s="238"/>
      <c r="V376" s="238"/>
      <c r="W376" s="232" t="s">
        <v>5555</v>
      </c>
      <c r="X376" s="232"/>
      <c r="Y376" s="232" t="s">
        <v>5556</v>
      </c>
      <c r="Z376" s="235">
        <v>2.99</v>
      </c>
      <c r="AA376" s="235">
        <v>9.23</v>
      </c>
      <c r="AB376" s="235">
        <v>0</v>
      </c>
      <c r="AC376" s="224">
        <v>36526</v>
      </c>
      <c r="AD376" s="224">
        <v>36526</v>
      </c>
      <c r="AE376" s="125">
        <v>14</v>
      </c>
      <c r="AF376" s="125">
        <v>14</v>
      </c>
      <c r="AG376" s="125">
        <v>24</v>
      </c>
      <c r="AH376" s="236">
        <v>1</v>
      </c>
      <c r="AI376" s="236"/>
      <c r="AJ376" s="125" t="s">
        <v>6257</v>
      </c>
      <c r="AK376" s="175"/>
      <c r="AL376" s="125" t="s">
        <v>820</v>
      </c>
      <c r="AM376" s="27" t="s">
        <v>820</v>
      </c>
      <c r="AN376" s="126">
        <v>0.16</v>
      </c>
      <c r="AO376" s="126">
        <v>0</v>
      </c>
      <c r="AP376" s="126">
        <v>0</v>
      </c>
      <c r="AQ376" s="126">
        <v>1.6</v>
      </c>
      <c r="AR376" s="125">
        <v>0</v>
      </c>
      <c r="AS376" s="125">
        <v>0</v>
      </c>
      <c r="AT376" s="178"/>
      <c r="AU376" s="178"/>
      <c r="AV376" s="178"/>
      <c r="AW376" s="239" t="s">
        <v>890</v>
      </c>
      <c r="AX376" s="239" t="s">
        <v>5411</v>
      </c>
      <c r="AY376" s="127"/>
      <c r="AZ376" s="127"/>
      <c r="BA376" s="128">
        <v>1</v>
      </c>
      <c r="BB376" s="128" t="s">
        <v>489</v>
      </c>
      <c r="BC376" s="128"/>
      <c r="BD376" s="128">
        <v>1</v>
      </c>
      <c r="BE376" s="129" t="s">
        <v>541</v>
      </c>
      <c r="BF376" s="130">
        <v>1</v>
      </c>
      <c r="BG376" s="240"/>
      <c r="BH376" s="241"/>
      <c r="BI376" s="190"/>
      <c r="BJ376" s="131">
        <v>0</v>
      </c>
      <c r="BK376" s="191">
        <v>8</v>
      </c>
      <c r="BL376" s="13">
        <v>0</v>
      </c>
      <c r="BM376" s="13">
        <v>0</v>
      </c>
      <c r="BN376" s="27" t="s">
        <v>702</v>
      </c>
      <c r="BO376" s="13" t="s">
        <v>702</v>
      </c>
      <c r="BP376" s="222">
        <v>0</v>
      </c>
      <c r="BQ376" s="132"/>
      <c r="BR376" s="133"/>
      <c r="BS376" s="125">
        <v>1000000000</v>
      </c>
      <c r="BT376" s="134">
        <v>0</v>
      </c>
      <c r="BU376" s="135">
        <v>0</v>
      </c>
      <c r="BV376" s="134">
        <v>0</v>
      </c>
      <c r="BW376" s="136">
        <v>0</v>
      </c>
      <c r="BX376" s="136">
        <v>0</v>
      </c>
      <c r="BY376" s="136">
        <v>0</v>
      </c>
      <c r="BZ376" s="134">
        <v>0</v>
      </c>
      <c r="CA376" s="134">
        <v>0</v>
      </c>
      <c r="CB376" s="134">
        <v>0</v>
      </c>
      <c r="CC376" s="135">
        <v>0</v>
      </c>
      <c r="CD376" s="134"/>
      <c r="CE376" s="134"/>
      <c r="CF376" s="137">
        <v>0</v>
      </c>
      <c r="CG376" s="134">
        <v>0</v>
      </c>
      <c r="CH376" s="132"/>
      <c r="CI376" s="132"/>
      <c r="CJ376" s="229" t="s">
        <v>820</v>
      </c>
      <c r="CK376" s="233" t="s">
        <v>820</v>
      </c>
      <c r="CL376" s="138">
        <v>0</v>
      </c>
      <c r="CM376" s="138">
        <v>0</v>
      </c>
      <c r="CN376" s="135">
        <v>0</v>
      </c>
      <c r="CO376" s="135">
        <v>0</v>
      </c>
      <c r="CP376" s="139"/>
      <c r="CQ376" s="135">
        <v>0</v>
      </c>
      <c r="CR376" s="179">
        <v>43176</v>
      </c>
      <c r="CS376" s="180">
        <v>43395</v>
      </c>
      <c r="CT376" s="181">
        <v>43493</v>
      </c>
      <c r="CU376" s="181">
        <v>36526</v>
      </c>
      <c r="CV376" s="181">
        <v>36526</v>
      </c>
      <c r="CW376" s="181">
        <v>36526</v>
      </c>
      <c r="CX376" s="181">
        <v>36624</v>
      </c>
      <c r="CY376" s="135">
        <v>1</v>
      </c>
      <c r="CZ376" s="134">
        <v>0</v>
      </c>
      <c r="DA376" s="135">
        <v>0.4</v>
      </c>
      <c r="DB376" s="135">
        <v>0</v>
      </c>
      <c r="DC376" s="135">
        <v>0</v>
      </c>
      <c r="DD376" s="135">
        <v>0</v>
      </c>
      <c r="DE376" s="140">
        <v>0</v>
      </c>
      <c r="DF376" s="13" t="s">
        <v>820</v>
      </c>
      <c r="DG376" s="80" t="s">
        <v>820</v>
      </c>
      <c r="DH376" s="18" t="b">
        <v>0</v>
      </c>
      <c r="DI376" s="79"/>
      <c r="DJ376" s="79"/>
      <c r="DK376" s="192"/>
      <c r="DL376" s="174"/>
      <c r="DM376" s="193"/>
      <c r="DN376" s="135"/>
      <c r="DO376" s="79"/>
      <c r="DP376" s="79"/>
      <c r="DQ376" s="79"/>
      <c r="DR376" s="79"/>
      <c r="DS376" s="79"/>
      <c r="DT376" s="79"/>
      <c r="DU376" s="79"/>
      <c r="DV376" s="18"/>
      <c r="DW376" s="18"/>
      <c r="DX376" s="18"/>
      <c r="DY376" s="177"/>
      <c r="DZ376" s="177">
        <v>0</v>
      </c>
      <c r="EA376" s="177">
        <v>0</v>
      </c>
      <c r="EB376" s="177">
        <v>0</v>
      </c>
      <c r="EC376" s="177">
        <v>0</v>
      </c>
      <c r="ED376" s="177">
        <v>0</v>
      </c>
      <c r="EE376" s="177">
        <v>0</v>
      </c>
      <c r="EF376" s="177">
        <v>0</v>
      </c>
      <c r="EG376" s="177">
        <v>0</v>
      </c>
      <c r="EH376" s="177">
        <v>0</v>
      </c>
      <c r="EI376" s="177">
        <v>0</v>
      </c>
      <c r="EJ376" s="177">
        <v>0</v>
      </c>
      <c r="EK376" s="177">
        <v>0</v>
      </c>
      <c r="EL376" s="177">
        <v>0</v>
      </c>
      <c r="EM376" s="177">
        <v>0</v>
      </c>
      <c r="EN376" s="177">
        <v>0</v>
      </c>
      <c r="EO376" s="177">
        <v>0</v>
      </c>
      <c r="EP376" s="177">
        <v>0</v>
      </c>
      <c r="EQ376" s="177">
        <v>0</v>
      </c>
      <c r="ER376" s="177">
        <v>0</v>
      </c>
      <c r="ES376" s="177">
        <v>0</v>
      </c>
      <c r="ET376" s="177">
        <v>0</v>
      </c>
      <c r="EU376" s="177">
        <v>0</v>
      </c>
      <c r="EV376" s="177">
        <v>0</v>
      </c>
      <c r="EW376" s="177">
        <v>0</v>
      </c>
      <c r="EX376" s="177">
        <v>0</v>
      </c>
      <c r="EY376" s="177">
        <v>0</v>
      </c>
      <c r="EZ376" s="177">
        <v>0</v>
      </c>
      <c r="FA376" s="177">
        <v>0</v>
      </c>
      <c r="FB376" s="177">
        <v>0</v>
      </c>
      <c r="FC376" s="196"/>
      <c r="FD376" s="196"/>
      <c r="FE376" s="197">
        <v>4</v>
      </c>
      <c r="FF376" s="196"/>
      <c r="FG376" s="195">
        <v>1</v>
      </c>
      <c r="FH376" s="195">
        <v>0</v>
      </c>
      <c r="FI376" s="197">
        <v>0</v>
      </c>
      <c r="FJ376" s="197">
        <v>0</v>
      </c>
      <c r="FK376" s="197">
        <v>0</v>
      </c>
      <c r="FL376" s="197">
        <v>0</v>
      </c>
      <c r="FM376" s="197">
        <v>0</v>
      </c>
      <c r="FN376" s="197">
        <v>0</v>
      </c>
      <c r="FO376" s="197">
        <v>0</v>
      </c>
      <c r="FP376" s="197">
        <v>0</v>
      </c>
      <c r="FQ376" s="197">
        <v>0</v>
      </c>
      <c r="FR376" s="197">
        <v>0</v>
      </c>
      <c r="FS376" s="197">
        <v>0</v>
      </c>
      <c r="FT376" s="197">
        <v>0</v>
      </c>
      <c r="FU376" s="197">
        <v>0</v>
      </c>
      <c r="FV376" s="197">
        <v>0</v>
      </c>
      <c r="FW376" s="197">
        <v>0</v>
      </c>
      <c r="FX376" s="197">
        <v>0</v>
      </c>
      <c r="FY376" s="197">
        <v>0</v>
      </c>
      <c r="FZ376" s="197">
        <v>0</v>
      </c>
      <c r="GA376" s="197">
        <v>0</v>
      </c>
      <c r="GB376" s="197">
        <v>0</v>
      </c>
      <c r="GC376" s="197">
        <v>0</v>
      </c>
      <c r="GD376" s="197">
        <v>0</v>
      </c>
      <c r="GE376" s="197">
        <v>0</v>
      </c>
      <c r="GF376" s="197">
        <v>0</v>
      </c>
      <c r="GG376" s="197">
        <v>0</v>
      </c>
      <c r="GH376" s="197">
        <v>0</v>
      </c>
      <c r="GI376" s="197">
        <v>0</v>
      </c>
      <c r="GJ376" s="197">
        <v>0</v>
      </c>
      <c r="GK376" s="197">
        <v>0</v>
      </c>
      <c r="GL376" s="197">
        <v>0</v>
      </c>
      <c r="GM376" s="197">
        <v>0</v>
      </c>
      <c r="GN376" s="197">
        <v>0</v>
      </c>
      <c r="GO376" s="197">
        <v>0</v>
      </c>
      <c r="GP376" s="197">
        <v>0</v>
      </c>
      <c r="GQ376" s="197">
        <v>0</v>
      </c>
      <c r="GR376" s="197">
        <v>0</v>
      </c>
      <c r="GS376" s="197">
        <v>0</v>
      </c>
      <c r="GT376" s="197">
        <v>0</v>
      </c>
      <c r="GU376" s="197">
        <v>0</v>
      </c>
      <c r="GV376" s="197">
        <v>0</v>
      </c>
      <c r="GW376" s="197">
        <v>0</v>
      </c>
      <c r="GX376" s="197">
        <v>0</v>
      </c>
      <c r="GY376" s="197">
        <v>0</v>
      </c>
      <c r="GZ376" s="197">
        <v>0</v>
      </c>
      <c r="HA376" s="197">
        <v>0</v>
      </c>
      <c r="HB376" s="197">
        <v>0</v>
      </c>
      <c r="HC376" s="197">
        <v>0</v>
      </c>
      <c r="HD376" s="197">
        <v>0</v>
      </c>
      <c r="HE376" s="197">
        <v>1</v>
      </c>
      <c r="HF376" s="197">
        <v>0</v>
      </c>
      <c r="HG376" s="197">
        <v>0</v>
      </c>
      <c r="HH376" s="197">
        <v>0</v>
      </c>
      <c r="HI376" s="197">
        <v>0</v>
      </c>
      <c r="HJ376" s="197">
        <v>0</v>
      </c>
      <c r="HK376" s="197">
        <v>0</v>
      </c>
      <c r="HL376" s="196"/>
      <c r="HM376" s="197">
        <v>0</v>
      </c>
      <c r="HN376" s="197">
        <v>0</v>
      </c>
      <c r="HO376" s="197">
        <v>0</v>
      </c>
      <c r="HP376" s="197">
        <v>0</v>
      </c>
      <c r="HQ376" s="197">
        <v>0</v>
      </c>
      <c r="HR376" s="197">
        <v>0</v>
      </c>
      <c r="HS376" s="197">
        <v>0</v>
      </c>
      <c r="HT376" s="197">
        <v>0</v>
      </c>
      <c r="HU376" s="197">
        <v>0</v>
      </c>
      <c r="HV376" s="196"/>
      <c r="HW376" s="197">
        <v>0</v>
      </c>
      <c r="HX376" s="197">
        <v>0</v>
      </c>
      <c r="HY376" s="197">
        <v>0</v>
      </c>
      <c r="HZ376" s="197">
        <v>0</v>
      </c>
      <c r="IA376" s="197">
        <v>0</v>
      </c>
      <c r="IB376" s="197">
        <v>0</v>
      </c>
      <c r="IC376" s="197">
        <v>0</v>
      </c>
      <c r="ID376" s="197">
        <v>0</v>
      </c>
      <c r="IE376" s="197">
        <v>0</v>
      </c>
      <c r="IF376" s="197">
        <v>0</v>
      </c>
      <c r="IG376" s="197">
        <v>0</v>
      </c>
      <c r="IH376" s="197">
        <v>0</v>
      </c>
      <c r="II376" s="197">
        <v>0</v>
      </c>
      <c r="IJ376" s="197">
        <v>0</v>
      </c>
      <c r="IK376" s="197">
        <v>0</v>
      </c>
      <c r="IL376" s="197">
        <v>0</v>
      </c>
      <c r="IM376" s="197">
        <v>0</v>
      </c>
      <c r="IN376" s="197">
        <v>0</v>
      </c>
      <c r="IO376" s="197">
        <v>0</v>
      </c>
      <c r="IP376" s="197">
        <v>0</v>
      </c>
      <c r="IQ376" s="197">
        <v>0</v>
      </c>
      <c r="IR376" s="197">
        <v>0</v>
      </c>
      <c r="IS376" s="197">
        <v>0</v>
      </c>
      <c r="IT376" s="197">
        <v>0</v>
      </c>
      <c r="IU376" s="197">
        <v>0</v>
      </c>
      <c r="IV376" s="197">
        <v>0</v>
      </c>
      <c r="IW376" s="197">
        <v>0</v>
      </c>
      <c r="IX376" s="197">
        <v>0</v>
      </c>
      <c r="IY376" s="197">
        <v>0</v>
      </c>
      <c r="IZ376" s="196"/>
      <c r="JA376" s="197">
        <v>0</v>
      </c>
      <c r="JB376" s="197">
        <v>0</v>
      </c>
      <c r="JC376" s="197">
        <v>0</v>
      </c>
      <c r="JD376" s="195">
        <v>0</v>
      </c>
      <c r="JE376" s="195">
        <v>0</v>
      </c>
      <c r="JF376" s="195">
        <v>0</v>
      </c>
      <c r="JG376" s="195">
        <v>0</v>
      </c>
      <c r="JH376" s="195">
        <v>0</v>
      </c>
      <c r="JI376" s="195">
        <v>0</v>
      </c>
      <c r="JJ376" s="195"/>
      <c r="JK376" s="197">
        <v>0</v>
      </c>
      <c r="JL376" s="195">
        <v>0</v>
      </c>
      <c r="JM376" s="195">
        <v>0</v>
      </c>
      <c r="JN376" s="195">
        <v>0</v>
      </c>
      <c r="JO376" s="195">
        <v>0</v>
      </c>
      <c r="JP376" s="195">
        <v>0</v>
      </c>
      <c r="JQ376" s="196"/>
      <c r="JR376" s="195">
        <v>0</v>
      </c>
      <c r="JS376" s="195">
        <v>0</v>
      </c>
      <c r="JT376" s="195">
        <v>0</v>
      </c>
      <c r="JU376" s="195">
        <v>0</v>
      </c>
      <c r="JV376" s="195">
        <v>0</v>
      </c>
      <c r="JW376" s="195">
        <v>0</v>
      </c>
      <c r="JX376" s="195">
        <v>0</v>
      </c>
      <c r="JY376" s="195">
        <v>0</v>
      </c>
      <c r="JZ376" s="195">
        <v>0</v>
      </c>
      <c r="KA376" s="195">
        <v>0</v>
      </c>
      <c r="KB376" s="195">
        <v>0</v>
      </c>
      <c r="KC376" s="195">
        <v>0</v>
      </c>
      <c r="KD376" s="195">
        <v>0</v>
      </c>
      <c r="KE376" s="195">
        <v>0</v>
      </c>
      <c r="KF376" s="195">
        <v>0</v>
      </c>
      <c r="KG376" s="195">
        <v>0</v>
      </c>
      <c r="KH376" s="195">
        <v>0</v>
      </c>
      <c r="KI376" s="195">
        <v>0</v>
      </c>
      <c r="KJ376" s="195">
        <v>0</v>
      </c>
      <c r="KK376" s="195">
        <v>0</v>
      </c>
      <c r="KL376" s="195">
        <v>0</v>
      </c>
      <c r="KM376" s="195">
        <v>0</v>
      </c>
      <c r="KN376" s="195">
        <v>0</v>
      </c>
      <c r="KO376" s="195">
        <v>0</v>
      </c>
      <c r="KP376" s="195">
        <v>0</v>
      </c>
      <c r="KQ376" s="195">
        <v>0</v>
      </c>
      <c r="KR376" s="195">
        <v>0</v>
      </c>
      <c r="KS376" s="195">
        <v>0</v>
      </c>
      <c r="KT376" s="195">
        <v>0</v>
      </c>
      <c r="KU376" s="195">
        <v>0</v>
      </c>
      <c r="KV376" s="195">
        <v>0</v>
      </c>
      <c r="KW376" s="195">
        <v>0</v>
      </c>
      <c r="KX376" s="196"/>
      <c r="KY376" s="196"/>
      <c r="KZ376" s="196"/>
      <c r="LA376" s="196"/>
      <c r="LB376" s="195">
        <v>0</v>
      </c>
      <c r="LC376" s="195">
        <v>0</v>
      </c>
      <c r="LD376" s="195">
        <v>0</v>
      </c>
      <c r="LE376" s="195">
        <v>0</v>
      </c>
      <c r="LF376" s="195">
        <v>0</v>
      </c>
      <c r="LG376" s="195">
        <v>0</v>
      </c>
      <c r="LH376" s="196"/>
      <c r="LI376" s="196"/>
      <c r="LJ376" s="196"/>
      <c r="LK376" s="196"/>
      <c r="LL376" s="196"/>
      <c r="LM376" s="196"/>
      <c r="LN376" s="196"/>
      <c r="LO376" s="196"/>
      <c r="LP376" s="196"/>
      <c r="LQ376" s="195">
        <v>0</v>
      </c>
      <c r="LR376" s="196"/>
      <c r="LS376" s="196"/>
      <c r="LT376" s="196"/>
      <c r="LU376" s="196"/>
      <c r="LV376" s="196"/>
      <c r="LW376" s="196"/>
      <c r="LX376" s="196"/>
      <c r="LY376" s="196"/>
      <c r="LZ376" s="196"/>
      <c r="MA376" s="196"/>
      <c r="MB376" s="196"/>
      <c r="MC376" s="196"/>
      <c r="MD376" s="196"/>
      <c r="ME376" s="196"/>
      <c r="MF376" s="196"/>
      <c r="MG376" s="196"/>
      <c r="MH376" s="196"/>
      <c r="MI376" s="196"/>
      <c r="MJ376" s="196"/>
      <c r="MK376" s="196"/>
      <c r="ML376" s="196"/>
      <c r="MM376" s="196"/>
      <c r="MN376" s="195">
        <v>0</v>
      </c>
      <c r="MO376" s="195">
        <v>0</v>
      </c>
      <c r="MP376" s="196"/>
      <c r="MQ376" s="195">
        <v>0</v>
      </c>
      <c r="MR376" s="196"/>
      <c r="MS376" s="196"/>
      <c r="MT376" s="196"/>
      <c r="MU376" s="196"/>
      <c r="MV376" s="196"/>
      <c r="MW376" s="196"/>
      <c r="MX376" s="196"/>
      <c r="MY376" s="196"/>
      <c r="MZ376" s="196"/>
      <c r="NA376" s="195">
        <v>0</v>
      </c>
      <c r="NB376" s="196"/>
      <c r="NC376" s="196"/>
      <c r="ND376" s="196"/>
      <c r="NE376" s="196"/>
      <c r="NF376" s="196"/>
      <c r="NG376" s="196"/>
      <c r="NH376" s="196"/>
      <c r="NI376" s="196"/>
      <c r="NJ376" s="196"/>
      <c r="NK376" s="196"/>
      <c r="NL376" s="196"/>
      <c r="NM376" s="196"/>
      <c r="NN376" s="196"/>
      <c r="NO376" s="196"/>
      <c r="NP376" s="196"/>
      <c r="NQ376" s="196"/>
      <c r="NR376" s="196"/>
      <c r="NS376" s="196"/>
      <c r="NT376" s="196"/>
      <c r="NU376" s="196"/>
      <c r="NV376" s="196"/>
      <c r="NW376" s="196"/>
      <c r="NX376" s="196"/>
      <c r="NY376" s="196"/>
      <c r="NZ376" s="196"/>
      <c r="OA376" s="196"/>
      <c r="OB376" s="196"/>
      <c r="OC376" s="196"/>
      <c r="OD376" s="196"/>
      <c r="OE376" s="196"/>
      <c r="OF376" s="196"/>
      <c r="OG376" s="196"/>
      <c r="OH376" s="196"/>
      <c r="OI376" s="196"/>
      <c r="OJ376" s="196"/>
      <c r="OK376" s="196"/>
      <c r="OL376" s="196"/>
      <c r="OM376" s="196"/>
      <c r="ON376" s="196"/>
      <c r="OO376" s="196"/>
      <c r="OP376" s="196"/>
      <c r="OQ376" s="196"/>
      <c r="OR376" s="196"/>
      <c r="OS376" s="196"/>
      <c r="OT376" s="196"/>
      <c r="OU376" s="196"/>
      <c r="OV376" s="196"/>
      <c r="OW376" s="196"/>
      <c r="OX376" s="196"/>
      <c r="OY376" s="196"/>
      <c r="OZ376" s="196"/>
      <c r="PA376" s="196"/>
      <c r="PB376" s="196"/>
      <c r="PC376" s="196"/>
      <c r="PD376" s="196"/>
      <c r="PE376" s="196"/>
      <c r="PF376" s="196"/>
      <c r="PG376" s="196"/>
      <c r="PH376" s="196"/>
      <c r="PI376" s="196"/>
      <c r="PJ376" s="196"/>
      <c r="PK376" s="196"/>
      <c r="PL376" s="196"/>
      <c r="PM376" s="196"/>
      <c r="PN376" s="196"/>
      <c r="PO376" s="196"/>
      <c r="PP376" s="196"/>
      <c r="PQ376" s="196"/>
      <c r="PR376" s="196"/>
      <c r="PS376" s="196"/>
      <c r="PT376" s="196"/>
      <c r="PU376" s="196"/>
      <c r="PV376" s="196"/>
      <c r="PW376" s="196"/>
      <c r="PX376" s="261"/>
      <c r="PY376" s="261"/>
      <c r="PZ376" s="261"/>
      <c r="QA376" s="261"/>
      <c r="QB376" s="261"/>
      <c r="QC376" s="261"/>
      <c r="QD376" s="261"/>
      <c r="QE376" s="261"/>
      <c r="QF376" s="261"/>
      <c r="QG376" s="261"/>
      <c r="QH376" s="261"/>
      <c r="QI376" s="261"/>
      <c r="QJ376" s="261"/>
      <c r="QK376" s="261"/>
      <c r="QL376" s="261"/>
      <c r="QM376" s="261"/>
      <c r="QN376" s="261"/>
      <c r="QO376" s="261"/>
      <c r="QP376" s="261"/>
      <c r="QQ376" s="261"/>
      <c r="QR376" s="261"/>
      <c r="QS376" s="261"/>
      <c r="QT376" s="261"/>
      <c r="QU376" s="261"/>
      <c r="QV376" s="261"/>
      <c r="QW376" s="261"/>
      <c r="QX376" s="261"/>
      <c r="QY376" s="261"/>
      <c r="QZ376" s="261"/>
      <c r="RA376" s="261"/>
      <c r="RB376" s="261"/>
      <c r="RC376" s="261"/>
      <c r="RD376" s="261"/>
      <c r="RE376" s="261"/>
      <c r="RF376" s="261"/>
      <c r="RG376" s="261"/>
      <c r="RH376" s="261"/>
      <c r="RI376" s="261"/>
      <c r="RJ376" s="261"/>
      <c r="RK376" s="261"/>
      <c r="RL376" s="261"/>
      <c r="RM376" s="261"/>
      <c r="RN376" s="261"/>
      <c r="RO376" s="261"/>
      <c r="RP376" s="261"/>
      <c r="RQ376" s="261"/>
      <c r="RR376" s="261"/>
      <c r="RS376" s="261"/>
      <c r="RT376" s="261"/>
      <c r="RU376" s="261"/>
      <c r="RV376" s="261"/>
      <c r="RW376" s="261"/>
      <c r="RX376" s="261"/>
      <c r="RY376" s="261"/>
      <c r="RZ376" s="261"/>
      <c r="SA376" s="261"/>
      <c r="SB376" s="261"/>
      <c r="SC376" s="261"/>
      <c r="SD376" s="261"/>
      <c r="SE376" s="261"/>
    </row>
    <row r="377" spans="1:499" x14ac:dyDescent="0.2">
      <c r="A377" s="230" t="s">
        <v>830</v>
      </c>
      <c r="B377" s="231" t="s">
        <v>5519</v>
      </c>
      <c r="C377" s="225"/>
      <c r="D377" s="225"/>
      <c r="E377" s="225"/>
      <c r="F377" s="226" t="s">
        <v>6118</v>
      </c>
      <c r="G377" s="226" t="s">
        <v>5804</v>
      </c>
      <c r="H377" s="226" t="s">
        <v>5804</v>
      </c>
      <c r="I377" s="226" t="s">
        <v>5807</v>
      </c>
      <c r="J377" s="226"/>
      <c r="K377" s="226"/>
      <c r="L377" s="226"/>
      <c r="M377" s="226"/>
      <c r="N377" s="226" t="s">
        <v>5788</v>
      </c>
      <c r="O377" s="226" t="s">
        <v>5785</v>
      </c>
      <c r="P377" s="226"/>
      <c r="Q377" s="237">
        <v>0</v>
      </c>
      <c r="R377" s="238"/>
      <c r="S377" s="238"/>
      <c r="T377" s="238"/>
      <c r="U377" s="238"/>
      <c r="V377" s="238"/>
      <c r="W377" s="232" t="s">
        <v>5555</v>
      </c>
      <c r="X377" s="232"/>
      <c r="Y377" s="232" t="s">
        <v>5556</v>
      </c>
      <c r="Z377" s="235">
        <v>2.4300000000000002</v>
      </c>
      <c r="AA377" s="235">
        <v>3.29</v>
      </c>
      <c r="AB377" s="235">
        <v>0</v>
      </c>
      <c r="AC377" s="224">
        <v>36526</v>
      </c>
      <c r="AD377" s="224">
        <v>36526</v>
      </c>
      <c r="AE377" s="125">
        <v>14</v>
      </c>
      <c r="AF377" s="125">
        <v>14</v>
      </c>
      <c r="AG377" s="125">
        <v>24</v>
      </c>
      <c r="AH377" s="236">
        <v>1</v>
      </c>
      <c r="AI377" s="236"/>
      <c r="AJ377" s="125" t="s">
        <v>6257</v>
      </c>
      <c r="AK377" s="175"/>
      <c r="AL377" s="125" t="s">
        <v>820</v>
      </c>
      <c r="AM377" s="27" t="s">
        <v>820</v>
      </c>
      <c r="AN377" s="126">
        <v>1.56</v>
      </c>
      <c r="AO377" s="126">
        <v>0</v>
      </c>
      <c r="AP377" s="126">
        <v>12.8</v>
      </c>
      <c r="AQ377" s="126">
        <v>0.2</v>
      </c>
      <c r="AR377" s="125">
        <v>0</v>
      </c>
      <c r="AS377" s="125">
        <v>0</v>
      </c>
      <c r="AT377" s="178"/>
      <c r="AU377" s="178"/>
      <c r="AV377" s="178"/>
      <c r="AW377" s="239" t="s">
        <v>890</v>
      </c>
      <c r="AX377" s="239" t="s">
        <v>5411</v>
      </c>
      <c r="AY377" s="127"/>
      <c r="AZ377" s="127"/>
      <c r="BA377" s="128">
        <v>1</v>
      </c>
      <c r="BB377" s="128" t="s">
        <v>489</v>
      </c>
      <c r="BC377" s="128"/>
      <c r="BD377" s="128">
        <v>1</v>
      </c>
      <c r="BE377" s="129" t="s">
        <v>541</v>
      </c>
      <c r="BF377" s="130">
        <v>1</v>
      </c>
      <c r="BG377" s="240"/>
      <c r="BH377" s="241"/>
      <c r="BI377" s="190"/>
      <c r="BJ377" s="131">
        <v>0</v>
      </c>
      <c r="BK377" s="191">
        <v>72</v>
      </c>
      <c r="BL377" s="13">
        <v>0</v>
      </c>
      <c r="BM377" s="13">
        <v>0</v>
      </c>
      <c r="BN377" s="27" t="s">
        <v>702</v>
      </c>
      <c r="BO377" s="13" t="s">
        <v>702</v>
      </c>
      <c r="BP377" s="222">
        <v>0</v>
      </c>
      <c r="BQ377" s="132"/>
      <c r="BR377" s="133"/>
      <c r="BS377" s="125">
        <v>1000000000</v>
      </c>
      <c r="BT377" s="134">
        <v>80</v>
      </c>
      <c r="BU377" s="135">
        <v>0</v>
      </c>
      <c r="BV377" s="134">
        <v>0</v>
      </c>
      <c r="BW377" s="136">
        <v>0</v>
      </c>
      <c r="BX377" s="136">
        <v>0</v>
      </c>
      <c r="BY377" s="136">
        <v>0</v>
      </c>
      <c r="BZ377" s="134">
        <v>0</v>
      </c>
      <c r="CA377" s="134">
        <v>0</v>
      </c>
      <c r="CB377" s="134">
        <v>80</v>
      </c>
      <c r="CC377" s="135">
        <v>0</v>
      </c>
      <c r="CD377" s="134"/>
      <c r="CE377" s="134"/>
      <c r="CF377" s="137">
        <v>0</v>
      </c>
      <c r="CG377" s="134">
        <v>0</v>
      </c>
      <c r="CH377" s="132"/>
      <c r="CI377" s="132"/>
      <c r="CJ377" s="229" t="s">
        <v>820</v>
      </c>
      <c r="CK377" s="233" t="s">
        <v>820</v>
      </c>
      <c r="CL377" s="138">
        <v>0</v>
      </c>
      <c r="CM377" s="138">
        <v>0</v>
      </c>
      <c r="CN377" s="135">
        <v>0</v>
      </c>
      <c r="CO377" s="135">
        <v>0</v>
      </c>
      <c r="CP377" s="139"/>
      <c r="CQ377" s="135">
        <v>0</v>
      </c>
      <c r="CR377" s="179">
        <v>43176</v>
      </c>
      <c r="CS377" s="180">
        <v>43395</v>
      </c>
      <c r="CT377" s="181">
        <v>43493</v>
      </c>
      <c r="CU377" s="181">
        <v>36526</v>
      </c>
      <c r="CV377" s="181">
        <v>36526</v>
      </c>
      <c r="CW377" s="181">
        <v>36526</v>
      </c>
      <c r="CX377" s="181">
        <v>36624</v>
      </c>
      <c r="CY377" s="135">
        <v>0.19162329521469426</v>
      </c>
      <c r="CZ377" s="134">
        <v>0</v>
      </c>
      <c r="DA377" s="135">
        <v>1.3333333333333334E-2</v>
      </c>
      <c r="DB377" s="135">
        <v>0</v>
      </c>
      <c r="DC377" s="135">
        <v>0</v>
      </c>
      <c r="DD377" s="135">
        <v>0</v>
      </c>
      <c r="DE377" s="140">
        <v>0.38666666666666666</v>
      </c>
      <c r="DF377" s="13" t="s">
        <v>820</v>
      </c>
      <c r="DG377" s="80" t="s">
        <v>820</v>
      </c>
      <c r="DH377" s="18" t="b">
        <v>0</v>
      </c>
      <c r="DI377" s="79"/>
      <c r="DJ377" s="79"/>
      <c r="DK377" s="192"/>
      <c r="DL377" s="174"/>
      <c r="DM377" s="193"/>
      <c r="DN377" s="135"/>
      <c r="DO377" s="79"/>
      <c r="DP377" s="79"/>
      <c r="DQ377" s="79"/>
      <c r="DR377" s="79"/>
      <c r="DS377" s="79"/>
      <c r="DT377" s="79"/>
      <c r="DU377" s="79"/>
      <c r="DV377" s="18"/>
      <c r="DW377" s="18"/>
      <c r="DX377" s="18"/>
      <c r="DY377" s="177"/>
      <c r="DZ377" s="177">
        <v>0</v>
      </c>
      <c r="EA377" s="177">
        <v>0</v>
      </c>
      <c r="EB377" s="177">
        <v>0</v>
      </c>
      <c r="EC377" s="177">
        <v>0</v>
      </c>
      <c r="ED377" s="177">
        <v>0</v>
      </c>
      <c r="EE377" s="177">
        <v>0</v>
      </c>
      <c r="EF377" s="177">
        <v>0</v>
      </c>
      <c r="EG377" s="177">
        <v>0</v>
      </c>
      <c r="EH377" s="177">
        <v>0</v>
      </c>
      <c r="EI377" s="177">
        <v>0</v>
      </c>
      <c r="EJ377" s="177">
        <v>0</v>
      </c>
      <c r="EK377" s="177">
        <v>0</v>
      </c>
      <c r="EL377" s="177">
        <v>0</v>
      </c>
      <c r="EM377" s="177">
        <v>0</v>
      </c>
      <c r="EN377" s="177">
        <v>0</v>
      </c>
      <c r="EO377" s="177">
        <v>0</v>
      </c>
      <c r="EP377" s="177">
        <v>0</v>
      </c>
      <c r="EQ377" s="177">
        <v>0</v>
      </c>
      <c r="ER377" s="177">
        <v>0</v>
      </c>
      <c r="ES377" s="177">
        <v>0</v>
      </c>
      <c r="ET377" s="177">
        <v>0</v>
      </c>
      <c r="EU377" s="177">
        <v>0</v>
      </c>
      <c r="EV377" s="177">
        <v>0</v>
      </c>
      <c r="EW377" s="177">
        <v>0</v>
      </c>
      <c r="EX377" s="177">
        <v>0</v>
      </c>
      <c r="EY377" s="177">
        <v>0</v>
      </c>
      <c r="EZ377" s="177">
        <v>0</v>
      </c>
      <c r="FA377" s="177">
        <v>0</v>
      </c>
      <c r="FB377" s="177">
        <v>0</v>
      </c>
      <c r="FC377" s="198"/>
      <c r="FD377" s="198"/>
      <c r="FE377" s="195">
        <v>114</v>
      </c>
      <c r="FF377" s="198"/>
      <c r="FG377" s="195">
        <v>107</v>
      </c>
      <c r="FH377" s="195">
        <v>105</v>
      </c>
      <c r="FI377" s="195">
        <v>105</v>
      </c>
      <c r="FJ377" s="195">
        <v>105</v>
      </c>
      <c r="FK377" s="195">
        <v>102</v>
      </c>
      <c r="FL377" s="195">
        <v>102</v>
      </c>
      <c r="FM377" s="195">
        <v>102</v>
      </c>
      <c r="FN377" s="195">
        <v>102</v>
      </c>
      <c r="FO377" s="195">
        <v>102</v>
      </c>
      <c r="FP377" s="195">
        <v>102</v>
      </c>
      <c r="FQ377" s="195">
        <v>102</v>
      </c>
      <c r="FR377" s="195">
        <v>102</v>
      </c>
      <c r="FS377" s="195">
        <v>102</v>
      </c>
      <c r="FT377" s="195">
        <v>102</v>
      </c>
      <c r="FU377" s="195">
        <v>102</v>
      </c>
      <c r="FV377" s="195">
        <v>102</v>
      </c>
      <c r="FW377" s="195">
        <v>102</v>
      </c>
      <c r="FX377" s="195">
        <v>102</v>
      </c>
      <c r="FY377" s="195">
        <v>102</v>
      </c>
      <c r="FZ377" s="195">
        <v>102</v>
      </c>
      <c r="GA377" s="195">
        <v>102</v>
      </c>
      <c r="GB377" s="195">
        <v>102</v>
      </c>
      <c r="GC377" s="195">
        <v>102</v>
      </c>
      <c r="GD377" s="195">
        <v>97</v>
      </c>
      <c r="GE377" s="195">
        <v>97</v>
      </c>
      <c r="GF377" s="195">
        <v>97</v>
      </c>
      <c r="GG377" s="195">
        <v>97</v>
      </c>
      <c r="GH377" s="195">
        <v>97</v>
      </c>
      <c r="GI377" s="195">
        <v>97</v>
      </c>
      <c r="GJ377" s="195">
        <v>97</v>
      </c>
      <c r="GK377" s="195">
        <v>97</v>
      </c>
      <c r="GL377" s="195">
        <v>97</v>
      </c>
      <c r="GM377" s="195">
        <v>97</v>
      </c>
      <c r="GN377" s="195">
        <v>97</v>
      </c>
      <c r="GO377" s="195">
        <v>97</v>
      </c>
      <c r="GP377" s="195">
        <v>97</v>
      </c>
      <c r="GQ377" s="195">
        <v>97</v>
      </c>
      <c r="GR377" s="195">
        <v>97</v>
      </c>
      <c r="GS377" s="195">
        <v>97</v>
      </c>
      <c r="GT377" s="195">
        <v>97</v>
      </c>
      <c r="GU377" s="195">
        <v>97</v>
      </c>
      <c r="GV377" s="195">
        <v>97</v>
      </c>
      <c r="GW377" s="195">
        <v>97</v>
      </c>
      <c r="GX377" s="195">
        <v>97</v>
      </c>
      <c r="GY377" s="195">
        <v>97</v>
      </c>
      <c r="GZ377" s="195">
        <v>97</v>
      </c>
      <c r="HA377" s="195">
        <v>97</v>
      </c>
      <c r="HB377" s="195">
        <v>97</v>
      </c>
      <c r="HC377" s="195">
        <v>97</v>
      </c>
      <c r="HD377" s="195">
        <v>97</v>
      </c>
      <c r="HE377" s="195">
        <v>1</v>
      </c>
      <c r="HF377" s="195">
        <v>97</v>
      </c>
      <c r="HG377" s="195">
        <v>97</v>
      </c>
      <c r="HH377" s="195">
        <v>97</v>
      </c>
      <c r="HI377" s="197">
        <v>97</v>
      </c>
      <c r="HJ377" s="197">
        <v>97</v>
      </c>
      <c r="HK377" s="197">
        <v>97</v>
      </c>
      <c r="HL377" s="198"/>
      <c r="HM377" s="197">
        <v>97</v>
      </c>
      <c r="HN377" s="197">
        <v>97</v>
      </c>
      <c r="HO377" s="197">
        <v>97</v>
      </c>
      <c r="HP377" s="197">
        <v>97</v>
      </c>
      <c r="HQ377" s="197">
        <v>97</v>
      </c>
      <c r="HR377" s="197">
        <v>97</v>
      </c>
      <c r="HS377" s="197">
        <v>97</v>
      </c>
      <c r="HT377" s="197">
        <v>97</v>
      </c>
      <c r="HU377" s="197">
        <v>97</v>
      </c>
      <c r="HV377" s="198"/>
      <c r="HW377" s="197">
        <v>97</v>
      </c>
      <c r="HX377" s="197">
        <v>97</v>
      </c>
      <c r="HY377" s="197">
        <v>97</v>
      </c>
      <c r="HZ377" s="197">
        <v>97</v>
      </c>
      <c r="IA377" s="197">
        <v>97</v>
      </c>
      <c r="IB377" s="197">
        <v>97</v>
      </c>
      <c r="IC377" s="197">
        <v>97</v>
      </c>
      <c r="ID377" s="197">
        <v>97</v>
      </c>
      <c r="IE377" s="197">
        <v>92</v>
      </c>
      <c r="IF377" s="197">
        <v>92</v>
      </c>
      <c r="IG377" s="197">
        <v>92</v>
      </c>
      <c r="IH377" s="197">
        <v>92</v>
      </c>
      <c r="II377" s="197">
        <v>92</v>
      </c>
      <c r="IJ377" s="197">
        <v>92</v>
      </c>
      <c r="IK377" s="197">
        <v>92</v>
      </c>
      <c r="IL377" s="197">
        <v>92</v>
      </c>
      <c r="IM377" s="197">
        <v>92</v>
      </c>
      <c r="IN377" s="197">
        <v>92</v>
      </c>
      <c r="IO377" s="197">
        <v>92</v>
      </c>
      <c r="IP377" s="197">
        <v>92</v>
      </c>
      <c r="IQ377" s="197">
        <v>92</v>
      </c>
      <c r="IR377" s="197">
        <v>92</v>
      </c>
      <c r="IS377" s="197">
        <v>92</v>
      </c>
      <c r="IT377" s="197">
        <v>92</v>
      </c>
      <c r="IU377" s="197">
        <v>92</v>
      </c>
      <c r="IV377" s="197">
        <v>92</v>
      </c>
      <c r="IW377" s="197">
        <v>92</v>
      </c>
      <c r="IX377" s="197">
        <v>89</v>
      </c>
      <c r="IY377" s="197">
        <v>89</v>
      </c>
      <c r="IZ377" s="198"/>
      <c r="JA377" s="197">
        <v>89</v>
      </c>
      <c r="JB377" s="197">
        <v>89</v>
      </c>
      <c r="JC377" s="197">
        <v>89</v>
      </c>
      <c r="JD377" s="195">
        <v>89</v>
      </c>
      <c r="JE377" s="195">
        <v>89</v>
      </c>
      <c r="JF377" s="195">
        <v>89</v>
      </c>
      <c r="JG377" s="195">
        <v>89</v>
      </c>
      <c r="JH377" s="195">
        <v>89</v>
      </c>
      <c r="JI377" s="195">
        <v>89</v>
      </c>
      <c r="JJ377" s="195"/>
      <c r="JK377" s="197">
        <v>89</v>
      </c>
      <c r="JL377" s="197">
        <v>89</v>
      </c>
      <c r="JM377" s="197">
        <v>89</v>
      </c>
      <c r="JN377" s="197">
        <v>89</v>
      </c>
      <c r="JO377" s="197">
        <v>89</v>
      </c>
      <c r="JP377" s="197">
        <v>89</v>
      </c>
      <c r="JQ377" s="198"/>
      <c r="JR377" s="197">
        <v>89</v>
      </c>
      <c r="JS377" s="197">
        <v>86</v>
      </c>
      <c r="JT377" s="197">
        <v>86</v>
      </c>
      <c r="JU377" s="197">
        <v>86</v>
      </c>
      <c r="JV377" s="197">
        <v>86</v>
      </c>
      <c r="JW377" s="197">
        <v>86</v>
      </c>
      <c r="JX377" s="197">
        <v>86</v>
      </c>
      <c r="JY377" s="197">
        <v>86</v>
      </c>
      <c r="JZ377" s="197">
        <v>86</v>
      </c>
      <c r="KA377" s="197">
        <v>86</v>
      </c>
      <c r="KB377" s="197">
        <v>86</v>
      </c>
      <c r="KC377" s="197">
        <v>86</v>
      </c>
      <c r="KD377" s="197">
        <v>86</v>
      </c>
      <c r="KE377" s="197">
        <v>86</v>
      </c>
      <c r="KF377" s="197">
        <v>86</v>
      </c>
      <c r="KG377" s="197">
        <v>86</v>
      </c>
      <c r="KH377" s="197">
        <v>86</v>
      </c>
      <c r="KI377" s="197">
        <v>86</v>
      </c>
      <c r="KJ377" s="197">
        <v>86</v>
      </c>
      <c r="KK377" s="197">
        <v>86</v>
      </c>
      <c r="KL377" s="197">
        <v>86</v>
      </c>
      <c r="KM377" s="197">
        <v>86</v>
      </c>
      <c r="KN377" s="197">
        <v>86</v>
      </c>
      <c r="KO377" s="197">
        <v>86</v>
      </c>
      <c r="KP377" s="197">
        <v>86</v>
      </c>
      <c r="KQ377" s="197">
        <v>86</v>
      </c>
      <c r="KR377" s="197">
        <v>86</v>
      </c>
      <c r="KS377" s="197">
        <v>86</v>
      </c>
      <c r="KT377" s="197">
        <v>86</v>
      </c>
      <c r="KU377" s="197">
        <v>86</v>
      </c>
      <c r="KV377" s="197">
        <v>86</v>
      </c>
      <c r="KW377" s="197">
        <v>86</v>
      </c>
      <c r="KX377" s="198"/>
      <c r="KY377" s="198"/>
      <c r="KZ377" s="198"/>
      <c r="LA377" s="198"/>
      <c r="LB377" s="197">
        <v>81</v>
      </c>
      <c r="LC377" s="197">
        <v>89</v>
      </c>
      <c r="LD377" s="197">
        <v>89</v>
      </c>
      <c r="LE377" s="197">
        <v>81</v>
      </c>
      <c r="LF377" s="197">
        <v>0</v>
      </c>
      <c r="LG377" s="197">
        <v>81</v>
      </c>
      <c r="LH377" s="198"/>
      <c r="LI377" s="198"/>
      <c r="LJ377" s="198"/>
      <c r="LK377" s="198"/>
      <c r="LL377" s="198"/>
      <c r="LM377" s="198"/>
      <c r="LN377" s="198"/>
      <c r="LO377" s="198"/>
      <c r="LP377" s="198"/>
      <c r="LQ377" s="197">
        <v>81</v>
      </c>
      <c r="LR377" s="198"/>
      <c r="LS377" s="198"/>
      <c r="LT377" s="198"/>
      <c r="LU377" s="198"/>
      <c r="LV377" s="198"/>
      <c r="LW377" s="198"/>
      <c r="LX377" s="198"/>
      <c r="LY377" s="198"/>
      <c r="LZ377" s="198"/>
      <c r="MA377" s="198"/>
      <c r="MB377" s="198"/>
      <c r="MC377" s="198"/>
      <c r="MD377" s="198"/>
      <c r="ME377" s="198"/>
      <c r="MF377" s="198"/>
      <c r="MG377" s="198"/>
      <c r="MH377" s="198"/>
      <c r="MI377" s="198"/>
      <c r="MJ377" s="198"/>
      <c r="MK377" s="198"/>
      <c r="ML377" s="198"/>
      <c r="MM377" s="198"/>
      <c r="MN377" s="197">
        <v>81</v>
      </c>
      <c r="MO377" s="197">
        <v>80</v>
      </c>
      <c r="MP377" s="198"/>
      <c r="MQ377" s="197">
        <v>80</v>
      </c>
      <c r="MR377" s="198"/>
      <c r="MS377" s="198"/>
      <c r="MT377" s="198"/>
      <c r="MU377" s="198"/>
      <c r="MV377" s="198"/>
      <c r="MW377" s="198"/>
      <c r="MX377" s="198"/>
      <c r="MY377" s="198"/>
      <c r="MZ377" s="198"/>
      <c r="NA377" s="197">
        <v>80</v>
      </c>
      <c r="NB377" s="198"/>
      <c r="NC377" s="198"/>
      <c r="ND377" s="198"/>
      <c r="NE377" s="198"/>
      <c r="NF377" s="198"/>
      <c r="NG377" s="198"/>
      <c r="NH377" s="198"/>
      <c r="NI377" s="198"/>
      <c r="NJ377" s="198"/>
      <c r="NK377" s="198"/>
      <c r="NL377" s="198"/>
      <c r="NM377" s="198"/>
      <c r="NN377" s="198"/>
      <c r="NO377" s="198"/>
      <c r="NP377" s="198"/>
      <c r="NQ377" s="198"/>
      <c r="NR377" s="198"/>
      <c r="NS377" s="198"/>
      <c r="NT377" s="198"/>
      <c r="NU377" s="198"/>
      <c r="NV377" s="198"/>
      <c r="NW377" s="198"/>
      <c r="NX377" s="198"/>
      <c r="NY377" s="198"/>
      <c r="NZ377" s="198"/>
      <c r="OA377" s="198"/>
      <c r="OB377" s="198"/>
      <c r="OC377" s="198"/>
      <c r="OD377" s="198"/>
      <c r="OE377" s="198"/>
      <c r="OF377" s="198"/>
      <c r="OG377" s="198"/>
      <c r="OH377" s="198"/>
      <c r="OI377" s="198"/>
      <c r="OJ377" s="198"/>
      <c r="OK377" s="198"/>
      <c r="OL377" s="198"/>
      <c r="OM377" s="198"/>
      <c r="ON377" s="198"/>
      <c r="OO377" s="198"/>
      <c r="OP377" s="198"/>
      <c r="OQ377" s="198"/>
      <c r="OR377" s="198"/>
      <c r="OS377" s="198"/>
      <c r="OT377" s="198"/>
      <c r="OU377" s="198"/>
      <c r="OV377" s="198"/>
      <c r="OW377" s="198"/>
      <c r="OX377" s="198"/>
      <c r="OY377" s="198"/>
      <c r="OZ377" s="198"/>
      <c r="PA377" s="198"/>
      <c r="PB377" s="198"/>
      <c r="PC377" s="198"/>
      <c r="PD377" s="198"/>
      <c r="PE377" s="198"/>
      <c r="PF377" s="198"/>
      <c r="PG377" s="198"/>
      <c r="PH377" s="198"/>
      <c r="PI377" s="198"/>
      <c r="PJ377" s="198"/>
      <c r="PK377" s="198"/>
      <c r="PL377" s="198"/>
      <c r="PM377" s="198"/>
      <c r="PN377" s="198"/>
      <c r="PO377" s="198"/>
      <c r="PP377" s="198"/>
      <c r="PQ377" s="198"/>
      <c r="PR377" s="198"/>
      <c r="PS377" s="198"/>
      <c r="PT377" s="198"/>
      <c r="PU377" s="198"/>
      <c r="PV377" s="198"/>
      <c r="PW377" s="198"/>
      <c r="PX377" s="261"/>
      <c r="PY377" s="261"/>
      <c r="PZ377" s="261"/>
      <c r="QA377" s="261"/>
      <c r="QB377" s="261"/>
      <c r="QC377" s="261"/>
      <c r="QD377" s="261"/>
      <c r="QE377" s="261"/>
      <c r="QF377" s="261"/>
      <c r="QG377" s="261"/>
      <c r="QH377" s="261"/>
      <c r="QI377" s="261"/>
      <c r="QJ377" s="261"/>
      <c r="QK377" s="261"/>
      <c r="QL377" s="261"/>
      <c r="QM377" s="261"/>
      <c r="QN377" s="261"/>
      <c r="QO377" s="261"/>
      <c r="QP377" s="261"/>
      <c r="QQ377" s="261"/>
      <c r="QR377" s="261"/>
      <c r="QS377" s="261"/>
      <c r="QT377" s="261"/>
      <c r="QU377" s="261"/>
      <c r="QV377" s="261"/>
      <c r="QW377" s="261"/>
      <c r="QX377" s="261"/>
      <c r="QY377" s="261"/>
      <c r="QZ377" s="261"/>
      <c r="RA377" s="261"/>
      <c r="RB377" s="261"/>
      <c r="RC377" s="261"/>
      <c r="RD377" s="261"/>
      <c r="RE377" s="261"/>
      <c r="RF377" s="261"/>
      <c r="RG377" s="261"/>
      <c r="RH377" s="261"/>
      <c r="RI377" s="261"/>
      <c r="RJ377" s="261"/>
      <c r="RK377" s="261"/>
      <c r="RL377" s="261"/>
      <c r="RM377" s="261"/>
      <c r="RN377" s="261"/>
      <c r="RO377" s="261"/>
      <c r="RP377" s="261"/>
      <c r="RQ377" s="261"/>
      <c r="RR377" s="261"/>
      <c r="RS377" s="261"/>
      <c r="RT377" s="261"/>
      <c r="RU377" s="261"/>
      <c r="RV377" s="261"/>
      <c r="RW377" s="261"/>
      <c r="RX377" s="261"/>
      <c r="RY377" s="261"/>
      <c r="RZ377" s="261"/>
      <c r="SA377" s="261"/>
      <c r="SB377" s="261"/>
      <c r="SC377" s="261"/>
      <c r="SD377" s="261"/>
      <c r="SE377" s="261"/>
    </row>
    <row r="378" spans="1:499" x14ac:dyDescent="0.2">
      <c r="A378" s="230" t="s">
        <v>830</v>
      </c>
      <c r="B378" s="231" t="s">
        <v>5520</v>
      </c>
      <c r="C378" s="225"/>
      <c r="D378" s="225"/>
      <c r="E378" s="225"/>
      <c r="F378" s="226" t="s">
        <v>6119</v>
      </c>
      <c r="G378" s="226" t="s">
        <v>5804</v>
      </c>
      <c r="H378" s="226" t="s">
        <v>5804</v>
      </c>
      <c r="I378" s="226" t="s">
        <v>5807</v>
      </c>
      <c r="J378" s="226"/>
      <c r="K378" s="226"/>
      <c r="L378" s="226"/>
      <c r="M378" s="226"/>
      <c r="N378" s="226" t="s">
        <v>5788</v>
      </c>
      <c r="O378" s="226" t="s">
        <v>6120</v>
      </c>
      <c r="P378" s="226"/>
      <c r="Q378" s="237">
        <v>0</v>
      </c>
      <c r="R378" s="238"/>
      <c r="S378" s="238"/>
      <c r="T378" s="238"/>
      <c r="U378" s="238"/>
      <c r="V378" s="238"/>
      <c r="W378" s="232" t="s">
        <v>5555</v>
      </c>
      <c r="X378" s="232"/>
      <c r="Y378" s="232" t="s">
        <v>5556</v>
      </c>
      <c r="Z378" s="235">
        <v>1.76</v>
      </c>
      <c r="AA378" s="235">
        <v>3.68</v>
      </c>
      <c r="AB378" s="235">
        <v>0</v>
      </c>
      <c r="AC378" s="224">
        <v>36526</v>
      </c>
      <c r="AD378" s="224">
        <v>36526</v>
      </c>
      <c r="AE378" s="125">
        <v>14</v>
      </c>
      <c r="AF378" s="125">
        <v>14</v>
      </c>
      <c r="AG378" s="125">
        <v>24</v>
      </c>
      <c r="AH378" s="236">
        <v>1</v>
      </c>
      <c r="AI378" s="236"/>
      <c r="AJ378" s="125" t="s">
        <v>6258</v>
      </c>
      <c r="AK378" s="175"/>
      <c r="AL378" s="125" t="s">
        <v>820</v>
      </c>
      <c r="AM378" s="27" t="s">
        <v>820</v>
      </c>
      <c r="AN378" s="126">
        <v>1.0900000000000001</v>
      </c>
      <c r="AO378" s="126">
        <v>0</v>
      </c>
      <c r="AP378" s="126">
        <v>11</v>
      </c>
      <c r="AQ378" s="126">
        <v>0.2</v>
      </c>
      <c r="AR378" s="125">
        <v>0</v>
      </c>
      <c r="AS378" s="125">
        <v>0</v>
      </c>
      <c r="AT378" s="178"/>
      <c r="AU378" s="178"/>
      <c r="AV378" s="178"/>
      <c r="AW378" s="239" t="s">
        <v>914</v>
      </c>
      <c r="AX378" s="239" t="s">
        <v>5409</v>
      </c>
      <c r="AY378" s="127"/>
      <c r="AZ378" s="127"/>
      <c r="BA378" s="128">
        <v>1</v>
      </c>
      <c r="BB378" s="128" t="s">
        <v>489</v>
      </c>
      <c r="BC378" s="128"/>
      <c r="BD378" s="128">
        <v>1</v>
      </c>
      <c r="BE378" s="129" t="s">
        <v>541</v>
      </c>
      <c r="BF378" s="130">
        <v>1</v>
      </c>
      <c r="BG378" s="240"/>
      <c r="BH378" s="241"/>
      <c r="BI378" s="190"/>
      <c r="BJ378" s="131">
        <v>0</v>
      </c>
      <c r="BK378" s="191">
        <v>50</v>
      </c>
      <c r="BL378" s="13">
        <v>0</v>
      </c>
      <c r="BM378" s="13">
        <v>0</v>
      </c>
      <c r="BN378" s="27" t="s">
        <v>702</v>
      </c>
      <c r="BO378" s="13" t="s">
        <v>702</v>
      </c>
      <c r="BP378" s="222">
        <v>0</v>
      </c>
      <c r="BQ378" s="132"/>
      <c r="BR378" s="133"/>
      <c r="BS378" s="125">
        <v>1000000000</v>
      </c>
      <c r="BT378" s="134">
        <v>48</v>
      </c>
      <c r="BU378" s="135">
        <v>0</v>
      </c>
      <c r="BV378" s="134">
        <v>0</v>
      </c>
      <c r="BW378" s="136">
        <v>0</v>
      </c>
      <c r="BX378" s="136">
        <v>0</v>
      </c>
      <c r="BY378" s="136">
        <v>0</v>
      </c>
      <c r="BZ378" s="134">
        <v>0</v>
      </c>
      <c r="CA378" s="134">
        <v>0</v>
      </c>
      <c r="CB378" s="134">
        <v>48</v>
      </c>
      <c r="CC378" s="135">
        <v>0</v>
      </c>
      <c r="CD378" s="134"/>
      <c r="CE378" s="134"/>
      <c r="CF378" s="137">
        <v>0</v>
      </c>
      <c r="CG378" s="134">
        <v>0</v>
      </c>
      <c r="CH378" s="132"/>
      <c r="CI378" s="132"/>
      <c r="CJ378" s="229" t="s">
        <v>820</v>
      </c>
      <c r="CK378" s="233" t="s">
        <v>820</v>
      </c>
      <c r="CL378" s="138">
        <v>0</v>
      </c>
      <c r="CM378" s="138">
        <v>0</v>
      </c>
      <c r="CN378" s="135">
        <v>0</v>
      </c>
      <c r="CO378" s="135">
        <v>0</v>
      </c>
      <c r="CP378" s="139"/>
      <c r="CQ378" s="135">
        <v>0</v>
      </c>
      <c r="CR378" s="179">
        <v>42304</v>
      </c>
      <c r="CS378" s="180">
        <v>43395</v>
      </c>
      <c r="CT378" s="181">
        <v>43493</v>
      </c>
      <c r="CU378" s="181">
        <v>36526</v>
      </c>
      <c r="CV378" s="181">
        <v>36526</v>
      </c>
      <c r="CW378" s="181">
        <v>36526</v>
      </c>
      <c r="CX378" s="181">
        <v>36624</v>
      </c>
      <c r="CY378" s="135">
        <v>0.19735206235649713</v>
      </c>
      <c r="CZ378" s="134">
        <v>0</v>
      </c>
      <c r="DA378" s="135">
        <v>1.3333333333333334E-2</v>
      </c>
      <c r="DB378" s="135">
        <v>0</v>
      </c>
      <c r="DC378" s="135">
        <v>0</v>
      </c>
      <c r="DD378" s="135">
        <v>0</v>
      </c>
      <c r="DE378" s="140">
        <v>0.38666666666666666</v>
      </c>
      <c r="DF378" s="13" t="s">
        <v>820</v>
      </c>
      <c r="DG378" s="80" t="s">
        <v>820</v>
      </c>
      <c r="DH378" s="18" t="b">
        <v>0</v>
      </c>
      <c r="DI378" s="79"/>
      <c r="DJ378" s="79"/>
      <c r="DK378" s="192"/>
      <c r="DL378" s="174"/>
      <c r="DM378" s="193"/>
      <c r="DN378" s="135"/>
      <c r="DO378" s="79"/>
      <c r="DP378" s="79"/>
      <c r="DQ378" s="79"/>
      <c r="DR378" s="79"/>
      <c r="DS378" s="79"/>
      <c r="DT378" s="79"/>
      <c r="DU378" s="79"/>
      <c r="DV378" s="18"/>
      <c r="DW378" s="18"/>
      <c r="DX378" s="18"/>
      <c r="DY378" s="177"/>
      <c r="DZ378" s="177">
        <v>0</v>
      </c>
      <c r="EA378" s="177">
        <v>0</v>
      </c>
      <c r="EB378" s="177">
        <v>0</v>
      </c>
      <c r="EC378" s="177">
        <v>0</v>
      </c>
      <c r="ED378" s="177">
        <v>0</v>
      </c>
      <c r="EE378" s="177">
        <v>0</v>
      </c>
      <c r="EF378" s="177">
        <v>0</v>
      </c>
      <c r="EG378" s="177">
        <v>0</v>
      </c>
      <c r="EH378" s="177">
        <v>0</v>
      </c>
      <c r="EI378" s="177">
        <v>0</v>
      </c>
      <c r="EJ378" s="177">
        <v>0</v>
      </c>
      <c r="EK378" s="177">
        <v>0</v>
      </c>
      <c r="EL378" s="177">
        <v>0</v>
      </c>
      <c r="EM378" s="177">
        <v>0</v>
      </c>
      <c r="EN378" s="177">
        <v>0</v>
      </c>
      <c r="EO378" s="177">
        <v>0</v>
      </c>
      <c r="EP378" s="177">
        <v>0</v>
      </c>
      <c r="EQ378" s="177">
        <v>0</v>
      </c>
      <c r="ER378" s="177">
        <v>0</v>
      </c>
      <c r="ES378" s="177">
        <v>0</v>
      </c>
      <c r="ET378" s="177">
        <v>0</v>
      </c>
      <c r="EU378" s="177">
        <v>0</v>
      </c>
      <c r="EV378" s="177">
        <v>0</v>
      </c>
      <c r="EW378" s="177">
        <v>0</v>
      </c>
      <c r="EX378" s="177">
        <v>0</v>
      </c>
      <c r="EY378" s="177">
        <v>0</v>
      </c>
      <c r="EZ378" s="177">
        <v>0</v>
      </c>
      <c r="FA378" s="177">
        <v>0</v>
      </c>
      <c r="FB378" s="177">
        <v>0</v>
      </c>
      <c r="FC378" s="196"/>
      <c r="FD378" s="196"/>
      <c r="FE378" s="197">
        <v>73</v>
      </c>
      <c r="FF378" s="196"/>
      <c r="FG378" s="195">
        <v>65</v>
      </c>
      <c r="FH378" s="195">
        <v>65</v>
      </c>
      <c r="FI378" s="195">
        <v>65</v>
      </c>
      <c r="FJ378" s="195">
        <v>65</v>
      </c>
      <c r="FK378" s="195">
        <v>64</v>
      </c>
      <c r="FL378" s="195">
        <v>64</v>
      </c>
      <c r="FM378" s="195">
        <v>64</v>
      </c>
      <c r="FN378" s="195">
        <v>64</v>
      </c>
      <c r="FO378" s="195">
        <v>64</v>
      </c>
      <c r="FP378" s="195">
        <v>64</v>
      </c>
      <c r="FQ378" s="195">
        <v>64</v>
      </c>
      <c r="FR378" s="195">
        <v>64</v>
      </c>
      <c r="FS378" s="195">
        <v>64</v>
      </c>
      <c r="FT378" s="195">
        <v>64</v>
      </c>
      <c r="FU378" s="195">
        <v>64</v>
      </c>
      <c r="FV378" s="195">
        <v>64</v>
      </c>
      <c r="FW378" s="195">
        <v>64</v>
      </c>
      <c r="FX378" s="195">
        <v>64</v>
      </c>
      <c r="FY378" s="195">
        <v>64</v>
      </c>
      <c r="FZ378" s="195">
        <v>64</v>
      </c>
      <c r="GA378" s="195">
        <v>64</v>
      </c>
      <c r="GB378" s="195">
        <v>64</v>
      </c>
      <c r="GC378" s="195">
        <v>64</v>
      </c>
      <c r="GD378" s="195">
        <v>64</v>
      </c>
      <c r="GE378" s="195">
        <v>64</v>
      </c>
      <c r="GF378" s="195">
        <v>64</v>
      </c>
      <c r="GG378" s="195">
        <v>64</v>
      </c>
      <c r="GH378" s="195">
        <v>64</v>
      </c>
      <c r="GI378" s="195">
        <v>64</v>
      </c>
      <c r="GJ378" s="195">
        <v>64</v>
      </c>
      <c r="GK378" s="195">
        <v>64</v>
      </c>
      <c r="GL378" s="195">
        <v>64</v>
      </c>
      <c r="GM378" s="195">
        <v>64</v>
      </c>
      <c r="GN378" s="195">
        <v>64</v>
      </c>
      <c r="GO378" s="195">
        <v>64</v>
      </c>
      <c r="GP378" s="195">
        <v>64</v>
      </c>
      <c r="GQ378" s="195">
        <v>64</v>
      </c>
      <c r="GR378" s="195">
        <v>64</v>
      </c>
      <c r="GS378" s="195">
        <v>64</v>
      </c>
      <c r="GT378" s="195">
        <v>64</v>
      </c>
      <c r="GU378" s="195">
        <v>64</v>
      </c>
      <c r="GV378" s="195">
        <v>64</v>
      </c>
      <c r="GW378" s="195">
        <v>64</v>
      </c>
      <c r="GX378" s="195">
        <v>64</v>
      </c>
      <c r="GY378" s="195">
        <v>64</v>
      </c>
      <c r="GZ378" s="195">
        <v>64</v>
      </c>
      <c r="HA378" s="195">
        <v>64</v>
      </c>
      <c r="HB378" s="195">
        <v>64</v>
      </c>
      <c r="HC378" s="195">
        <v>64</v>
      </c>
      <c r="HD378" s="195">
        <v>64</v>
      </c>
      <c r="HE378" s="195">
        <v>1</v>
      </c>
      <c r="HF378" s="195">
        <v>64</v>
      </c>
      <c r="HG378" s="195">
        <v>64</v>
      </c>
      <c r="HH378" s="195">
        <v>64</v>
      </c>
      <c r="HI378" s="195">
        <v>64</v>
      </c>
      <c r="HJ378" s="195">
        <v>64</v>
      </c>
      <c r="HK378" s="195">
        <v>64</v>
      </c>
      <c r="HL378" s="196"/>
      <c r="HM378" s="195">
        <v>64</v>
      </c>
      <c r="HN378" s="195">
        <v>64</v>
      </c>
      <c r="HO378" s="195">
        <v>64</v>
      </c>
      <c r="HP378" s="195">
        <v>64</v>
      </c>
      <c r="HQ378" s="195">
        <v>64</v>
      </c>
      <c r="HR378" s="195">
        <v>64</v>
      </c>
      <c r="HS378" s="195">
        <v>64</v>
      </c>
      <c r="HT378" s="195">
        <v>64</v>
      </c>
      <c r="HU378" s="195">
        <v>64</v>
      </c>
      <c r="HV378" s="196"/>
      <c r="HW378" s="195">
        <v>64</v>
      </c>
      <c r="HX378" s="195">
        <v>64</v>
      </c>
      <c r="HY378" s="195">
        <v>64</v>
      </c>
      <c r="HZ378" s="195">
        <v>64</v>
      </c>
      <c r="IA378" s="195">
        <v>64</v>
      </c>
      <c r="IB378" s="195">
        <v>64</v>
      </c>
      <c r="IC378" s="195">
        <v>64</v>
      </c>
      <c r="ID378" s="195">
        <v>60</v>
      </c>
      <c r="IE378" s="195">
        <v>60</v>
      </c>
      <c r="IF378" s="195">
        <v>60</v>
      </c>
      <c r="IG378" s="195">
        <v>60</v>
      </c>
      <c r="IH378" s="195">
        <v>60</v>
      </c>
      <c r="II378" s="195">
        <v>60</v>
      </c>
      <c r="IJ378" s="195">
        <v>60</v>
      </c>
      <c r="IK378" s="195">
        <v>60</v>
      </c>
      <c r="IL378" s="195">
        <v>60</v>
      </c>
      <c r="IM378" s="195">
        <v>60</v>
      </c>
      <c r="IN378" s="195">
        <v>60</v>
      </c>
      <c r="IO378" s="195">
        <v>60</v>
      </c>
      <c r="IP378" s="195">
        <v>60</v>
      </c>
      <c r="IQ378" s="195">
        <v>60</v>
      </c>
      <c r="IR378" s="195">
        <v>60</v>
      </c>
      <c r="IS378" s="195">
        <v>60</v>
      </c>
      <c r="IT378" s="195">
        <v>60</v>
      </c>
      <c r="IU378" s="195">
        <v>60</v>
      </c>
      <c r="IV378" s="195">
        <v>60</v>
      </c>
      <c r="IW378" s="195">
        <v>60</v>
      </c>
      <c r="IX378" s="195">
        <v>57</v>
      </c>
      <c r="IY378" s="195">
        <v>57</v>
      </c>
      <c r="IZ378" s="196"/>
      <c r="JA378" s="195">
        <v>57</v>
      </c>
      <c r="JB378" s="195">
        <v>57</v>
      </c>
      <c r="JC378" s="195">
        <v>57</v>
      </c>
      <c r="JD378" s="195">
        <v>57</v>
      </c>
      <c r="JE378" s="195">
        <v>57</v>
      </c>
      <c r="JF378" s="195">
        <v>57</v>
      </c>
      <c r="JG378" s="195">
        <v>57</v>
      </c>
      <c r="JH378" s="195">
        <v>57</v>
      </c>
      <c r="JI378" s="195">
        <v>57</v>
      </c>
      <c r="JJ378" s="195"/>
      <c r="JK378" s="197">
        <v>57</v>
      </c>
      <c r="JL378" s="195">
        <v>57</v>
      </c>
      <c r="JM378" s="195">
        <v>57</v>
      </c>
      <c r="JN378" s="195">
        <v>57</v>
      </c>
      <c r="JO378" s="195">
        <v>57</v>
      </c>
      <c r="JP378" s="195">
        <v>57</v>
      </c>
      <c r="JQ378" s="196"/>
      <c r="JR378" s="195">
        <v>57</v>
      </c>
      <c r="JS378" s="195">
        <v>54</v>
      </c>
      <c r="JT378" s="195">
        <v>54</v>
      </c>
      <c r="JU378" s="195">
        <v>54</v>
      </c>
      <c r="JV378" s="195">
        <v>54</v>
      </c>
      <c r="JW378" s="195">
        <v>54</v>
      </c>
      <c r="JX378" s="195">
        <v>54</v>
      </c>
      <c r="JY378" s="195">
        <v>54</v>
      </c>
      <c r="JZ378" s="195">
        <v>54</v>
      </c>
      <c r="KA378" s="195">
        <v>54</v>
      </c>
      <c r="KB378" s="195">
        <v>54</v>
      </c>
      <c r="KC378" s="195">
        <v>54</v>
      </c>
      <c r="KD378" s="195">
        <v>54</v>
      </c>
      <c r="KE378" s="195">
        <v>54</v>
      </c>
      <c r="KF378" s="195">
        <v>54</v>
      </c>
      <c r="KG378" s="195">
        <v>54</v>
      </c>
      <c r="KH378" s="195">
        <v>54</v>
      </c>
      <c r="KI378" s="195">
        <v>54</v>
      </c>
      <c r="KJ378" s="195">
        <v>54</v>
      </c>
      <c r="KK378" s="195">
        <v>54</v>
      </c>
      <c r="KL378" s="195">
        <v>54</v>
      </c>
      <c r="KM378" s="195">
        <v>54</v>
      </c>
      <c r="KN378" s="195">
        <v>54</v>
      </c>
      <c r="KO378" s="195">
        <v>54</v>
      </c>
      <c r="KP378" s="195">
        <v>54</v>
      </c>
      <c r="KQ378" s="195">
        <v>54</v>
      </c>
      <c r="KR378" s="195">
        <v>54</v>
      </c>
      <c r="KS378" s="195">
        <v>54</v>
      </c>
      <c r="KT378" s="195">
        <v>54</v>
      </c>
      <c r="KU378" s="195">
        <v>54</v>
      </c>
      <c r="KV378" s="195">
        <v>54</v>
      </c>
      <c r="KW378" s="195">
        <v>54</v>
      </c>
      <c r="KX378" s="196"/>
      <c r="KY378" s="196"/>
      <c r="KZ378" s="196"/>
      <c r="LA378" s="196"/>
      <c r="LB378" s="195">
        <v>48</v>
      </c>
      <c r="LC378" s="195">
        <v>57</v>
      </c>
      <c r="LD378" s="195">
        <v>57</v>
      </c>
      <c r="LE378" s="195">
        <v>48</v>
      </c>
      <c r="LF378" s="195">
        <v>0</v>
      </c>
      <c r="LG378" s="195">
        <v>48</v>
      </c>
      <c r="LH378" s="196"/>
      <c r="LI378" s="196"/>
      <c r="LJ378" s="196"/>
      <c r="LK378" s="196"/>
      <c r="LL378" s="196"/>
      <c r="LM378" s="196"/>
      <c r="LN378" s="196"/>
      <c r="LO378" s="196"/>
      <c r="LP378" s="196"/>
      <c r="LQ378" s="195">
        <v>48</v>
      </c>
      <c r="LR378" s="196"/>
      <c r="LS378" s="196"/>
      <c r="LT378" s="196"/>
      <c r="LU378" s="196"/>
      <c r="LV378" s="196"/>
      <c r="LW378" s="196"/>
      <c r="LX378" s="196"/>
      <c r="LY378" s="196"/>
      <c r="LZ378" s="196"/>
      <c r="MA378" s="196"/>
      <c r="MB378" s="196"/>
      <c r="MC378" s="196"/>
      <c r="MD378" s="196"/>
      <c r="ME378" s="196"/>
      <c r="MF378" s="196"/>
      <c r="MG378" s="196"/>
      <c r="MH378" s="196"/>
      <c r="MI378" s="196"/>
      <c r="MJ378" s="196"/>
      <c r="MK378" s="196"/>
      <c r="ML378" s="196"/>
      <c r="MM378" s="196"/>
      <c r="MN378" s="195">
        <v>48</v>
      </c>
      <c r="MO378" s="195">
        <v>48</v>
      </c>
      <c r="MP378" s="196"/>
      <c r="MQ378" s="195">
        <v>48</v>
      </c>
      <c r="MR378" s="196"/>
      <c r="MS378" s="196"/>
      <c r="MT378" s="196"/>
      <c r="MU378" s="196"/>
      <c r="MV378" s="196"/>
      <c r="MW378" s="196"/>
      <c r="MX378" s="196"/>
      <c r="MY378" s="196"/>
      <c r="MZ378" s="196"/>
      <c r="NA378" s="195">
        <v>48</v>
      </c>
      <c r="NB378" s="196"/>
      <c r="NC378" s="196"/>
      <c r="ND378" s="196"/>
      <c r="NE378" s="196"/>
      <c r="NF378" s="196"/>
      <c r="NG378" s="196"/>
      <c r="NH378" s="196"/>
      <c r="NI378" s="196"/>
      <c r="NJ378" s="196"/>
      <c r="NK378" s="196"/>
      <c r="NL378" s="196"/>
      <c r="NM378" s="196"/>
      <c r="NN378" s="196"/>
      <c r="NO378" s="196"/>
      <c r="NP378" s="196"/>
      <c r="NQ378" s="196"/>
      <c r="NR378" s="196"/>
      <c r="NS378" s="196"/>
      <c r="NT378" s="196"/>
      <c r="NU378" s="196"/>
      <c r="NV378" s="196"/>
      <c r="NW378" s="196"/>
      <c r="NX378" s="196"/>
      <c r="NY378" s="196"/>
      <c r="NZ378" s="196"/>
      <c r="OA378" s="196"/>
      <c r="OB378" s="196"/>
      <c r="OC378" s="196"/>
      <c r="OD378" s="196"/>
      <c r="OE378" s="196"/>
      <c r="OF378" s="196"/>
      <c r="OG378" s="196"/>
      <c r="OH378" s="196"/>
      <c r="OI378" s="196"/>
      <c r="OJ378" s="196"/>
      <c r="OK378" s="196"/>
      <c r="OL378" s="196"/>
      <c r="OM378" s="196"/>
      <c r="ON378" s="196"/>
      <c r="OO378" s="196"/>
      <c r="OP378" s="196"/>
      <c r="OQ378" s="196"/>
      <c r="OR378" s="196"/>
      <c r="OS378" s="196"/>
      <c r="OT378" s="196"/>
      <c r="OU378" s="196"/>
      <c r="OV378" s="196"/>
      <c r="OW378" s="196"/>
      <c r="OX378" s="196"/>
      <c r="OY378" s="196"/>
      <c r="OZ378" s="196"/>
      <c r="PA378" s="196"/>
      <c r="PB378" s="196"/>
      <c r="PC378" s="196"/>
      <c r="PD378" s="196"/>
      <c r="PE378" s="196"/>
      <c r="PF378" s="196"/>
      <c r="PG378" s="196"/>
      <c r="PH378" s="196"/>
      <c r="PI378" s="196"/>
      <c r="PJ378" s="196"/>
      <c r="PK378" s="196"/>
      <c r="PL378" s="196"/>
      <c r="PM378" s="196"/>
      <c r="PN378" s="196"/>
      <c r="PO378" s="196"/>
      <c r="PP378" s="196"/>
      <c r="PQ378" s="196"/>
      <c r="PR378" s="196"/>
      <c r="PS378" s="196"/>
      <c r="PT378" s="196"/>
      <c r="PU378" s="196"/>
      <c r="PV378" s="196"/>
      <c r="PW378" s="196"/>
      <c r="PX378" s="261"/>
      <c r="PY378" s="261"/>
      <c r="PZ378" s="261"/>
      <c r="QA378" s="261"/>
      <c r="QB378" s="261"/>
      <c r="QC378" s="261"/>
      <c r="QD378" s="261"/>
      <c r="QE378" s="261"/>
      <c r="QF378" s="261"/>
      <c r="QG378" s="261"/>
      <c r="QH378" s="261"/>
      <c r="QI378" s="261"/>
      <c r="QJ378" s="261"/>
      <c r="QK378" s="261"/>
      <c r="QL378" s="261"/>
      <c r="QM378" s="261"/>
      <c r="QN378" s="261"/>
      <c r="QO378" s="261"/>
      <c r="QP378" s="261"/>
      <c r="QQ378" s="261"/>
      <c r="QR378" s="261"/>
      <c r="QS378" s="261"/>
      <c r="QT378" s="261"/>
      <c r="QU378" s="261"/>
      <c r="QV378" s="261"/>
      <c r="QW378" s="261"/>
      <c r="QX378" s="261"/>
      <c r="QY378" s="261"/>
      <c r="QZ378" s="261"/>
      <c r="RA378" s="261"/>
      <c r="RB378" s="261"/>
      <c r="RC378" s="261"/>
      <c r="RD378" s="261"/>
      <c r="RE378" s="261"/>
      <c r="RF378" s="261"/>
      <c r="RG378" s="261"/>
      <c r="RH378" s="261"/>
      <c r="RI378" s="261"/>
      <c r="RJ378" s="261"/>
      <c r="RK378" s="261"/>
      <c r="RL378" s="261"/>
      <c r="RM378" s="261"/>
      <c r="RN378" s="261"/>
      <c r="RO378" s="261"/>
      <c r="RP378" s="261"/>
      <c r="RQ378" s="261"/>
      <c r="RR378" s="261"/>
      <c r="RS378" s="261"/>
      <c r="RT378" s="261"/>
      <c r="RU378" s="261"/>
      <c r="RV378" s="261"/>
      <c r="RW378" s="261"/>
      <c r="RX378" s="261"/>
      <c r="RY378" s="261"/>
      <c r="RZ378" s="261"/>
      <c r="SA378" s="261"/>
      <c r="SB378" s="261"/>
      <c r="SC378" s="261"/>
      <c r="SD378" s="261"/>
      <c r="SE378" s="261"/>
    </row>
    <row r="379" spans="1:499" x14ac:dyDescent="0.2">
      <c r="A379" s="230" t="s">
        <v>830</v>
      </c>
      <c r="B379" s="231" t="s">
        <v>5521</v>
      </c>
      <c r="C379" s="225"/>
      <c r="D379" s="225"/>
      <c r="E379" s="225"/>
      <c r="F379" s="226" t="s">
        <v>6121</v>
      </c>
      <c r="G379" s="226" t="s">
        <v>5804</v>
      </c>
      <c r="H379" s="226" t="s">
        <v>5804</v>
      </c>
      <c r="I379" s="226" t="s">
        <v>5807</v>
      </c>
      <c r="J379" s="226"/>
      <c r="K379" s="226"/>
      <c r="L379" s="226"/>
      <c r="M379" s="226"/>
      <c r="N379" s="226" t="s">
        <v>5788</v>
      </c>
      <c r="O379" s="226" t="s">
        <v>5785</v>
      </c>
      <c r="P379" s="226"/>
      <c r="Q379" s="237">
        <v>0</v>
      </c>
      <c r="R379" s="238"/>
      <c r="S379" s="238"/>
      <c r="T379" s="238"/>
      <c r="U379" s="238"/>
      <c r="V379" s="238"/>
      <c r="W379" s="232" t="s">
        <v>5555</v>
      </c>
      <c r="X379" s="232"/>
      <c r="Y379" s="232" t="s">
        <v>5556</v>
      </c>
      <c r="Z379" s="235">
        <v>3.91</v>
      </c>
      <c r="AA379" s="235">
        <v>6.43</v>
      </c>
      <c r="AB379" s="235">
        <v>0</v>
      </c>
      <c r="AC379" s="224">
        <v>36526</v>
      </c>
      <c r="AD379" s="224">
        <v>36526</v>
      </c>
      <c r="AE379" s="125">
        <v>14</v>
      </c>
      <c r="AF379" s="125">
        <v>14</v>
      </c>
      <c r="AG379" s="125">
        <v>24</v>
      </c>
      <c r="AH379" s="236">
        <v>1</v>
      </c>
      <c r="AI379" s="236"/>
      <c r="AJ379" s="125" t="s">
        <v>6258</v>
      </c>
      <c r="AK379" s="175"/>
      <c r="AL379" s="125" t="s">
        <v>820</v>
      </c>
      <c r="AM379" s="27" t="s">
        <v>820</v>
      </c>
      <c r="AN379" s="126">
        <v>0.16</v>
      </c>
      <c r="AO379" s="126">
        <v>0</v>
      </c>
      <c r="AP379" s="126">
        <v>53.1</v>
      </c>
      <c r="AQ379" s="126">
        <v>1.6</v>
      </c>
      <c r="AR379" s="125">
        <v>0</v>
      </c>
      <c r="AS379" s="125">
        <v>0</v>
      </c>
      <c r="AT379" s="178"/>
      <c r="AU379" s="178"/>
      <c r="AV379" s="178"/>
      <c r="AW379" s="239" t="s">
        <v>914</v>
      </c>
      <c r="AX379" s="239" t="s">
        <v>5409</v>
      </c>
      <c r="AY379" s="127"/>
      <c r="AZ379" s="127"/>
      <c r="BA379" s="128">
        <v>1</v>
      </c>
      <c r="BB379" s="128" t="s">
        <v>489</v>
      </c>
      <c r="BC379" s="128"/>
      <c r="BD379" s="128">
        <v>1</v>
      </c>
      <c r="BE379" s="129" t="s">
        <v>541</v>
      </c>
      <c r="BF379" s="130">
        <v>1</v>
      </c>
      <c r="BG379" s="240"/>
      <c r="BH379" s="241"/>
      <c r="BI379" s="190"/>
      <c r="BJ379" s="131">
        <v>0</v>
      </c>
      <c r="BK379" s="191">
        <v>8</v>
      </c>
      <c r="BL379" s="13">
        <v>0</v>
      </c>
      <c r="BM379" s="13">
        <v>0</v>
      </c>
      <c r="BN379" s="27" t="s">
        <v>702</v>
      </c>
      <c r="BO379" s="13" t="s">
        <v>702</v>
      </c>
      <c r="BP379" s="222">
        <v>0</v>
      </c>
      <c r="BQ379" s="132"/>
      <c r="BR379" s="133"/>
      <c r="BS379" s="125">
        <v>1000000000</v>
      </c>
      <c r="BT379" s="134">
        <v>34</v>
      </c>
      <c r="BU379" s="135">
        <v>0</v>
      </c>
      <c r="BV379" s="134">
        <v>0</v>
      </c>
      <c r="BW379" s="136">
        <v>0</v>
      </c>
      <c r="BX379" s="136">
        <v>0</v>
      </c>
      <c r="BY379" s="136">
        <v>0</v>
      </c>
      <c r="BZ379" s="134">
        <v>0</v>
      </c>
      <c r="CA379" s="134">
        <v>0</v>
      </c>
      <c r="CB379" s="134">
        <v>34</v>
      </c>
      <c r="CC379" s="135">
        <v>0</v>
      </c>
      <c r="CD379" s="134"/>
      <c r="CE379" s="134"/>
      <c r="CF379" s="137">
        <v>0</v>
      </c>
      <c r="CG379" s="134">
        <v>0</v>
      </c>
      <c r="CH379" s="132"/>
      <c r="CI379" s="132"/>
      <c r="CJ379" s="229" t="s">
        <v>820</v>
      </c>
      <c r="CK379" s="233" t="s">
        <v>820</v>
      </c>
      <c r="CL379" s="138">
        <v>0</v>
      </c>
      <c r="CM379" s="138">
        <v>0</v>
      </c>
      <c r="CN379" s="135">
        <v>0</v>
      </c>
      <c r="CO379" s="135">
        <v>0</v>
      </c>
      <c r="CP379" s="139"/>
      <c r="CQ379" s="135">
        <v>0</v>
      </c>
      <c r="CR379" s="179">
        <v>42304</v>
      </c>
      <c r="CS379" s="180">
        <v>43395</v>
      </c>
      <c r="CT379" s="181">
        <v>43493</v>
      </c>
      <c r="CU379" s="181">
        <v>36526</v>
      </c>
      <c r="CV379" s="181">
        <v>36526</v>
      </c>
      <c r="CW379" s="181">
        <v>36526</v>
      </c>
      <c r="CX379" s="181">
        <v>36624</v>
      </c>
      <c r="CY379" s="135">
        <v>0.18980375530559324</v>
      </c>
      <c r="CZ379" s="134">
        <v>0</v>
      </c>
      <c r="DA379" s="135">
        <v>1.3333333333333334E-2</v>
      </c>
      <c r="DB379" s="135">
        <v>0</v>
      </c>
      <c r="DC379" s="135">
        <v>0</v>
      </c>
      <c r="DD379" s="135">
        <v>0</v>
      </c>
      <c r="DE379" s="140">
        <v>0.38666666666666666</v>
      </c>
      <c r="DF379" s="13" t="s">
        <v>820</v>
      </c>
      <c r="DG379" s="80" t="s">
        <v>820</v>
      </c>
      <c r="DH379" s="18" t="b">
        <v>0</v>
      </c>
      <c r="DI379" s="79"/>
      <c r="DJ379" s="79"/>
      <c r="DK379" s="192"/>
      <c r="DL379" s="174"/>
      <c r="DM379" s="193"/>
      <c r="DN379" s="135"/>
      <c r="DO379" s="79"/>
      <c r="DP379" s="79"/>
      <c r="DQ379" s="79"/>
      <c r="DR379" s="79"/>
      <c r="DS379" s="79"/>
      <c r="DT379" s="79"/>
      <c r="DU379" s="79"/>
      <c r="DV379" s="18"/>
      <c r="DW379" s="18"/>
      <c r="DX379" s="18"/>
      <c r="DY379" s="177"/>
      <c r="DZ379" s="177">
        <v>0</v>
      </c>
      <c r="EA379" s="177">
        <v>0</v>
      </c>
      <c r="EB379" s="177">
        <v>0</v>
      </c>
      <c r="EC379" s="177">
        <v>0</v>
      </c>
      <c r="ED379" s="177">
        <v>0</v>
      </c>
      <c r="EE379" s="177">
        <v>0</v>
      </c>
      <c r="EF379" s="177">
        <v>0</v>
      </c>
      <c r="EG379" s="177">
        <v>0</v>
      </c>
      <c r="EH379" s="177">
        <v>0</v>
      </c>
      <c r="EI379" s="177">
        <v>0</v>
      </c>
      <c r="EJ379" s="177">
        <v>0</v>
      </c>
      <c r="EK379" s="177">
        <v>0</v>
      </c>
      <c r="EL379" s="177">
        <v>0</v>
      </c>
      <c r="EM379" s="177">
        <v>0</v>
      </c>
      <c r="EN379" s="177">
        <v>0</v>
      </c>
      <c r="EO379" s="177">
        <v>0</v>
      </c>
      <c r="EP379" s="177">
        <v>0</v>
      </c>
      <c r="EQ379" s="177">
        <v>0</v>
      </c>
      <c r="ER379" s="177">
        <v>0</v>
      </c>
      <c r="ES379" s="177">
        <v>0</v>
      </c>
      <c r="ET379" s="177">
        <v>0</v>
      </c>
      <c r="EU379" s="177">
        <v>0</v>
      </c>
      <c r="EV379" s="177">
        <v>0</v>
      </c>
      <c r="EW379" s="177">
        <v>0</v>
      </c>
      <c r="EX379" s="177">
        <v>0</v>
      </c>
      <c r="EY379" s="177">
        <v>0</v>
      </c>
      <c r="EZ379" s="177">
        <v>0</v>
      </c>
      <c r="FA379" s="177">
        <v>0</v>
      </c>
      <c r="FB379" s="177">
        <v>0</v>
      </c>
      <c r="FC379" s="198"/>
      <c r="FD379" s="198"/>
      <c r="FE379" s="195">
        <v>38</v>
      </c>
      <c r="FF379" s="198"/>
      <c r="FG379" s="195">
        <v>37</v>
      </c>
      <c r="FH379" s="195">
        <v>37</v>
      </c>
      <c r="FI379" s="197">
        <v>37</v>
      </c>
      <c r="FJ379" s="197">
        <v>37</v>
      </c>
      <c r="FK379" s="197">
        <v>37</v>
      </c>
      <c r="FL379" s="197">
        <v>37</v>
      </c>
      <c r="FM379" s="197">
        <v>37</v>
      </c>
      <c r="FN379" s="197">
        <v>37</v>
      </c>
      <c r="FO379" s="197">
        <v>37</v>
      </c>
      <c r="FP379" s="197">
        <v>37</v>
      </c>
      <c r="FQ379" s="197">
        <v>37</v>
      </c>
      <c r="FR379" s="197">
        <v>37</v>
      </c>
      <c r="FS379" s="197">
        <v>37</v>
      </c>
      <c r="FT379" s="197">
        <v>37</v>
      </c>
      <c r="FU379" s="197">
        <v>37</v>
      </c>
      <c r="FV379" s="197">
        <v>37</v>
      </c>
      <c r="FW379" s="197">
        <v>37</v>
      </c>
      <c r="FX379" s="197">
        <v>37</v>
      </c>
      <c r="FY379" s="197">
        <v>37</v>
      </c>
      <c r="FZ379" s="197">
        <v>37</v>
      </c>
      <c r="GA379" s="197">
        <v>37</v>
      </c>
      <c r="GB379" s="197">
        <v>37</v>
      </c>
      <c r="GC379" s="197">
        <v>37</v>
      </c>
      <c r="GD379" s="197">
        <v>37</v>
      </c>
      <c r="GE379" s="197">
        <v>37</v>
      </c>
      <c r="GF379" s="197">
        <v>37</v>
      </c>
      <c r="GG379" s="197">
        <v>37</v>
      </c>
      <c r="GH379" s="197">
        <v>37</v>
      </c>
      <c r="GI379" s="197">
        <v>37</v>
      </c>
      <c r="GJ379" s="197">
        <v>37</v>
      </c>
      <c r="GK379" s="197">
        <v>37</v>
      </c>
      <c r="GL379" s="197">
        <v>37</v>
      </c>
      <c r="GM379" s="197">
        <v>37</v>
      </c>
      <c r="GN379" s="197">
        <v>37</v>
      </c>
      <c r="GO379" s="197">
        <v>37</v>
      </c>
      <c r="GP379" s="197">
        <v>37</v>
      </c>
      <c r="GQ379" s="197">
        <v>37</v>
      </c>
      <c r="GR379" s="197">
        <v>37</v>
      </c>
      <c r="GS379" s="197">
        <v>37</v>
      </c>
      <c r="GT379" s="197">
        <v>37</v>
      </c>
      <c r="GU379" s="197">
        <v>37</v>
      </c>
      <c r="GV379" s="197">
        <v>37</v>
      </c>
      <c r="GW379" s="197">
        <v>37</v>
      </c>
      <c r="GX379" s="197">
        <v>37</v>
      </c>
      <c r="GY379" s="197">
        <v>37</v>
      </c>
      <c r="GZ379" s="197">
        <v>37</v>
      </c>
      <c r="HA379" s="197">
        <v>37</v>
      </c>
      <c r="HB379" s="197">
        <v>37</v>
      </c>
      <c r="HC379" s="197">
        <v>37</v>
      </c>
      <c r="HD379" s="197">
        <v>37</v>
      </c>
      <c r="HE379" s="197">
        <v>1</v>
      </c>
      <c r="HF379" s="197">
        <v>37</v>
      </c>
      <c r="HG379" s="197">
        <v>37</v>
      </c>
      <c r="HH379" s="197">
        <v>37</v>
      </c>
      <c r="HI379" s="197">
        <v>37</v>
      </c>
      <c r="HJ379" s="197">
        <v>37</v>
      </c>
      <c r="HK379" s="197">
        <v>37</v>
      </c>
      <c r="HL379" s="198"/>
      <c r="HM379" s="197">
        <v>37</v>
      </c>
      <c r="HN379" s="197">
        <v>37</v>
      </c>
      <c r="HO379" s="197">
        <v>37</v>
      </c>
      <c r="HP379" s="197">
        <v>37</v>
      </c>
      <c r="HQ379" s="197">
        <v>37</v>
      </c>
      <c r="HR379" s="197">
        <v>37</v>
      </c>
      <c r="HS379" s="197">
        <v>37</v>
      </c>
      <c r="HT379" s="197">
        <v>37</v>
      </c>
      <c r="HU379" s="197">
        <v>37</v>
      </c>
      <c r="HV379" s="198"/>
      <c r="HW379" s="197">
        <v>37</v>
      </c>
      <c r="HX379" s="197">
        <v>37</v>
      </c>
      <c r="HY379" s="197">
        <v>37</v>
      </c>
      <c r="HZ379" s="197">
        <v>37</v>
      </c>
      <c r="IA379" s="197">
        <v>37</v>
      </c>
      <c r="IB379" s="197">
        <v>37</v>
      </c>
      <c r="IC379" s="197">
        <v>37</v>
      </c>
      <c r="ID379" s="197">
        <v>36</v>
      </c>
      <c r="IE379" s="197">
        <v>36</v>
      </c>
      <c r="IF379" s="197">
        <v>36</v>
      </c>
      <c r="IG379" s="197">
        <v>36</v>
      </c>
      <c r="IH379" s="197">
        <v>36</v>
      </c>
      <c r="II379" s="197">
        <v>36</v>
      </c>
      <c r="IJ379" s="197">
        <v>36</v>
      </c>
      <c r="IK379" s="197">
        <v>36</v>
      </c>
      <c r="IL379" s="197">
        <v>36</v>
      </c>
      <c r="IM379" s="197">
        <v>36</v>
      </c>
      <c r="IN379" s="197">
        <v>36</v>
      </c>
      <c r="IO379" s="197">
        <v>36</v>
      </c>
      <c r="IP379" s="197">
        <v>36</v>
      </c>
      <c r="IQ379" s="197">
        <v>36</v>
      </c>
      <c r="IR379" s="197">
        <v>36</v>
      </c>
      <c r="IS379" s="197">
        <v>36</v>
      </c>
      <c r="IT379" s="197">
        <v>36</v>
      </c>
      <c r="IU379" s="197">
        <v>36</v>
      </c>
      <c r="IV379" s="197">
        <v>36</v>
      </c>
      <c r="IW379" s="197">
        <v>36</v>
      </c>
      <c r="IX379" s="197">
        <v>36</v>
      </c>
      <c r="IY379" s="197">
        <v>36</v>
      </c>
      <c r="IZ379" s="198"/>
      <c r="JA379" s="197">
        <v>36</v>
      </c>
      <c r="JB379" s="197">
        <v>36</v>
      </c>
      <c r="JC379" s="197">
        <v>36</v>
      </c>
      <c r="JD379" s="195">
        <v>36</v>
      </c>
      <c r="JE379" s="195">
        <v>36</v>
      </c>
      <c r="JF379" s="195">
        <v>36</v>
      </c>
      <c r="JG379" s="195">
        <v>36</v>
      </c>
      <c r="JH379" s="195">
        <v>36</v>
      </c>
      <c r="JI379" s="195">
        <v>36</v>
      </c>
      <c r="JJ379" s="195"/>
      <c r="JK379" s="197">
        <v>36</v>
      </c>
      <c r="JL379" s="197">
        <v>36</v>
      </c>
      <c r="JM379" s="197">
        <v>36</v>
      </c>
      <c r="JN379" s="197">
        <v>36</v>
      </c>
      <c r="JO379" s="197">
        <v>36</v>
      </c>
      <c r="JP379" s="197">
        <v>36</v>
      </c>
      <c r="JQ379" s="198"/>
      <c r="JR379" s="197">
        <v>36</v>
      </c>
      <c r="JS379" s="197">
        <v>36</v>
      </c>
      <c r="JT379" s="197">
        <v>36</v>
      </c>
      <c r="JU379" s="197">
        <v>36</v>
      </c>
      <c r="JV379" s="197">
        <v>36</v>
      </c>
      <c r="JW379" s="197">
        <v>36</v>
      </c>
      <c r="JX379" s="197">
        <v>36</v>
      </c>
      <c r="JY379" s="197">
        <v>36</v>
      </c>
      <c r="JZ379" s="197">
        <v>36</v>
      </c>
      <c r="KA379" s="197">
        <v>36</v>
      </c>
      <c r="KB379" s="197">
        <v>36</v>
      </c>
      <c r="KC379" s="197">
        <v>36</v>
      </c>
      <c r="KD379" s="197">
        <v>36</v>
      </c>
      <c r="KE379" s="197">
        <v>36</v>
      </c>
      <c r="KF379" s="197">
        <v>36</v>
      </c>
      <c r="KG379" s="197">
        <v>36</v>
      </c>
      <c r="KH379" s="197">
        <v>36</v>
      </c>
      <c r="KI379" s="197">
        <v>36</v>
      </c>
      <c r="KJ379" s="197">
        <v>36</v>
      </c>
      <c r="KK379" s="197">
        <v>36</v>
      </c>
      <c r="KL379" s="197">
        <v>36</v>
      </c>
      <c r="KM379" s="197">
        <v>36</v>
      </c>
      <c r="KN379" s="197">
        <v>36</v>
      </c>
      <c r="KO379" s="197">
        <v>36</v>
      </c>
      <c r="KP379" s="197">
        <v>36</v>
      </c>
      <c r="KQ379" s="197">
        <v>36</v>
      </c>
      <c r="KR379" s="197">
        <v>36</v>
      </c>
      <c r="KS379" s="197">
        <v>36</v>
      </c>
      <c r="KT379" s="197">
        <v>36</v>
      </c>
      <c r="KU379" s="197">
        <v>36</v>
      </c>
      <c r="KV379" s="197">
        <v>36</v>
      </c>
      <c r="KW379" s="197">
        <v>36</v>
      </c>
      <c r="KX379" s="198"/>
      <c r="KY379" s="198"/>
      <c r="KZ379" s="198"/>
      <c r="LA379" s="198"/>
      <c r="LB379" s="197">
        <v>36</v>
      </c>
      <c r="LC379" s="197">
        <v>36</v>
      </c>
      <c r="LD379" s="197">
        <v>36</v>
      </c>
      <c r="LE379" s="197">
        <v>36</v>
      </c>
      <c r="LF379" s="197">
        <v>0</v>
      </c>
      <c r="LG379" s="197">
        <v>35</v>
      </c>
      <c r="LH379" s="198"/>
      <c r="LI379" s="198"/>
      <c r="LJ379" s="198"/>
      <c r="LK379" s="198"/>
      <c r="LL379" s="198"/>
      <c r="LM379" s="198"/>
      <c r="LN379" s="198"/>
      <c r="LO379" s="198"/>
      <c r="LP379" s="198"/>
      <c r="LQ379" s="197">
        <v>35</v>
      </c>
      <c r="LR379" s="198"/>
      <c r="LS379" s="198"/>
      <c r="LT379" s="198"/>
      <c r="LU379" s="198"/>
      <c r="LV379" s="198"/>
      <c r="LW379" s="198"/>
      <c r="LX379" s="198"/>
      <c r="LY379" s="198"/>
      <c r="LZ379" s="198"/>
      <c r="MA379" s="198"/>
      <c r="MB379" s="198"/>
      <c r="MC379" s="198"/>
      <c r="MD379" s="198"/>
      <c r="ME379" s="198"/>
      <c r="MF379" s="198"/>
      <c r="MG379" s="198"/>
      <c r="MH379" s="198"/>
      <c r="MI379" s="198"/>
      <c r="MJ379" s="198"/>
      <c r="MK379" s="198"/>
      <c r="ML379" s="198"/>
      <c r="MM379" s="198"/>
      <c r="MN379" s="197">
        <v>35</v>
      </c>
      <c r="MO379" s="197">
        <v>34</v>
      </c>
      <c r="MP379" s="198"/>
      <c r="MQ379" s="197">
        <v>34</v>
      </c>
      <c r="MR379" s="198"/>
      <c r="MS379" s="198"/>
      <c r="MT379" s="198"/>
      <c r="MU379" s="198"/>
      <c r="MV379" s="198"/>
      <c r="MW379" s="198"/>
      <c r="MX379" s="198"/>
      <c r="MY379" s="198"/>
      <c r="MZ379" s="198"/>
      <c r="NA379" s="197">
        <v>34</v>
      </c>
      <c r="NB379" s="198"/>
      <c r="NC379" s="198"/>
      <c r="ND379" s="198"/>
      <c r="NE379" s="198"/>
      <c r="NF379" s="198"/>
      <c r="NG379" s="198"/>
      <c r="NH379" s="198"/>
      <c r="NI379" s="198"/>
      <c r="NJ379" s="198"/>
      <c r="NK379" s="198"/>
      <c r="NL379" s="198"/>
      <c r="NM379" s="198"/>
      <c r="NN379" s="198"/>
      <c r="NO379" s="198"/>
      <c r="NP379" s="198"/>
      <c r="NQ379" s="198"/>
      <c r="NR379" s="198"/>
      <c r="NS379" s="198"/>
      <c r="NT379" s="198"/>
      <c r="NU379" s="198"/>
      <c r="NV379" s="198"/>
      <c r="NW379" s="198"/>
      <c r="NX379" s="198"/>
      <c r="NY379" s="198"/>
      <c r="NZ379" s="198"/>
      <c r="OA379" s="198"/>
      <c r="OB379" s="198"/>
      <c r="OC379" s="198"/>
      <c r="OD379" s="198"/>
      <c r="OE379" s="198"/>
      <c r="OF379" s="198"/>
      <c r="OG379" s="198"/>
      <c r="OH379" s="198"/>
      <c r="OI379" s="198"/>
      <c r="OJ379" s="198"/>
      <c r="OK379" s="198"/>
      <c r="OL379" s="198"/>
      <c r="OM379" s="198"/>
      <c r="ON379" s="198"/>
      <c r="OO379" s="198"/>
      <c r="OP379" s="198"/>
      <c r="OQ379" s="198"/>
      <c r="OR379" s="198"/>
      <c r="OS379" s="198"/>
      <c r="OT379" s="198"/>
      <c r="OU379" s="198"/>
      <c r="OV379" s="198"/>
      <c r="OW379" s="198"/>
      <c r="OX379" s="198"/>
      <c r="OY379" s="198"/>
      <c r="OZ379" s="198"/>
      <c r="PA379" s="198"/>
      <c r="PB379" s="198"/>
      <c r="PC379" s="198"/>
      <c r="PD379" s="198"/>
      <c r="PE379" s="198"/>
      <c r="PF379" s="198"/>
      <c r="PG379" s="198"/>
      <c r="PH379" s="198"/>
      <c r="PI379" s="198"/>
      <c r="PJ379" s="198"/>
      <c r="PK379" s="198"/>
      <c r="PL379" s="198"/>
      <c r="PM379" s="198"/>
      <c r="PN379" s="198"/>
      <c r="PO379" s="198"/>
      <c r="PP379" s="198"/>
      <c r="PQ379" s="198"/>
      <c r="PR379" s="198"/>
      <c r="PS379" s="198"/>
      <c r="PT379" s="198"/>
      <c r="PU379" s="198"/>
      <c r="PV379" s="198"/>
      <c r="PW379" s="198"/>
      <c r="PX379" s="261"/>
      <c r="PY379" s="261"/>
      <c r="PZ379" s="261"/>
      <c r="QA379" s="261"/>
      <c r="QB379" s="261"/>
      <c r="QC379" s="261"/>
      <c r="QD379" s="261"/>
      <c r="QE379" s="261"/>
      <c r="QF379" s="261"/>
      <c r="QG379" s="261"/>
      <c r="QH379" s="261"/>
      <c r="QI379" s="261"/>
      <c r="QJ379" s="261"/>
      <c r="QK379" s="261"/>
      <c r="QL379" s="261"/>
      <c r="QM379" s="261"/>
      <c r="QN379" s="261"/>
      <c r="QO379" s="261"/>
      <c r="QP379" s="261"/>
      <c r="QQ379" s="261"/>
      <c r="QR379" s="261"/>
      <c r="QS379" s="261"/>
      <c r="QT379" s="261"/>
      <c r="QU379" s="261"/>
      <c r="QV379" s="261"/>
      <c r="QW379" s="261"/>
      <c r="QX379" s="261"/>
      <c r="QY379" s="261"/>
      <c r="QZ379" s="261"/>
      <c r="RA379" s="261"/>
      <c r="RB379" s="261"/>
      <c r="RC379" s="261"/>
      <c r="RD379" s="261"/>
      <c r="RE379" s="261"/>
      <c r="RF379" s="261"/>
      <c r="RG379" s="261"/>
      <c r="RH379" s="261"/>
      <c r="RI379" s="261"/>
      <c r="RJ379" s="261"/>
      <c r="RK379" s="261"/>
      <c r="RL379" s="261"/>
      <c r="RM379" s="261"/>
      <c r="RN379" s="261"/>
      <c r="RO379" s="261"/>
      <c r="RP379" s="261"/>
      <c r="RQ379" s="261"/>
      <c r="RR379" s="261"/>
      <c r="RS379" s="261"/>
      <c r="RT379" s="261"/>
      <c r="RU379" s="261"/>
      <c r="RV379" s="261"/>
      <c r="RW379" s="261"/>
      <c r="RX379" s="261"/>
      <c r="RY379" s="261"/>
      <c r="RZ379" s="261"/>
      <c r="SA379" s="261"/>
      <c r="SB379" s="261"/>
      <c r="SC379" s="261"/>
      <c r="SD379" s="261"/>
      <c r="SE379" s="261"/>
    </row>
    <row r="380" spans="1:499" x14ac:dyDescent="0.2">
      <c r="A380" s="230" t="s">
        <v>830</v>
      </c>
      <c r="B380" s="231" t="s">
        <v>5522</v>
      </c>
      <c r="C380" s="225"/>
      <c r="D380" s="225"/>
      <c r="E380" s="225"/>
      <c r="F380" s="226" t="s">
        <v>6122</v>
      </c>
      <c r="G380" s="226" t="s">
        <v>5804</v>
      </c>
      <c r="H380" s="226" t="s">
        <v>5804</v>
      </c>
      <c r="I380" s="226" t="s">
        <v>5807</v>
      </c>
      <c r="J380" s="226"/>
      <c r="K380" s="226"/>
      <c r="L380" s="226"/>
      <c r="M380" s="226"/>
      <c r="N380" s="226" t="s">
        <v>5788</v>
      </c>
      <c r="O380" s="226" t="s">
        <v>5785</v>
      </c>
      <c r="P380" s="226"/>
      <c r="Q380" s="237">
        <v>0</v>
      </c>
      <c r="R380" s="238"/>
      <c r="S380" s="238"/>
      <c r="T380" s="238"/>
      <c r="U380" s="238"/>
      <c r="V380" s="238"/>
      <c r="W380" s="232" t="s">
        <v>5555</v>
      </c>
      <c r="X380" s="232"/>
      <c r="Y380" s="232" t="s">
        <v>5556</v>
      </c>
      <c r="Z380" s="235">
        <v>7.25</v>
      </c>
      <c r="AA380" s="235">
        <v>12.68</v>
      </c>
      <c r="AB380" s="235">
        <v>0</v>
      </c>
      <c r="AC380" s="224">
        <v>36526</v>
      </c>
      <c r="AD380" s="224">
        <v>36526</v>
      </c>
      <c r="AE380" s="125">
        <v>14</v>
      </c>
      <c r="AF380" s="125">
        <v>14</v>
      </c>
      <c r="AG380" s="125">
        <v>24</v>
      </c>
      <c r="AH380" s="236">
        <v>1</v>
      </c>
      <c r="AI380" s="236"/>
      <c r="AJ380" s="125" t="s">
        <v>6258</v>
      </c>
      <c r="AK380" s="175"/>
      <c r="AL380" s="125" t="s">
        <v>820</v>
      </c>
      <c r="AM380" s="27" t="s">
        <v>820</v>
      </c>
      <c r="AN380" s="126">
        <v>0.12</v>
      </c>
      <c r="AO380" s="126">
        <v>0</v>
      </c>
      <c r="AP380" s="126">
        <v>0</v>
      </c>
      <c r="AQ380" s="126">
        <v>2.1</v>
      </c>
      <c r="AR380" s="125">
        <v>0</v>
      </c>
      <c r="AS380" s="125">
        <v>0</v>
      </c>
      <c r="AT380" s="178"/>
      <c r="AU380" s="178"/>
      <c r="AV380" s="178"/>
      <c r="AW380" s="239" t="s">
        <v>914</v>
      </c>
      <c r="AX380" s="239" t="s">
        <v>5409</v>
      </c>
      <c r="AY380" s="127"/>
      <c r="AZ380" s="127"/>
      <c r="BA380" s="128">
        <v>1</v>
      </c>
      <c r="BB380" s="128" t="s">
        <v>489</v>
      </c>
      <c r="BC380" s="128"/>
      <c r="BD380" s="128">
        <v>1</v>
      </c>
      <c r="BE380" s="129" t="s">
        <v>541</v>
      </c>
      <c r="BF380" s="130">
        <v>1</v>
      </c>
      <c r="BG380" s="240"/>
      <c r="BH380" s="241"/>
      <c r="BI380" s="190"/>
      <c r="BJ380" s="131">
        <v>0</v>
      </c>
      <c r="BK380" s="191">
        <v>6</v>
      </c>
      <c r="BL380" s="13">
        <v>0</v>
      </c>
      <c r="BM380" s="13">
        <v>0</v>
      </c>
      <c r="BN380" s="27" t="s">
        <v>702</v>
      </c>
      <c r="BO380" s="13" t="s">
        <v>702</v>
      </c>
      <c r="BP380" s="222">
        <v>0</v>
      </c>
      <c r="BQ380" s="132"/>
      <c r="BR380" s="133"/>
      <c r="BS380" s="125">
        <v>1000000000</v>
      </c>
      <c r="BT380" s="134">
        <v>0</v>
      </c>
      <c r="BU380" s="135">
        <v>0</v>
      </c>
      <c r="BV380" s="134">
        <v>0</v>
      </c>
      <c r="BW380" s="136">
        <v>0</v>
      </c>
      <c r="BX380" s="136">
        <v>0</v>
      </c>
      <c r="BY380" s="136">
        <v>0</v>
      </c>
      <c r="BZ380" s="134">
        <v>0</v>
      </c>
      <c r="CA380" s="134">
        <v>0</v>
      </c>
      <c r="CB380" s="134">
        <v>0</v>
      </c>
      <c r="CC380" s="135">
        <v>0</v>
      </c>
      <c r="CD380" s="134"/>
      <c r="CE380" s="134"/>
      <c r="CF380" s="137">
        <v>0</v>
      </c>
      <c r="CG380" s="134">
        <v>0</v>
      </c>
      <c r="CH380" s="132"/>
      <c r="CI380" s="132"/>
      <c r="CJ380" s="229" t="s">
        <v>820</v>
      </c>
      <c r="CK380" s="233" t="s">
        <v>820</v>
      </c>
      <c r="CL380" s="138">
        <v>0</v>
      </c>
      <c r="CM380" s="138">
        <v>0</v>
      </c>
      <c r="CN380" s="135">
        <v>0</v>
      </c>
      <c r="CO380" s="135">
        <v>0</v>
      </c>
      <c r="CP380" s="139"/>
      <c r="CQ380" s="135">
        <v>0</v>
      </c>
      <c r="CR380" s="179">
        <v>42304</v>
      </c>
      <c r="CS380" s="180">
        <v>43395</v>
      </c>
      <c r="CT380" s="181">
        <v>43493</v>
      </c>
      <c r="CU380" s="181">
        <v>36526</v>
      </c>
      <c r="CV380" s="181">
        <v>36526</v>
      </c>
      <c r="CW380" s="181">
        <v>36526</v>
      </c>
      <c r="CX380" s="181">
        <v>36624</v>
      </c>
      <c r="CY380" s="135">
        <v>1</v>
      </c>
      <c r="CZ380" s="134">
        <v>0</v>
      </c>
      <c r="DA380" s="135">
        <v>0.4</v>
      </c>
      <c r="DB380" s="135">
        <v>0</v>
      </c>
      <c r="DC380" s="135">
        <v>0</v>
      </c>
      <c r="DD380" s="135">
        <v>0</v>
      </c>
      <c r="DE380" s="140">
        <v>0</v>
      </c>
      <c r="DF380" s="13" t="s">
        <v>820</v>
      </c>
      <c r="DG380" s="80" t="s">
        <v>820</v>
      </c>
      <c r="DH380" s="18" t="b">
        <v>0</v>
      </c>
      <c r="DI380" s="79"/>
      <c r="DJ380" s="79"/>
      <c r="DK380" s="192"/>
      <c r="DL380" s="174"/>
      <c r="DM380" s="193"/>
      <c r="DN380" s="135"/>
      <c r="DO380" s="79"/>
      <c r="DP380" s="79"/>
      <c r="DQ380" s="79"/>
      <c r="DR380" s="79"/>
      <c r="DS380" s="79"/>
      <c r="DT380" s="79"/>
      <c r="DU380" s="79"/>
      <c r="DV380" s="18"/>
      <c r="DW380" s="18"/>
      <c r="DX380" s="18"/>
      <c r="DY380" s="177"/>
      <c r="DZ380" s="177">
        <v>0</v>
      </c>
      <c r="EA380" s="177">
        <v>0</v>
      </c>
      <c r="EB380" s="177">
        <v>0</v>
      </c>
      <c r="EC380" s="177">
        <v>0</v>
      </c>
      <c r="ED380" s="177">
        <v>0</v>
      </c>
      <c r="EE380" s="177">
        <v>0</v>
      </c>
      <c r="EF380" s="177">
        <v>0</v>
      </c>
      <c r="EG380" s="177">
        <v>0</v>
      </c>
      <c r="EH380" s="177">
        <v>0</v>
      </c>
      <c r="EI380" s="177">
        <v>0</v>
      </c>
      <c r="EJ380" s="177">
        <v>0</v>
      </c>
      <c r="EK380" s="177">
        <v>0</v>
      </c>
      <c r="EL380" s="177">
        <v>0</v>
      </c>
      <c r="EM380" s="177">
        <v>0</v>
      </c>
      <c r="EN380" s="177">
        <v>0</v>
      </c>
      <c r="EO380" s="177">
        <v>0</v>
      </c>
      <c r="EP380" s="177">
        <v>0</v>
      </c>
      <c r="EQ380" s="177">
        <v>0</v>
      </c>
      <c r="ER380" s="177">
        <v>0</v>
      </c>
      <c r="ES380" s="177">
        <v>0</v>
      </c>
      <c r="ET380" s="177">
        <v>0</v>
      </c>
      <c r="EU380" s="177">
        <v>0</v>
      </c>
      <c r="EV380" s="177">
        <v>0</v>
      </c>
      <c r="EW380" s="177">
        <v>0</v>
      </c>
      <c r="EX380" s="177">
        <v>0</v>
      </c>
      <c r="EY380" s="177">
        <v>0</v>
      </c>
      <c r="EZ380" s="177">
        <v>0</v>
      </c>
      <c r="FA380" s="177">
        <v>0</v>
      </c>
      <c r="FB380" s="177">
        <v>0</v>
      </c>
      <c r="FC380" s="196"/>
      <c r="FD380" s="196"/>
      <c r="FE380" s="195">
        <v>3</v>
      </c>
      <c r="FF380" s="196"/>
      <c r="FG380" s="195">
        <v>3</v>
      </c>
      <c r="FH380" s="195">
        <v>3</v>
      </c>
      <c r="FI380" s="195">
        <v>3</v>
      </c>
      <c r="FJ380" s="195">
        <v>3</v>
      </c>
      <c r="FK380" s="195">
        <v>3</v>
      </c>
      <c r="FL380" s="195">
        <v>3</v>
      </c>
      <c r="FM380" s="195">
        <v>3</v>
      </c>
      <c r="FN380" s="195">
        <v>3</v>
      </c>
      <c r="FO380" s="195">
        <v>3</v>
      </c>
      <c r="FP380" s="195">
        <v>3</v>
      </c>
      <c r="FQ380" s="195">
        <v>3</v>
      </c>
      <c r="FR380" s="195">
        <v>3</v>
      </c>
      <c r="FS380" s="195">
        <v>3</v>
      </c>
      <c r="FT380" s="195">
        <v>3</v>
      </c>
      <c r="FU380" s="195">
        <v>3</v>
      </c>
      <c r="FV380" s="195">
        <v>3</v>
      </c>
      <c r="FW380" s="195">
        <v>3</v>
      </c>
      <c r="FX380" s="195">
        <v>3</v>
      </c>
      <c r="FY380" s="195">
        <v>3</v>
      </c>
      <c r="FZ380" s="195">
        <v>3</v>
      </c>
      <c r="GA380" s="195">
        <v>3</v>
      </c>
      <c r="GB380" s="195">
        <v>3</v>
      </c>
      <c r="GC380" s="195">
        <v>3</v>
      </c>
      <c r="GD380" s="195">
        <v>2</v>
      </c>
      <c r="GE380" s="195">
        <v>2</v>
      </c>
      <c r="GF380" s="195">
        <v>2</v>
      </c>
      <c r="GG380" s="195">
        <v>2</v>
      </c>
      <c r="GH380" s="195">
        <v>2</v>
      </c>
      <c r="GI380" s="195">
        <v>2</v>
      </c>
      <c r="GJ380" s="195">
        <v>2</v>
      </c>
      <c r="GK380" s="195">
        <v>2</v>
      </c>
      <c r="GL380" s="195">
        <v>2</v>
      </c>
      <c r="GM380" s="195">
        <v>2</v>
      </c>
      <c r="GN380" s="195">
        <v>2</v>
      </c>
      <c r="GO380" s="195">
        <v>2</v>
      </c>
      <c r="GP380" s="195">
        <v>2</v>
      </c>
      <c r="GQ380" s="195">
        <v>2</v>
      </c>
      <c r="GR380" s="195">
        <v>2</v>
      </c>
      <c r="GS380" s="195">
        <v>2</v>
      </c>
      <c r="GT380" s="195">
        <v>2</v>
      </c>
      <c r="GU380" s="195">
        <v>2</v>
      </c>
      <c r="GV380" s="195">
        <v>2</v>
      </c>
      <c r="GW380" s="195">
        <v>2</v>
      </c>
      <c r="GX380" s="195">
        <v>2</v>
      </c>
      <c r="GY380" s="195">
        <v>2</v>
      </c>
      <c r="GZ380" s="195">
        <v>2</v>
      </c>
      <c r="HA380" s="195">
        <v>2</v>
      </c>
      <c r="HB380" s="195">
        <v>2</v>
      </c>
      <c r="HC380" s="195">
        <v>2</v>
      </c>
      <c r="HD380" s="195">
        <v>2</v>
      </c>
      <c r="HE380" s="195">
        <v>1</v>
      </c>
      <c r="HF380" s="195">
        <v>1</v>
      </c>
      <c r="HG380" s="195">
        <v>1</v>
      </c>
      <c r="HH380" s="195">
        <v>1</v>
      </c>
      <c r="HI380" s="195">
        <v>1</v>
      </c>
      <c r="HJ380" s="195">
        <v>0</v>
      </c>
      <c r="HK380" s="195">
        <v>0</v>
      </c>
      <c r="HL380" s="196"/>
      <c r="HM380" s="195">
        <v>0</v>
      </c>
      <c r="HN380" s="195">
        <v>0</v>
      </c>
      <c r="HO380" s="195">
        <v>1</v>
      </c>
      <c r="HP380" s="195">
        <v>0</v>
      </c>
      <c r="HQ380" s="195">
        <v>0</v>
      </c>
      <c r="HR380" s="195">
        <v>0</v>
      </c>
      <c r="HS380" s="195">
        <v>0</v>
      </c>
      <c r="HT380" s="195">
        <v>0</v>
      </c>
      <c r="HU380" s="195">
        <v>0</v>
      </c>
      <c r="HV380" s="196"/>
      <c r="HW380" s="195">
        <v>0</v>
      </c>
      <c r="HX380" s="195">
        <v>0</v>
      </c>
      <c r="HY380" s="195">
        <v>0</v>
      </c>
      <c r="HZ380" s="195">
        <v>0</v>
      </c>
      <c r="IA380" s="195">
        <v>0</v>
      </c>
      <c r="IB380" s="195">
        <v>0</v>
      </c>
      <c r="IC380" s="195">
        <v>0</v>
      </c>
      <c r="ID380" s="195">
        <v>0</v>
      </c>
      <c r="IE380" s="195">
        <v>0</v>
      </c>
      <c r="IF380" s="195">
        <v>0</v>
      </c>
      <c r="IG380" s="195">
        <v>0</v>
      </c>
      <c r="IH380" s="195">
        <v>0</v>
      </c>
      <c r="II380" s="195">
        <v>0</v>
      </c>
      <c r="IJ380" s="195">
        <v>0</v>
      </c>
      <c r="IK380" s="195">
        <v>0</v>
      </c>
      <c r="IL380" s="195">
        <v>0</v>
      </c>
      <c r="IM380" s="195">
        <v>0</v>
      </c>
      <c r="IN380" s="195">
        <v>0</v>
      </c>
      <c r="IO380" s="195">
        <v>0</v>
      </c>
      <c r="IP380" s="195">
        <v>0</v>
      </c>
      <c r="IQ380" s="195">
        <v>0</v>
      </c>
      <c r="IR380" s="195">
        <v>0</v>
      </c>
      <c r="IS380" s="195">
        <v>0</v>
      </c>
      <c r="IT380" s="195">
        <v>0</v>
      </c>
      <c r="IU380" s="195">
        <v>0</v>
      </c>
      <c r="IV380" s="195">
        <v>0</v>
      </c>
      <c r="IW380" s="195">
        <v>0</v>
      </c>
      <c r="IX380" s="195">
        <v>0</v>
      </c>
      <c r="IY380" s="195">
        <v>0</v>
      </c>
      <c r="IZ380" s="196"/>
      <c r="JA380" s="195">
        <v>0</v>
      </c>
      <c r="JB380" s="195">
        <v>0</v>
      </c>
      <c r="JC380" s="195">
        <v>0</v>
      </c>
      <c r="JD380" s="195">
        <v>0</v>
      </c>
      <c r="JE380" s="195">
        <v>0</v>
      </c>
      <c r="JF380" s="195">
        <v>0</v>
      </c>
      <c r="JG380" s="195">
        <v>0</v>
      </c>
      <c r="JH380" s="195">
        <v>0</v>
      </c>
      <c r="JI380" s="195">
        <v>0</v>
      </c>
      <c r="JJ380" s="195"/>
      <c r="JK380" s="197">
        <v>0</v>
      </c>
      <c r="JL380" s="195">
        <v>0</v>
      </c>
      <c r="JM380" s="195">
        <v>0</v>
      </c>
      <c r="JN380" s="195">
        <v>0</v>
      </c>
      <c r="JO380" s="195">
        <v>0</v>
      </c>
      <c r="JP380" s="195">
        <v>0</v>
      </c>
      <c r="JQ380" s="196"/>
      <c r="JR380" s="195">
        <v>0</v>
      </c>
      <c r="JS380" s="195">
        <v>0</v>
      </c>
      <c r="JT380" s="195">
        <v>0</v>
      </c>
      <c r="JU380" s="195">
        <v>0</v>
      </c>
      <c r="JV380" s="195">
        <v>0</v>
      </c>
      <c r="JW380" s="195">
        <v>0</v>
      </c>
      <c r="JX380" s="195">
        <v>0</v>
      </c>
      <c r="JY380" s="195">
        <v>0</v>
      </c>
      <c r="JZ380" s="195">
        <v>0</v>
      </c>
      <c r="KA380" s="195">
        <v>0</v>
      </c>
      <c r="KB380" s="195">
        <v>0</v>
      </c>
      <c r="KC380" s="195">
        <v>0</v>
      </c>
      <c r="KD380" s="195">
        <v>0</v>
      </c>
      <c r="KE380" s="195">
        <v>0</v>
      </c>
      <c r="KF380" s="195">
        <v>0</v>
      </c>
      <c r="KG380" s="195">
        <v>0</v>
      </c>
      <c r="KH380" s="195">
        <v>0</v>
      </c>
      <c r="KI380" s="195">
        <v>0</v>
      </c>
      <c r="KJ380" s="195">
        <v>0</v>
      </c>
      <c r="KK380" s="195">
        <v>0</v>
      </c>
      <c r="KL380" s="195">
        <v>0</v>
      </c>
      <c r="KM380" s="195">
        <v>0</v>
      </c>
      <c r="KN380" s="195">
        <v>0</v>
      </c>
      <c r="KO380" s="195">
        <v>0</v>
      </c>
      <c r="KP380" s="195">
        <v>0</v>
      </c>
      <c r="KQ380" s="195">
        <v>0</v>
      </c>
      <c r="KR380" s="195">
        <v>0</v>
      </c>
      <c r="KS380" s="195">
        <v>0</v>
      </c>
      <c r="KT380" s="195">
        <v>0</v>
      </c>
      <c r="KU380" s="195">
        <v>0</v>
      </c>
      <c r="KV380" s="195">
        <v>0</v>
      </c>
      <c r="KW380" s="195">
        <v>0</v>
      </c>
      <c r="KX380" s="196"/>
      <c r="KY380" s="196"/>
      <c r="KZ380" s="196"/>
      <c r="LA380" s="196"/>
      <c r="LB380" s="195">
        <v>0</v>
      </c>
      <c r="LC380" s="195">
        <v>0</v>
      </c>
      <c r="LD380" s="195">
        <v>0</v>
      </c>
      <c r="LE380" s="195">
        <v>0</v>
      </c>
      <c r="LF380" s="195">
        <v>0</v>
      </c>
      <c r="LG380" s="195">
        <v>0</v>
      </c>
      <c r="LH380" s="196"/>
      <c r="LI380" s="196"/>
      <c r="LJ380" s="196"/>
      <c r="LK380" s="196"/>
      <c r="LL380" s="196"/>
      <c r="LM380" s="196"/>
      <c r="LN380" s="196"/>
      <c r="LO380" s="196"/>
      <c r="LP380" s="196"/>
      <c r="LQ380" s="195">
        <v>0</v>
      </c>
      <c r="LR380" s="196"/>
      <c r="LS380" s="196"/>
      <c r="LT380" s="196"/>
      <c r="LU380" s="196"/>
      <c r="LV380" s="196"/>
      <c r="LW380" s="196"/>
      <c r="LX380" s="196"/>
      <c r="LY380" s="196"/>
      <c r="LZ380" s="196"/>
      <c r="MA380" s="196"/>
      <c r="MB380" s="196"/>
      <c r="MC380" s="196"/>
      <c r="MD380" s="196"/>
      <c r="ME380" s="196"/>
      <c r="MF380" s="196"/>
      <c r="MG380" s="196"/>
      <c r="MH380" s="196"/>
      <c r="MI380" s="196"/>
      <c r="MJ380" s="196"/>
      <c r="MK380" s="196"/>
      <c r="ML380" s="196"/>
      <c r="MM380" s="196"/>
      <c r="MN380" s="195">
        <v>0</v>
      </c>
      <c r="MO380" s="195">
        <v>0</v>
      </c>
      <c r="MP380" s="196"/>
      <c r="MQ380" s="195">
        <v>0</v>
      </c>
      <c r="MR380" s="196"/>
      <c r="MS380" s="196"/>
      <c r="MT380" s="196"/>
      <c r="MU380" s="196"/>
      <c r="MV380" s="196"/>
      <c r="MW380" s="196"/>
      <c r="MX380" s="196"/>
      <c r="MY380" s="196"/>
      <c r="MZ380" s="196"/>
      <c r="NA380" s="195">
        <v>0</v>
      </c>
      <c r="NB380" s="196"/>
      <c r="NC380" s="196"/>
      <c r="ND380" s="196"/>
      <c r="NE380" s="196"/>
      <c r="NF380" s="196"/>
      <c r="NG380" s="196"/>
      <c r="NH380" s="196"/>
      <c r="NI380" s="196"/>
      <c r="NJ380" s="196"/>
      <c r="NK380" s="196"/>
      <c r="NL380" s="196"/>
      <c r="NM380" s="196"/>
      <c r="NN380" s="196"/>
      <c r="NO380" s="196"/>
      <c r="NP380" s="196"/>
      <c r="NQ380" s="196"/>
      <c r="NR380" s="196"/>
      <c r="NS380" s="196"/>
      <c r="NT380" s="196"/>
      <c r="NU380" s="196"/>
      <c r="NV380" s="196"/>
      <c r="NW380" s="196"/>
      <c r="NX380" s="196"/>
      <c r="NY380" s="196"/>
      <c r="NZ380" s="196"/>
      <c r="OA380" s="196"/>
      <c r="OB380" s="196"/>
      <c r="OC380" s="196"/>
      <c r="OD380" s="196"/>
      <c r="OE380" s="196"/>
      <c r="OF380" s="196"/>
      <c r="OG380" s="196"/>
      <c r="OH380" s="196"/>
      <c r="OI380" s="196"/>
      <c r="OJ380" s="196"/>
      <c r="OK380" s="196"/>
      <c r="OL380" s="196"/>
      <c r="OM380" s="196"/>
      <c r="ON380" s="196"/>
      <c r="OO380" s="196"/>
      <c r="OP380" s="196"/>
      <c r="OQ380" s="196"/>
      <c r="OR380" s="196"/>
      <c r="OS380" s="196"/>
      <c r="OT380" s="196"/>
      <c r="OU380" s="196"/>
      <c r="OV380" s="196"/>
      <c r="OW380" s="196"/>
      <c r="OX380" s="196"/>
      <c r="OY380" s="196"/>
      <c r="OZ380" s="196"/>
      <c r="PA380" s="196"/>
      <c r="PB380" s="196"/>
      <c r="PC380" s="196"/>
      <c r="PD380" s="196"/>
      <c r="PE380" s="196"/>
      <c r="PF380" s="196"/>
      <c r="PG380" s="196"/>
      <c r="PH380" s="196"/>
      <c r="PI380" s="196"/>
      <c r="PJ380" s="196"/>
      <c r="PK380" s="196"/>
      <c r="PL380" s="196"/>
      <c r="PM380" s="196"/>
      <c r="PN380" s="196"/>
      <c r="PO380" s="196"/>
      <c r="PP380" s="196"/>
      <c r="PQ380" s="196"/>
      <c r="PR380" s="196"/>
      <c r="PS380" s="196"/>
      <c r="PT380" s="196"/>
      <c r="PU380" s="196"/>
      <c r="PV380" s="196"/>
      <c r="PW380" s="196"/>
      <c r="PX380" s="261"/>
      <c r="PY380" s="261"/>
      <c r="PZ380" s="261"/>
      <c r="QA380" s="261"/>
      <c r="QB380" s="261"/>
      <c r="QC380" s="261"/>
      <c r="QD380" s="261"/>
      <c r="QE380" s="261"/>
      <c r="QF380" s="261"/>
      <c r="QG380" s="261"/>
      <c r="QH380" s="261"/>
      <c r="QI380" s="261"/>
      <c r="QJ380" s="261"/>
      <c r="QK380" s="261"/>
      <c r="QL380" s="261"/>
      <c r="QM380" s="261"/>
      <c r="QN380" s="261"/>
      <c r="QO380" s="261"/>
      <c r="QP380" s="261"/>
      <c r="QQ380" s="261"/>
      <c r="QR380" s="261"/>
      <c r="QS380" s="261"/>
      <c r="QT380" s="261"/>
      <c r="QU380" s="261"/>
      <c r="QV380" s="261"/>
      <c r="QW380" s="261"/>
      <c r="QX380" s="261"/>
      <c r="QY380" s="261"/>
      <c r="QZ380" s="261"/>
      <c r="RA380" s="261"/>
      <c r="RB380" s="261"/>
      <c r="RC380" s="261"/>
      <c r="RD380" s="261"/>
      <c r="RE380" s="261"/>
      <c r="RF380" s="261"/>
      <c r="RG380" s="261"/>
      <c r="RH380" s="261"/>
      <c r="RI380" s="261"/>
      <c r="RJ380" s="261"/>
      <c r="RK380" s="261"/>
      <c r="RL380" s="261"/>
      <c r="RM380" s="261"/>
      <c r="RN380" s="261"/>
      <c r="RO380" s="261"/>
      <c r="RP380" s="261"/>
      <c r="RQ380" s="261"/>
      <c r="RR380" s="261"/>
      <c r="RS380" s="261"/>
      <c r="RT380" s="261"/>
      <c r="RU380" s="261"/>
      <c r="RV380" s="261"/>
      <c r="RW380" s="261"/>
      <c r="RX380" s="261"/>
      <c r="RY380" s="261"/>
      <c r="RZ380" s="261"/>
      <c r="SA380" s="261"/>
      <c r="SB380" s="261"/>
      <c r="SC380" s="261"/>
      <c r="SD380" s="261"/>
      <c r="SE380" s="261"/>
    </row>
    <row r="381" spans="1:499" x14ac:dyDescent="0.2">
      <c r="A381" s="230" t="s">
        <v>830</v>
      </c>
      <c r="B381" s="231" t="s">
        <v>5523</v>
      </c>
      <c r="C381" s="225"/>
      <c r="D381" s="225"/>
      <c r="E381" s="225"/>
      <c r="F381" s="226" t="s">
        <v>6123</v>
      </c>
      <c r="G381" s="226" t="s">
        <v>5804</v>
      </c>
      <c r="H381" s="226" t="s">
        <v>5804</v>
      </c>
      <c r="I381" s="226" t="s">
        <v>5807</v>
      </c>
      <c r="J381" s="226"/>
      <c r="K381" s="226"/>
      <c r="L381" s="226"/>
      <c r="M381" s="226"/>
      <c r="N381" s="226" t="s">
        <v>5788</v>
      </c>
      <c r="O381" s="226" t="s">
        <v>5785</v>
      </c>
      <c r="P381" s="226"/>
      <c r="Q381" s="237">
        <v>0</v>
      </c>
      <c r="R381" s="238"/>
      <c r="S381" s="238"/>
      <c r="T381" s="238"/>
      <c r="U381" s="238"/>
      <c r="V381" s="238"/>
      <c r="W381" s="232" t="s">
        <v>5555</v>
      </c>
      <c r="X381" s="232"/>
      <c r="Y381" s="232" t="s">
        <v>5556</v>
      </c>
      <c r="Z381" s="235">
        <v>7.9</v>
      </c>
      <c r="AA381" s="235">
        <v>13.82</v>
      </c>
      <c r="AB381" s="235">
        <v>0</v>
      </c>
      <c r="AC381" s="224">
        <v>36526</v>
      </c>
      <c r="AD381" s="224">
        <v>36526</v>
      </c>
      <c r="AE381" s="125">
        <v>14</v>
      </c>
      <c r="AF381" s="125">
        <v>14</v>
      </c>
      <c r="AG381" s="125">
        <v>24</v>
      </c>
      <c r="AH381" s="236">
        <v>1</v>
      </c>
      <c r="AI381" s="236"/>
      <c r="AJ381" s="125" t="s">
        <v>6258</v>
      </c>
      <c r="AK381" s="175"/>
      <c r="AL381" s="125" t="s">
        <v>820</v>
      </c>
      <c r="AM381" s="27" t="s">
        <v>820</v>
      </c>
      <c r="AN381" s="126">
        <v>0.12</v>
      </c>
      <c r="AO381" s="126">
        <v>0</v>
      </c>
      <c r="AP381" s="126">
        <v>25</v>
      </c>
      <c r="AQ381" s="126">
        <v>2.1</v>
      </c>
      <c r="AR381" s="125">
        <v>0</v>
      </c>
      <c r="AS381" s="125">
        <v>0</v>
      </c>
      <c r="AT381" s="178"/>
      <c r="AU381" s="178"/>
      <c r="AV381" s="178"/>
      <c r="AW381" s="239" t="s">
        <v>914</v>
      </c>
      <c r="AX381" s="239" t="s">
        <v>5409</v>
      </c>
      <c r="AY381" s="127"/>
      <c r="AZ381" s="127"/>
      <c r="BA381" s="128">
        <v>1</v>
      </c>
      <c r="BB381" s="128" t="s">
        <v>489</v>
      </c>
      <c r="BC381" s="128"/>
      <c r="BD381" s="128">
        <v>1</v>
      </c>
      <c r="BE381" s="129" t="s">
        <v>541</v>
      </c>
      <c r="BF381" s="130">
        <v>1</v>
      </c>
      <c r="BG381" s="240"/>
      <c r="BH381" s="241"/>
      <c r="BI381" s="190"/>
      <c r="BJ381" s="131">
        <v>0</v>
      </c>
      <c r="BK381" s="191">
        <v>6</v>
      </c>
      <c r="BL381" s="13">
        <v>0</v>
      </c>
      <c r="BM381" s="13">
        <v>0</v>
      </c>
      <c r="BN381" s="27" t="s">
        <v>702</v>
      </c>
      <c r="BO381" s="13" t="s">
        <v>702</v>
      </c>
      <c r="BP381" s="222">
        <v>0</v>
      </c>
      <c r="BQ381" s="132"/>
      <c r="BR381" s="133"/>
      <c r="BS381" s="125">
        <v>1000000000</v>
      </c>
      <c r="BT381" s="134">
        <v>12</v>
      </c>
      <c r="BU381" s="135">
        <v>0</v>
      </c>
      <c r="BV381" s="134">
        <v>0</v>
      </c>
      <c r="BW381" s="136">
        <v>0</v>
      </c>
      <c r="BX381" s="136">
        <v>0</v>
      </c>
      <c r="BY381" s="136">
        <v>0</v>
      </c>
      <c r="BZ381" s="134">
        <v>0</v>
      </c>
      <c r="CA381" s="134">
        <v>0</v>
      </c>
      <c r="CB381" s="134">
        <v>12</v>
      </c>
      <c r="CC381" s="135">
        <v>0</v>
      </c>
      <c r="CD381" s="134"/>
      <c r="CE381" s="134"/>
      <c r="CF381" s="137">
        <v>0</v>
      </c>
      <c r="CG381" s="134">
        <v>0</v>
      </c>
      <c r="CH381" s="132"/>
      <c r="CI381" s="132"/>
      <c r="CJ381" s="229" t="s">
        <v>820</v>
      </c>
      <c r="CK381" s="233" t="s">
        <v>820</v>
      </c>
      <c r="CL381" s="138">
        <v>0</v>
      </c>
      <c r="CM381" s="138">
        <v>0</v>
      </c>
      <c r="CN381" s="135">
        <v>0</v>
      </c>
      <c r="CO381" s="135">
        <v>0</v>
      </c>
      <c r="CP381" s="139"/>
      <c r="CQ381" s="135">
        <v>0</v>
      </c>
      <c r="CR381" s="179">
        <v>42304</v>
      </c>
      <c r="CS381" s="180">
        <v>43395</v>
      </c>
      <c r="CT381" s="181">
        <v>43493</v>
      </c>
      <c r="CU381" s="181">
        <v>36526</v>
      </c>
      <c r="CV381" s="181">
        <v>36526</v>
      </c>
      <c r="CW381" s="181">
        <v>36526</v>
      </c>
      <c r="CX381" s="181">
        <v>36624</v>
      </c>
      <c r="CY381" s="135">
        <v>0.2009973093949351</v>
      </c>
      <c r="CZ381" s="134">
        <v>0</v>
      </c>
      <c r="DA381" s="135">
        <v>1.3333333333333334E-2</v>
      </c>
      <c r="DB381" s="135">
        <v>0</v>
      </c>
      <c r="DC381" s="135">
        <v>0</v>
      </c>
      <c r="DD381" s="135">
        <v>0</v>
      </c>
      <c r="DE381" s="140">
        <v>0.38666666666666666</v>
      </c>
      <c r="DF381" s="13" t="s">
        <v>820</v>
      </c>
      <c r="DG381" s="80" t="s">
        <v>820</v>
      </c>
      <c r="DH381" s="18" t="b">
        <v>0</v>
      </c>
      <c r="DI381" s="79"/>
      <c r="DJ381" s="79"/>
      <c r="DK381" s="192"/>
      <c r="DL381" s="174"/>
      <c r="DM381" s="193"/>
      <c r="DN381" s="135"/>
      <c r="DO381" s="79"/>
      <c r="DP381" s="79"/>
      <c r="DQ381" s="79"/>
      <c r="DR381" s="79"/>
      <c r="DS381" s="79"/>
      <c r="DT381" s="79"/>
      <c r="DU381" s="79"/>
      <c r="DV381" s="18"/>
      <c r="DW381" s="18"/>
      <c r="DX381" s="18"/>
      <c r="DY381" s="177"/>
      <c r="DZ381" s="177">
        <v>0</v>
      </c>
      <c r="EA381" s="177">
        <v>0</v>
      </c>
      <c r="EB381" s="177">
        <v>0</v>
      </c>
      <c r="EC381" s="177">
        <v>0</v>
      </c>
      <c r="ED381" s="177">
        <v>0</v>
      </c>
      <c r="EE381" s="177">
        <v>0</v>
      </c>
      <c r="EF381" s="177">
        <v>0</v>
      </c>
      <c r="EG381" s="177">
        <v>0</v>
      </c>
      <c r="EH381" s="177">
        <v>0</v>
      </c>
      <c r="EI381" s="177">
        <v>0</v>
      </c>
      <c r="EJ381" s="177">
        <v>0</v>
      </c>
      <c r="EK381" s="177">
        <v>0</v>
      </c>
      <c r="EL381" s="177">
        <v>0</v>
      </c>
      <c r="EM381" s="177">
        <v>0</v>
      </c>
      <c r="EN381" s="177">
        <v>0</v>
      </c>
      <c r="EO381" s="177">
        <v>0</v>
      </c>
      <c r="EP381" s="177">
        <v>0</v>
      </c>
      <c r="EQ381" s="177">
        <v>0</v>
      </c>
      <c r="ER381" s="177">
        <v>0</v>
      </c>
      <c r="ES381" s="177">
        <v>0</v>
      </c>
      <c r="ET381" s="177">
        <v>0</v>
      </c>
      <c r="EU381" s="177">
        <v>0</v>
      </c>
      <c r="EV381" s="177">
        <v>0</v>
      </c>
      <c r="EW381" s="177">
        <v>0</v>
      </c>
      <c r="EX381" s="177">
        <v>0</v>
      </c>
      <c r="EY381" s="177">
        <v>0</v>
      </c>
      <c r="EZ381" s="177">
        <v>0</v>
      </c>
      <c r="FA381" s="177">
        <v>0</v>
      </c>
      <c r="FB381" s="177">
        <v>0</v>
      </c>
      <c r="FC381" s="198"/>
      <c r="FD381" s="198"/>
      <c r="FE381" s="197">
        <v>15</v>
      </c>
      <c r="FF381" s="198"/>
      <c r="FG381" s="195">
        <v>14</v>
      </c>
      <c r="FH381" s="195">
        <v>14</v>
      </c>
      <c r="FI381" s="197">
        <v>14</v>
      </c>
      <c r="FJ381" s="197">
        <v>14</v>
      </c>
      <c r="FK381" s="197">
        <v>14</v>
      </c>
      <c r="FL381" s="197">
        <v>14</v>
      </c>
      <c r="FM381" s="197">
        <v>14</v>
      </c>
      <c r="FN381" s="197">
        <v>14</v>
      </c>
      <c r="FO381" s="197">
        <v>14</v>
      </c>
      <c r="FP381" s="197">
        <v>14</v>
      </c>
      <c r="FQ381" s="197">
        <v>14</v>
      </c>
      <c r="FR381" s="197">
        <v>14</v>
      </c>
      <c r="FS381" s="197">
        <v>14</v>
      </c>
      <c r="FT381" s="197">
        <v>14</v>
      </c>
      <c r="FU381" s="197">
        <v>14</v>
      </c>
      <c r="FV381" s="197">
        <v>14</v>
      </c>
      <c r="FW381" s="197">
        <v>14</v>
      </c>
      <c r="FX381" s="197">
        <v>14</v>
      </c>
      <c r="FY381" s="197">
        <v>14</v>
      </c>
      <c r="FZ381" s="197">
        <v>14</v>
      </c>
      <c r="GA381" s="197">
        <v>14</v>
      </c>
      <c r="GB381" s="197">
        <v>14</v>
      </c>
      <c r="GC381" s="197">
        <v>14</v>
      </c>
      <c r="GD381" s="197">
        <v>14</v>
      </c>
      <c r="GE381" s="197">
        <v>14</v>
      </c>
      <c r="GF381" s="197">
        <v>14</v>
      </c>
      <c r="GG381" s="197">
        <v>14</v>
      </c>
      <c r="GH381" s="197">
        <v>14</v>
      </c>
      <c r="GI381" s="197">
        <v>14</v>
      </c>
      <c r="GJ381" s="197">
        <v>14</v>
      </c>
      <c r="GK381" s="197">
        <v>14</v>
      </c>
      <c r="GL381" s="197">
        <v>14</v>
      </c>
      <c r="GM381" s="197">
        <v>14</v>
      </c>
      <c r="GN381" s="197">
        <v>14</v>
      </c>
      <c r="GO381" s="197">
        <v>14</v>
      </c>
      <c r="GP381" s="197">
        <v>14</v>
      </c>
      <c r="GQ381" s="197">
        <v>14</v>
      </c>
      <c r="GR381" s="197">
        <v>14</v>
      </c>
      <c r="GS381" s="197">
        <v>14</v>
      </c>
      <c r="GT381" s="197">
        <v>14</v>
      </c>
      <c r="GU381" s="197">
        <v>14</v>
      </c>
      <c r="GV381" s="197">
        <v>14</v>
      </c>
      <c r="GW381" s="197">
        <v>14</v>
      </c>
      <c r="GX381" s="197">
        <v>14</v>
      </c>
      <c r="GY381" s="197">
        <v>14</v>
      </c>
      <c r="GZ381" s="197">
        <v>14</v>
      </c>
      <c r="HA381" s="197">
        <v>14</v>
      </c>
      <c r="HB381" s="197">
        <v>14</v>
      </c>
      <c r="HC381" s="197">
        <v>14</v>
      </c>
      <c r="HD381" s="197">
        <v>14</v>
      </c>
      <c r="HE381" s="197">
        <v>1</v>
      </c>
      <c r="HF381" s="197">
        <v>14</v>
      </c>
      <c r="HG381" s="197">
        <v>14</v>
      </c>
      <c r="HH381" s="197">
        <v>14</v>
      </c>
      <c r="HI381" s="197">
        <v>14</v>
      </c>
      <c r="HJ381" s="197">
        <v>14</v>
      </c>
      <c r="HK381" s="197">
        <v>14</v>
      </c>
      <c r="HL381" s="198"/>
      <c r="HM381" s="197">
        <v>14</v>
      </c>
      <c r="HN381" s="197">
        <v>14</v>
      </c>
      <c r="HO381" s="197">
        <v>14</v>
      </c>
      <c r="HP381" s="197">
        <v>14</v>
      </c>
      <c r="HQ381" s="197">
        <v>14</v>
      </c>
      <c r="HR381" s="197">
        <v>14</v>
      </c>
      <c r="HS381" s="197">
        <v>14</v>
      </c>
      <c r="HT381" s="197">
        <v>14</v>
      </c>
      <c r="HU381" s="197">
        <v>14</v>
      </c>
      <c r="HV381" s="198"/>
      <c r="HW381" s="197">
        <v>14</v>
      </c>
      <c r="HX381" s="197">
        <v>14</v>
      </c>
      <c r="HY381" s="197">
        <v>14</v>
      </c>
      <c r="HZ381" s="197">
        <v>14</v>
      </c>
      <c r="IA381" s="197">
        <v>14</v>
      </c>
      <c r="IB381" s="197">
        <v>14</v>
      </c>
      <c r="IC381" s="197">
        <v>14</v>
      </c>
      <c r="ID381" s="197">
        <v>14</v>
      </c>
      <c r="IE381" s="197">
        <v>14</v>
      </c>
      <c r="IF381" s="197">
        <v>14</v>
      </c>
      <c r="IG381" s="197">
        <v>14</v>
      </c>
      <c r="IH381" s="197">
        <v>14</v>
      </c>
      <c r="II381" s="197">
        <v>14</v>
      </c>
      <c r="IJ381" s="197">
        <v>14</v>
      </c>
      <c r="IK381" s="197">
        <v>14</v>
      </c>
      <c r="IL381" s="197">
        <v>14</v>
      </c>
      <c r="IM381" s="197">
        <v>14</v>
      </c>
      <c r="IN381" s="197">
        <v>14</v>
      </c>
      <c r="IO381" s="197">
        <v>14</v>
      </c>
      <c r="IP381" s="197">
        <v>14</v>
      </c>
      <c r="IQ381" s="197">
        <v>14</v>
      </c>
      <c r="IR381" s="197">
        <v>14</v>
      </c>
      <c r="IS381" s="197">
        <v>14</v>
      </c>
      <c r="IT381" s="197">
        <v>14</v>
      </c>
      <c r="IU381" s="197">
        <v>14</v>
      </c>
      <c r="IV381" s="197">
        <v>14</v>
      </c>
      <c r="IW381" s="197">
        <v>14</v>
      </c>
      <c r="IX381" s="197">
        <v>14</v>
      </c>
      <c r="IY381" s="197">
        <v>14</v>
      </c>
      <c r="IZ381" s="198"/>
      <c r="JA381" s="197">
        <v>14</v>
      </c>
      <c r="JB381" s="197">
        <v>14</v>
      </c>
      <c r="JC381" s="197">
        <v>14</v>
      </c>
      <c r="JD381" s="195">
        <v>14</v>
      </c>
      <c r="JE381" s="195">
        <v>14</v>
      </c>
      <c r="JF381" s="195">
        <v>14</v>
      </c>
      <c r="JG381" s="195">
        <v>14</v>
      </c>
      <c r="JH381" s="195">
        <v>14</v>
      </c>
      <c r="JI381" s="195">
        <v>14</v>
      </c>
      <c r="JJ381" s="195"/>
      <c r="JK381" s="197">
        <v>14</v>
      </c>
      <c r="JL381" s="197">
        <v>14</v>
      </c>
      <c r="JM381" s="197">
        <v>14</v>
      </c>
      <c r="JN381" s="197">
        <v>14</v>
      </c>
      <c r="JO381" s="197">
        <v>14</v>
      </c>
      <c r="JP381" s="197">
        <v>14</v>
      </c>
      <c r="JQ381" s="198"/>
      <c r="JR381" s="197">
        <v>14</v>
      </c>
      <c r="JS381" s="197">
        <v>14</v>
      </c>
      <c r="JT381" s="197">
        <v>14</v>
      </c>
      <c r="JU381" s="197">
        <v>14</v>
      </c>
      <c r="JV381" s="197">
        <v>14</v>
      </c>
      <c r="JW381" s="197">
        <v>14</v>
      </c>
      <c r="JX381" s="197">
        <v>14</v>
      </c>
      <c r="JY381" s="197">
        <v>14</v>
      </c>
      <c r="JZ381" s="197">
        <v>14</v>
      </c>
      <c r="KA381" s="197">
        <v>14</v>
      </c>
      <c r="KB381" s="197">
        <v>14</v>
      </c>
      <c r="KC381" s="197">
        <v>14</v>
      </c>
      <c r="KD381" s="197">
        <v>14</v>
      </c>
      <c r="KE381" s="197">
        <v>14</v>
      </c>
      <c r="KF381" s="197">
        <v>14</v>
      </c>
      <c r="KG381" s="197">
        <v>14</v>
      </c>
      <c r="KH381" s="197">
        <v>14</v>
      </c>
      <c r="KI381" s="197">
        <v>14</v>
      </c>
      <c r="KJ381" s="197">
        <v>14</v>
      </c>
      <c r="KK381" s="197">
        <v>14</v>
      </c>
      <c r="KL381" s="197">
        <v>14</v>
      </c>
      <c r="KM381" s="197">
        <v>14</v>
      </c>
      <c r="KN381" s="197">
        <v>14</v>
      </c>
      <c r="KO381" s="197">
        <v>14</v>
      </c>
      <c r="KP381" s="197">
        <v>14</v>
      </c>
      <c r="KQ381" s="197">
        <v>14</v>
      </c>
      <c r="KR381" s="197">
        <v>14</v>
      </c>
      <c r="KS381" s="197">
        <v>14</v>
      </c>
      <c r="KT381" s="197">
        <v>14</v>
      </c>
      <c r="KU381" s="197">
        <v>14</v>
      </c>
      <c r="KV381" s="197">
        <v>14</v>
      </c>
      <c r="KW381" s="197">
        <v>14</v>
      </c>
      <c r="KX381" s="198"/>
      <c r="KY381" s="198"/>
      <c r="KZ381" s="198"/>
      <c r="LA381" s="198"/>
      <c r="LB381" s="197">
        <v>12</v>
      </c>
      <c r="LC381" s="197">
        <v>14</v>
      </c>
      <c r="LD381" s="197">
        <v>14</v>
      </c>
      <c r="LE381" s="197">
        <v>12</v>
      </c>
      <c r="LF381" s="197">
        <v>0</v>
      </c>
      <c r="LG381" s="197">
        <v>12</v>
      </c>
      <c r="LH381" s="198"/>
      <c r="LI381" s="198"/>
      <c r="LJ381" s="198"/>
      <c r="LK381" s="198"/>
      <c r="LL381" s="198"/>
      <c r="LM381" s="198"/>
      <c r="LN381" s="198"/>
      <c r="LO381" s="198"/>
      <c r="LP381" s="198"/>
      <c r="LQ381" s="197">
        <v>12</v>
      </c>
      <c r="LR381" s="198"/>
      <c r="LS381" s="198"/>
      <c r="LT381" s="198"/>
      <c r="LU381" s="198"/>
      <c r="LV381" s="198"/>
      <c r="LW381" s="198"/>
      <c r="LX381" s="198"/>
      <c r="LY381" s="198"/>
      <c r="LZ381" s="198"/>
      <c r="MA381" s="198"/>
      <c r="MB381" s="198"/>
      <c r="MC381" s="198"/>
      <c r="MD381" s="198"/>
      <c r="ME381" s="198"/>
      <c r="MF381" s="198"/>
      <c r="MG381" s="198"/>
      <c r="MH381" s="198"/>
      <c r="MI381" s="198"/>
      <c r="MJ381" s="198"/>
      <c r="MK381" s="198"/>
      <c r="ML381" s="198"/>
      <c r="MM381" s="198"/>
      <c r="MN381" s="197">
        <v>12</v>
      </c>
      <c r="MO381" s="197">
        <v>12</v>
      </c>
      <c r="MP381" s="198"/>
      <c r="MQ381" s="197">
        <v>12</v>
      </c>
      <c r="MR381" s="198"/>
      <c r="MS381" s="198"/>
      <c r="MT381" s="198"/>
      <c r="MU381" s="198"/>
      <c r="MV381" s="198"/>
      <c r="MW381" s="198"/>
      <c r="MX381" s="198"/>
      <c r="MY381" s="198"/>
      <c r="MZ381" s="198"/>
      <c r="NA381" s="197">
        <v>12</v>
      </c>
      <c r="NB381" s="198"/>
      <c r="NC381" s="198"/>
      <c r="ND381" s="198"/>
      <c r="NE381" s="198"/>
      <c r="NF381" s="198"/>
      <c r="NG381" s="198"/>
      <c r="NH381" s="198"/>
      <c r="NI381" s="198"/>
      <c r="NJ381" s="198"/>
      <c r="NK381" s="198"/>
      <c r="NL381" s="198"/>
      <c r="NM381" s="198"/>
      <c r="NN381" s="198"/>
      <c r="NO381" s="198"/>
      <c r="NP381" s="198"/>
      <c r="NQ381" s="198"/>
      <c r="NR381" s="198"/>
      <c r="NS381" s="198"/>
      <c r="NT381" s="198"/>
      <c r="NU381" s="198"/>
      <c r="NV381" s="198"/>
      <c r="NW381" s="198"/>
      <c r="NX381" s="198"/>
      <c r="NY381" s="198"/>
      <c r="NZ381" s="198"/>
      <c r="OA381" s="198"/>
      <c r="OB381" s="198"/>
      <c r="OC381" s="198"/>
      <c r="OD381" s="198"/>
      <c r="OE381" s="198"/>
      <c r="OF381" s="198"/>
      <c r="OG381" s="198"/>
      <c r="OH381" s="198"/>
      <c r="OI381" s="198"/>
      <c r="OJ381" s="198"/>
      <c r="OK381" s="198"/>
      <c r="OL381" s="198"/>
      <c r="OM381" s="198"/>
      <c r="ON381" s="198"/>
      <c r="OO381" s="198"/>
      <c r="OP381" s="198"/>
      <c r="OQ381" s="198"/>
      <c r="OR381" s="198"/>
      <c r="OS381" s="198"/>
      <c r="OT381" s="198"/>
      <c r="OU381" s="198"/>
      <c r="OV381" s="198"/>
      <c r="OW381" s="198"/>
      <c r="OX381" s="198"/>
      <c r="OY381" s="198"/>
      <c r="OZ381" s="198"/>
      <c r="PA381" s="198"/>
      <c r="PB381" s="198"/>
      <c r="PC381" s="198"/>
      <c r="PD381" s="198"/>
      <c r="PE381" s="198"/>
      <c r="PF381" s="198"/>
      <c r="PG381" s="198"/>
      <c r="PH381" s="198"/>
      <c r="PI381" s="198"/>
      <c r="PJ381" s="198"/>
      <c r="PK381" s="198"/>
      <c r="PL381" s="198"/>
      <c r="PM381" s="198"/>
      <c r="PN381" s="198"/>
      <c r="PO381" s="198"/>
      <c r="PP381" s="198"/>
      <c r="PQ381" s="198"/>
      <c r="PR381" s="198"/>
      <c r="PS381" s="198"/>
      <c r="PT381" s="198"/>
      <c r="PU381" s="198"/>
      <c r="PV381" s="198"/>
      <c r="PW381" s="198"/>
      <c r="PX381" s="261"/>
      <c r="PY381" s="261"/>
      <c r="PZ381" s="261"/>
      <c r="QA381" s="261"/>
      <c r="QB381" s="261"/>
      <c r="QC381" s="261"/>
      <c r="QD381" s="261"/>
      <c r="QE381" s="261"/>
      <c r="QF381" s="261"/>
      <c r="QG381" s="261"/>
      <c r="QH381" s="261"/>
      <c r="QI381" s="261"/>
      <c r="QJ381" s="261"/>
      <c r="QK381" s="261"/>
      <c r="QL381" s="261"/>
      <c r="QM381" s="261"/>
      <c r="QN381" s="261"/>
      <c r="QO381" s="261"/>
      <c r="QP381" s="261"/>
      <c r="QQ381" s="261"/>
      <c r="QR381" s="261"/>
      <c r="QS381" s="261"/>
      <c r="QT381" s="261"/>
      <c r="QU381" s="261"/>
      <c r="QV381" s="261"/>
      <c r="QW381" s="261"/>
      <c r="QX381" s="261"/>
      <c r="QY381" s="261"/>
      <c r="QZ381" s="261"/>
      <c r="RA381" s="261"/>
      <c r="RB381" s="261"/>
      <c r="RC381" s="261"/>
      <c r="RD381" s="261"/>
      <c r="RE381" s="261"/>
      <c r="RF381" s="261"/>
      <c r="RG381" s="261"/>
      <c r="RH381" s="261"/>
      <c r="RI381" s="261"/>
      <c r="RJ381" s="261"/>
      <c r="RK381" s="261"/>
      <c r="RL381" s="261"/>
      <c r="RM381" s="261"/>
      <c r="RN381" s="261"/>
      <c r="RO381" s="261"/>
      <c r="RP381" s="261"/>
      <c r="RQ381" s="261"/>
      <c r="RR381" s="261"/>
      <c r="RS381" s="261"/>
      <c r="RT381" s="261"/>
      <c r="RU381" s="261"/>
      <c r="RV381" s="261"/>
      <c r="RW381" s="261"/>
      <c r="RX381" s="261"/>
      <c r="RY381" s="261"/>
      <c r="RZ381" s="261"/>
      <c r="SA381" s="261"/>
      <c r="SB381" s="261"/>
      <c r="SC381" s="261"/>
      <c r="SD381" s="261"/>
      <c r="SE381" s="261"/>
    </row>
    <row r="382" spans="1:499" x14ac:dyDescent="0.2">
      <c r="A382" s="230" t="s">
        <v>830</v>
      </c>
      <c r="B382" s="231" t="s">
        <v>5524</v>
      </c>
      <c r="C382" s="225"/>
      <c r="D382" s="225"/>
      <c r="E382" s="225"/>
      <c r="F382" s="226" t="s">
        <v>6124</v>
      </c>
      <c r="G382" s="226" t="s">
        <v>5804</v>
      </c>
      <c r="H382" s="226" t="s">
        <v>5804</v>
      </c>
      <c r="I382" s="226" t="s">
        <v>6125</v>
      </c>
      <c r="J382" s="226"/>
      <c r="K382" s="226"/>
      <c r="L382" s="226"/>
      <c r="M382" s="226"/>
      <c r="N382" s="226" t="s">
        <v>5788</v>
      </c>
      <c r="O382" s="226" t="s">
        <v>5785</v>
      </c>
      <c r="P382" s="226"/>
      <c r="Q382" s="237">
        <v>0</v>
      </c>
      <c r="R382" s="238"/>
      <c r="S382" s="238"/>
      <c r="T382" s="238"/>
      <c r="U382" s="238"/>
      <c r="V382" s="238"/>
      <c r="W382" s="232" t="s">
        <v>5555</v>
      </c>
      <c r="X382" s="232"/>
      <c r="Y382" s="232" t="s">
        <v>5556</v>
      </c>
      <c r="Z382" s="235">
        <v>22.76</v>
      </c>
      <c r="AA382" s="235">
        <v>38.57</v>
      </c>
      <c r="AB382" s="235">
        <v>0</v>
      </c>
      <c r="AC382" s="224">
        <v>36526</v>
      </c>
      <c r="AD382" s="224">
        <v>36526</v>
      </c>
      <c r="AE382" s="125">
        <v>14</v>
      </c>
      <c r="AF382" s="125">
        <v>14</v>
      </c>
      <c r="AG382" s="125">
        <v>24</v>
      </c>
      <c r="AH382" s="236">
        <v>1</v>
      </c>
      <c r="AI382" s="236"/>
      <c r="AJ382" s="125" t="s">
        <v>6258</v>
      </c>
      <c r="AK382" s="175"/>
      <c r="AL382" s="125" t="s">
        <v>820</v>
      </c>
      <c r="AM382" s="27" t="s">
        <v>820</v>
      </c>
      <c r="AN382" s="126">
        <v>0.23</v>
      </c>
      <c r="AO382" s="126">
        <v>0</v>
      </c>
      <c r="AP382" s="126">
        <v>14.1</v>
      </c>
      <c r="AQ382" s="126">
        <v>1.1000000000000001</v>
      </c>
      <c r="AR382" s="125">
        <v>0</v>
      </c>
      <c r="AS382" s="125">
        <v>0</v>
      </c>
      <c r="AT382" s="178"/>
      <c r="AU382" s="178"/>
      <c r="AV382" s="178"/>
      <c r="AW382" s="239" t="s">
        <v>890</v>
      </c>
      <c r="AX382" s="239" t="s">
        <v>5411</v>
      </c>
      <c r="AY382" s="127"/>
      <c r="AZ382" s="127"/>
      <c r="BA382" s="128">
        <v>1</v>
      </c>
      <c r="BB382" s="128" t="s">
        <v>489</v>
      </c>
      <c r="BC382" s="128"/>
      <c r="BD382" s="128">
        <v>1</v>
      </c>
      <c r="BE382" s="129" t="s">
        <v>541</v>
      </c>
      <c r="BF382" s="130">
        <v>1</v>
      </c>
      <c r="BG382" s="240"/>
      <c r="BH382" s="241"/>
      <c r="BI382" s="190"/>
      <c r="BJ382" s="131">
        <v>0</v>
      </c>
      <c r="BK382" s="191">
        <v>11</v>
      </c>
      <c r="BL382" s="13">
        <v>0</v>
      </c>
      <c r="BM382" s="13">
        <v>0</v>
      </c>
      <c r="BN382" s="27" t="s">
        <v>702</v>
      </c>
      <c r="BO382" s="13" t="s">
        <v>702</v>
      </c>
      <c r="BP382" s="222">
        <v>0</v>
      </c>
      <c r="BQ382" s="132"/>
      <c r="BR382" s="133"/>
      <c r="BS382" s="125">
        <v>1000000000</v>
      </c>
      <c r="BT382" s="134">
        <v>13</v>
      </c>
      <c r="BU382" s="135">
        <v>0</v>
      </c>
      <c r="BV382" s="134">
        <v>0</v>
      </c>
      <c r="BW382" s="136">
        <v>0</v>
      </c>
      <c r="BX382" s="136">
        <v>0</v>
      </c>
      <c r="BY382" s="136">
        <v>0</v>
      </c>
      <c r="BZ382" s="134">
        <v>0</v>
      </c>
      <c r="CA382" s="134">
        <v>0</v>
      </c>
      <c r="CB382" s="134">
        <v>13</v>
      </c>
      <c r="CC382" s="135">
        <v>0</v>
      </c>
      <c r="CD382" s="134"/>
      <c r="CE382" s="134"/>
      <c r="CF382" s="137">
        <v>0</v>
      </c>
      <c r="CG382" s="134">
        <v>0</v>
      </c>
      <c r="CH382" s="132"/>
      <c r="CI382" s="132"/>
      <c r="CJ382" s="229" t="s">
        <v>820</v>
      </c>
      <c r="CK382" s="233" t="s">
        <v>820</v>
      </c>
      <c r="CL382" s="138">
        <v>0</v>
      </c>
      <c r="CM382" s="138">
        <v>0</v>
      </c>
      <c r="CN382" s="135">
        <v>0</v>
      </c>
      <c r="CO382" s="135">
        <v>0</v>
      </c>
      <c r="CP382" s="139"/>
      <c r="CQ382" s="135">
        <v>0</v>
      </c>
      <c r="CR382" s="179">
        <v>42304</v>
      </c>
      <c r="CS382" s="180">
        <v>43395</v>
      </c>
      <c r="CT382" s="181">
        <v>43493</v>
      </c>
      <c r="CU382" s="181">
        <v>36526</v>
      </c>
      <c r="CV382" s="181">
        <v>36526</v>
      </c>
      <c r="CW382" s="181">
        <v>36526</v>
      </c>
      <c r="CX382" s="181">
        <v>36624</v>
      </c>
      <c r="CY382" s="135">
        <v>0.22408462913106228</v>
      </c>
      <c r="CZ382" s="134">
        <v>0</v>
      </c>
      <c r="DA382" s="135">
        <v>1.3333333333333334E-2</v>
      </c>
      <c r="DB382" s="135">
        <v>0</v>
      </c>
      <c r="DC382" s="135">
        <v>0</v>
      </c>
      <c r="DD382" s="135">
        <v>0</v>
      </c>
      <c r="DE382" s="140">
        <v>0.38666666666666666</v>
      </c>
      <c r="DF382" s="13" t="s">
        <v>820</v>
      </c>
      <c r="DG382" s="80" t="s">
        <v>820</v>
      </c>
      <c r="DH382" s="18" t="b">
        <v>0</v>
      </c>
      <c r="DI382" s="79"/>
      <c r="DJ382" s="79"/>
      <c r="DK382" s="192"/>
      <c r="DL382" s="174"/>
      <c r="DM382" s="193"/>
      <c r="DN382" s="135"/>
      <c r="DO382" s="79"/>
      <c r="DP382" s="79"/>
      <c r="DQ382" s="79"/>
      <c r="DR382" s="79"/>
      <c r="DS382" s="79"/>
      <c r="DT382" s="79"/>
      <c r="DU382" s="79"/>
      <c r="DV382" s="18"/>
      <c r="DW382" s="18"/>
      <c r="DX382" s="18"/>
      <c r="DY382" s="177"/>
      <c r="DZ382" s="177">
        <v>0</v>
      </c>
      <c r="EA382" s="177">
        <v>0</v>
      </c>
      <c r="EB382" s="177">
        <v>0</v>
      </c>
      <c r="EC382" s="177">
        <v>0</v>
      </c>
      <c r="ED382" s="177">
        <v>0</v>
      </c>
      <c r="EE382" s="177">
        <v>0</v>
      </c>
      <c r="EF382" s="177">
        <v>0</v>
      </c>
      <c r="EG382" s="177">
        <v>0</v>
      </c>
      <c r="EH382" s="177">
        <v>0</v>
      </c>
      <c r="EI382" s="177">
        <v>0</v>
      </c>
      <c r="EJ382" s="177">
        <v>0</v>
      </c>
      <c r="EK382" s="177">
        <v>0</v>
      </c>
      <c r="EL382" s="177">
        <v>0</v>
      </c>
      <c r="EM382" s="177">
        <v>0</v>
      </c>
      <c r="EN382" s="177">
        <v>0</v>
      </c>
      <c r="EO382" s="177">
        <v>0</v>
      </c>
      <c r="EP382" s="177">
        <v>0</v>
      </c>
      <c r="EQ382" s="177">
        <v>0</v>
      </c>
      <c r="ER382" s="177">
        <v>0</v>
      </c>
      <c r="ES382" s="177">
        <v>0</v>
      </c>
      <c r="ET382" s="177">
        <v>0</v>
      </c>
      <c r="EU382" s="177">
        <v>0</v>
      </c>
      <c r="EV382" s="177">
        <v>0</v>
      </c>
      <c r="EW382" s="177">
        <v>0</v>
      </c>
      <c r="EX382" s="177">
        <v>0</v>
      </c>
      <c r="EY382" s="177">
        <v>0</v>
      </c>
      <c r="EZ382" s="177">
        <v>0</v>
      </c>
      <c r="FA382" s="177">
        <v>0</v>
      </c>
      <c r="FB382" s="177">
        <v>0</v>
      </c>
      <c r="FC382" s="196"/>
      <c r="FD382" s="196"/>
      <c r="FE382" s="195">
        <v>20</v>
      </c>
      <c r="FF382" s="196"/>
      <c r="FG382" s="195">
        <v>20</v>
      </c>
      <c r="FH382" s="195">
        <v>20</v>
      </c>
      <c r="FI382" s="195">
        <v>20</v>
      </c>
      <c r="FJ382" s="195">
        <v>20</v>
      </c>
      <c r="FK382" s="195">
        <v>20</v>
      </c>
      <c r="FL382" s="195">
        <v>20</v>
      </c>
      <c r="FM382" s="195">
        <v>20</v>
      </c>
      <c r="FN382" s="195">
        <v>20</v>
      </c>
      <c r="FO382" s="195">
        <v>20</v>
      </c>
      <c r="FP382" s="195">
        <v>20</v>
      </c>
      <c r="FQ382" s="195">
        <v>20</v>
      </c>
      <c r="FR382" s="195">
        <v>20</v>
      </c>
      <c r="FS382" s="195">
        <v>20</v>
      </c>
      <c r="FT382" s="195">
        <v>20</v>
      </c>
      <c r="FU382" s="195">
        <v>20</v>
      </c>
      <c r="FV382" s="195">
        <v>20</v>
      </c>
      <c r="FW382" s="195">
        <v>20</v>
      </c>
      <c r="FX382" s="195">
        <v>20</v>
      </c>
      <c r="FY382" s="195">
        <v>20</v>
      </c>
      <c r="FZ382" s="195">
        <v>20</v>
      </c>
      <c r="GA382" s="195">
        <v>20</v>
      </c>
      <c r="GB382" s="195">
        <v>20</v>
      </c>
      <c r="GC382" s="195">
        <v>20</v>
      </c>
      <c r="GD382" s="195">
        <v>20</v>
      </c>
      <c r="GE382" s="195">
        <v>20</v>
      </c>
      <c r="GF382" s="195">
        <v>20</v>
      </c>
      <c r="GG382" s="195">
        <v>20</v>
      </c>
      <c r="GH382" s="195">
        <v>20</v>
      </c>
      <c r="GI382" s="195">
        <v>20</v>
      </c>
      <c r="GJ382" s="195">
        <v>20</v>
      </c>
      <c r="GK382" s="195">
        <v>20</v>
      </c>
      <c r="GL382" s="195">
        <v>20</v>
      </c>
      <c r="GM382" s="195">
        <v>20</v>
      </c>
      <c r="GN382" s="195">
        <v>20</v>
      </c>
      <c r="GO382" s="195">
        <v>20</v>
      </c>
      <c r="GP382" s="195">
        <v>20</v>
      </c>
      <c r="GQ382" s="195">
        <v>20</v>
      </c>
      <c r="GR382" s="195">
        <v>20</v>
      </c>
      <c r="GS382" s="195">
        <v>20</v>
      </c>
      <c r="GT382" s="195">
        <v>20</v>
      </c>
      <c r="GU382" s="195">
        <v>20</v>
      </c>
      <c r="GV382" s="195">
        <v>20</v>
      </c>
      <c r="GW382" s="195">
        <v>20</v>
      </c>
      <c r="GX382" s="195">
        <v>20</v>
      </c>
      <c r="GY382" s="195">
        <v>20</v>
      </c>
      <c r="GZ382" s="195">
        <v>20</v>
      </c>
      <c r="HA382" s="195">
        <v>20</v>
      </c>
      <c r="HB382" s="195">
        <v>20</v>
      </c>
      <c r="HC382" s="195">
        <v>20</v>
      </c>
      <c r="HD382" s="195">
        <v>20</v>
      </c>
      <c r="HE382" s="195">
        <v>1</v>
      </c>
      <c r="HF382" s="195">
        <v>20</v>
      </c>
      <c r="HG382" s="195">
        <v>20</v>
      </c>
      <c r="HH382" s="195">
        <v>20</v>
      </c>
      <c r="HI382" s="195">
        <v>20</v>
      </c>
      <c r="HJ382" s="195">
        <v>20</v>
      </c>
      <c r="HK382" s="195">
        <v>20</v>
      </c>
      <c r="HL382" s="196"/>
      <c r="HM382" s="195">
        <v>20</v>
      </c>
      <c r="HN382" s="195">
        <v>20</v>
      </c>
      <c r="HO382" s="195">
        <v>20</v>
      </c>
      <c r="HP382" s="195">
        <v>20</v>
      </c>
      <c r="HQ382" s="195">
        <v>20</v>
      </c>
      <c r="HR382" s="195">
        <v>20</v>
      </c>
      <c r="HS382" s="195">
        <v>20</v>
      </c>
      <c r="HT382" s="195">
        <v>20</v>
      </c>
      <c r="HU382" s="195">
        <v>20</v>
      </c>
      <c r="HV382" s="196"/>
      <c r="HW382" s="195">
        <v>20</v>
      </c>
      <c r="HX382" s="195">
        <v>20</v>
      </c>
      <c r="HY382" s="195">
        <v>20</v>
      </c>
      <c r="HZ382" s="195">
        <v>20</v>
      </c>
      <c r="IA382" s="195">
        <v>20</v>
      </c>
      <c r="IB382" s="195">
        <v>20</v>
      </c>
      <c r="IC382" s="195">
        <v>20</v>
      </c>
      <c r="ID382" s="195">
        <v>20</v>
      </c>
      <c r="IE382" s="195">
        <v>20</v>
      </c>
      <c r="IF382" s="195">
        <v>20</v>
      </c>
      <c r="IG382" s="195">
        <v>20</v>
      </c>
      <c r="IH382" s="195">
        <v>20</v>
      </c>
      <c r="II382" s="195">
        <v>20</v>
      </c>
      <c r="IJ382" s="195">
        <v>20</v>
      </c>
      <c r="IK382" s="195">
        <v>20</v>
      </c>
      <c r="IL382" s="195">
        <v>20</v>
      </c>
      <c r="IM382" s="195">
        <v>20</v>
      </c>
      <c r="IN382" s="195">
        <v>20</v>
      </c>
      <c r="IO382" s="195">
        <v>20</v>
      </c>
      <c r="IP382" s="195">
        <v>20</v>
      </c>
      <c r="IQ382" s="195">
        <v>20</v>
      </c>
      <c r="IR382" s="195">
        <v>20</v>
      </c>
      <c r="IS382" s="195">
        <v>20</v>
      </c>
      <c r="IT382" s="195">
        <v>20</v>
      </c>
      <c r="IU382" s="195">
        <v>20</v>
      </c>
      <c r="IV382" s="195">
        <v>20</v>
      </c>
      <c r="IW382" s="195">
        <v>20</v>
      </c>
      <c r="IX382" s="195">
        <v>20</v>
      </c>
      <c r="IY382" s="195">
        <v>20</v>
      </c>
      <c r="IZ382" s="196"/>
      <c r="JA382" s="195">
        <v>20</v>
      </c>
      <c r="JB382" s="195">
        <v>20</v>
      </c>
      <c r="JC382" s="195">
        <v>20</v>
      </c>
      <c r="JD382" s="195">
        <v>20</v>
      </c>
      <c r="JE382" s="195">
        <v>20</v>
      </c>
      <c r="JF382" s="195">
        <v>20</v>
      </c>
      <c r="JG382" s="195">
        <v>20</v>
      </c>
      <c r="JH382" s="195">
        <v>20</v>
      </c>
      <c r="JI382" s="195">
        <v>20</v>
      </c>
      <c r="JJ382" s="195"/>
      <c r="JK382" s="197">
        <v>20</v>
      </c>
      <c r="JL382" s="195">
        <v>20</v>
      </c>
      <c r="JM382" s="195">
        <v>20</v>
      </c>
      <c r="JN382" s="195">
        <v>20</v>
      </c>
      <c r="JO382" s="195">
        <v>20</v>
      </c>
      <c r="JP382" s="195">
        <v>20</v>
      </c>
      <c r="JQ382" s="196"/>
      <c r="JR382" s="195">
        <v>20</v>
      </c>
      <c r="JS382" s="195">
        <v>20</v>
      </c>
      <c r="JT382" s="195">
        <v>20</v>
      </c>
      <c r="JU382" s="195">
        <v>20</v>
      </c>
      <c r="JV382" s="195">
        <v>20</v>
      </c>
      <c r="JW382" s="195">
        <v>20</v>
      </c>
      <c r="JX382" s="195">
        <v>20</v>
      </c>
      <c r="JY382" s="195">
        <v>20</v>
      </c>
      <c r="JZ382" s="195">
        <v>20</v>
      </c>
      <c r="KA382" s="195">
        <v>20</v>
      </c>
      <c r="KB382" s="195">
        <v>20</v>
      </c>
      <c r="KC382" s="195">
        <v>20</v>
      </c>
      <c r="KD382" s="195">
        <v>20</v>
      </c>
      <c r="KE382" s="195">
        <v>20</v>
      </c>
      <c r="KF382" s="195">
        <v>20</v>
      </c>
      <c r="KG382" s="195">
        <v>20</v>
      </c>
      <c r="KH382" s="195">
        <v>20</v>
      </c>
      <c r="KI382" s="195">
        <v>20</v>
      </c>
      <c r="KJ382" s="195">
        <v>20</v>
      </c>
      <c r="KK382" s="195">
        <v>20</v>
      </c>
      <c r="KL382" s="195">
        <v>20</v>
      </c>
      <c r="KM382" s="195">
        <v>19</v>
      </c>
      <c r="KN382" s="195">
        <v>19</v>
      </c>
      <c r="KO382" s="195">
        <v>19</v>
      </c>
      <c r="KP382" s="195">
        <v>19</v>
      </c>
      <c r="KQ382" s="195">
        <v>19</v>
      </c>
      <c r="KR382" s="195">
        <v>19</v>
      </c>
      <c r="KS382" s="195">
        <v>19</v>
      </c>
      <c r="KT382" s="195">
        <v>19</v>
      </c>
      <c r="KU382" s="195">
        <v>17</v>
      </c>
      <c r="KV382" s="195">
        <v>17</v>
      </c>
      <c r="KW382" s="195">
        <v>17</v>
      </c>
      <c r="KX382" s="196"/>
      <c r="KY382" s="196"/>
      <c r="KZ382" s="196"/>
      <c r="LA382" s="196"/>
      <c r="LB382" s="195">
        <v>17</v>
      </c>
      <c r="LC382" s="195">
        <v>20</v>
      </c>
      <c r="LD382" s="195">
        <v>20</v>
      </c>
      <c r="LE382" s="195">
        <v>17</v>
      </c>
      <c r="LF382" s="195">
        <v>0</v>
      </c>
      <c r="LG382" s="195">
        <v>17</v>
      </c>
      <c r="LH382" s="196"/>
      <c r="LI382" s="196"/>
      <c r="LJ382" s="196"/>
      <c r="LK382" s="196"/>
      <c r="LL382" s="196"/>
      <c r="LM382" s="196"/>
      <c r="LN382" s="196"/>
      <c r="LO382" s="196"/>
      <c r="LP382" s="196"/>
      <c r="LQ382" s="195">
        <v>17</v>
      </c>
      <c r="LR382" s="196"/>
      <c r="LS382" s="196"/>
      <c r="LT382" s="196"/>
      <c r="LU382" s="196"/>
      <c r="LV382" s="196"/>
      <c r="LW382" s="196"/>
      <c r="LX382" s="196"/>
      <c r="LY382" s="196"/>
      <c r="LZ382" s="196"/>
      <c r="MA382" s="196"/>
      <c r="MB382" s="196"/>
      <c r="MC382" s="196"/>
      <c r="MD382" s="196"/>
      <c r="ME382" s="196"/>
      <c r="MF382" s="196"/>
      <c r="MG382" s="196"/>
      <c r="MH382" s="196"/>
      <c r="MI382" s="196"/>
      <c r="MJ382" s="196"/>
      <c r="MK382" s="196"/>
      <c r="ML382" s="196"/>
      <c r="MM382" s="196"/>
      <c r="MN382" s="195">
        <v>17</v>
      </c>
      <c r="MO382" s="195">
        <v>13</v>
      </c>
      <c r="MP382" s="196"/>
      <c r="MQ382" s="195">
        <v>13</v>
      </c>
      <c r="MR382" s="196"/>
      <c r="MS382" s="196"/>
      <c r="MT382" s="196"/>
      <c r="MU382" s="196"/>
      <c r="MV382" s="196"/>
      <c r="MW382" s="196"/>
      <c r="MX382" s="196"/>
      <c r="MY382" s="196"/>
      <c r="MZ382" s="196"/>
      <c r="NA382" s="195">
        <v>13</v>
      </c>
      <c r="NB382" s="196"/>
      <c r="NC382" s="196"/>
      <c r="ND382" s="196"/>
      <c r="NE382" s="196"/>
      <c r="NF382" s="196"/>
      <c r="NG382" s="196"/>
      <c r="NH382" s="196"/>
      <c r="NI382" s="196"/>
      <c r="NJ382" s="196"/>
      <c r="NK382" s="196"/>
      <c r="NL382" s="196"/>
      <c r="NM382" s="196"/>
      <c r="NN382" s="196"/>
      <c r="NO382" s="196"/>
      <c r="NP382" s="196"/>
      <c r="NQ382" s="196"/>
      <c r="NR382" s="196"/>
      <c r="NS382" s="196"/>
      <c r="NT382" s="196"/>
      <c r="NU382" s="196"/>
      <c r="NV382" s="196"/>
      <c r="NW382" s="196"/>
      <c r="NX382" s="196"/>
      <c r="NY382" s="196"/>
      <c r="NZ382" s="196"/>
      <c r="OA382" s="196"/>
      <c r="OB382" s="196"/>
      <c r="OC382" s="196"/>
      <c r="OD382" s="196"/>
      <c r="OE382" s="196"/>
      <c r="OF382" s="196"/>
      <c r="OG382" s="196"/>
      <c r="OH382" s="196"/>
      <c r="OI382" s="196"/>
      <c r="OJ382" s="196"/>
      <c r="OK382" s="196"/>
      <c r="OL382" s="196"/>
      <c r="OM382" s="196"/>
      <c r="ON382" s="196"/>
      <c r="OO382" s="196"/>
      <c r="OP382" s="196"/>
      <c r="OQ382" s="196"/>
      <c r="OR382" s="196"/>
      <c r="OS382" s="196"/>
      <c r="OT382" s="196"/>
      <c r="OU382" s="196"/>
      <c r="OV382" s="196"/>
      <c r="OW382" s="196"/>
      <c r="OX382" s="196"/>
      <c r="OY382" s="196"/>
      <c r="OZ382" s="196"/>
      <c r="PA382" s="196"/>
      <c r="PB382" s="196"/>
      <c r="PC382" s="196"/>
      <c r="PD382" s="196"/>
      <c r="PE382" s="196"/>
      <c r="PF382" s="196"/>
      <c r="PG382" s="196"/>
      <c r="PH382" s="196"/>
      <c r="PI382" s="196"/>
      <c r="PJ382" s="196"/>
      <c r="PK382" s="196"/>
      <c r="PL382" s="196"/>
      <c r="PM382" s="196"/>
      <c r="PN382" s="196"/>
      <c r="PO382" s="196"/>
      <c r="PP382" s="196"/>
      <c r="PQ382" s="196"/>
      <c r="PR382" s="196"/>
      <c r="PS382" s="196"/>
      <c r="PT382" s="196"/>
      <c r="PU382" s="196"/>
      <c r="PV382" s="196"/>
      <c r="PW382" s="196"/>
      <c r="PX382" s="261"/>
      <c r="PY382" s="261"/>
      <c r="PZ382" s="261"/>
      <c r="QA382" s="261"/>
      <c r="QB382" s="261"/>
      <c r="QC382" s="261"/>
      <c r="QD382" s="261"/>
      <c r="QE382" s="261"/>
      <c r="QF382" s="261"/>
      <c r="QG382" s="261"/>
      <c r="QH382" s="261"/>
      <c r="QI382" s="261"/>
      <c r="QJ382" s="261"/>
      <c r="QK382" s="261"/>
      <c r="QL382" s="261"/>
      <c r="QM382" s="261"/>
      <c r="QN382" s="261"/>
      <c r="QO382" s="261"/>
      <c r="QP382" s="261"/>
      <c r="QQ382" s="261"/>
      <c r="QR382" s="261"/>
      <c r="QS382" s="261"/>
      <c r="QT382" s="261"/>
      <c r="QU382" s="261"/>
      <c r="QV382" s="261"/>
      <c r="QW382" s="261"/>
      <c r="QX382" s="261"/>
      <c r="QY382" s="261"/>
      <c r="QZ382" s="261"/>
      <c r="RA382" s="261"/>
      <c r="RB382" s="261"/>
      <c r="RC382" s="261"/>
      <c r="RD382" s="261"/>
      <c r="RE382" s="261"/>
      <c r="RF382" s="261"/>
      <c r="RG382" s="261"/>
      <c r="RH382" s="261"/>
      <c r="RI382" s="261"/>
      <c r="RJ382" s="261"/>
      <c r="RK382" s="261"/>
      <c r="RL382" s="261"/>
      <c r="RM382" s="261"/>
      <c r="RN382" s="261"/>
      <c r="RO382" s="261"/>
      <c r="RP382" s="261"/>
      <c r="RQ382" s="261"/>
      <c r="RR382" s="261"/>
      <c r="RS382" s="261"/>
      <c r="RT382" s="261"/>
      <c r="RU382" s="261"/>
      <c r="RV382" s="261"/>
      <c r="RW382" s="261"/>
      <c r="RX382" s="261"/>
      <c r="RY382" s="261"/>
      <c r="RZ382" s="261"/>
      <c r="SA382" s="261"/>
      <c r="SB382" s="261"/>
      <c r="SC382" s="261"/>
      <c r="SD382" s="261"/>
      <c r="SE382" s="261"/>
    </row>
    <row r="383" spans="1:499" x14ac:dyDescent="0.2">
      <c r="A383" s="230" t="s">
        <v>830</v>
      </c>
      <c r="B383" s="231" t="s">
        <v>5525</v>
      </c>
      <c r="C383" s="225"/>
      <c r="D383" s="225"/>
      <c r="E383" s="225"/>
      <c r="F383" s="226" t="s">
        <v>6126</v>
      </c>
      <c r="G383" s="226" t="s">
        <v>5804</v>
      </c>
      <c r="H383" s="226" t="s">
        <v>5804</v>
      </c>
      <c r="I383" s="226" t="s">
        <v>6125</v>
      </c>
      <c r="J383" s="226"/>
      <c r="K383" s="226"/>
      <c r="L383" s="226"/>
      <c r="M383" s="226"/>
      <c r="N383" s="226" t="s">
        <v>5788</v>
      </c>
      <c r="O383" s="226" t="s">
        <v>5785</v>
      </c>
      <c r="P383" s="226"/>
      <c r="Q383" s="237">
        <v>0</v>
      </c>
      <c r="R383" s="238"/>
      <c r="S383" s="238"/>
      <c r="T383" s="238"/>
      <c r="U383" s="238"/>
      <c r="V383" s="238"/>
      <c r="W383" s="232" t="s">
        <v>5570</v>
      </c>
      <c r="X383" s="232"/>
      <c r="Y383" s="232" t="s">
        <v>5556</v>
      </c>
      <c r="Z383" s="235">
        <v>8.07</v>
      </c>
      <c r="AA383" s="235">
        <v>13.93</v>
      </c>
      <c r="AB383" s="235">
        <v>0</v>
      </c>
      <c r="AC383" s="224">
        <v>36526</v>
      </c>
      <c r="AD383" s="224">
        <v>36526</v>
      </c>
      <c r="AE383" s="125">
        <v>14</v>
      </c>
      <c r="AF383" s="125">
        <v>14</v>
      </c>
      <c r="AG383" s="125">
        <v>24</v>
      </c>
      <c r="AH383" s="236">
        <v>1</v>
      </c>
      <c r="AI383" s="236"/>
      <c r="AJ383" s="125" t="s">
        <v>6258</v>
      </c>
      <c r="AK383" s="175"/>
      <c r="AL383" s="125" t="s">
        <v>820</v>
      </c>
      <c r="AM383" s="27" t="s">
        <v>820</v>
      </c>
      <c r="AN383" s="126">
        <v>0.35</v>
      </c>
      <c r="AO383" s="126">
        <v>0</v>
      </c>
      <c r="AP383" s="126">
        <v>71.400000000000006</v>
      </c>
      <c r="AQ383" s="126">
        <v>0.7</v>
      </c>
      <c r="AR383" s="125">
        <v>0</v>
      </c>
      <c r="AS383" s="125">
        <v>0</v>
      </c>
      <c r="AT383" s="178"/>
      <c r="AU383" s="178"/>
      <c r="AV383" s="178"/>
      <c r="AW383" s="239" t="s">
        <v>890</v>
      </c>
      <c r="AX383" s="239" t="s">
        <v>5411</v>
      </c>
      <c r="AY383" s="127"/>
      <c r="AZ383" s="127"/>
      <c r="BA383" s="128">
        <v>1</v>
      </c>
      <c r="BB383" s="128" t="s">
        <v>489</v>
      </c>
      <c r="BC383" s="128"/>
      <c r="BD383" s="128">
        <v>1</v>
      </c>
      <c r="BE383" s="129" t="s">
        <v>541</v>
      </c>
      <c r="BF383" s="130">
        <v>1</v>
      </c>
      <c r="BG383" s="240"/>
      <c r="BH383" s="241"/>
      <c r="BI383" s="190"/>
      <c r="BJ383" s="131">
        <v>0</v>
      </c>
      <c r="BK383" s="191">
        <v>16</v>
      </c>
      <c r="BL383" s="13">
        <v>0</v>
      </c>
      <c r="BM383" s="13">
        <v>0</v>
      </c>
      <c r="BN383" s="27" t="s">
        <v>702</v>
      </c>
      <c r="BO383" s="13" t="s">
        <v>702</v>
      </c>
      <c r="BP383" s="222">
        <v>0</v>
      </c>
      <c r="BQ383" s="132"/>
      <c r="BR383" s="133"/>
      <c r="BS383" s="125">
        <v>1000000000</v>
      </c>
      <c r="BT383" s="134">
        <v>100</v>
      </c>
      <c r="BU383" s="135">
        <v>0</v>
      </c>
      <c r="BV383" s="134">
        <v>0</v>
      </c>
      <c r="BW383" s="136">
        <v>0</v>
      </c>
      <c r="BX383" s="136">
        <v>0</v>
      </c>
      <c r="BY383" s="136">
        <v>0</v>
      </c>
      <c r="BZ383" s="134">
        <v>0</v>
      </c>
      <c r="CA383" s="134">
        <v>0</v>
      </c>
      <c r="CB383" s="134">
        <v>100</v>
      </c>
      <c r="CC383" s="135">
        <v>0</v>
      </c>
      <c r="CD383" s="134"/>
      <c r="CE383" s="134"/>
      <c r="CF383" s="137">
        <v>0</v>
      </c>
      <c r="CG383" s="134">
        <v>0</v>
      </c>
      <c r="CH383" s="132"/>
      <c r="CI383" s="132"/>
      <c r="CJ383" s="229" t="s">
        <v>820</v>
      </c>
      <c r="CK383" s="233" t="s">
        <v>820</v>
      </c>
      <c r="CL383" s="138">
        <v>0</v>
      </c>
      <c r="CM383" s="138">
        <v>0</v>
      </c>
      <c r="CN383" s="135">
        <v>0</v>
      </c>
      <c r="CO383" s="135">
        <v>0</v>
      </c>
      <c r="CP383" s="139"/>
      <c r="CQ383" s="135">
        <v>0</v>
      </c>
      <c r="CR383" s="179">
        <v>42304</v>
      </c>
      <c r="CS383" s="180">
        <v>43395</v>
      </c>
      <c r="CT383" s="181">
        <v>43493</v>
      </c>
      <c r="CU383" s="181">
        <v>36526</v>
      </c>
      <c r="CV383" s="181">
        <v>36526</v>
      </c>
      <c r="CW383" s="181">
        <v>36526</v>
      </c>
      <c r="CX383" s="181">
        <v>36624</v>
      </c>
      <c r="CY383" s="135">
        <v>0.18909396916986243</v>
      </c>
      <c r="CZ383" s="134">
        <v>0</v>
      </c>
      <c r="DA383" s="135">
        <v>1.3333333333333334E-2</v>
      </c>
      <c r="DB383" s="135">
        <v>0</v>
      </c>
      <c r="DC383" s="135">
        <v>0</v>
      </c>
      <c r="DD383" s="135">
        <v>0</v>
      </c>
      <c r="DE383" s="140">
        <v>0.38666666666666666</v>
      </c>
      <c r="DF383" s="13" t="s">
        <v>820</v>
      </c>
      <c r="DG383" s="80" t="s">
        <v>820</v>
      </c>
      <c r="DH383" s="18" t="b">
        <v>0</v>
      </c>
      <c r="DI383" s="79"/>
      <c r="DJ383" s="79"/>
      <c r="DK383" s="192"/>
      <c r="DL383" s="174"/>
      <c r="DM383" s="193"/>
      <c r="DN383" s="135"/>
      <c r="DO383" s="79"/>
      <c r="DP383" s="79"/>
      <c r="DQ383" s="79"/>
      <c r="DR383" s="79"/>
      <c r="DS383" s="79"/>
      <c r="DT383" s="79"/>
      <c r="DU383" s="79"/>
      <c r="DV383" s="18"/>
      <c r="DW383" s="18"/>
      <c r="DX383" s="18"/>
      <c r="DY383" s="177"/>
      <c r="DZ383" s="177">
        <v>0</v>
      </c>
      <c r="EA383" s="177">
        <v>0</v>
      </c>
      <c r="EB383" s="177">
        <v>0</v>
      </c>
      <c r="EC383" s="177">
        <v>0</v>
      </c>
      <c r="ED383" s="177">
        <v>0</v>
      </c>
      <c r="EE383" s="177">
        <v>0</v>
      </c>
      <c r="EF383" s="177">
        <v>0</v>
      </c>
      <c r="EG383" s="177">
        <v>0</v>
      </c>
      <c r="EH383" s="177">
        <v>0</v>
      </c>
      <c r="EI383" s="177">
        <v>0</v>
      </c>
      <c r="EJ383" s="177">
        <v>0</v>
      </c>
      <c r="EK383" s="177">
        <v>0</v>
      </c>
      <c r="EL383" s="177">
        <v>0</v>
      </c>
      <c r="EM383" s="177">
        <v>0</v>
      </c>
      <c r="EN383" s="177">
        <v>0</v>
      </c>
      <c r="EO383" s="177">
        <v>0</v>
      </c>
      <c r="EP383" s="177">
        <v>0</v>
      </c>
      <c r="EQ383" s="177">
        <v>0</v>
      </c>
      <c r="ER383" s="177">
        <v>0</v>
      </c>
      <c r="ES383" s="177">
        <v>0</v>
      </c>
      <c r="ET383" s="177">
        <v>0</v>
      </c>
      <c r="EU383" s="177">
        <v>0</v>
      </c>
      <c r="EV383" s="177">
        <v>0</v>
      </c>
      <c r="EW383" s="177">
        <v>0</v>
      </c>
      <c r="EX383" s="177">
        <v>0</v>
      </c>
      <c r="EY383" s="177">
        <v>0</v>
      </c>
      <c r="EZ383" s="177">
        <v>0</v>
      </c>
      <c r="FA383" s="177">
        <v>0</v>
      </c>
      <c r="FB383" s="177">
        <v>0</v>
      </c>
      <c r="FC383" s="198"/>
      <c r="FD383" s="198"/>
      <c r="FE383" s="197">
        <v>108</v>
      </c>
      <c r="FF383" s="198"/>
      <c r="FG383" s="195">
        <v>106</v>
      </c>
      <c r="FH383" s="195">
        <v>106</v>
      </c>
      <c r="FI383" s="197">
        <v>106</v>
      </c>
      <c r="FJ383" s="197">
        <v>106</v>
      </c>
      <c r="FK383" s="197">
        <v>103</v>
      </c>
      <c r="FL383" s="197">
        <v>103</v>
      </c>
      <c r="FM383" s="197">
        <v>103</v>
      </c>
      <c r="FN383" s="197">
        <v>103</v>
      </c>
      <c r="FO383" s="197">
        <v>103</v>
      </c>
      <c r="FP383" s="197">
        <v>103</v>
      </c>
      <c r="FQ383" s="197">
        <v>103</v>
      </c>
      <c r="FR383" s="197">
        <v>103</v>
      </c>
      <c r="FS383" s="197">
        <v>103</v>
      </c>
      <c r="FT383" s="197">
        <v>103</v>
      </c>
      <c r="FU383" s="197">
        <v>103</v>
      </c>
      <c r="FV383" s="197">
        <v>103</v>
      </c>
      <c r="FW383" s="197">
        <v>103</v>
      </c>
      <c r="FX383" s="197">
        <v>103</v>
      </c>
      <c r="FY383" s="197">
        <v>103</v>
      </c>
      <c r="FZ383" s="197">
        <v>103</v>
      </c>
      <c r="GA383" s="197">
        <v>103</v>
      </c>
      <c r="GB383" s="197">
        <v>103</v>
      </c>
      <c r="GC383" s="197">
        <v>103</v>
      </c>
      <c r="GD383" s="197">
        <v>103</v>
      </c>
      <c r="GE383" s="197">
        <v>103</v>
      </c>
      <c r="GF383" s="197">
        <v>103</v>
      </c>
      <c r="GG383" s="197">
        <v>103</v>
      </c>
      <c r="GH383" s="197">
        <v>103</v>
      </c>
      <c r="GI383" s="197">
        <v>103</v>
      </c>
      <c r="GJ383" s="197">
        <v>103</v>
      </c>
      <c r="GK383" s="197">
        <v>103</v>
      </c>
      <c r="GL383" s="197">
        <v>103</v>
      </c>
      <c r="GM383" s="197">
        <v>103</v>
      </c>
      <c r="GN383" s="197">
        <v>103</v>
      </c>
      <c r="GO383" s="197">
        <v>103</v>
      </c>
      <c r="GP383" s="197">
        <v>103</v>
      </c>
      <c r="GQ383" s="197">
        <v>103</v>
      </c>
      <c r="GR383" s="197">
        <v>103</v>
      </c>
      <c r="GS383" s="197">
        <v>103</v>
      </c>
      <c r="GT383" s="197">
        <v>103</v>
      </c>
      <c r="GU383" s="197">
        <v>103</v>
      </c>
      <c r="GV383" s="197">
        <v>103</v>
      </c>
      <c r="GW383" s="197">
        <v>103</v>
      </c>
      <c r="GX383" s="197">
        <v>103</v>
      </c>
      <c r="GY383" s="197">
        <v>103</v>
      </c>
      <c r="GZ383" s="197">
        <v>103</v>
      </c>
      <c r="HA383" s="197">
        <v>103</v>
      </c>
      <c r="HB383" s="197">
        <v>103</v>
      </c>
      <c r="HC383" s="197">
        <v>103</v>
      </c>
      <c r="HD383" s="197">
        <v>103</v>
      </c>
      <c r="HE383" s="197">
        <v>1</v>
      </c>
      <c r="HF383" s="197">
        <v>103</v>
      </c>
      <c r="HG383" s="197">
        <v>103</v>
      </c>
      <c r="HH383" s="197">
        <v>103</v>
      </c>
      <c r="HI383" s="197">
        <v>103</v>
      </c>
      <c r="HJ383" s="197">
        <v>103</v>
      </c>
      <c r="HK383" s="197">
        <v>103</v>
      </c>
      <c r="HL383" s="198"/>
      <c r="HM383" s="197">
        <v>103</v>
      </c>
      <c r="HN383" s="197">
        <v>103</v>
      </c>
      <c r="HO383" s="197">
        <v>103</v>
      </c>
      <c r="HP383" s="197">
        <v>103</v>
      </c>
      <c r="HQ383" s="197">
        <v>103</v>
      </c>
      <c r="HR383" s="197">
        <v>103</v>
      </c>
      <c r="HS383" s="197">
        <v>103</v>
      </c>
      <c r="HT383" s="197">
        <v>103</v>
      </c>
      <c r="HU383" s="197">
        <v>103</v>
      </c>
      <c r="HV383" s="198"/>
      <c r="HW383" s="197">
        <v>103</v>
      </c>
      <c r="HX383" s="197">
        <v>103</v>
      </c>
      <c r="HY383" s="197">
        <v>103</v>
      </c>
      <c r="HZ383" s="197">
        <v>103</v>
      </c>
      <c r="IA383" s="197">
        <v>103</v>
      </c>
      <c r="IB383" s="197">
        <v>103</v>
      </c>
      <c r="IC383" s="197">
        <v>103</v>
      </c>
      <c r="ID383" s="197">
        <v>103</v>
      </c>
      <c r="IE383" s="197">
        <v>103</v>
      </c>
      <c r="IF383" s="197">
        <v>103</v>
      </c>
      <c r="IG383" s="197">
        <v>103</v>
      </c>
      <c r="IH383" s="197">
        <v>103</v>
      </c>
      <c r="II383" s="197">
        <v>103</v>
      </c>
      <c r="IJ383" s="197">
        <v>103</v>
      </c>
      <c r="IK383" s="197">
        <v>103</v>
      </c>
      <c r="IL383" s="197">
        <v>103</v>
      </c>
      <c r="IM383" s="197">
        <v>103</v>
      </c>
      <c r="IN383" s="197">
        <v>103</v>
      </c>
      <c r="IO383" s="197">
        <v>103</v>
      </c>
      <c r="IP383" s="197">
        <v>103</v>
      </c>
      <c r="IQ383" s="197">
        <v>103</v>
      </c>
      <c r="IR383" s="197">
        <v>103</v>
      </c>
      <c r="IS383" s="197">
        <v>103</v>
      </c>
      <c r="IT383" s="197">
        <v>103</v>
      </c>
      <c r="IU383" s="197">
        <v>103</v>
      </c>
      <c r="IV383" s="197">
        <v>103</v>
      </c>
      <c r="IW383" s="197">
        <v>103</v>
      </c>
      <c r="IX383" s="197">
        <v>103</v>
      </c>
      <c r="IY383" s="197">
        <v>103</v>
      </c>
      <c r="IZ383" s="198"/>
      <c r="JA383" s="197">
        <v>103</v>
      </c>
      <c r="JB383" s="197">
        <v>103</v>
      </c>
      <c r="JC383" s="197">
        <v>103</v>
      </c>
      <c r="JD383" s="195">
        <v>103</v>
      </c>
      <c r="JE383" s="195">
        <v>103</v>
      </c>
      <c r="JF383" s="195">
        <v>103</v>
      </c>
      <c r="JG383" s="195">
        <v>103</v>
      </c>
      <c r="JH383" s="195">
        <v>103</v>
      </c>
      <c r="JI383" s="195">
        <v>103</v>
      </c>
      <c r="JJ383" s="195"/>
      <c r="JK383" s="197">
        <v>103</v>
      </c>
      <c r="JL383" s="197">
        <v>103</v>
      </c>
      <c r="JM383" s="197">
        <v>103</v>
      </c>
      <c r="JN383" s="197">
        <v>103</v>
      </c>
      <c r="JO383" s="197">
        <v>103</v>
      </c>
      <c r="JP383" s="197">
        <v>103</v>
      </c>
      <c r="JQ383" s="198"/>
      <c r="JR383" s="197">
        <v>103</v>
      </c>
      <c r="JS383" s="197">
        <v>103</v>
      </c>
      <c r="JT383" s="197">
        <v>103</v>
      </c>
      <c r="JU383" s="197">
        <v>103</v>
      </c>
      <c r="JV383" s="197">
        <v>103</v>
      </c>
      <c r="JW383" s="197">
        <v>103</v>
      </c>
      <c r="JX383" s="197">
        <v>103</v>
      </c>
      <c r="JY383" s="197">
        <v>103</v>
      </c>
      <c r="JZ383" s="197">
        <v>103</v>
      </c>
      <c r="KA383" s="197">
        <v>103</v>
      </c>
      <c r="KB383" s="197">
        <v>103</v>
      </c>
      <c r="KC383" s="197">
        <v>103</v>
      </c>
      <c r="KD383" s="197">
        <v>103</v>
      </c>
      <c r="KE383" s="197">
        <v>103</v>
      </c>
      <c r="KF383" s="197">
        <v>103</v>
      </c>
      <c r="KG383" s="197">
        <v>103</v>
      </c>
      <c r="KH383" s="197">
        <v>103</v>
      </c>
      <c r="KI383" s="197">
        <v>103</v>
      </c>
      <c r="KJ383" s="197">
        <v>103</v>
      </c>
      <c r="KK383" s="197">
        <v>103</v>
      </c>
      <c r="KL383" s="197">
        <v>103</v>
      </c>
      <c r="KM383" s="197">
        <v>103</v>
      </c>
      <c r="KN383" s="197">
        <v>103</v>
      </c>
      <c r="KO383" s="197">
        <v>103</v>
      </c>
      <c r="KP383" s="197">
        <v>103</v>
      </c>
      <c r="KQ383" s="197">
        <v>103</v>
      </c>
      <c r="KR383" s="197">
        <v>103</v>
      </c>
      <c r="KS383" s="197">
        <v>103</v>
      </c>
      <c r="KT383" s="197">
        <v>103</v>
      </c>
      <c r="KU383" s="197">
        <v>103</v>
      </c>
      <c r="KV383" s="197">
        <v>103</v>
      </c>
      <c r="KW383" s="197">
        <v>103</v>
      </c>
      <c r="KX383" s="198"/>
      <c r="KY383" s="198"/>
      <c r="KZ383" s="198"/>
      <c r="LA383" s="198"/>
      <c r="LB383" s="197">
        <v>103</v>
      </c>
      <c r="LC383" s="197">
        <v>103</v>
      </c>
      <c r="LD383" s="197">
        <v>103</v>
      </c>
      <c r="LE383" s="197">
        <v>103</v>
      </c>
      <c r="LF383" s="197">
        <v>0</v>
      </c>
      <c r="LG383" s="197">
        <v>103</v>
      </c>
      <c r="LH383" s="198"/>
      <c r="LI383" s="198"/>
      <c r="LJ383" s="198"/>
      <c r="LK383" s="198"/>
      <c r="LL383" s="198"/>
      <c r="LM383" s="198"/>
      <c r="LN383" s="198"/>
      <c r="LO383" s="198"/>
      <c r="LP383" s="198"/>
      <c r="LQ383" s="197">
        <v>103</v>
      </c>
      <c r="LR383" s="198"/>
      <c r="LS383" s="198"/>
      <c r="LT383" s="198"/>
      <c r="LU383" s="198"/>
      <c r="LV383" s="198"/>
      <c r="LW383" s="198"/>
      <c r="LX383" s="198"/>
      <c r="LY383" s="198"/>
      <c r="LZ383" s="198"/>
      <c r="MA383" s="198"/>
      <c r="MB383" s="198"/>
      <c r="MC383" s="198"/>
      <c r="MD383" s="198"/>
      <c r="ME383" s="198"/>
      <c r="MF383" s="198"/>
      <c r="MG383" s="198"/>
      <c r="MH383" s="198"/>
      <c r="MI383" s="198"/>
      <c r="MJ383" s="198"/>
      <c r="MK383" s="198"/>
      <c r="ML383" s="198"/>
      <c r="MM383" s="198"/>
      <c r="MN383" s="197">
        <v>103</v>
      </c>
      <c r="MO383" s="197">
        <v>100</v>
      </c>
      <c r="MP383" s="198"/>
      <c r="MQ383" s="197">
        <v>100</v>
      </c>
      <c r="MR383" s="198"/>
      <c r="MS383" s="198"/>
      <c r="MT383" s="198"/>
      <c r="MU383" s="198"/>
      <c r="MV383" s="198"/>
      <c r="MW383" s="198"/>
      <c r="MX383" s="198"/>
      <c r="MY383" s="198"/>
      <c r="MZ383" s="198"/>
      <c r="NA383" s="197">
        <v>100</v>
      </c>
      <c r="NB383" s="198"/>
      <c r="NC383" s="198"/>
      <c r="ND383" s="198"/>
      <c r="NE383" s="198"/>
      <c r="NF383" s="198"/>
      <c r="NG383" s="198"/>
      <c r="NH383" s="198"/>
      <c r="NI383" s="198"/>
      <c r="NJ383" s="198"/>
      <c r="NK383" s="198"/>
      <c r="NL383" s="198"/>
      <c r="NM383" s="198"/>
      <c r="NN383" s="198"/>
      <c r="NO383" s="198"/>
      <c r="NP383" s="198"/>
      <c r="NQ383" s="198"/>
      <c r="NR383" s="198"/>
      <c r="NS383" s="198"/>
      <c r="NT383" s="198"/>
      <c r="NU383" s="198"/>
      <c r="NV383" s="198"/>
      <c r="NW383" s="198"/>
      <c r="NX383" s="198"/>
      <c r="NY383" s="198"/>
      <c r="NZ383" s="198"/>
      <c r="OA383" s="198"/>
      <c r="OB383" s="198"/>
      <c r="OC383" s="198"/>
      <c r="OD383" s="198"/>
      <c r="OE383" s="198"/>
      <c r="OF383" s="198"/>
      <c r="OG383" s="198"/>
      <c r="OH383" s="198"/>
      <c r="OI383" s="198"/>
      <c r="OJ383" s="198"/>
      <c r="OK383" s="198"/>
      <c r="OL383" s="198"/>
      <c r="OM383" s="198"/>
      <c r="ON383" s="198"/>
      <c r="OO383" s="198"/>
      <c r="OP383" s="198"/>
      <c r="OQ383" s="198"/>
      <c r="OR383" s="198"/>
      <c r="OS383" s="198"/>
      <c r="OT383" s="198"/>
      <c r="OU383" s="198"/>
      <c r="OV383" s="198"/>
      <c r="OW383" s="198"/>
      <c r="OX383" s="198"/>
      <c r="OY383" s="198"/>
      <c r="OZ383" s="198"/>
      <c r="PA383" s="198"/>
      <c r="PB383" s="198"/>
      <c r="PC383" s="198"/>
      <c r="PD383" s="198"/>
      <c r="PE383" s="198"/>
      <c r="PF383" s="198"/>
      <c r="PG383" s="198"/>
      <c r="PH383" s="198"/>
      <c r="PI383" s="198"/>
      <c r="PJ383" s="198"/>
      <c r="PK383" s="198"/>
      <c r="PL383" s="198"/>
      <c r="PM383" s="198"/>
      <c r="PN383" s="198"/>
      <c r="PO383" s="198"/>
      <c r="PP383" s="198"/>
      <c r="PQ383" s="198"/>
      <c r="PR383" s="198"/>
      <c r="PS383" s="198"/>
      <c r="PT383" s="198"/>
      <c r="PU383" s="198"/>
      <c r="PV383" s="198"/>
      <c r="PW383" s="198"/>
      <c r="PX383" s="261"/>
      <c r="PY383" s="261"/>
      <c r="PZ383" s="261"/>
      <c r="QA383" s="261"/>
      <c r="QB383" s="261"/>
      <c r="QC383" s="261"/>
      <c r="QD383" s="261"/>
      <c r="QE383" s="261"/>
      <c r="QF383" s="261"/>
      <c r="QG383" s="261"/>
      <c r="QH383" s="261"/>
      <c r="QI383" s="261"/>
      <c r="QJ383" s="261"/>
      <c r="QK383" s="261"/>
      <c r="QL383" s="261"/>
      <c r="QM383" s="261"/>
      <c r="QN383" s="261"/>
      <c r="QO383" s="261"/>
      <c r="QP383" s="261"/>
      <c r="QQ383" s="261"/>
      <c r="QR383" s="261"/>
      <c r="QS383" s="261"/>
      <c r="QT383" s="261"/>
      <c r="QU383" s="261"/>
      <c r="QV383" s="261"/>
      <c r="QW383" s="261"/>
      <c r="QX383" s="261"/>
      <c r="QY383" s="261"/>
      <c r="QZ383" s="261"/>
      <c r="RA383" s="261"/>
      <c r="RB383" s="261"/>
      <c r="RC383" s="261"/>
      <c r="RD383" s="261"/>
      <c r="RE383" s="261"/>
      <c r="RF383" s="261"/>
      <c r="RG383" s="261"/>
      <c r="RH383" s="261"/>
      <c r="RI383" s="261"/>
      <c r="RJ383" s="261"/>
      <c r="RK383" s="261"/>
      <c r="RL383" s="261"/>
      <c r="RM383" s="261"/>
      <c r="RN383" s="261"/>
      <c r="RO383" s="261"/>
      <c r="RP383" s="261"/>
      <c r="RQ383" s="261"/>
      <c r="RR383" s="261"/>
      <c r="RS383" s="261"/>
      <c r="RT383" s="261"/>
      <c r="RU383" s="261"/>
      <c r="RV383" s="261"/>
      <c r="RW383" s="261"/>
      <c r="RX383" s="261"/>
      <c r="RY383" s="261"/>
      <c r="RZ383" s="261"/>
      <c r="SA383" s="261"/>
      <c r="SB383" s="261"/>
      <c r="SC383" s="261"/>
      <c r="SD383" s="261"/>
      <c r="SE383" s="261"/>
    </row>
    <row r="384" spans="1:499" x14ac:dyDescent="0.2">
      <c r="A384" s="230" t="s">
        <v>830</v>
      </c>
      <c r="B384" s="231" t="s">
        <v>5526</v>
      </c>
      <c r="C384" s="225"/>
      <c r="D384" s="225"/>
      <c r="E384" s="225"/>
      <c r="F384" s="226" t="s">
        <v>6127</v>
      </c>
      <c r="G384" s="226" t="s">
        <v>5804</v>
      </c>
      <c r="H384" s="226" t="s">
        <v>5804</v>
      </c>
      <c r="I384" s="226" t="s">
        <v>6125</v>
      </c>
      <c r="J384" s="226"/>
      <c r="K384" s="226"/>
      <c r="L384" s="226"/>
      <c r="M384" s="226"/>
      <c r="N384" s="226" t="s">
        <v>5788</v>
      </c>
      <c r="O384" s="226" t="s">
        <v>5785</v>
      </c>
      <c r="P384" s="226"/>
      <c r="Q384" s="237">
        <v>0</v>
      </c>
      <c r="R384" s="238"/>
      <c r="S384" s="238"/>
      <c r="T384" s="238"/>
      <c r="U384" s="238"/>
      <c r="V384" s="238"/>
      <c r="W384" s="232" t="s">
        <v>5561</v>
      </c>
      <c r="X384" s="232"/>
      <c r="Y384" s="232" t="s">
        <v>5556</v>
      </c>
      <c r="Z384" s="235">
        <v>4.57</v>
      </c>
      <c r="AA384" s="235">
        <v>8.73</v>
      </c>
      <c r="AB384" s="235">
        <v>0</v>
      </c>
      <c r="AC384" s="224">
        <v>36526</v>
      </c>
      <c r="AD384" s="224">
        <v>36526</v>
      </c>
      <c r="AE384" s="125">
        <v>14</v>
      </c>
      <c r="AF384" s="125">
        <v>14</v>
      </c>
      <c r="AG384" s="125">
        <v>24</v>
      </c>
      <c r="AH384" s="236">
        <v>1</v>
      </c>
      <c r="AI384" s="236"/>
      <c r="AJ384" s="125" t="s">
        <v>6258</v>
      </c>
      <c r="AK384" s="175"/>
      <c r="AL384" s="125" t="s">
        <v>820</v>
      </c>
      <c r="AM384" s="27" t="s">
        <v>820</v>
      </c>
      <c r="AN384" s="126">
        <v>0.78</v>
      </c>
      <c r="AO384" s="126">
        <v>0</v>
      </c>
      <c r="AP384" s="126">
        <v>0</v>
      </c>
      <c r="AQ384" s="126">
        <v>0.3</v>
      </c>
      <c r="AR384" s="125">
        <v>0</v>
      </c>
      <c r="AS384" s="125">
        <v>0</v>
      </c>
      <c r="AT384" s="178"/>
      <c r="AU384" s="178"/>
      <c r="AV384" s="178"/>
      <c r="AW384" s="239" t="s">
        <v>890</v>
      </c>
      <c r="AX384" s="239" t="s">
        <v>5411</v>
      </c>
      <c r="AY384" s="127"/>
      <c r="AZ384" s="127"/>
      <c r="BA384" s="128">
        <v>1</v>
      </c>
      <c r="BB384" s="128" t="s">
        <v>489</v>
      </c>
      <c r="BC384" s="128"/>
      <c r="BD384" s="128">
        <v>1</v>
      </c>
      <c r="BE384" s="129" t="s">
        <v>541</v>
      </c>
      <c r="BF384" s="130">
        <v>1</v>
      </c>
      <c r="BG384" s="240"/>
      <c r="BH384" s="241"/>
      <c r="BI384" s="190"/>
      <c r="BJ384" s="131">
        <v>0</v>
      </c>
      <c r="BK384" s="191">
        <v>36</v>
      </c>
      <c r="BL384" s="13">
        <v>0</v>
      </c>
      <c r="BM384" s="13">
        <v>0</v>
      </c>
      <c r="BN384" s="27" t="s">
        <v>702</v>
      </c>
      <c r="BO384" s="13" t="s">
        <v>702</v>
      </c>
      <c r="BP384" s="222">
        <v>0</v>
      </c>
      <c r="BQ384" s="132"/>
      <c r="BR384" s="133"/>
      <c r="BS384" s="125">
        <v>1000000000</v>
      </c>
      <c r="BT384" s="134">
        <v>0</v>
      </c>
      <c r="BU384" s="135">
        <v>0</v>
      </c>
      <c r="BV384" s="134">
        <v>0</v>
      </c>
      <c r="BW384" s="136">
        <v>0</v>
      </c>
      <c r="BX384" s="136">
        <v>0</v>
      </c>
      <c r="BY384" s="136">
        <v>0</v>
      </c>
      <c r="BZ384" s="134">
        <v>0</v>
      </c>
      <c r="CA384" s="134">
        <v>0</v>
      </c>
      <c r="CB384" s="134">
        <v>0</v>
      </c>
      <c r="CC384" s="135">
        <v>0</v>
      </c>
      <c r="CD384" s="134"/>
      <c r="CE384" s="134"/>
      <c r="CF384" s="137">
        <v>0</v>
      </c>
      <c r="CG384" s="134">
        <v>0</v>
      </c>
      <c r="CH384" s="132"/>
      <c r="CI384" s="132"/>
      <c r="CJ384" s="229" t="s">
        <v>820</v>
      </c>
      <c r="CK384" s="233" t="s">
        <v>820</v>
      </c>
      <c r="CL384" s="138">
        <v>0</v>
      </c>
      <c r="CM384" s="138">
        <v>0</v>
      </c>
      <c r="CN384" s="135">
        <v>0</v>
      </c>
      <c r="CO384" s="135">
        <v>0</v>
      </c>
      <c r="CP384" s="139"/>
      <c r="CQ384" s="135">
        <v>0</v>
      </c>
      <c r="CR384" s="179">
        <v>42304</v>
      </c>
      <c r="CS384" s="180">
        <v>43395</v>
      </c>
      <c r="CT384" s="181">
        <v>43493</v>
      </c>
      <c r="CU384" s="181">
        <v>36526</v>
      </c>
      <c r="CV384" s="181">
        <v>36526</v>
      </c>
      <c r="CW384" s="181">
        <v>36526</v>
      </c>
      <c r="CX384" s="181">
        <v>36624</v>
      </c>
      <c r="CY384" s="135">
        <v>2.1262814481942098</v>
      </c>
      <c r="CZ384" s="134">
        <v>0</v>
      </c>
      <c r="DA384" s="135">
        <v>0.26666666666666666</v>
      </c>
      <c r="DB384" s="135">
        <v>0</v>
      </c>
      <c r="DC384" s="135">
        <v>0</v>
      </c>
      <c r="DD384" s="135">
        <v>0</v>
      </c>
      <c r="DE384" s="140">
        <v>0.13333333333333333</v>
      </c>
      <c r="DF384" s="13" t="s">
        <v>820</v>
      </c>
      <c r="DG384" s="80" t="s">
        <v>820</v>
      </c>
      <c r="DH384" s="18" t="b">
        <v>0</v>
      </c>
      <c r="DI384" s="79"/>
      <c r="DJ384" s="79"/>
      <c r="DK384" s="192"/>
      <c r="DL384" s="174"/>
      <c r="DM384" s="193"/>
      <c r="DN384" s="135"/>
      <c r="DO384" s="79"/>
      <c r="DP384" s="79"/>
      <c r="DQ384" s="79"/>
      <c r="DR384" s="79"/>
      <c r="DS384" s="79"/>
      <c r="DT384" s="79"/>
      <c r="DU384" s="79"/>
      <c r="DV384" s="18"/>
      <c r="DW384" s="18"/>
      <c r="DX384" s="18"/>
      <c r="DY384" s="177"/>
      <c r="DZ384" s="177">
        <v>0</v>
      </c>
      <c r="EA384" s="177">
        <v>0</v>
      </c>
      <c r="EB384" s="177">
        <v>0</v>
      </c>
      <c r="EC384" s="177">
        <v>0</v>
      </c>
      <c r="ED384" s="177">
        <v>0</v>
      </c>
      <c r="EE384" s="177">
        <v>0</v>
      </c>
      <c r="EF384" s="177">
        <v>0</v>
      </c>
      <c r="EG384" s="177">
        <v>0</v>
      </c>
      <c r="EH384" s="177">
        <v>0</v>
      </c>
      <c r="EI384" s="177">
        <v>0</v>
      </c>
      <c r="EJ384" s="177">
        <v>0</v>
      </c>
      <c r="EK384" s="177">
        <v>0</v>
      </c>
      <c r="EL384" s="177">
        <v>0</v>
      </c>
      <c r="EM384" s="177">
        <v>0</v>
      </c>
      <c r="EN384" s="177">
        <v>0</v>
      </c>
      <c r="EO384" s="177">
        <v>0</v>
      </c>
      <c r="EP384" s="177">
        <v>0</v>
      </c>
      <c r="EQ384" s="177">
        <v>0</v>
      </c>
      <c r="ER384" s="177">
        <v>0</v>
      </c>
      <c r="ES384" s="177">
        <v>0</v>
      </c>
      <c r="ET384" s="177">
        <v>0</v>
      </c>
      <c r="EU384" s="177">
        <v>0</v>
      </c>
      <c r="EV384" s="177">
        <v>0</v>
      </c>
      <c r="EW384" s="177">
        <v>0</v>
      </c>
      <c r="EX384" s="177">
        <v>0</v>
      </c>
      <c r="EY384" s="177">
        <v>0</v>
      </c>
      <c r="EZ384" s="177">
        <v>0</v>
      </c>
      <c r="FA384" s="177">
        <v>0</v>
      </c>
      <c r="FB384" s="177">
        <v>0</v>
      </c>
      <c r="FC384" s="196"/>
      <c r="FD384" s="196"/>
      <c r="FE384" s="195">
        <v>17</v>
      </c>
      <c r="FF384" s="196"/>
      <c r="FG384" s="195">
        <v>17</v>
      </c>
      <c r="FH384" s="195">
        <v>17</v>
      </c>
      <c r="FI384" s="195">
        <v>17</v>
      </c>
      <c r="FJ384" s="195">
        <v>17</v>
      </c>
      <c r="FK384" s="195">
        <v>14</v>
      </c>
      <c r="FL384" s="195">
        <v>14</v>
      </c>
      <c r="FM384" s="195">
        <v>14</v>
      </c>
      <c r="FN384" s="195">
        <v>14</v>
      </c>
      <c r="FO384" s="195">
        <v>14</v>
      </c>
      <c r="FP384" s="195">
        <v>14</v>
      </c>
      <c r="FQ384" s="195">
        <v>14</v>
      </c>
      <c r="FR384" s="195">
        <v>14</v>
      </c>
      <c r="FS384" s="195">
        <v>14</v>
      </c>
      <c r="FT384" s="195">
        <v>14</v>
      </c>
      <c r="FU384" s="195">
        <v>14</v>
      </c>
      <c r="FV384" s="195">
        <v>14</v>
      </c>
      <c r="FW384" s="195">
        <v>14</v>
      </c>
      <c r="FX384" s="195">
        <v>14</v>
      </c>
      <c r="FY384" s="195">
        <v>14</v>
      </c>
      <c r="FZ384" s="195">
        <v>14</v>
      </c>
      <c r="GA384" s="195">
        <v>14</v>
      </c>
      <c r="GB384" s="195">
        <v>14</v>
      </c>
      <c r="GC384" s="195">
        <v>14</v>
      </c>
      <c r="GD384" s="195">
        <v>12</v>
      </c>
      <c r="GE384" s="195">
        <v>12</v>
      </c>
      <c r="GF384" s="195">
        <v>12</v>
      </c>
      <c r="GG384" s="195">
        <v>12</v>
      </c>
      <c r="GH384" s="195">
        <v>12</v>
      </c>
      <c r="GI384" s="195">
        <v>12</v>
      </c>
      <c r="GJ384" s="195">
        <v>12</v>
      </c>
      <c r="GK384" s="195">
        <v>12</v>
      </c>
      <c r="GL384" s="195">
        <v>12</v>
      </c>
      <c r="GM384" s="195">
        <v>12</v>
      </c>
      <c r="GN384" s="195">
        <v>12</v>
      </c>
      <c r="GO384" s="195">
        <v>12</v>
      </c>
      <c r="GP384" s="195">
        <v>12</v>
      </c>
      <c r="GQ384" s="195">
        <v>12</v>
      </c>
      <c r="GR384" s="195">
        <v>12</v>
      </c>
      <c r="GS384" s="195">
        <v>12</v>
      </c>
      <c r="GT384" s="195">
        <v>12</v>
      </c>
      <c r="GU384" s="195">
        <v>12</v>
      </c>
      <c r="GV384" s="195">
        <v>12</v>
      </c>
      <c r="GW384" s="195">
        <v>12</v>
      </c>
      <c r="GX384" s="195">
        <v>12</v>
      </c>
      <c r="GY384" s="195">
        <v>12</v>
      </c>
      <c r="GZ384" s="195">
        <v>12</v>
      </c>
      <c r="HA384" s="195">
        <v>12</v>
      </c>
      <c r="HB384" s="195">
        <v>12</v>
      </c>
      <c r="HC384" s="195">
        <v>12</v>
      </c>
      <c r="HD384" s="195">
        <v>12</v>
      </c>
      <c r="HE384" s="195">
        <v>1</v>
      </c>
      <c r="HF384" s="195">
        <v>8</v>
      </c>
      <c r="HG384" s="195">
        <v>8</v>
      </c>
      <c r="HH384" s="195">
        <v>8</v>
      </c>
      <c r="HI384" s="195">
        <v>8</v>
      </c>
      <c r="HJ384" s="195">
        <v>8</v>
      </c>
      <c r="HK384" s="195">
        <v>8</v>
      </c>
      <c r="HL384" s="196"/>
      <c r="HM384" s="195">
        <v>6</v>
      </c>
      <c r="HN384" s="195">
        <v>6</v>
      </c>
      <c r="HO384" s="195">
        <v>8</v>
      </c>
      <c r="HP384" s="195">
        <v>6</v>
      </c>
      <c r="HQ384" s="195">
        <v>6</v>
      </c>
      <c r="HR384" s="195">
        <v>6</v>
      </c>
      <c r="HS384" s="195">
        <v>6</v>
      </c>
      <c r="HT384" s="195">
        <v>6</v>
      </c>
      <c r="HU384" s="195">
        <v>6</v>
      </c>
      <c r="HV384" s="196"/>
      <c r="HW384" s="195">
        <v>6</v>
      </c>
      <c r="HX384" s="195">
        <v>6</v>
      </c>
      <c r="HY384" s="195">
        <v>6</v>
      </c>
      <c r="HZ384" s="195">
        <v>6</v>
      </c>
      <c r="IA384" s="195">
        <v>6</v>
      </c>
      <c r="IB384" s="195">
        <v>6</v>
      </c>
      <c r="IC384" s="195">
        <v>6</v>
      </c>
      <c r="ID384" s="195">
        <v>6</v>
      </c>
      <c r="IE384" s="195">
        <v>6</v>
      </c>
      <c r="IF384" s="195">
        <v>6</v>
      </c>
      <c r="IG384" s="195">
        <v>6</v>
      </c>
      <c r="IH384" s="195">
        <v>6</v>
      </c>
      <c r="II384" s="195">
        <v>6</v>
      </c>
      <c r="IJ384" s="195">
        <v>6</v>
      </c>
      <c r="IK384" s="195">
        <v>6</v>
      </c>
      <c r="IL384" s="195">
        <v>6</v>
      </c>
      <c r="IM384" s="195">
        <v>6</v>
      </c>
      <c r="IN384" s="195">
        <v>6</v>
      </c>
      <c r="IO384" s="195">
        <v>6</v>
      </c>
      <c r="IP384" s="195">
        <v>6</v>
      </c>
      <c r="IQ384" s="195">
        <v>5</v>
      </c>
      <c r="IR384" s="195">
        <v>5</v>
      </c>
      <c r="IS384" s="195">
        <v>5</v>
      </c>
      <c r="IT384" s="195">
        <v>5</v>
      </c>
      <c r="IU384" s="195">
        <v>5</v>
      </c>
      <c r="IV384" s="195">
        <v>5</v>
      </c>
      <c r="IW384" s="195">
        <v>5</v>
      </c>
      <c r="IX384" s="195">
        <v>5</v>
      </c>
      <c r="IY384" s="195">
        <v>5</v>
      </c>
      <c r="IZ384" s="196"/>
      <c r="JA384" s="195">
        <v>5</v>
      </c>
      <c r="JB384" s="195">
        <v>5</v>
      </c>
      <c r="JC384" s="195">
        <v>5</v>
      </c>
      <c r="JD384" s="195">
        <v>5</v>
      </c>
      <c r="JE384" s="195">
        <v>5</v>
      </c>
      <c r="JF384" s="195">
        <v>5</v>
      </c>
      <c r="JG384" s="195">
        <v>5</v>
      </c>
      <c r="JH384" s="195">
        <v>5</v>
      </c>
      <c r="JI384" s="195">
        <v>5</v>
      </c>
      <c r="JJ384" s="195"/>
      <c r="JK384" s="197">
        <v>5</v>
      </c>
      <c r="JL384" s="195">
        <v>5</v>
      </c>
      <c r="JM384" s="195">
        <v>5</v>
      </c>
      <c r="JN384" s="195">
        <v>5</v>
      </c>
      <c r="JO384" s="195">
        <v>5</v>
      </c>
      <c r="JP384" s="195">
        <v>5</v>
      </c>
      <c r="JQ384" s="196"/>
      <c r="JR384" s="195">
        <v>5</v>
      </c>
      <c r="JS384" s="195">
        <v>5</v>
      </c>
      <c r="JT384" s="195">
        <v>5</v>
      </c>
      <c r="JU384" s="195">
        <v>5</v>
      </c>
      <c r="JV384" s="195">
        <v>1</v>
      </c>
      <c r="JW384" s="195">
        <v>1</v>
      </c>
      <c r="JX384" s="195">
        <v>1</v>
      </c>
      <c r="JY384" s="195">
        <v>1</v>
      </c>
      <c r="JZ384" s="195">
        <v>1</v>
      </c>
      <c r="KA384" s="195">
        <v>1</v>
      </c>
      <c r="KB384" s="195">
        <v>1</v>
      </c>
      <c r="KC384" s="195">
        <v>1</v>
      </c>
      <c r="KD384" s="195">
        <v>1</v>
      </c>
      <c r="KE384" s="195">
        <v>1</v>
      </c>
      <c r="KF384" s="195">
        <v>1</v>
      </c>
      <c r="KG384" s="195">
        <v>1</v>
      </c>
      <c r="KH384" s="195">
        <v>1</v>
      </c>
      <c r="KI384" s="195">
        <v>1</v>
      </c>
      <c r="KJ384" s="195">
        <v>1</v>
      </c>
      <c r="KK384" s="195">
        <v>1</v>
      </c>
      <c r="KL384" s="195">
        <v>1</v>
      </c>
      <c r="KM384" s="195">
        <v>0</v>
      </c>
      <c r="KN384" s="195">
        <v>0</v>
      </c>
      <c r="KO384" s="195">
        <v>0</v>
      </c>
      <c r="KP384" s="195">
        <v>0</v>
      </c>
      <c r="KQ384" s="195">
        <v>0</v>
      </c>
      <c r="KR384" s="195">
        <v>0</v>
      </c>
      <c r="KS384" s="195">
        <v>0</v>
      </c>
      <c r="KT384" s="195">
        <v>0</v>
      </c>
      <c r="KU384" s="195">
        <v>0</v>
      </c>
      <c r="KV384" s="195">
        <v>0</v>
      </c>
      <c r="KW384" s="195">
        <v>0</v>
      </c>
      <c r="KX384" s="196"/>
      <c r="KY384" s="196"/>
      <c r="KZ384" s="196"/>
      <c r="LA384" s="196"/>
      <c r="LB384" s="195">
        <v>0</v>
      </c>
      <c r="LC384" s="195">
        <v>5</v>
      </c>
      <c r="LD384" s="195">
        <v>5</v>
      </c>
      <c r="LE384" s="195">
        <v>0</v>
      </c>
      <c r="LF384" s="195">
        <v>0</v>
      </c>
      <c r="LG384" s="195">
        <v>0</v>
      </c>
      <c r="LH384" s="196"/>
      <c r="LI384" s="196"/>
      <c r="LJ384" s="196"/>
      <c r="LK384" s="196"/>
      <c r="LL384" s="196"/>
      <c r="LM384" s="196"/>
      <c r="LN384" s="196"/>
      <c r="LO384" s="196"/>
      <c r="LP384" s="196"/>
      <c r="LQ384" s="195">
        <v>0</v>
      </c>
      <c r="LR384" s="196"/>
      <c r="LS384" s="196"/>
      <c r="LT384" s="196"/>
      <c r="LU384" s="196"/>
      <c r="LV384" s="196"/>
      <c r="LW384" s="196"/>
      <c r="LX384" s="196"/>
      <c r="LY384" s="196"/>
      <c r="LZ384" s="196"/>
      <c r="MA384" s="196"/>
      <c r="MB384" s="196"/>
      <c r="MC384" s="196"/>
      <c r="MD384" s="196"/>
      <c r="ME384" s="196"/>
      <c r="MF384" s="196"/>
      <c r="MG384" s="196"/>
      <c r="MH384" s="196"/>
      <c r="MI384" s="196"/>
      <c r="MJ384" s="196"/>
      <c r="MK384" s="196"/>
      <c r="ML384" s="196"/>
      <c r="MM384" s="196"/>
      <c r="MN384" s="195">
        <v>0</v>
      </c>
      <c r="MO384" s="195">
        <v>0</v>
      </c>
      <c r="MP384" s="196"/>
      <c r="MQ384" s="195">
        <v>0</v>
      </c>
      <c r="MR384" s="196"/>
      <c r="MS384" s="196"/>
      <c r="MT384" s="196"/>
      <c r="MU384" s="196"/>
      <c r="MV384" s="196"/>
      <c r="MW384" s="196"/>
      <c r="MX384" s="196"/>
      <c r="MY384" s="196"/>
      <c r="MZ384" s="196"/>
      <c r="NA384" s="195">
        <v>0</v>
      </c>
      <c r="NB384" s="196"/>
      <c r="NC384" s="196"/>
      <c r="ND384" s="196"/>
      <c r="NE384" s="196"/>
      <c r="NF384" s="196"/>
      <c r="NG384" s="196"/>
      <c r="NH384" s="196"/>
      <c r="NI384" s="196"/>
      <c r="NJ384" s="196"/>
      <c r="NK384" s="196"/>
      <c r="NL384" s="196"/>
      <c r="NM384" s="196"/>
      <c r="NN384" s="196"/>
      <c r="NO384" s="196"/>
      <c r="NP384" s="196"/>
      <c r="NQ384" s="196"/>
      <c r="NR384" s="196"/>
      <c r="NS384" s="196"/>
      <c r="NT384" s="196"/>
      <c r="NU384" s="196"/>
      <c r="NV384" s="196"/>
      <c r="NW384" s="196"/>
      <c r="NX384" s="196"/>
      <c r="NY384" s="196"/>
      <c r="NZ384" s="196"/>
      <c r="OA384" s="196"/>
      <c r="OB384" s="196"/>
      <c r="OC384" s="196"/>
      <c r="OD384" s="196"/>
      <c r="OE384" s="196"/>
      <c r="OF384" s="196"/>
      <c r="OG384" s="196"/>
      <c r="OH384" s="196"/>
      <c r="OI384" s="196"/>
      <c r="OJ384" s="196"/>
      <c r="OK384" s="196"/>
      <c r="OL384" s="196"/>
      <c r="OM384" s="196"/>
      <c r="ON384" s="196"/>
      <c r="OO384" s="196"/>
      <c r="OP384" s="196"/>
      <c r="OQ384" s="196"/>
      <c r="OR384" s="196"/>
      <c r="OS384" s="196"/>
      <c r="OT384" s="196"/>
      <c r="OU384" s="196"/>
      <c r="OV384" s="196"/>
      <c r="OW384" s="196"/>
      <c r="OX384" s="196"/>
      <c r="OY384" s="196"/>
      <c r="OZ384" s="196"/>
      <c r="PA384" s="196"/>
      <c r="PB384" s="196"/>
      <c r="PC384" s="196"/>
      <c r="PD384" s="196"/>
      <c r="PE384" s="196"/>
      <c r="PF384" s="196"/>
      <c r="PG384" s="196"/>
      <c r="PH384" s="196"/>
      <c r="PI384" s="196"/>
      <c r="PJ384" s="196"/>
      <c r="PK384" s="196"/>
      <c r="PL384" s="196"/>
      <c r="PM384" s="196"/>
      <c r="PN384" s="196"/>
      <c r="PO384" s="196"/>
      <c r="PP384" s="196"/>
      <c r="PQ384" s="196"/>
      <c r="PR384" s="196"/>
      <c r="PS384" s="196"/>
      <c r="PT384" s="196"/>
      <c r="PU384" s="196"/>
      <c r="PV384" s="196"/>
      <c r="PW384" s="196"/>
      <c r="PX384" s="261"/>
      <c r="PY384" s="261"/>
      <c r="PZ384" s="261"/>
      <c r="QA384" s="261"/>
      <c r="QB384" s="261"/>
      <c r="QC384" s="261"/>
      <c r="QD384" s="261"/>
      <c r="QE384" s="261"/>
      <c r="QF384" s="261"/>
      <c r="QG384" s="261"/>
      <c r="QH384" s="261"/>
      <c r="QI384" s="261"/>
      <c r="QJ384" s="261"/>
      <c r="QK384" s="261"/>
      <c r="QL384" s="261"/>
      <c r="QM384" s="261"/>
      <c r="QN384" s="261"/>
      <c r="QO384" s="261"/>
      <c r="QP384" s="261"/>
      <c r="QQ384" s="261"/>
      <c r="QR384" s="261"/>
      <c r="QS384" s="261"/>
      <c r="QT384" s="261"/>
      <c r="QU384" s="261"/>
      <c r="QV384" s="261"/>
      <c r="QW384" s="261"/>
      <c r="QX384" s="261"/>
      <c r="QY384" s="261"/>
      <c r="QZ384" s="261"/>
      <c r="RA384" s="261"/>
      <c r="RB384" s="261"/>
      <c r="RC384" s="261"/>
      <c r="RD384" s="261"/>
      <c r="RE384" s="261"/>
      <c r="RF384" s="261"/>
      <c r="RG384" s="261"/>
      <c r="RH384" s="261"/>
      <c r="RI384" s="261"/>
      <c r="RJ384" s="261"/>
      <c r="RK384" s="261"/>
      <c r="RL384" s="261"/>
      <c r="RM384" s="261"/>
      <c r="RN384" s="261"/>
      <c r="RO384" s="261"/>
      <c r="RP384" s="261"/>
      <c r="RQ384" s="261"/>
      <c r="RR384" s="261"/>
      <c r="RS384" s="261"/>
      <c r="RT384" s="261"/>
      <c r="RU384" s="261"/>
      <c r="RV384" s="261"/>
      <c r="RW384" s="261"/>
      <c r="RX384" s="261"/>
      <c r="RY384" s="261"/>
      <c r="RZ384" s="261"/>
      <c r="SA384" s="261"/>
      <c r="SB384" s="261"/>
      <c r="SC384" s="261"/>
      <c r="SD384" s="261"/>
      <c r="SE384" s="261"/>
    </row>
    <row r="385" spans="1:499" x14ac:dyDescent="0.2">
      <c r="A385" s="230" t="s">
        <v>830</v>
      </c>
      <c r="B385" s="231" t="s">
        <v>5527</v>
      </c>
      <c r="C385" s="225"/>
      <c r="D385" s="225"/>
      <c r="E385" s="225"/>
      <c r="F385" s="226" t="s">
        <v>6128</v>
      </c>
      <c r="G385" s="226" t="s">
        <v>5804</v>
      </c>
      <c r="H385" s="226" t="s">
        <v>5804</v>
      </c>
      <c r="I385" s="226" t="s">
        <v>6129</v>
      </c>
      <c r="J385" s="226"/>
      <c r="K385" s="226"/>
      <c r="L385" s="226"/>
      <c r="M385" s="226"/>
      <c r="N385" s="226" t="s">
        <v>5788</v>
      </c>
      <c r="O385" s="226" t="s">
        <v>5785</v>
      </c>
      <c r="P385" s="226"/>
      <c r="Q385" s="237">
        <v>0</v>
      </c>
      <c r="R385" s="238"/>
      <c r="S385" s="238"/>
      <c r="T385" s="238"/>
      <c r="U385" s="238"/>
      <c r="V385" s="238"/>
      <c r="W385" s="232" t="s">
        <v>5555</v>
      </c>
      <c r="X385" s="232"/>
      <c r="Y385" s="232" t="s">
        <v>5556</v>
      </c>
      <c r="Z385" s="235">
        <v>70.12</v>
      </c>
      <c r="AA385" s="235">
        <v>110.38</v>
      </c>
      <c r="AB385" s="235">
        <v>0</v>
      </c>
      <c r="AC385" s="224">
        <v>36526</v>
      </c>
      <c r="AD385" s="224">
        <v>36526</v>
      </c>
      <c r="AE385" s="125">
        <v>14</v>
      </c>
      <c r="AF385" s="125">
        <v>14</v>
      </c>
      <c r="AG385" s="125">
        <v>24</v>
      </c>
      <c r="AH385" s="236">
        <v>1</v>
      </c>
      <c r="AI385" s="236"/>
      <c r="AJ385" s="125" t="s">
        <v>6257</v>
      </c>
      <c r="AK385" s="175"/>
      <c r="AL385" s="125" t="s">
        <v>820</v>
      </c>
      <c r="AM385" s="27" t="s">
        <v>820</v>
      </c>
      <c r="AN385" s="126">
        <v>0.04</v>
      </c>
      <c r="AO385" s="126">
        <v>0</v>
      </c>
      <c r="AP385" s="126">
        <v>0</v>
      </c>
      <c r="AQ385" s="126">
        <v>6.3</v>
      </c>
      <c r="AR385" s="125">
        <v>0</v>
      </c>
      <c r="AS385" s="125">
        <v>0</v>
      </c>
      <c r="AT385" s="178"/>
      <c r="AU385" s="178"/>
      <c r="AV385" s="178"/>
      <c r="AW385" s="239" t="s">
        <v>890</v>
      </c>
      <c r="AX385" s="239" t="s">
        <v>5411</v>
      </c>
      <c r="AY385" s="127"/>
      <c r="AZ385" s="127"/>
      <c r="BA385" s="128">
        <v>1</v>
      </c>
      <c r="BB385" s="128" t="s">
        <v>489</v>
      </c>
      <c r="BC385" s="128"/>
      <c r="BD385" s="128">
        <v>1</v>
      </c>
      <c r="BE385" s="129" t="s">
        <v>541</v>
      </c>
      <c r="BF385" s="130">
        <v>1</v>
      </c>
      <c r="BG385" s="240"/>
      <c r="BH385" s="241"/>
      <c r="BI385" s="190"/>
      <c r="BJ385" s="131">
        <v>0</v>
      </c>
      <c r="BK385" s="191">
        <v>2</v>
      </c>
      <c r="BL385" s="13">
        <v>0</v>
      </c>
      <c r="BM385" s="13">
        <v>0</v>
      </c>
      <c r="BN385" s="27" t="s">
        <v>702</v>
      </c>
      <c r="BO385" s="13" t="s">
        <v>702</v>
      </c>
      <c r="BP385" s="222">
        <v>0</v>
      </c>
      <c r="BQ385" s="132"/>
      <c r="BR385" s="133"/>
      <c r="BS385" s="125">
        <v>1000000000</v>
      </c>
      <c r="BT385" s="134">
        <v>0</v>
      </c>
      <c r="BU385" s="135">
        <v>0</v>
      </c>
      <c r="BV385" s="134">
        <v>0</v>
      </c>
      <c r="BW385" s="136">
        <v>0</v>
      </c>
      <c r="BX385" s="136">
        <v>0</v>
      </c>
      <c r="BY385" s="136">
        <v>0</v>
      </c>
      <c r="BZ385" s="134">
        <v>0</v>
      </c>
      <c r="CA385" s="134">
        <v>0</v>
      </c>
      <c r="CB385" s="134">
        <v>0</v>
      </c>
      <c r="CC385" s="135">
        <v>0</v>
      </c>
      <c r="CD385" s="134"/>
      <c r="CE385" s="134"/>
      <c r="CF385" s="137">
        <v>0</v>
      </c>
      <c r="CG385" s="134">
        <v>0</v>
      </c>
      <c r="CH385" s="132"/>
      <c r="CI385" s="132"/>
      <c r="CJ385" s="229" t="s">
        <v>820</v>
      </c>
      <c r="CK385" s="233" t="s">
        <v>820</v>
      </c>
      <c r="CL385" s="138">
        <v>0</v>
      </c>
      <c r="CM385" s="138">
        <v>0</v>
      </c>
      <c r="CN385" s="135">
        <v>0</v>
      </c>
      <c r="CO385" s="135">
        <v>0</v>
      </c>
      <c r="CP385" s="139"/>
      <c r="CQ385" s="135">
        <v>0</v>
      </c>
      <c r="CR385" s="179">
        <v>43176</v>
      </c>
      <c r="CS385" s="180">
        <v>43395</v>
      </c>
      <c r="CT385" s="181">
        <v>43493</v>
      </c>
      <c r="CU385" s="181">
        <v>36526</v>
      </c>
      <c r="CV385" s="181">
        <v>36526</v>
      </c>
      <c r="CW385" s="181">
        <v>36526</v>
      </c>
      <c r="CX385" s="181">
        <v>36624</v>
      </c>
      <c r="CY385" s="135">
        <v>0.39893758112510808</v>
      </c>
      <c r="CZ385" s="134">
        <v>0</v>
      </c>
      <c r="DA385" s="135">
        <v>5.3333333333333337E-2</v>
      </c>
      <c r="DB385" s="135">
        <v>0</v>
      </c>
      <c r="DC385" s="135">
        <v>0</v>
      </c>
      <c r="DD385" s="135">
        <v>0</v>
      </c>
      <c r="DE385" s="140">
        <v>0.34666666666666668</v>
      </c>
      <c r="DF385" s="13" t="s">
        <v>820</v>
      </c>
      <c r="DG385" s="80" t="s">
        <v>820</v>
      </c>
      <c r="DH385" s="18" t="b">
        <v>0</v>
      </c>
      <c r="DI385" s="79"/>
      <c r="DJ385" s="79"/>
      <c r="DK385" s="192"/>
      <c r="DL385" s="174"/>
      <c r="DM385" s="193"/>
      <c r="DN385" s="135"/>
      <c r="DO385" s="79"/>
      <c r="DP385" s="79"/>
      <c r="DQ385" s="79"/>
      <c r="DR385" s="79"/>
      <c r="DS385" s="79"/>
      <c r="DT385" s="79"/>
      <c r="DU385" s="79"/>
      <c r="DV385" s="18"/>
      <c r="DW385" s="18"/>
      <c r="DX385" s="18"/>
      <c r="DY385" s="177"/>
      <c r="DZ385" s="177">
        <v>0</v>
      </c>
      <c r="EA385" s="177">
        <v>0</v>
      </c>
      <c r="EB385" s="177">
        <v>0</v>
      </c>
      <c r="EC385" s="177">
        <v>0</v>
      </c>
      <c r="ED385" s="177">
        <v>0</v>
      </c>
      <c r="EE385" s="177">
        <v>0</v>
      </c>
      <c r="EF385" s="177">
        <v>0</v>
      </c>
      <c r="EG385" s="177">
        <v>0</v>
      </c>
      <c r="EH385" s="177">
        <v>0</v>
      </c>
      <c r="EI385" s="177">
        <v>0</v>
      </c>
      <c r="EJ385" s="177">
        <v>0</v>
      </c>
      <c r="EK385" s="177">
        <v>0</v>
      </c>
      <c r="EL385" s="177">
        <v>0</v>
      </c>
      <c r="EM385" s="177">
        <v>0</v>
      </c>
      <c r="EN385" s="177">
        <v>0</v>
      </c>
      <c r="EO385" s="177">
        <v>0</v>
      </c>
      <c r="EP385" s="177">
        <v>0</v>
      </c>
      <c r="EQ385" s="177">
        <v>0</v>
      </c>
      <c r="ER385" s="177">
        <v>0</v>
      </c>
      <c r="ES385" s="177">
        <v>0</v>
      </c>
      <c r="ET385" s="177">
        <v>0</v>
      </c>
      <c r="EU385" s="177">
        <v>0</v>
      </c>
      <c r="EV385" s="177">
        <v>0</v>
      </c>
      <c r="EW385" s="177">
        <v>0</v>
      </c>
      <c r="EX385" s="177">
        <v>0</v>
      </c>
      <c r="EY385" s="177">
        <v>0</v>
      </c>
      <c r="EZ385" s="177">
        <v>0</v>
      </c>
      <c r="FA385" s="177">
        <v>0</v>
      </c>
      <c r="FB385" s="177">
        <v>0</v>
      </c>
      <c r="FC385" s="198"/>
      <c r="FD385" s="198"/>
      <c r="FE385" s="195">
        <v>6</v>
      </c>
      <c r="FF385" s="198"/>
      <c r="FG385" s="195">
        <v>5</v>
      </c>
      <c r="FH385" s="195">
        <v>5</v>
      </c>
      <c r="FI385" s="197">
        <v>5</v>
      </c>
      <c r="FJ385" s="197">
        <v>5</v>
      </c>
      <c r="FK385" s="197">
        <v>5</v>
      </c>
      <c r="FL385" s="197">
        <v>5</v>
      </c>
      <c r="FM385" s="197">
        <v>5</v>
      </c>
      <c r="FN385" s="197">
        <v>5</v>
      </c>
      <c r="FO385" s="197">
        <v>5</v>
      </c>
      <c r="FP385" s="197">
        <v>5</v>
      </c>
      <c r="FQ385" s="197">
        <v>5</v>
      </c>
      <c r="FR385" s="197">
        <v>5</v>
      </c>
      <c r="FS385" s="197">
        <v>5</v>
      </c>
      <c r="FT385" s="197">
        <v>5</v>
      </c>
      <c r="FU385" s="197">
        <v>5</v>
      </c>
      <c r="FV385" s="197">
        <v>5</v>
      </c>
      <c r="FW385" s="197">
        <v>5</v>
      </c>
      <c r="FX385" s="197">
        <v>5</v>
      </c>
      <c r="FY385" s="197">
        <v>5</v>
      </c>
      <c r="FZ385" s="197">
        <v>5</v>
      </c>
      <c r="GA385" s="197">
        <v>5</v>
      </c>
      <c r="GB385" s="197">
        <v>5</v>
      </c>
      <c r="GC385" s="197">
        <v>5</v>
      </c>
      <c r="GD385" s="197">
        <v>5</v>
      </c>
      <c r="GE385" s="197">
        <v>5</v>
      </c>
      <c r="GF385" s="197">
        <v>5</v>
      </c>
      <c r="GG385" s="197">
        <v>5</v>
      </c>
      <c r="GH385" s="197">
        <v>5</v>
      </c>
      <c r="GI385" s="197">
        <v>5</v>
      </c>
      <c r="GJ385" s="197">
        <v>5</v>
      </c>
      <c r="GK385" s="197">
        <v>5</v>
      </c>
      <c r="GL385" s="197">
        <v>5</v>
      </c>
      <c r="GM385" s="197">
        <v>5</v>
      </c>
      <c r="GN385" s="197">
        <v>5</v>
      </c>
      <c r="GO385" s="197">
        <v>5</v>
      </c>
      <c r="GP385" s="197">
        <v>5</v>
      </c>
      <c r="GQ385" s="197">
        <v>5</v>
      </c>
      <c r="GR385" s="197">
        <v>5</v>
      </c>
      <c r="GS385" s="197">
        <v>5</v>
      </c>
      <c r="GT385" s="197">
        <v>5</v>
      </c>
      <c r="GU385" s="197">
        <v>5</v>
      </c>
      <c r="GV385" s="197">
        <v>5</v>
      </c>
      <c r="GW385" s="197">
        <v>5</v>
      </c>
      <c r="GX385" s="197">
        <v>5</v>
      </c>
      <c r="GY385" s="197">
        <v>5</v>
      </c>
      <c r="GZ385" s="197">
        <v>5</v>
      </c>
      <c r="HA385" s="197">
        <v>5</v>
      </c>
      <c r="HB385" s="197">
        <v>5</v>
      </c>
      <c r="HC385" s="197">
        <v>5</v>
      </c>
      <c r="HD385" s="197">
        <v>5</v>
      </c>
      <c r="HE385" s="197">
        <v>1</v>
      </c>
      <c r="HF385" s="197">
        <v>5</v>
      </c>
      <c r="HG385" s="197">
        <v>5</v>
      </c>
      <c r="HH385" s="197">
        <v>5</v>
      </c>
      <c r="HI385" s="197">
        <v>5</v>
      </c>
      <c r="HJ385" s="197">
        <v>5</v>
      </c>
      <c r="HK385" s="197">
        <v>5</v>
      </c>
      <c r="HL385" s="198"/>
      <c r="HM385" s="197">
        <v>5</v>
      </c>
      <c r="HN385" s="197">
        <v>5</v>
      </c>
      <c r="HO385" s="197">
        <v>5</v>
      </c>
      <c r="HP385" s="197">
        <v>5</v>
      </c>
      <c r="HQ385" s="197">
        <v>5</v>
      </c>
      <c r="HR385" s="197">
        <v>5</v>
      </c>
      <c r="HS385" s="197">
        <v>5</v>
      </c>
      <c r="HT385" s="197">
        <v>5</v>
      </c>
      <c r="HU385" s="197">
        <v>5</v>
      </c>
      <c r="HV385" s="198"/>
      <c r="HW385" s="197">
        <v>5</v>
      </c>
      <c r="HX385" s="197">
        <v>5</v>
      </c>
      <c r="HY385" s="197">
        <v>5</v>
      </c>
      <c r="HZ385" s="197">
        <v>5</v>
      </c>
      <c r="IA385" s="197">
        <v>5</v>
      </c>
      <c r="IB385" s="197">
        <v>5</v>
      </c>
      <c r="IC385" s="197">
        <v>5</v>
      </c>
      <c r="ID385" s="197">
        <v>5</v>
      </c>
      <c r="IE385" s="197">
        <v>5</v>
      </c>
      <c r="IF385" s="197">
        <v>5</v>
      </c>
      <c r="IG385" s="197">
        <v>5</v>
      </c>
      <c r="IH385" s="197">
        <v>5</v>
      </c>
      <c r="II385" s="197">
        <v>5</v>
      </c>
      <c r="IJ385" s="197">
        <v>5</v>
      </c>
      <c r="IK385" s="197">
        <v>5</v>
      </c>
      <c r="IL385" s="197">
        <v>5</v>
      </c>
      <c r="IM385" s="197">
        <v>5</v>
      </c>
      <c r="IN385" s="197">
        <v>5</v>
      </c>
      <c r="IO385" s="197">
        <v>5</v>
      </c>
      <c r="IP385" s="197">
        <v>5</v>
      </c>
      <c r="IQ385" s="197">
        <v>5</v>
      </c>
      <c r="IR385" s="197">
        <v>5</v>
      </c>
      <c r="IS385" s="197">
        <v>5</v>
      </c>
      <c r="IT385" s="197">
        <v>5</v>
      </c>
      <c r="IU385" s="197">
        <v>5</v>
      </c>
      <c r="IV385" s="197">
        <v>5</v>
      </c>
      <c r="IW385" s="197">
        <v>5</v>
      </c>
      <c r="IX385" s="197">
        <v>5</v>
      </c>
      <c r="IY385" s="197">
        <v>5</v>
      </c>
      <c r="IZ385" s="198"/>
      <c r="JA385" s="197">
        <v>5</v>
      </c>
      <c r="JB385" s="197">
        <v>5</v>
      </c>
      <c r="JC385" s="197">
        <v>5</v>
      </c>
      <c r="JD385" s="195">
        <v>5</v>
      </c>
      <c r="JE385" s="195">
        <v>5</v>
      </c>
      <c r="JF385" s="195">
        <v>5</v>
      </c>
      <c r="JG385" s="195">
        <v>5</v>
      </c>
      <c r="JH385" s="195">
        <v>5</v>
      </c>
      <c r="JI385" s="195">
        <v>5</v>
      </c>
      <c r="JJ385" s="195"/>
      <c r="JK385" s="197">
        <v>5</v>
      </c>
      <c r="JL385" s="197">
        <v>5</v>
      </c>
      <c r="JM385" s="197">
        <v>5</v>
      </c>
      <c r="JN385" s="197">
        <v>5</v>
      </c>
      <c r="JO385" s="197">
        <v>5</v>
      </c>
      <c r="JP385" s="197">
        <v>5</v>
      </c>
      <c r="JQ385" s="198"/>
      <c r="JR385" s="197">
        <v>5</v>
      </c>
      <c r="JS385" s="197">
        <v>5</v>
      </c>
      <c r="JT385" s="197">
        <v>5</v>
      </c>
      <c r="JU385" s="197">
        <v>5</v>
      </c>
      <c r="JV385" s="197">
        <v>5</v>
      </c>
      <c r="JW385" s="197">
        <v>5</v>
      </c>
      <c r="JX385" s="197">
        <v>5</v>
      </c>
      <c r="JY385" s="197">
        <v>5</v>
      </c>
      <c r="JZ385" s="197">
        <v>5</v>
      </c>
      <c r="KA385" s="197">
        <v>5</v>
      </c>
      <c r="KB385" s="197">
        <v>5</v>
      </c>
      <c r="KC385" s="197">
        <v>5</v>
      </c>
      <c r="KD385" s="197">
        <v>5</v>
      </c>
      <c r="KE385" s="197">
        <v>5</v>
      </c>
      <c r="KF385" s="197">
        <v>5</v>
      </c>
      <c r="KG385" s="197">
        <v>5</v>
      </c>
      <c r="KH385" s="197">
        <v>5</v>
      </c>
      <c r="KI385" s="197">
        <v>5</v>
      </c>
      <c r="KJ385" s="197">
        <v>5</v>
      </c>
      <c r="KK385" s="197">
        <v>5</v>
      </c>
      <c r="KL385" s="197">
        <v>5</v>
      </c>
      <c r="KM385" s="197">
        <v>5</v>
      </c>
      <c r="KN385" s="197">
        <v>5</v>
      </c>
      <c r="KO385" s="197">
        <v>5</v>
      </c>
      <c r="KP385" s="197">
        <v>5</v>
      </c>
      <c r="KQ385" s="197">
        <v>5</v>
      </c>
      <c r="KR385" s="197">
        <v>5</v>
      </c>
      <c r="KS385" s="197">
        <v>5</v>
      </c>
      <c r="KT385" s="197">
        <v>5</v>
      </c>
      <c r="KU385" s="197">
        <v>5</v>
      </c>
      <c r="KV385" s="197">
        <v>5</v>
      </c>
      <c r="KW385" s="197">
        <v>5</v>
      </c>
      <c r="KX385" s="198"/>
      <c r="KY385" s="198"/>
      <c r="KZ385" s="198"/>
      <c r="LA385" s="198"/>
      <c r="LB385" s="197">
        <v>5</v>
      </c>
      <c r="LC385" s="197">
        <v>5</v>
      </c>
      <c r="LD385" s="197">
        <v>5</v>
      </c>
      <c r="LE385" s="197">
        <v>5</v>
      </c>
      <c r="LF385" s="197">
        <v>0</v>
      </c>
      <c r="LG385" s="197">
        <v>5</v>
      </c>
      <c r="LH385" s="198"/>
      <c r="LI385" s="198"/>
      <c r="LJ385" s="198"/>
      <c r="LK385" s="198"/>
      <c r="LL385" s="198"/>
      <c r="LM385" s="198"/>
      <c r="LN385" s="198"/>
      <c r="LO385" s="198"/>
      <c r="LP385" s="198"/>
      <c r="LQ385" s="197">
        <v>5</v>
      </c>
      <c r="LR385" s="198"/>
      <c r="LS385" s="198"/>
      <c r="LT385" s="198"/>
      <c r="LU385" s="198"/>
      <c r="LV385" s="198"/>
      <c r="LW385" s="198"/>
      <c r="LX385" s="198"/>
      <c r="LY385" s="198"/>
      <c r="LZ385" s="198"/>
      <c r="MA385" s="198"/>
      <c r="MB385" s="198"/>
      <c r="MC385" s="198"/>
      <c r="MD385" s="198"/>
      <c r="ME385" s="198"/>
      <c r="MF385" s="198"/>
      <c r="MG385" s="198"/>
      <c r="MH385" s="198"/>
      <c r="MI385" s="198"/>
      <c r="MJ385" s="198"/>
      <c r="MK385" s="198"/>
      <c r="ML385" s="198"/>
      <c r="MM385" s="198"/>
      <c r="MN385" s="197">
        <v>5</v>
      </c>
      <c r="MO385" s="197">
        <v>0</v>
      </c>
      <c r="MP385" s="198"/>
      <c r="MQ385" s="197">
        <v>0</v>
      </c>
      <c r="MR385" s="198"/>
      <c r="MS385" s="198"/>
      <c r="MT385" s="198"/>
      <c r="MU385" s="198"/>
      <c r="MV385" s="198"/>
      <c r="MW385" s="198"/>
      <c r="MX385" s="198"/>
      <c r="MY385" s="198"/>
      <c r="MZ385" s="198"/>
      <c r="NA385" s="197">
        <v>0</v>
      </c>
      <c r="NB385" s="198"/>
      <c r="NC385" s="198"/>
      <c r="ND385" s="198"/>
      <c r="NE385" s="198"/>
      <c r="NF385" s="198"/>
      <c r="NG385" s="198"/>
      <c r="NH385" s="198"/>
      <c r="NI385" s="198"/>
      <c r="NJ385" s="198"/>
      <c r="NK385" s="198"/>
      <c r="NL385" s="198"/>
      <c r="NM385" s="198"/>
      <c r="NN385" s="198"/>
      <c r="NO385" s="198"/>
      <c r="NP385" s="198"/>
      <c r="NQ385" s="198"/>
      <c r="NR385" s="198"/>
      <c r="NS385" s="198"/>
      <c r="NT385" s="198"/>
      <c r="NU385" s="198"/>
      <c r="NV385" s="198"/>
      <c r="NW385" s="198"/>
      <c r="NX385" s="198"/>
      <c r="NY385" s="198"/>
      <c r="NZ385" s="198"/>
      <c r="OA385" s="198"/>
      <c r="OB385" s="198"/>
      <c r="OC385" s="198"/>
      <c r="OD385" s="198"/>
      <c r="OE385" s="198"/>
      <c r="OF385" s="198"/>
      <c r="OG385" s="198"/>
      <c r="OH385" s="198"/>
      <c r="OI385" s="198"/>
      <c r="OJ385" s="198"/>
      <c r="OK385" s="198"/>
      <c r="OL385" s="198"/>
      <c r="OM385" s="198"/>
      <c r="ON385" s="198"/>
      <c r="OO385" s="198"/>
      <c r="OP385" s="198"/>
      <c r="OQ385" s="198"/>
      <c r="OR385" s="198"/>
      <c r="OS385" s="198"/>
      <c r="OT385" s="198"/>
      <c r="OU385" s="198"/>
      <c r="OV385" s="198"/>
      <c r="OW385" s="198"/>
      <c r="OX385" s="198"/>
      <c r="OY385" s="198"/>
      <c r="OZ385" s="198"/>
      <c r="PA385" s="198"/>
      <c r="PB385" s="198"/>
      <c r="PC385" s="198"/>
      <c r="PD385" s="198"/>
      <c r="PE385" s="198"/>
      <c r="PF385" s="198"/>
      <c r="PG385" s="198"/>
      <c r="PH385" s="198"/>
      <c r="PI385" s="198"/>
      <c r="PJ385" s="198"/>
      <c r="PK385" s="198"/>
      <c r="PL385" s="198"/>
      <c r="PM385" s="198"/>
      <c r="PN385" s="198"/>
      <c r="PO385" s="198"/>
      <c r="PP385" s="198"/>
      <c r="PQ385" s="198"/>
      <c r="PR385" s="198"/>
      <c r="PS385" s="198"/>
      <c r="PT385" s="198"/>
      <c r="PU385" s="198"/>
      <c r="PV385" s="198"/>
      <c r="PW385" s="198"/>
      <c r="PX385" s="261"/>
      <c r="PY385" s="261"/>
      <c r="PZ385" s="261"/>
      <c r="QA385" s="261"/>
      <c r="QB385" s="261"/>
      <c r="QC385" s="261"/>
      <c r="QD385" s="261"/>
      <c r="QE385" s="261"/>
      <c r="QF385" s="261"/>
      <c r="QG385" s="261"/>
      <c r="QH385" s="261"/>
      <c r="QI385" s="261"/>
      <c r="QJ385" s="261"/>
      <c r="QK385" s="261"/>
      <c r="QL385" s="261"/>
      <c r="QM385" s="261"/>
      <c r="QN385" s="261"/>
      <c r="QO385" s="261"/>
      <c r="QP385" s="261"/>
      <c r="QQ385" s="261"/>
      <c r="QR385" s="261"/>
      <c r="QS385" s="261"/>
      <c r="QT385" s="261"/>
      <c r="QU385" s="261"/>
      <c r="QV385" s="261"/>
      <c r="QW385" s="261"/>
      <c r="QX385" s="261"/>
      <c r="QY385" s="261"/>
      <c r="QZ385" s="261"/>
      <c r="RA385" s="261"/>
      <c r="RB385" s="261"/>
      <c r="RC385" s="261"/>
      <c r="RD385" s="261"/>
      <c r="RE385" s="261"/>
      <c r="RF385" s="261"/>
      <c r="RG385" s="261"/>
      <c r="RH385" s="261"/>
      <c r="RI385" s="261"/>
      <c r="RJ385" s="261"/>
      <c r="RK385" s="261"/>
      <c r="RL385" s="261"/>
      <c r="RM385" s="261"/>
      <c r="RN385" s="261"/>
      <c r="RO385" s="261"/>
      <c r="RP385" s="261"/>
      <c r="RQ385" s="261"/>
      <c r="RR385" s="261"/>
      <c r="RS385" s="261"/>
      <c r="RT385" s="261"/>
      <c r="RU385" s="261"/>
      <c r="RV385" s="261"/>
      <c r="RW385" s="261"/>
      <c r="RX385" s="261"/>
      <c r="RY385" s="261"/>
      <c r="RZ385" s="261"/>
      <c r="SA385" s="261"/>
      <c r="SB385" s="261"/>
      <c r="SC385" s="261"/>
      <c r="SD385" s="261"/>
      <c r="SE385" s="261"/>
    </row>
    <row r="386" spans="1:499" x14ac:dyDescent="0.2">
      <c r="A386" s="230" t="s">
        <v>830</v>
      </c>
      <c r="B386" s="231" t="s">
        <v>5528</v>
      </c>
      <c r="C386" s="225"/>
      <c r="D386" s="225"/>
      <c r="E386" s="225"/>
      <c r="F386" s="226" t="s">
        <v>6130</v>
      </c>
      <c r="G386" s="226" t="s">
        <v>5804</v>
      </c>
      <c r="H386" s="226" t="s">
        <v>5804</v>
      </c>
      <c r="I386" s="226" t="s">
        <v>6131</v>
      </c>
      <c r="J386" s="226"/>
      <c r="K386" s="226"/>
      <c r="L386" s="226"/>
      <c r="M386" s="226"/>
      <c r="N386" s="226" t="s">
        <v>5788</v>
      </c>
      <c r="O386" s="226" t="s">
        <v>5785</v>
      </c>
      <c r="P386" s="226"/>
      <c r="Q386" s="237">
        <v>0</v>
      </c>
      <c r="R386" s="238"/>
      <c r="S386" s="238"/>
      <c r="T386" s="238"/>
      <c r="U386" s="238"/>
      <c r="V386" s="238"/>
      <c r="W386" s="232" t="s">
        <v>5555</v>
      </c>
      <c r="X386" s="232"/>
      <c r="Y386" s="232" t="s">
        <v>5556</v>
      </c>
      <c r="Z386" s="235">
        <v>13.66</v>
      </c>
      <c r="AA386" s="235">
        <v>23.91</v>
      </c>
      <c r="AB386" s="235">
        <v>0</v>
      </c>
      <c r="AC386" s="224">
        <v>36526</v>
      </c>
      <c r="AD386" s="224">
        <v>36526</v>
      </c>
      <c r="AE386" s="125">
        <v>14</v>
      </c>
      <c r="AF386" s="125">
        <v>14</v>
      </c>
      <c r="AG386" s="125">
        <v>24</v>
      </c>
      <c r="AH386" s="236">
        <v>1</v>
      </c>
      <c r="AI386" s="236"/>
      <c r="AJ386" s="125" t="s">
        <v>6259</v>
      </c>
      <c r="AK386" s="175"/>
      <c r="AL386" s="125" t="s">
        <v>820</v>
      </c>
      <c r="AM386" s="27" t="s">
        <v>820</v>
      </c>
      <c r="AN386" s="126">
        <v>0.27</v>
      </c>
      <c r="AO386" s="126">
        <v>0</v>
      </c>
      <c r="AP386" s="126">
        <v>13.9</v>
      </c>
      <c r="AQ386" s="126">
        <v>0.9</v>
      </c>
      <c r="AR386" s="125">
        <v>0</v>
      </c>
      <c r="AS386" s="125">
        <v>0</v>
      </c>
      <c r="AT386" s="178"/>
      <c r="AU386" s="178"/>
      <c r="AV386" s="178"/>
      <c r="AW386" s="239" t="s">
        <v>890</v>
      </c>
      <c r="AX386" s="239" t="s">
        <v>5411</v>
      </c>
      <c r="AY386" s="127"/>
      <c r="AZ386" s="127"/>
      <c r="BA386" s="128">
        <v>1</v>
      </c>
      <c r="BB386" s="128" t="s">
        <v>489</v>
      </c>
      <c r="BC386" s="128"/>
      <c r="BD386" s="128">
        <v>1</v>
      </c>
      <c r="BE386" s="129" t="s">
        <v>541</v>
      </c>
      <c r="BF386" s="130">
        <v>1</v>
      </c>
      <c r="BG386" s="240"/>
      <c r="BH386" s="241"/>
      <c r="BI386" s="190"/>
      <c r="BJ386" s="131">
        <v>0</v>
      </c>
      <c r="BK386" s="191">
        <v>13</v>
      </c>
      <c r="BL386" s="13">
        <v>0</v>
      </c>
      <c r="BM386" s="13">
        <v>0</v>
      </c>
      <c r="BN386" s="27" t="s">
        <v>702</v>
      </c>
      <c r="BO386" s="13" t="s">
        <v>702</v>
      </c>
      <c r="BP386" s="222">
        <v>0</v>
      </c>
      <c r="BQ386" s="132"/>
      <c r="BR386" s="133"/>
      <c r="BS386" s="125">
        <v>1000000000</v>
      </c>
      <c r="BT386" s="134">
        <v>15</v>
      </c>
      <c r="BU386" s="135">
        <v>0</v>
      </c>
      <c r="BV386" s="134">
        <v>0</v>
      </c>
      <c r="BW386" s="136">
        <v>0</v>
      </c>
      <c r="BX386" s="136">
        <v>0</v>
      </c>
      <c r="BY386" s="136">
        <v>0</v>
      </c>
      <c r="BZ386" s="134">
        <v>0</v>
      </c>
      <c r="CA386" s="134">
        <v>0</v>
      </c>
      <c r="CB386" s="134">
        <v>15</v>
      </c>
      <c r="CC386" s="135">
        <v>0</v>
      </c>
      <c r="CD386" s="134"/>
      <c r="CE386" s="134"/>
      <c r="CF386" s="137">
        <v>0</v>
      </c>
      <c r="CG386" s="134">
        <v>0</v>
      </c>
      <c r="CH386" s="132"/>
      <c r="CI386" s="132"/>
      <c r="CJ386" s="229" t="s">
        <v>820</v>
      </c>
      <c r="CK386" s="233" t="s">
        <v>820</v>
      </c>
      <c r="CL386" s="138">
        <v>0</v>
      </c>
      <c r="CM386" s="138">
        <v>0</v>
      </c>
      <c r="CN386" s="135">
        <v>0</v>
      </c>
      <c r="CO386" s="135">
        <v>0</v>
      </c>
      <c r="CP386" s="139"/>
      <c r="CQ386" s="135">
        <v>0</v>
      </c>
      <c r="CR386" s="179">
        <v>36526</v>
      </c>
      <c r="CS386" s="180">
        <v>43395</v>
      </c>
      <c r="CT386" s="181">
        <v>43493</v>
      </c>
      <c r="CU386" s="181">
        <v>36526</v>
      </c>
      <c r="CV386" s="181">
        <v>36526</v>
      </c>
      <c r="CW386" s="181">
        <v>36526</v>
      </c>
      <c r="CX386" s="181">
        <v>36624</v>
      </c>
      <c r="CY386" s="135">
        <v>0.19977484378543944</v>
      </c>
      <c r="CZ386" s="134">
        <v>0</v>
      </c>
      <c r="DA386" s="135">
        <v>1.3333333333333334E-2</v>
      </c>
      <c r="DB386" s="135">
        <v>0</v>
      </c>
      <c r="DC386" s="135">
        <v>0</v>
      </c>
      <c r="DD386" s="135">
        <v>0</v>
      </c>
      <c r="DE386" s="140">
        <v>0.38666666666666666</v>
      </c>
      <c r="DF386" s="13" t="s">
        <v>820</v>
      </c>
      <c r="DG386" s="80" t="s">
        <v>820</v>
      </c>
      <c r="DH386" s="18" t="b">
        <v>0</v>
      </c>
      <c r="DI386" s="79"/>
      <c r="DJ386" s="79"/>
      <c r="DK386" s="192"/>
      <c r="DL386" s="174"/>
      <c r="DM386" s="193"/>
      <c r="DN386" s="135"/>
      <c r="DO386" s="79"/>
      <c r="DP386" s="79"/>
      <c r="DQ386" s="79"/>
      <c r="DR386" s="79"/>
      <c r="DS386" s="79"/>
      <c r="DT386" s="79"/>
      <c r="DU386" s="79"/>
      <c r="DV386" s="18"/>
      <c r="DW386" s="18"/>
      <c r="DX386" s="18"/>
      <c r="DY386" s="177"/>
      <c r="DZ386" s="177">
        <v>0</v>
      </c>
      <c r="EA386" s="177">
        <v>0</v>
      </c>
      <c r="EB386" s="177">
        <v>0</v>
      </c>
      <c r="EC386" s="177">
        <v>0</v>
      </c>
      <c r="ED386" s="177">
        <v>0</v>
      </c>
      <c r="EE386" s="177">
        <v>0</v>
      </c>
      <c r="EF386" s="177">
        <v>0</v>
      </c>
      <c r="EG386" s="177">
        <v>0</v>
      </c>
      <c r="EH386" s="177">
        <v>0</v>
      </c>
      <c r="EI386" s="177">
        <v>0</v>
      </c>
      <c r="EJ386" s="177">
        <v>0</v>
      </c>
      <c r="EK386" s="177">
        <v>0</v>
      </c>
      <c r="EL386" s="177">
        <v>0</v>
      </c>
      <c r="EM386" s="177">
        <v>0</v>
      </c>
      <c r="EN386" s="177">
        <v>0</v>
      </c>
      <c r="EO386" s="177">
        <v>0</v>
      </c>
      <c r="EP386" s="177">
        <v>0</v>
      </c>
      <c r="EQ386" s="177">
        <v>0</v>
      </c>
      <c r="ER386" s="177">
        <v>0</v>
      </c>
      <c r="ES386" s="177">
        <v>0</v>
      </c>
      <c r="ET386" s="177">
        <v>0</v>
      </c>
      <c r="EU386" s="177">
        <v>0</v>
      </c>
      <c r="EV386" s="177">
        <v>0</v>
      </c>
      <c r="EW386" s="177">
        <v>0</v>
      </c>
      <c r="EX386" s="177">
        <v>0</v>
      </c>
      <c r="EY386" s="177">
        <v>0</v>
      </c>
      <c r="EZ386" s="177">
        <v>0</v>
      </c>
      <c r="FA386" s="177">
        <v>0</v>
      </c>
      <c r="FB386" s="177">
        <v>0</v>
      </c>
      <c r="FC386" s="196"/>
      <c r="FD386" s="196"/>
      <c r="FE386" s="195">
        <v>21</v>
      </c>
      <c r="FF386" s="196"/>
      <c r="FG386" s="195">
        <v>20</v>
      </c>
      <c r="FH386" s="195">
        <v>19</v>
      </c>
      <c r="FI386" s="195">
        <v>19</v>
      </c>
      <c r="FJ386" s="195">
        <v>19</v>
      </c>
      <c r="FK386" s="195">
        <v>18</v>
      </c>
      <c r="FL386" s="195">
        <v>18</v>
      </c>
      <c r="FM386" s="195">
        <v>18</v>
      </c>
      <c r="FN386" s="195">
        <v>18</v>
      </c>
      <c r="FO386" s="195">
        <v>18</v>
      </c>
      <c r="FP386" s="195">
        <v>18</v>
      </c>
      <c r="FQ386" s="195">
        <v>18</v>
      </c>
      <c r="FR386" s="195">
        <v>18</v>
      </c>
      <c r="FS386" s="195">
        <v>18</v>
      </c>
      <c r="FT386" s="195">
        <v>18</v>
      </c>
      <c r="FU386" s="195">
        <v>18</v>
      </c>
      <c r="FV386" s="195">
        <v>18</v>
      </c>
      <c r="FW386" s="195">
        <v>18</v>
      </c>
      <c r="FX386" s="195">
        <v>18</v>
      </c>
      <c r="FY386" s="195">
        <v>18</v>
      </c>
      <c r="FZ386" s="195">
        <v>18</v>
      </c>
      <c r="GA386" s="195">
        <v>18</v>
      </c>
      <c r="GB386" s="195">
        <v>18</v>
      </c>
      <c r="GC386" s="195">
        <v>18</v>
      </c>
      <c r="GD386" s="195">
        <v>18</v>
      </c>
      <c r="GE386" s="195">
        <v>18</v>
      </c>
      <c r="GF386" s="195">
        <v>18</v>
      </c>
      <c r="GG386" s="195">
        <v>18</v>
      </c>
      <c r="GH386" s="195">
        <v>18</v>
      </c>
      <c r="GI386" s="195">
        <v>18</v>
      </c>
      <c r="GJ386" s="195">
        <v>18</v>
      </c>
      <c r="GK386" s="195">
        <v>18</v>
      </c>
      <c r="GL386" s="195">
        <v>18</v>
      </c>
      <c r="GM386" s="195">
        <v>18</v>
      </c>
      <c r="GN386" s="195">
        <v>18</v>
      </c>
      <c r="GO386" s="195">
        <v>18</v>
      </c>
      <c r="GP386" s="195">
        <v>18</v>
      </c>
      <c r="GQ386" s="195">
        <v>18</v>
      </c>
      <c r="GR386" s="195">
        <v>18</v>
      </c>
      <c r="GS386" s="195">
        <v>18</v>
      </c>
      <c r="GT386" s="195">
        <v>18</v>
      </c>
      <c r="GU386" s="195">
        <v>18</v>
      </c>
      <c r="GV386" s="195">
        <v>18</v>
      </c>
      <c r="GW386" s="195">
        <v>18</v>
      </c>
      <c r="GX386" s="195">
        <v>18</v>
      </c>
      <c r="GY386" s="195">
        <v>18</v>
      </c>
      <c r="GZ386" s="195">
        <v>18</v>
      </c>
      <c r="HA386" s="195">
        <v>18</v>
      </c>
      <c r="HB386" s="195">
        <v>18</v>
      </c>
      <c r="HC386" s="195">
        <v>18</v>
      </c>
      <c r="HD386" s="195">
        <v>18</v>
      </c>
      <c r="HE386" s="195">
        <v>1</v>
      </c>
      <c r="HF386" s="195">
        <v>18</v>
      </c>
      <c r="HG386" s="195">
        <v>18</v>
      </c>
      <c r="HH386" s="195">
        <v>18</v>
      </c>
      <c r="HI386" s="195">
        <v>18</v>
      </c>
      <c r="HJ386" s="195">
        <v>18</v>
      </c>
      <c r="HK386" s="195">
        <v>18</v>
      </c>
      <c r="HL386" s="196"/>
      <c r="HM386" s="195">
        <v>18</v>
      </c>
      <c r="HN386" s="195">
        <v>18</v>
      </c>
      <c r="HO386" s="195">
        <v>18</v>
      </c>
      <c r="HP386" s="195">
        <v>18</v>
      </c>
      <c r="HQ386" s="195">
        <v>18</v>
      </c>
      <c r="HR386" s="195">
        <v>18</v>
      </c>
      <c r="HS386" s="195">
        <v>18</v>
      </c>
      <c r="HT386" s="195">
        <v>18</v>
      </c>
      <c r="HU386" s="195">
        <v>18</v>
      </c>
      <c r="HV386" s="196"/>
      <c r="HW386" s="195">
        <v>18</v>
      </c>
      <c r="HX386" s="195">
        <v>18</v>
      </c>
      <c r="HY386" s="195">
        <v>18</v>
      </c>
      <c r="HZ386" s="195">
        <v>18</v>
      </c>
      <c r="IA386" s="195">
        <v>18</v>
      </c>
      <c r="IB386" s="195">
        <v>18</v>
      </c>
      <c r="IC386" s="195">
        <v>18</v>
      </c>
      <c r="ID386" s="195">
        <v>18</v>
      </c>
      <c r="IE386" s="195">
        <v>18</v>
      </c>
      <c r="IF386" s="195">
        <v>18</v>
      </c>
      <c r="IG386" s="195">
        <v>18</v>
      </c>
      <c r="IH386" s="195">
        <v>18</v>
      </c>
      <c r="II386" s="195">
        <v>18</v>
      </c>
      <c r="IJ386" s="195">
        <v>18</v>
      </c>
      <c r="IK386" s="195">
        <v>18</v>
      </c>
      <c r="IL386" s="195">
        <v>18</v>
      </c>
      <c r="IM386" s="195">
        <v>18</v>
      </c>
      <c r="IN386" s="195">
        <v>18</v>
      </c>
      <c r="IO386" s="195">
        <v>18</v>
      </c>
      <c r="IP386" s="195">
        <v>18</v>
      </c>
      <c r="IQ386" s="195">
        <v>18</v>
      </c>
      <c r="IR386" s="195">
        <v>18</v>
      </c>
      <c r="IS386" s="195">
        <v>18</v>
      </c>
      <c r="IT386" s="195">
        <v>18</v>
      </c>
      <c r="IU386" s="195">
        <v>18</v>
      </c>
      <c r="IV386" s="195">
        <v>18</v>
      </c>
      <c r="IW386" s="195">
        <v>18</v>
      </c>
      <c r="IX386" s="195">
        <v>18</v>
      </c>
      <c r="IY386" s="195">
        <v>18</v>
      </c>
      <c r="IZ386" s="196"/>
      <c r="JA386" s="195">
        <v>18</v>
      </c>
      <c r="JB386" s="195">
        <v>18</v>
      </c>
      <c r="JC386" s="195">
        <v>18</v>
      </c>
      <c r="JD386" s="195">
        <v>18</v>
      </c>
      <c r="JE386" s="195">
        <v>18</v>
      </c>
      <c r="JF386" s="195">
        <v>18</v>
      </c>
      <c r="JG386" s="195">
        <v>18</v>
      </c>
      <c r="JH386" s="195">
        <v>18</v>
      </c>
      <c r="JI386" s="195">
        <v>18</v>
      </c>
      <c r="JJ386" s="195"/>
      <c r="JK386" s="197">
        <v>18</v>
      </c>
      <c r="JL386" s="195">
        <v>18</v>
      </c>
      <c r="JM386" s="195">
        <v>18</v>
      </c>
      <c r="JN386" s="195">
        <v>18</v>
      </c>
      <c r="JO386" s="195">
        <v>18</v>
      </c>
      <c r="JP386" s="195">
        <v>18</v>
      </c>
      <c r="JQ386" s="196"/>
      <c r="JR386" s="195">
        <v>18</v>
      </c>
      <c r="JS386" s="195">
        <v>18</v>
      </c>
      <c r="JT386" s="195">
        <v>18</v>
      </c>
      <c r="JU386" s="195">
        <v>18</v>
      </c>
      <c r="JV386" s="195">
        <v>18</v>
      </c>
      <c r="JW386" s="195">
        <v>18</v>
      </c>
      <c r="JX386" s="195">
        <v>18</v>
      </c>
      <c r="JY386" s="195">
        <v>18</v>
      </c>
      <c r="JZ386" s="195">
        <v>18</v>
      </c>
      <c r="KA386" s="195">
        <v>18</v>
      </c>
      <c r="KB386" s="195">
        <v>18</v>
      </c>
      <c r="KC386" s="195">
        <v>18</v>
      </c>
      <c r="KD386" s="195">
        <v>18</v>
      </c>
      <c r="KE386" s="195">
        <v>18</v>
      </c>
      <c r="KF386" s="195">
        <v>18</v>
      </c>
      <c r="KG386" s="195">
        <v>18</v>
      </c>
      <c r="KH386" s="195">
        <v>18</v>
      </c>
      <c r="KI386" s="195">
        <v>18</v>
      </c>
      <c r="KJ386" s="195">
        <v>18</v>
      </c>
      <c r="KK386" s="195">
        <v>18</v>
      </c>
      <c r="KL386" s="195">
        <v>18</v>
      </c>
      <c r="KM386" s="195">
        <v>18</v>
      </c>
      <c r="KN386" s="195">
        <v>18</v>
      </c>
      <c r="KO386" s="195">
        <v>18</v>
      </c>
      <c r="KP386" s="195">
        <v>18</v>
      </c>
      <c r="KQ386" s="195">
        <v>18</v>
      </c>
      <c r="KR386" s="195">
        <v>18</v>
      </c>
      <c r="KS386" s="195">
        <v>18</v>
      </c>
      <c r="KT386" s="195">
        <v>18</v>
      </c>
      <c r="KU386" s="195">
        <v>18</v>
      </c>
      <c r="KV386" s="195">
        <v>18</v>
      </c>
      <c r="KW386" s="195">
        <v>18</v>
      </c>
      <c r="KX386" s="196"/>
      <c r="KY386" s="196"/>
      <c r="KZ386" s="196"/>
      <c r="LA386" s="196"/>
      <c r="LB386" s="195">
        <v>16</v>
      </c>
      <c r="LC386" s="195">
        <v>18</v>
      </c>
      <c r="LD386" s="195">
        <v>18</v>
      </c>
      <c r="LE386" s="195">
        <v>16</v>
      </c>
      <c r="LF386" s="195">
        <v>0</v>
      </c>
      <c r="LG386" s="195">
        <v>16</v>
      </c>
      <c r="LH386" s="196"/>
      <c r="LI386" s="196"/>
      <c r="LJ386" s="196"/>
      <c r="LK386" s="196"/>
      <c r="LL386" s="196"/>
      <c r="LM386" s="196"/>
      <c r="LN386" s="196"/>
      <c r="LO386" s="196"/>
      <c r="LP386" s="196"/>
      <c r="LQ386" s="195">
        <v>16</v>
      </c>
      <c r="LR386" s="196"/>
      <c r="LS386" s="196"/>
      <c r="LT386" s="196"/>
      <c r="LU386" s="196"/>
      <c r="LV386" s="196"/>
      <c r="LW386" s="196"/>
      <c r="LX386" s="196"/>
      <c r="LY386" s="196"/>
      <c r="LZ386" s="196"/>
      <c r="MA386" s="196"/>
      <c r="MB386" s="196"/>
      <c r="MC386" s="196"/>
      <c r="MD386" s="196"/>
      <c r="ME386" s="196"/>
      <c r="MF386" s="196"/>
      <c r="MG386" s="196"/>
      <c r="MH386" s="196"/>
      <c r="MI386" s="196"/>
      <c r="MJ386" s="196"/>
      <c r="MK386" s="196"/>
      <c r="ML386" s="196"/>
      <c r="MM386" s="196"/>
      <c r="MN386" s="195">
        <v>16</v>
      </c>
      <c r="MO386" s="195">
        <v>15</v>
      </c>
      <c r="MP386" s="196"/>
      <c r="MQ386" s="195">
        <v>15</v>
      </c>
      <c r="MR386" s="196"/>
      <c r="MS386" s="196"/>
      <c r="MT386" s="196"/>
      <c r="MU386" s="196"/>
      <c r="MV386" s="196"/>
      <c r="MW386" s="196"/>
      <c r="MX386" s="196"/>
      <c r="MY386" s="196"/>
      <c r="MZ386" s="196"/>
      <c r="NA386" s="195">
        <v>15</v>
      </c>
      <c r="NB386" s="196"/>
      <c r="NC386" s="196"/>
      <c r="ND386" s="196"/>
      <c r="NE386" s="196"/>
      <c r="NF386" s="196"/>
      <c r="NG386" s="196"/>
      <c r="NH386" s="196"/>
      <c r="NI386" s="196"/>
      <c r="NJ386" s="196"/>
      <c r="NK386" s="196"/>
      <c r="NL386" s="196"/>
      <c r="NM386" s="196"/>
      <c r="NN386" s="196"/>
      <c r="NO386" s="196"/>
      <c r="NP386" s="196"/>
      <c r="NQ386" s="196"/>
      <c r="NR386" s="196"/>
      <c r="NS386" s="196"/>
      <c r="NT386" s="196"/>
      <c r="NU386" s="196"/>
      <c r="NV386" s="196"/>
      <c r="NW386" s="196"/>
      <c r="NX386" s="196"/>
      <c r="NY386" s="196"/>
      <c r="NZ386" s="196"/>
      <c r="OA386" s="196"/>
      <c r="OB386" s="196"/>
      <c r="OC386" s="196"/>
      <c r="OD386" s="196"/>
      <c r="OE386" s="196"/>
      <c r="OF386" s="196"/>
      <c r="OG386" s="196"/>
      <c r="OH386" s="196"/>
      <c r="OI386" s="196"/>
      <c r="OJ386" s="196"/>
      <c r="OK386" s="196"/>
      <c r="OL386" s="196"/>
      <c r="OM386" s="196"/>
      <c r="ON386" s="196"/>
      <c r="OO386" s="196"/>
      <c r="OP386" s="196"/>
      <c r="OQ386" s="196"/>
      <c r="OR386" s="196"/>
      <c r="OS386" s="196"/>
      <c r="OT386" s="196"/>
      <c r="OU386" s="196"/>
      <c r="OV386" s="196"/>
      <c r="OW386" s="196"/>
      <c r="OX386" s="196"/>
      <c r="OY386" s="196"/>
      <c r="OZ386" s="196"/>
      <c r="PA386" s="196"/>
      <c r="PB386" s="196"/>
      <c r="PC386" s="196"/>
      <c r="PD386" s="196"/>
      <c r="PE386" s="196"/>
      <c r="PF386" s="196"/>
      <c r="PG386" s="196"/>
      <c r="PH386" s="196"/>
      <c r="PI386" s="196"/>
      <c r="PJ386" s="196"/>
      <c r="PK386" s="196"/>
      <c r="PL386" s="196"/>
      <c r="PM386" s="196"/>
      <c r="PN386" s="196"/>
      <c r="PO386" s="196"/>
      <c r="PP386" s="196"/>
      <c r="PQ386" s="196"/>
      <c r="PR386" s="196"/>
      <c r="PS386" s="196"/>
      <c r="PT386" s="196"/>
      <c r="PU386" s="196"/>
      <c r="PV386" s="196"/>
      <c r="PW386" s="196"/>
      <c r="PX386" s="261"/>
      <c r="PY386" s="261"/>
      <c r="PZ386" s="261"/>
      <c r="QA386" s="261"/>
      <c r="QB386" s="261"/>
      <c r="QC386" s="261"/>
      <c r="QD386" s="261"/>
      <c r="QE386" s="261"/>
      <c r="QF386" s="261"/>
      <c r="QG386" s="261"/>
      <c r="QH386" s="261"/>
      <c r="QI386" s="261"/>
      <c r="QJ386" s="261"/>
      <c r="QK386" s="261"/>
      <c r="QL386" s="261"/>
      <c r="QM386" s="261"/>
      <c r="QN386" s="261"/>
      <c r="QO386" s="261"/>
      <c r="QP386" s="261"/>
      <c r="QQ386" s="261"/>
      <c r="QR386" s="261"/>
      <c r="QS386" s="261"/>
      <c r="QT386" s="261"/>
      <c r="QU386" s="261"/>
      <c r="QV386" s="261"/>
      <c r="QW386" s="261"/>
      <c r="QX386" s="261"/>
      <c r="QY386" s="261"/>
      <c r="QZ386" s="261"/>
      <c r="RA386" s="261"/>
      <c r="RB386" s="261"/>
      <c r="RC386" s="261"/>
      <c r="RD386" s="261"/>
      <c r="RE386" s="261"/>
      <c r="RF386" s="261"/>
      <c r="RG386" s="261"/>
      <c r="RH386" s="261"/>
      <c r="RI386" s="261"/>
      <c r="RJ386" s="261"/>
      <c r="RK386" s="261"/>
      <c r="RL386" s="261"/>
      <c r="RM386" s="261"/>
      <c r="RN386" s="261"/>
      <c r="RO386" s="261"/>
      <c r="RP386" s="261"/>
      <c r="RQ386" s="261"/>
      <c r="RR386" s="261"/>
      <c r="RS386" s="261"/>
      <c r="RT386" s="261"/>
      <c r="RU386" s="261"/>
      <c r="RV386" s="261"/>
      <c r="RW386" s="261"/>
      <c r="RX386" s="261"/>
      <c r="RY386" s="261"/>
      <c r="RZ386" s="261"/>
      <c r="SA386" s="261"/>
      <c r="SB386" s="261"/>
      <c r="SC386" s="261"/>
      <c r="SD386" s="261"/>
      <c r="SE386" s="261"/>
    </row>
    <row r="387" spans="1:499" x14ac:dyDescent="0.2">
      <c r="A387" s="230" t="s">
        <v>830</v>
      </c>
      <c r="B387" s="231" t="s">
        <v>5529</v>
      </c>
      <c r="C387" s="225"/>
      <c r="D387" s="225"/>
      <c r="E387" s="225"/>
      <c r="F387" s="226" t="s">
        <v>6132</v>
      </c>
      <c r="G387" s="226" t="s">
        <v>5804</v>
      </c>
      <c r="H387" s="226" t="s">
        <v>5804</v>
      </c>
      <c r="I387" s="226" t="s">
        <v>6133</v>
      </c>
      <c r="J387" s="226"/>
      <c r="K387" s="226"/>
      <c r="L387" s="226"/>
      <c r="M387" s="226"/>
      <c r="N387" s="226" t="s">
        <v>5788</v>
      </c>
      <c r="O387" s="226" t="s">
        <v>5785</v>
      </c>
      <c r="P387" s="226"/>
      <c r="Q387" s="237">
        <v>0</v>
      </c>
      <c r="R387" s="238"/>
      <c r="S387" s="238"/>
      <c r="T387" s="238"/>
      <c r="U387" s="238"/>
      <c r="V387" s="238"/>
      <c r="W387" s="232" t="s">
        <v>5555</v>
      </c>
      <c r="X387" s="232"/>
      <c r="Y387" s="232" t="s">
        <v>5556</v>
      </c>
      <c r="Z387" s="235">
        <v>2.0299999999999998</v>
      </c>
      <c r="AA387" s="235">
        <v>2.97</v>
      </c>
      <c r="AB387" s="235">
        <v>0</v>
      </c>
      <c r="AC387" s="224">
        <v>36526</v>
      </c>
      <c r="AD387" s="224">
        <v>36526</v>
      </c>
      <c r="AE387" s="125">
        <v>14</v>
      </c>
      <c r="AF387" s="125">
        <v>14</v>
      </c>
      <c r="AG387" s="125">
        <v>24</v>
      </c>
      <c r="AH387" s="236">
        <v>1</v>
      </c>
      <c r="AI387" s="236"/>
      <c r="AJ387" s="125" t="s">
        <v>6258</v>
      </c>
      <c r="AK387" s="175"/>
      <c r="AL387" s="125" t="s">
        <v>820</v>
      </c>
      <c r="AM387" s="27" t="s">
        <v>820</v>
      </c>
      <c r="AN387" s="126">
        <v>0.82</v>
      </c>
      <c r="AO387" s="126">
        <v>0</v>
      </c>
      <c r="AP387" s="126">
        <v>48.5</v>
      </c>
      <c r="AQ387" s="126">
        <v>0.3</v>
      </c>
      <c r="AR387" s="125">
        <v>0</v>
      </c>
      <c r="AS387" s="125">
        <v>0</v>
      </c>
      <c r="AT387" s="178"/>
      <c r="AU387" s="178"/>
      <c r="AV387" s="178"/>
      <c r="AW387" s="239" t="s">
        <v>890</v>
      </c>
      <c r="AX387" s="239" t="s">
        <v>5411</v>
      </c>
      <c r="AY387" s="127"/>
      <c r="AZ387" s="127"/>
      <c r="BA387" s="128">
        <v>1</v>
      </c>
      <c r="BB387" s="128" t="s">
        <v>489</v>
      </c>
      <c r="BC387" s="128"/>
      <c r="BD387" s="128">
        <v>1</v>
      </c>
      <c r="BE387" s="129" t="s">
        <v>541</v>
      </c>
      <c r="BF387" s="130">
        <v>1</v>
      </c>
      <c r="BG387" s="240"/>
      <c r="BH387" s="241"/>
      <c r="BI387" s="190"/>
      <c r="BJ387" s="131">
        <v>0</v>
      </c>
      <c r="BK387" s="191">
        <v>38</v>
      </c>
      <c r="BL387" s="13">
        <v>0</v>
      </c>
      <c r="BM387" s="13">
        <v>0</v>
      </c>
      <c r="BN387" s="27" t="s">
        <v>702</v>
      </c>
      <c r="BO387" s="13" t="s">
        <v>702</v>
      </c>
      <c r="BP387" s="222">
        <v>0</v>
      </c>
      <c r="BQ387" s="132"/>
      <c r="BR387" s="133"/>
      <c r="BS387" s="125">
        <v>1000000000</v>
      </c>
      <c r="BT387" s="134">
        <v>159</v>
      </c>
      <c r="BU387" s="135">
        <v>0</v>
      </c>
      <c r="BV387" s="134">
        <v>0</v>
      </c>
      <c r="BW387" s="136">
        <v>0</v>
      </c>
      <c r="BX387" s="136">
        <v>0</v>
      </c>
      <c r="BY387" s="136">
        <v>0</v>
      </c>
      <c r="BZ387" s="134">
        <v>0</v>
      </c>
      <c r="CA387" s="134">
        <v>0</v>
      </c>
      <c r="CB387" s="134">
        <v>159</v>
      </c>
      <c r="CC387" s="135">
        <v>0</v>
      </c>
      <c r="CD387" s="134"/>
      <c r="CE387" s="134"/>
      <c r="CF387" s="137">
        <v>0</v>
      </c>
      <c r="CG387" s="134">
        <v>0</v>
      </c>
      <c r="CH387" s="132"/>
      <c r="CI387" s="132"/>
      <c r="CJ387" s="229" t="s">
        <v>820</v>
      </c>
      <c r="CK387" s="233" t="s">
        <v>820</v>
      </c>
      <c r="CL387" s="138">
        <v>0</v>
      </c>
      <c r="CM387" s="138">
        <v>0</v>
      </c>
      <c r="CN387" s="135">
        <v>0</v>
      </c>
      <c r="CO387" s="135">
        <v>0</v>
      </c>
      <c r="CP387" s="139"/>
      <c r="CQ387" s="135">
        <v>0</v>
      </c>
      <c r="CR387" s="179">
        <v>42304</v>
      </c>
      <c r="CS387" s="180">
        <v>43395</v>
      </c>
      <c r="CT387" s="181">
        <v>43493</v>
      </c>
      <c r="CU387" s="181">
        <v>36526</v>
      </c>
      <c r="CV387" s="181">
        <v>36526</v>
      </c>
      <c r="CW387" s="181">
        <v>36526</v>
      </c>
      <c r="CX387" s="181">
        <v>36624</v>
      </c>
      <c r="CY387" s="135">
        <v>0.19051043405413742</v>
      </c>
      <c r="CZ387" s="134">
        <v>0</v>
      </c>
      <c r="DA387" s="135">
        <v>1.3333333333333334E-2</v>
      </c>
      <c r="DB387" s="135">
        <v>0</v>
      </c>
      <c r="DC387" s="135">
        <v>0</v>
      </c>
      <c r="DD387" s="135">
        <v>0</v>
      </c>
      <c r="DE387" s="140">
        <v>0.38666666666666666</v>
      </c>
      <c r="DF387" s="13" t="s">
        <v>820</v>
      </c>
      <c r="DG387" s="80" t="s">
        <v>820</v>
      </c>
      <c r="DH387" s="18" t="b">
        <v>0</v>
      </c>
      <c r="DI387" s="79"/>
      <c r="DJ387" s="79"/>
      <c r="DK387" s="192"/>
      <c r="DL387" s="174"/>
      <c r="DM387" s="193"/>
      <c r="DN387" s="135"/>
      <c r="DO387" s="79"/>
      <c r="DP387" s="79"/>
      <c r="DQ387" s="79"/>
      <c r="DR387" s="79"/>
      <c r="DS387" s="79"/>
      <c r="DT387" s="79"/>
      <c r="DU387" s="79"/>
      <c r="DV387" s="18"/>
      <c r="DW387" s="18"/>
      <c r="DX387" s="18"/>
      <c r="DY387" s="177"/>
      <c r="DZ387" s="177">
        <v>0</v>
      </c>
      <c r="EA387" s="177">
        <v>0</v>
      </c>
      <c r="EB387" s="177">
        <v>0</v>
      </c>
      <c r="EC387" s="177">
        <v>0</v>
      </c>
      <c r="ED387" s="177">
        <v>0</v>
      </c>
      <c r="EE387" s="177">
        <v>0</v>
      </c>
      <c r="EF387" s="177">
        <v>0</v>
      </c>
      <c r="EG387" s="177">
        <v>0</v>
      </c>
      <c r="EH387" s="177">
        <v>0</v>
      </c>
      <c r="EI387" s="177">
        <v>0</v>
      </c>
      <c r="EJ387" s="177">
        <v>0</v>
      </c>
      <c r="EK387" s="177">
        <v>0</v>
      </c>
      <c r="EL387" s="177">
        <v>0</v>
      </c>
      <c r="EM387" s="177">
        <v>0</v>
      </c>
      <c r="EN387" s="177">
        <v>0</v>
      </c>
      <c r="EO387" s="177">
        <v>0</v>
      </c>
      <c r="EP387" s="177">
        <v>0</v>
      </c>
      <c r="EQ387" s="177">
        <v>0</v>
      </c>
      <c r="ER387" s="177">
        <v>0</v>
      </c>
      <c r="ES387" s="177">
        <v>0</v>
      </c>
      <c r="ET387" s="177">
        <v>0</v>
      </c>
      <c r="EU387" s="177">
        <v>0</v>
      </c>
      <c r="EV387" s="177">
        <v>0</v>
      </c>
      <c r="EW387" s="177">
        <v>0</v>
      </c>
      <c r="EX387" s="177">
        <v>0</v>
      </c>
      <c r="EY387" s="177">
        <v>0</v>
      </c>
      <c r="EZ387" s="177">
        <v>0</v>
      </c>
      <c r="FA387" s="177">
        <v>0</v>
      </c>
      <c r="FB387" s="177">
        <v>0</v>
      </c>
      <c r="FC387" s="259"/>
      <c r="FD387" s="259"/>
      <c r="FE387" s="258">
        <v>176</v>
      </c>
      <c r="FF387" s="259"/>
      <c r="FG387" s="257">
        <v>176</v>
      </c>
      <c r="FH387" s="257">
        <v>176</v>
      </c>
      <c r="FI387" s="258">
        <v>176</v>
      </c>
      <c r="FJ387" s="258">
        <v>176</v>
      </c>
      <c r="FK387" s="258">
        <v>174</v>
      </c>
      <c r="FL387" s="258">
        <v>174</v>
      </c>
      <c r="FM387" s="258">
        <v>174</v>
      </c>
      <c r="FN387" s="258">
        <v>174</v>
      </c>
      <c r="FO387" s="258">
        <v>174</v>
      </c>
      <c r="FP387" s="258">
        <v>174</v>
      </c>
      <c r="FQ387" s="258">
        <v>174</v>
      </c>
      <c r="FR387" s="258">
        <v>174</v>
      </c>
      <c r="FS387" s="258">
        <v>174</v>
      </c>
      <c r="FT387" s="258">
        <v>174</v>
      </c>
      <c r="FU387" s="258">
        <v>174</v>
      </c>
      <c r="FV387" s="258">
        <v>174</v>
      </c>
      <c r="FW387" s="258">
        <v>174</v>
      </c>
      <c r="FX387" s="258">
        <v>174</v>
      </c>
      <c r="FY387" s="258">
        <v>174</v>
      </c>
      <c r="FZ387" s="258">
        <v>174</v>
      </c>
      <c r="GA387" s="258">
        <v>174</v>
      </c>
      <c r="GB387" s="258">
        <v>174</v>
      </c>
      <c r="GC387" s="258">
        <v>174</v>
      </c>
      <c r="GD387" s="258">
        <v>173</v>
      </c>
      <c r="GE387" s="258">
        <v>173</v>
      </c>
      <c r="GF387" s="258">
        <v>173</v>
      </c>
      <c r="GG387" s="258">
        <v>173</v>
      </c>
      <c r="GH387" s="258">
        <v>173</v>
      </c>
      <c r="GI387" s="258">
        <v>173</v>
      </c>
      <c r="GJ387" s="258">
        <v>173</v>
      </c>
      <c r="GK387" s="258">
        <v>173</v>
      </c>
      <c r="GL387" s="258">
        <v>173</v>
      </c>
      <c r="GM387" s="258">
        <v>173</v>
      </c>
      <c r="GN387" s="258">
        <v>171</v>
      </c>
      <c r="GO387" s="258">
        <v>171</v>
      </c>
      <c r="GP387" s="258">
        <v>171</v>
      </c>
      <c r="GQ387" s="258">
        <v>171</v>
      </c>
      <c r="GR387" s="258">
        <v>171</v>
      </c>
      <c r="GS387" s="258">
        <v>171</v>
      </c>
      <c r="GT387" s="258">
        <v>171</v>
      </c>
      <c r="GU387" s="258">
        <v>171</v>
      </c>
      <c r="GV387" s="258">
        <v>171</v>
      </c>
      <c r="GW387" s="258">
        <v>171</v>
      </c>
      <c r="GX387" s="258">
        <v>171</v>
      </c>
      <c r="GY387" s="258">
        <v>171</v>
      </c>
      <c r="GZ387" s="258">
        <v>171</v>
      </c>
      <c r="HA387" s="258">
        <v>171</v>
      </c>
      <c r="HB387" s="258">
        <v>171</v>
      </c>
      <c r="HC387" s="258">
        <v>171</v>
      </c>
      <c r="HD387" s="258">
        <v>171</v>
      </c>
      <c r="HE387" s="258">
        <v>1</v>
      </c>
      <c r="HF387" s="258">
        <v>171</v>
      </c>
      <c r="HG387" s="258">
        <v>171</v>
      </c>
      <c r="HH387" s="258">
        <v>171</v>
      </c>
      <c r="HI387" s="258">
        <v>171</v>
      </c>
      <c r="HJ387" s="258">
        <v>171</v>
      </c>
      <c r="HK387" s="258">
        <v>171</v>
      </c>
      <c r="HL387" s="259"/>
      <c r="HM387" s="258">
        <v>171</v>
      </c>
      <c r="HN387" s="258">
        <v>171</v>
      </c>
      <c r="HO387" s="258">
        <v>171</v>
      </c>
      <c r="HP387" s="258">
        <v>171</v>
      </c>
      <c r="HQ387" s="258">
        <v>171</v>
      </c>
      <c r="HR387" s="258">
        <v>171</v>
      </c>
      <c r="HS387" s="258">
        <v>171</v>
      </c>
      <c r="HT387" s="258">
        <v>171</v>
      </c>
      <c r="HU387" s="258">
        <v>171</v>
      </c>
      <c r="HV387" s="259"/>
      <c r="HW387" s="258">
        <v>171</v>
      </c>
      <c r="HX387" s="258">
        <v>171</v>
      </c>
      <c r="HY387" s="258">
        <v>171</v>
      </c>
      <c r="HZ387" s="258">
        <v>171</v>
      </c>
      <c r="IA387" s="258">
        <v>171</v>
      </c>
      <c r="IB387" s="258">
        <v>171</v>
      </c>
      <c r="IC387" s="258">
        <v>171</v>
      </c>
      <c r="ID387" s="258">
        <v>171</v>
      </c>
      <c r="IE387" s="258">
        <v>171</v>
      </c>
      <c r="IF387" s="258">
        <v>171</v>
      </c>
      <c r="IG387" s="258">
        <v>171</v>
      </c>
      <c r="IH387" s="258">
        <v>171</v>
      </c>
      <c r="II387" s="258">
        <v>171</v>
      </c>
      <c r="IJ387" s="258">
        <v>171</v>
      </c>
      <c r="IK387" s="258">
        <v>171</v>
      </c>
      <c r="IL387" s="258">
        <v>171</v>
      </c>
      <c r="IM387" s="258">
        <v>171</v>
      </c>
      <c r="IN387" s="258">
        <v>171</v>
      </c>
      <c r="IO387" s="258">
        <v>171</v>
      </c>
      <c r="IP387" s="258">
        <v>171</v>
      </c>
      <c r="IQ387" s="258">
        <v>171</v>
      </c>
      <c r="IR387" s="258">
        <v>171</v>
      </c>
      <c r="IS387" s="258">
        <v>171</v>
      </c>
      <c r="IT387" s="258">
        <v>171</v>
      </c>
      <c r="IU387" s="258">
        <v>171</v>
      </c>
      <c r="IV387" s="258">
        <v>171</v>
      </c>
      <c r="IW387" s="258">
        <v>171</v>
      </c>
      <c r="IX387" s="258">
        <v>171</v>
      </c>
      <c r="IY387" s="258">
        <v>171</v>
      </c>
      <c r="IZ387" s="259"/>
      <c r="JA387" s="258">
        <v>171</v>
      </c>
      <c r="JB387" s="258">
        <v>171</v>
      </c>
      <c r="JC387" s="258">
        <v>171</v>
      </c>
      <c r="JD387" s="257">
        <v>171</v>
      </c>
      <c r="JE387" s="257">
        <v>171</v>
      </c>
      <c r="JF387" s="257">
        <v>171</v>
      </c>
      <c r="JG387" s="257">
        <v>171</v>
      </c>
      <c r="JH387" s="257">
        <v>171</v>
      </c>
      <c r="JI387" s="257">
        <v>171</v>
      </c>
      <c r="JJ387" s="257"/>
      <c r="JK387" s="258">
        <v>171</v>
      </c>
      <c r="JL387" s="258">
        <v>171</v>
      </c>
      <c r="JM387" s="258">
        <v>171</v>
      </c>
      <c r="JN387" s="258">
        <v>171</v>
      </c>
      <c r="JO387" s="258">
        <v>171</v>
      </c>
      <c r="JP387" s="258">
        <v>171</v>
      </c>
      <c r="JQ387" s="259"/>
      <c r="JR387" s="258">
        <v>171</v>
      </c>
      <c r="JS387" s="258">
        <v>171</v>
      </c>
      <c r="JT387" s="258">
        <v>171</v>
      </c>
      <c r="JU387" s="258">
        <v>171</v>
      </c>
      <c r="JV387" s="258">
        <v>171</v>
      </c>
      <c r="JW387" s="258">
        <v>171</v>
      </c>
      <c r="JX387" s="258">
        <v>171</v>
      </c>
      <c r="JY387" s="258">
        <v>171</v>
      </c>
      <c r="JZ387" s="258">
        <v>171</v>
      </c>
      <c r="KA387" s="258">
        <v>171</v>
      </c>
      <c r="KB387" s="258">
        <v>171</v>
      </c>
      <c r="KC387" s="258">
        <v>171</v>
      </c>
      <c r="KD387" s="258">
        <v>171</v>
      </c>
      <c r="KE387" s="258">
        <v>171</v>
      </c>
      <c r="KF387" s="258">
        <v>171</v>
      </c>
      <c r="KG387" s="258">
        <v>171</v>
      </c>
      <c r="KH387" s="258">
        <v>171</v>
      </c>
      <c r="KI387" s="258">
        <v>171</v>
      </c>
      <c r="KJ387" s="258">
        <v>171</v>
      </c>
      <c r="KK387" s="258">
        <v>171</v>
      </c>
      <c r="KL387" s="258">
        <v>171</v>
      </c>
      <c r="KM387" s="258">
        <v>171</v>
      </c>
      <c r="KN387" s="258">
        <v>171</v>
      </c>
      <c r="KO387" s="258">
        <v>171</v>
      </c>
      <c r="KP387" s="258">
        <v>171</v>
      </c>
      <c r="KQ387" s="258">
        <v>171</v>
      </c>
      <c r="KR387" s="258">
        <v>171</v>
      </c>
      <c r="KS387" s="258">
        <v>171</v>
      </c>
      <c r="KT387" s="258">
        <v>171</v>
      </c>
      <c r="KU387" s="258">
        <v>171</v>
      </c>
      <c r="KV387" s="258">
        <v>170</v>
      </c>
      <c r="KW387" s="258">
        <v>170</v>
      </c>
      <c r="KX387" s="259"/>
      <c r="KY387" s="259"/>
      <c r="KZ387" s="259"/>
      <c r="LA387" s="259"/>
      <c r="LB387" s="258">
        <v>165</v>
      </c>
      <c r="LC387" s="258">
        <v>171</v>
      </c>
      <c r="LD387" s="258">
        <v>171</v>
      </c>
      <c r="LE387" s="258">
        <v>165</v>
      </c>
      <c r="LF387" s="258">
        <v>0</v>
      </c>
      <c r="LG387" s="258">
        <v>164</v>
      </c>
      <c r="LH387" s="259"/>
      <c r="LI387" s="259"/>
      <c r="LJ387" s="259"/>
      <c r="LK387" s="259"/>
      <c r="LL387" s="259"/>
      <c r="LM387" s="259"/>
      <c r="LN387" s="259"/>
      <c r="LO387" s="259"/>
      <c r="LP387" s="259"/>
      <c r="LQ387" s="258">
        <v>164</v>
      </c>
      <c r="LR387" s="259"/>
      <c r="LS387" s="259"/>
      <c r="LT387" s="259"/>
      <c r="LU387" s="259"/>
      <c r="LV387" s="259"/>
      <c r="LW387" s="259"/>
      <c r="LX387" s="259"/>
      <c r="LY387" s="259"/>
      <c r="LZ387" s="259"/>
      <c r="MA387" s="259"/>
      <c r="MB387" s="259"/>
      <c r="MC387" s="259"/>
      <c r="MD387" s="259"/>
      <c r="ME387" s="259"/>
      <c r="MF387" s="259"/>
      <c r="MG387" s="259"/>
      <c r="MH387" s="259"/>
      <c r="MI387" s="259"/>
      <c r="MJ387" s="259"/>
      <c r="MK387" s="259"/>
      <c r="ML387" s="259"/>
      <c r="MM387" s="259"/>
      <c r="MN387" s="258">
        <v>164</v>
      </c>
      <c r="MO387" s="258">
        <v>159</v>
      </c>
      <c r="MP387" s="259"/>
      <c r="MQ387" s="258">
        <v>159</v>
      </c>
      <c r="MR387" s="259"/>
      <c r="MS387" s="259"/>
      <c r="MT387" s="259"/>
      <c r="MU387" s="259"/>
      <c r="MV387" s="259"/>
      <c r="MW387" s="259"/>
      <c r="MX387" s="259"/>
      <c r="MY387" s="259"/>
      <c r="MZ387" s="259"/>
      <c r="NA387" s="258">
        <v>159</v>
      </c>
      <c r="NB387" s="259"/>
      <c r="NC387" s="259"/>
      <c r="ND387" s="259"/>
      <c r="NE387" s="259"/>
      <c r="NF387" s="259"/>
      <c r="NG387" s="259"/>
      <c r="NH387" s="259"/>
      <c r="NI387" s="259"/>
      <c r="NJ387" s="259"/>
      <c r="NK387" s="259"/>
      <c r="NL387" s="259"/>
      <c r="NM387" s="259"/>
      <c r="NN387" s="259"/>
      <c r="NO387" s="259"/>
      <c r="NP387" s="259"/>
      <c r="NQ387" s="259"/>
      <c r="NR387" s="259"/>
      <c r="NS387" s="259"/>
      <c r="NT387" s="259"/>
      <c r="NU387" s="259"/>
      <c r="NV387" s="259"/>
      <c r="NW387" s="259"/>
      <c r="NX387" s="259"/>
      <c r="NY387" s="259"/>
      <c r="NZ387" s="259"/>
      <c r="OA387" s="259"/>
      <c r="OB387" s="259"/>
      <c r="OC387" s="259"/>
      <c r="OD387" s="259"/>
      <c r="OE387" s="259"/>
      <c r="OF387" s="259"/>
      <c r="OG387" s="259"/>
      <c r="OH387" s="259"/>
      <c r="OI387" s="259"/>
      <c r="OJ387" s="259"/>
      <c r="OK387" s="259"/>
      <c r="OL387" s="259"/>
      <c r="OM387" s="259"/>
      <c r="ON387" s="259"/>
      <c r="OO387" s="259"/>
      <c r="OP387" s="259"/>
      <c r="OQ387" s="259"/>
      <c r="OR387" s="259"/>
      <c r="OS387" s="259"/>
      <c r="OT387" s="259"/>
      <c r="OU387" s="259"/>
      <c r="OV387" s="259"/>
      <c r="OW387" s="259"/>
      <c r="OX387" s="259"/>
      <c r="OY387" s="259"/>
      <c r="OZ387" s="259"/>
      <c r="PA387" s="259"/>
      <c r="PB387" s="259"/>
      <c r="PC387" s="259"/>
      <c r="PD387" s="259"/>
      <c r="PE387" s="259"/>
      <c r="PF387" s="259"/>
      <c r="PG387" s="259"/>
      <c r="PH387" s="259"/>
      <c r="PI387" s="259"/>
      <c r="PJ387" s="259"/>
      <c r="PK387" s="259"/>
      <c r="PL387" s="259"/>
      <c r="PM387" s="259"/>
      <c r="PN387" s="259"/>
      <c r="PO387" s="259"/>
      <c r="PP387" s="259"/>
      <c r="PQ387" s="259"/>
      <c r="PR387" s="259"/>
      <c r="PS387" s="259"/>
      <c r="PT387" s="259"/>
      <c r="PU387" s="259"/>
      <c r="PV387" s="259"/>
      <c r="PW387" s="259"/>
      <c r="PX387" s="262"/>
      <c r="PY387" s="262"/>
      <c r="PZ387" s="262"/>
      <c r="QA387" s="262"/>
      <c r="QB387" s="262"/>
      <c r="QC387" s="262"/>
      <c r="QD387" s="262"/>
      <c r="QE387" s="262"/>
      <c r="QF387" s="262"/>
      <c r="QG387" s="262"/>
      <c r="QH387" s="262"/>
      <c r="QI387" s="262"/>
      <c r="QJ387" s="262"/>
      <c r="QK387" s="262"/>
      <c r="QL387" s="262"/>
      <c r="QM387" s="262"/>
      <c r="QN387" s="262"/>
      <c r="QO387" s="262"/>
      <c r="QP387" s="262"/>
      <c r="QQ387" s="262"/>
      <c r="QR387" s="262"/>
      <c r="QS387" s="262"/>
      <c r="QT387" s="262"/>
      <c r="QU387" s="262"/>
      <c r="QV387" s="262"/>
      <c r="QW387" s="262"/>
      <c r="QX387" s="262"/>
      <c r="QY387" s="262"/>
      <c r="QZ387" s="262"/>
      <c r="RA387" s="262"/>
      <c r="RB387" s="262"/>
      <c r="RC387" s="262"/>
      <c r="RD387" s="262"/>
      <c r="RE387" s="262"/>
      <c r="RF387" s="262"/>
      <c r="RG387" s="262"/>
      <c r="RH387" s="262"/>
      <c r="RI387" s="262"/>
      <c r="RJ387" s="262"/>
      <c r="RK387" s="262"/>
      <c r="RL387" s="262"/>
      <c r="RM387" s="262"/>
      <c r="RN387" s="262"/>
      <c r="RO387" s="262"/>
      <c r="RP387" s="262"/>
      <c r="RQ387" s="262"/>
      <c r="RR387" s="262"/>
      <c r="RS387" s="262"/>
      <c r="RT387" s="262"/>
      <c r="RU387" s="262"/>
      <c r="RV387" s="262"/>
      <c r="RW387" s="262"/>
      <c r="RX387" s="262"/>
      <c r="RY387" s="262"/>
      <c r="RZ387" s="262"/>
      <c r="SA387" s="262"/>
      <c r="SB387" s="262"/>
      <c r="SC387" s="262"/>
      <c r="SD387" s="262"/>
      <c r="SE387" s="262"/>
    </row>
    <row r="388" spans="1:499" x14ac:dyDescent="0.2">
      <c r="A388" s="230" t="s">
        <v>830</v>
      </c>
      <c r="B388" s="231" t="s">
        <v>5530</v>
      </c>
      <c r="C388" s="225"/>
      <c r="D388" s="225"/>
      <c r="E388" s="225"/>
      <c r="F388" s="226" t="s">
        <v>6134</v>
      </c>
      <c r="G388" s="226" t="s">
        <v>5804</v>
      </c>
      <c r="H388" s="226" t="s">
        <v>5804</v>
      </c>
      <c r="I388" s="226" t="s">
        <v>6133</v>
      </c>
      <c r="J388" s="226"/>
      <c r="K388" s="226"/>
      <c r="L388" s="226"/>
      <c r="M388" s="226"/>
      <c r="N388" s="226" t="s">
        <v>5788</v>
      </c>
      <c r="O388" s="226" t="s">
        <v>5785</v>
      </c>
      <c r="P388" s="226"/>
      <c r="Q388" s="237">
        <v>0</v>
      </c>
      <c r="R388" s="238"/>
      <c r="S388" s="238"/>
      <c r="T388" s="238"/>
      <c r="U388" s="238"/>
      <c r="V388" s="238"/>
      <c r="W388" s="232" t="s">
        <v>5555</v>
      </c>
      <c r="X388" s="232"/>
      <c r="Y388" s="232" t="s">
        <v>5556</v>
      </c>
      <c r="Z388" s="235">
        <v>2.77</v>
      </c>
      <c r="AA388" s="235">
        <v>3.83</v>
      </c>
      <c r="AB388" s="235">
        <v>0</v>
      </c>
      <c r="AC388" s="224">
        <v>36526</v>
      </c>
      <c r="AD388" s="224">
        <v>36526</v>
      </c>
      <c r="AE388" s="125">
        <v>14</v>
      </c>
      <c r="AF388" s="125">
        <v>14</v>
      </c>
      <c r="AG388" s="125">
        <v>24</v>
      </c>
      <c r="AH388" s="236">
        <v>1</v>
      </c>
      <c r="AI388" s="236"/>
      <c r="AJ388" s="125" t="s">
        <v>6258</v>
      </c>
      <c r="AK388" s="175"/>
      <c r="AL388" s="125" t="s">
        <v>820</v>
      </c>
      <c r="AM388" s="27" t="s">
        <v>820</v>
      </c>
      <c r="AN388" s="126">
        <v>0.97</v>
      </c>
      <c r="AO388" s="126">
        <v>0</v>
      </c>
      <c r="AP388" s="126">
        <v>42.5</v>
      </c>
      <c r="AQ388" s="126">
        <v>0.3</v>
      </c>
      <c r="AR388" s="125">
        <v>0</v>
      </c>
      <c r="AS388" s="125">
        <v>0</v>
      </c>
      <c r="AT388" s="178"/>
      <c r="AU388" s="178"/>
      <c r="AV388" s="178"/>
      <c r="AW388" s="239" t="s">
        <v>890</v>
      </c>
      <c r="AX388" s="239" t="s">
        <v>5411</v>
      </c>
      <c r="AY388" s="127"/>
      <c r="AZ388" s="127"/>
      <c r="BA388" s="128">
        <v>1</v>
      </c>
      <c r="BB388" s="128" t="s">
        <v>489</v>
      </c>
      <c r="BC388" s="128"/>
      <c r="BD388" s="128">
        <v>1</v>
      </c>
      <c r="BE388" s="129" t="s">
        <v>541</v>
      </c>
      <c r="BF388" s="130">
        <v>1</v>
      </c>
      <c r="BG388" s="240"/>
      <c r="BH388" s="241"/>
      <c r="BI388" s="190"/>
      <c r="BJ388" s="131">
        <v>0</v>
      </c>
      <c r="BK388" s="191">
        <v>45</v>
      </c>
      <c r="BL388" s="13">
        <v>0</v>
      </c>
      <c r="BM388" s="13">
        <v>0</v>
      </c>
      <c r="BN388" s="27" t="s">
        <v>702</v>
      </c>
      <c r="BO388" s="13" t="s">
        <v>702</v>
      </c>
      <c r="BP388" s="222">
        <v>0</v>
      </c>
      <c r="BQ388" s="132"/>
      <c r="BR388" s="133"/>
      <c r="BS388" s="125">
        <v>1000000000</v>
      </c>
      <c r="BT388" s="134">
        <v>165</v>
      </c>
      <c r="BU388" s="135">
        <v>0</v>
      </c>
      <c r="BV388" s="134">
        <v>0</v>
      </c>
      <c r="BW388" s="136">
        <v>0</v>
      </c>
      <c r="BX388" s="136">
        <v>0</v>
      </c>
      <c r="BY388" s="136">
        <v>0</v>
      </c>
      <c r="BZ388" s="134">
        <v>0</v>
      </c>
      <c r="CA388" s="134">
        <v>0</v>
      </c>
      <c r="CB388" s="134">
        <v>165</v>
      </c>
      <c r="CC388" s="135">
        <v>0</v>
      </c>
      <c r="CD388" s="134"/>
      <c r="CE388" s="134"/>
      <c r="CF388" s="137">
        <v>0</v>
      </c>
      <c r="CG388" s="134">
        <v>0</v>
      </c>
      <c r="CH388" s="132"/>
      <c r="CI388" s="132"/>
      <c r="CJ388" s="229" t="s">
        <v>820</v>
      </c>
      <c r="CK388" s="233" t="s">
        <v>820</v>
      </c>
      <c r="CL388" s="138">
        <v>0</v>
      </c>
      <c r="CM388" s="138">
        <v>0</v>
      </c>
      <c r="CN388" s="135">
        <v>0</v>
      </c>
      <c r="CO388" s="135">
        <v>0</v>
      </c>
      <c r="CP388" s="139"/>
      <c r="CQ388" s="135">
        <v>0</v>
      </c>
      <c r="CR388" s="179">
        <v>42304</v>
      </c>
      <c r="CS388" s="180">
        <v>43395</v>
      </c>
      <c r="CT388" s="181">
        <v>43493</v>
      </c>
      <c r="CU388" s="181">
        <v>36526</v>
      </c>
      <c r="CV388" s="181">
        <v>36526</v>
      </c>
      <c r="CW388" s="181">
        <v>36526</v>
      </c>
      <c r="CX388" s="181">
        <v>36624</v>
      </c>
      <c r="CY388" s="135">
        <v>0.19061849833974248</v>
      </c>
      <c r="CZ388" s="134">
        <v>0</v>
      </c>
      <c r="DA388" s="135">
        <v>1.3333333333333334E-2</v>
      </c>
      <c r="DB388" s="135">
        <v>0</v>
      </c>
      <c r="DC388" s="135">
        <v>0</v>
      </c>
      <c r="DD388" s="135">
        <v>0</v>
      </c>
      <c r="DE388" s="140">
        <v>0.38666666666666666</v>
      </c>
      <c r="DF388" s="13" t="s">
        <v>820</v>
      </c>
      <c r="DG388" s="80" t="s">
        <v>820</v>
      </c>
      <c r="DH388" s="18" t="b">
        <v>0</v>
      </c>
      <c r="DI388" s="79"/>
      <c r="DJ388" s="79"/>
      <c r="DK388" s="192"/>
      <c r="DL388" s="174"/>
      <c r="DM388" s="193"/>
      <c r="DN388" s="135"/>
      <c r="DO388" s="79"/>
      <c r="DP388" s="79"/>
      <c r="DQ388" s="79"/>
      <c r="DR388" s="79"/>
      <c r="DS388" s="79"/>
      <c r="DT388" s="79"/>
      <c r="DU388" s="79"/>
      <c r="DV388" s="18"/>
      <c r="DW388" s="18"/>
      <c r="DX388" s="18"/>
      <c r="DY388" s="177"/>
      <c r="DZ388" s="177">
        <v>0</v>
      </c>
      <c r="EA388" s="177">
        <v>0</v>
      </c>
      <c r="EB388" s="177">
        <v>0</v>
      </c>
      <c r="EC388" s="177">
        <v>0</v>
      </c>
      <c r="ED388" s="177">
        <v>0</v>
      </c>
      <c r="EE388" s="177">
        <v>0</v>
      </c>
      <c r="EF388" s="177">
        <v>0</v>
      </c>
      <c r="EG388" s="177">
        <v>0</v>
      </c>
      <c r="EH388" s="177">
        <v>0</v>
      </c>
      <c r="EI388" s="177">
        <v>0</v>
      </c>
      <c r="EJ388" s="177">
        <v>0</v>
      </c>
      <c r="EK388" s="177">
        <v>0</v>
      </c>
      <c r="EL388" s="177">
        <v>0</v>
      </c>
      <c r="EM388" s="177">
        <v>0</v>
      </c>
      <c r="EN388" s="177">
        <v>0</v>
      </c>
      <c r="EO388" s="177">
        <v>0</v>
      </c>
      <c r="EP388" s="177">
        <v>0</v>
      </c>
      <c r="EQ388" s="177">
        <v>0</v>
      </c>
      <c r="ER388" s="177">
        <v>0</v>
      </c>
      <c r="ES388" s="177">
        <v>0</v>
      </c>
      <c r="ET388" s="177">
        <v>0</v>
      </c>
      <c r="EU388" s="177">
        <v>0</v>
      </c>
      <c r="EV388" s="177">
        <v>0</v>
      </c>
      <c r="EW388" s="177">
        <v>0</v>
      </c>
      <c r="EX388" s="177">
        <v>0</v>
      </c>
      <c r="EY388" s="177">
        <v>0</v>
      </c>
      <c r="EZ388" s="177">
        <v>0</v>
      </c>
      <c r="FA388" s="177">
        <v>0</v>
      </c>
      <c r="FB388" s="177">
        <v>0</v>
      </c>
      <c r="FC388" s="196"/>
      <c r="FD388" s="196"/>
      <c r="FE388" s="195">
        <v>187</v>
      </c>
      <c r="FF388" s="196"/>
      <c r="FG388" s="195">
        <v>187</v>
      </c>
      <c r="FH388" s="195">
        <v>187</v>
      </c>
      <c r="FI388" s="195">
        <v>187</v>
      </c>
      <c r="FJ388" s="195">
        <v>187</v>
      </c>
      <c r="FK388" s="195">
        <v>181</v>
      </c>
      <c r="FL388" s="195">
        <v>181</v>
      </c>
      <c r="FM388" s="195">
        <v>181</v>
      </c>
      <c r="FN388" s="195">
        <v>181</v>
      </c>
      <c r="FO388" s="195">
        <v>181</v>
      </c>
      <c r="FP388" s="195">
        <v>181</v>
      </c>
      <c r="FQ388" s="195">
        <v>181</v>
      </c>
      <c r="FR388" s="195">
        <v>181</v>
      </c>
      <c r="FS388" s="195">
        <v>181</v>
      </c>
      <c r="FT388" s="195">
        <v>181</v>
      </c>
      <c r="FU388" s="195">
        <v>181</v>
      </c>
      <c r="FV388" s="195">
        <v>181</v>
      </c>
      <c r="FW388" s="195">
        <v>181</v>
      </c>
      <c r="FX388" s="195">
        <v>181</v>
      </c>
      <c r="FY388" s="195">
        <v>181</v>
      </c>
      <c r="FZ388" s="195">
        <v>181</v>
      </c>
      <c r="GA388" s="195">
        <v>181</v>
      </c>
      <c r="GB388" s="195">
        <v>181</v>
      </c>
      <c r="GC388" s="195">
        <v>181</v>
      </c>
      <c r="GD388" s="195">
        <v>178</v>
      </c>
      <c r="GE388" s="195">
        <v>178</v>
      </c>
      <c r="GF388" s="195">
        <v>178</v>
      </c>
      <c r="GG388" s="195">
        <v>178</v>
      </c>
      <c r="GH388" s="195">
        <v>178</v>
      </c>
      <c r="GI388" s="195">
        <v>178</v>
      </c>
      <c r="GJ388" s="195">
        <v>178</v>
      </c>
      <c r="GK388" s="195">
        <v>178</v>
      </c>
      <c r="GL388" s="195">
        <v>178</v>
      </c>
      <c r="GM388" s="195">
        <v>178</v>
      </c>
      <c r="GN388" s="195">
        <v>178</v>
      </c>
      <c r="GO388" s="195">
        <v>178</v>
      </c>
      <c r="GP388" s="195">
        <v>178</v>
      </c>
      <c r="GQ388" s="195">
        <v>178</v>
      </c>
      <c r="GR388" s="195">
        <v>178</v>
      </c>
      <c r="GS388" s="195">
        <v>178</v>
      </c>
      <c r="GT388" s="195">
        <v>178</v>
      </c>
      <c r="GU388" s="195">
        <v>178</v>
      </c>
      <c r="GV388" s="195">
        <v>178</v>
      </c>
      <c r="GW388" s="195">
        <v>178</v>
      </c>
      <c r="GX388" s="195">
        <v>178</v>
      </c>
      <c r="GY388" s="195">
        <v>178</v>
      </c>
      <c r="GZ388" s="195">
        <v>178</v>
      </c>
      <c r="HA388" s="195">
        <v>178</v>
      </c>
      <c r="HB388" s="195">
        <v>178</v>
      </c>
      <c r="HC388" s="195">
        <v>178</v>
      </c>
      <c r="HD388" s="195">
        <v>178</v>
      </c>
      <c r="HE388" s="195">
        <v>1</v>
      </c>
      <c r="HF388" s="195">
        <v>178</v>
      </c>
      <c r="HG388" s="195">
        <v>178</v>
      </c>
      <c r="HH388" s="195">
        <v>178</v>
      </c>
      <c r="HI388" s="195">
        <v>178</v>
      </c>
      <c r="HJ388" s="195">
        <v>178</v>
      </c>
      <c r="HK388" s="195">
        <v>178</v>
      </c>
      <c r="HL388" s="196"/>
      <c r="HM388" s="195">
        <v>178</v>
      </c>
      <c r="HN388" s="195">
        <v>178</v>
      </c>
      <c r="HO388" s="195">
        <v>178</v>
      </c>
      <c r="HP388" s="195">
        <v>178</v>
      </c>
      <c r="HQ388" s="195">
        <v>178</v>
      </c>
      <c r="HR388" s="195">
        <v>178</v>
      </c>
      <c r="HS388" s="195">
        <v>178</v>
      </c>
      <c r="HT388" s="195">
        <v>178</v>
      </c>
      <c r="HU388" s="195">
        <v>178</v>
      </c>
      <c r="HV388" s="196"/>
      <c r="HW388" s="195">
        <v>178</v>
      </c>
      <c r="HX388" s="195">
        <v>178</v>
      </c>
      <c r="HY388" s="195">
        <v>178</v>
      </c>
      <c r="HZ388" s="195">
        <v>178</v>
      </c>
      <c r="IA388" s="195">
        <v>178</v>
      </c>
      <c r="IB388" s="195">
        <v>178</v>
      </c>
      <c r="IC388" s="195">
        <v>178</v>
      </c>
      <c r="ID388" s="195">
        <v>178</v>
      </c>
      <c r="IE388" s="195">
        <v>178</v>
      </c>
      <c r="IF388" s="195">
        <v>178</v>
      </c>
      <c r="IG388" s="195">
        <v>178</v>
      </c>
      <c r="IH388" s="195">
        <v>178</v>
      </c>
      <c r="II388" s="195">
        <v>178</v>
      </c>
      <c r="IJ388" s="195">
        <v>178</v>
      </c>
      <c r="IK388" s="195">
        <v>178</v>
      </c>
      <c r="IL388" s="195">
        <v>178</v>
      </c>
      <c r="IM388" s="195">
        <v>178</v>
      </c>
      <c r="IN388" s="195">
        <v>178</v>
      </c>
      <c r="IO388" s="195">
        <v>178</v>
      </c>
      <c r="IP388" s="195">
        <v>178</v>
      </c>
      <c r="IQ388" s="195">
        <v>178</v>
      </c>
      <c r="IR388" s="195">
        <v>178</v>
      </c>
      <c r="IS388" s="195">
        <v>178</v>
      </c>
      <c r="IT388" s="195">
        <v>178</v>
      </c>
      <c r="IU388" s="195">
        <v>178</v>
      </c>
      <c r="IV388" s="195">
        <v>178</v>
      </c>
      <c r="IW388" s="195">
        <v>178</v>
      </c>
      <c r="IX388" s="195">
        <v>178</v>
      </c>
      <c r="IY388" s="195">
        <v>178</v>
      </c>
      <c r="IZ388" s="196"/>
      <c r="JA388" s="195">
        <v>178</v>
      </c>
      <c r="JB388" s="195">
        <v>178</v>
      </c>
      <c r="JC388" s="195">
        <v>178</v>
      </c>
      <c r="JD388" s="195">
        <v>178</v>
      </c>
      <c r="JE388" s="195">
        <v>178</v>
      </c>
      <c r="JF388" s="195">
        <v>178</v>
      </c>
      <c r="JG388" s="195">
        <v>178</v>
      </c>
      <c r="JH388" s="195">
        <v>178</v>
      </c>
      <c r="JI388" s="195">
        <v>178</v>
      </c>
      <c r="JJ388" s="195"/>
      <c r="JK388" s="197">
        <v>178</v>
      </c>
      <c r="JL388" s="195">
        <v>178</v>
      </c>
      <c r="JM388" s="195">
        <v>178</v>
      </c>
      <c r="JN388" s="195">
        <v>178</v>
      </c>
      <c r="JO388" s="195">
        <v>178</v>
      </c>
      <c r="JP388" s="195">
        <v>178</v>
      </c>
      <c r="JQ388" s="196"/>
      <c r="JR388" s="195">
        <v>178</v>
      </c>
      <c r="JS388" s="195">
        <v>178</v>
      </c>
      <c r="JT388" s="195">
        <v>178</v>
      </c>
      <c r="JU388" s="195">
        <v>178</v>
      </c>
      <c r="JV388" s="195">
        <v>177</v>
      </c>
      <c r="JW388" s="195">
        <v>177</v>
      </c>
      <c r="JX388" s="195">
        <v>177</v>
      </c>
      <c r="JY388" s="195">
        <v>177</v>
      </c>
      <c r="JZ388" s="195">
        <v>177</v>
      </c>
      <c r="KA388" s="195">
        <v>177</v>
      </c>
      <c r="KB388" s="195">
        <v>177</v>
      </c>
      <c r="KC388" s="195">
        <v>177</v>
      </c>
      <c r="KD388" s="195">
        <v>177</v>
      </c>
      <c r="KE388" s="195">
        <v>177</v>
      </c>
      <c r="KF388" s="195">
        <v>177</v>
      </c>
      <c r="KG388" s="195">
        <v>177</v>
      </c>
      <c r="KH388" s="195">
        <v>177</v>
      </c>
      <c r="KI388" s="195">
        <v>177</v>
      </c>
      <c r="KJ388" s="195">
        <v>177</v>
      </c>
      <c r="KK388" s="195">
        <v>177</v>
      </c>
      <c r="KL388" s="195">
        <v>177</v>
      </c>
      <c r="KM388" s="195">
        <v>177</v>
      </c>
      <c r="KN388" s="195">
        <v>177</v>
      </c>
      <c r="KO388" s="195">
        <v>177</v>
      </c>
      <c r="KP388" s="195">
        <v>177</v>
      </c>
      <c r="KQ388" s="195">
        <v>177</v>
      </c>
      <c r="KR388" s="195">
        <v>177</v>
      </c>
      <c r="KS388" s="195">
        <v>177</v>
      </c>
      <c r="KT388" s="195">
        <v>177</v>
      </c>
      <c r="KU388" s="195">
        <v>177</v>
      </c>
      <c r="KV388" s="195">
        <v>176</v>
      </c>
      <c r="KW388" s="195">
        <v>176</v>
      </c>
      <c r="KX388" s="196"/>
      <c r="KY388" s="196"/>
      <c r="KZ388" s="196"/>
      <c r="LA388" s="196"/>
      <c r="LB388" s="195">
        <v>170</v>
      </c>
      <c r="LC388" s="195">
        <v>178</v>
      </c>
      <c r="LD388" s="195">
        <v>178</v>
      </c>
      <c r="LE388" s="195">
        <v>169</v>
      </c>
      <c r="LF388" s="195">
        <v>0</v>
      </c>
      <c r="LG388" s="195">
        <v>169</v>
      </c>
      <c r="LH388" s="196"/>
      <c r="LI388" s="196"/>
      <c r="LJ388" s="196"/>
      <c r="LK388" s="196"/>
      <c r="LL388" s="196"/>
      <c r="LM388" s="196"/>
      <c r="LN388" s="196"/>
      <c r="LO388" s="196"/>
      <c r="LP388" s="196"/>
      <c r="LQ388" s="195">
        <v>169</v>
      </c>
      <c r="LR388" s="196"/>
      <c r="LS388" s="196"/>
      <c r="LT388" s="196"/>
      <c r="LU388" s="196"/>
      <c r="LV388" s="196"/>
      <c r="LW388" s="196"/>
      <c r="LX388" s="196"/>
      <c r="LY388" s="196"/>
      <c r="LZ388" s="196"/>
      <c r="MA388" s="196"/>
      <c r="MB388" s="196"/>
      <c r="MC388" s="196"/>
      <c r="MD388" s="196"/>
      <c r="ME388" s="196"/>
      <c r="MF388" s="196"/>
      <c r="MG388" s="196"/>
      <c r="MH388" s="196"/>
      <c r="MI388" s="196"/>
      <c r="MJ388" s="196"/>
      <c r="MK388" s="196"/>
      <c r="ML388" s="196"/>
      <c r="MM388" s="196"/>
      <c r="MN388" s="195">
        <v>169</v>
      </c>
      <c r="MO388" s="195">
        <v>165</v>
      </c>
      <c r="MP388" s="196"/>
      <c r="MQ388" s="195">
        <v>165</v>
      </c>
      <c r="MR388" s="196"/>
      <c r="MS388" s="196"/>
      <c r="MT388" s="196"/>
      <c r="MU388" s="196"/>
      <c r="MV388" s="196"/>
      <c r="MW388" s="196"/>
      <c r="MX388" s="196"/>
      <c r="MY388" s="196"/>
      <c r="MZ388" s="196"/>
      <c r="NA388" s="195">
        <v>165</v>
      </c>
      <c r="NB388" s="196"/>
      <c r="NC388" s="196"/>
      <c r="ND388" s="196"/>
      <c r="NE388" s="196"/>
      <c r="NF388" s="196"/>
      <c r="NG388" s="196"/>
      <c r="NH388" s="196"/>
      <c r="NI388" s="196"/>
      <c r="NJ388" s="196"/>
      <c r="NK388" s="196"/>
      <c r="NL388" s="196"/>
      <c r="NM388" s="196"/>
      <c r="NN388" s="196"/>
      <c r="NO388" s="196"/>
      <c r="NP388" s="196"/>
      <c r="NQ388" s="196"/>
      <c r="NR388" s="196"/>
      <c r="NS388" s="196"/>
      <c r="NT388" s="196"/>
      <c r="NU388" s="196"/>
      <c r="NV388" s="196"/>
      <c r="NW388" s="196"/>
      <c r="NX388" s="196"/>
      <c r="NY388" s="196"/>
      <c r="NZ388" s="196"/>
      <c r="OA388" s="196"/>
      <c r="OB388" s="196"/>
      <c r="OC388" s="196"/>
      <c r="OD388" s="196"/>
      <c r="OE388" s="196"/>
      <c r="OF388" s="196"/>
      <c r="OG388" s="196"/>
      <c r="OH388" s="196"/>
      <c r="OI388" s="196"/>
      <c r="OJ388" s="196"/>
      <c r="OK388" s="196"/>
      <c r="OL388" s="196"/>
      <c r="OM388" s="196"/>
      <c r="ON388" s="196"/>
      <c r="OO388" s="196"/>
      <c r="OP388" s="196"/>
      <c r="OQ388" s="196"/>
      <c r="OR388" s="196"/>
      <c r="OS388" s="196"/>
      <c r="OT388" s="196"/>
      <c r="OU388" s="196"/>
      <c r="OV388" s="196"/>
      <c r="OW388" s="196"/>
      <c r="OX388" s="196"/>
      <c r="OY388" s="196"/>
      <c r="OZ388" s="196"/>
      <c r="PA388" s="196"/>
      <c r="PB388" s="196"/>
      <c r="PC388" s="196"/>
      <c r="PD388" s="196"/>
      <c r="PE388" s="196"/>
      <c r="PF388" s="196"/>
      <c r="PG388" s="196"/>
      <c r="PH388" s="196"/>
      <c r="PI388" s="196"/>
      <c r="PJ388" s="196"/>
      <c r="PK388" s="196"/>
      <c r="PL388" s="196"/>
      <c r="PM388" s="196"/>
      <c r="PN388" s="196"/>
      <c r="PO388" s="196"/>
      <c r="PP388" s="196"/>
      <c r="PQ388" s="196"/>
      <c r="PR388" s="196"/>
      <c r="PS388" s="196"/>
      <c r="PT388" s="196"/>
      <c r="PU388" s="196"/>
      <c r="PV388" s="196"/>
      <c r="PW388" s="196"/>
      <c r="PX388" s="261"/>
      <c r="PY388" s="261"/>
      <c r="PZ388" s="261"/>
      <c r="QA388" s="261"/>
      <c r="QB388" s="261"/>
      <c r="QC388" s="261"/>
      <c r="QD388" s="261"/>
      <c r="QE388" s="261"/>
      <c r="QF388" s="261"/>
      <c r="QG388" s="261"/>
      <c r="QH388" s="261"/>
      <c r="QI388" s="261"/>
      <c r="QJ388" s="261"/>
      <c r="QK388" s="261"/>
      <c r="QL388" s="261"/>
      <c r="QM388" s="261"/>
      <c r="QN388" s="261"/>
      <c r="QO388" s="261"/>
      <c r="QP388" s="261"/>
      <c r="QQ388" s="261"/>
      <c r="QR388" s="261"/>
      <c r="QS388" s="261"/>
      <c r="QT388" s="261"/>
      <c r="QU388" s="261"/>
      <c r="QV388" s="261"/>
      <c r="QW388" s="261"/>
      <c r="QX388" s="261"/>
      <c r="QY388" s="261"/>
      <c r="QZ388" s="261"/>
      <c r="RA388" s="261"/>
      <c r="RB388" s="261"/>
      <c r="RC388" s="261"/>
      <c r="RD388" s="261"/>
      <c r="RE388" s="261"/>
      <c r="RF388" s="261"/>
      <c r="RG388" s="261"/>
      <c r="RH388" s="261"/>
      <c r="RI388" s="261"/>
      <c r="RJ388" s="261"/>
      <c r="RK388" s="261"/>
      <c r="RL388" s="261"/>
      <c r="RM388" s="261"/>
      <c r="RN388" s="261"/>
      <c r="RO388" s="261"/>
      <c r="RP388" s="261"/>
      <c r="RQ388" s="261"/>
      <c r="RR388" s="261"/>
      <c r="RS388" s="261"/>
      <c r="RT388" s="261"/>
      <c r="RU388" s="261"/>
      <c r="RV388" s="261"/>
      <c r="RW388" s="261"/>
      <c r="RX388" s="261"/>
      <c r="RY388" s="261"/>
      <c r="RZ388" s="261"/>
      <c r="SA388" s="261"/>
      <c r="SB388" s="261"/>
      <c r="SC388" s="261"/>
      <c r="SD388" s="261"/>
      <c r="SE388" s="261"/>
    </row>
    <row r="389" spans="1:499" x14ac:dyDescent="0.2">
      <c r="A389" s="230" t="s">
        <v>830</v>
      </c>
      <c r="B389" s="231" t="s">
        <v>5531</v>
      </c>
      <c r="C389" s="225"/>
      <c r="D389" s="225"/>
      <c r="E389" s="225"/>
      <c r="F389" s="226" t="s">
        <v>6135</v>
      </c>
      <c r="G389" s="226" t="s">
        <v>5804</v>
      </c>
      <c r="H389" s="226" t="s">
        <v>5804</v>
      </c>
      <c r="I389" s="226" t="s">
        <v>6133</v>
      </c>
      <c r="J389" s="226"/>
      <c r="K389" s="226"/>
      <c r="L389" s="226"/>
      <c r="M389" s="226"/>
      <c r="N389" s="226" t="s">
        <v>5788</v>
      </c>
      <c r="O389" s="226" t="s">
        <v>5785</v>
      </c>
      <c r="P389" s="226"/>
      <c r="Q389" s="237">
        <v>0</v>
      </c>
      <c r="R389" s="238"/>
      <c r="S389" s="238"/>
      <c r="T389" s="238"/>
      <c r="U389" s="238"/>
      <c r="V389" s="238"/>
      <c r="W389" s="232" t="s">
        <v>5555</v>
      </c>
      <c r="X389" s="232"/>
      <c r="Y389" s="232" t="s">
        <v>5556</v>
      </c>
      <c r="Z389" s="235">
        <v>14.11</v>
      </c>
      <c r="AA389" s="235">
        <v>19.05</v>
      </c>
      <c r="AB389" s="235">
        <v>0</v>
      </c>
      <c r="AC389" s="224">
        <v>36526</v>
      </c>
      <c r="AD389" s="224">
        <v>36526</v>
      </c>
      <c r="AE389" s="125">
        <v>14</v>
      </c>
      <c r="AF389" s="125">
        <v>14</v>
      </c>
      <c r="AG389" s="125">
        <v>24</v>
      </c>
      <c r="AH389" s="236">
        <v>1</v>
      </c>
      <c r="AI389" s="236"/>
      <c r="AJ389" s="125" t="s">
        <v>6258</v>
      </c>
      <c r="AK389" s="175"/>
      <c r="AL389" s="125" t="s">
        <v>820</v>
      </c>
      <c r="AM389" s="27" t="s">
        <v>820</v>
      </c>
      <c r="AN389" s="126">
        <v>0.35</v>
      </c>
      <c r="AO389" s="126">
        <v>0</v>
      </c>
      <c r="AP389" s="126">
        <v>120.7</v>
      </c>
      <c r="AQ389" s="126">
        <v>0.7</v>
      </c>
      <c r="AR389" s="125">
        <v>0</v>
      </c>
      <c r="AS389" s="125">
        <v>0</v>
      </c>
      <c r="AT389" s="178"/>
      <c r="AU389" s="178"/>
      <c r="AV389" s="178"/>
      <c r="AW389" s="239" t="s">
        <v>914</v>
      </c>
      <c r="AX389" s="239" t="s">
        <v>5409</v>
      </c>
      <c r="AY389" s="127"/>
      <c r="AZ389" s="127"/>
      <c r="BA389" s="128">
        <v>1</v>
      </c>
      <c r="BB389" s="128" t="s">
        <v>489</v>
      </c>
      <c r="BC389" s="128"/>
      <c r="BD389" s="128">
        <v>1</v>
      </c>
      <c r="BE389" s="129" t="s">
        <v>541</v>
      </c>
      <c r="BF389" s="130">
        <v>1</v>
      </c>
      <c r="BG389" s="240"/>
      <c r="BH389" s="241"/>
      <c r="BI389" s="190"/>
      <c r="BJ389" s="131">
        <v>0</v>
      </c>
      <c r="BK389" s="191">
        <v>16</v>
      </c>
      <c r="BL389" s="13">
        <v>0</v>
      </c>
      <c r="BM389" s="13">
        <v>0</v>
      </c>
      <c r="BN389" s="27" t="s">
        <v>702</v>
      </c>
      <c r="BO389" s="13" t="s">
        <v>702</v>
      </c>
      <c r="BP389" s="222">
        <v>0</v>
      </c>
      <c r="BQ389" s="132"/>
      <c r="BR389" s="133"/>
      <c r="BS389" s="125">
        <v>1000000000</v>
      </c>
      <c r="BT389" s="134">
        <v>169</v>
      </c>
      <c r="BU389" s="135">
        <v>0</v>
      </c>
      <c r="BV389" s="134">
        <v>0</v>
      </c>
      <c r="BW389" s="136">
        <v>0</v>
      </c>
      <c r="BX389" s="136">
        <v>0</v>
      </c>
      <c r="BY389" s="136">
        <v>0</v>
      </c>
      <c r="BZ389" s="134">
        <v>0</v>
      </c>
      <c r="CA389" s="134">
        <v>0</v>
      </c>
      <c r="CB389" s="134">
        <v>169</v>
      </c>
      <c r="CC389" s="135">
        <v>0</v>
      </c>
      <c r="CD389" s="134"/>
      <c r="CE389" s="134"/>
      <c r="CF389" s="137">
        <v>0</v>
      </c>
      <c r="CG389" s="134">
        <v>0</v>
      </c>
      <c r="CH389" s="132"/>
      <c r="CI389" s="132"/>
      <c r="CJ389" s="229" t="s">
        <v>820</v>
      </c>
      <c r="CK389" s="233" t="s">
        <v>820</v>
      </c>
      <c r="CL389" s="138">
        <v>0</v>
      </c>
      <c r="CM389" s="138">
        <v>0</v>
      </c>
      <c r="CN389" s="135">
        <v>0</v>
      </c>
      <c r="CO389" s="135">
        <v>0</v>
      </c>
      <c r="CP389" s="139"/>
      <c r="CQ389" s="135">
        <v>0</v>
      </c>
      <c r="CR389" s="179">
        <v>42304</v>
      </c>
      <c r="CS389" s="180">
        <v>43395</v>
      </c>
      <c r="CT389" s="181">
        <v>43493</v>
      </c>
      <c r="CU389" s="181">
        <v>36526</v>
      </c>
      <c r="CV389" s="181">
        <v>36526</v>
      </c>
      <c r="CW389" s="181">
        <v>36526</v>
      </c>
      <c r="CX389" s="181">
        <v>36624</v>
      </c>
      <c r="CY389" s="135">
        <v>0.18894123054997891</v>
      </c>
      <c r="CZ389" s="134">
        <v>0</v>
      </c>
      <c r="DA389" s="135">
        <v>1.3333333333333334E-2</v>
      </c>
      <c r="DB389" s="135">
        <v>0</v>
      </c>
      <c r="DC389" s="135">
        <v>0</v>
      </c>
      <c r="DD389" s="135">
        <v>0</v>
      </c>
      <c r="DE389" s="140">
        <v>0.38666666666666666</v>
      </c>
      <c r="DF389" s="13" t="s">
        <v>820</v>
      </c>
      <c r="DG389" s="80" t="s">
        <v>820</v>
      </c>
      <c r="DH389" s="18" t="b">
        <v>0</v>
      </c>
      <c r="DI389" s="79"/>
      <c r="DJ389" s="79"/>
      <c r="DK389" s="192"/>
      <c r="DL389" s="174"/>
      <c r="DM389" s="193"/>
      <c r="DN389" s="135"/>
      <c r="DO389" s="79"/>
      <c r="DP389" s="79"/>
      <c r="DQ389" s="79"/>
      <c r="DR389" s="79"/>
      <c r="DS389" s="79"/>
      <c r="DT389" s="79"/>
      <c r="DU389" s="79"/>
      <c r="DV389" s="18"/>
      <c r="DW389" s="18"/>
      <c r="DX389" s="18"/>
      <c r="DY389" s="177"/>
      <c r="DZ389" s="177">
        <v>0</v>
      </c>
      <c r="EA389" s="177">
        <v>0</v>
      </c>
      <c r="EB389" s="177">
        <v>0</v>
      </c>
      <c r="EC389" s="177">
        <v>0</v>
      </c>
      <c r="ED389" s="177">
        <v>0</v>
      </c>
      <c r="EE389" s="177">
        <v>0</v>
      </c>
      <c r="EF389" s="177">
        <v>0</v>
      </c>
      <c r="EG389" s="177">
        <v>0</v>
      </c>
      <c r="EH389" s="177">
        <v>0</v>
      </c>
      <c r="EI389" s="177">
        <v>0</v>
      </c>
      <c r="EJ389" s="177">
        <v>0</v>
      </c>
      <c r="EK389" s="177">
        <v>0</v>
      </c>
      <c r="EL389" s="177">
        <v>0</v>
      </c>
      <c r="EM389" s="177">
        <v>0</v>
      </c>
      <c r="EN389" s="177">
        <v>0</v>
      </c>
      <c r="EO389" s="177">
        <v>0</v>
      </c>
      <c r="EP389" s="177">
        <v>0</v>
      </c>
      <c r="EQ389" s="177">
        <v>0</v>
      </c>
      <c r="ER389" s="177">
        <v>0</v>
      </c>
      <c r="ES389" s="177">
        <v>0</v>
      </c>
      <c r="ET389" s="177">
        <v>0</v>
      </c>
      <c r="EU389" s="177">
        <v>0</v>
      </c>
      <c r="EV389" s="177">
        <v>0</v>
      </c>
      <c r="EW389" s="177">
        <v>0</v>
      </c>
      <c r="EX389" s="177">
        <v>0</v>
      </c>
      <c r="EY389" s="177">
        <v>0</v>
      </c>
      <c r="EZ389" s="177">
        <v>0</v>
      </c>
      <c r="FA389" s="177">
        <v>0</v>
      </c>
      <c r="FB389" s="177">
        <v>0</v>
      </c>
      <c r="FC389" s="198"/>
      <c r="FD389" s="198"/>
      <c r="FE389" s="197">
        <v>174</v>
      </c>
      <c r="FF389" s="198"/>
      <c r="FG389" s="195">
        <v>172</v>
      </c>
      <c r="FH389" s="195">
        <v>172</v>
      </c>
      <c r="FI389" s="197">
        <v>172</v>
      </c>
      <c r="FJ389" s="197">
        <v>172</v>
      </c>
      <c r="FK389" s="197">
        <v>172</v>
      </c>
      <c r="FL389" s="197">
        <v>172</v>
      </c>
      <c r="FM389" s="197">
        <v>172</v>
      </c>
      <c r="FN389" s="197">
        <v>172</v>
      </c>
      <c r="FO389" s="197">
        <v>172</v>
      </c>
      <c r="FP389" s="197">
        <v>172</v>
      </c>
      <c r="FQ389" s="197">
        <v>172</v>
      </c>
      <c r="FR389" s="197">
        <v>172</v>
      </c>
      <c r="FS389" s="197">
        <v>172</v>
      </c>
      <c r="FT389" s="197">
        <v>172</v>
      </c>
      <c r="FU389" s="197">
        <v>172</v>
      </c>
      <c r="FV389" s="197">
        <v>172</v>
      </c>
      <c r="FW389" s="197">
        <v>172</v>
      </c>
      <c r="FX389" s="197">
        <v>172</v>
      </c>
      <c r="FY389" s="197">
        <v>172</v>
      </c>
      <c r="FZ389" s="197">
        <v>172</v>
      </c>
      <c r="GA389" s="197">
        <v>172</v>
      </c>
      <c r="GB389" s="197">
        <v>172</v>
      </c>
      <c r="GC389" s="197">
        <v>172</v>
      </c>
      <c r="GD389" s="197">
        <v>171</v>
      </c>
      <c r="GE389" s="197">
        <v>171</v>
      </c>
      <c r="GF389" s="197">
        <v>171</v>
      </c>
      <c r="GG389" s="197">
        <v>171</v>
      </c>
      <c r="GH389" s="197">
        <v>171</v>
      </c>
      <c r="GI389" s="197">
        <v>171</v>
      </c>
      <c r="GJ389" s="197">
        <v>171</v>
      </c>
      <c r="GK389" s="197">
        <v>171</v>
      </c>
      <c r="GL389" s="197">
        <v>171</v>
      </c>
      <c r="GM389" s="197">
        <v>171</v>
      </c>
      <c r="GN389" s="197">
        <v>171</v>
      </c>
      <c r="GO389" s="197">
        <v>171</v>
      </c>
      <c r="GP389" s="197">
        <v>171</v>
      </c>
      <c r="GQ389" s="197">
        <v>171</v>
      </c>
      <c r="GR389" s="197">
        <v>171</v>
      </c>
      <c r="GS389" s="197">
        <v>171</v>
      </c>
      <c r="GT389" s="197">
        <v>171</v>
      </c>
      <c r="GU389" s="197">
        <v>171</v>
      </c>
      <c r="GV389" s="197">
        <v>171</v>
      </c>
      <c r="GW389" s="197">
        <v>171</v>
      </c>
      <c r="GX389" s="197">
        <v>171</v>
      </c>
      <c r="GY389" s="197">
        <v>171</v>
      </c>
      <c r="GZ389" s="197">
        <v>171</v>
      </c>
      <c r="HA389" s="197">
        <v>171</v>
      </c>
      <c r="HB389" s="197">
        <v>171</v>
      </c>
      <c r="HC389" s="197">
        <v>171</v>
      </c>
      <c r="HD389" s="197">
        <v>171</v>
      </c>
      <c r="HE389" s="197">
        <v>1</v>
      </c>
      <c r="HF389" s="197">
        <v>171</v>
      </c>
      <c r="HG389" s="197">
        <v>171</v>
      </c>
      <c r="HH389" s="197">
        <v>171</v>
      </c>
      <c r="HI389" s="197">
        <v>171</v>
      </c>
      <c r="HJ389" s="197">
        <v>171</v>
      </c>
      <c r="HK389" s="197">
        <v>171</v>
      </c>
      <c r="HL389" s="198"/>
      <c r="HM389" s="197">
        <v>171</v>
      </c>
      <c r="HN389" s="197">
        <v>171</v>
      </c>
      <c r="HO389" s="197">
        <v>171</v>
      </c>
      <c r="HP389" s="197">
        <v>171</v>
      </c>
      <c r="HQ389" s="197">
        <v>171</v>
      </c>
      <c r="HR389" s="197">
        <v>171</v>
      </c>
      <c r="HS389" s="197">
        <v>171</v>
      </c>
      <c r="HT389" s="197">
        <v>171</v>
      </c>
      <c r="HU389" s="197">
        <v>171</v>
      </c>
      <c r="HV389" s="198"/>
      <c r="HW389" s="197">
        <v>171</v>
      </c>
      <c r="HX389" s="197">
        <v>171</v>
      </c>
      <c r="HY389" s="197">
        <v>171</v>
      </c>
      <c r="HZ389" s="197">
        <v>171</v>
      </c>
      <c r="IA389" s="197">
        <v>171</v>
      </c>
      <c r="IB389" s="197">
        <v>171</v>
      </c>
      <c r="IC389" s="197">
        <v>171</v>
      </c>
      <c r="ID389" s="197">
        <v>171</v>
      </c>
      <c r="IE389" s="197">
        <v>171</v>
      </c>
      <c r="IF389" s="197">
        <v>171</v>
      </c>
      <c r="IG389" s="197">
        <v>171</v>
      </c>
      <c r="IH389" s="197">
        <v>171</v>
      </c>
      <c r="II389" s="197">
        <v>171</v>
      </c>
      <c r="IJ389" s="197">
        <v>171</v>
      </c>
      <c r="IK389" s="197">
        <v>171</v>
      </c>
      <c r="IL389" s="197">
        <v>171</v>
      </c>
      <c r="IM389" s="197">
        <v>171</v>
      </c>
      <c r="IN389" s="197">
        <v>171</v>
      </c>
      <c r="IO389" s="197">
        <v>171</v>
      </c>
      <c r="IP389" s="197">
        <v>171</v>
      </c>
      <c r="IQ389" s="197">
        <v>171</v>
      </c>
      <c r="IR389" s="197">
        <v>171</v>
      </c>
      <c r="IS389" s="197">
        <v>171</v>
      </c>
      <c r="IT389" s="197">
        <v>171</v>
      </c>
      <c r="IU389" s="197">
        <v>171</v>
      </c>
      <c r="IV389" s="197">
        <v>171</v>
      </c>
      <c r="IW389" s="197">
        <v>171</v>
      </c>
      <c r="IX389" s="197">
        <v>171</v>
      </c>
      <c r="IY389" s="197">
        <v>171</v>
      </c>
      <c r="IZ389" s="198"/>
      <c r="JA389" s="197">
        <v>171</v>
      </c>
      <c r="JB389" s="197">
        <v>171</v>
      </c>
      <c r="JC389" s="197">
        <v>171</v>
      </c>
      <c r="JD389" s="195">
        <v>171</v>
      </c>
      <c r="JE389" s="195">
        <v>171</v>
      </c>
      <c r="JF389" s="195">
        <v>171</v>
      </c>
      <c r="JG389" s="195">
        <v>171</v>
      </c>
      <c r="JH389" s="195">
        <v>171</v>
      </c>
      <c r="JI389" s="195">
        <v>171</v>
      </c>
      <c r="JJ389" s="195"/>
      <c r="JK389" s="197">
        <v>171</v>
      </c>
      <c r="JL389" s="197">
        <v>171</v>
      </c>
      <c r="JM389" s="197">
        <v>171</v>
      </c>
      <c r="JN389" s="197">
        <v>171</v>
      </c>
      <c r="JO389" s="197">
        <v>171</v>
      </c>
      <c r="JP389" s="197">
        <v>171</v>
      </c>
      <c r="JQ389" s="198"/>
      <c r="JR389" s="197">
        <v>171</v>
      </c>
      <c r="JS389" s="197">
        <v>171</v>
      </c>
      <c r="JT389" s="197">
        <v>171</v>
      </c>
      <c r="JU389" s="197">
        <v>171</v>
      </c>
      <c r="JV389" s="197">
        <v>171</v>
      </c>
      <c r="JW389" s="197">
        <v>171</v>
      </c>
      <c r="JX389" s="197">
        <v>171</v>
      </c>
      <c r="JY389" s="197">
        <v>171</v>
      </c>
      <c r="JZ389" s="197">
        <v>171</v>
      </c>
      <c r="KA389" s="197">
        <v>171</v>
      </c>
      <c r="KB389" s="197">
        <v>171</v>
      </c>
      <c r="KC389" s="197">
        <v>171</v>
      </c>
      <c r="KD389" s="197">
        <v>171</v>
      </c>
      <c r="KE389" s="197">
        <v>171</v>
      </c>
      <c r="KF389" s="197">
        <v>171</v>
      </c>
      <c r="KG389" s="197">
        <v>171</v>
      </c>
      <c r="KH389" s="197">
        <v>171</v>
      </c>
      <c r="KI389" s="197">
        <v>171</v>
      </c>
      <c r="KJ389" s="197">
        <v>171</v>
      </c>
      <c r="KK389" s="197">
        <v>171</v>
      </c>
      <c r="KL389" s="197">
        <v>171</v>
      </c>
      <c r="KM389" s="197">
        <v>171</v>
      </c>
      <c r="KN389" s="197">
        <v>171</v>
      </c>
      <c r="KO389" s="197">
        <v>171</v>
      </c>
      <c r="KP389" s="197">
        <v>171</v>
      </c>
      <c r="KQ389" s="197">
        <v>171</v>
      </c>
      <c r="KR389" s="197">
        <v>171</v>
      </c>
      <c r="KS389" s="197">
        <v>171</v>
      </c>
      <c r="KT389" s="197">
        <v>171</v>
      </c>
      <c r="KU389" s="197">
        <v>171</v>
      </c>
      <c r="KV389" s="197">
        <v>171</v>
      </c>
      <c r="KW389" s="197">
        <v>171</v>
      </c>
      <c r="KX389" s="198"/>
      <c r="KY389" s="198"/>
      <c r="KZ389" s="198"/>
      <c r="LA389" s="198"/>
      <c r="LB389" s="197">
        <v>170</v>
      </c>
      <c r="LC389" s="197">
        <v>171</v>
      </c>
      <c r="LD389" s="197">
        <v>171</v>
      </c>
      <c r="LE389" s="197">
        <v>169</v>
      </c>
      <c r="LF389" s="197">
        <v>0</v>
      </c>
      <c r="LG389" s="197">
        <v>169</v>
      </c>
      <c r="LH389" s="198"/>
      <c r="LI389" s="198"/>
      <c r="LJ389" s="198"/>
      <c r="LK389" s="198"/>
      <c r="LL389" s="198"/>
      <c r="LM389" s="198"/>
      <c r="LN389" s="198"/>
      <c r="LO389" s="198"/>
      <c r="LP389" s="198"/>
      <c r="LQ389" s="197">
        <v>169</v>
      </c>
      <c r="LR389" s="198"/>
      <c r="LS389" s="198"/>
      <c r="LT389" s="198"/>
      <c r="LU389" s="198"/>
      <c r="LV389" s="198"/>
      <c r="LW389" s="198"/>
      <c r="LX389" s="198"/>
      <c r="LY389" s="198"/>
      <c r="LZ389" s="198"/>
      <c r="MA389" s="198"/>
      <c r="MB389" s="198"/>
      <c r="MC389" s="198"/>
      <c r="MD389" s="198"/>
      <c r="ME389" s="198"/>
      <c r="MF389" s="198"/>
      <c r="MG389" s="198"/>
      <c r="MH389" s="198"/>
      <c r="MI389" s="198"/>
      <c r="MJ389" s="198"/>
      <c r="MK389" s="198"/>
      <c r="ML389" s="198"/>
      <c r="MM389" s="198"/>
      <c r="MN389" s="197">
        <v>169</v>
      </c>
      <c r="MO389" s="197">
        <v>169</v>
      </c>
      <c r="MP389" s="198"/>
      <c r="MQ389" s="197">
        <v>169</v>
      </c>
      <c r="MR389" s="198"/>
      <c r="MS389" s="198"/>
      <c r="MT389" s="198"/>
      <c r="MU389" s="198"/>
      <c r="MV389" s="198"/>
      <c r="MW389" s="198"/>
      <c r="MX389" s="198"/>
      <c r="MY389" s="198"/>
      <c r="MZ389" s="198"/>
      <c r="NA389" s="197">
        <v>169</v>
      </c>
      <c r="NB389" s="198"/>
      <c r="NC389" s="198"/>
      <c r="ND389" s="198"/>
      <c r="NE389" s="198"/>
      <c r="NF389" s="198"/>
      <c r="NG389" s="198"/>
      <c r="NH389" s="198"/>
      <c r="NI389" s="198"/>
      <c r="NJ389" s="198"/>
      <c r="NK389" s="198"/>
      <c r="NL389" s="198"/>
      <c r="NM389" s="198"/>
      <c r="NN389" s="198"/>
      <c r="NO389" s="198"/>
      <c r="NP389" s="198"/>
      <c r="NQ389" s="198"/>
      <c r="NR389" s="198"/>
      <c r="NS389" s="198"/>
      <c r="NT389" s="198"/>
      <c r="NU389" s="198"/>
      <c r="NV389" s="198"/>
      <c r="NW389" s="198"/>
      <c r="NX389" s="198"/>
      <c r="NY389" s="198"/>
      <c r="NZ389" s="198"/>
      <c r="OA389" s="198"/>
      <c r="OB389" s="198"/>
      <c r="OC389" s="198"/>
      <c r="OD389" s="198"/>
      <c r="OE389" s="198"/>
      <c r="OF389" s="198"/>
      <c r="OG389" s="198"/>
      <c r="OH389" s="198"/>
      <c r="OI389" s="198"/>
      <c r="OJ389" s="198"/>
      <c r="OK389" s="198"/>
      <c r="OL389" s="198"/>
      <c r="OM389" s="198"/>
      <c r="ON389" s="198"/>
      <c r="OO389" s="198"/>
      <c r="OP389" s="198"/>
      <c r="OQ389" s="198"/>
      <c r="OR389" s="198"/>
      <c r="OS389" s="198"/>
      <c r="OT389" s="198"/>
      <c r="OU389" s="198"/>
      <c r="OV389" s="198"/>
      <c r="OW389" s="198"/>
      <c r="OX389" s="198"/>
      <c r="OY389" s="198"/>
      <c r="OZ389" s="198"/>
      <c r="PA389" s="198"/>
      <c r="PB389" s="198"/>
      <c r="PC389" s="198"/>
      <c r="PD389" s="198"/>
      <c r="PE389" s="198"/>
      <c r="PF389" s="198"/>
      <c r="PG389" s="198"/>
      <c r="PH389" s="198"/>
      <c r="PI389" s="198"/>
      <c r="PJ389" s="198"/>
      <c r="PK389" s="198"/>
      <c r="PL389" s="198"/>
      <c r="PM389" s="198"/>
      <c r="PN389" s="198"/>
      <c r="PO389" s="198"/>
      <c r="PP389" s="198"/>
      <c r="PQ389" s="198"/>
      <c r="PR389" s="198"/>
      <c r="PS389" s="198"/>
      <c r="PT389" s="198"/>
      <c r="PU389" s="198"/>
      <c r="PV389" s="198"/>
      <c r="PW389" s="198"/>
      <c r="PX389" s="261"/>
      <c r="PY389" s="261"/>
      <c r="PZ389" s="261"/>
      <c r="QA389" s="261"/>
      <c r="QB389" s="261"/>
      <c r="QC389" s="261"/>
      <c r="QD389" s="261"/>
      <c r="QE389" s="261"/>
      <c r="QF389" s="261"/>
      <c r="QG389" s="261"/>
      <c r="QH389" s="261"/>
      <c r="QI389" s="261"/>
      <c r="QJ389" s="261"/>
      <c r="QK389" s="261"/>
      <c r="QL389" s="261"/>
      <c r="QM389" s="261"/>
      <c r="QN389" s="261"/>
      <c r="QO389" s="261"/>
      <c r="QP389" s="261"/>
      <c r="QQ389" s="261"/>
      <c r="QR389" s="261"/>
      <c r="QS389" s="261"/>
      <c r="QT389" s="261"/>
      <c r="QU389" s="261"/>
      <c r="QV389" s="261"/>
      <c r="QW389" s="261"/>
      <c r="QX389" s="261"/>
      <c r="QY389" s="261"/>
      <c r="QZ389" s="261"/>
      <c r="RA389" s="261"/>
      <c r="RB389" s="261"/>
      <c r="RC389" s="261"/>
      <c r="RD389" s="261"/>
      <c r="RE389" s="261"/>
      <c r="RF389" s="261"/>
      <c r="RG389" s="261"/>
      <c r="RH389" s="261"/>
      <c r="RI389" s="261"/>
      <c r="RJ389" s="261"/>
      <c r="RK389" s="261"/>
      <c r="RL389" s="261"/>
      <c r="RM389" s="261"/>
      <c r="RN389" s="261"/>
      <c r="RO389" s="261"/>
      <c r="RP389" s="261"/>
      <c r="RQ389" s="261"/>
      <c r="RR389" s="261"/>
      <c r="RS389" s="261"/>
      <c r="RT389" s="261"/>
      <c r="RU389" s="261"/>
      <c r="RV389" s="261"/>
      <c r="RW389" s="261"/>
      <c r="RX389" s="261"/>
      <c r="RY389" s="261"/>
      <c r="RZ389" s="261"/>
      <c r="SA389" s="261"/>
      <c r="SB389" s="261"/>
      <c r="SC389" s="261"/>
      <c r="SD389" s="261"/>
      <c r="SE389" s="261"/>
    </row>
    <row r="390" spans="1:499" x14ac:dyDescent="0.2">
      <c r="A390" s="230" t="s">
        <v>830</v>
      </c>
      <c r="B390" s="231" t="s">
        <v>5532</v>
      </c>
      <c r="C390" s="225"/>
      <c r="D390" s="225"/>
      <c r="E390" s="225"/>
      <c r="F390" s="226" t="s">
        <v>6136</v>
      </c>
      <c r="G390" s="226" t="s">
        <v>5804</v>
      </c>
      <c r="H390" s="226" t="s">
        <v>5804</v>
      </c>
      <c r="I390" s="226" t="s">
        <v>6137</v>
      </c>
      <c r="J390" s="226"/>
      <c r="K390" s="226"/>
      <c r="L390" s="226"/>
      <c r="M390" s="226"/>
      <c r="N390" s="226" t="s">
        <v>5788</v>
      </c>
      <c r="O390" s="226" t="s">
        <v>5785</v>
      </c>
      <c r="P390" s="226"/>
      <c r="Q390" s="237">
        <v>0</v>
      </c>
      <c r="R390" s="238"/>
      <c r="S390" s="238"/>
      <c r="T390" s="238"/>
      <c r="U390" s="238"/>
      <c r="V390" s="238"/>
      <c r="W390" s="232" t="s">
        <v>5555</v>
      </c>
      <c r="X390" s="232"/>
      <c r="Y390" s="232" t="s">
        <v>5556</v>
      </c>
      <c r="Z390" s="235">
        <v>14.44</v>
      </c>
      <c r="AA390" s="235">
        <v>24.04</v>
      </c>
      <c r="AB390" s="235">
        <v>0</v>
      </c>
      <c r="AC390" s="224">
        <v>36526</v>
      </c>
      <c r="AD390" s="224">
        <v>36526</v>
      </c>
      <c r="AE390" s="125">
        <v>14</v>
      </c>
      <c r="AF390" s="125">
        <v>14</v>
      </c>
      <c r="AG390" s="125">
        <v>24</v>
      </c>
      <c r="AH390" s="236">
        <v>1</v>
      </c>
      <c r="AI390" s="236"/>
      <c r="AJ390" s="125" t="s">
        <v>6258</v>
      </c>
      <c r="AK390" s="175"/>
      <c r="AL390" s="125" t="s">
        <v>820</v>
      </c>
      <c r="AM390" s="27" t="s">
        <v>820</v>
      </c>
      <c r="AN390" s="126">
        <v>7.35</v>
      </c>
      <c r="AO390" s="126">
        <v>0</v>
      </c>
      <c r="AP390" s="126">
        <v>1.7</v>
      </c>
      <c r="AQ390" s="126">
        <v>0</v>
      </c>
      <c r="AR390" s="125">
        <v>0</v>
      </c>
      <c r="AS390" s="125">
        <v>0</v>
      </c>
      <c r="AT390" s="178"/>
      <c r="AU390" s="178"/>
      <c r="AV390" s="178"/>
      <c r="AW390" s="239" t="s">
        <v>890</v>
      </c>
      <c r="AX390" s="239" t="s">
        <v>5411</v>
      </c>
      <c r="AY390" s="127"/>
      <c r="AZ390" s="127"/>
      <c r="BA390" s="128">
        <v>1</v>
      </c>
      <c r="BB390" s="128" t="s">
        <v>489</v>
      </c>
      <c r="BC390" s="128"/>
      <c r="BD390" s="128">
        <v>1</v>
      </c>
      <c r="BE390" s="129" t="s">
        <v>541</v>
      </c>
      <c r="BF390" s="130">
        <v>1</v>
      </c>
      <c r="BG390" s="240"/>
      <c r="BH390" s="241"/>
      <c r="BI390" s="190"/>
      <c r="BJ390" s="131">
        <v>0</v>
      </c>
      <c r="BK390" s="191">
        <v>336</v>
      </c>
      <c r="BL390" s="13">
        <v>0</v>
      </c>
      <c r="BM390" s="13">
        <v>0</v>
      </c>
      <c r="BN390" s="27" t="s">
        <v>702</v>
      </c>
      <c r="BO390" s="13" t="s">
        <v>702</v>
      </c>
      <c r="BP390" s="222">
        <v>0</v>
      </c>
      <c r="BQ390" s="132"/>
      <c r="BR390" s="133"/>
      <c r="BS390" s="125">
        <v>1000000000</v>
      </c>
      <c r="BT390" s="134">
        <v>49</v>
      </c>
      <c r="BU390" s="135">
        <v>0</v>
      </c>
      <c r="BV390" s="134">
        <v>0</v>
      </c>
      <c r="BW390" s="136">
        <v>0</v>
      </c>
      <c r="BX390" s="136">
        <v>0</v>
      </c>
      <c r="BY390" s="136">
        <v>0</v>
      </c>
      <c r="BZ390" s="134">
        <v>0</v>
      </c>
      <c r="CA390" s="134">
        <v>0</v>
      </c>
      <c r="CB390" s="134">
        <v>49</v>
      </c>
      <c r="CC390" s="135">
        <v>0</v>
      </c>
      <c r="CD390" s="134"/>
      <c r="CE390" s="134"/>
      <c r="CF390" s="137">
        <v>0</v>
      </c>
      <c r="CG390" s="134">
        <v>0</v>
      </c>
      <c r="CH390" s="132"/>
      <c r="CI390" s="132"/>
      <c r="CJ390" s="229" t="s">
        <v>820</v>
      </c>
      <c r="CK390" s="233" t="s">
        <v>820</v>
      </c>
      <c r="CL390" s="138">
        <v>0</v>
      </c>
      <c r="CM390" s="138">
        <v>0</v>
      </c>
      <c r="CN390" s="135">
        <v>0</v>
      </c>
      <c r="CO390" s="135">
        <v>0</v>
      </c>
      <c r="CP390" s="139"/>
      <c r="CQ390" s="135">
        <v>0</v>
      </c>
      <c r="CR390" s="179">
        <v>42304</v>
      </c>
      <c r="CS390" s="180">
        <v>43395</v>
      </c>
      <c r="CT390" s="181">
        <v>43493</v>
      </c>
      <c r="CU390" s="181">
        <v>36526</v>
      </c>
      <c r="CV390" s="181">
        <v>36526</v>
      </c>
      <c r="CW390" s="181">
        <v>36526</v>
      </c>
      <c r="CX390" s="181">
        <v>36624</v>
      </c>
      <c r="CY390" s="135">
        <v>0.30553100785936482</v>
      </c>
      <c r="CZ390" s="134">
        <v>0</v>
      </c>
      <c r="DA390" s="135">
        <v>1.3333333333333334E-2</v>
      </c>
      <c r="DB390" s="135">
        <v>0</v>
      </c>
      <c r="DC390" s="135">
        <v>0</v>
      </c>
      <c r="DD390" s="135">
        <v>0</v>
      </c>
      <c r="DE390" s="140">
        <v>0.38666666666666666</v>
      </c>
      <c r="DF390" s="13" t="s">
        <v>820</v>
      </c>
      <c r="DG390" s="80" t="s">
        <v>820</v>
      </c>
      <c r="DH390" s="18" t="b">
        <v>0</v>
      </c>
      <c r="DI390" s="79"/>
      <c r="DJ390" s="79"/>
      <c r="DK390" s="192"/>
      <c r="DL390" s="174"/>
      <c r="DM390" s="193"/>
      <c r="DN390" s="135"/>
      <c r="DO390" s="79"/>
      <c r="DP390" s="79"/>
      <c r="DQ390" s="79"/>
      <c r="DR390" s="79"/>
      <c r="DS390" s="79"/>
      <c r="DT390" s="79"/>
      <c r="DU390" s="79"/>
      <c r="DV390" s="18"/>
      <c r="DW390" s="18"/>
      <c r="DX390" s="18"/>
      <c r="DY390" s="177"/>
      <c r="DZ390" s="177">
        <v>0</v>
      </c>
      <c r="EA390" s="177">
        <v>0</v>
      </c>
      <c r="EB390" s="177">
        <v>0</v>
      </c>
      <c r="EC390" s="177">
        <v>0</v>
      </c>
      <c r="ED390" s="177">
        <v>0</v>
      </c>
      <c r="EE390" s="177">
        <v>0</v>
      </c>
      <c r="EF390" s="177">
        <v>0</v>
      </c>
      <c r="EG390" s="177">
        <v>0</v>
      </c>
      <c r="EH390" s="177">
        <v>0</v>
      </c>
      <c r="EI390" s="177">
        <v>0</v>
      </c>
      <c r="EJ390" s="177">
        <v>0</v>
      </c>
      <c r="EK390" s="177">
        <v>0</v>
      </c>
      <c r="EL390" s="177">
        <v>0</v>
      </c>
      <c r="EM390" s="177">
        <v>0</v>
      </c>
      <c r="EN390" s="177">
        <v>0</v>
      </c>
      <c r="EO390" s="177">
        <v>0</v>
      </c>
      <c r="EP390" s="177">
        <v>0</v>
      </c>
      <c r="EQ390" s="177">
        <v>0</v>
      </c>
      <c r="ER390" s="177">
        <v>0</v>
      </c>
      <c r="ES390" s="177">
        <v>0</v>
      </c>
      <c r="ET390" s="177">
        <v>0</v>
      </c>
      <c r="EU390" s="177">
        <v>0</v>
      </c>
      <c r="EV390" s="177">
        <v>0</v>
      </c>
      <c r="EW390" s="177">
        <v>0</v>
      </c>
      <c r="EX390" s="177">
        <v>0</v>
      </c>
      <c r="EY390" s="177">
        <v>0</v>
      </c>
      <c r="EZ390" s="177">
        <v>0</v>
      </c>
      <c r="FA390" s="177">
        <v>0</v>
      </c>
      <c r="FB390" s="177">
        <v>0</v>
      </c>
      <c r="FC390" s="196"/>
      <c r="FD390" s="196"/>
      <c r="FE390" s="195">
        <v>204</v>
      </c>
      <c r="FF390" s="196"/>
      <c r="FG390" s="195">
        <v>190</v>
      </c>
      <c r="FH390" s="195">
        <v>189</v>
      </c>
      <c r="FI390" s="195">
        <v>189</v>
      </c>
      <c r="FJ390" s="195">
        <v>189</v>
      </c>
      <c r="FK390" s="195">
        <v>183</v>
      </c>
      <c r="FL390" s="195">
        <v>183</v>
      </c>
      <c r="FM390" s="195">
        <v>183</v>
      </c>
      <c r="FN390" s="195">
        <v>183</v>
      </c>
      <c r="FO390" s="195">
        <v>183</v>
      </c>
      <c r="FP390" s="195">
        <v>183</v>
      </c>
      <c r="FQ390" s="195">
        <v>183</v>
      </c>
      <c r="FR390" s="195">
        <v>183</v>
      </c>
      <c r="FS390" s="195">
        <v>183</v>
      </c>
      <c r="FT390" s="195">
        <v>183</v>
      </c>
      <c r="FU390" s="195">
        <v>183</v>
      </c>
      <c r="FV390" s="195">
        <v>183</v>
      </c>
      <c r="FW390" s="195">
        <v>183</v>
      </c>
      <c r="FX390" s="195">
        <v>183</v>
      </c>
      <c r="FY390" s="195">
        <v>183</v>
      </c>
      <c r="FZ390" s="195">
        <v>183</v>
      </c>
      <c r="GA390" s="195">
        <v>183</v>
      </c>
      <c r="GB390" s="195">
        <v>183</v>
      </c>
      <c r="GC390" s="195">
        <v>183</v>
      </c>
      <c r="GD390" s="195">
        <v>181</v>
      </c>
      <c r="GE390" s="195">
        <v>181</v>
      </c>
      <c r="GF390" s="195">
        <v>181</v>
      </c>
      <c r="GG390" s="195">
        <v>181</v>
      </c>
      <c r="GH390" s="195">
        <v>181</v>
      </c>
      <c r="GI390" s="195">
        <v>181</v>
      </c>
      <c r="GJ390" s="195">
        <v>181</v>
      </c>
      <c r="GK390" s="195">
        <v>181</v>
      </c>
      <c r="GL390" s="195">
        <v>181</v>
      </c>
      <c r="GM390" s="195">
        <v>181</v>
      </c>
      <c r="GN390" s="195">
        <v>181</v>
      </c>
      <c r="GO390" s="195">
        <v>181</v>
      </c>
      <c r="GP390" s="195">
        <v>181</v>
      </c>
      <c r="GQ390" s="195">
        <v>181</v>
      </c>
      <c r="GR390" s="195">
        <v>181</v>
      </c>
      <c r="GS390" s="195">
        <v>181</v>
      </c>
      <c r="GT390" s="195">
        <v>164</v>
      </c>
      <c r="GU390" s="195">
        <v>164</v>
      </c>
      <c r="GV390" s="195">
        <v>164</v>
      </c>
      <c r="GW390" s="195">
        <v>164</v>
      </c>
      <c r="GX390" s="195">
        <v>164</v>
      </c>
      <c r="GY390" s="195">
        <v>164</v>
      </c>
      <c r="GZ390" s="195">
        <v>163</v>
      </c>
      <c r="HA390" s="195">
        <v>156</v>
      </c>
      <c r="HB390" s="195">
        <v>156</v>
      </c>
      <c r="HC390" s="195">
        <v>156</v>
      </c>
      <c r="HD390" s="195">
        <v>156</v>
      </c>
      <c r="HE390" s="195">
        <v>1</v>
      </c>
      <c r="HF390" s="195">
        <v>156</v>
      </c>
      <c r="HG390" s="195">
        <v>156</v>
      </c>
      <c r="HH390" s="195">
        <v>151</v>
      </c>
      <c r="HI390" s="195">
        <v>151</v>
      </c>
      <c r="HJ390" s="195">
        <v>150</v>
      </c>
      <c r="HK390" s="195">
        <v>150</v>
      </c>
      <c r="HL390" s="196"/>
      <c r="HM390" s="195">
        <v>149</v>
      </c>
      <c r="HN390" s="195">
        <v>149</v>
      </c>
      <c r="HO390" s="195">
        <v>156</v>
      </c>
      <c r="HP390" s="195">
        <v>149</v>
      </c>
      <c r="HQ390" s="195">
        <v>149</v>
      </c>
      <c r="HR390" s="195">
        <v>149</v>
      </c>
      <c r="HS390" s="195">
        <v>149</v>
      </c>
      <c r="HT390" s="195">
        <v>149</v>
      </c>
      <c r="HU390" s="195">
        <v>149</v>
      </c>
      <c r="HV390" s="196"/>
      <c r="HW390" s="195">
        <v>147</v>
      </c>
      <c r="HX390" s="195">
        <v>147</v>
      </c>
      <c r="HY390" s="195">
        <v>146</v>
      </c>
      <c r="HZ390" s="195">
        <v>146</v>
      </c>
      <c r="IA390" s="195">
        <v>146</v>
      </c>
      <c r="IB390" s="195">
        <v>146</v>
      </c>
      <c r="IC390" s="195">
        <v>144</v>
      </c>
      <c r="ID390" s="195">
        <v>144</v>
      </c>
      <c r="IE390" s="195">
        <v>142</v>
      </c>
      <c r="IF390" s="195">
        <v>136</v>
      </c>
      <c r="IG390" s="195">
        <v>136</v>
      </c>
      <c r="IH390" s="195">
        <v>136</v>
      </c>
      <c r="II390" s="195">
        <v>136</v>
      </c>
      <c r="IJ390" s="195">
        <v>136</v>
      </c>
      <c r="IK390" s="195">
        <v>136</v>
      </c>
      <c r="IL390" s="195">
        <v>136</v>
      </c>
      <c r="IM390" s="195">
        <v>136</v>
      </c>
      <c r="IN390" s="195">
        <v>136</v>
      </c>
      <c r="IO390" s="195">
        <v>136</v>
      </c>
      <c r="IP390" s="195">
        <v>136</v>
      </c>
      <c r="IQ390" s="195">
        <v>136</v>
      </c>
      <c r="IR390" s="195">
        <v>135</v>
      </c>
      <c r="IS390" s="195">
        <v>135</v>
      </c>
      <c r="IT390" s="195">
        <v>135</v>
      </c>
      <c r="IU390" s="195">
        <v>135</v>
      </c>
      <c r="IV390" s="195">
        <v>135</v>
      </c>
      <c r="IW390" s="195">
        <v>135</v>
      </c>
      <c r="IX390" s="195">
        <v>133</v>
      </c>
      <c r="IY390" s="195">
        <v>131</v>
      </c>
      <c r="IZ390" s="196"/>
      <c r="JA390" s="195">
        <v>129</v>
      </c>
      <c r="JB390" s="195">
        <v>129</v>
      </c>
      <c r="JC390" s="195">
        <v>129</v>
      </c>
      <c r="JD390" s="195">
        <v>127</v>
      </c>
      <c r="JE390" s="195">
        <v>127</v>
      </c>
      <c r="JF390" s="195">
        <v>127</v>
      </c>
      <c r="JG390" s="195">
        <v>127</v>
      </c>
      <c r="JH390" s="195">
        <v>127</v>
      </c>
      <c r="JI390" s="195">
        <v>127</v>
      </c>
      <c r="JJ390" s="195"/>
      <c r="JK390" s="197">
        <v>127</v>
      </c>
      <c r="JL390" s="195">
        <v>127</v>
      </c>
      <c r="JM390" s="195">
        <v>127</v>
      </c>
      <c r="JN390" s="195">
        <v>127</v>
      </c>
      <c r="JO390" s="195">
        <v>127</v>
      </c>
      <c r="JP390" s="195">
        <v>127</v>
      </c>
      <c r="JQ390" s="196"/>
      <c r="JR390" s="195">
        <v>126</v>
      </c>
      <c r="JS390" s="195">
        <v>126</v>
      </c>
      <c r="JT390" s="195">
        <v>125</v>
      </c>
      <c r="JU390" s="195">
        <v>125</v>
      </c>
      <c r="JV390" s="195">
        <v>125</v>
      </c>
      <c r="JW390" s="195">
        <v>125</v>
      </c>
      <c r="JX390" s="195">
        <v>125</v>
      </c>
      <c r="JY390" s="195">
        <v>125</v>
      </c>
      <c r="JZ390" s="195">
        <v>124</v>
      </c>
      <c r="KA390" s="195">
        <v>120</v>
      </c>
      <c r="KB390" s="195">
        <v>120</v>
      </c>
      <c r="KC390" s="195">
        <v>116</v>
      </c>
      <c r="KD390" s="195">
        <v>116</v>
      </c>
      <c r="KE390" s="195">
        <v>116</v>
      </c>
      <c r="KF390" s="195">
        <v>113</v>
      </c>
      <c r="KG390" s="195">
        <v>113</v>
      </c>
      <c r="KH390" s="195">
        <v>110</v>
      </c>
      <c r="KI390" s="195">
        <v>110</v>
      </c>
      <c r="KJ390" s="195">
        <v>110</v>
      </c>
      <c r="KK390" s="195">
        <v>110</v>
      </c>
      <c r="KL390" s="195">
        <v>110</v>
      </c>
      <c r="KM390" s="195">
        <v>110</v>
      </c>
      <c r="KN390" s="195">
        <v>110</v>
      </c>
      <c r="KO390" s="195">
        <v>110</v>
      </c>
      <c r="KP390" s="195">
        <v>110</v>
      </c>
      <c r="KQ390" s="195">
        <v>110</v>
      </c>
      <c r="KR390" s="195">
        <v>110</v>
      </c>
      <c r="KS390" s="195">
        <v>110</v>
      </c>
      <c r="KT390" s="195">
        <v>110</v>
      </c>
      <c r="KU390" s="195">
        <v>108</v>
      </c>
      <c r="KV390" s="195">
        <v>105</v>
      </c>
      <c r="KW390" s="195">
        <v>105</v>
      </c>
      <c r="KX390" s="196"/>
      <c r="KY390" s="196"/>
      <c r="KZ390" s="196"/>
      <c r="LA390" s="196"/>
      <c r="LB390" s="195">
        <v>72</v>
      </c>
      <c r="LC390" s="195">
        <v>127</v>
      </c>
      <c r="LD390" s="195">
        <v>127</v>
      </c>
      <c r="LE390" s="195">
        <v>72</v>
      </c>
      <c r="LF390" s="195">
        <v>0</v>
      </c>
      <c r="LG390" s="195">
        <v>72</v>
      </c>
      <c r="LH390" s="196"/>
      <c r="LI390" s="196"/>
      <c r="LJ390" s="196"/>
      <c r="LK390" s="196"/>
      <c r="LL390" s="196"/>
      <c r="LM390" s="196"/>
      <c r="LN390" s="196"/>
      <c r="LO390" s="196"/>
      <c r="LP390" s="196"/>
      <c r="LQ390" s="195">
        <v>72</v>
      </c>
      <c r="LR390" s="196"/>
      <c r="LS390" s="196"/>
      <c r="LT390" s="196"/>
      <c r="LU390" s="196"/>
      <c r="LV390" s="196"/>
      <c r="LW390" s="196"/>
      <c r="LX390" s="196"/>
      <c r="LY390" s="196"/>
      <c r="LZ390" s="196"/>
      <c r="MA390" s="196"/>
      <c r="MB390" s="196"/>
      <c r="MC390" s="196"/>
      <c r="MD390" s="196"/>
      <c r="ME390" s="196"/>
      <c r="MF390" s="196"/>
      <c r="MG390" s="196"/>
      <c r="MH390" s="196"/>
      <c r="MI390" s="196"/>
      <c r="MJ390" s="196"/>
      <c r="MK390" s="196"/>
      <c r="ML390" s="196"/>
      <c r="MM390" s="196"/>
      <c r="MN390" s="195">
        <v>72</v>
      </c>
      <c r="MO390" s="195">
        <v>49</v>
      </c>
      <c r="MP390" s="196"/>
      <c r="MQ390" s="195">
        <v>49</v>
      </c>
      <c r="MR390" s="196"/>
      <c r="MS390" s="196"/>
      <c r="MT390" s="196"/>
      <c r="MU390" s="196"/>
      <c r="MV390" s="196"/>
      <c r="MW390" s="196"/>
      <c r="MX390" s="196"/>
      <c r="MY390" s="196"/>
      <c r="MZ390" s="196"/>
      <c r="NA390" s="195">
        <v>49</v>
      </c>
      <c r="NB390" s="196"/>
      <c r="NC390" s="196"/>
      <c r="ND390" s="196"/>
      <c r="NE390" s="196"/>
      <c r="NF390" s="196"/>
      <c r="NG390" s="196"/>
      <c r="NH390" s="196"/>
      <c r="NI390" s="196"/>
      <c r="NJ390" s="196"/>
      <c r="NK390" s="196"/>
      <c r="NL390" s="196"/>
      <c r="NM390" s="196"/>
      <c r="NN390" s="196"/>
      <c r="NO390" s="196"/>
      <c r="NP390" s="196"/>
      <c r="NQ390" s="196"/>
      <c r="NR390" s="196"/>
      <c r="NS390" s="196"/>
      <c r="NT390" s="196"/>
      <c r="NU390" s="196"/>
      <c r="NV390" s="196"/>
      <c r="NW390" s="196"/>
      <c r="NX390" s="196"/>
      <c r="NY390" s="196"/>
      <c r="NZ390" s="196"/>
      <c r="OA390" s="196"/>
      <c r="OB390" s="196"/>
      <c r="OC390" s="196"/>
      <c r="OD390" s="196"/>
      <c r="OE390" s="196"/>
      <c r="OF390" s="196"/>
      <c r="OG390" s="196"/>
      <c r="OH390" s="196"/>
      <c r="OI390" s="196"/>
      <c r="OJ390" s="196"/>
      <c r="OK390" s="196"/>
      <c r="OL390" s="196"/>
      <c r="OM390" s="196"/>
      <c r="ON390" s="196"/>
      <c r="OO390" s="196"/>
      <c r="OP390" s="196"/>
      <c r="OQ390" s="196"/>
      <c r="OR390" s="196"/>
      <c r="OS390" s="196"/>
      <c r="OT390" s="196"/>
      <c r="OU390" s="196"/>
      <c r="OV390" s="196"/>
      <c r="OW390" s="196"/>
      <c r="OX390" s="196"/>
      <c r="OY390" s="196"/>
      <c r="OZ390" s="196"/>
      <c r="PA390" s="196"/>
      <c r="PB390" s="196"/>
      <c r="PC390" s="196"/>
      <c r="PD390" s="196"/>
      <c r="PE390" s="196"/>
      <c r="PF390" s="196"/>
      <c r="PG390" s="196"/>
      <c r="PH390" s="196"/>
      <c r="PI390" s="196"/>
      <c r="PJ390" s="196"/>
      <c r="PK390" s="196"/>
      <c r="PL390" s="196"/>
      <c r="PM390" s="196"/>
      <c r="PN390" s="196"/>
      <c r="PO390" s="196"/>
      <c r="PP390" s="196"/>
      <c r="PQ390" s="196"/>
      <c r="PR390" s="196"/>
      <c r="PS390" s="196"/>
      <c r="PT390" s="196"/>
      <c r="PU390" s="196"/>
      <c r="PV390" s="196"/>
      <c r="PW390" s="196"/>
      <c r="PX390" s="261"/>
      <c r="PY390" s="261"/>
      <c r="PZ390" s="261"/>
      <c r="QA390" s="261"/>
      <c r="QB390" s="261"/>
      <c r="QC390" s="261"/>
      <c r="QD390" s="261"/>
      <c r="QE390" s="261"/>
      <c r="QF390" s="261"/>
      <c r="QG390" s="261"/>
      <c r="QH390" s="261"/>
      <c r="QI390" s="261"/>
      <c r="QJ390" s="261"/>
      <c r="QK390" s="261"/>
      <c r="QL390" s="261"/>
      <c r="QM390" s="261"/>
      <c r="QN390" s="261"/>
      <c r="QO390" s="261"/>
      <c r="QP390" s="261"/>
      <c r="QQ390" s="261"/>
      <c r="QR390" s="261"/>
      <c r="QS390" s="261"/>
      <c r="QT390" s="261"/>
      <c r="QU390" s="261"/>
      <c r="QV390" s="261"/>
      <c r="QW390" s="261"/>
      <c r="QX390" s="261"/>
      <c r="QY390" s="261"/>
      <c r="QZ390" s="261"/>
      <c r="RA390" s="261"/>
      <c r="RB390" s="261"/>
      <c r="RC390" s="261"/>
      <c r="RD390" s="261"/>
      <c r="RE390" s="261"/>
      <c r="RF390" s="261"/>
      <c r="RG390" s="261"/>
      <c r="RH390" s="261"/>
      <c r="RI390" s="261"/>
      <c r="RJ390" s="261"/>
      <c r="RK390" s="261"/>
      <c r="RL390" s="261"/>
      <c r="RM390" s="261"/>
      <c r="RN390" s="261"/>
      <c r="RO390" s="261"/>
      <c r="RP390" s="261"/>
      <c r="RQ390" s="261"/>
      <c r="RR390" s="261"/>
      <c r="RS390" s="261"/>
      <c r="RT390" s="261"/>
      <c r="RU390" s="261"/>
      <c r="RV390" s="261"/>
      <c r="RW390" s="261"/>
      <c r="RX390" s="261"/>
      <c r="RY390" s="261"/>
      <c r="RZ390" s="261"/>
      <c r="SA390" s="261"/>
      <c r="SB390" s="261"/>
      <c r="SC390" s="261"/>
      <c r="SD390" s="261"/>
      <c r="SE390" s="261"/>
    </row>
    <row r="391" spans="1:499" x14ac:dyDescent="0.2">
      <c r="A391" s="230" t="s">
        <v>830</v>
      </c>
      <c r="B391" s="231" t="s">
        <v>5533</v>
      </c>
      <c r="C391" s="225"/>
      <c r="D391" s="225"/>
      <c r="E391" s="225"/>
      <c r="F391" s="226" t="s">
        <v>6138</v>
      </c>
      <c r="G391" s="226" t="s">
        <v>5804</v>
      </c>
      <c r="H391" s="226" t="s">
        <v>5804</v>
      </c>
      <c r="I391" s="226" t="s">
        <v>6139</v>
      </c>
      <c r="J391" s="226"/>
      <c r="K391" s="226"/>
      <c r="L391" s="226"/>
      <c r="M391" s="226"/>
      <c r="N391" s="226" t="s">
        <v>5788</v>
      </c>
      <c r="O391" s="226" t="s">
        <v>5785</v>
      </c>
      <c r="P391" s="226"/>
      <c r="Q391" s="237">
        <v>0</v>
      </c>
      <c r="R391" s="238"/>
      <c r="S391" s="238"/>
      <c r="T391" s="238"/>
      <c r="U391" s="238"/>
      <c r="V391" s="238"/>
      <c r="W391" s="232" t="s">
        <v>5555</v>
      </c>
      <c r="X391" s="232"/>
      <c r="Y391" s="232" t="s">
        <v>5556</v>
      </c>
      <c r="Z391" s="235">
        <v>62.91</v>
      </c>
      <c r="AA391" s="235">
        <v>110.08</v>
      </c>
      <c r="AB391" s="235">
        <v>0</v>
      </c>
      <c r="AC391" s="224">
        <v>36526</v>
      </c>
      <c r="AD391" s="224">
        <v>36526</v>
      </c>
      <c r="AE391" s="125">
        <v>14</v>
      </c>
      <c r="AF391" s="125">
        <v>14</v>
      </c>
      <c r="AG391" s="125">
        <v>24</v>
      </c>
      <c r="AH391" s="236">
        <v>1</v>
      </c>
      <c r="AI391" s="236"/>
      <c r="AJ391" s="125" t="s">
        <v>6258</v>
      </c>
      <c r="AK391" s="175"/>
      <c r="AL391" s="125" t="s">
        <v>820</v>
      </c>
      <c r="AM391" s="27" t="s">
        <v>820</v>
      </c>
      <c r="AN391" s="126">
        <v>0</v>
      </c>
      <c r="AO391" s="126">
        <v>0</v>
      </c>
      <c r="AP391" s="126">
        <v>0</v>
      </c>
      <c r="AQ391" s="126">
        <v>0</v>
      </c>
      <c r="AR391" s="125">
        <v>0</v>
      </c>
      <c r="AS391" s="125">
        <v>0</v>
      </c>
      <c r="AT391" s="178"/>
      <c r="AU391" s="178"/>
      <c r="AV391" s="178"/>
      <c r="AW391" s="239" t="s">
        <v>914</v>
      </c>
      <c r="AX391" s="239" t="s">
        <v>5409</v>
      </c>
      <c r="AY391" s="127"/>
      <c r="AZ391" s="127"/>
      <c r="BA391" s="128">
        <v>1</v>
      </c>
      <c r="BB391" s="128" t="s">
        <v>489</v>
      </c>
      <c r="BC391" s="128"/>
      <c r="BD391" s="128">
        <v>1</v>
      </c>
      <c r="BE391" s="129" t="s">
        <v>541</v>
      </c>
      <c r="BF391" s="130">
        <v>1</v>
      </c>
      <c r="BG391" s="240"/>
      <c r="BH391" s="241"/>
      <c r="BI391" s="190"/>
      <c r="BJ391" s="131">
        <v>0</v>
      </c>
      <c r="BK391" s="191">
        <v>0</v>
      </c>
      <c r="BL391" s="13">
        <v>0</v>
      </c>
      <c r="BM391" s="13">
        <v>0</v>
      </c>
      <c r="BN391" s="27" t="s">
        <v>702</v>
      </c>
      <c r="BO391" s="13" t="s">
        <v>702</v>
      </c>
      <c r="BP391" s="222">
        <v>0</v>
      </c>
      <c r="BQ391" s="132"/>
      <c r="BR391" s="133"/>
      <c r="BS391" s="125">
        <v>1000000000</v>
      </c>
      <c r="BT391" s="134">
        <v>0</v>
      </c>
      <c r="BU391" s="135">
        <v>0</v>
      </c>
      <c r="BV391" s="134">
        <v>0</v>
      </c>
      <c r="BW391" s="136">
        <v>0</v>
      </c>
      <c r="BX391" s="136">
        <v>0</v>
      </c>
      <c r="BY391" s="136">
        <v>0</v>
      </c>
      <c r="BZ391" s="134">
        <v>0</v>
      </c>
      <c r="CA391" s="134">
        <v>0</v>
      </c>
      <c r="CB391" s="134">
        <v>0</v>
      </c>
      <c r="CC391" s="135">
        <v>0</v>
      </c>
      <c r="CD391" s="134"/>
      <c r="CE391" s="134"/>
      <c r="CF391" s="137">
        <v>0</v>
      </c>
      <c r="CG391" s="134">
        <v>0</v>
      </c>
      <c r="CH391" s="132"/>
      <c r="CI391" s="132"/>
      <c r="CJ391" s="229" t="s">
        <v>820</v>
      </c>
      <c r="CK391" s="233" t="s">
        <v>820</v>
      </c>
      <c r="CL391" s="138">
        <v>0</v>
      </c>
      <c r="CM391" s="138">
        <v>0</v>
      </c>
      <c r="CN391" s="135">
        <v>0</v>
      </c>
      <c r="CO391" s="135">
        <v>0</v>
      </c>
      <c r="CP391" s="139"/>
      <c r="CQ391" s="135">
        <v>0</v>
      </c>
      <c r="CR391" s="179">
        <v>42304</v>
      </c>
      <c r="CS391" s="180">
        <v>43395</v>
      </c>
      <c r="CT391" s="181">
        <v>43493</v>
      </c>
      <c r="CU391" s="181">
        <v>36526</v>
      </c>
      <c r="CV391" s="181">
        <v>36526</v>
      </c>
      <c r="CW391" s="181">
        <v>36526</v>
      </c>
      <c r="CX391" s="181">
        <v>36624</v>
      </c>
      <c r="CY391" s="135">
        <v>0.39893758112510808</v>
      </c>
      <c r="CZ391" s="134">
        <v>0</v>
      </c>
      <c r="DA391" s="135">
        <v>5.3333333333333337E-2</v>
      </c>
      <c r="DB391" s="135">
        <v>0</v>
      </c>
      <c r="DC391" s="135">
        <v>0</v>
      </c>
      <c r="DD391" s="135">
        <v>0</v>
      </c>
      <c r="DE391" s="140">
        <v>0.34666666666666668</v>
      </c>
      <c r="DF391" s="13" t="s">
        <v>820</v>
      </c>
      <c r="DG391" s="80" t="s">
        <v>820</v>
      </c>
      <c r="DH391" s="18" t="b">
        <v>0</v>
      </c>
      <c r="DI391" s="79"/>
      <c r="DJ391" s="79"/>
      <c r="DK391" s="192"/>
      <c r="DL391" s="174"/>
      <c r="DM391" s="193"/>
      <c r="DN391" s="135"/>
      <c r="DO391" s="79"/>
      <c r="DP391" s="79"/>
      <c r="DQ391" s="79"/>
      <c r="DR391" s="79"/>
      <c r="DS391" s="79"/>
      <c r="DT391" s="79"/>
      <c r="DU391" s="79"/>
      <c r="DV391" s="18"/>
      <c r="DW391" s="18"/>
      <c r="DX391" s="18"/>
      <c r="DY391" s="177"/>
      <c r="DZ391" s="177">
        <v>0</v>
      </c>
      <c r="EA391" s="177">
        <v>0</v>
      </c>
      <c r="EB391" s="177">
        <v>0</v>
      </c>
      <c r="EC391" s="177">
        <v>0</v>
      </c>
      <c r="ED391" s="177">
        <v>0</v>
      </c>
      <c r="EE391" s="177">
        <v>0</v>
      </c>
      <c r="EF391" s="177">
        <v>0</v>
      </c>
      <c r="EG391" s="177">
        <v>0</v>
      </c>
      <c r="EH391" s="177">
        <v>0</v>
      </c>
      <c r="EI391" s="177">
        <v>0</v>
      </c>
      <c r="EJ391" s="177">
        <v>0</v>
      </c>
      <c r="EK391" s="177">
        <v>0</v>
      </c>
      <c r="EL391" s="177">
        <v>0</v>
      </c>
      <c r="EM391" s="177">
        <v>0</v>
      </c>
      <c r="EN391" s="177">
        <v>0</v>
      </c>
      <c r="EO391" s="177">
        <v>0</v>
      </c>
      <c r="EP391" s="177">
        <v>0</v>
      </c>
      <c r="EQ391" s="177">
        <v>0</v>
      </c>
      <c r="ER391" s="177">
        <v>0</v>
      </c>
      <c r="ES391" s="177">
        <v>0</v>
      </c>
      <c r="ET391" s="177">
        <v>0</v>
      </c>
      <c r="EU391" s="177">
        <v>0</v>
      </c>
      <c r="EV391" s="177">
        <v>0</v>
      </c>
      <c r="EW391" s="177">
        <v>0</v>
      </c>
      <c r="EX391" s="177">
        <v>0</v>
      </c>
      <c r="EY391" s="177">
        <v>0</v>
      </c>
      <c r="EZ391" s="177">
        <v>0</v>
      </c>
      <c r="FA391" s="177">
        <v>0</v>
      </c>
      <c r="FB391" s="177">
        <v>0</v>
      </c>
      <c r="FC391" s="198"/>
      <c r="FD391" s="198"/>
      <c r="FE391" s="197">
        <v>7</v>
      </c>
      <c r="FF391" s="198"/>
      <c r="FG391" s="195">
        <v>7</v>
      </c>
      <c r="FH391" s="195">
        <v>7</v>
      </c>
      <c r="FI391" s="197">
        <v>7</v>
      </c>
      <c r="FJ391" s="197">
        <v>7</v>
      </c>
      <c r="FK391" s="197">
        <v>7</v>
      </c>
      <c r="FL391" s="197">
        <v>7</v>
      </c>
      <c r="FM391" s="197">
        <v>7</v>
      </c>
      <c r="FN391" s="197">
        <v>7</v>
      </c>
      <c r="FO391" s="197">
        <v>7</v>
      </c>
      <c r="FP391" s="197">
        <v>7</v>
      </c>
      <c r="FQ391" s="197">
        <v>7</v>
      </c>
      <c r="FR391" s="197">
        <v>7</v>
      </c>
      <c r="FS391" s="197">
        <v>7</v>
      </c>
      <c r="FT391" s="197">
        <v>7</v>
      </c>
      <c r="FU391" s="197">
        <v>7</v>
      </c>
      <c r="FV391" s="197">
        <v>7</v>
      </c>
      <c r="FW391" s="197">
        <v>7</v>
      </c>
      <c r="FX391" s="197">
        <v>7</v>
      </c>
      <c r="FY391" s="197">
        <v>7</v>
      </c>
      <c r="FZ391" s="197">
        <v>7</v>
      </c>
      <c r="GA391" s="197">
        <v>7</v>
      </c>
      <c r="GB391" s="197">
        <v>7</v>
      </c>
      <c r="GC391" s="197">
        <v>7</v>
      </c>
      <c r="GD391" s="197">
        <v>7</v>
      </c>
      <c r="GE391" s="197">
        <v>7</v>
      </c>
      <c r="GF391" s="197">
        <v>7</v>
      </c>
      <c r="GG391" s="197">
        <v>7</v>
      </c>
      <c r="GH391" s="197">
        <v>7</v>
      </c>
      <c r="GI391" s="197">
        <v>7</v>
      </c>
      <c r="GJ391" s="197">
        <v>7</v>
      </c>
      <c r="GK391" s="197">
        <v>7</v>
      </c>
      <c r="GL391" s="197">
        <v>7</v>
      </c>
      <c r="GM391" s="197">
        <v>7</v>
      </c>
      <c r="GN391" s="197">
        <v>7</v>
      </c>
      <c r="GO391" s="197">
        <v>7</v>
      </c>
      <c r="GP391" s="197">
        <v>7</v>
      </c>
      <c r="GQ391" s="197">
        <v>7</v>
      </c>
      <c r="GR391" s="197">
        <v>7</v>
      </c>
      <c r="GS391" s="197">
        <v>7</v>
      </c>
      <c r="GT391" s="197">
        <v>7</v>
      </c>
      <c r="GU391" s="197">
        <v>7</v>
      </c>
      <c r="GV391" s="197">
        <v>7</v>
      </c>
      <c r="GW391" s="197">
        <v>7</v>
      </c>
      <c r="GX391" s="197">
        <v>7</v>
      </c>
      <c r="GY391" s="197">
        <v>7</v>
      </c>
      <c r="GZ391" s="197">
        <v>7</v>
      </c>
      <c r="HA391" s="197">
        <v>7</v>
      </c>
      <c r="HB391" s="197">
        <v>7</v>
      </c>
      <c r="HC391" s="197">
        <v>7</v>
      </c>
      <c r="HD391" s="197">
        <v>7</v>
      </c>
      <c r="HE391" s="197">
        <v>1</v>
      </c>
      <c r="HF391" s="197">
        <v>7</v>
      </c>
      <c r="HG391" s="197">
        <v>7</v>
      </c>
      <c r="HH391" s="197">
        <v>7</v>
      </c>
      <c r="HI391" s="197">
        <v>7</v>
      </c>
      <c r="HJ391" s="197">
        <v>7</v>
      </c>
      <c r="HK391" s="197">
        <v>7</v>
      </c>
      <c r="HL391" s="198"/>
      <c r="HM391" s="197">
        <v>7</v>
      </c>
      <c r="HN391" s="197">
        <v>7</v>
      </c>
      <c r="HO391" s="197">
        <v>7</v>
      </c>
      <c r="HP391" s="197">
        <v>7</v>
      </c>
      <c r="HQ391" s="197">
        <v>7</v>
      </c>
      <c r="HR391" s="197">
        <v>7</v>
      </c>
      <c r="HS391" s="197">
        <v>7</v>
      </c>
      <c r="HT391" s="197">
        <v>7</v>
      </c>
      <c r="HU391" s="197">
        <v>7</v>
      </c>
      <c r="HV391" s="198"/>
      <c r="HW391" s="197">
        <v>7</v>
      </c>
      <c r="HX391" s="197">
        <v>7</v>
      </c>
      <c r="HY391" s="197">
        <v>7</v>
      </c>
      <c r="HZ391" s="197">
        <v>7</v>
      </c>
      <c r="IA391" s="197">
        <v>7</v>
      </c>
      <c r="IB391" s="197">
        <v>7</v>
      </c>
      <c r="IC391" s="197">
        <v>7</v>
      </c>
      <c r="ID391" s="197">
        <v>7</v>
      </c>
      <c r="IE391" s="197">
        <v>7</v>
      </c>
      <c r="IF391" s="197">
        <v>7</v>
      </c>
      <c r="IG391" s="197">
        <v>7</v>
      </c>
      <c r="IH391" s="197">
        <v>7</v>
      </c>
      <c r="II391" s="197">
        <v>7</v>
      </c>
      <c r="IJ391" s="197">
        <v>7</v>
      </c>
      <c r="IK391" s="197">
        <v>7</v>
      </c>
      <c r="IL391" s="197">
        <v>7</v>
      </c>
      <c r="IM391" s="197">
        <v>7</v>
      </c>
      <c r="IN391" s="197">
        <v>7</v>
      </c>
      <c r="IO391" s="197">
        <v>7</v>
      </c>
      <c r="IP391" s="197">
        <v>7</v>
      </c>
      <c r="IQ391" s="197">
        <v>7</v>
      </c>
      <c r="IR391" s="197">
        <v>7</v>
      </c>
      <c r="IS391" s="197">
        <v>7</v>
      </c>
      <c r="IT391" s="197">
        <v>7</v>
      </c>
      <c r="IU391" s="197">
        <v>7</v>
      </c>
      <c r="IV391" s="197">
        <v>7</v>
      </c>
      <c r="IW391" s="197">
        <v>7</v>
      </c>
      <c r="IX391" s="197">
        <v>7</v>
      </c>
      <c r="IY391" s="197">
        <v>7</v>
      </c>
      <c r="IZ391" s="198"/>
      <c r="JA391" s="197">
        <v>7</v>
      </c>
      <c r="JB391" s="197">
        <v>7</v>
      </c>
      <c r="JC391" s="197">
        <v>7</v>
      </c>
      <c r="JD391" s="195">
        <v>7</v>
      </c>
      <c r="JE391" s="195">
        <v>7</v>
      </c>
      <c r="JF391" s="195">
        <v>7</v>
      </c>
      <c r="JG391" s="195">
        <v>7</v>
      </c>
      <c r="JH391" s="195">
        <v>7</v>
      </c>
      <c r="JI391" s="195">
        <v>7</v>
      </c>
      <c r="JJ391" s="195"/>
      <c r="JK391" s="197">
        <v>7</v>
      </c>
      <c r="JL391" s="197">
        <v>7</v>
      </c>
      <c r="JM391" s="197">
        <v>7</v>
      </c>
      <c r="JN391" s="197">
        <v>7</v>
      </c>
      <c r="JO391" s="197">
        <v>7</v>
      </c>
      <c r="JP391" s="197">
        <v>7</v>
      </c>
      <c r="JQ391" s="198"/>
      <c r="JR391" s="197">
        <v>7</v>
      </c>
      <c r="JS391" s="197">
        <v>7</v>
      </c>
      <c r="JT391" s="197">
        <v>7</v>
      </c>
      <c r="JU391" s="197">
        <v>7</v>
      </c>
      <c r="JV391" s="197">
        <v>7</v>
      </c>
      <c r="JW391" s="197">
        <v>7</v>
      </c>
      <c r="JX391" s="197">
        <v>7</v>
      </c>
      <c r="JY391" s="197">
        <v>7</v>
      </c>
      <c r="JZ391" s="197">
        <v>7</v>
      </c>
      <c r="KA391" s="197">
        <v>7</v>
      </c>
      <c r="KB391" s="197">
        <v>7</v>
      </c>
      <c r="KC391" s="197">
        <v>7</v>
      </c>
      <c r="KD391" s="197">
        <v>7</v>
      </c>
      <c r="KE391" s="197">
        <v>7</v>
      </c>
      <c r="KF391" s="197">
        <v>7</v>
      </c>
      <c r="KG391" s="197">
        <v>7</v>
      </c>
      <c r="KH391" s="197">
        <v>7</v>
      </c>
      <c r="KI391" s="197">
        <v>7</v>
      </c>
      <c r="KJ391" s="197">
        <v>7</v>
      </c>
      <c r="KK391" s="197">
        <v>7</v>
      </c>
      <c r="KL391" s="197">
        <v>7</v>
      </c>
      <c r="KM391" s="197">
        <v>7</v>
      </c>
      <c r="KN391" s="197">
        <v>7</v>
      </c>
      <c r="KO391" s="197">
        <v>7</v>
      </c>
      <c r="KP391" s="197">
        <v>7</v>
      </c>
      <c r="KQ391" s="197">
        <v>7</v>
      </c>
      <c r="KR391" s="197">
        <v>7</v>
      </c>
      <c r="KS391" s="197">
        <v>7</v>
      </c>
      <c r="KT391" s="197">
        <v>7</v>
      </c>
      <c r="KU391" s="197">
        <v>7</v>
      </c>
      <c r="KV391" s="197">
        <v>7</v>
      </c>
      <c r="KW391" s="197">
        <v>7</v>
      </c>
      <c r="KX391" s="198"/>
      <c r="KY391" s="198"/>
      <c r="KZ391" s="198"/>
      <c r="LA391" s="198"/>
      <c r="LB391" s="197">
        <v>7</v>
      </c>
      <c r="LC391" s="197">
        <v>7</v>
      </c>
      <c r="LD391" s="197">
        <v>7</v>
      </c>
      <c r="LE391" s="197">
        <v>7</v>
      </c>
      <c r="LF391" s="197">
        <v>0</v>
      </c>
      <c r="LG391" s="197">
        <v>7</v>
      </c>
      <c r="LH391" s="198"/>
      <c r="LI391" s="198"/>
      <c r="LJ391" s="198"/>
      <c r="LK391" s="198"/>
      <c r="LL391" s="198"/>
      <c r="LM391" s="198"/>
      <c r="LN391" s="198"/>
      <c r="LO391" s="198"/>
      <c r="LP391" s="198"/>
      <c r="LQ391" s="197">
        <v>7</v>
      </c>
      <c r="LR391" s="198"/>
      <c r="LS391" s="198"/>
      <c r="LT391" s="198"/>
      <c r="LU391" s="198"/>
      <c r="LV391" s="198"/>
      <c r="LW391" s="198"/>
      <c r="LX391" s="198"/>
      <c r="LY391" s="198"/>
      <c r="LZ391" s="198"/>
      <c r="MA391" s="198"/>
      <c r="MB391" s="198"/>
      <c r="MC391" s="198"/>
      <c r="MD391" s="198"/>
      <c r="ME391" s="198"/>
      <c r="MF391" s="198"/>
      <c r="MG391" s="198"/>
      <c r="MH391" s="198"/>
      <c r="MI391" s="198"/>
      <c r="MJ391" s="198"/>
      <c r="MK391" s="198"/>
      <c r="ML391" s="198"/>
      <c r="MM391" s="198"/>
      <c r="MN391" s="197">
        <v>7</v>
      </c>
      <c r="MO391" s="197">
        <v>0</v>
      </c>
      <c r="MP391" s="198"/>
      <c r="MQ391" s="197">
        <v>0</v>
      </c>
      <c r="MR391" s="198"/>
      <c r="MS391" s="198"/>
      <c r="MT391" s="198"/>
      <c r="MU391" s="198"/>
      <c r="MV391" s="198"/>
      <c r="MW391" s="198"/>
      <c r="MX391" s="198"/>
      <c r="MY391" s="198"/>
      <c r="MZ391" s="198"/>
      <c r="NA391" s="197">
        <v>0</v>
      </c>
      <c r="NB391" s="198"/>
      <c r="NC391" s="198"/>
      <c r="ND391" s="198"/>
      <c r="NE391" s="198"/>
      <c r="NF391" s="198"/>
      <c r="NG391" s="198"/>
      <c r="NH391" s="198"/>
      <c r="NI391" s="198"/>
      <c r="NJ391" s="198"/>
      <c r="NK391" s="198"/>
      <c r="NL391" s="198"/>
      <c r="NM391" s="198"/>
      <c r="NN391" s="198"/>
      <c r="NO391" s="198"/>
      <c r="NP391" s="198"/>
      <c r="NQ391" s="198"/>
      <c r="NR391" s="198"/>
      <c r="NS391" s="198"/>
      <c r="NT391" s="198"/>
      <c r="NU391" s="198"/>
      <c r="NV391" s="198"/>
      <c r="NW391" s="198"/>
      <c r="NX391" s="198"/>
      <c r="NY391" s="198"/>
      <c r="NZ391" s="198"/>
      <c r="OA391" s="198"/>
      <c r="OB391" s="198"/>
      <c r="OC391" s="198"/>
      <c r="OD391" s="198"/>
      <c r="OE391" s="198"/>
      <c r="OF391" s="198"/>
      <c r="OG391" s="198"/>
      <c r="OH391" s="198"/>
      <c r="OI391" s="198"/>
      <c r="OJ391" s="198"/>
      <c r="OK391" s="198"/>
      <c r="OL391" s="198"/>
      <c r="OM391" s="198"/>
      <c r="ON391" s="198"/>
      <c r="OO391" s="198"/>
      <c r="OP391" s="198"/>
      <c r="OQ391" s="198"/>
      <c r="OR391" s="198"/>
      <c r="OS391" s="198"/>
      <c r="OT391" s="198"/>
      <c r="OU391" s="198"/>
      <c r="OV391" s="198"/>
      <c r="OW391" s="198"/>
      <c r="OX391" s="198"/>
      <c r="OY391" s="198"/>
      <c r="OZ391" s="198"/>
      <c r="PA391" s="198"/>
      <c r="PB391" s="198"/>
      <c r="PC391" s="198"/>
      <c r="PD391" s="198"/>
      <c r="PE391" s="198"/>
      <c r="PF391" s="198"/>
      <c r="PG391" s="198"/>
      <c r="PH391" s="198"/>
      <c r="PI391" s="198"/>
      <c r="PJ391" s="198"/>
      <c r="PK391" s="198"/>
      <c r="PL391" s="198"/>
      <c r="PM391" s="198"/>
      <c r="PN391" s="198"/>
      <c r="PO391" s="198"/>
      <c r="PP391" s="198"/>
      <c r="PQ391" s="198"/>
      <c r="PR391" s="198"/>
      <c r="PS391" s="198"/>
      <c r="PT391" s="198"/>
      <c r="PU391" s="198"/>
      <c r="PV391" s="198"/>
      <c r="PW391" s="198"/>
      <c r="PX391" s="261"/>
      <c r="PY391" s="261"/>
      <c r="PZ391" s="261"/>
      <c r="QA391" s="261"/>
      <c r="QB391" s="261"/>
      <c r="QC391" s="261"/>
      <c r="QD391" s="261"/>
      <c r="QE391" s="261"/>
      <c r="QF391" s="261"/>
      <c r="QG391" s="261"/>
      <c r="QH391" s="261"/>
      <c r="QI391" s="261"/>
      <c r="QJ391" s="261"/>
      <c r="QK391" s="261"/>
      <c r="QL391" s="261"/>
      <c r="QM391" s="261"/>
      <c r="QN391" s="261"/>
      <c r="QO391" s="261"/>
      <c r="QP391" s="261"/>
      <c r="QQ391" s="261"/>
      <c r="QR391" s="261"/>
      <c r="QS391" s="261"/>
      <c r="QT391" s="261"/>
      <c r="QU391" s="261"/>
      <c r="QV391" s="261"/>
      <c r="QW391" s="261"/>
      <c r="QX391" s="261"/>
      <c r="QY391" s="261"/>
      <c r="QZ391" s="261"/>
      <c r="RA391" s="261"/>
      <c r="RB391" s="261"/>
      <c r="RC391" s="261"/>
      <c r="RD391" s="261"/>
      <c r="RE391" s="261"/>
      <c r="RF391" s="261"/>
      <c r="RG391" s="261"/>
      <c r="RH391" s="261"/>
      <c r="RI391" s="261"/>
      <c r="RJ391" s="261"/>
      <c r="RK391" s="261"/>
      <c r="RL391" s="261"/>
      <c r="RM391" s="261"/>
      <c r="RN391" s="261"/>
      <c r="RO391" s="261"/>
      <c r="RP391" s="261"/>
      <c r="RQ391" s="261"/>
      <c r="RR391" s="261"/>
      <c r="RS391" s="261"/>
      <c r="RT391" s="261"/>
      <c r="RU391" s="261"/>
      <c r="RV391" s="261"/>
      <c r="RW391" s="261"/>
      <c r="RX391" s="261"/>
      <c r="RY391" s="261"/>
      <c r="RZ391" s="261"/>
      <c r="SA391" s="261"/>
      <c r="SB391" s="261"/>
      <c r="SC391" s="261"/>
      <c r="SD391" s="261"/>
      <c r="SE391" s="261"/>
    </row>
    <row r="392" spans="1:499" x14ac:dyDescent="0.2">
      <c r="A392" s="230" t="s">
        <v>830</v>
      </c>
      <c r="B392" s="231" t="s">
        <v>5534</v>
      </c>
      <c r="C392" s="225"/>
      <c r="D392" s="225"/>
      <c r="E392" s="225"/>
      <c r="F392" s="226" t="s">
        <v>6140</v>
      </c>
      <c r="G392" s="226" t="s">
        <v>5804</v>
      </c>
      <c r="H392" s="226" t="s">
        <v>5804</v>
      </c>
      <c r="I392" s="226" t="s">
        <v>6139</v>
      </c>
      <c r="J392" s="226"/>
      <c r="K392" s="226"/>
      <c r="L392" s="226"/>
      <c r="M392" s="226"/>
      <c r="N392" s="226" t="s">
        <v>5788</v>
      </c>
      <c r="O392" s="226" t="s">
        <v>5785</v>
      </c>
      <c r="P392" s="226"/>
      <c r="Q392" s="237">
        <v>0</v>
      </c>
      <c r="R392" s="238"/>
      <c r="S392" s="238"/>
      <c r="T392" s="238"/>
      <c r="U392" s="238"/>
      <c r="V392" s="238"/>
      <c r="W392" s="232" t="s">
        <v>5555</v>
      </c>
      <c r="X392" s="232"/>
      <c r="Y392" s="232" t="s">
        <v>5556</v>
      </c>
      <c r="Z392" s="235">
        <v>50.02</v>
      </c>
      <c r="AA392" s="235">
        <v>87.52</v>
      </c>
      <c r="AB392" s="235">
        <v>0</v>
      </c>
      <c r="AC392" s="224">
        <v>36526</v>
      </c>
      <c r="AD392" s="224">
        <v>36526</v>
      </c>
      <c r="AE392" s="125">
        <v>14</v>
      </c>
      <c r="AF392" s="125">
        <v>14</v>
      </c>
      <c r="AG392" s="125">
        <v>24</v>
      </c>
      <c r="AH392" s="236">
        <v>1</v>
      </c>
      <c r="AI392" s="236"/>
      <c r="AJ392" s="125" t="s">
        <v>6258</v>
      </c>
      <c r="AK392" s="175"/>
      <c r="AL392" s="125" t="s">
        <v>820</v>
      </c>
      <c r="AM392" s="27" t="s">
        <v>820</v>
      </c>
      <c r="AN392" s="126">
        <v>0.08</v>
      </c>
      <c r="AO392" s="126">
        <v>0</v>
      </c>
      <c r="AP392" s="126">
        <v>0</v>
      </c>
      <c r="AQ392" s="126">
        <v>78.099999999999994</v>
      </c>
      <c r="AR392" s="125">
        <v>0</v>
      </c>
      <c r="AS392" s="125">
        <v>0</v>
      </c>
      <c r="AT392" s="178"/>
      <c r="AU392" s="178"/>
      <c r="AV392" s="178"/>
      <c r="AW392" s="239" t="s">
        <v>914</v>
      </c>
      <c r="AX392" s="239" t="s">
        <v>5409</v>
      </c>
      <c r="AY392" s="127"/>
      <c r="AZ392" s="127"/>
      <c r="BA392" s="128">
        <v>25</v>
      </c>
      <c r="BB392" s="128" t="s">
        <v>489</v>
      </c>
      <c r="BC392" s="128"/>
      <c r="BD392" s="128">
        <v>1</v>
      </c>
      <c r="BE392" s="129" t="s">
        <v>541</v>
      </c>
      <c r="BF392" s="130">
        <v>1</v>
      </c>
      <c r="BG392" s="240"/>
      <c r="BH392" s="241"/>
      <c r="BI392" s="190"/>
      <c r="BJ392" s="131">
        <v>0</v>
      </c>
      <c r="BK392" s="191">
        <v>4</v>
      </c>
      <c r="BL392" s="13">
        <v>0</v>
      </c>
      <c r="BM392" s="13">
        <v>0</v>
      </c>
      <c r="BN392" s="27" t="s">
        <v>702</v>
      </c>
      <c r="BO392" s="13" t="s">
        <v>702</v>
      </c>
      <c r="BP392" s="222">
        <v>0</v>
      </c>
      <c r="BQ392" s="132"/>
      <c r="BR392" s="133"/>
      <c r="BS392" s="125">
        <v>1000000000</v>
      </c>
      <c r="BT392" s="134">
        <v>0</v>
      </c>
      <c r="BU392" s="135">
        <v>0</v>
      </c>
      <c r="BV392" s="134">
        <v>0</v>
      </c>
      <c r="BW392" s="136">
        <v>0</v>
      </c>
      <c r="BX392" s="136">
        <v>0</v>
      </c>
      <c r="BY392" s="136">
        <v>0</v>
      </c>
      <c r="BZ392" s="134">
        <v>0</v>
      </c>
      <c r="CA392" s="134">
        <v>0</v>
      </c>
      <c r="CB392" s="134">
        <v>0</v>
      </c>
      <c r="CC392" s="135">
        <v>0</v>
      </c>
      <c r="CD392" s="134"/>
      <c r="CE392" s="134"/>
      <c r="CF392" s="137">
        <v>0</v>
      </c>
      <c r="CG392" s="134">
        <v>0</v>
      </c>
      <c r="CH392" s="132"/>
      <c r="CI392" s="132"/>
      <c r="CJ392" s="229" t="s">
        <v>820</v>
      </c>
      <c r="CK392" s="233" t="s">
        <v>820</v>
      </c>
      <c r="CL392" s="138">
        <v>0</v>
      </c>
      <c r="CM392" s="138">
        <v>0</v>
      </c>
      <c r="CN392" s="135">
        <v>0</v>
      </c>
      <c r="CO392" s="135">
        <v>0</v>
      </c>
      <c r="CP392" s="139"/>
      <c r="CQ392" s="135">
        <v>0</v>
      </c>
      <c r="CR392" s="179">
        <v>42304</v>
      </c>
      <c r="CS392" s="180">
        <v>43395</v>
      </c>
      <c r="CT392" s="181">
        <v>43493</v>
      </c>
      <c r="CU392" s="181">
        <v>36526</v>
      </c>
      <c r="CV392" s="181">
        <v>36526</v>
      </c>
      <c r="CW392" s="181">
        <v>36526</v>
      </c>
      <c r="CX392" s="181">
        <v>36624</v>
      </c>
      <c r="CY392" s="135">
        <v>0.39893758112510808</v>
      </c>
      <c r="CZ392" s="134">
        <v>0</v>
      </c>
      <c r="DA392" s="135">
        <v>5.3333333333333337E-2</v>
      </c>
      <c r="DB392" s="135">
        <v>0</v>
      </c>
      <c r="DC392" s="135">
        <v>0</v>
      </c>
      <c r="DD392" s="135">
        <v>0</v>
      </c>
      <c r="DE392" s="140">
        <v>0.34666666666666668</v>
      </c>
      <c r="DF392" s="13" t="s">
        <v>820</v>
      </c>
      <c r="DG392" s="80" t="s">
        <v>820</v>
      </c>
      <c r="DH392" s="18" t="b">
        <v>0</v>
      </c>
      <c r="DI392" s="79"/>
      <c r="DJ392" s="79"/>
      <c r="DK392" s="192"/>
      <c r="DL392" s="174"/>
      <c r="DM392" s="193"/>
      <c r="DN392" s="135"/>
      <c r="DO392" s="79"/>
      <c r="DP392" s="79"/>
      <c r="DQ392" s="79"/>
      <c r="DR392" s="79"/>
      <c r="DS392" s="79"/>
      <c r="DT392" s="79"/>
      <c r="DU392" s="79"/>
      <c r="DV392" s="18"/>
      <c r="DW392" s="18"/>
      <c r="DX392" s="18"/>
      <c r="DY392" s="177"/>
      <c r="DZ392" s="177">
        <v>0</v>
      </c>
      <c r="EA392" s="177">
        <v>0</v>
      </c>
      <c r="EB392" s="177">
        <v>0</v>
      </c>
      <c r="EC392" s="177">
        <v>0</v>
      </c>
      <c r="ED392" s="177">
        <v>0</v>
      </c>
      <c r="EE392" s="177">
        <v>0</v>
      </c>
      <c r="EF392" s="177">
        <v>0</v>
      </c>
      <c r="EG392" s="177">
        <v>0</v>
      </c>
      <c r="EH392" s="177">
        <v>0</v>
      </c>
      <c r="EI392" s="177">
        <v>0</v>
      </c>
      <c r="EJ392" s="177">
        <v>0</v>
      </c>
      <c r="EK392" s="177">
        <v>0</v>
      </c>
      <c r="EL392" s="177">
        <v>0</v>
      </c>
      <c r="EM392" s="177">
        <v>0</v>
      </c>
      <c r="EN392" s="177">
        <v>0</v>
      </c>
      <c r="EO392" s="177">
        <v>0</v>
      </c>
      <c r="EP392" s="177">
        <v>0</v>
      </c>
      <c r="EQ392" s="177">
        <v>0</v>
      </c>
      <c r="ER392" s="177">
        <v>0</v>
      </c>
      <c r="ES392" s="177">
        <v>0</v>
      </c>
      <c r="ET392" s="177">
        <v>0</v>
      </c>
      <c r="EU392" s="177">
        <v>0</v>
      </c>
      <c r="EV392" s="177">
        <v>0</v>
      </c>
      <c r="EW392" s="177">
        <v>0</v>
      </c>
      <c r="EX392" s="177">
        <v>0</v>
      </c>
      <c r="EY392" s="177">
        <v>0</v>
      </c>
      <c r="EZ392" s="177">
        <v>0</v>
      </c>
      <c r="FA392" s="177">
        <v>0</v>
      </c>
      <c r="FB392" s="177">
        <v>0</v>
      </c>
      <c r="FC392" s="256"/>
      <c r="FD392" s="256"/>
      <c r="FE392" s="258">
        <v>20</v>
      </c>
      <c r="FF392" s="256"/>
      <c r="FG392" s="257">
        <v>20</v>
      </c>
      <c r="FH392" s="257">
        <v>20</v>
      </c>
      <c r="FI392" s="257">
        <v>20</v>
      </c>
      <c r="FJ392" s="257">
        <v>20</v>
      </c>
      <c r="FK392" s="257">
        <v>20</v>
      </c>
      <c r="FL392" s="257">
        <v>20</v>
      </c>
      <c r="FM392" s="257">
        <v>20</v>
      </c>
      <c r="FN392" s="257">
        <v>20</v>
      </c>
      <c r="FO392" s="257">
        <v>20</v>
      </c>
      <c r="FP392" s="257">
        <v>20</v>
      </c>
      <c r="FQ392" s="257">
        <v>20</v>
      </c>
      <c r="FR392" s="257">
        <v>20</v>
      </c>
      <c r="FS392" s="257">
        <v>20</v>
      </c>
      <c r="FT392" s="257">
        <v>20</v>
      </c>
      <c r="FU392" s="257">
        <v>20</v>
      </c>
      <c r="FV392" s="257">
        <v>20</v>
      </c>
      <c r="FW392" s="257">
        <v>20</v>
      </c>
      <c r="FX392" s="257">
        <v>20</v>
      </c>
      <c r="FY392" s="257">
        <v>20</v>
      </c>
      <c r="FZ392" s="257">
        <v>20</v>
      </c>
      <c r="GA392" s="257">
        <v>20</v>
      </c>
      <c r="GB392" s="257">
        <v>20</v>
      </c>
      <c r="GC392" s="257">
        <v>20</v>
      </c>
      <c r="GD392" s="257">
        <v>20</v>
      </c>
      <c r="GE392" s="257">
        <v>20</v>
      </c>
      <c r="GF392" s="257">
        <v>20</v>
      </c>
      <c r="GG392" s="257">
        <v>20</v>
      </c>
      <c r="GH392" s="257">
        <v>20</v>
      </c>
      <c r="GI392" s="257">
        <v>20</v>
      </c>
      <c r="GJ392" s="257">
        <v>20</v>
      </c>
      <c r="GK392" s="257">
        <v>20</v>
      </c>
      <c r="GL392" s="257">
        <v>20</v>
      </c>
      <c r="GM392" s="257">
        <v>20</v>
      </c>
      <c r="GN392" s="257">
        <v>20</v>
      </c>
      <c r="GO392" s="257">
        <v>20</v>
      </c>
      <c r="GP392" s="257">
        <v>20</v>
      </c>
      <c r="GQ392" s="257">
        <v>20</v>
      </c>
      <c r="GR392" s="257">
        <v>20</v>
      </c>
      <c r="GS392" s="257">
        <v>20</v>
      </c>
      <c r="GT392" s="257">
        <v>20</v>
      </c>
      <c r="GU392" s="257">
        <v>20</v>
      </c>
      <c r="GV392" s="257">
        <v>20</v>
      </c>
      <c r="GW392" s="257">
        <v>20</v>
      </c>
      <c r="GX392" s="257">
        <v>20</v>
      </c>
      <c r="GY392" s="257">
        <v>20</v>
      </c>
      <c r="GZ392" s="257">
        <v>20</v>
      </c>
      <c r="HA392" s="257">
        <v>20</v>
      </c>
      <c r="HB392" s="257">
        <v>20</v>
      </c>
      <c r="HC392" s="257">
        <v>20</v>
      </c>
      <c r="HD392" s="257">
        <v>20</v>
      </c>
      <c r="HE392" s="257">
        <v>1</v>
      </c>
      <c r="HF392" s="257">
        <v>20</v>
      </c>
      <c r="HG392" s="257">
        <v>20</v>
      </c>
      <c r="HH392" s="257">
        <v>20</v>
      </c>
      <c r="HI392" s="257">
        <v>20</v>
      </c>
      <c r="HJ392" s="257">
        <v>20</v>
      </c>
      <c r="HK392" s="257">
        <v>20</v>
      </c>
      <c r="HL392" s="256"/>
      <c r="HM392" s="257">
        <v>20</v>
      </c>
      <c r="HN392" s="257">
        <v>20</v>
      </c>
      <c r="HO392" s="257">
        <v>20</v>
      </c>
      <c r="HP392" s="257">
        <v>20</v>
      </c>
      <c r="HQ392" s="257">
        <v>20</v>
      </c>
      <c r="HR392" s="257">
        <v>20</v>
      </c>
      <c r="HS392" s="257">
        <v>20</v>
      </c>
      <c r="HT392" s="257">
        <v>20</v>
      </c>
      <c r="HU392" s="257">
        <v>20</v>
      </c>
      <c r="HV392" s="256"/>
      <c r="HW392" s="257">
        <v>20</v>
      </c>
      <c r="HX392" s="257">
        <v>20</v>
      </c>
      <c r="HY392" s="257">
        <v>20</v>
      </c>
      <c r="HZ392" s="257">
        <v>20</v>
      </c>
      <c r="IA392" s="257">
        <v>20</v>
      </c>
      <c r="IB392" s="257">
        <v>20</v>
      </c>
      <c r="IC392" s="257">
        <v>20</v>
      </c>
      <c r="ID392" s="257">
        <v>20</v>
      </c>
      <c r="IE392" s="257">
        <v>20</v>
      </c>
      <c r="IF392" s="257">
        <v>20</v>
      </c>
      <c r="IG392" s="257">
        <v>20</v>
      </c>
      <c r="IH392" s="257">
        <v>20</v>
      </c>
      <c r="II392" s="257">
        <v>20</v>
      </c>
      <c r="IJ392" s="257">
        <v>20</v>
      </c>
      <c r="IK392" s="257">
        <v>20</v>
      </c>
      <c r="IL392" s="257">
        <v>20</v>
      </c>
      <c r="IM392" s="257">
        <v>20</v>
      </c>
      <c r="IN392" s="257">
        <v>20</v>
      </c>
      <c r="IO392" s="257">
        <v>20</v>
      </c>
      <c r="IP392" s="257">
        <v>20</v>
      </c>
      <c r="IQ392" s="257">
        <v>20</v>
      </c>
      <c r="IR392" s="257">
        <v>20</v>
      </c>
      <c r="IS392" s="257">
        <v>20</v>
      </c>
      <c r="IT392" s="257">
        <v>20</v>
      </c>
      <c r="IU392" s="257">
        <v>20</v>
      </c>
      <c r="IV392" s="257">
        <v>20</v>
      </c>
      <c r="IW392" s="257">
        <v>20</v>
      </c>
      <c r="IX392" s="257">
        <v>20</v>
      </c>
      <c r="IY392" s="257">
        <v>20</v>
      </c>
      <c r="IZ392" s="256"/>
      <c r="JA392" s="257">
        <v>20</v>
      </c>
      <c r="JB392" s="257">
        <v>20</v>
      </c>
      <c r="JC392" s="257">
        <v>20</v>
      </c>
      <c r="JD392" s="257">
        <v>20</v>
      </c>
      <c r="JE392" s="257">
        <v>20</v>
      </c>
      <c r="JF392" s="257">
        <v>20</v>
      </c>
      <c r="JG392" s="257">
        <v>20</v>
      </c>
      <c r="JH392" s="257">
        <v>20</v>
      </c>
      <c r="JI392" s="257">
        <v>20</v>
      </c>
      <c r="JJ392" s="257"/>
      <c r="JK392" s="258">
        <v>20</v>
      </c>
      <c r="JL392" s="257">
        <v>20</v>
      </c>
      <c r="JM392" s="257">
        <v>20</v>
      </c>
      <c r="JN392" s="257">
        <v>20</v>
      </c>
      <c r="JO392" s="257">
        <v>20</v>
      </c>
      <c r="JP392" s="257">
        <v>20</v>
      </c>
      <c r="JQ392" s="256"/>
      <c r="JR392" s="257">
        <v>20</v>
      </c>
      <c r="JS392" s="257">
        <v>20</v>
      </c>
      <c r="JT392" s="257">
        <v>20</v>
      </c>
      <c r="JU392" s="257">
        <v>20</v>
      </c>
      <c r="JV392" s="257">
        <v>20</v>
      </c>
      <c r="JW392" s="257">
        <v>20</v>
      </c>
      <c r="JX392" s="257">
        <v>20</v>
      </c>
      <c r="JY392" s="257">
        <v>20</v>
      </c>
      <c r="JZ392" s="257">
        <v>20</v>
      </c>
      <c r="KA392" s="257">
        <v>20</v>
      </c>
      <c r="KB392" s="257">
        <v>20</v>
      </c>
      <c r="KC392" s="257">
        <v>20</v>
      </c>
      <c r="KD392" s="257">
        <v>20</v>
      </c>
      <c r="KE392" s="257">
        <v>20</v>
      </c>
      <c r="KF392" s="257">
        <v>20</v>
      </c>
      <c r="KG392" s="257">
        <v>20</v>
      </c>
      <c r="KH392" s="257">
        <v>20</v>
      </c>
      <c r="KI392" s="257">
        <v>20</v>
      </c>
      <c r="KJ392" s="257">
        <v>20</v>
      </c>
      <c r="KK392" s="257">
        <v>20</v>
      </c>
      <c r="KL392" s="257">
        <v>20</v>
      </c>
      <c r="KM392" s="257">
        <v>20</v>
      </c>
      <c r="KN392" s="257">
        <v>20</v>
      </c>
      <c r="KO392" s="257">
        <v>20</v>
      </c>
      <c r="KP392" s="257">
        <v>20</v>
      </c>
      <c r="KQ392" s="257">
        <v>20</v>
      </c>
      <c r="KR392" s="257">
        <v>20</v>
      </c>
      <c r="KS392" s="257">
        <v>20</v>
      </c>
      <c r="KT392" s="257">
        <v>20</v>
      </c>
      <c r="KU392" s="257">
        <v>20</v>
      </c>
      <c r="KV392" s="257">
        <v>20</v>
      </c>
      <c r="KW392" s="257">
        <v>20</v>
      </c>
      <c r="KX392" s="256"/>
      <c r="KY392" s="256"/>
      <c r="KZ392" s="256"/>
      <c r="LA392" s="256"/>
      <c r="LB392" s="257">
        <v>20</v>
      </c>
      <c r="LC392" s="257">
        <v>20</v>
      </c>
      <c r="LD392" s="257">
        <v>20</v>
      </c>
      <c r="LE392" s="257">
        <v>20</v>
      </c>
      <c r="LF392" s="257">
        <v>0</v>
      </c>
      <c r="LG392" s="257">
        <v>20</v>
      </c>
      <c r="LH392" s="256"/>
      <c r="LI392" s="256"/>
      <c r="LJ392" s="256"/>
      <c r="LK392" s="256"/>
      <c r="LL392" s="256"/>
      <c r="LM392" s="256"/>
      <c r="LN392" s="256"/>
      <c r="LO392" s="256"/>
      <c r="LP392" s="256"/>
      <c r="LQ392" s="257">
        <v>20</v>
      </c>
      <c r="LR392" s="256"/>
      <c r="LS392" s="256"/>
      <c r="LT392" s="256"/>
      <c r="LU392" s="256"/>
      <c r="LV392" s="256"/>
      <c r="LW392" s="256"/>
      <c r="LX392" s="256"/>
      <c r="LY392" s="256"/>
      <c r="LZ392" s="256"/>
      <c r="MA392" s="256"/>
      <c r="MB392" s="256"/>
      <c r="MC392" s="256"/>
      <c r="MD392" s="256"/>
      <c r="ME392" s="256"/>
      <c r="MF392" s="256"/>
      <c r="MG392" s="256"/>
      <c r="MH392" s="256"/>
      <c r="MI392" s="256"/>
      <c r="MJ392" s="256"/>
      <c r="MK392" s="256"/>
      <c r="ML392" s="256"/>
      <c r="MM392" s="256"/>
      <c r="MN392" s="257">
        <v>20</v>
      </c>
      <c r="MO392" s="257">
        <v>0</v>
      </c>
      <c r="MP392" s="256"/>
      <c r="MQ392" s="257">
        <v>0</v>
      </c>
      <c r="MR392" s="256"/>
      <c r="MS392" s="256"/>
      <c r="MT392" s="256"/>
      <c r="MU392" s="256"/>
      <c r="MV392" s="256"/>
      <c r="MW392" s="256"/>
      <c r="MX392" s="256"/>
      <c r="MY392" s="256"/>
      <c r="MZ392" s="256"/>
      <c r="NA392" s="257">
        <v>0</v>
      </c>
      <c r="NB392" s="256"/>
      <c r="NC392" s="256"/>
      <c r="ND392" s="256"/>
      <c r="NE392" s="256"/>
      <c r="NF392" s="256"/>
      <c r="NG392" s="256"/>
      <c r="NH392" s="256"/>
      <c r="NI392" s="256"/>
      <c r="NJ392" s="256"/>
      <c r="NK392" s="256"/>
      <c r="NL392" s="256"/>
      <c r="NM392" s="256"/>
      <c r="NN392" s="256"/>
      <c r="NO392" s="256"/>
      <c r="NP392" s="256"/>
      <c r="NQ392" s="256"/>
      <c r="NR392" s="256"/>
      <c r="NS392" s="256"/>
      <c r="NT392" s="256"/>
      <c r="NU392" s="256"/>
      <c r="NV392" s="256"/>
      <c r="NW392" s="256"/>
      <c r="NX392" s="256"/>
      <c r="NY392" s="256"/>
      <c r="NZ392" s="256"/>
      <c r="OA392" s="256"/>
      <c r="OB392" s="256"/>
      <c r="OC392" s="256"/>
      <c r="OD392" s="256"/>
      <c r="OE392" s="256"/>
      <c r="OF392" s="256"/>
      <c r="OG392" s="256"/>
      <c r="OH392" s="256"/>
      <c r="OI392" s="256"/>
      <c r="OJ392" s="256"/>
      <c r="OK392" s="256"/>
      <c r="OL392" s="256"/>
      <c r="OM392" s="256"/>
      <c r="ON392" s="256"/>
      <c r="OO392" s="256"/>
      <c r="OP392" s="256"/>
      <c r="OQ392" s="256"/>
      <c r="OR392" s="256"/>
      <c r="OS392" s="256"/>
      <c r="OT392" s="256"/>
      <c r="OU392" s="256"/>
      <c r="OV392" s="256"/>
      <c r="OW392" s="256"/>
      <c r="OX392" s="256"/>
      <c r="OY392" s="256"/>
      <c r="OZ392" s="256"/>
      <c r="PA392" s="256"/>
      <c r="PB392" s="256"/>
      <c r="PC392" s="256"/>
      <c r="PD392" s="256"/>
      <c r="PE392" s="256"/>
      <c r="PF392" s="256"/>
      <c r="PG392" s="256"/>
      <c r="PH392" s="256"/>
      <c r="PI392" s="256"/>
      <c r="PJ392" s="256"/>
      <c r="PK392" s="256"/>
      <c r="PL392" s="256"/>
      <c r="PM392" s="256"/>
      <c r="PN392" s="256"/>
      <c r="PO392" s="256"/>
      <c r="PP392" s="256"/>
      <c r="PQ392" s="256"/>
      <c r="PR392" s="256"/>
      <c r="PS392" s="256"/>
      <c r="PT392" s="256"/>
      <c r="PU392" s="256"/>
      <c r="PV392" s="256"/>
      <c r="PW392" s="256"/>
      <c r="PX392" s="262"/>
      <c r="PY392" s="262"/>
      <c r="PZ392" s="262"/>
      <c r="QA392" s="262"/>
      <c r="QB392" s="262"/>
      <c r="QC392" s="262"/>
      <c r="QD392" s="262"/>
      <c r="QE392" s="262"/>
      <c r="QF392" s="262"/>
      <c r="QG392" s="262"/>
      <c r="QH392" s="262"/>
      <c r="QI392" s="262"/>
      <c r="QJ392" s="262"/>
      <c r="QK392" s="262"/>
      <c r="QL392" s="262"/>
      <c r="QM392" s="262"/>
      <c r="QN392" s="262"/>
      <c r="QO392" s="262"/>
      <c r="QP392" s="262"/>
      <c r="QQ392" s="262"/>
      <c r="QR392" s="262"/>
      <c r="QS392" s="262"/>
      <c r="QT392" s="262"/>
      <c r="QU392" s="262"/>
      <c r="QV392" s="262"/>
      <c r="QW392" s="262"/>
      <c r="QX392" s="262"/>
      <c r="QY392" s="262"/>
      <c r="QZ392" s="262"/>
      <c r="RA392" s="262"/>
      <c r="RB392" s="262"/>
      <c r="RC392" s="262"/>
      <c r="RD392" s="262"/>
      <c r="RE392" s="262"/>
      <c r="RF392" s="262"/>
      <c r="RG392" s="262"/>
      <c r="RH392" s="262"/>
      <c r="RI392" s="262"/>
      <c r="RJ392" s="262"/>
      <c r="RK392" s="262"/>
      <c r="RL392" s="262"/>
      <c r="RM392" s="262"/>
      <c r="RN392" s="262"/>
      <c r="RO392" s="262"/>
      <c r="RP392" s="262"/>
      <c r="RQ392" s="262"/>
      <c r="RR392" s="262"/>
      <c r="RS392" s="262"/>
      <c r="RT392" s="262"/>
      <c r="RU392" s="262"/>
      <c r="RV392" s="262"/>
      <c r="RW392" s="262"/>
      <c r="RX392" s="262"/>
      <c r="RY392" s="262"/>
      <c r="RZ392" s="262"/>
      <c r="SA392" s="262"/>
      <c r="SB392" s="262"/>
      <c r="SC392" s="262"/>
      <c r="SD392" s="262"/>
      <c r="SE392" s="262"/>
    </row>
    <row r="393" spans="1:499" x14ac:dyDescent="0.2">
      <c r="A393" s="263" t="s">
        <v>830</v>
      </c>
      <c r="B393" s="264" t="s">
        <v>965</v>
      </c>
      <c r="C393" s="265"/>
      <c r="D393" s="265"/>
      <c r="E393" s="265"/>
      <c r="F393" s="266"/>
      <c r="G393" s="266"/>
      <c r="H393" s="266"/>
      <c r="I393" s="266"/>
      <c r="J393" s="266"/>
      <c r="K393" s="266"/>
      <c r="L393" s="266"/>
      <c r="M393" s="266"/>
      <c r="N393" s="266"/>
      <c r="O393" s="266"/>
      <c r="P393" s="266"/>
      <c r="Q393" s="267">
        <v>0</v>
      </c>
      <c r="R393" s="268"/>
      <c r="S393" s="268"/>
      <c r="T393" s="268"/>
      <c r="U393" s="268"/>
      <c r="V393" s="268"/>
      <c r="W393" s="269"/>
      <c r="X393" s="269"/>
      <c r="Y393" s="269"/>
      <c r="Z393" s="270">
        <v>0</v>
      </c>
      <c r="AA393" s="270">
        <v>0</v>
      </c>
      <c r="AB393" s="270">
        <v>0</v>
      </c>
      <c r="AC393" s="271"/>
      <c r="AD393" s="271"/>
      <c r="AE393" s="272">
        <v>18</v>
      </c>
      <c r="AF393" s="272">
        <v>24</v>
      </c>
      <c r="AG393" s="272">
        <v>12</v>
      </c>
      <c r="AH393" s="273">
        <v>1</v>
      </c>
      <c r="AI393" s="273" t="s">
        <v>819</v>
      </c>
      <c r="AJ393" s="272" t="s">
        <v>6261</v>
      </c>
      <c r="AK393" s="274" t="s">
        <v>5145</v>
      </c>
      <c r="AL393" s="272" t="s">
        <v>820</v>
      </c>
      <c r="AM393" s="275" t="s">
        <v>820</v>
      </c>
      <c r="AN393" s="276">
        <v>2.88</v>
      </c>
      <c r="AO393" s="276"/>
      <c r="AP393" s="276">
        <v>0</v>
      </c>
      <c r="AQ393" s="276">
        <v>1.7</v>
      </c>
      <c r="AR393" s="272">
        <v>3</v>
      </c>
      <c r="AS393" s="272">
        <v>0</v>
      </c>
      <c r="AT393" s="277"/>
      <c r="AU393" s="277"/>
      <c r="AV393" s="277"/>
      <c r="AW393" s="278" t="s">
        <v>834</v>
      </c>
      <c r="AX393" s="278" t="s">
        <v>846</v>
      </c>
      <c r="AY393" s="127"/>
      <c r="AZ393" s="127"/>
      <c r="BA393" s="127">
        <v>20</v>
      </c>
      <c r="BB393" s="127" t="s">
        <v>489</v>
      </c>
      <c r="BC393" s="127"/>
      <c r="BD393" s="127">
        <v>8</v>
      </c>
      <c r="BE393" s="279" t="s">
        <v>819</v>
      </c>
      <c r="BF393" s="280">
        <v>1</v>
      </c>
      <c r="BG393" s="281"/>
      <c r="BH393" s="282"/>
      <c r="BI393" s="283"/>
      <c r="BJ393" s="131"/>
      <c r="BK393" s="131">
        <v>125</v>
      </c>
      <c r="BL393" s="18"/>
      <c r="BM393" s="18"/>
      <c r="BN393" s="275" t="s">
        <v>706</v>
      </c>
      <c r="BO393" s="18" t="s">
        <v>706</v>
      </c>
      <c r="BP393" s="284">
        <v>250</v>
      </c>
      <c r="BQ393" s="133"/>
      <c r="BR393" s="133"/>
      <c r="BS393" s="272">
        <v>1000000000</v>
      </c>
      <c r="BT393" s="285">
        <v>0</v>
      </c>
      <c r="BU393" s="286">
        <v>0</v>
      </c>
      <c r="BV393" s="285">
        <v>0</v>
      </c>
      <c r="BW393" s="287">
        <v>0</v>
      </c>
      <c r="BX393" s="287">
        <v>0</v>
      </c>
      <c r="BY393" s="287">
        <v>0</v>
      </c>
      <c r="BZ393" s="285">
        <v>0</v>
      </c>
      <c r="CA393" s="285">
        <v>0</v>
      </c>
      <c r="CB393" s="285">
        <v>0</v>
      </c>
      <c r="CC393" s="286">
        <v>0</v>
      </c>
      <c r="CD393" s="285"/>
      <c r="CE393" s="285"/>
      <c r="CF393" s="288">
        <v>0</v>
      </c>
      <c r="CG393" s="285">
        <v>0</v>
      </c>
      <c r="CH393" s="133"/>
      <c r="CI393" s="133"/>
      <c r="CJ393" s="284" t="s">
        <v>820</v>
      </c>
      <c r="CK393" s="289" t="s">
        <v>820</v>
      </c>
      <c r="CL393" s="290">
        <v>0</v>
      </c>
      <c r="CM393" s="290">
        <v>0</v>
      </c>
      <c r="CN393" s="286">
        <v>0</v>
      </c>
      <c r="CO393" s="286">
        <v>0</v>
      </c>
      <c r="CP393" s="291"/>
      <c r="CQ393" s="286">
        <v>0</v>
      </c>
      <c r="CR393" s="292">
        <v>43186</v>
      </c>
      <c r="CS393" s="293">
        <v>43367</v>
      </c>
      <c r="CT393" s="294">
        <v>43493</v>
      </c>
      <c r="CU393" s="294">
        <v>43067</v>
      </c>
      <c r="CV393" s="294">
        <v>0</v>
      </c>
      <c r="CW393" s="294">
        <v>43151</v>
      </c>
      <c r="CX393" s="294">
        <v>43235</v>
      </c>
      <c r="CY393" s="286">
        <v>2</v>
      </c>
      <c r="CZ393" s="285">
        <v>0</v>
      </c>
      <c r="DA393" s="286">
        <v>2.9126213592233011E-2</v>
      </c>
      <c r="DB393" s="286">
        <v>0</v>
      </c>
      <c r="DC393" s="286">
        <v>0</v>
      </c>
      <c r="DD393" s="286">
        <v>0</v>
      </c>
      <c r="DE393" s="140">
        <v>0</v>
      </c>
      <c r="DF393" s="18" t="s">
        <v>820</v>
      </c>
      <c r="DG393" s="18" t="s">
        <v>820</v>
      </c>
      <c r="DH393" s="18" t="b">
        <v>1</v>
      </c>
      <c r="DI393" s="79"/>
      <c r="DJ393" s="79"/>
      <c r="DK393" s="192"/>
      <c r="DL393" s="295"/>
      <c r="DM393" s="296"/>
      <c r="DN393" s="286"/>
      <c r="DO393" s="79"/>
      <c r="DP393" s="79"/>
      <c r="DQ393" s="79"/>
      <c r="DR393" s="79"/>
      <c r="DS393" s="79"/>
      <c r="DT393" s="79"/>
      <c r="DU393" s="79"/>
      <c r="DV393" s="18"/>
      <c r="DW393" s="18"/>
      <c r="DX393" s="18"/>
      <c r="DY393" s="177"/>
      <c r="DZ393" s="177">
        <v>0</v>
      </c>
      <c r="EA393" s="177">
        <v>0</v>
      </c>
      <c r="EB393" s="177">
        <v>0</v>
      </c>
      <c r="EC393" s="177">
        <v>0</v>
      </c>
      <c r="ED393" s="177">
        <v>0</v>
      </c>
      <c r="EE393" s="177">
        <v>0</v>
      </c>
      <c r="EF393" s="177">
        <v>0</v>
      </c>
      <c r="EG393" s="177">
        <v>0</v>
      </c>
      <c r="EH393" s="177">
        <v>0</v>
      </c>
      <c r="EI393" s="177">
        <v>0</v>
      </c>
      <c r="EJ393" s="177">
        <v>0</v>
      </c>
      <c r="EK393" s="177">
        <v>0</v>
      </c>
      <c r="EL393" s="177">
        <v>0</v>
      </c>
      <c r="EM393" s="177">
        <v>0</v>
      </c>
      <c r="EN393" s="177">
        <v>0</v>
      </c>
      <c r="EO393" s="177">
        <v>0</v>
      </c>
      <c r="EP393" s="177">
        <v>0</v>
      </c>
      <c r="EQ393" s="177">
        <v>0</v>
      </c>
      <c r="ER393" s="177">
        <v>0</v>
      </c>
      <c r="ES393" s="177">
        <v>0</v>
      </c>
      <c r="ET393" s="177">
        <v>0</v>
      </c>
      <c r="EU393" s="177">
        <v>0</v>
      </c>
      <c r="EV393" s="177">
        <v>0</v>
      </c>
      <c r="EW393" s="177">
        <v>0</v>
      </c>
      <c r="EX393" s="177">
        <v>0</v>
      </c>
      <c r="EY393" s="177">
        <v>0</v>
      </c>
      <c r="EZ393" s="177">
        <v>0</v>
      </c>
      <c r="FA393" s="177">
        <v>0</v>
      </c>
      <c r="FB393" s="177">
        <v>0</v>
      </c>
      <c r="FC393" s="256"/>
      <c r="FD393" s="260"/>
      <c r="FE393" s="297"/>
      <c r="FF393" s="260"/>
      <c r="FG393" s="298"/>
      <c r="FH393" s="298"/>
      <c r="FI393" s="298"/>
      <c r="FJ393" s="298"/>
      <c r="FK393" s="298"/>
      <c r="FL393" s="298"/>
      <c r="FM393" s="298"/>
      <c r="FN393" s="298"/>
      <c r="FO393" s="298"/>
      <c r="FP393" s="298"/>
      <c r="FQ393" s="298"/>
      <c r="FR393" s="298"/>
      <c r="FS393" s="298"/>
      <c r="FT393" s="298"/>
      <c r="FU393" s="298"/>
      <c r="FV393" s="298"/>
      <c r="FW393" s="298"/>
      <c r="FX393" s="298"/>
      <c r="FY393" s="298"/>
      <c r="FZ393" s="298"/>
      <c r="GA393" s="298"/>
      <c r="GB393" s="298"/>
      <c r="GC393" s="298"/>
      <c r="GD393" s="298"/>
      <c r="GE393" s="298"/>
      <c r="GF393" s="298"/>
      <c r="GG393" s="298"/>
      <c r="GH393" s="298"/>
      <c r="GI393" s="298"/>
      <c r="GJ393" s="298"/>
      <c r="GK393" s="298"/>
      <c r="GL393" s="298"/>
      <c r="GM393" s="298"/>
      <c r="GN393" s="298"/>
      <c r="GO393" s="298"/>
      <c r="GP393" s="298"/>
      <c r="GQ393" s="298"/>
      <c r="GR393" s="298"/>
      <c r="GS393" s="298"/>
      <c r="GT393" s="298"/>
      <c r="GU393" s="298"/>
      <c r="GV393" s="298"/>
      <c r="GW393" s="298"/>
      <c r="GX393" s="298"/>
      <c r="GY393" s="298"/>
      <c r="GZ393" s="298"/>
      <c r="HA393" s="298"/>
      <c r="HB393" s="298"/>
      <c r="HC393" s="298"/>
      <c r="HD393" s="298"/>
      <c r="HE393" s="298"/>
      <c r="HF393" s="298"/>
      <c r="HG393" s="298"/>
      <c r="HH393" s="298"/>
      <c r="HI393" s="298"/>
      <c r="HJ393" s="298"/>
      <c r="HK393" s="298"/>
      <c r="HL393" s="260"/>
      <c r="HM393" s="298"/>
      <c r="HN393" s="298"/>
      <c r="HO393" s="298"/>
      <c r="HP393" s="298"/>
      <c r="HQ393" s="298"/>
      <c r="HR393" s="298"/>
      <c r="HS393" s="298"/>
      <c r="HT393" s="298"/>
      <c r="HU393" s="298"/>
      <c r="HV393" s="260"/>
      <c r="HW393" s="298"/>
      <c r="HX393" s="298"/>
      <c r="HY393" s="298"/>
      <c r="HZ393" s="298"/>
      <c r="IA393" s="298"/>
      <c r="IB393" s="298"/>
      <c r="IC393" s="298"/>
      <c r="ID393" s="298"/>
      <c r="IE393" s="298"/>
      <c r="IF393" s="298"/>
      <c r="IG393" s="298"/>
      <c r="IH393" s="298"/>
      <c r="II393" s="298"/>
      <c r="IJ393" s="298"/>
      <c r="IK393" s="298"/>
      <c r="IL393" s="298"/>
      <c r="IM393" s="298"/>
      <c r="IN393" s="298"/>
      <c r="IO393" s="298"/>
      <c r="IP393" s="298"/>
      <c r="IQ393" s="298"/>
      <c r="IR393" s="298"/>
      <c r="IS393" s="298"/>
      <c r="IT393" s="298"/>
      <c r="IU393" s="298"/>
      <c r="IV393" s="298"/>
      <c r="IW393" s="298"/>
      <c r="IX393" s="298"/>
      <c r="IY393" s="298"/>
      <c r="IZ393" s="260"/>
      <c r="JA393" s="298"/>
      <c r="JB393" s="298"/>
      <c r="JC393" s="298"/>
      <c r="JD393" s="298"/>
      <c r="JE393" s="298"/>
      <c r="JF393" s="298"/>
      <c r="JG393" s="298"/>
      <c r="JH393" s="298"/>
      <c r="JI393" s="298"/>
      <c r="JJ393" s="257"/>
      <c r="JK393" s="297"/>
      <c r="JL393" s="298"/>
      <c r="JM393" s="298"/>
      <c r="JN393" s="298"/>
      <c r="JO393" s="298"/>
      <c r="JP393" s="298"/>
      <c r="JQ393" s="260"/>
      <c r="JR393" s="298"/>
      <c r="JS393" s="298"/>
      <c r="JT393" s="298"/>
      <c r="JU393" s="298"/>
      <c r="JV393" s="298"/>
      <c r="JW393" s="298"/>
      <c r="JX393" s="298"/>
      <c r="JY393" s="298"/>
      <c r="JZ393" s="298"/>
      <c r="KA393" s="298"/>
      <c r="KB393" s="298"/>
      <c r="KC393" s="298"/>
      <c r="KD393" s="298"/>
      <c r="KE393" s="298"/>
      <c r="KF393" s="298"/>
      <c r="KG393" s="298"/>
      <c r="KH393" s="298"/>
      <c r="KI393" s="298"/>
      <c r="KJ393" s="298"/>
      <c r="KK393" s="298"/>
      <c r="KL393" s="298"/>
      <c r="KM393" s="298"/>
      <c r="KN393" s="298"/>
      <c r="KO393" s="298"/>
      <c r="KP393" s="298"/>
      <c r="KQ393" s="298"/>
      <c r="KR393" s="298"/>
      <c r="KS393" s="298"/>
      <c r="KT393" s="298"/>
      <c r="KU393" s="298"/>
      <c r="KV393" s="298"/>
      <c r="KW393" s="298"/>
      <c r="KX393" s="260"/>
      <c r="KY393" s="260"/>
      <c r="KZ393" s="260"/>
      <c r="LA393" s="260"/>
      <c r="LB393" s="298"/>
      <c r="LC393" s="298"/>
      <c r="LD393" s="260"/>
      <c r="LE393" s="260"/>
      <c r="LF393" s="257"/>
      <c r="LG393" s="260"/>
      <c r="LH393" s="260"/>
      <c r="LI393" s="260"/>
      <c r="LJ393" s="260"/>
      <c r="LK393" s="260"/>
      <c r="LL393" s="260"/>
      <c r="LM393" s="260"/>
      <c r="LN393" s="260"/>
      <c r="LO393" s="260"/>
      <c r="LP393" s="260"/>
      <c r="LQ393" s="256"/>
      <c r="LR393" s="260"/>
      <c r="LS393" s="260"/>
      <c r="LT393" s="260"/>
      <c r="LU393" s="260"/>
      <c r="LV393" s="260"/>
      <c r="LW393" s="260"/>
      <c r="LX393" s="260"/>
      <c r="LY393" s="260"/>
      <c r="LZ393" s="260"/>
      <c r="MA393" s="260"/>
      <c r="MB393" s="260"/>
      <c r="MC393" s="260"/>
      <c r="MD393" s="260"/>
      <c r="ME393" s="260"/>
      <c r="MF393" s="260"/>
      <c r="MG393" s="260"/>
      <c r="MH393" s="260"/>
      <c r="MI393" s="260"/>
      <c r="MJ393" s="260"/>
      <c r="MK393" s="260"/>
      <c r="ML393" s="260"/>
      <c r="MM393" s="260"/>
      <c r="MN393" s="260">
        <v>1</v>
      </c>
      <c r="MO393" s="303">
        <v>0</v>
      </c>
      <c r="MP393" s="260"/>
      <c r="MQ393" s="303">
        <v>0</v>
      </c>
      <c r="MR393" s="260"/>
      <c r="MS393" s="260"/>
      <c r="MT393" s="260"/>
      <c r="MU393" s="260"/>
      <c r="MV393" s="260"/>
      <c r="MW393" s="260"/>
      <c r="MX393" s="260"/>
      <c r="MY393" s="260"/>
      <c r="MZ393" s="260"/>
      <c r="NA393" s="303">
        <v>0</v>
      </c>
      <c r="NB393" s="260"/>
      <c r="NC393" s="260"/>
      <c r="ND393" s="260"/>
      <c r="NE393" s="260"/>
      <c r="NF393" s="260"/>
      <c r="NG393" s="260"/>
      <c r="NH393" s="260"/>
      <c r="NI393" s="260"/>
      <c r="NJ393" s="260"/>
      <c r="NK393" s="260"/>
      <c r="NL393" s="260"/>
      <c r="NM393" s="260"/>
      <c r="NN393" s="260"/>
      <c r="NO393" s="260"/>
      <c r="NP393" s="260"/>
      <c r="NQ393" s="260"/>
      <c r="NR393" s="260"/>
      <c r="NS393" s="260"/>
      <c r="NT393" s="260"/>
      <c r="NU393" s="260"/>
      <c r="NV393" s="260"/>
      <c r="NW393" s="260"/>
      <c r="NX393" s="260"/>
      <c r="NY393" s="260"/>
      <c r="NZ393" s="260"/>
      <c r="OA393" s="260"/>
      <c r="OB393" s="260"/>
      <c r="OC393" s="260"/>
      <c r="OD393" s="260"/>
      <c r="OE393" s="260"/>
      <c r="OF393" s="260"/>
      <c r="OG393" s="260"/>
      <c r="OH393" s="260"/>
      <c r="OI393" s="260"/>
      <c r="OJ393" s="260"/>
      <c r="OK393" s="260"/>
      <c r="OL393" s="260"/>
      <c r="OM393" s="260"/>
      <c r="ON393" s="260"/>
      <c r="OO393" s="260"/>
      <c r="OP393" s="260"/>
      <c r="OQ393" s="260"/>
      <c r="OR393" s="260"/>
      <c r="OS393" s="260"/>
      <c r="OT393" s="260"/>
      <c r="OU393" s="260"/>
      <c r="OV393" s="260"/>
      <c r="OW393" s="260"/>
      <c r="OX393" s="260"/>
      <c r="OY393" s="260"/>
      <c r="OZ393" s="260"/>
      <c r="PA393" s="260"/>
      <c r="PB393" s="260"/>
      <c r="PC393" s="260"/>
      <c r="PD393" s="260"/>
      <c r="PE393" s="260"/>
      <c r="PF393" s="260"/>
      <c r="PG393" s="260"/>
      <c r="PH393" s="260"/>
      <c r="PI393" s="260"/>
      <c r="PJ393" s="260"/>
      <c r="PK393" s="260"/>
      <c r="PL393" s="260"/>
      <c r="PM393" s="260"/>
      <c r="PN393" s="260"/>
      <c r="PO393" s="260"/>
      <c r="PP393" s="260"/>
      <c r="PQ393" s="260"/>
      <c r="PR393" s="260"/>
      <c r="PS393" s="260"/>
      <c r="PT393" s="260"/>
      <c r="PU393" s="260"/>
      <c r="PV393" s="260"/>
      <c r="PW393" s="299"/>
      <c r="PX393" s="300"/>
      <c r="PY393" s="301"/>
      <c r="PZ393" s="301"/>
      <c r="QA393" s="301"/>
      <c r="QB393" s="301"/>
      <c r="QC393" s="301"/>
      <c r="QD393" s="301"/>
      <c r="QE393" s="301"/>
      <c r="QF393" s="301"/>
      <c r="QG393" s="301"/>
      <c r="QH393" s="301"/>
      <c r="QI393" s="301"/>
      <c r="QJ393" s="301"/>
      <c r="QK393" s="301"/>
      <c r="QL393" s="301"/>
      <c r="QM393" s="301"/>
      <c r="QN393" s="301"/>
      <c r="QO393" s="301"/>
      <c r="QP393" s="301"/>
      <c r="QQ393" s="301"/>
      <c r="QR393" s="301"/>
      <c r="QS393" s="301"/>
      <c r="QT393" s="301"/>
      <c r="QU393" s="301"/>
      <c r="QV393" s="301"/>
      <c r="QW393" s="301"/>
      <c r="QX393" s="301"/>
      <c r="QY393" s="301"/>
      <c r="QZ393" s="301"/>
      <c r="RA393" s="302"/>
      <c r="RB393" s="302"/>
      <c r="RC393" s="302"/>
      <c r="RD393" s="302"/>
      <c r="RE393" s="302"/>
      <c r="RF393" s="302"/>
      <c r="RG393" s="302"/>
      <c r="RH393" s="302"/>
      <c r="RI393" s="302"/>
      <c r="RJ393" s="302"/>
      <c r="RK393" s="302"/>
      <c r="RL393" s="302"/>
      <c r="RM393" s="302"/>
      <c r="RN393" s="302"/>
      <c r="RO393" s="302"/>
      <c r="RP393" s="302"/>
      <c r="RQ393" s="302"/>
      <c r="RR393" s="302"/>
      <c r="RS393" s="302"/>
      <c r="RT393" s="302"/>
      <c r="RU393" s="302"/>
      <c r="RV393" s="302"/>
      <c r="RW393" s="302"/>
      <c r="RX393" s="302"/>
      <c r="RY393" s="302"/>
      <c r="RZ393" s="302"/>
      <c r="SA393" s="302"/>
      <c r="SB393" s="302"/>
      <c r="SC393" s="302"/>
      <c r="SD393" s="302"/>
      <c r="SE393" s="302"/>
    </row>
    <row r="394" spans="1:499" x14ac:dyDescent="0.2">
      <c r="A394" s="263" t="s">
        <v>830</v>
      </c>
      <c r="B394" s="264" t="s">
        <v>4850</v>
      </c>
      <c r="C394" s="265"/>
      <c r="D394" s="265"/>
      <c r="E394" s="265"/>
      <c r="F394" s="266" t="s">
        <v>6172</v>
      </c>
      <c r="G394" s="266" t="s">
        <v>6075</v>
      </c>
      <c r="H394" s="266" t="s">
        <v>6076</v>
      </c>
      <c r="I394" s="266" t="s">
        <v>6181</v>
      </c>
      <c r="J394" s="266"/>
      <c r="K394" s="266"/>
      <c r="L394" s="266"/>
      <c r="M394" s="266"/>
      <c r="N394" s="266" t="s">
        <v>5808</v>
      </c>
      <c r="O394" s="266" t="s">
        <v>6182</v>
      </c>
      <c r="P394" s="266"/>
      <c r="Q394" s="267">
        <v>0</v>
      </c>
      <c r="R394" s="268"/>
      <c r="S394" s="268"/>
      <c r="T394" s="268"/>
      <c r="U394" s="268"/>
      <c r="V394" s="268"/>
      <c r="W394" s="269" t="s">
        <v>5555</v>
      </c>
      <c r="X394" s="269"/>
      <c r="Y394" s="269" t="s">
        <v>6183</v>
      </c>
      <c r="Z394" s="270">
        <v>32.33</v>
      </c>
      <c r="AA394" s="270">
        <v>47</v>
      </c>
      <c r="AB394" s="270">
        <v>0</v>
      </c>
      <c r="AC394" s="271">
        <v>36526</v>
      </c>
      <c r="AD394" s="271">
        <v>36526</v>
      </c>
      <c r="AE394" s="272">
        <v>22</v>
      </c>
      <c r="AF394" s="272">
        <v>21</v>
      </c>
      <c r="AG394" s="272">
        <v>8</v>
      </c>
      <c r="AH394" s="273">
        <v>1</v>
      </c>
      <c r="AI394" s="273" t="s">
        <v>819</v>
      </c>
      <c r="AJ394" s="272" t="s">
        <v>6262</v>
      </c>
      <c r="AK394" s="274" t="s">
        <v>5145</v>
      </c>
      <c r="AL394" s="272" t="s">
        <v>820</v>
      </c>
      <c r="AM394" s="275" t="s">
        <v>820</v>
      </c>
      <c r="AN394" s="276">
        <v>1.59</v>
      </c>
      <c r="AO394" s="276"/>
      <c r="AP394" s="276">
        <v>6.3</v>
      </c>
      <c r="AQ394" s="276">
        <v>3.1</v>
      </c>
      <c r="AR394" s="272">
        <v>4</v>
      </c>
      <c r="AS394" s="272">
        <v>0</v>
      </c>
      <c r="AT394" s="277"/>
      <c r="AU394" s="277"/>
      <c r="AV394" s="277"/>
      <c r="AW394" s="278" t="s">
        <v>836</v>
      </c>
      <c r="AX394" s="278" t="s">
        <v>5020</v>
      </c>
      <c r="AY394" s="127"/>
      <c r="AZ394" s="127"/>
      <c r="BA394" s="127">
        <v>20</v>
      </c>
      <c r="BB394" s="127" t="s">
        <v>489</v>
      </c>
      <c r="BC394" s="127"/>
      <c r="BD394" s="127">
        <v>8</v>
      </c>
      <c r="BE394" s="279" t="s">
        <v>6173</v>
      </c>
      <c r="BF394" s="280">
        <v>1</v>
      </c>
      <c r="BG394" s="281"/>
      <c r="BH394" s="282"/>
      <c r="BI394" s="283"/>
      <c r="BJ394" s="131"/>
      <c r="BK394" s="131">
        <v>56</v>
      </c>
      <c r="BL394" s="18"/>
      <c r="BM394" s="18"/>
      <c r="BN394" s="275" t="s">
        <v>706</v>
      </c>
      <c r="BO394" s="18"/>
      <c r="BP394" s="284">
        <v>45</v>
      </c>
      <c r="BQ394" s="133"/>
      <c r="BR394" s="133"/>
      <c r="BS394" s="272">
        <v>1000000000</v>
      </c>
      <c r="BT394" s="285">
        <v>0</v>
      </c>
      <c r="BU394" s="286">
        <v>0</v>
      </c>
      <c r="BV394" s="285">
        <v>40</v>
      </c>
      <c r="BW394" s="287">
        <v>0</v>
      </c>
      <c r="BX394" s="287">
        <v>40</v>
      </c>
      <c r="BY394" s="287">
        <v>0</v>
      </c>
      <c r="BZ394" s="285">
        <v>0</v>
      </c>
      <c r="CA394" s="285">
        <v>0</v>
      </c>
      <c r="CB394" s="285">
        <v>40</v>
      </c>
      <c r="CC394" s="286">
        <v>0</v>
      </c>
      <c r="CD394" s="285"/>
      <c r="CE394" s="285"/>
      <c r="CF394" s="288">
        <v>0</v>
      </c>
      <c r="CG394" s="285">
        <v>0</v>
      </c>
      <c r="CH394" s="133"/>
      <c r="CI394" s="133"/>
      <c r="CJ394" s="284" t="s">
        <v>820</v>
      </c>
      <c r="CK394" s="289" t="s">
        <v>820</v>
      </c>
      <c r="CL394" s="290">
        <v>0</v>
      </c>
      <c r="CM394" s="290">
        <v>0</v>
      </c>
      <c r="CN394" s="286">
        <v>0</v>
      </c>
      <c r="CO394" s="286">
        <v>0</v>
      </c>
      <c r="CP394" s="291"/>
      <c r="CQ394" s="286">
        <v>0</v>
      </c>
      <c r="CR394" s="292">
        <v>43474</v>
      </c>
      <c r="CS394" s="293">
        <v>43474</v>
      </c>
      <c r="CT394" s="294">
        <v>43628</v>
      </c>
      <c r="CU394" s="294">
        <v>43311</v>
      </c>
      <c r="CV394" s="294">
        <v>43395</v>
      </c>
      <c r="CW394" s="294">
        <v>43367</v>
      </c>
      <c r="CX394" s="294">
        <v>43458</v>
      </c>
      <c r="CY394" s="286">
        <v>1</v>
      </c>
      <c r="CZ394" s="285">
        <v>0</v>
      </c>
      <c r="DA394" s="286">
        <v>3.6036036036036036E-2</v>
      </c>
      <c r="DB394" s="286">
        <v>0</v>
      </c>
      <c r="DC394" s="286">
        <v>0</v>
      </c>
      <c r="DD394" s="286">
        <v>0</v>
      </c>
      <c r="DE394" s="140">
        <v>0</v>
      </c>
      <c r="DF394" s="18" t="s">
        <v>820</v>
      </c>
      <c r="DG394" s="18" t="s">
        <v>820</v>
      </c>
      <c r="DH394" s="18" t="b">
        <v>0</v>
      </c>
      <c r="DI394" s="79"/>
      <c r="DJ394" s="79"/>
      <c r="DK394" s="192"/>
      <c r="DL394" s="295"/>
      <c r="DM394" s="296"/>
      <c r="DN394" s="286"/>
      <c r="DO394" s="79"/>
      <c r="DP394" s="79"/>
      <c r="DQ394" s="79"/>
      <c r="DR394" s="79"/>
      <c r="DS394" s="79"/>
      <c r="DT394" s="79"/>
      <c r="DU394" s="79"/>
      <c r="DV394" s="18"/>
      <c r="DW394" s="18"/>
      <c r="DX394" s="18"/>
      <c r="DY394" s="177"/>
      <c r="DZ394" s="177">
        <v>0</v>
      </c>
      <c r="EA394" s="177">
        <v>0</v>
      </c>
      <c r="EB394" s="177">
        <v>0</v>
      </c>
      <c r="EC394" s="177">
        <v>0</v>
      </c>
      <c r="ED394" s="177">
        <v>0</v>
      </c>
      <c r="EE394" s="177">
        <v>0</v>
      </c>
      <c r="EF394" s="177">
        <v>0</v>
      </c>
      <c r="EG394" s="177">
        <v>0</v>
      </c>
      <c r="EH394" s="177">
        <v>0</v>
      </c>
      <c r="EI394" s="177">
        <v>0</v>
      </c>
      <c r="EJ394" s="177">
        <v>0</v>
      </c>
      <c r="EK394" s="177">
        <v>0</v>
      </c>
      <c r="EL394" s="177">
        <v>0</v>
      </c>
      <c r="EM394" s="177">
        <v>0</v>
      </c>
      <c r="EN394" s="177">
        <v>0</v>
      </c>
      <c r="EO394" s="177">
        <v>0</v>
      </c>
      <c r="EP394" s="177">
        <v>0</v>
      </c>
      <c r="EQ394" s="177">
        <v>0</v>
      </c>
      <c r="ER394" s="177">
        <v>0</v>
      </c>
      <c r="ES394" s="177">
        <v>0</v>
      </c>
      <c r="ET394" s="177">
        <v>0</v>
      </c>
      <c r="EU394" s="177">
        <v>0</v>
      </c>
      <c r="EV394" s="177">
        <v>0</v>
      </c>
      <c r="EW394" s="177">
        <v>0</v>
      </c>
      <c r="EX394" s="177">
        <v>0</v>
      </c>
      <c r="EY394" s="177">
        <v>0</v>
      </c>
      <c r="EZ394" s="177">
        <v>0</v>
      </c>
      <c r="FA394" s="177">
        <v>0</v>
      </c>
      <c r="FB394" s="177">
        <v>36</v>
      </c>
      <c r="FC394" s="256"/>
      <c r="FD394" s="260"/>
      <c r="FE394" s="297"/>
      <c r="FF394" s="260"/>
      <c r="FG394" s="298"/>
      <c r="FH394" s="298"/>
      <c r="FI394" s="298"/>
      <c r="FJ394" s="298"/>
      <c r="FK394" s="298"/>
      <c r="FL394" s="298"/>
      <c r="FM394" s="298"/>
      <c r="FN394" s="298"/>
      <c r="FO394" s="298"/>
      <c r="FP394" s="298"/>
      <c r="FQ394" s="298"/>
      <c r="FR394" s="298"/>
      <c r="FS394" s="298"/>
      <c r="FT394" s="298"/>
      <c r="FU394" s="298"/>
      <c r="FV394" s="298"/>
      <c r="FW394" s="298"/>
      <c r="FX394" s="298"/>
      <c r="FY394" s="298"/>
      <c r="FZ394" s="298"/>
      <c r="GA394" s="298"/>
      <c r="GB394" s="298"/>
      <c r="GC394" s="298"/>
      <c r="GD394" s="298"/>
      <c r="GE394" s="298"/>
      <c r="GF394" s="298"/>
      <c r="GG394" s="298"/>
      <c r="GH394" s="298"/>
      <c r="GI394" s="298"/>
      <c r="GJ394" s="298"/>
      <c r="GK394" s="298"/>
      <c r="GL394" s="298"/>
      <c r="GM394" s="298"/>
      <c r="GN394" s="298"/>
      <c r="GO394" s="298"/>
      <c r="GP394" s="298"/>
      <c r="GQ394" s="298"/>
      <c r="GR394" s="298"/>
      <c r="GS394" s="298"/>
      <c r="GT394" s="298"/>
      <c r="GU394" s="298"/>
      <c r="GV394" s="298"/>
      <c r="GW394" s="298"/>
      <c r="GX394" s="298"/>
      <c r="GY394" s="298"/>
      <c r="GZ394" s="298"/>
      <c r="HA394" s="298"/>
      <c r="HB394" s="298"/>
      <c r="HC394" s="298"/>
      <c r="HD394" s="298"/>
      <c r="HE394" s="298"/>
      <c r="HF394" s="298"/>
      <c r="HG394" s="298"/>
      <c r="HH394" s="298"/>
      <c r="HI394" s="298"/>
      <c r="HJ394" s="298"/>
      <c r="HK394" s="298"/>
      <c r="HL394" s="260"/>
      <c r="HM394" s="298"/>
      <c r="HN394" s="298"/>
      <c r="HO394" s="298"/>
      <c r="HP394" s="298"/>
      <c r="HQ394" s="298"/>
      <c r="HR394" s="298"/>
      <c r="HS394" s="298"/>
      <c r="HT394" s="298"/>
      <c r="HU394" s="298"/>
      <c r="HV394" s="260"/>
      <c r="HW394" s="298"/>
      <c r="HX394" s="298"/>
      <c r="HY394" s="298"/>
      <c r="HZ394" s="298"/>
      <c r="IA394" s="298"/>
      <c r="IB394" s="298"/>
      <c r="IC394" s="298"/>
      <c r="ID394" s="298"/>
      <c r="IE394" s="298"/>
      <c r="IF394" s="298"/>
      <c r="IG394" s="298"/>
      <c r="IH394" s="298"/>
      <c r="II394" s="298"/>
      <c r="IJ394" s="298"/>
      <c r="IK394" s="298"/>
      <c r="IL394" s="298"/>
      <c r="IM394" s="298"/>
      <c r="IN394" s="298"/>
      <c r="IO394" s="298"/>
      <c r="IP394" s="298"/>
      <c r="IQ394" s="298"/>
      <c r="IR394" s="298"/>
      <c r="IS394" s="298"/>
      <c r="IT394" s="298"/>
      <c r="IU394" s="298"/>
      <c r="IV394" s="298"/>
      <c r="IW394" s="298"/>
      <c r="IX394" s="298"/>
      <c r="IY394" s="298"/>
      <c r="IZ394" s="260"/>
      <c r="JA394" s="298"/>
      <c r="JB394" s="298"/>
      <c r="JC394" s="298"/>
      <c r="JD394" s="298"/>
      <c r="JE394" s="298"/>
      <c r="JF394" s="298"/>
      <c r="JG394" s="298"/>
      <c r="JH394" s="298"/>
      <c r="JI394" s="298"/>
      <c r="JJ394" s="257"/>
      <c r="JK394" s="297"/>
      <c r="JL394" s="298"/>
      <c r="JM394" s="298"/>
      <c r="JN394" s="298"/>
      <c r="JO394" s="298"/>
      <c r="JP394" s="298"/>
      <c r="JQ394" s="260"/>
      <c r="JR394" s="298"/>
      <c r="JS394" s="298"/>
      <c r="JT394" s="298"/>
      <c r="JU394" s="298"/>
      <c r="JV394" s="298"/>
      <c r="JW394" s="298"/>
      <c r="JX394" s="298"/>
      <c r="JY394" s="298"/>
      <c r="JZ394" s="298"/>
      <c r="KA394" s="298"/>
      <c r="KB394" s="298"/>
      <c r="KC394" s="298"/>
      <c r="KD394" s="298"/>
      <c r="KE394" s="298"/>
      <c r="KF394" s="298"/>
      <c r="KG394" s="298"/>
      <c r="KH394" s="298"/>
      <c r="KI394" s="298"/>
      <c r="KJ394" s="298"/>
      <c r="KK394" s="298"/>
      <c r="KL394" s="298"/>
      <c r="KM394" s="298"/>
      <c r="KN394" s="298"/>
      <c r="KO394" s="298"/>
      <c r="KP394" s="298"/>
      <c r="KQ394" s="298"/>
      <c r="KR394" s="298"/>
      <c r="KS394" s="298"/>
      <c r="KT394" s="298"/>
      <c r="KU394" s="298"/>
      <c r="KV394" s="298"/>
      <c r="KW394" s="298"/>
      <c r="KX394" s="260"/>
      <c r="KY394" s="260"/>
      <c r="KZ394" s="260"/>
      <c r="LA394" s="260"/>
      <c r="LB394" s="298"/>
      <c r="LC394" s="298"/>
      <c r="LD394" s="260"/>
      <c r="LE394" s="260"/>
      <c r="LF394" s="257"/>
      <c r="LG394" s="260"/>
      <c r="LH394" s="260"/>
      <c r="LI394" s="260"/>
      <c r="LJ394" s="260"/>
      <c r="LK394" s="260"/>
      <c r="LL394" s="260"/>
      <c r="LM394" s="260"/>
      <c r="LN394" s="260"/>
      <c r="LO394" s="260"/>
      <c r="LP394" s="260"/>
      <c r="LQ394" s="256"/>
      <c r="LR394" s="260"/>
      <c r="LS394" s="260"/>
      <c r="LT394" s="260"/>
      <c r="LU394" s="260"/>
      <c r="LV394" s="260"/>
      <c r="LW394" s="260"/>
      <c r="LX394" s="260"/>
      <c r="LY394" s="260"/>
      <c r="LZ394" s="260"/>
      <c r="MA394" s="260"/>
      <c r="MB394" s="260"/>
      <c r="MC394" s="260"/>
      <c r="MD394" s="260"/>
      <c r="ME394" s="260"/>
      <c r="MF394" s="260"/>
      <c r="MG394" s="260"/>
      <c r="MH394" s="260"/>
      <c r="MI394" s="260"/>
      <c r="MJ394" s="260"/>
      <c r="MK394" s="260"/>
      <c r="ML394" s="260"/>
      <c r="MM394" s="260"/>
      <c r="MN394" s="303">
        <v>0</v>
      </c>
      <c r="MO394" s="303">
        <v>0</v>
      </c>
      <c r="MP394" s="260"/>
      <c r="MQ394" s="303">
        <v>0</v>
      </c>
      <c r="MR394" s="260"/>
      <c r="MS394" s="260"/>
      <c r="MT394" s="260"/>
      <c r="MU394" s="260"/>
      <c r="MV394" s="260"/>
      <c r="MW394" s="260"/>
      <c r="MX394" s="260"/>
      <c r="MY394" s="260"/>
      <c r="MZ394" s="260"/>
      <c r="NA394" s="303">
        <v>0</v>
      </c>
      <c r="NB394" s="260"/>
      <c r="NC394" s="260"/>
      <c r="ND394" s="260"/>
      <c r="NE394" s="260"/>
      <c r="NF394" s="260"/>
      <c r="NG394" s="260"/>
      <c r="NH394" s="260"/>
      <c r="NI394" s="260"/>
      <c r="NJ394" s="260"/>
      <c r="NK394" s="260"/>
      <c r="NL394" s="260"/>
      <c r="NM394" s="260"/>
      <c r="NN394" s="260"/>
      <c r="NO394" s="260"/>
      <c r="NP394" s="260"/>
      <c r="NQ394" s="260"/>
      <c r="NR394" s="260"/>
      <c r="NS394" s="260"/>
      <c r="NT394" s="260"/>
      <c r="NU394" s="260"/>
      <c r="NV394" s="260"/>
      <c r="NW394" s="260"/>
      <c r="NX394" s="260"/>
      <c r="NY394" s="260"/>
      <c r="NZ394" s="260"/>
      <c r="OA394" s="260"/>
      <c r="OB394" s="260"/>
      <c r="OC394" s="260"/>
      <c r="OD394" s="260"/>
      <c r="OE394" s="260"/>
      <c r="OF394" s="260"/>
      <c r="OG394" s="260"/>
      <c r="OH394" s="260"/>
      <c r="OI394" s="260"/>
      <c r="OJ394" s="260"/>
      <c r="OK394" s="260"/>
      <c r="OL394" s="260"/>
      <c r="OM394" s="260"/>
      <c r="ON394" s="260"/>
      <c r="OO394" s="260"/>
      <c r="OP394" s="260"/>
      <c r="OQ394" s="260"/>
      <c r="OR394" s="260"/>
      <c r="OS394" s="260"/>
      <c r="OT394" s="260"/>
      <c r="OU394" s="260"/>
      <c r="OV394" s="260"/>
      <c r="OW394" s="260"/>
      <c r="OX394" s="260"/>
      <c r="OY394" s="260"/>
      <c r="OZ394" s="260"/>
      <c r="PA394" s="260"/>
      <c r="PB394" s="260"/>
      <c r="PC394" s="260"/>
      <c r="PD394" s="260"/>
      <c r="PE394" s="260"/>
      <c r="PF394" s="260"/>
      <c r="PG394" s="260"/>
      <c r="PH394" s="260"/>
      <c r="PI394" s="260"/>
      <c r="PJ394" s="260"/>
      <c r="PK394" s="260"/>
      <c r="PL394" s="260"/>
      <c r="PM394" s="260"/>
      <c r="PN394" s="260"/>
      <c r="PO394" s="260"/>
      <c r="PP394" s="260"/>
      <c r="PQ394" s="260"/>
      <c r="PR394" s="260"/>
      <c r="PS394" s="260"/>
      <c r="PT394" s="260"/>
      <c r="PU394" s="260"/>
      <c r="PV394" s="260"/>
      <c r="PW394" s="299"/>
      <c r="PX394" s="300"/>
      <c r="PY394" s="301"/>
      <c r="PZ394" s="301"/>
      <c r="QA394" s="301"/>
      <c r="QB394" s="301"/>
      <c r="QC394" s="301"/>
      <c r="QD394" s="301"/>
      <c r="QE394" s="301"/>
      <c r="QF394" s="301"/>
      <c r="QG394" s="301"/>
      <c r="QH394" s="301"/>
      <c r="QI394" s="301"/>
      <c r="QJ394" s="301"/>
      <c r="QK394" s="301"/>
      <c r="QL394" s="301"/>
      <c r="QM394" s="301"/>
      <c r="QN394" s="301"/>
      <c r="QO394" s="301"/>
      <c r="QP394" s="301"/>
      <c r="QQ394" s="301"/>
      <c r="QR394" s="301"/>
      <c r="QS394" s="301"/>
      <c r="QT394" s="301"/>
      <c r="QU394" s="301"/>
      <c r="QV394" s="301"/>
      <c r="QW394" s="301"/>
      <c r="QX394" s="301"/>
      <c r="QY394" s="301"/>
      <c r="QZ394" s="301"/>
      <c r="RA394" s="302"/>
      <c r="RB394" s="302"/>
      <c r="RC394" s="302"/>
      <c r="RD394" s="302"/>
      <c r="RE394" s="302"/>
      <c r="RF394" s="302"/>
      <c r="RG394" s="302"/>
      <c r="RH394" s="302"/>
      <c r="RI394" s="302"/>
      <c r="RJ394" s="302"/>
      <c r="RK394" s="302"/>
      <c r="RL394" s="302"/>
      <c r="RM394" s="302"/>
      <c r="RN394" s="302"/>
      <c r="RO394" s="302"/>
      <c r="RP394" s="302"/>
      <c r="RQ394" s="302"/>
      <c r="RR394" s="302"/>
      <c r="RS394" s="302"/>
      <c r="RT394" s="302"/>
      <c r="RU394" s="302"/>
      <c r="RV394" s="302"/>
      <c r="RW394" s="302"/>
      <c r="RX394" s="302"/>
      <c r="RY394" s="302"/>
      <c r="RZ394" s="302"/>
      <c r="SA394" s="302"/>
      <c r="SB394" s="302"/>
      <c r="SC394" s="302"/>
      <c r="SD394" s="302"/>
      <c r="SE394" s="302"/>
    </row>
    <row r="395" spans="1:499" x14ac:dyDescent="0.2">
      <c r="A395" s="263" t="s">
        <v>830</v>
      </c>
      <c r="B395" s="264" t="s">
        <v>984</v>
      </c>
      <c r="C395" s="265"/>
      <c r="D395" s="265"/>
      <c r="E395" s="265"/>
      <c r="F395" s="266" t="s">
        <v>6174</v>
      </c>
      <c r="G395" s="266" t="s">
        <v>6075</v>
      </c>
      <c r="H395" s="266" t="s">
        <v>6076</v>
      </c>
      <c r="I395" s="266" t="s">
        <v>6184</v>
      </c>
      <c r="J395" s="266"/>
      <c r="K395" s="266"/>
      <c r="L395" s="266"/>
      <c r="M395" s="266"/>
      <c r="N395" s="266" t="s">
        <v>5553</v>
      </c>
      <c r="O395" s="266" t="s">
        <v>6185</v>
      </c>
      <c r="P395" s="266"/>
      <c r="Q395" s="267">
        <v>0</v>
      </c>
      <c r="R395" s="268"/>
      <c r="S395" s="268"/>
      <c r="T395" s="268"/>
      <c r="U395" s="268"/>
      <c r="V395" s="268"/>
      <c r="W395" s="269" t="s">
        <v>5570</v>
      </c>
      <c r="X395" s="269"/>
      <c r="Y395" s="269" t="s">
        <v>6180</v>
      </c>
      <c r="Z395" s="270">
        <v>2.2799999999999998</v>
      </c>
      <c r="AA395" s="270">
        <v>3.25</v>
      </c>
      <c r="AB395" s="270">
        <v>0</v>
      </c>
      <c r="AC395" s="271">
        <v>36526</v>
      </c>
      <c r="AD395" s="271">
        <v>36526</v>
      </c>
      <c r="AE395" s="272">
        <v>18</v>
      </c>
      <c r="AF395" s="272">
        <v>24</v>
      </c>
      <c r="AG395" s="272">
        <v>12</v>
      </c>
      <c r="AH395" s="273">
        <v>1</v>
      </c>
      <c r="AI395" s="273" t="s">
        <v>819</v>
      </c>
      <c r="AJ395" s="272" t="s">
        <v>6235</v>
      </c>
      <c r="AK395" s="274" t="s">
        <v>5145</v>
      </c>
      <c r="AL395" s="272" t="s">
        <v>820</v>
      </c>
      <c r="AM395" s="275" t="s">
        <v>820</v>
      </c>
      <c r="AN395" s="276">
        <v>13.34</v>
      </c>
      <c r="AO395" s="276"/>
      <c r="AP395" s="276">
        <v>4.8</v>
      </c>
      <c r="AQ395" s="276">
        <v>0.4</v>
      </c>
      <c r="AR395" s="272">
        <v>0</v>
      </c>
      <c r="AS395" s="272">
        <v>0</v>
      </c>
      <c r="AT395" s="277"/>
      <c r="AU395" s="277"/>
      <c r="AV395" s="277"/>
      <c r="AW395" s="278" t="s">
        <v>926</v>
      </c>
      <c r="AX395" s="278" t="s">
        <v>846</v>
      </c>
      <c r="AY395" s="127"/>
      <c r="AZ395" s="127"/>
      <c r="BA395" s="127">
        <v>20</v>
      </c>
      <c r="BB395" s="127" t="s">
        <v>489</v>
      </c>
      <c r="BC395" s="127"/>
      <c r="BD395" s="127">
        <v>8</v>
      </c>
      <c r="BE395" s="279" t="s">
        <v>6173</v>
      </c>
      <c r="BF395" s="280">
        <v>1</v>
      </c>
      <c r="BG395" s="281"/>
      <c r="BH395" s="282"/>
      <c r="BI395" s="283"/>
      <c r="BJ395" s="131"/>
      <c r="BK395" s="131">
        <v>577</v>
      </c>
      <c r="BL395" s="18"/>
      <c r="BM395" s="18"/>
      <c r="BN395" s="275"/>
      <c r="BO395" s="18"/>
      <c r="BP395" s="284">
        <v>0</v>
      </c>
      <c r="BQ395" s="133"/>
      <c r="BR395" s="133"/>
      <c r="BS395" s="272">
        <v>1000000000</v>
      </c>
      <c r="BT395" s="285">
        <v>106</v>
      </c>
      <c r="BU395" s="286">
        <v>0</v>
      </c>
      <c r="BV395" s="285">
        <v>150</v>
      </c>
      <c r="BW395" s="287">
        <v>0</v>
      </c>
      <c r="BX395" s="287">
        <v>150</v>
      </c>
      <c r="BY395" s="287">
        <v>0</v>
      </c>
      <c r="BZ395" s="285">
        <v>0</v>
      </c>
      <c r="CA395" s="285">
        <v>0</v>
      </c>
      <c r="CB395" s="285">
        <v>256</v>
      </c>
      <c r="CC395" s="286">
        <v>0</v>
      </c>
      <c r="CD395" s="285"/>
      <c r="CE395" s="285"/>
      <c r="CF395" s="288">
        <v>0</v>
      </c>
      <c r="CG395" s="285">
        <v>0</v>
      </c>
      <c r="CH395" s="133"/>
      <c r="CI395" s="133"/>
      <c r="CJ395" s="284" t="s">
        <v>820</v>
      </c>
      <c r="CK395" s="289" t="s">
        <v>820</v>
      </c>
      <c r="CL395" s="290">
        <v>0</v>
      </c>
      <c r="CM395" s="290">
        <v>0</v>
      </c>
      <c r="CN395" s="286">
        <v>0</v>
      </c>
      <c r="CO395" s="286">
        <v>0</v>
      </c>
      <c r="CP395" s="291"/>
      <c r="CQ395" s="286">
        <v>0</v>
      </c>
      <c r="CR395" s="292">
        <v>43280</v>
      </c>
      <c r="CS395" s="293">
        <v>43367</v>
      </c>
      <c r="CT395" s="294">
        <v>43493</v>
      </c>
      <c r="CU395" s="294">
        <v>43311</v>
      </c>
      <c r="CV395" s="294">
        <v>43395</v>
      </c>
      <c r="CW395" s="294">
        <v>43395</v>
      </c>
      <c r="CX395" s="294">
        <v>43479</v>
      </c>
      <c r="CY395" s="286">
        <v>0.44380403458213258</v>
      </c>
      <c r="CZ395" s="285">
        <v>0</v>
      </c>
      <c r="DA395" s="286">
        <v>0</v>
      </c>
      <c r="DB395" s="286">
        <v>0</v>
      </c>
      <c r="DC395" s="286">
        <v>0</v>
      </c>
      <c r="DD395" s="286">
        <v>0</v>
      </c>
      <c r="DE395" s="140">
        <v>0</v>
      </c>
      <c r="DF395" s="18" t="s">
        <v>820</v>
      </c>
      <c r="DG395" s="18" t="s">
        <v>820</v>
      </c>
      <c r="DH395" s="18" t="b">
        <v>1</v>
      </c>
      <c r="DI395" s="79"/>
      <c r="DJ395" s="79"/>
      <c r="DK395" s="192"/>
      <c r="DL395" s="295"/>
      <c r="DM395" s="296"/>
      <c r="DN395" s="286"/>
      <c r="DO395" s="79"/>
      <c r="DP395" s="79"/>
      <c r="DQ395" s="79"/>
      <c r="DR395" s="79"/>
      <c r="DS395" s="79"/>
      <c r="DT395" s="79"/>
      <c r="DU395" s="79"/>
      <c r="DV395" s="18"/>
      <c r="DW395" s="18"/>
      <c r="DX395" s="18"/>
      <c r="DY395" s="177"/>
      <c r="DZ395" s="177">
        <v>0</v>
      </c>
      <c r="EA395" s="177">
        <v>0</v>
      </c>
      <c r="EB395" s="177">
        <v>0</v>
      </c>
      <c r="EC395" s="177">
        <v>0</v>
      </c>
      <c r="ED395" s="177">
        <v>0</v>
      </c>
      <c r="EE395" s="177">
        <v>0</v>
      </c>
      <c r="EF395" s="177">
        <v>0</v>
      </c>
      <c r="EG395" s="177">
        <v>0</v>
      </c>
      <c r="EH395" s="177">
        <v>0</v>
      </c>
      <c r="EI395" s="177">
        <v>0</v>
      </c>
      <c r="EJ395" s="177">
        <v>0</v>
      </c>
      <c r="EK395" s="177">
        <v>0</v>
      </c>
      <c r="EL395" s="177">
        <v>0</v>
      </c>
      <c r="EM395" s="177">
        <v>0</v>
      </c>
      <c r="EN395" s="177">
        <v>0</v>
      </c>
      <c r="EO395" s="177">
        <v>0</v>
      </c>
      <c r="EP395" s="177">
        <v>142</v>
      </c>
      <c r="EQ395" s="177">
        <v>0</v>
      </c>
      <c r="ER395" s="177">
        <v>0</v>
      </c>
      <c r="ES395" s="177">
        <v>0</v>
      </c>
      <c r="ET395" s="177">
        <v>0</v>
      </c>
      <c r="EU395" s="177">
        <v>0</v>
      </c>
      <c r="EV395" s="177">
        <v>0</v>
      </c>
      <c r="EW395" s="177">
        <v>0</v>
      </c>
      <c r="EX395" s="177">
        <v>0</v>
      </c>
      <c r="EY395" s="177">
        <v>20</v>
      </c>
      <c r="EZ395" s="177">
        <v>0</v>
      </c>
      <c r="FA395" s="177">
        <v>0</v>
      </c>
      <c r="FB395" s="177">
        <v>93</v>
      </c>
      <c r="FC395" s="256"/>
      <c r="FD395" s="260"/>
      <c r="FE395" s="297"/>
      <c r="FF395" s="260"/>
      <c r="FG395" s="298"/>
      <c r="FH395" s="298"/>
      <c r="FI395" s="298"/>
      <c r="FJ395" s="298"/>
      <c r="FK395" s="298"/>
      <c r="FL395" s="298"/>
      <c r="FM395" s="298"/>
      <c r="FN395" s="298"/>
      <c r="FO395" s="298"/>
      <c r="FP395" s="298"/>
      <c r="FQ395" s="298"/>
      <c r="FR395" s="298"/>
      <c r="FS395" s="298"/>
      <c r="FT395" s="298"/>
      <c r="FU395" s="298"/>
      <c r="FV395" s="298"/>
      <c r="FW395" s="298"/>
      <c r="FX395" s="298"/>
      <c r="FY395" s="298"/>
      <c r="FZ395" s="298"/>
      <c r="GA395" s="298"/>
      <c r="GB395" s="298"/>
      <c r="GC395" s="298"/>
      <c r="GD395" s="298"/>
      <c r="GE395" s="298"/>
      <c r="GF395" s="298"/>
      <c r="GG395" s="298"/>
      <c r="GH395" s="298"/>
      <c r="GI395" s="298"/>
      <c r="GJ395" s="298"/>
      <c r="GK395" s="298"/>
      <c r="GL395" s="298"/>
      <c r="GM395" s="298"/>
      <c r="GN395" s="298"/>
      <c r="GO395" s="298"/>
      <c r="GP395" s="298"/>
      <c r="GQ395" s="298"/>
      <c r="GR395" s="298"/>
      <c r="GS395" s="298"/>
      <c r="GT395" s="298"/>
      <c r="GU395" s="298"/>
      <c r="GV395" s="298"/>
      <c r="GW395" s="298"/>
      <c r="GX395" s="298"/>
      <c r="GY395" s="298"/>
      <c r="GZ395" s="298"/>
      <c r="HA395" s="298"/>
      <c r="HB395" s="298"/>
      <c r="HC395" s="298"/>
      <c r="HD395" s="298"/>
      <c r="HE395" s="298"/>
      <c r="HF395" s="298"/>
      <c r="HG395" s="298"/>
      <c r="HH395" s="298"/>
      <c r="HI395" s="298"/>
      <c r="HJ395" s="298"/>
      <c r="HK395" s="298"/>
      <c r="HL395" s="260"/>
      <c r="HM395" s="298"/>
      <c r="HN395" s="298"/>
      <c r="HO395" s="298"/>
      <c r="HP395" s="298"/>
      <c r="HQ395" s="298"/>
      <c r="HR395" s="298"/>
      <c r="HS395" s="298"/>
      <c r="HT395" s="298"/>
      <c r="HU395" s="298"/>
      <c r="HV395" s="260"/>
      <c r="HW395" s="298"/>
      <c r="HX395" s="298"/>
      <c r="HY395" s="298"/>
      <c r="HZ395" s="298"/>
      <c r="IA395" s="298"/>
      <c r="IB395" s="298"/>
      <c r="IC395" s="298"/>
      <c r="ID395" s="298"/>
      <c r="IE395" s="298"/>
      <c r="IF395" s="298"/>
      <c r="IG395" s="298"/>
      <c r="IH395" s="298"/>
      <c r="II395" s="298"/>
      <c r="IJ395" s="298"/>
      <c r="IK395" s="298"/>
      <c r="IL395" s="298"/>
      <c r="IM395" s="298"/>
      <c r="IN395" s="298"/>
      <c r="IO395" s="298"/>
      <c r="IP395" s="298"/>
      <c r="IQ395" s="298"/>
      <c r="IR395" s="298"/>
      <c r="IS395" s="298"/>
      <c r="IT395" s="298"/>
      <c r="IU395" s="298"/>
      <c r="IV395" s="298"/>
      <c r="IW395" s="298"/>
      <c r="IX395" s="298"/>
      <c r="IY395" s="298"/>
      <c r="IZ395" s="260"/>
      <c r="JA395" s="298"/>
      <c r="JB395" s="298"/>
      <c r="JC395" s="298"/>
      <c r="JD395" s="298"/>
      <c r="JE395" s="298"/>
      <c r="JF395" s="298"/>
      <c r="JG395" s="298"/>
      <c r="JH395" s="298"/>
      <c r="JI395" s="298"/>
      <c r="JJ395" s="257"/>
      <c r="JK395" s="297"/>
      <c r="JL395" s="298"/>
      <c r="JM395" s="298"/>
      <c r="JN395" s="298"/>
      <c r="JO395" s="298"/>
      <c r="JP395" s="298"/>
      <c r="JQ395" s="260"/>
      <c r="JR395" s="298"/>
      <c r="JS395" s="298"/>
      <c r="JT395" s="298"/>
      <c r="JU395" s="298"/>
      <c r="JV395" s="298"/>
      <c r="JW395" s="298"/>
      <c r="JX395" s="298"/>
      <c r="JY395" s="298"/>
      <c r="JZ395" s="298"/>
      <c r="KA395" s="298"/>
      <c r="KB395" s="298"/>
      <c r="KC395" s="298"/>
      <c r="KD395" s="298"/>
      <c r="KE395" s="298"/>
      <c r="KF395" s="298"/>
      <c r="KG395" s="298"/>
      <c r="KH395" s="298"/>
      <c r="KI395" s="298"/>
      <c r="KJ395" s="298"/>
      <c r="KK395" s="298"/>
      <c r="KL395" s="298"/>
      <c r="KM395" s="298"/>
      <c r="KN395" s="298"/>
      <c r="KO395" s="298"/>
      <c r="KP395" s="298"/>
      <c r="KQ395" s="298"/>
      <c r="KR395" s="298"/>
      <c r="KS395" s="298"/>
      <c r="KT395" s="298"/>
      <c r="KU395" s="298"/>
      <c r="KV395" s="298"/>
      <c r="KW395" s="298"/>
      <c r="KX395" s="260"/>
      <c r="KY395" s="260"/>
      <c r="KZ395" s="260"/>
      <c r="LA395" s="260"/>
      <c r="LB395" s="298"/>
      <c r="LC395" s="298"/>
      <c r="LD395" s="260"/>
      <c r="LE395" s="260"/>
      <c r="LF395" s="257"/>
      <c r="LG395" s="260"/>
      <c r="LH395" s="260"/>
      <c r="LI395" s="260"/>
      <c r="LJ395" s="260"/>
      <c r="LK395" s="260"/>
      <c r="LL395" s="260"/>
      <c r="LM395" s="260"/>
      <c r="LN395" s="260"/>
      <c r="LO395" s="260"/>
      <c r="LP395" s="260"/>
      <c r="LQ395" s="256"/>
      <c r="LR395" s="260"/>
      <c r="LS395" s="260"/>
      <c r="LT395" s="260"/>
      <c r="LU395" s="260"/>
      <c r="LV395" s="260"/>
      <c r="LW395" s="260"/>
      <c r="LX395" s="260"/>
      <c r="LY395" s="260"/>
      <c r="LZ395" s="260"/>
      <c r="MA395" s="260"/>
      <c r="MB395" s="260"/>
      <c r="MC395" s="260"/>
      <c r="MD395" s="260"/>
      <c r="ME395" s="260"/>
      <c r="MF395" s="260"/>
      <c r="MG395" s="260"/>
      <c r="MH395" s="260"/>
      <c r="MI395" s="260"/>
      <c r="MJ395" s="260"/>
      <c r="MK395" s="260"/>
      <c r="ML395" s="260"/>
      <c r="MM395" s="260"/>
      <c r="MN395" s="260">
        <v>29</v>
      </c>
      <c r="MO395" s="260">
        <v>106</v>
      </c>
      <c r="MP395" s="260"/>
      <c r="MQ395" s="260">
        <v>106</v>
      </c>
      <c r="MR395" s="260"/>
      <c r="MS395" s="260"/>
      <c r="MT395" s="260"/>
      <c r="MU395" s="260"/>
      <c r="MV395" s="260"/>
      <c r="MW395" s="260"/>
      <c r="MX395" s="260"/>
      <c r="MY395" s="260"/>
      <c r="MZ395" s="260"/>
      <c r="NA395" s="260">
        <v>106</v>
      </c>
      <c r="NB395" s="260"/>
      <c r="NC395" s="260"/>
      <c r="ND395" s="260"/>
      <c r="NE395" s="260"/>
      <c r="NF395" s="260"/>
      <c r="NG395" s="260"/>
      <c r="NH395" s="260"/>
      <c r="NI395" s="260"/>
      <c r="NJ395" s="260"/>
      <c r="NK395" s="260"/>
      <c r="NL395" s="260"/>
      <c r="NM395" s="260"/>
      <c r="NN395" s="260"/>
      <c r="NO395" s="260"/>
      <c r="NP395" s="260"/>
      <c r="NQ395" s="260"/>
      <c r="NR395" s="260"/>
      <c r="NS395" s="260"/>
      <c r="NT395" s="260"/>
      <c r="NU395" s="260"/>
      <c r="NV395" s="260"/>
      <c r="NW395" s="260"/>
      <c r="NX395" s="260"/>
      <c r="NY395" s="260"/>
      <c r="NZ395" s="260"/>
      <c r="OA395" s="260"/>
      <c r="OB395" s="260"/>
      <c r="OC395" s="260"/>
      <c r="OD395" s="260"/>
      <c r="OE395" s="260"/>
      <c r="OF395" s="260"/>
      <c r="OG395" s="260"/>
      <c r="OH395" s="260"/>
      <c r="OI395" s="260"/>
      <c r="OJ395" s="260"/>
      <c r="OK395" s="260"/>
      <c r="OL395" s="260"/>
      <c r="OM395" s="260"/>
      <c r="ON395" s="260"/>
      <c r="OO395" s="260"/>
      <c r="OP395" s="260"/>
      <c r="OQ395" s="260"/>
      <c r="OR395" s="260"/>
      <c r="OS395" s="260"/>
      <c r="OT395" s="260"/>
      <c r="OU395" s="260"/>
      <c r="OV395" s="260"/>
      <c r="OW395" s="260"/>
      <c r="OX395" s="260"/>
      <c r="OY395" s="260"/>
      <c r="OZ395" s="260"/>
      <c r="PA395" s="260"/>
      <c r="PB395" s="260"/>
      <c r="PC395" s="260"/>
      <c r="PD395" s="260"/>
      <c r="PE395" s="260"/>
      <c r="PF395" s="260"/>
      <c r="PG395" s="260"/>
      <c r="PH395" s="260"/>
      <c r="PI395" s="260"/>
      <c r="PJ395" s="260"/>
      <c r="PK395" s="260"/>
      <c r="PL395" s="260"/>
      <c r="PM395" s="260"/>
      <c r="PN395" s="260"/>
      <c r="PO395" s="260"/>
      <c r="PP395" s="260"/>
      <c r="PQ395" s="260"/>
      <c r="PR395" s="260"/>
      <c r="PS395" s="260"/>
      <c r="PT395" s="260"/>
      <c r="PU395" s="260"/>
      <c r="PV395" s="260"/>
      <c r="PW395" s="299"/>
      <c r="PX395" s="300"/>
      <c r="PY395" s="301"/>
      <c r="PZ395" s="301"/>
      <c r="QA395" s="301"/>
      <c r="QB395" s="301"/>
      <c r="QC395" s="301"/>
      <c r="QD395" s="301"/>
      <c r="QE395" s="301"/>
      <c r="QF395" s="301"/>
      <c r="QG395" s="301"/>
      <c r="QH395" s="301"/>
      <c r="QI395" s="301"/>
      <c r="QJ395" s="301"/>
      <c r="QK395" s="301"/>
      <c r="QL395" s="301"/>
      <c r="QM395" s="301"/>
      <c r="QN395" s="301"/>
      <c r="QO395" s="301"/>
      <c r="QP395" s="301"/>
      <c r="QQ395" s="301"/>
      <c r="QR395" s="301"/>
      <c r="QS395" s="301"/>
      <c r="QT395" s="301"/>
      <c r="QU395" s="301"/>
      <c r="QV395" s="301"/>
      <c r="QW395" s="301"/>
      <c r="QX395" s="301"/>
      <c r="QY395" s="301"/>
      <c r="QZ395" s="301"/>
      <c r="RA395" s="302"/>
      <c r="RB395" s="302"/>
      <c r="RC395" s="302"/>
      <c r="RD395" s="302"/>
      <c r="RE395" s="302"/>
      <c r="RF395" s="302"/>
      <c r="RG395" s="302"/>
      <c r="RH395" s="302"/>
      <c r="RI395" s="302"/>
      <c r="RJ395" s="302"/>
      <c r="RK395" s="302"/>
      <c r="RL395" s="302"/>
      <c r="RM395" s="302"/>
      <c r="RN395" s="302"/>
      <c r="RO395" s="302"/>
      <c r="RP395" s="302"/>
      <c r="RQ395" s="302"/>
      <c r="RR395" s="302"/>
      <c r="RS395" s="302"/>
      <c r="RT395" s="302"/>
      <c r="RU395" s="302"/>
      <c r="RV395" s="302"/>
      <c r="RW395" s="302"/>
      <c r="RX395" s="302"/>
      <c r="RY395" s="302"/>
      <c r="RZ395" s="302"/>
      <c r="SA395" s="302"/>
      <c r="SB395" s="302"/>
      <c r="SC395" s="302"/>
      <c r="SD395" s="302"/>
      <c r="SE395" s="302"/>
    </row>
  </sheetData>
  <sheetProtection algorithmName="SHA-512" hashValue="uL6xj6gkZXjAMNpeFQQAUnQDAkoo6OHznNu2dit21ZkobyY4qgtT1qAQy0h7s97QI8U92d7LzC0DAS0JnN+CwA==" saltValue="mUqqstBDnRXiQ2D2idFxtQ==" spinCount="100000" sheet="1" objects="1" scenarios="1" sort="0" autoFilter="0"/>
  <dataConsolidate/>
  <conditionalFormatting sqref="AL2:AS2 A2:AJ2 AW2:CZ2">
    <cfRule type="expression" dxfId="125" priority="4904">
      <formula>COUNTIF(A2,"*/*")</formula>
    </cfRule>
    <cfRule type="expression" dxfId="124" priority="4905">
      <formula>A2="*/*"</formula>
    </cfRule>
  </conditionalFormatting>
  <conditionalFormatting sqref="CR3:CR395">
    <cfRule type="expression" dxfId="123" priority="4886">
      <formula>$CR3=0</formula>
    </cfRule>
  </conditionalFormatting>
  <conditionalFormatting sqref="AW3:AW395">
    <cfRule type="expression" dxfId="122" priority="4349">
      <formula>IFERROR(IF(MATCH($A3&amp;$AW3,ListaBodegaProveedor,0)&gt;0,0,1),1)</formula>
    </cfRule>
  </conditionalFormatting>
  <conditionalFormatting sqref="A3:A395">
    <cfRule type="expression" dxfId="121" priority="4082">
      <formula>SUMPRODUCT(--($A3=BodegasPermitidas))=0</formula>
    </cfRule>
  </conditionalFormatting>
  <conditionalFormatting sqref="AX3:AX395">
    <cfRule type="expression" dxfId="120" priority="4063">
      <formula>IFERROR(IF(MATCH($A3&amp;$AX3,ListaBodegaPerfil,0)&gt;0,0,1),1)</formula>
    </cfRule>
  </conditionalFormatting>
  <conditionalFormatting sqref="BT3:BT395">
    <cfRule type="expression" dxfId="119" priority="4780" stopIfTrue="1">
      <formula>$BT3&lt;0</formula>
    </cfRule>
    <cfRule type="expression" dxfId="118" priority="4862" stopIfTrue="1">
      <formula>$BN3="A"</formula>
    </cfRule>
    <cfRule type="expression" dxfId="117" priority="4863" stopIfTrue="1">
      <formula>$BN3="V"</formula>
    </cfRule>
    <cfRule type="expression" dxfId="116" priority="4864" stopIfTrue="1">
      <formula>$BN3="R"</formula>
    </cfRule>
    <cfRule type="expression" dxfId="115" priority="4865" stopIfTrue="1">
      <formula>$BN3="L"</formula>
    </cfRule>
    <cfRule type="expression" dxfId="114" priority="4866" stopIfTrue="1">
      <formula>$BN3="N"</formula>
    </cfRule>
    <cfRule type="expression" dxfId="113" priority="4867" stopIfTrue="1">
      <formula>$BN3="G"</formula>
    </cfRule>
  </conditionalFormatting>
  <conditionalFormatting sqref="CB3:CB395">
    <cfRule type="expression" dxfId="112" priority="3087" stopIfTrue="1">
      <formula>$BO3="A"</formula>
    </cfRule>
    <cfRule type="expression" dxfId="111" priority="3089" stopIfTrue="1">
      <formula>$BO3="V"</formula>
    </cfRule>
    <cfRule type="expression" dxfId="110" priority="3090" stopIfTrue="1">
      <formula>$BO3="R"</formula>
    </cfRule>
    <cfRule type="expression" dxfId="109" priority="3091" stopIfTrue="1">
      <formula>$BO3="L"</formula>
    </cfRule>
    <cfRule type="expression" dxfId="108" priority="3092" stopIfTrue="1">
      <formula>$BO3="N"</formula>
    </cfRule>
    <cfRule type="expression" dxfId="107" priority="3093" stopIfTrue="1">
      <formula>$BO3="G"</formula>
    </cfRule>
  </conditionalFormatting>
  <conditionalFormatting sqref="AK2">
    <cfRule type="expression" dxfId="106" priority="611">
      <formula>COUNTIF(AK2,"*/*")</formula>
    </cfRule>
    <cfRule type="expression" dxfId="105" priority="612">
      <formula>AK2="*/*"</formula>
    </cfRule>
  </conditionalFormatting>
  <conditionalFormatting sqref="BJ3:BJ395">
    <cfRule type="expression" dxfId="104" priority="517" stopIfTrue="1">
      <formula>$DH3</formula>
    </cfRule>
  </conditionalFormatting>
  <conditionalFormatting sqref="CF3:CF395">
    <cfRule type="expression" dxfId="103" priority="486" stopIfTrue="1">
      <formula>$DG3="R"</formula>
    </cfRule>
    <cfRule type="expression" dxfId="102" priority="487" stopIfTrue="1">
      <formula>$DG3="A"</formula>
    </cfRule>
    <cfRule type="expression" dxfId="101" priority="488" stopIfTrue="1">
      <formula>$DG3="V"</formula>
    </cfRule>
    <cfRule type="expression" dxfId="100" priority="489" stopIfTrue="1">
      <formula>$DG3="N"</formula>
    </cfRule>
  </conditionalFormatting>
  <conditionalFormatting sqref="BI3:BI395">
    <cfRule type="expression" dxfId="99" priority="1559938" stopIfTrue="1">
      <formula>AND($BI3&gt;$AZ3,ISNUMBER($BI3),ISNUMBER($AZ3))</formula>
    </cfRule>
    <cfRule type="expression" dxfId="98" priority="1559939" stopIfTrue="1">
      <formula>AND($BI3&lt;$AY3,ISNUMBER($BI3),ISNUMBER($AY3))</formula>
    </cfRule>
    <cfRule type="expression" dxfId="97" priority="1559940" stopIfTrue="1">
      <formula>AND($BI3=$BJ3,ISNUMBER($BI3))</formula>
    </cfRule>
    <cfRule type="expression" dxfId="96" priority="1559941" stopIfTrue="1">
      <formula>AND($BI3&lt;$BJ3,ISNUMBER($BI3))</formula>
    </cfRule>
    <cfRule type="expression" dxfId="95" priority="1559942" stopIfTrue="1">
      <formula>AND($BI3&gt;$BJ3,ISNUMBER($BI3))</formula>
    </cfRule>
  </conditionalFormatting>
  <conditionalFormatting sqref="AL3:AL395">
    <cfRule type="expression" dxfId="94" priority="1559947" stopIfTrue="1">
      <formula>AND($AL3&lt;&gt;"",$AL3&lt;$BJ3)</formula>
    </cfRule>
    <cfRule type="expression" dxfId="93" priority="1559948" stopIfTrue="1">
      <formula>AND($AL3&lt;&gt;"",$AL3&gt;$BJ3)</formula>
    </cfRule>
  </conditionalFormatting>
  <conditionalFormatting sqref="B3:B395">
    <cfRule type="expression" dxfId="92" priority="1562188" stopIfTrue="1">
      <formula>SUMPRODUCT(--($A3&amp;$B3=$A$3:$A$395&amp;$B$3:$B$395))&gt;1</formula>
    </cfRule>
    <cfRule type="expression" dxfId="91" priority="1562189">
      <formula>RIGHT($B3,1)=" "</formula>
    </cfRule>
  </conditionalFormatting>
  <conditionalFormatting sqref="FC3:SE395">
    <cfRule type="expression" dxfId="90" priority="3">
      <formula>FC3=""</formula>
    </cfRule>
  </conditionalFormatting>
  <conditionalFormatting sqref="FC3:SE395">
    <cfRule type="expression" dxfId="89" priority="2">
      <formula>FC$2*1=$CS3</formula>
    </cfRule>
  </conditionalFormatting>
  <conditionalFormatting sqref="FC3:SE395">
    <cfRule type="expression" dxfId="88" priority="1">
      <formula>FC$2*1=$CT3</formula>
    </cfRule>
  </conditionalFormatting>
  <dataValidations count="20">
    <dataValidation allowBlank="1" showErrorMessage="1" errorTitle="Validación" error="Esta celda sólo puede alojar números mayores a cero, vuelva a intentar" promptTitle="Validación" sqref="CN3:CO395 AT3:AV395"/>
    <dataValidation type="list" allowBlank="1" errorTitle="Validación" error="Esta celda sólo puede alojar números mayores a cero, vuelva a intentar" promptTitle="Validación" sqref="CI3:CI395">
      <formula1>SeleccionCalendariosNueva</formula1>
    </dataValidation>
    <dataValidation errorStyle="warning" allowBlank="1" showInputMessage="1" showErrorMessage="1" error="No se pueden ingresar códigos repetidos en una hoja" sqref="B3:E395 BG3:BG395 DM3:DM395"/>
    <dataValidation type="decimal" allowBlank="1" showErrorMessage="1" errorTitle="Validación" error="Esta celda sólo puede alojar números mayores a cero, vuelva a intentar" promptTitle="Validación" sqref="BF3:BF395">
      <formula1>0</formula1>
      <formula2>2</formula2>
    </dataValidation>
    <dataValidation type="decimal" operator="greaterThanOrEqual" allowBlank="1" showInputMessage="1" showErrorMessage="1" sqref="BP3:BP395">
      <formula1>0</formula1>
    </dataValidation>
    <dataValidation type="decimal" operator="greaterThanOrEqual" allowBlank="1" showInputMessage="1" showErrorMessage="1" error="Esta celda sólo puede alojar números mayores a cero, vuelva a intentar" sqref="BJ3:BJ395">
      <formula1>0</formula1>
    </dataValidation>
    <dataValidation type="whole" operator="greaterThanOrEqual" allowBlank="1" showErrorMessage="1" errorTitle="Validación" error="El valor tiene que cer mayor que cero." promptTitle="Validación" sqref="BC3:BC395">
      <formula1>1</formula1>
    </dataValidation>
    <dataValidation type="whole" allowBlank="1" showErrorMessage="1" errorTitle="Validación" error="Esta celda sólo puede alojar números mayores a cero, vuelva a intentar" promptTitle="Validación" sqref="AR3:AS395">
      <formula1>0</formula1>
      <formula2>1.11111111111111E+21</formula2>
    </dataValidation>
    <dataValidation type="list" allowBlank="1" showErrorMessage="1" errorTitle="Validación" error="Esta celda sólo puede alojar números mayores a cero, vuelva a intentar" promptTitle="Validación" sqref="BH3:BH395">
      <formula1>RangoCausas</formula1>
    </dataValidation>
    <dataValidation type="list" allowBlank="1" showInputMessage="1" showErrorMessage="1" sqref="AW3:AW395">
      <formula1>ListaProveedores</formula1>
    </dataValidation>
    <dataValidation type="list" allowBlank="1" showInputMessage="1" showErrorMessage="1" sqref="AX3:AX395">
      <formula1>ListaPerfiles</formula1>
    </dataValidation>
    <dataValidation type="list" errorStyle="warning" allowBlank="1" showInputMessage="1" showErrorMessage="1" error="No se pueden ingresar códigos repetidos en una hoja" sqref="A3:A395">
      <formula1>BodegasPermitidas</formula1>
    </dataValidation>
    <dataValidation type="whole" operator="greaterThanOrEqual" allowBlank="1" showInputMessage="1" showErrorMessage="1" sqref="BQ3:BR395">
      <formula1>0</formula1>
    </dataValidation>
    <dataValidation type="list" allowBlank="1" showErrorMessage="1" errorTitle="Validación" error="Esta celda tiene que ser un múltiplo de la Unidad de Empaque" promptTitle="Validación" sqref="BB3:BB395">
      <formula1>ListaNombresPedidoMinimo</formula1>
    </dataValidation>
    <dataValidation type="list" allowBlank="1" showErrorMessage="1" errorTitle="Validación" error="Los valores tienen que ser signo + o signo = o signo -." promptTitle="Validación" sqref="BE3:BE395">
      <formula1>"+,-,="</formula1>
    </dataValidation>
    <dataValidation type="decimal" operator="greaterThanOrEqual" allowBlank="1" showErrorMessage="1" errorTitle="Validación" error="Esta celda sólo puede alojar números mayores a cero, vuelva a intentar" promptTitle="Validación" sqref="AY3:AZ395 CH3:CH395">
      <formula1>0</formula1>
    </dataValidation>
    <dataValidation type="decimal" allowBlank="1" showErrorMessage="1" errorTitle="Validación" error="Esta celda sólo puede alojar números mayores a cero, vuelva a intentar" promptTitle="Validación" sqref="BK3:BK395 AN3:AQ395">
      <formula1>0</formula1>
      <formula2>1.11111111111111E+21</formula2>
    </dataValidation>
    <dataValidation type="custom" operator="greaterThan" allowBlank="1" showErrorMessage="1" errorTitle="Validación" error="La Unidad de Empaque tiene que ser un número submúltiplo del Pedido Mínimo." promptTitle="Validación" sqref="BD3:BD395">
      <formula1>IF(BA3&lt;&gt;1,MOD(BA3,BD3)=0,1)</formula1>
    </dataValidation>
    <dataValidation type="custom" allowBlank="1" showErrorMessage="1" errorTitle="Validación" error="El Pedid Min tiene que ser un número múltiplo de la Unidad de Empaque." promptTitle="Validación" sqref="BA3:BA395">
      <formula1>IF(BA3&lt;&gt;1,MOD(BA3,BD3)=0,1)</formula1>
    </dataValidation>
    <dataValidation type="whole" operator="greaterThan" allowBlank="1" showInputMessage="1" showErrorMessage="1" errorTitle="Validación" error="Esta celda almacena números con buffers distintos al actual." promptTitle="Validación" prompt="Ingresar números." sqref="BI3:BI395">
      <formula1>0</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1179056" r:id="rId4" name="cmdBaseDeDatos">
          <controlPr defaultSize="0" print="0" autoLine="0" r:id="rId5">
            <anchor>
              <from>
                <xdr:col>1</xdr:col>
                <xdr:colOff>685800</xdr:colOff>
                <xdr:row>0</xdr:row>
                <xdr:rowOff>647700</xdr:rowOff>
              </from>
              <to>
                <xdr:col>1</xdr:col>
                <xdr:colOff>942975</xdr:colOff>
                <xdr:row>0</xdr:row>
                <xdr:rowOff>885825</xdr:rowOff>
              </to>
            </anchor>
          </controlPr>
        </control>
      </mc:Choice>
      <mc:Fallback>
        <control shapeId="1179056" r:id="rId4" name="cmdBaseDeDatos"/>
      </mc:Fallback>
    </mc:AlternateContent>
    <mc:AlternateContent xmlns:mc="http://schemas.openxmlformats.org/markup-compatibility/2006">
      <mc:Choice Requires="x14">
        <control shapeId="1025880" r:id="rId6" name="TempCombo">
          <controlPr defaultSize="0" autoLine="0" autoPict="0" r:id="rId7">
            <anchor moveWithCells="1">
              <from>
                <xdr:col>0</xdr:col>
                <xdr:colOff>123825</xdr:colOff>
                <xdr:row>0</xdr:row>
                <xdr:rowOff>123825</xdr:rowOff>
              </from>
              <to>
                <xdr:col>0</xdr:col>
                <xdr:colOff>123825</xdr:colOff>
                <xdr:row>0</xdr:row>
                <xdr:rowOff>352425</xdr:rowOff>
              </to>
            </anchor>
          </controlPr>
        </control>
      </mc:Choice>
      <mc:Fallback>
        <control shapeId="1025880" r:id="rId6" name="TempCombo"/>
      </mc:Fallback>
    </mc:AlternateContent>
    <mc:AlternateContent xmlns:mc="http://schemas.openxmlformats.org/markup-compatibility/2006">
      <mc:Choice Requires="x14">
        <control shapeId="400204" r:id="rId8" name="cmdDesprotege">
          <controlPr defaultSize="0" print="0" autoLine="0" r:id="rId9">
            <anchor>
              <from>
                <xdr:col>0</xdr:col>
                <xdr:colOff>962025</xdr:colOff>
                <xdr:row>0</xdr:row>
                <xdr:rowOff>885825</xdr:rowOff>
              </from>
              <to>
                <xdr:col>0</xdr:col>
                <xdr:colOff>1152525</xdr:colOff>
                <xdr:row>0</xdr:row>
                <xdr:rowOff>1123950</xdr:rowOff>
              </to>
            </anchor>
          </controlPr>
        </control>
      </mc:Choice>
      <mc:Fallback>
        <control shapeId="400204" r:id="rId8" name="cmdDesprotege"/>
      </mc:Fallback>
    </mc:AlternateContent>
    <mc:AlternateContent xmlns:mc="http://schemas.openxmlformats.org/markup-compatibility/2006">
      <mc:Choice Requires="x14">
        <control shapeId="400160" r:id="rId10" name="cmdCeldasBlanco">
          <controlPr defaultSize="0" print="0" autoLine="0" r:id="rId11">
            <anchor>
              <from>
                <xdr:col>1</xdr:col>
                <xdr:colOff>581025</xdr:colOff>
                <xdr:row>0</xdr:row>
                <xdr:rowOff>1104900</xdr:rowOff>
              </from>
              <to>
                <xdr:col>1</xdr:col>
                <xdr:colOff>819150</xdr:colOff>
                <xdr:row>0</xdr:row>
                <xdr:rowOff>1343025</xdr:rowOff>
              </to>
            </anchor>
          </controlPr>
        </control>
      </mc:Choice>
      <mc:Fallback>
        <control shapeId="400160" r:id="rId10" name="cmdCeldasBlanco"/>
      </mc:Fallback>
    </mc:AlternateContent>
    <mc:AlternateContent xmlns:mc="http://schemas.openxmlformats.org/markup-compatibility/2006">
      <mc:Choice Requires="x14">
        <control shapeId="400139" r:id="rId12" name="cmdCeldasVisibles">
          <controlPr defaultSize="0" print="0" autoLine="0" r:id="rId13">
            <anchor>
              <from>
                <xdr:col>1</xdr:col>
                <xdr:colOff>342900</xdr:colOff>
                <xdr:row>0</xdr:row>
                <xdr:rowOff>1104900</xdr:rowOff>
              </from>
              <to>
                <xdr:col>1</xdr:col>
                <xdr:colOff>581025</xdr:colOff>
                <xdr:row>0</xdr:row>
                <xdr:rowOff>1343025</xdr:rowOff>
              </to>
            </anchor>
          </controlPr>
        </control>
      </mc:Choice>
      <mc:Fallback>
        <control shapeId="400139" r:id="rId12" name="cmdCeldasVisibles"/>
      </mc:Fallback>
    </mc:AlternateContent>
    <mc:AlternateContent xmlns:mc="http://schemas.openxmlformats.org/markup-compatibility/2006">
      <mc:Choice Requires="x14">
        <control shapeId="1298" r:id="rId14" name="cmdOrdenaColores">
          <controlPr defaultSize="0" print="0" autoLine="0" r:id="rId15">
            <anchor>
              <from>
                <xdr:col>0</xdr:col>
                <xdr:colOff>1038225</xdr:colOff>
                <xdr:row>0</xdr:row>
                <xdr:rowOff>1104900</xdr:rowOff>
              </from>
              <to>
                <xdr:col>1</xdr:col>
                <xdr:colOff>28575</xdr:colOff>
                <xdr:row>0</xdr:row>
                <xdr:rowOff>1343025</xdr:rowOff>
              </to>
            </anchor>
          </controlPr>
        </control>
      </mc:Choice>
      <mc:Fallback>
        <control shapeId="1298" r:id="rId14" name="cmdOrdenaColores"/>
      </mc:Fallback>
    </mc:AlternateContent>
    <mc:AlternateContent xmlns:mc="http://schemas.openxmlformats.org/markup-compatibility/2006">
      <mc:Choice Requires="x14">
        <control shapeId="1292" r:id="rId16" name="cmdEliminaColumnaHorizonte">
          <controlPr defaultSize="0" print="0" autoLine="0" r:id="rId17">
            <anchor>
              <from>
                <xdr:col>0</xdr:col>
                <xdr:colOff>1152525</xdr:colOff>
                <xdr:row>0</xdr:row>
                <xdr:rowOff>885825</xdr:rowOff>
              </from>
              <to>
                <xdr:col>1</xdr:col>
                <xdr:colOff>76200</xdr:colOff>
                <xdr:row>0</xdr:row>
                <xdr:rowOff>1123950</xdr:rowOff>
              </to>
            </anchor>
          </controlPr>
        </control>
      </mc:Choice>
      <mc:Fallback>
        <control shapeId="1292" r:id="rId16" name="cmdEliminaColumnaHorizonte"/>
      </mc:Fallback>
    </mc:AlternateContent>
    <mc:AlternateContent xmlns:mc="http://schemas.openxmlformats.org/markup-compatibility/2006">
      <mc:Choice Requires="x14">
        <control shapeId="1285" r:id="rId18" name="cmdBorraRegistro">
          <controlPr defaultSize="0" print="0" autoLine="0" r:id="rId19">
            <anchor>
              <from>
                <xdr:col>0</xdr:col>
                <xdr:colOff>962025</xdr:colOff>
                <xdr:row>0</xdr:row>
                <xdr:rowOff>885825</xdr:rowOff>
              </from>
              <to>
                <xdr:col>0</xdr:col>
                <xdr:colOff>1152525</xdr:colOff>
                <xdr:row>0</xdr:row>
                <xdr:rowOff>1123950</xdr:rowOff>
              </to>
            </anchor>
          </controlPr>
        </control>
      </mc:Choice>
      <mc:Fallback>
        <control shapeId="1285" r:id="rId18" name="cmdBorraRegistro"/>
      </mc:Fallback>
    </mc:AlternateContent>
    <mc:AlternateContent xmlns:mc="http://schemas.openxmlformats.org/markup-compatibility/2006">
      <mc:Choice Requires="x14">
        <control shapeId="1284" r:id="rId20" name="cmdAnadeRegistro">
          <controlPr defaultSize="0" print="0" autoLine="0" r:id="rId21">
            <anchor>
              <from>
                <xdr:col>0</xdr:col>
                <xdr:colOff>790575</xdr:colOff>
                <xdr:row>0</xdr:row>
                <xdr:rowOff>885825</xdr:rowOff>
              </from>
              <to>
                <xdr:col>0</xdr:col>
                <xdr:colOff>981075</xdr:colOff>
                <xdr:row>0</xdr:row>
                <xdr:rowOff>1123950</xdr:rowOff>
              </to>
            </anchor>
          </controlPr>
        </control>
      </mc:Choice>
      <mc:Fallback>
        <control shapeId="1284" r:id="rId20" name="cmdAnadeRegistro"/>
      </mc:Fallback>
    </mc:AlternateContent>
    <mc:AlternateContent xmlns:mc="http://schemas.openxmlformats.org/markup-compatibility/2006">
      <mc:Choice Requires="x14">
        <control shapeId="1204" r:id="rId22" name="cmdQuitaFiltros">
          <controlPr defaultSize="0" print="0" autoLine="0" r:id="rId23">
            <anchor>
              <from>
                <xdr:col>0</xdr:col>
                <xdr:colOff>228600</xdr:colOff>
                <xdr:row>0</xdr:row>
                <xdr:rowOff>1104900</xdr:rowOff>
              </from>
              <to>
                <xdr:col>0</xdr:col>
                <xdr:colOff>466725</xdr:colOff>
                <xdr:row>0</xdr:row>
                <xdr:rowOff>1343025</xdr:rowOff>
              </to>
            </anchor>
          </controlPr>
        </control>
      </mc:Choice>
      <mc:Fallback>
        <control shapeId="1204" r:id="rId22" name="cmdQuitaFiltros"/>
      </mc:Fallback>
    </mc:AlternateContent>
    <mc:AlternateContent xmlns:mc="http://schemas.openxmlformats.org/markup-compatibility/2006">
      <mc:Choice Requires="x14">
        <control shapeId="1199" r:id="rId24" name="txtBusqueda">
          <controlPr defaultSize="0" print="0" autoLine="0" autoPict="0" r:id="rId25">
            <anchor>
              <from>
                <xdr:col>2</xdr:col>
                <xdr:colOff>504825</xdr:colOff>
                <xdr:row>0</xdr:row>
                <xdr:rowOff>885825</xdr:rowOff>
              </from>
              <to>
                <xdr:col>3</xdr:col>
                <xdr:colOff>666750</xdr:colOff>
                <xdr:row>0</xdr:row>
                <xdr:rowOff>1104900</xdr:rowOff>
              </to>
            </anchor>
          </controlPr>
        </control>
      </mc:Choice>
      <mc:Fallback>
        <control shapeId="1199" r:id="rId24" name="txtBusqueda"/>
      </mc:Fallback>
    </mc:AlternateContent>
    <mc:AlternateContent xmlns:mc="http://schemas.openxmlformats.org/markup-compatibility/2006">
      <mc:Choice Requires="x14">
        <control shapeId="1196" r:id="rId26" name="cmdRefrescaTodo">
          <controlPr defaultSize="0" print="0" autoLine="0" r:id="rId27">
            <anchor>
              <from>
                <xdr:col>1</xdr:col>
                <xdr:colOff>438150</xdr:colOff>
                <xdr:row>0</xdr:row>
                <xdr:rowOff>647700</xdr:rowOff>
              </from>
              <to>
                <xdr:col>1</xdr:col>
                <xdr:colOff>695325</xdr:colOff>
                <xdr:row>0</xdr:row>
                <xdr:rowOff>885825</xdr:rowOff>
              </to>
            </anchor>
          </controlPr>
        </control>
      </mc:Choice>
      <mc:Fallback>
        <control shapeId="1196" r:id="rId26" name="cmdRefrescaTodo"/>
      </mc:Fallback>
    </mc:AlternateContent>
    <mc:AlternateContent xmlns:mc="http://schemas.openxmlformats.org/markup-compatibility/2006">
      <mc:Choice Requires="x14">
        <control shapeId="1193" r:id="rId28" name="cmdGraficoDinamico">
          <controlPr defaultSize="0" autoLine="0" r:id="rId29">
            <anchor>
              <from>
                <xdr:col>2</xdr:col>
                <xdr:colOff>1009650</xdr:colOff>
                <xdr:row>0</xdr:row>
                <xdr:rowOff>647700</xdr:rowOff>
              </from>
              <to>
                <xdr:col>3</xdr:col>
                <xdr:colOff>47625</xdr:colOff>
                <xdr:row>0</xdr:row>
                <xdr:rowOff>885825</xdr:rowOff>
              </to>
            </anchor>
          </controlPr>
        </control>
      </mc:Choice>
      <mc:Fallback>
        <control shapeId="1193" r:id="rId28" name="cmdGraficoDinamico"/>
      </mc:Fallback>
    </mc:AlternateContent>
    <mc:AlternateContent xmlns:mc="http://schemas.openxmlformats.org/markup-compatibility/2006">
      <mc:Choice Requires="x14">
        <control shapeId="1167" r:id="rId30" name="cmdBufferHoy">
          <controlPr defaultSize="0" print="0" autoLine="0" r:id="rId31">
            <anchor>
              <from>
                <xdr:col>1</xdr:col>
                <xdr:colOff>76200</xdr:colOff>
                <xdr:row>0</xdr:row>
                <xdr:rowOff>885825</xdr:rowOff>
              </from>
              <to>
                <xdr:col>1</xdr:col>
                <xdr:colOff>361950</xdr:colOff>
                <xdr:row>0</xdr:row>
                <xdr:rowOff>1123950</xdr:rowOff>
              </to>
            </anchor>
          </controlPr>
        </control>
      </mc:Choice>
      <mc:Fallback>
        <control shapeId="1167" r:id="rId30" name="cmdBufferHoy"/>
      </mc:Fallback>
    </mc:AlternateContent>
    <mc:AlternateContent xmlns:mc="http://schemas.openxmlformats.org/markup-compatibility/2006">
      <mc:Choice Requires="x14">
        <control shapeId="1166" r:id="rId32" name="cmdHOY">
          <controlPr defaultSize="0" print="0" autoLine="0" r:id="rId33">
            <anchor>
              <from>
                <xdr:col>1</xdr:col>
                <xdr:colOff>628650</xdr:colOff>
                <xdr:row>0</xdr:row>
                <xdr:rowOff>885825</xdr:rowOff>
              </from>
              <to>
                <xdr:col>1</xdr:col>
                <xdr:colOff>914400</xdr:colOff>
                <xdr:row>0</xdr:row>
                <xdr:rowOff>1123950</xdr:rowOff>
              </to>
            </anchor>
          </controlPr>
        </control>
      </mc:Choice>
      <mc:Fallback>
        <control shapeId="1166" r:id="rId32" name="cmdHOY"/>
      </mc:Fallback>
    </mc:AlternateContent>
    <mc:AlternateContent xmlns:mc="http://schemas.openxmlformats.org/markup-compatibility/2006">
      <mc:Choice Requires="x14">
        <control shapeId="1118" r:id="rId34" name="cmdVistas">
          <controlPr defaultSize="0" autoLine="0" r:id="rId35">
            <anchor>
              <from>
                <xdr:col>0</xdr:col>
                <xdr:colOff>228600</xdr:colOff>
                <xdr:row>0</xdr:row>
                <xdr:rowOff>885825</xdr:rowOff>
              </from>
              <to>
                <xdr:col>0</xdr:col>
                <xdr:colOff>523875</xdr:colOff>
                <xdr:row>0</xdr:row>
                <xdr:rowOff>1123950</xdr:rowOff>
              </to>
            </anchor>
          </controlPr>
        </control>
      </mc:Choice>
      <mc:Fallback>
        <control shapeId="1118" r:id="rId34" name="cmdVistas"/>
      </mc:Fallback>
    </mc:AlternateContent>
    <mc:AlternateContent xmlns:mc="http://schemas.openxmlformats.org/markup-compatibility/2006">
      <mc:Choice Requires="x14">
        <control shapeId="1111" r:id="rId36" name="cmdOcultaColumna">
          <controlPr defaultSize="0" autoLine="0" r:id="rId37">
            <anchor>
              <from>
                <xdr:col>0</xdr:col>
                <xdr:colOff>523875</xdr:colOff>
                <xdr:row>0</xdr:row>
                <xdr:rowOff>885825</xdr:rowOff>
              </from>
              <to>
                <xdr:col>0</xdr:col>
                <xdr:colOff>781050</xdr:colOff>
                <xdr:row>0</xdr:row>
                <xdr:rowOff>1123950</xdr:rowOff>
              </to>
            </anchor>
          </controlPr>
        </control>
      </mc:Choice>
      <mc:Fallback>
        <control shapeId="1111" r:id="rId36" name="cmdOcultaColumna"/>
      </mc:Fallback>
    </mc:AlternateContent>
    <mc:AlternateContent xmlns:mc="http://schemas.openxmlformats.org/markup-compatibility/2006">
      <mc:Choice Requires="x14">
        <control shapeId="1106" r:id="rId38" name="cmdTransitoDetallado">
          <controlPr defaultSize="0" print="0" autoLine="0" r:id="rId39">
            <anchor>
              <from>
                <xdr:col>2</xdr:col>
                <xdr:colOff>104775</xdr:colOff>
                <xdr:row>0</xdr:row>
                <xdr:rowOff>647700</xdr:rowOff>
              </from>
              <to>
                <xdr:col>2</xdr:col>
                <xdr:colOff>352425</xdr:colOff>
                <xdr:row>0</xdr:row>
                <xdr:rowOff>885825</xdr:rowOff>
              </to>
            </anchor>
          </controlPr>
        </control>
      </mc:Choice>
      <mc:Fallback>
        <control shapeId="1106" r:id="rId38" name="cmdTransitoDetallado"/>
      </mc:Fallback>
    </mc:AlternateContent>
    <mc:AlternateContent xmlns:mc="http://schemas.openxmlformats.org/markup-compatibility/2006">
      <mc:Choice Requires="x14">
        <control shapeId="1082" r:id="rId40" name="cmdControl">
          <controlPr defaultSize="0" print="0" autoLine="0" r:id="rId41">
            <anchor>
              <from>
                <xdr:col>1</xdr:col>
                <xdr:colOff>142875</xdr:colOff>
                <xdr:row>0</xdr:row>
                <xdr:rowOff>647700</xdr:rowOff>
              </from>
              <to>
                <xdr:col>1</xdr:col>
                <xdr:colOff>438150</xdr:colOff>
                <xdr:row>0</xdr:row>
                <xdr:rowOff>885825</xdr:rowOff>
              </to>
            </anchor>
          </controlPr>
        </control>
      </mc:Choice>
      <mc:Fallback>
        <control shapeId="1082" r:id="rId40" name="cmdControl"/>
      </mc:Fallback>
    </mc:AlternateContent>
    <mc:AlternateContent xmlns:mc="http://schemas.openxmlformats.org/markup-compatibility/2006">
      <mc:Choice Requires="x14">
        <control shapeId="1168" r:id="rId42" name="cmdIrInicioHorizonte">
          <controlPr defaultSize="0" print="0" autoLine="0" r:id="rId43">
            <anchor>
              <from>
                <xdr:col>1</xdr:col>
                <xdr:colOff>895350</xdr:colOff>
                <xdr:row>0</xdr:row>
                <xdr:rowOff>885825</xdr:rowOff>
              </from>
              <to>
                <xdr:col>1</xdr:col>
                <xdr:colOff>1181100</xdr:colOff>
                <xdr:row>0</xdr:row>
                <xdr:rowOff>1123950</xdr:rowOff>
              </to>
            </anchor>
          </controlPr>
        </control>
      </mc:Choice>
      <mc:Fallback>
        <control shapeId="1168" r:id="rId42" name="cmdIrInicioHorizonte"/>
      </mc:Fallback>
    </mc:AlternateContent>
    <mc:AlternateContent xmlns:mc="http://schemas.openxmlformats.org/markup-compatibility/2006">
      <mc:Choice Requires="x14">
        <control shapeId="1175" r:id="rId44" name="cmdCambiaBuffer">
          <controlPr defaultSize="0" autoLine="0" r:id="rId45">
            <anchor>
              <from>
                <xdr:col>2</xdr:col>
                <xdr:colOff>581025</xdr:colOff>
                <xdr:row>0</xdr:row>
                <xdr:rowOff>647700</xdr:rowOff>
              </from>
              <to>
                <xdr:col>2</xdr:col>
                <xdr:colOff>800100</xdr:colOff>
                <xdr:row>0</xdr:row>
                <xdr:rowOff>885825</xdr:rowOff>
              </to>
            </anchor>
          </controlPr>
        </control>
      </mc:Choice>
      <mc:Fallback>
        <control shapeId="1175" r:id="rId44" name="cmdCambiaBuffer"/>
      </mc:Fallback>
    </mc:AlternateContent>
    <mc:AlternateContent xmlns:mc="http://schemas.openxmlformats.org/markup-compatibility/2006">
      <mc:Choice Requires="x14">
        <control shapeId="1186" r:id="rId46" name="cmdAccionesEstacionalidad">
          <controlPr defaultSize="0" autoLine="0" r:id="rId47">
            <anchor>
              <from>
                <xdr:col>2</xdr:col>
                <xdr:colOff>342900</xdr:colOff>
                <xdr:row>0</xdr:row>
                <xdr:rowOff>647700</xdr:rowOff>
              </from>
              <to>
                <xdr:col>2</xdr:col>
                <xdr:colOff>590550</xdr:colOff>
                <xdr:row>0</xdr:row>
                <xdr:rowOff>885825</xdr:rowOff>
              </to>
            </anchor>
          </controlPr>
        </control>
      </mc:Choice>
      <mc:Fallback>
        <control shapeId="1186" r:id="rId46" name="cmdAccionesEstacionalidad"/>
      </mc:Fallback>
    </mc:AlternateContent>
    <mc:AlternateContent xmlns:mc="http://schemas.openxmlformats.org/markup-compatibility/2006">
      <mc:Choice Requires="x14">
        <control shapeId="1194" r:id="rId48" name="cmdRefrescaFormulas">
          <controlPr defaultSize="0" print="0" autoLine="0" r:id="rId49">
            <anchor>
              <from>
                <xdr:col>1</xdr:col>
                <xdr:colOff>952500</xdr:colOff>
                <xdr:row>0</xdr:row>
                <xdr:rowOff>647700</xdr:rowOff>
              </from>
              <to>
                <xdr:col>2</xdr:col>
                <xdr:colOff>9525</xdr:colOff>
                <xdr:row>0</xdr:row>
                <xdr:rowOff>885825</xdr:rowOff>
              </to>
            </anchor>
          </controlPr>
        </control>
      </mc:Choice>
      <mc:Fallback>
        <control shapeId="1194" r:id="rId48" name="cmdRefrescaFormulas"/>
      </mc:Fallback>
    </mc:AlternateContent>
    <mc:AlternateContent xmlns:mc="http://schemas.openxmlformats.org/markup-compatibility/2006">
      <mc:Choice Requires="x14">
        <control shapeId="1244" r:id="rId50" name="cmdFiltraErrores">
          <controlPr defaultSize="0" print="0" autoLine="0" r:id="rId51">
            <anchor>
              <from>
                <xdr:col>2</xdr:col>
                <xdr:colOff>276225</xdr:colOff>
                <xdr:row>0</xdr:row>
                <xdr:rowOff>885825</xdr:rowOff>
              </from>
              <to>
                <xdr:col>2</xdr:col>
                <xdr:colOff>504825</xdr:colOff>
                <xdr:row>0</xdr:row>
                <xdr:rowOff>1123950</xdr:rowOff>
              </to>
            </anchor>
          </controlPr>
        </control>
      </mc:Choice>
      <mc:Fallback>
        <control shapeId="1244" r:id="rId50" name="cmdFiltraErrores"/>
      </mc:Fallback>
    </mc:AlternateContent>
    <mc:AlternateContent xmlns:mc="http://schemas.openxmlformats.org/markup-compatibility/2006">
      <mc:Choice Requires="x14">
        <control shapeId="1249" r:id="rId52" name="cmdIrFinHorizonte">
          <controlPr defaultSize="0" print="0" autoLine="0" r:id="rId53">
            <anchor>
              <from>
                <xdr:col>1</xdr:col>
                <xdr:colOff>1152525</xdr:colOff>
                <xdr:row>0</xdr:row>
                <xdr:rowOff>885825</xdr:rowOff>
              </from>
              <to>
                <xdr:col>2</xdr:col>
                <xdr:colOff>257175</xdr:colOff>
                <xdr:row>0</xdr:row>
                <xdr:rowOff>1123950</xdr:rowOff>
              </to>
            </anchor>
          </controlPr>
        </control>
      </mc:Choice>
      <mc:Fallback>
        <control shapeId="1249" r:id="rId52" name="cmdIrFinHorizonte"/>
      </mc:Fallback>
    </mc:AlternateContent>
    <mc:AlternateContent xmlns:mc="http://schemas.openxmlformats.org/markup-compatibility/2006">
      <mc:Choice Requires="x14">
        <control shapeId="1259" r:id="rId54" name="cmdIrPrimerCampo">
          <controlPr defaultSize="0" print="0" autoLine="0" r:id="rId55">
            <anchor>
              <from>
                <xdr:col>1</xdr:col>
                <xdr:colOff>361950</xdr:colOff>
                <xdr:row>0</xdr:row>
                <xdr:rowOff>885825</xdr:rowOff>
              </from>
              <to>
                <xdr:col>1</xdr:col>
                <xdr:colOff>647700</xdr:colOff>
                <xdr:row>0</xdr:row>
                <xdr:rowOff>1123950</xdr:rowOff>
              </to>
            </anchor>
          </controlPr>
        </control>
      </mc:Choice>
      <mc:Fallback>
        <control shapeId="1259" r:id="rId54" name="cmdIrPrimerCampo"/>
      </mc:Fallback>
    </mc:AlternateContent>
    <mc:AlternateContent xmlns:mc="http://schemas.openxmlformats.org/markup-compatibility/2006">
      <mc:Choice Requires="x14">
        <control shapeId="1287" r:id="rId56" name="cmdAscendente">
          <controlPr defaultSize="0" print="0" autoLine="0" r:id="rId57">
            <anchor>
              <from>
                <xdr:col>0</xdr:col>
                <xdr:colOff>466725</xdr:colOff>
                <xdr:row>0</xdr:row>
                <xdr:rowOff>1104900</xdr:rowOff>
              </from>
              <to>
                <xdr:col>0</xdr:col>
                <xdr:colOff>638175</xdr:colOff>
                <xdr:row>0</xdr:row>
                <xdr:rowOff>1343025</xdr:rowOff>
              </to>
            </anchor>
          </controlPr>
        </control>
      </mc:Choice>
      <mc:Fallback>
        <control shapeId="1287" r:id="rId56" name="cmdAscendente"/>
      </mc:Fallback>
    </mc:AlternateContent>
    <mc:AlternateContent xmlns:mc="http://schemas.openxmlformats.org/markup-compatibility/2006">
      <mc:Choice Requires="x14">
        <control shapeId="1289" r:id="rId58" name="cmdDescendente">
          <controlPr defaultSize="0" print="0" autoLine="0" r:id="rId59">
            <anchor>
              <from>
                <xdr:col>0</xdr:col>
                <xdr:colOff>628650</xdr:colOff>
                <xdr:row>0</xdr:row>
                <xdr:rowOff>1104900</xdr:rowOff>
              </from>
              <to>
                <xdr:col>0</xdr:col>
                <xdr:colOff>800100</xdr:colOff>
                <xdr:row>0</xdr:row>
                <xdr:rowOff>1343025</xdr:rowOff>
              </to>
            </anchor>
          </controlPr>
        </control>
      </mc:Choice>
      <mc:Fallback>
        <control shapeId="1289" r:id="rId58" name="cmdDescendente"/>
      </mc:Fallback>
    </mc:AlternateContent>
    <mc:AlternateContent xmlns:mc="http://schemas.openxmlformats.org/markup-compatibility/2006">
      <mc:Choice Requires="x14">
        <control shapeId="1324" r:id="rId60" name="cmdOrdenamientoMultiple">
          <controlPr defaultSize="0" autoLine="0" r:id="rId61">
            <anchor>
              <from>
                <xdr:col>0</xdr:col>
                <xdr:colOff>800100</xdr:colOff>
                <xdr:row>0</xdr:row>
                <xdr:rowOff>1104900</xdr:rowOff>
              </from>
              <to>
                <xdr:col>0</xdr:col>
                <xdr:colOff>1057275</xdr:colOff>
                <xdr:row>0</xdr:row>
                <xdr:rowOff>1343025</xdr:rowOff>
              </to>
            </anchor>
          </controlPr>
        </control>
      </mc:Choice>
      <mc:Fallback>
        <control shapeId="1324" r:id="rId60" name="cmdOrdenamientoMultiple"/>
      </mc:Fallback>
    </mc:AlternateContent>
    <mc:AlternateContent xmlns:mc="http://schemas.openxmlformats.org/markup-compatibility/2006">
      <mc:Choice Requires="x14">
        <control shapeId="1352" r:id="rId62" name="cmdPosponer">
          <controlPr defaultSize="0" autoLine="0" r:id="rId63">
            <anchor>
              <from>
                <xdr:col>2</xdr:col>
                <xdr:colOff>771525</xdr:colOff>
                <xdr:row>0</xdr:row>
                <xdr:rowOff>647700</xdr:rowOff>
              </from>
              <to>
                <xdr:col>2</xdr:col>
                <xdr:colOff>1000125</xdr:colOff>
                <xdr:row>0</xdr:row>
                <xdr:rowOff>885825</xdr:rowOff>
              </to>
            </anchor>
          </controlPr>
        </control>
      </mc:Choice>
      <mc:Fallback>
        <control shapeId="1352" r:id="rId62" name="cmdPosponer"/>
      </mc:Fallback>
    </mc:AlternateContent>
    <mc:AlternateContent xmlns:mc="http://schemas.openxmlformats.org/markup-compatibility/2006">
      <mc:Choice Requires="x14">
        <control shapeId="1366" r:id="rId64" name="cboCampos">
          <controlPr locked="0" defaultSize="0" autoLine="0" r:id="rId65">
            <anchor>
              <from>
                <xdr:col>2</xdr:col>
                <xdr:colOff>504825</xdr:colOff>
                <xdr:row>0</xdr:row>
                <xdr:rowOff>1095375</xdr:rowOff>
              </from>
              <to>
                <xdr:col>3</xdr:col>
                <xdr:colOff>876300</xdr:colOff>
                <xdr:row>0</xdr:row>
                <xdr:rowOff>1323975</xdr:rowOff>
              </to>
            </anchor>
          </controlPr>
        </control>
      </mc:Choice>
      <mc:Fallback>
        <control shapeId="1366" r:id="rId64" name="cboCampos"/>
      </mc:Fallback>
    </mc:AlternateContent>
    <mc:AlternateContent xmlns:mc="http://schemas.openxmlformats.org/markup-compatibility/2006">
      <mc:Choice Requires="x14">
        <control shapeId="46011" r:id="rId66" name="cmdAyuda">
          <controlPr defaultSize="0" print="0" autoLine="0" r:id="rId67">
            <anchor>
              <from>
                <xdr:col>3</xdr:col>
                <xdr:colOff>638175</xdr:colOff>
                <xdr:row>0</xdr:row>
                <xdr:rowOff>647700</xdr:rowOff>
              </from>
              <to>
                <xdr:col>3</xdr:col>
                <xdr:colOff>885825</xdr:colOff>
                <xdr:row>0</xdr:row>
                <xdr:rowOff>885825</xdr:rowOff>
              </to>
            </anchor>
          </controlPr>
        </control>
      </mc:Choice>
      <mc:Fallback>
        <control shapeId="46011" r:id="rId66" name="cmdAyuda"/>
      </mc:Fallback>
    </mc:AlternateContent>
    <mc:AlternateContent xmlns:mc="http://schemas.openxmlformats.org/markup-compatibility/2006">
      <mc:Choice Requires="x14">
        <control shapeId="352980" r:id="rId68" name="txtDiasGrafico">
          <controlPr defaultSize="0" autoLine="0" r:id="rId69">
            <anchor>
              <from>
                <xdr:col>3</xdr:col>
                <xdr:colOff>76200</xdr:colOff>
                <xdr:row>0</xdr:row>
                <xdr:rowOff>647700</xdr:rowOff>
              </from>
              <to>
                <xdr:col>3</xdr:col>
                <xdr:colOff>523875</xdr:colOff>
                <xdr:row>0</xdr:row>
                <xdr:rowOff>885825</xdr:rowOff>
              </to>
            </anchor>
          </controlPr>
        </control>
      </mc:Choice>
      <mc:Fallback>
        <control shapeId="352980" r:id="rId68" name="txtDiasGrafico"/>
      </mc:Fallback>
    </mc:AlternateContent>
    <mc:AlternateContent xmlns:mc="http://schemas.openxmlformats.org/markup-compatibility/2006">
      <mc:Choice Requires="x14">
        <control shapeId="399810" r:id="rId70" name="cmdBuscarTexto">
          <controlPr defaultSize="0" disabled="1" autoLine="0" r:id="rId71">
            <anchor>
              <from>
                <xdr:col>3</xdr:col>
                <xdr:colOff>695325</xdr:colOff>
                <xdr:row>0</xdr:row>
                <xdr:rowOff>904875</xdr:rowOff>
              </from>
              <to>
                <xdr:col>3</xdr:col>
                <xdr:colOff>885825</xdr:colOff>
                <xdr:row>0</xdr:row>
                <xdr:rowOff>1095375</xdr:rowOff>
              </to>
            </anchor>
          </controlPr>
        </control>
      </mc:Choice>
      <mc:Fallback>
        <control shapeId="399810" r:id="rId70" name="cmdBuscarTexto"/>
      </mc:Fallback>
    </mc:AlternateContent>
    <mc:AlternateContent xmlns:mc="http://schemas.openxmlformats.org/markup-compatibility/2006">
      <mc:Choice Requires="x14">
        <control shapeId="400005" r:id="rId72" name="cmdDuplicados">
          <controlPr defaultSize="0" print="0" autoLine="0" r:id="rId73">
            <anchor>
              <from>
                <xdr:col>1</xdr:col>
                <xdr:colOff>28575</xdr:colOff>
                <xdr:row>0</xdr:row>
                <xdr:rowOff>1104900</xdr:rowOff>
              </from>
              <to>
                <xdr:col>1</xdr:col>
                <xdr:colOff>266700</xdr:colOff>
                <xdr:row>0</xdr:row>
                <xdr:rowOff>1343025</xdr:rowOff>
              </to>
            </anchor>
          </controlPr>
        </control>
      </mc:Choice>
      <mc:Fallback>
        <control shapeId="400005" r:id="rId72" name="cmdDuplicados"/>
      </mc:Fallback>
    </mc:AlternateContent>
    <mc:AlternateContent xmlns:mc="http://schemas.openxmlformats.org/markup-compatibility/2006">
      <mc:Choice Requires="x14">
        <control shapeId="651144" r:id="rId74" name="cmdAlertas">
          <controlPr defaultSize="0" print="0" autoLine="0" r:id="rId75">
            <anchor>
              <from>
                <xdr:col>1</xdr:col>
                <xdr:colOff>1038225</xdr:colOff>
                <xdr:row>0</xdr:row>
                <xdr:rowOff>1104900</xdr:rowOff>
              </from>
              <to>
                <xdr:col>2</xdr:col>
                <xdr:colOff>161925</xdr:colOff>
                <xdr:row>0</xdr:row>
                <xdr:rowOff>1343025</xdr:rowOff>
              </to>
            </anchor>
          </controlPr>
        </control>
      </mc:Choice>
      <mc:Fallback>
        <control shapeId="651144" r:id="rId74" name="cmdAlertas"/>
      </mc:Fallback>
    </mc:AlternateContent>
    <mc:AlternateContent xmlns:mc="http://schemas.openxmlformats.org/markup-compatibility/2006">
      <mc:Choice Requires="x14">
        <control shapeId="1179327" r:id="rId76" name="cmd_Gestiona_Item">
          <controlPr defaultSize="0" print="0" autoLine="0" r:id="rId77">
            <anchor>
              <from>
                <xdr:col>2</xdr:col>
                <xdr:colOff>180975</xdr:colOff>
                <xdr:row>0</xdr:row>
                <xdr:rowOff>1104900</xdr:rowOff>
              </from>
              <to>
                <xdr:col>2</xdr:col>
                <xdr:colOff>495300</xdr:colOff>
                <xdr:row>0</xdr:row>
                <xdr:rowOff>1343025</xdr:rowOff>
              </to>
            </anchor>
          </controlPr>
        </control>
      </mc:Choice>
      <mc:Fallback>
        <control shapeId="1179327" r:id="rId76" name="cmd_Gestiona_Item"/>
      </mc:Fallback>
    </mc:AlternateContent>
  </controls>
  <tableParts count="1">
    <tablePart r:id="rId78"/>
  </tableParts>
  <extLst>
    <ext xmlns:x15="http://schemas.microsoft.com/office/spreadsheetml/2010/11/main" uri="{3A4CF648-6AED-40f4-86FF-DC5316D8AED3}">
      <x14:slicerList xmlns:x14="http://schemas.microsoft.com/office/spreadsheetml/2009/9/main">
        <x14:slicer r:id="rId79"/>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0"/>
  <dimension ref="A1:D1"/>
  <sheetViews>
    <sheetView workbookViewId="0">
      <selection activeCell="E1" sqref="E1"/>
    </sheetView>
  </sheetViews>
  <sheetFormatPr baseColWidth="10" defaultRowHeight="12.75" x14ac:dyDescent="0.2"/>
  <cols>
    <col min="2" max="2" width="14.7109375" customWidth="1"/>
    <col min="3" max="3" width="21" customWidth="1"/>
    <col min="4" max="4" width="12.42578125" customWidth="1"/>
  </cols>
  <sheetData>
    <row r="1" spans="1:4" x14ac:dyDescent="0.2">
      <c r="A1" s="1" t="s">
        <v>518</v>
      </c>
      <c r="B1" s="1" t="s">
        <v>6175</v>
      </c>
      <c r="C1" s="1" t="s">
        <v>6176</v>
      </c>
      <c r="D1" s="1" t="s">
        <v>6177</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EA15"/>
  <sheetViews>
    <sheetView showGridLines="0" topLeftCell="DR2" zoomScale="80" zoomScaleNormal="80" workbookViewId="0">
      <selection activeCell="EA3" sqref="EA3"/>
    </sheetView>
  </sheetViews>
  <sheetFormatPr baseColWidth="10" defaultColWidth="11.42578125" defaultRowHeight="12.75" x14ac:dyDescent="0.2"/>
  <cols>
    <col min="3" max="4" width="11.42578125" style="66"/>
    <col min="5" max="5" width="21.7109375" style="66" bestFit="1" customWidth="1"/>
    <col min="9" max="12" width="11.42578125" style="66"/>
    <col min="14" max="25" width="11.42578125" style="66"/>
    <col min="28" max="30" width="11.42578125" style="66"/>
    <col min="39" max="39" width="11.42578125" style="66"/>
    <col min="42" max="43" width="11.42578125" style="66"/>
    <col min="46" max="53" width="11.42578125" style="66"/>
    <col min="56" max="56" width="11.42578125" style="66"/>
    <col min="57" max="57" width="13.5703125" bestFit="1" customWidth="1"/>
    <col min="58" max="58" width="13.5703125" style="66" customWidth="1"/>
    <col min="61" max="61" width="11.42578125" style="66"/>
    <col min="71" max="71" width="12" bestFit="1" customWidth="1"/>
    <col min="72" max="72" width="13" bestFit="1" customWidth="1"/>
    <col min="76" max="78" width="11.42578125" style="66"/>
    <col min="82" max="85" width="11.42578125" style="66"/>
    <col min="95" max="95" width="11.42578125" style="66"/>
    <col min="98" max="98" width="11.42578125" style="66"/>
    <col min="102" max="105" width="11.42578125" style="66"/>
    <col min="108" max="108" width="11.42578125" style="66"/>
    <col min="110" max="110" width="8.42578125" bestFit="1" customWidth="1"/>
    <col min="114" max="125" width="11.42578125" style="66"/>
    <col min="126" max="126" width="12.7109375" style="66" bestFit="1" customWidth="1"/>
    <col min="127" max="127" width="12.7109375" style="66" customWidth="1"/>
    <col min="128" max="128" width="11.42578125" style="66"/>
  </cols>
  <sheetData>
    <row r="1" spans="1:131" s="66" customFormat="1" x14ac:dyDescent="0.2"/>
    <row r="2" spans="1:131" ht="63.75" x14ac:dyDescent="0.2">
      <c r="A2" s="227" t="s">
        <v>63</v>
      </c>
      <c r="B2" s="227" t="s">
        <v>3</v>
      </c>
      <c r="C2" s="228" t="s">
        <v>352</v>
      </c>
      <c r="D2" s="228" t="s">
        <v>350</v>
      </c>
      <c r="E2" s="228" t="s">
        <v>351</v>
      </c>
      <c r="F2" s="228" t="s">
        <v>4</v>
      </c>
      <c r="G2" s="227" t="s">
        <v>23</v>
      </c>
      <c r="H2" s="227" t="s">
        <v>37</v>
      </c>
      <c r="I2" s="227" t="s">
        <v>279</v>
      </c>
      <c r="J2" s="227" t="s">
        <v>281</v>
      </c>
      <c r="K2" s="227" t="s">
        <v>282</v>
      </c>
      <c r="L2" s="227" t="s">
        <v>283</v>
      </c>
      <c r="M2" s="227" t="s">
        <v>22</v>
      </c>
      <c r="N2" s="227" t="s">
        <v>284</v>
      </c>
      <c r="O2" s="227" t="s">
        <v>280</v>
      </c>
      <c r="P2" s="227" t="s">
        <v>290</v>
      </c>
      <c r="Q2" s="227" t="s">
        <v>686</v>
      </c>
      <c r="R2" s="227" t="s">
        <v>285</v>
      </c>
      <c r="S2" s="227" t="s">
        <v>286</v>
      </c>
      <c r="T2" s="227" t="s">
        <v>287</v>
      </c>
      <c r="U2" s="227" t="s">
        <v>288</v>
      </c>
      <c r="V2" s="227" t="s">
        <v>289</v>
      </c>
      <c r="W2" s="227" t="s">
        <v>403</v>
      </c>
      <c r="X2" s="227" t="s">
        <v>489</v>
      </c>
      <c r="Y2" s="227" t="s">
        <v>490</v>
      </c>
      <c r="Z2" s="227" t="s">
        <v>58</v>
      </c>
      <c r="AA2" s="227" t="s">
        <v>59</v>
      </c>
      <c r="AB2" s="227" t="s">
        <v>491</v>
      </c>
      <c r="AC2" s="227" t="s">
        <v>492</v>
      </c>
      <c r="AD2" s="227" t="s">
        <v>493</v>
      </c>
      <c r="AE2" s="227" t="s">
        <v>209</v>
      </c>
      <c r="AF2" s="227" t="s">
        <v>210</v>
      </c>
      <c r="AG2" s="227" t="s">
        <v>211</v>
      </c>
      <c r="AH2" s="227" t="s">
        <v>118</v>
      </c>
      <c r="AI2" s="227" t="s">
        <v>97</v>
      </c>
      <c r="AJ2" s="227" t="s">
        <v>485</v>
      </c>
      <c r="AK2" s="227" t="s">
        <v>611</v>
      </c>
      <c r="AL2" s="47" t="s">
        <v>13</v>
      </c>
      <c r="AM2" s="47" t="s">
        <v>379</v>
      </c>
      <c r="AN2" s="227" t="s">
        <v>256</v>
      </c>
      <c r="AO2" s="227" t="s">
        <v>372</v>
      </c>
      <c r="AP2" s="227" t="s">
        <v>373</v>
      </c>
      <c r="AQ2" s="227" t="s">
        <v>377</v>
      </c>
      <c r="AR2" s="78" t="s">
        <v>374</v>
      </c>
      <c r="AS2" s="78" t="s">
        <v>488</v>
      </c>
      <c r="AT2" s="227" t="s">
        <v>391</v>
      </c>
      <c r="AU2" s="227" t="s">
        <v>392</v>
      </c>
      <c r="AV2" s="227" t="s">
        <v>393</v>
      </c>
      <c r="AW2" s="227" t="s">
        <v>48</v>
      </c>
      <c r="AX2" s="227" t="s">
        <v>234</v>
      </c>
      <c r="AY2" s="227" t="s">
        <v>122</v>
      </c>
      <c r="AZ2" s="227" t="s">
        <v>375</v>
      </c>
      <c r="BA2" s="227" t="s">
        <v>130</v>
      </c>
      <c r="BB2" s="227" t="s">
        <v>522</v>
      </c>
      <c r="BC2" s="227" t="s">
        <v>353</v>
      </c>
      <c r="BD2" s="227" t="s">
        <v>263</v>
      </c>
      <c r="BE2" s="227" t="s">
        <v>521</v>
      </c>
      <c r="BF2" s="227" t="s">
        <v>131</v>
      </c>
      <c r="BG2" s="227" t="s">
        <v>205</v>
      </c>
      <c r="BH2" s="227" t="s">
        <v>52</v>
      </c>
      <c r="BI2" s="227" t="s">
        <v>14</v>
      </c>
      <c r="BJ2" s="227" t="s">
        <v>9</v>
      </c>
      <c r="BK2" s="227" t="s">
        <v>255</v>
      </c>
      <c r="BL2" s="227" t="s">
        <v>15</v>
      </c>
      <c r="BM2" s="227" t="s">
        <v>5</v>
      </c>
      <c r="BN2" s="227" t="s">
        <v>77</v>
      </c>
      <c r="BO2" s="227" t="s">
        <v>267</v>
      </c>
      <c r="BP2" s="227" t="s">
        <v>136</v>
      </c>
      <c r="BQ2" s="227" t="s">
        <v>165</v>
      </c>
      <c r="BR2" s="227" t="s">
        <v>164</v>
      </c>
      <c r="BS2" s="227" t="s">
        <v>53</v>
      </c>
      <c r="BT2" s="227" t="s">
        <v>16</v>
      </c>
      <c r="BU2" s="227" t="s">
        <v>17</v>
      </c>
      <c r="BV2" s="227" t="s">
        <v>10</v>
      </c>
      <c r="BW2" s="227" t="s">
        <v>354</v>
      </c>
      <c r="BX2" s="227" t="s">
        <v>355</v>
      </c>
      <c r="BY2" s="227" t="s">
        <v>356</v>
      </c>
      <c r="BZ2" s="227" t="s">
        <v>26</v>
      </c>
      <c r="CA2" s="227" t="s">
        <v>12</v>
      </c>
      <c r="CB2" s="227" t="s">
        <v>11</v>
      </c>
      <c r="CC2" s="227" t="s">
        <v>370</v>
      </c>
      <c r="CD2" s="227" t="s">
        <v>389</v>
      </c>
      <c r="CE2" s="227" t="s">
        <v>390</v>
      </c>
      <c r="CF2" s="227" t="s">
        <v>24</v>
      </c>
      <c r="CG2" s="227" t="s">
        <v>106</v>
      </c>
      <c r="CH2" s="227" t="s">
        <v>25</v>
      </c>
      <c r="CI2" s="227" t="s">
        <v>163</v>
      </c>
      <c r="CJ2" s="67" t="s">
        <v>200</v>
      </c>
      <c r="CK2" s="67" t="s">
        <v>199</v>
      </c>
      <c r="CL2" s="227" t="s">
        <v>107</v>
      </c>
      <c r="CM2" s="227" t="s">
        <v>108</v>
      </c>
      <c r="CN2" s="227" t="s">
        <v>35</v>
      </c>
      <c r="CO2" s="227" t="s">
        <v>371</v>
      </c>
      <c r="CP2" s="227" t="s">
        <v>105</v>
      </c>
      <c r="CQ2" s="227" t="s">
        <v>78</v>
      </c>
      <c r="CR2" s="227" t="s">
        <v>88</v>
      </c>
      <c r="CS2" s="68" t="s">
        <v>115</v>
      </c>
      <c r="CT2" s="68" t="s">
        <v>116</v>
      </c>
      <c r="CU2" s="227" t="s">
        <v>404</v>
      </c>
      <c r="CV2" s="227" t="s">
        <v>405</v>
      </c>
      <c r="CW2" s="68" t="s">
        <v>609</v>
      </c>
      <c r="CX2" s="68" t="s">
        <v>610</v>
      </c>
      <c r="CY2" s="68" t="s">
        <v>121</v>
      </c>
      <c r="CZ2" s="39" t="s">
        <v>8</v>
      </c>
      <c r="DA2" s="40" t="s">
        <v>6</v>
      </c>
      <c r="DB2" s="41" t="s">
        <v>0</v>
      </c>
      <c r="DC2" s="42" t="s">
        <v>1</v>
      </c>
      <c r="DD2" s="43" t="s">
        <v>2</v>
      </c>
      <c r="DE2" s="44" t="s">
        <v>7</v>
      </c>
      <c r="DF2" s="176" t="s">
        <v>378</v>
      </c>
      <c r="DG2" s="176" t="s">
        <v>614</v>
      </c>
      <c r="DH2" s="176" t="s">
        <v>612</v>
      </c>
      <c r="DI2" s="116" t="s">
        <v>380</v>
      </c>
      <c r="DJ2" s="116" t="s">
        <v>554</v>
      </c>
      <c r="DK2" s="116" t="s">
        <v>123</v>
      </c>
      <c r="DL2" s="116" t="s">
        <v>117</v>
      </c>
      <c r="DM2" s="227" t="s">
        <v>524</v>
      </c>
      <c r="DN2" s="116" t="s">
        <v>264</v>
      </c>
      <c r="DO2" s="116" t="s">
        <v>539</v>
      </c>
      <c r="DP2" s="116" t="s">
        <v>540</v>
      </c>
      <c r="DQ2" s="116" t="s">
        <v>546</v>
      </c>
      <c r="DR2" s="208" t="s">
        <v>547</v>
      </c>
      <c r="DS2" s="116" t="s">
        <v>551</v>
      </c>
      <c r="DT2" s="116" t="s">
        <v>552</v>
      </c>
      <c r="DU2" s="116" t="s">
        <v>543</v>
      </c>
      <c r="DV2" s="116" t="s">
        <v>613</v>
      </c>
      <c r="DW2" s="116" t="s">
        <v>635</v>
      </c>
      <c r="DX2" s="116" t="s">
        <v>545</v>
      </c>
      <c r="DY2" s="182" t="s">
        <v>260</v>
      </c>
      <c r="DZ2" s="182" t="s">
        <v>394</v>
      </c>
      <c r="EA2" s="120" t="s">
        <v>6178</v>
      </c>
    </row>
    <row r="3" spans="1:131" ht="15" x14ac:dyDescent="0.25">
      <c r="C3" s="81"/>
      <c r="D3"/>
      <c r="E3"/>
      <c r="I3"/>
      <c r="J3"/>
      <c r="K3"/>
      <c r="L3"/>
      <c r="N3"/>
      <c r="O3"/>
      <c r="P3"/>
      <c r="R3"/>
      <c r="S3"/>
      <c r="T3"/>
      <c r="U3"/>
      <c r="V3"/>
      <c r="AJ3" s="66"/>
      <c r="AL3">
        <f ca="1">IF(OR(HOY&lt;CONTROL[[#This Row],[Posponer GDB]],CONTROL[[#This Row],[Nuevo Buff Ingles]]&gt;(IF(ISNUMBER(CONTROL[[#This Row],[Buff Max]]),CONTROL[[#This Row],[Buff Max]],100000000000)),CONTROL[[#This Row],[Nuevo Buff Ingles]]&lt;CONTROL[[#This Row],[Buff Min]]),"",CONTROL[[#This Row],[Nuevo Buff Ingles]])</f>
        <v>0</v>
      </c>
      <c r="AM3" s="1"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P3"/>
      <c r="AQ3"/>
      <c r="AR3">
        <f ca="1">IF(CONTROL[[#This Row],[No es Gris]],SUMPRODUCT((--((HORIZONTE*1)&gt;(HOY-30))),(--((HORIZONTE*1)&lt;=HOY)),(--ISNUMBER(OFFSET(PRIMER_CAMPO,CONTROL[[#This Row],[Numero Fila]],0,1,COLUMNS(HORIZONTE)))),(--(OFFSET(PRIMER_CAMPO,CONTROL[[#This Row],[Numero Fila]],0,1,COLUMNS(HORIZONTE))=0))),0)</f>
        <v>0</v>
      </c>
      <c r="AS3" s="66">
        <f>IFERROR(INDEX(Tabla_Inventario[inv_ventas_perdidas],MATCH(INDEX(Tabla_Bodegas_Permitidas[COD_BODEGA],MATCH(CONTROL[[#This Row],[BODEGA]],Tabla_Bodegas_Permitidas[BODEGA],0),1)&amp;CONTROL[[#This Row],[CODIGO]],Tabla_Inventario[BODEGASKU],0),1),0)</f>
        <v>0</v>
      </c>
      <c r="AW3"/>
      <c r="AX3"/>
      <c r="AY3"/>
      <c r="AZ3"/>
      <c r="BA3"/>
      <c r="BB3" s="66"/>
      <c r="BD3"/>
      <c r="BE3" s="66"/>
      <c r="BF3"/>
      <c r="BI3" s="194"/>
      <c r="BX3"/>
      <c r="BZ3"/>
      <c r="CF3"/>
      <c r="CG3"/>
      <c r="CJ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3"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Q3"/>
      <c r="CR3" s="83"/>
      <c r="CS3">
        <f>CONTROL[[#This Row],[Nuevo Inicio]]</f>
        <v>0</v>
      </c>
      <c r="CT3">
        <f t="array" aca="1" ref="CT3" ca="1">IF(MAX(CONTROL[[#This Row],[Inicio Per]]+CONTROL[[#This Row],[Horizonte]]*7,HOY)=HOY,HOY,INDEX(--HORIZONTE,IFERROR(MATCH(CONTROL[[#This Row],[Inicio Per]]+CONTROL[[#This Row],[Horizonte]]*7,--HORIZONTE,0),1+MATCH(CONTROL[[#This Row],[Inicio Per]]+CONTROL[[#This Row],[Horizonte]]*7,--HORIZONTE,1))))</f>
        <v>43605</v>
      </c>
      <c r="CU3" s="83"/>
      <c r="CV3" s="83"/>
      <c r="CW3" s="66">
        <f>IF(CONTROL[[#This Row],[Ult Transfer Inicial]]&gt;0,CONTROL[[#This Row],[Ult Transfer Inicial]]+(CONTROL[[#This Row],[Frec Repos]]*7),"")</f>
        <v>43395</v>
      </c>
      <c r="CX3" s="66">
        <f ca="1">IF(AND(CONTROL[[#This Row],[Ult Transfer Inicial]]&gt;0,CONTROL[[#This Row],[Ult Transfer Final]]&gt;HOY),CONTROL[[#This Row],[Ult Transfer Final]],IF(AND(CONTROL[[#This Row],[Ult Transfer Inicial]]&gt;0,CONTROL[[#This Row],[Ult Transfer Final]]&lt;=HOY),CONTROL[[#This Row],[Ult Transfer Inicial]]+(CONTROL[[#This Row],[T Suministro]]*7),""))</f>
        <v>43479</v>
      </c>
      <c r="CY3">
        <f ca="1">IFERROR(STDEV(INDIRECT("CONTROL[@["&amp;TEXT(CONTROL[[#This Row],[Inicio Per]],"dd/mm/yyyy")&amp;"]:["&amp;TEXT(CONTROL[[#This Row],[Fin Per]],"dd/mm/yyyy")&amp;"]]"))/AVERAGE(INDIRECT("CONTROL[@["&amp;TEXT(CONTROL[[#This Row],[Inicio Per]],"dd/mm/yyyy")&amp;"]:["&amp;TEXT(CONTROL[[#This Row],[Fin Per]],"dd/mm/yyyy")&amp;"]]")),100%)</f>
        <v>0</v>
      </c>
      <c r="CZ3">
        <f t="array" aca="1" ref="CZ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3" t="e">
        <f ca="1">COUNTIF(INDIRECT("CONTROL[@["&amp;TEXT(CONTROL[[#This Row],[Inicio Per]],"dd/mm/yyyy")&amp;"]:["&amp;TEXT(CONTROL[[#This Row],[Fin Per]],"dd/mm/yyyy")&amp;"]]"),"=0")/CONTROL[[#This Row],[Columnas Horizonte]]</f>
        <v>#DIV/0!</v>
      </c>
      <c r="DB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C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D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E3" t="e">
        <f ca="1">COUNTIF(INDIRECT("CONTROL[@["&amp;TEXT(CONTROL[[#This Row],[Inicio Per]],"dd/mm/yyyy")&amp;"]:["&amp;TEXT(CONTROL[[#This Row],[Fin Per]],"dd/mm/yyyy")&amp;"]]"),"&gt;"&amp;CONTROL[[#This Row],[Buff Act]])/CONTROL[[#This Row],[Columnas Horizonte]]</f>
        <v>#DIV/0!</v>
      </c>
      <c r="DF3" s="66" t="str">
        <f t="array" ref="DF3">IF(OR(CONTROL[[#This Row],[CODIGO GENERICO]]="",CONTROL[[#This Row],[CODIGO GENERICO]]=0),"",IFERROR(STDEV(IF((CONTROL[[#This Row],[CODIGO GENERICO]]=CONTROL[CODIGO GENERICO]),CONTROL[PEDID Min Grupo],"")),0))</f>
        <v/>
      </c>
      <c r="DG3" s="66" t="str">
        <f>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H3" s="66" t="b">
        <f>AND(CONTROL[[#This Row],[Estado Reposiciones]]&lt;&gt;"OK",CONTROL[[#This Row],[Estado Reposiciones]]&lt;&gt;"",LEFT(CONTROL[[#This Row],[Etapa]],5)="LIBRE",CONTROL[[#This Row],[Condicion aumentar buffer]])</f>
        <v>0</v>
      </c>
      <c r="DI3" s="66">
        <f>ROW()-Fila_Cabecera_Control</f>
        <v>1</v>
      </c>
      <c r="DK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3">
        <f t="array" aca="1" ref="DL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43479</v>
      </c>
      <c r="DN3">
        <f>SUM(CONTROL[[#This Row],[Negro]:[Lila]])</f>
        <v>2.197802197802198E-2</v>
      </c>
      <c r="DU3" s="66">
        <f>MATCH(CONTROL[[#This Row],[BODEGA]]&amp;CONTROL[[#This Row],[Perfil]],Tabla_ArchivosBodegas[BodegaPerfil],0)</f>
        <v>6</v>
      </c>
      <c r="DV3" s="66" t="b">
        <f>CONTROL[[#This Row],[Rojo Acum]]&gt;=CONTROL[[#This Row],[Zona Amar]]</f>
        <v>0</v>
      </c>
      <c r="DW3" s="66" t="b">
        <f>CONTROL[[#This Row],[Color]]&lt;&gt;"G"</f>
        <v>1</v>
      </c>
      <c r="DX3" s="66">
        <f ca="1">COLUMNS(INDIRECT("CONTROL[@["&amp;TEXT(CONTROL[[#This Row],[Inicio Per]],"dd/mm/yyyy")&amp;"]:["&amp;TEXT(CONTROL[[#This Row],[Fin Per]],"dd/mm/yyyy")&amp;"]]"))</f>
        <v>91</v>
      </c>
      <c r="DY3" t="e">
        <f ca="1">IF(IDIOMA="Inglés",SUMPRODUCT((--(CONTROL[[#This Row],[BODEGA]]=tblRecupBuffHist[BODEGA]))*(--(CONTROL[[#This Row],[CODIGO]]=tblRecupBuffHist[CODIGO]))*(--((INDIRECT("CONTROL[[#Headers]"&amp;sep_lis&amp;"[25/01/2018]]")*1)=1*tblRecupBuffHist[FECHA]))*tblRecupBuffHist[InvFisAct]),SUMPRODUCT((--(CONTROL[[#This Row],[BODEGA]]=tblRecupBuffHist[BODEGA]))*(--(CONTROL[[#This Row],[CODIGO]]=tblRecupBuffHist[CODIGO]))*(--((INDIRECT("CONTROL[[#Encabezados]"&amp;sep_lis&amp;"[25/01/2018]]")*1)=1*tblRecupBuffHist[FECHA]))*tblRecupBuffHist[InvFisAct]))</f>
        <v>#REF!</v>
      </c>
      <c r="DZ3" t="e">
        <f t="array" aca="1" ref="DZ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c r="EA3" t="str">
        <f ca="1">IF(IFERROR(IF(INDEX(tbl_Cambio_Global_Buffers[Redondeo],MATCH(INDIRECT("CONTROL[@["&amp;OFFSET(tbl_Cambio_Global_Buffers[[#Headers],[Campo]],1,0,1,1)&amp;"]]"),tbl_Cambio_Global_Buffers[Clasificacion],0))="=",ROUND((1+INDEX(tbl_Cambio_Global_Buffers[Cambio_Porcentual],MATCH(INDIRECT("CONTROL[@["&amp;OFFSET(tbl_Cambio_Global_Buffers[[#Headers],[Campo]],1,0,1,1)&amp;"]]"),tbl_Cambio_Global_Buffers[Clasificacion],0)))*CONTROL[[#This Row],[Buff Act]],0),IF(INDEX(tbl_Cambio_Global_Buffers[Redondeo],MATCH(INDIRECT("CONTROL[@["&amp;OFFSET(tbl_Cambio_Global_Buffers[[#Headers],[Campo]],1,0,1,1)&amp;"]]"),tbl_Cambio_Global_Buffers[Clasificacion],0))="+",ROUNDUP((1+INDEX(tbl_Cambio_Global_Buffers[Cambio_Porcentual],MATCH(INDIRECT("CONTROL[@["&amp;OFFSET(tbl_Cambio_Global_Buffers[[#Headers],[Campo]],1,0,1,1)&amp;"]]"),tbl_Cambio_Global_Buffers[Clasificacion],0)))*CONTROL[[#This Row],[Buff Act]],0),IF(INDEX(tbl_Cambio_Global_Buffers[Redondeo],MATCH(INDIRECT("CONTROL[@["&amp;OFFSET(tbl_Cambio_Global_Buffers[[#Headers],[Campo]],1,0,1,1)&amp;"]]"),tbl_Cambio_Global_Buffers[Clasificacion],0))="-",ROUNDDOWN((1+INDEX(tbl_Cambio_Global_Buffers[Cambio_Porcentual],MATCH(INDIRECT("CONTROL[@["&amp;OFFSET(tbl_Cambio_Global_Buffers[[#Headers],[Campo]],1,0,1,1)&amp;"]]"),tbl_Cambio_Global_Buffers[Clasificacion],0)))*CONTROL[[#This Row],[Buff Act]],0),0))),"")&lt;&gt;CONTROL[[#This Row],[Buff Act]],IFERROR(IF(INDEX(tbl_Cambio_Global_Buffers[Redondeo],MATCH(INDIRECT("CONTROL[@["&amp;OFFSET(tbl_Cambio_Global_Buffers[[#Headers],[Campo]],1,0,1,1)&amp;"]]"),tbl_Cambio_Global_Buffers[Clasificacion],0))="=",ROUND((1+INDEX(tbl_Cambio_Global_Buffers[Cambio_Porcentual],MATCH(INDIRECT("CONTROL[@["&amp;OFFSET(tbl_Cambio_Global_Buffers[[#Headers],[Campo]],1,0,1,1)&amp;"]]"),tbl_Cambio_Global_Buffers[Clasificacion],0)))*CONTROL[[#This Row],[Buff Act]],0),IF(INDEX(tbl_Cambio_Global_Buffers[Redondeo],MATCH(INDIRECT("CONTROL[@["&amp;OFFSET(tbl_Cambio_Global_Buffers[[#Headers],[Campo]],1,0,1,1)&amp;"]]"),tbl_Cambio_Global_Buffers[Clasificacion],0))="+",ROUNDUP((1+INDEX(tbl_Cambio_Global_Buffers[Cambio_Porcentual],MATCH(INDIRECT("CONTROL[@["&amp;OFFSET(tbl_Cambio_Global_Buffers[[#Headers],[Campo]],1,0,1,1)&amp;"]]"),tbl_Cambio_Global_Buffers[Clasificacion],0)))*CONTROL[[#This Row],[Buff Act]],0),IF(INDEX(tbl_Cambio_Global_Buffers[Redondeo],MATCH(INDIRECT("CONTROL[@["&amp;OFFSET(tbl_Cambio_Global_Buffers[[#Headers],[Campo]],1,0,1,1)&amp;"]]"),tbl_Cambio_Global_Buffers[Clasificacion],0))="-",ROUNDDOWN((1+INDEX(tbl_Cambio_Global_Buffers[Cambio_Porcentual],MATCH(INDIRECT("CONTROL[@["&amp;OFFSET(tbl_Cambio_Global_Buffers[[#Headers],[Campo]],1,0,1,1)&amp;"]]"),tbl_Cambio_Global_Buffers[Clasificacion],0)))*CONTROL[[#This Row],[Buff Act]],0),0))),""),"")</f>
        <v/>
      </c>
    </row>
    <row r="4" spans="1:131" x14ac:dyDescent="0.2">
      <c r="C4" s="81"/>
      <c r="F4" s="65"/>
      <c r="H4" s="1"/>
      <c r="I4" s="1"/>
      <c r="J4" s="1"/>
      <c r="K4" s="1"/>
      <c r="L4" s="1"/>
    </row>
    <row r="11" spans="1:131" x14ac:dyDescent="0.2">
      <c r="C11" s="83"/>
      <c r="AP11"/>
      <c r="AQ11"/>
      <c r="AW11"/>
      <c r="AY11"/>
      <c r="AZ11"/>
      <c r="BA11"/>
      <c r="BD11"/>
      <c r="BX11"/>
      <c r="BY11"/>
      <c r="BZ11"/>
      <c r="CD11"/>
      <c r="CQ11"/>
      <c r="CT11"/>
      <c r="DD11"/>
    </row>
    <row r="12" spans="1:131" x14ac:dyDescent="0.2">
      <c r="C12" s="83"/>
      <c r="AP12"/>
      <c r="AQ12"/>
      <c r="AW12"/>
      <c r="AY12"/>
      <c r="AZ12"/>
      <c r="BA12"/>
      <c r="BD12"/>
      <c r="BX12"/>
      <c r="BY12"/>
      <c r="BZ12"/>
      <c r="CD12"/>
      <c r="CQ12"/>
      <c r="CT12"/>
      <c r="DD12"/>
    </row>
    <row r="13" spans="1:131" x14ac:dyDescent="0.2">
      <c r="C13" s="83"/>
      <c r="AP13"/>
      <c r="AQ13"/>
      <c r="AW13"/>
      <c r="AY13"/>
      <c r="AZ13"/>
      <c r="BA13"/>
      <c r="BD13"/>
      <c r="BX13"/>
      <c r="BY13"/>
      <c r="BZ13"/>
      <c r="CD13"/>
      <c r="CQ13"/>
      <c r="CT13"/>
      <c r="DD13"/>
    </row>
    <row r="14" spans="1:131" x14ac:dyDescent="0.2">
      <c r="C14" s="83"/>
      <c r="AP14"/>
      <c r="AQ14"/>
      <c r="AW14"/>
      <c r="AY14"/>
      <c r="AZ14"/>
      <c r="BA14"/>
      <c r="BD14"/>
      <c r="BX14"/>
      <c r="BY14"/>
      <c r="BZ14"/>
      <c r="CD14"/>
      <c r="CQ14"/>
      <c r="CT14"/>
      <c r="DD14"/>
    </row>
    <row r="15" spans="1:131" x14ac:dyDescent="0.2">
      <c r="C15" s="83"/>
      <c r="AP15"/>
      <c r="AQ15"/>
      <c r="AW15"/>
      <c r="AY15"/>
      <c r="AZ15"/>
      <c r="BA15"/>
      <c r="BD15"/>
      <c r="BX15"/>
      <c r="BY15"/>
      <c r="BZ15"/>
      <c r="CD15"/>
      <c r="CQ15"/>
      <c r="CT15"/>
      <c r="DD15"/>
    </row>
  </sheetData>
  <conditionalFormatting sqref="BK2:CZ2 A2:AS2">
    <cfRule type="expression" dxfId="87" priority="11">
      <formula>COUNTIF(A2,"*/*")</formula>
    </cfRule>
    <cfRule type="expression" dxfId="86" priority="12">
      <formula>A2="*/*"</formula>
    </cfRule>
  </conditionalFormatting>
  <conditionalFormatting sqref="AK2">
    <cfRule type="expression" dxfId="85" priority="9">
      <formula>COUNTIF(AK2,"*/*")</formula>
    </cfRule>
    <cfRule type="expression" dxfId="84" priority="10">
      <formula>AK2="*/*"</formula>
    </cfRule>
  </conditionalFormatting>
  <conditionalFormatting sqref="AT2:AV2">
    <cfRule type="expression" dxfId="83" priority="7">
      <formula>COUNTIF(AT2,"*/*")</formula>
    </cfRule>
    <cfRule type="expression" dxfId="82" priority="8">
      <formula>AT2="*/*"</formula>
    </cfRule>
  </conditionalFormatting>
  <conditionalFormatting sqref="AW2:BG2">
    <cfRule type="expression" dxfId="81" priority="5">
      <formula>COUNTIF(AW2,"*/*")</formula>
    </cfRule>
    <cfRule type="expression" dxfId="80" priority="6">
      <formula>AW2="*/*"</formula>
    </cfRule>
  </conditionalFormatting>
  <conditionalFormatting sqref="BH2:BJ2">
    <cfRule type="expression" dxfId="79" priority="3">
      <formula>COUNTIF(BH2,"*/*")</formula>
    </cfRule>
    <cfRule type="expression" dxfId="78" priority="4">
      <formula>BH2="*/*"</formula>
    </cfRule>
  </conditionalFormatting>
  <conditionalFormatting sqref="DM2">
    <cfRule type="expression" dxfId="77" priority="1">
      <formula>COUNTIF(DM2,"*/*")</formula>
    </cfRule>
    <cfRule type="expression" dxfId="76" priority="2">
      <formula>DM2="*/*"</formula>
    </cfRule>
  </conditionalFormatting>
  <dataValidations count="5">
    <dataValidation allowBlank="1" showErrorMessage="1" errorTitle="Validación" error="Esta celda sólo puede alojar números mayores a cero, vuelva a intentar" promptTitle="Validación" sqref="CN3:CO3"/>
    <dataValidation type="list" allowBlank="1" errorTitle="Validación" error="Esta celda sólo puede alojar números mayores a cero, vuelva a intentar" promptTitle="Validación" sqref="CI3">
      <formula1>SeleccionCalendarios</formula1>
    </dataValidation>
    <dataValidation type="decimal" allowBlank="1" showErrorMessage="1" errorTitle="Validación" error="Esta celda sólo puede alojar números mayores a cero, vuelva a intentar" promptTitle="Validación" sqref="CH3">
      <formula1>0</formula1>
      <formula2>1.11111111111111E+21</formula2>
    </dataValidation>
    <dataValidation type="custom" allowBlank="1" showInputMessage="1" showErrorMessage="1" sqref="BP3:BR3">
      <formula1>""</formula1>
    </dataValidation>
    <dataValidation type="list" allowBlank="1" showErrorMessage="1" errorTitle="Validación" error="Esta celda sólo puede alojar números mayores a cero, vuelva a intentar" promptTitle="Validación" sqref="BH3">
      <formula1>RangoCausas</formula1>
    </dataValidation>
  </dataValidations>
  <pageMargins left="0.7" right="0.7" top="0.75" bottom="0.75" header="0.3" footer="0.3"/>
  <pageSetup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2"/>
  <dimension ref="A1:DT60"/>
  <sheetViews>
    <sheetView showGridLines="0" workbookViewId="0">
      <selection activeCell="A2" sqref="A2:DR2"/>
    </sheetView>
  </sheetViews>
  <sheetFormatPr baseColWidth="10" defaultRowHeight="12.75" x14ac:dyDescent="0.2"/>
  <cols>
    <col min="2" max="2" width="14.28515625" customWidth="1"/>
    <col min="3" max="3" width="13.140625" customWidth="1"/>
    <col min="4" max="4" width="18.5703125" customWidth="1"/>
    <col min="5" max="5" width="22.42578125" customWidth="1"/>
    <col min="6" max="6" width="21.140625" customWidth="1"/>
    <col min="7" max="7" width="23.140625" customWidth="1"/>
    <col min="8" max="8" width="15.85546875" customWidth="1"/>
    <col min="11" max="11" width="12.42578125" customWidth="1"/>
    <col min="14" max="14" width="14.5703125" customWidth="1"/>
    <col min="15" max="15" width="14" customWidth="1"/>
    <col min="18" max="18" width="21" customWidth="1"/>
    <col min="19" max="19" width="20.140625" customWidth="1"/>
    <col min="21" max="21" width="16.28515625" customWidth="1"/>
    <col min="22" max="22" width="12.28515625" customWidth="1"/>
    <col min="23" max="23" width="20.28515625" customWidth="1"/>
    <col min="25" max="25" width="20.42578125" customWidth="1"/>
    <col min="28" max="28" width="17.7109375" customWidth="1"/>
    <col min="29" max="29" width="26.28515625" customWidth="1"/>
    <col min="31" max="31" width="11.7109375" customWidth="1"/>
    <col min="32" max="32" width="17.5703125" customWidth="1"/>
    <col min="33" max="33" width="17" customWidth="1"/>
    <col min="34" max="34" width="22.7109375" customWidth="1"/>
    <col min="35" max="35" width="21.85546875" customWidth="1"/>
    <col min="36" max="36" width="22" customWidth="1"/>
    <col min="38" max="38" width="11.5703125" customWidth="1"/>
    <col min="39" max="39" width="14.7109375" customWidth="1"/>
    <col min="40" max="40" width="18.28515625" customWidth="1"/>
    <col min="41" max="41" width="17.7109375" customWidth="1"/>
    <col min="42" max="42" width="17.140625" customWidth="1"/>
    <col min="43" max="43" width="20.7109375" customWidth="1"/>
    <col min="44" max="44" width="16.85546875" customWidth="1"/>
    <col min="45" max="45" width="18" customWidth="1"/>
    <col min="46" max="46" width="12.7109375" customWidth="1"/>
    <col min="47" max="47" width="18.28515625" customWidth="1"/>
    <col min="48" max="48" width="15.28515625" customWidth="1"/>
    <col min="49" max="49" width="23.28515625" customWidth="1"/>
    <col min="50" max="50" width="20.5703125" customWidth="1"/>
    <col min="122" max="124" width="11.42578125" style="66"/>
  </cols>
  <sheetData>
    <row r="1" spans="1:124" x14ac:dyDescent="0.2">
      <c r="A1" t="s">
        <v>690</v>
      </c>
      <c r="B1" s="1" t="s">
        <v>73</v>
      </c>
      <c r="C1" t="s">
        <v>63</v>
      </c>
      <c r="D1" t="s">
        <v>3</v>
      </c>
      <c r="E1" t="s">
        <v>352</v>
      </c>
      <c r="F1" t="s">
        <v>350</v>
      </c>
      <c r="G1" t="s">
        <v>351</v>
      </c>
      <c r="H1" t="s">
        <v>4</v>
      </c>
      <c r="I1" t="s">
        <v>23</v>
      </c>
      <c r="J1" t="s">
        <v>37</v>
      </c>
      <c r="K1" t="s">
        <v>279</v>
      </c>
      <c r="L1" t="s">
        <v>281</v>
      </c>
      <c r="M1" t="s">
        <v>282</v>
      </c>
      <c r="N1" t="s">
        <v>283</v>
      </c>
      <c r="O1" t="s">
        <v>22</v>
      </c>
      <c r="P1" t="s">
        <v>284</v>
      </c>
      <c r="Q1" t="s">
        <v>280</v>
      </c>
      <c r="R1" t="s">
        <v>290</v>
      </c>
      <c r="S1" t="s">
        <v>686</v>
      </c>
      <c r="T1" t="s">
        <v>285</v>
      </c>
      <c r="U1" t="s">
        <v>286</v>
      </c>
      <c r="V1" t="s">
        <v>287</v>
      </c>
      <c r="W1" t="s">
        <v>288</v>
      </c>
      <c r="X1" t="s">
        <v>289</v>
      </c>
      <c r="Y1" t="s">
        <v>403</v>
      </c>
      <c r="Z1" t="s">
        <v>489</v>
      </c>
      <c r="AA1" t="s">
        <v>490</v>
      </c>
      <c r="AB1" t="s">
        <v>58</v>
      </c>
      <c r="AC1" t="s">
        <v>59</v>
      </c>
      <c r="AD1" t="s">
        <v>491</v>
      </c>
      <c r="AE1" t="s">
        <v>492</v>
      </c>
      <c r="AF1" t="s">
        <v>493</v>
      </c>
      <c r="AG1" t="s">
        <v>209</v>
      </c>
      <c r="AH1" t="s">
        <v>210</v>
      </c>
      <c r="AI1" t="s">
        <v>211</v>
      </c>
      <c r="AJ1" t="s">
        <v>118</v>
      </c>
      <c r="AK1" t="s">
        <v>97</v>
      </c>
      <c r="AL1" t="s">
        <v>485</v>
      </c>
      <c r="AM1" t="s">
        <v>611</v>
      </c>
      <c r="AN1" t="s">
        <v>13</v>
      </c>
      <c r="AO1" t="s">
        <v>379</v>
      </c>
      <c r="AP1" t="s">
        <v>256</v>
      </c>
      <c r="AQ1" t="s">
        <v>372</v>
      </c>
      <c r="AR1" t="s">
        <v>373</v>
      </c>
      <c r="AS1" t="s">
        <v>377</v>
      </c>
      <c r="AT1" t="s">
        <v>374</v>
      </c>
      <c r="AU1" t="s">
        <v>488</v>
      </c>
      <c r="AV1" t="s">
        <v>391</v>
      </c>
      <c r="AW1" t="s">
        <v>392</v>
      </c>
      <c r="AX1" t="s">
        <v>393</v>
      </c>
      <c r="AY1" t="s">
        <v>48</v>
      </c>
      <c r="AZ1" t="s">
        <v>234</v>
      </c>
      <c r="BA1" t="s">
        <v>122</v>
      </c>
      <c r="BB1" t="s">
        <v>375</v>
      </c>
      <c r="BC1" t="s">
        <v>130</v>
      </c>
      <c r="BD1" s="1" t="s">
        <v>522</v>
      </c>
      <c r="BE1" t="s">
        <v>353</v>
      </c>
      <c r="BF1" t="s">
        <v>263</v>
      </c>
      <c r="BG1" t="s">
        <v>521</v>
      </c>
      <c r="BH1" t="s">
        <v>131</v>
      </c>
      <c r="BI1" t="s">
        <v>205</v>
      </c>
      <c r="BJ1" t="s">
        <v>52</v>
      </c>
      <c r="BK1" t="s">
        <v>14</v>
      </c>
      <c r="BL1" t="s">
        <v>9</v>
      </c>
      <c r="BM1" t="s">
        <v>255</v>
      </c>
      <c r="BN1" t="s">
        <v>15</v>
      </c>
      <c r="BO1" t="s">
        <v>5</v>
      </c>
      <c r="BP1" t="s">
        <v>77</v>
      </c>
      <c r="BQ1" t="s">
        <v>267</v>
      </c>
      <c r="BR1" t="s">
        <v>136</v>
      </c>
      <c r="BS1" t="s">
        <v>165</v>
      </c>
      <c r="BT1" t="s">
        <v>164</v>
      </c>
      <c r="BU1" t="s">
        <v>53</v>
      </c>
      <c r="BV1" t="s">
        <v>16</v>
      </c>
      <c r="BW1" t="s">
        <v>17</v>
      </c>
      <c r="BX1" t="s">
        <v>10</v>
      </c>
      <c r="BY1" t="s">
        <v>354</v>
      </c>
      <c r="BZ1" t="s">
        <v>355</v>
      </c>
      <c r="CA1" t="s">
        <v>356</v>
      </c>
      <c r="CB1" t="s">
        <v>26</v>
      </c>
      <c r="CC1" t="s">
        <v>12</v>
      </c>
      <c r="CD1" t="s">
        <v>11</v>
      </c>
      <c r="CE1" t="s">
        <v>370</v>
      </c>
      <c r="CF1" t="s">
        <v>389</v>
      </c>
      <c r="CG1" t="s">
        <v>390</v>
      </c>
      <c r="CH1" t="s">
        <v>24</v>
      </c>
      <c r="CI1" t="s">
        <v>106</v>
      </c>
      <c r="CJ1" t="s">
        <v>25</v>
      </c>
      <c r="CK1" t="s">
        <v>163</v>
      </c>
      <c r="CL1" t="s">
        <v>200</v>
      </c>
      <c r="CM1" t="s">
        <v>199</v>
      </c>
      <c r="CN1" t="s">
        <v>107</v>
      </c>
      <c r="CO1" t="s">
        <v>108</v>
      </c>
      <c r="CP1" t="s">
        <v>35</v>
      </c>
      <c r="CQ1" t="s">
        <v>371</v>
      </c>
      <c r="CR1" t="s">
        <v>105</v>
      </c>
      <c r="CS1" t="s">
        <v>78</v>
      </c>
      <c r="CT1" t="s">
        <v>88</v>
      </c>
      <c r="CU1" t="s">
        <v>115</v>
      </c>
      <c r="CV1" t="s">
        <v>116</v>
      </c>
      <c r="CW1" t="s">
        <v>404</v>
      </c>
      <c r="CX1" t="s">
        <v>405</v>
      </c>
      <c r="CY1" t="s">
        <v>609</v>
      </c>
      <c r="CZ1" t="s">
        <v>610</v>
      </c>
      <c r="DA1" t="s">
        <v>121</v>
      </c>
      <c r="DB1" t="s">
        <v>8</v>
      </c>
      <c r="DC1" t="s">
        <v>6</v>
      </c>
      <c r="DD1" t="s">
        <v>0</v>
      </c>
      <c r="DE1" t="s">
        <v>1</v>
      </c>
      <c r="DF1" t="s">
        <v>2</v>
      </c>
      <c r="DG1" t="s">
        <v>7</v>
      </c>
      <c r="DH1" t="s">
        <v>691</v>
      </c>
      <c r="DI1" t="s">
        <v>692</v>
      </c>
      <c r="DJ1" t="s">
        <v>693</v>
      </c>
      <c r="DK1" s="1" t="s">
        <v>694</v>
      </c>
      <c r="DL1" t="s">
        <v>695</v>
      </c>
      <c r="DM1" t="s">
        <v>696</v>
      </c>
      <c r="DN1" t="s">
        <v>697</v>
      </c>
      <c r="DO1" t="s">
        <v>698</v>
      </c>
      <c r="DP1" t="s">
        <v>699</v>
      </c>
      <c r="DQ1" t="s">
        <v>700</v>
      </c>
      <c r="DR1" s="1" t="s">
        <v>701</v>
      </c>
      <c r="DS1"/>
      <c r="DT1"/>
    </row>
    <row r="2" spans="1:124" x14ac:dyDescent="0.2">
      <c r="AC2" s="13"/>
      <c r="AE2" s="83"/>
      <c r="AF2" s="83"/>
      <c r="AI2" s="13"/>
      <c r="AJ2" s="83"/>
      <c r="AV2" s="83"/>
      <c r="AW2" s="83"/>
      <c r="AX2" s="83"/>
      <c r="CT2" s="83"/>
      <c r="CU2" s="83"/>
      <c r="CV2" s="83"/>
      <c r="CW2" s="83"/>
      <c r="CX2" s="83"/>
      <c r="CY2" s="83"/>
      <c r="CZ2" s="83"/>
      <c r="DP2" s="83"/>
      <c r="DQ2" s="83"/>
      <c r="DR2"/>
      <c r="DS2"/>
      <c r="DT2"/>
    </row>
    <row r="3" spans="1:124" x14ac:dyDescent="0.2">
      <c r="DS3"/>
      <c r="DT3"/>
    </row>
    <row r="4" spans="1:124" x14ac:dyDescent="0.2">
      <c r="DS4"/>
      <c r="DT4"/>
    </row>
    <row r="5" spans="1:124" x14ac:dyDescent="0.2">
      <c r="DS5"/>
      <c r="DT5"/>
    </row>
    <row r="6" spans="1:124" x14ac:dyDescent="0.2">
      <c r="DS6"/>
      <c r="DT6"/>
    </row>
    <row r="7" spans="1:124" x14ac:dyDescent="0.2">
      <c r="DS7"/>
      <c r="DT7"/>
    </row>
    <row r="8" spans="1:124" x14ac:dyDescent="0.2">
      <c r="DS8"/>
      <c r="DT8"/>
    </row>
    <row r="9" spans="1:124" x14ac:dyDescent="0.2">
      <c r="DS9"/>
      <c r="DT9"/>
    </row>
    <row r="10" spans="1:124" x14ac:dyDescent="0.2">
      <c r="DS10"/>
      <c r="DT10"/>
    </row>
    <row r="11" spans="1:124" x14ac:dyDescent="0.2">
      <c r="DS11"/>
      <c r="DT11"/>
    </row>
    <row r="12" spans="1:124" x14ac:dyDescent="0.2">
      <c r="DS12"/>
      <c r="DT12"/>
    </row>
    <row r="13" spans="1:124" x14ac:dyDescent="0.2">
      <c r="DS13"/>
      <c r="DT13"/>
    </row>
    <row r="14" spans="1:124" x14ac:dyDescent="0.2">
      <c r="DS14"/>
      <c r="DT14"/>
    </row>
    <row r="15" spans="1:124" x14ac:dyDescent="0.2">
      <c r="DS15"/>
      <c r="DT15"/>
    </row>
    <row r="16" spans="1:124" x14ac:dyDescent="0.2">
      <c r="DS16"/>
      <c r="DT16"/>
    </row>
    <row r="17" spans="123:124" x14ac:dyDescent="0.2">
      <c r="DS17"/>
      <c r="DT17"/>
    </row>
    <row r="18" spans="123:124" x14ac:dyDescent="0.2">
      <c r="DS18"/>
      <c r="DT18"/>
    </row>
    <row r="19" spans="123:124" x14ac:dyDescent="0.2">
      <c r="DS19"/>
      <c r="DT19"/>
    </row>
    <row r="20" spans="123:124" x14ac:dyDescent="0.2">
      <c r="DS20"/>
      <c r="DT20"/>
    </row>
    <row r="21" spans="123:124" x14ac:dyDescent="0.2">
      <c r="DS21"/>
      <c r="DT21"/>
    </row>
    <row r="22" spans="123:124" x14ac:dyDescent="0.2">
      <c r="DS22"/>
      <c r="DT22"/>
    </row>
    <row r="23" spans="123:124" x14ac:dyDescent="0.2">
      <c r="DS23"/>
      <c r="DT23"/>
    </row>
    <row r="24" spans="123:124" x14ac:dyDescent="0.2">
      <c r="DS24"/>
      <c r="DT24"/>
    </row>
    <row r="25" spans="123:124" x14ac:dyDescent="0.2">
      <c r="DS25"/>
      <c r="DT25"/>
    </row>
    <row r="26" spans="123:124" x14ac:dyDescent="0.2">
      <c r="DS26"/>
      <c r="DT26"/>
    </row>
    <row r="27" spans="123:124" x14ac:dyDescent="0.2">
      <c r="DS27"/>
      <c r="DT27"/>
    </row>
    <row r="28" spans="123:124" x14ac:dyDescent="0.2">
      <c r="DS28"/>
      <c r="DT28"/>
    </row>
    <row r="29" spans="123:124" x14ac:dyDescent="0.2">
      <c r="DS29"/>
      <c r="DT29"/>
    </row>
    <row r="30" spans="123:124" x14ac:dyDescent="0.2">
      <c r="DS30"/>
      <c r="DT30"/>
    </row>
    <row r="31" spans="123:124" x14ac:dyDescent="0.2">
      <c r="DS31"/>
      <c r="DT31"/>
    </row>
    <row r="32" spans="123:124" x14ac:dyDescent="0.2">
      <c r="DS32"/>
      <c r="DT32"/>
    </row>
    <row r="33" spans="123:124" x14ac:dyDescent="0.2">
      <c r="DS33"/>
      <c r="DT33"/>
    </row>
    <row r="34" spans="123:124" x14ac:dyDescent="0.2">
      <c r="DS34"/>
      <c r="DT34"/>
    </row>
    <row r="35" spans="123:124" x14ac:dyDescent="0.2">
      <c r="DS35"/>
      <c r="DT35"/>
    </row>
    <row r="36" spans="123:124" x14ac:dyDescent="0.2">
      <c r="DS36"/>
      <c r="DT36"/>
    </row>
    <row r="37" spans="123:124" x14ac:dyDescent="0.2">
      <c r="DS37"/>
      <c r="DT37"/>
    </row>
    <row r="38" spans="123:124" x14ac:dyDescent="0.2">
      <c r="DS38"/>
      <c r="DT38"/>
    </row>
    <row r="39" spans="123:124" x14ac:dyDescent="0.2">
      <c r="DS39"/>
      <c r="DT39"/>
    </row>
    <row r="40" spans="123:124" x14ac:dyDescent="0.2">
      <c r="DS40"/>
      <c r="DT40"/>
    </row>
    <row r="41" spans="123:124" x14ac:dyDescent="0.2">
      <c r="DS41"/>
      <c r="DT41"/>
    </row>
    <row r="42" spans="123:124" x14ac:dyDescent="0.2">
      <c r="DS42"/>
      <c r="DT42"/>
    </row>
    <row r="43" spans="123:124" x14ac:dyDescent="0.2">
      <c r="DS43"/>
      <c r="DT43"/>
    </row>
    <row r="44" spans="123:124" x14ac:dyDescent="0.2">
      <c r="DS44"/>
      <c r="DT44"/>
    </row>
    <row r="45" spans="123:124" x14ac:dyDescent="0.2">
      <c r="DS45"/>
      <c r="DT45"/>
    </row>
    <row r="46" spans="123:124" x14ac:dyDescent="0.2">
      <c r="DS46"/>
      <c r="DT46"/>
    </row>
    <row r="47" spans="123:124" x14ac:dyDescent="0.2">
      <c r="DS47"/>
      <c r="DT47"/>
    </row>
    <row r="48" spans="123:124" x14ac:dyDescent="0.2">
      <c r="DS48"/>
      <c r="DT48"/>
    </row>
    <row r="49" spans="123:124" x14ac:dyDescent="0.2">
      <c r="DS49"/>
      <c r="DT49"/>
    </row>
    <row r="50" spans="123:124" x14ac:dyDescent="0.2">
      <c r="DS50"/>
      <c r="DT50"/>
    </row>
    <row r="51" spans="123:124" x14ac:dyDescent="0.2">
      <c r="DS51"/>
      <c r="DT51"/>
    </row>
    <row r="52" spans="123:124" x14ac:dyDescent="0.2">
      <c r="DS52"/>
      <c r="DT52"/>
    </row>
    <row r="53" spans="123:124" x14ac:dyDescent="0.2">
      <c r="DS53"/>
      <c r="DT53"/>
    </row>
    <row r="54" spans="123:124" x14ac:dyDescent="0.2">
      <c r="DS54"/>
      <c r="DT54"/>
    </row>
    <row r="55" spans="123:124" x14ac:dyDescent="0.2">
      <c r="DS55"/>
      <c r="DT55"/>
    </row>
    <row r="56" spans="123:124" x14ac:dyDescent="0.2">
      <c r="DS56"/>
      <c r="DT56"/>
    </row>
    <row r="57" spans="123:124" x14ac:dyDescent="0.2">
      <c r="DS57"/>
      <c r="DT57"/>
    </row>
    <row r="58" spans="123:124" x14ac:dyDescent="0.2">
      <c r="DS58"/>
      <c r="DT58"/>
    </row>
    <row r="59" spans="123:124" x14ac:dyDescent="0.2">
      <c r="DS59"/>
      <c r="DT59"/>
    </row>
    <row r="60" spans="123:124" x14ac:dyDescent="0.2">
      <c r="DS60"/>
      <c r="DT60"/>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topLeftCell="AP1" zoomScale="70" zoomScaleNormal="70" workbookViewId="0">
      <selection activeCell="BI2" sqref="BI2:BI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hidden="1" customWidth="1"/>
    <col min="10" max="10" width="15.42578125" hidden="1" customWidth="1"/>
    <col min="11" max="11" width="20" hidden="1" customWidth="1"/>
    <col min="12" max="15" width="18.140625" hidden="1"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3" t="s">
        <v>234</v>
      </c>
      <c r="BJ1" s="34" t="s">
        <v>548</v>
      </c>
      <c r="BK1" s="34" t="s">
        <v>549</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0"/>
      <c r="AK2" s="80"/>
      <c r="AL2" s="13"/>
      <c r="AM2" s="13"/>
      <c r="AN2" s="13"/>
      <c r="AO2" s="13"/>
      <c r="AP2" s="13"/>
      <c r="AQ2" s="13"/>
      <c r="AR2" s="13"/>
      <c r="AS2" s="13"/>
      <c r="AT2" s="13"/>
      <c r="AU2" s="13"/>
      <c r="AV2" s="13"/>
      <c r="AW2" s="13"/>
      <c r="AX2" s="13"/>
      <c r="AY2" s="13"/>
      <c r="AZ2" s="13"/>
      <c r="BA2" s="13"/>
      <c r="BB2" s="13"/>
      <c r="BC2" s="13"/>
      <c r="BD2" s="13"/>
      <c r="BE2" s="13"/>
      <c r="BF2" s="27"/>
      <c r="BG2" s="27"/>
      <c r="BH2" s="13"/>
      <c r="BI2" s="80"/>
      <c r="BJ2" s="13"/>
      <c r="BK2" s="13"/>
    </row>
  </sheetData>
  <pageMargins left="0.7" right="0.7" top="0.75" bottom="0.75" header="0.3" footer="0.3"/>
  <pageSetup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9578"/>
  <sheetViews>
    <sheetView showGridLines="0" topLeftCell="R1" workbookViewId="0">
      <selection activeCell="AB2" sqref="AB2:AF2"/>
    </sheetView>
  </sheetViews>
  <sheetFormatPr baseColWidth="10" defaultRowHeight="15" x14ac:dyDescent="0.25"/>
  <cols>
    <col min="1" max="2" width="11.42578125" style="141"/>
    <col min="3" max="3" width="57.85546875" style="141" bestFit="1" customWidth="1"/>
    <col min="4" max="16" width="11.42578125" style="141"/>
    <col min="17" max="17" width="17" style="141" customWidth="1"/>
    <col min="18" max="18" width="13.85546875" style="141" customWidth="1"/>
    <col min="19" max="19" width="11.42578125" style="141"/>
    <col min="20" max="20" width="12" style="141" customWidth="1"/>
    <col min="21" max="22" width="17.85546875" style="141" customWidth="1"/>
    <col min="23" max="23" width="11.42578125" style="141"/>
    <col min="24" max="24" width="14.85546875" style="141" customWidth="1"/>
    <col min="25" max="25" width="11.42578125" style="141"/>
    <col min="26" max="26" width="11.85546875" style="141" bestFit="1" customWidth="1"/>
    <col min="27" max="27" width="11.42578125" style="141"/>
    <col min="28" max="28" width="18.28515625" style="141" bestFit="1" customWidth="1"/>
    <col min="29" max="16384" width="11.42578125" style="141"/>
  </cols>
  <sheetData>
    <row r="1" spans="1:32" x14ac:dyDescent="0.25">
      <c r="A1" t="s">
        <v>570</v>
      </c>
      <c r="B1" t="s">
        <v>3</v>
      </c>
      <c r="C1" t="s">
        <v>4</v>
      </c>
      <c r="D1" t="s">
        <v>23</v>
      </c>
      <c r="E1" t="s">
        <v>37</v>
      </c>
      <c r="F1" t="s">
        <v>571</v>
      </c>
      <c r="G1" t="s">
        <v>57</v>
      </c>
      <c r="H1" t="s">
        <v>54</v>
      </c>
      <c r="I1" t="s">
        <v>572</v>
      </c>
      <c r="J1" t="s">
        <v>573</v>
      </c>
      <c r="K1" t="s">
        <v>574</v>
      </c>
      <c r="L1" t="s">
        <v>575</v>
      </c>
      <c r="M1" t="s">
        <v>576</v>
      </c>
      <c r="N1" t="s">
        <v>577</v>
      </c>
      <c r="P1" t="s">
        <v>63</v>
      </c>
      <c r="Q1" t="s">
        <v>586</v>
      </c>
      <c r="R1" t="s">
        <v>572</v>
      </c>
      <c r="S1" t="s">
        <v>3</v>
      </c>
      <c r="T1" t="s">
        <v>571</v>
      </c>
      <c r="U1" s="66" t="s">
        <v>588</v>
      </c>
      <c r="V1" s="66" t="s">
        <v>589</v>
      </c>
      <c r="X1" t="s">
        <v>587</v>
      </c>
      <c r="Y1" t="s">
        <v>572</v>
      </c>
      <c r="Z1" t="s">
        <v>589</v>
      </c>
      <c r="AB1" s="1" t="s">
        <v>588</v>
      </c>
      <c r="AC1" s="66" t="s">
        <v>586</v>
      </c>
      <c r="AD1" s="1" t="s">
        <v>632</v>
      </c>
      <c r="AE1" s="1" t="s">
        <v>631</v>
      </c>
      <c r="AF1" s="1" t="s">
        <v>634</v>
      </c>
    </row>
    <row r="2" spans="1:32" x14ac:dyDescent="0.25">
      <c r="A2" s="141">
        <v>353</v>
      </c>
      <c r="B2" s="141" t="s">
        <v>676</v>
      </c>
      <c r="C2" s="141" t="s">
        <v>689</v>
      </c>
      <c r="D2" s="141" t="s">
        <v>688</v>
      </c>
      <c r="E2" s="141" t="s">
        <v>677</v>
      </c>
      <c r="F2" s="141">
        <v>20</v>
      </c>
      <c r="G2" s="141" t="s">
        <v>673</v>
      </c>
      <c r="H2" s="141" t="s">
        <v>672</v>
      </c>
      <c r="I2" s="141" t="s">
        <v>816</v>
      </c>
      <c r="J2" s="142">
        <v>0</v>
      </c>
      <c r="L2" s="143"/>
      <c r="M2" s="143"/>
      <c r="N2" s="143"/>
      <c r="P2" s="147" t="s">
        <v>830</v>
      </c>
      <c r="Q2" s="147">
        <v>192</v>
      </c>
      <c r="R2" s="147"/>
      <c r="S2" s="147" t="s">
        <v>965</v>
      </c>
      <c r="T2" s="147">
        <v>0</v>
      </c>
      <c r="U2" s="147" t="s">
        <v>966</v>
      </c>
      <c r="V2" s="147" t="s">
        <v>967</v>
      </c>
      <c r="X2" s="147">
        <v>192</v>
      </c>
      <c r="Y2" s="147"/>
      <c r="Z2" s="147" t="s">
        <v>967</v>
      </c>
      <c r="AB2" s="147" t="s">
        <v>2299</v>
      </c>
      <c r="AC2" s="147">
        <v>222</v>
      </c>
      <c r="AD2" s="223">
        <v>43311</v>
      </c>
      <c r="AE2" s="223">
        <v>43395</v>
      </c>
      <c r="AF2" s="147" t="s">
        <v>817</v>
      </c>
    </row>
    <row r="3" spans="1:32" x14ac:dyDescent="0.25">
      <c r="A3" s="141">
        <v>374</v>
      </c>
      <c r="B3" s="141" t="s">
        <v>676</v>
      </c>
      <c r="C3" s="141" t="s">
        <v>689</v>
      </c>
      <c r="D3" s="141" t="s">
        <v>688</v>
      </c>
      <c r="E3" s="141" t="s">
        <v>677</v>
      </c>
      <c r="F3" s="141">
        <v>92</v>
      </c>
      <c r="G3" s="141" t="s">
        <v>673</v>
      </c>
      <c r="H3" s="141" t="s">
        <v>672</v>
      </c>
      <c r="I3" s="141" t="s">
        <v>678</v>
      </c>
      <c r="J3" s="142">
        <v>0</v>
      </c>
      <c r="L3" s="143"/>
      <c r="M3" s="143"/>
      <c r="N3" s="143"/>
      <c r="P3" s="147" t="s">
        <v>830</v>
      </c>
      <c r="Q3" s="147">
        <v>192</v>
      </c>
      <c r="R3" s="147"/>
      <c r="S3" s="147" t="s">
        <v>968</v>
      </c>
      <c r="T3" s="147">
        <v>0</v>
      </c>
      <c r="U3" s="147" t="s">
        <v>969</v>
      </c>
      <c r="V3" s="147" t="s">
        <v>967</v>
      </c>
      <c r="X3" s="147">
        <v>193</v>
      </c>
      <c r="Y3" s="147"/>
      <c r="Z3" s="147" t="s">
        <v>2300</v>
      </c>
      <c r="AB3" s="147" t="s">
        <v>2816</v>
      </c>
      <c r="AC3" s="147">
        <v>222</v>
      </c>
      <c r="AD3" s="223">
        <v>43311</v>
      </c>
      <c r="AE3" s="223">
        <v>43395</v>
      </c>
      <c r="AF3" s="147" t="s">
        <v>817</v>
      </c>
    </row>
    <row r="4" spans="1:32" x14ac:dyDescent="0.25">
      <c r="P4" s="147" t="s">
        <v>830</v>
      </c>
      <c r="Q4" s="147">
        <v>192</v>
      </c>
      <c r="R4" s="147"/>
      <c r="S4" s="147" t="s">
        <v>970</v>
      </c>
      <c r="T4" s="147">
        <v>0</v>
      </c>
      <c r="U4" s="147" t="s">
        <v>971</v>
      </c>
      <c r="V4" s="147" t="s">
        <v>967</v>
      </c>
      <c r="X4" s="147">
        <v>194</v>
      </c>
      <c r="Y4" s="147"/>
      <c r="Z4" s="147" t="s">
        <v>2559</v>
      </c>
      <c r="AB4" s="147" t="s">
        <v>4851</v>
      </c>
      <c r="AC4" s="147">
        <v>222</v>
      </c>
      <c r="AD4" s="223">
        <v>43311</v>
      </c>
      <c r="AE4" s="223">
        <v>43395</v>
      </c>
      <c r="AF4" s="147" t="s">
        <v>817</v>
      </c>
    </row>
    <row r="5" spans="1:32" x14ac:dyDescent="0.25">
      <c r="P5" s="147" t="s">
        <v>830</v>
      </c>
      <c r="Q5" s="147">
        <v>192</v>
      </c>
      <c r="R5" s="147"/>
      <c r="S5" s="147" t="s">
        <v>972</v>
      </c>
      <c r="T5" s="147">
        <v>0</v>
      </c>
      <c r="U5" s="147" t="s">
        <v>973</v>
      </c>
      <c r="V5" s="147" t="s">
        <v>967</v>
      </c>
      <c r="X5" s="147">
        <v>195</v>
      </c>
      <c r="Y5" s="147"/>
      <c r="Z5" s="147" t="s">
        <v>2814</v>
      </c>
      <c r="AB5" s="147" t="s">
        <v>4853</v>
      </c>
      <c r="AC5" s="147">
        <v>222</v>
      </c>
      <c r="AD5" s="223">
        <v>43311</v>
      </c>
      <c r="AE5" s="223">
        <v>43395</v>
      </c>
      <c r="AF5" s="147" t="s">
        <v>817</v>
      </c>
    </row>
    <row r="6" spans="1:32" x14ac:dyDescent="0.25">
      <c r="P6" s="147" t="s">
        <v>830</v>
      </c>
      <c r="Q6" s="147">
        <v>192</v>
      </c>
      <c r="R6" s="147"/>
      <c r="S6" s="147" t="s">
        <v>974</v>
      </c>
      <c r="T6" s="147">
        <v>0</v>
      </c>
      <c r="U6" s="147" t="s">
        <v>975</v>
      </c>
      <c r="V6" s="147" t="s">
        <v>967</v>
      </c>
      <c r="X6" s="147">
        <v>196</v>
      </c>
      <c r="Y6" s="147"/>
      <c r="Z6" s="147" t="s">
        <v>3053</v>
      </c>
      <c r="AB6" s="147" t="s">
        <v>2302</v>
      </c>
      <c r="AC6" s="147">
        <v>222</v>
      </c>
      <c r="AD6" s="223">
        <v>43311</v>
      </c>
      <c r="AE6" s="223">
        <v>43395</v>
      </c>
      <c r="AF6" s="147" t="s">
        <v>817</v>
      </c>
    </row>
    <row r="7" spans="1:32" x14ac:dyDescent="0.25">
      <c r="P7" s="147" t="s">
        <v>830</v>
      </c>
      <c r="Q7" s="147">
        <v>192</v>
      </c>
      <c r="R7" s="147"/>
      <c r="S7" s="147" t="s">
        <v>976</v>
      </c>
      <c r="T7" s="147">
        <v>0</v>
      </c>
      <c r="U7" s="147" t="s">
        <v>977</v>
      </c>
      <c r="V7" s="147" t="s">
        <v>967</v>
      </c>
      <c r="X7" s="147">
        <v>197</v>
      </c>
      <c r="Y7" s="147"/>
      <c r="Z7" s="147" t="s">
        <v>3320</v>
      </c>
      <c r="AB7" s="147" t="s">
        <v>4855</v>
      </c>
      <c r="AC7" s="147">
        <v>222</v>
      </c>
      <c r="AD7" s="223">
        <v>43311</v>
      </c>
      <c r="AE7" s="223">
        <v>43395</v>
      </c>
      <c r="AF7" s="147" t="s">
        <v>817</v>
      </c>
    </row>
    <row r="8" spans="1:32" x14ac:dyDescent="0.25">
      <c r="P8" s="147" t="s">
        <v>830</v>
      </c>
      <c r="Q8" s="147">
        <v>192</v>
      </c>
      <c r="R8" s="147"/>
      <c r="S8" s="147" t="s">
        <v>978</v>
      </c>
      <c r="T8" s="147">
        <v>0</v>
      </c>
      <c r="U8" s="147" t="s">
        <v>979</v>
      </c>
      <c r="V8" s="147" t="s">
        <v>967</v>
      </c>
      <c r="X8" s="147">
        <v>198</v>
      </c>
      <c r="Y8" s="147"/>
      <c r="Z8" s="147" t="s">
        <v>5063</v>
      </c>
      <c r="AB8" s="147" t="s">
        <v>977</v>
      </c>
      <c r="AC8" s="147">
        <v>222</v>
      </c>
      <c r="AD8" s="223">
        <v>43311</v>
      </c>
      <c r="AE8" s="223">
        <v>43395</v>
      </c>
      <c r="AF8" s="147" t="s">
        <v>817</v>
      </c>
    </row>
    <row r="9" spans="1:32" x14ac:dyDescent="0.25">
      <c r="P9" s="147" t="s">
        <v>830</v>
      </c>
      <c r="Q9" s="147">
        <v>192</v>
      </c>
      <c r="R9" s="147"/>
      <c r="S9" s="147" t="s">
        <v>980</v>
      </c>
      <c r="T9" s="147">
        <v>0</v>
      </c>
      <c r="U9" s="147" t="s">
        <v>981</v>
      </c>
      <c r="V9" s="147" t="s">
        <v>967</v>
      </c>
      <c r="X9" s="147">
        <v>199</v>
      </c>
      <c r="Y9" s="147"/>
      <c r="Z9" s="147" t="s">
        <v>3327</v>
      </c>
      <c r="AB9" s="147" t="s">
        <v>979</v>
      </c>
      <c r="AC9" s="147">
        <v>222</v>
      </c>
      <c r="AD9" s="223">
        <v>43311</v>
      </c>
      <c r="AE9" s="223">
        <v>43395</v>
      </c>
      <c r="AF9" s="147" t="s">
        <v>817</v>
      </c>
    </row>
    <row r="10" spans="1:32" x14ac:dyDescent="0.25">
      <c r="P10" s="147" t="s">
        <v>830</v>
      </c>
      <c r="Q10" s="147">
        <v>192</v>
      </c>
      <c r="R10" s="147"/>
      <c r="S10" s="147" t="s">
        <v>982</v>
      </c>
      <c r="T10" s="147">
        <v>0</v>
      </c>
      <c r="U10" s="147" t="s">
        <v>983</v>
      </c>
      <c r="V10" s="147" t="s">
        <v>967</v>
      </c>
      <c r="X10" s="147">
        <v>200</v>
      </c>
      <c r="Y10" s="147"/>
      <c r="Z10" s="147" t="s">
        <v>3442</v>
      </c>
      <c r="AB10" s="147" t="s">
        <v>983</v>
      </c>
      <c r="AC10" s="147">
        <v>222</v>
      </c>
      <c r="AD10" s="223">
        <v>43311</v>
      </c>
      <c r="AE10" s="223">
        <v>43395</v>
      </c>
      <c r="AF10" s="147" t="s">
        <v>817</v>
      </c>
    </row>
    <row r="11" spans="1:32" x14ac:dyDescent="0.25">
      <c r="P11" s="147" t="s">
        <v>830</v>
      </c>
      <c r="Q11" s="147">
        <v>192</v>
      </c>
      <c r="R11" s="147"/>
      <c r="S11" s="147" t="s">
        <v>984</v>
      </c>
      <c r="T11" s="147">
        <v>0</v>
      </c>
      <c r="U11" s="147" t="s">
        <v>985</v>
      </c>
      <c r="V11" s="147" t="s">
        <v>967</v>
      </c>
      <c r="X11" s="147">
        <v>201</v>
      </c>
      <c r="Y11" s="147"/>
      <c r="Z11" s="147" t="s">
        <v>3457</v>
      </c>
      <c r="AB11" s="147" t="s">
        <v>985</v>
      </c>
      <c r="AC11" s="147">
        <v>222</v>
      </c>
      <c r="AD11" s="223">
        <v>43311</v>
      </c>
      <c r="AE11" s="223">
        <v>43395</v>
      </c>
      <c r="AF11" s="147" t="s">
        <v>817</v>
      </c>
    </row>
    <row r="12" spans="1:32" x14ac:dyDescent="0.25">
      <c r="P12" s="147" t="s">
        <v>830</v>
      </c>
      <c r="Q12" s="147">
        <v>192</v>
      </c>
      <c r="R12" s="147"/>
      <c r="S12" s="147" t="s">
        <v>986</v>
      </c>
      <c r="T12" s="147">
        <v>0</v>
      </c>
      <c r="U12" s="147" t="s">
        <v>987</v>
      </c>
      <c r="V12" s="147" t="s">
        <v>967</v>
      </c>
      <c r="X12" s="147">
        <v>202</v>
      </c>
      <c r="Y12" s="147"/>
      <c r="Z12" s="147" t="s">
        <v>3646</v>
      </c>
      <c r="AB12" s="147" t="s">
        <v>3061</v>
      </c>
      <c r="AC12" s="147">
        <v>222</v>
      </c>
      <c r="AD12" s="223">
        <v>43311</v>
      </c>
      <c r="AE12" s="223">
        <v>43395</v>
      </c>
      <c r="AF12" s="147" t="s">
        <v>817</v>
      </c>
    </row>
    <row r="13" spans="1:32" x14ac:dyDescent="0.25">
      <c r="P13" s="147" t="s">
        <v>830</v>
      </c>
      <c r="Q13" s="147">
        <v>192</v>
      </c>
      <c r="R13" s="147"/>
      <c r="S13" s="147" t="s">
        <v>988</v>
      </c>
      <c r="T13" s="147">
        <v>0</v>
      </c>
      <c r="U13" s="147" t="s">
        <v>989</v>
      </c>
      <c r="V13" s="147" t="s">
        <v>967</v>
      </c>
      <c r="X13" s="147">
        <v>203</v>
      </c>
      <c r="Y13" s="147"/>
      <c r="Z13" s="147" t="s">
        <v>3885</v>
      </c>
      <c r="AB13" s="147" t="s">
        <v>2304</v>
      </c>
      <c r="AC13" s="147">
        <v>222</v>
      </c>
      <c r="AD13" s="223">
        <v>43311</v>
      </c>
      <c r="AE13" s="223">
        <v>43395</v>
      </c>
      <c r="AF13" s="147" t="s">
        <v>817</v>
      </c>
    </row>
    <row r="14" spans="1:32" x14ac:dyDescent="0.25">
      <c r="P14" s="147" t="s">
        <v>830</v>
      </c>
      <c r="Q14" s="147">
        <v>192</v>
      </c>
      <c r="R14" s="147"/>
      <c r="S14" s="147" t="s">
        <v>990</v>
      </c>
      <c r="T14" s="147">
        <v>0</v>
      </c>
      <c r="U14" s="147" t="s">
        <v>991</v>
      </c>
      <c r="V14" s="147" t="s">
        <v>967</v>
      </c>
      <c r="X14" s="147">
        <v>204</v>
      </c>
      <c r="Y14" s="147"/>
      <c r="Z14" s="147" t="s">
        <v>3958</v>
      </c>
      <c r="AB14" s="147" t="s">
        <v>987</v>
      </c>
      <c r="AC14" s="147">
        <v>222</v>
      </c>
      <c r="AD14" s="223">
        <v>43311</v>
      </c>
      <c r="AE14" s="223">
        <v>43395</v>
      </c>
      <c r="AF14" s="147" t="s">
        <v>817</v>
      </c>
    </row>
    <row r="15" spans="1:32" x14ac:dyDescent="0.25">
      <c r="P15" s="147" t="s">
        <v>830</v>
      </c>
      <c r="Q15" s="147">
        <v>192</v>
      </c>
      <c r="R15" s="147"/>
      <c r="S15" s="147" t="s">
        <v>992</v>
      </c>
      <c r="T15" s="147">
        <v>0</v>
      </c>
      <c r="U15" s="147" t="s">
        <v>993</v>
      </c>
      <c r="V15" s="147" t="s">
        <v>967</v>
      </c>
      <c r="X15" s="147">
        <v>205</v>
      </c>
      <c r="Y15" s="147"/>
      <c r="Z15" s="147" t="s">
        <v>4017</v>
      </c>
      <c r="AB15" s="147" t="s">
        <v>989</v>
      </c>
      <c r="AC15" s="147">
        <v>222</v>
      </c>
      <c r="AD15" s="223">
        <v>43311</v>
      </c>
      <c r="AE15" s="223">
        <v>43395</v>
      </c>
      <c r="AF15" s="147" t="s">
        <v>817</v>
      </c>
    </row>
    <row r="16" spans="1:32" x14ac:dyDescent="0.25">
      <c r="P16" s="147" t="s">
        <v>830</v>
      </c>
      <c r="Q16" s="147">
        <v>192</v>
      </c>
      <c r="R16" s="147"/>
      <c r="S16" s="147" t="s">
        <v>994</v>
      </c>
      <c r="T16" s="147">
        <v>0</v>
      </c>
      <c r="U16" s="147" t="s">
        <v>995</v>
      </c>
      <c r="V16" s="147" t="s">
        <v>967</v>
      </c>
      <c r="X16" s="147">
        <v>206</v>
      </c>
      <c r="Y16" s="147"/>
      <c r="Z16" s="147" t="s">
        <v>4001</v>
      </c>
      <c r="AB16" s="147" t="s">
        <v>991</v>
      </c>
      <c r="AC16" s="147">
        <v>222</v>
      </c>
      <c r="AD16" s="223">
        <v>43311</v>
      </c>
      <c r="AE16" s="223">
        <v>43395</v>
      </c>
      <c r="AF16" s="147" t="s">
        <v>817</v>
      </c>
    </row>
    <row r="17" spans="16:32" x14ac:dyDescent="0.25">
      <c r="P17" s="147" t="s">
        <v>830</v>
      </c>
      <c r="Q17" s="147">
        <v>192</v>
      </c>
      <c r="R17" s="147"/>
      <c r="S17" s="147" t="s">
        <v>996</v>
      </c>
      <c r="T17" s="147">
        <v>0</v>
      </c>
      <c r="U17" s="147" t="s">
        <v>997</v>
      </c>
      <c r="V17" s="147" t="s">
        <v>967</v>
      </c>
      <c r="X17" s="147">
        <v>207</v>
      </c>
      <c r="Y17" s="147"/>
      <c r="Z17" s="147" t="s">
        <v>4006</v>
      </c>
      <c r="AB17" s="147" t="s">
        <v>993</v>
      </c>
      <c r="AC17" s="147">
        <v>222</v>
      </c>
      <c r="AD17" s="223">
        <v>43311</v>
      </c>
      <c r="AE17" s="223">
        <v>43395</v>
      </c>
      <c r="AF17" s="147" t="s">
        <v>817</v>
      </c>
    </row>
    <row r="18" spans="16:32" x14ac:dyDescent="0.25">
      <c r="P18" s="147" t="s">
        <v>830</v>
      </c>
      <c r="Q18" s="147">
        <v>192</v>
      </c>
      <c r="R18" s="147"/>
      <c r="S18" s="147" t="s">
        <v>998</v>
      </c>
      <c r="T18" s="147">
        <v>0</v>
      </c>
      <c r="U18" s="147" t="s">
        <v>999</v>
      </c>
      <c r="V18" s="147" t="s">
        <v>967</v>
      </c>
      <c r="X18" s="147">
        <v>208</v>
      </c>
      <c r="Y18" s="147"/>
      <c r="Z18" s="147" t="s">
        <v>4158</v>
      </c>
      <c r="AB18" s="147" t="s">
        <v>4857</v>
      </c>
      <c r="AC18" s="147">
        <v>222</v>
      </c>
      <c r="AD18" s="223">
        <v>43311</v>
      </c>
      <c r="AE18" s="223">
        <v>43395</v>
      </c>
      <c r="AF18" s="147" t="s">
        <v>817</v>
      </c>
    </row>
    <row r="19" spans="16:32" x14ac:dyDescent="0.25">
      <c r="P19" s="147" t="s">
        <v>830</v>
      </c>
      <c r="Q19" s="147">
        <v>192</v>
      </c>
      <c r="R19" s="147"/>
      <c r="S19" s="147" t="s">
        <v>1000</v>
      </c>
      <c r="T19" s="147">
        <v>0</v>
      </c>
      <c r="U19" s="147" t="s">
        <v>1001</v>
      </c>
      <c r="V19" s="147" t="s">
        <v>967</v>
      </c>
      <c r="X19" s="147">
        <v>210</v>
      </c>
      <c r="Y19" s="147"/>
      <c r="Z19" s="147" t="s">
        <v>4256</v>
      </c>
      <c r="AB19" s="147" t="s">
        <v>995</v>
      </c>
      <c r="AC19" s="147">
        <v>222</v>
      </c>
      <c r="AD19" s="223">
        <v>43311</v>
      </c>
      <c r="AE19" s="223">
        <v>43395</v>
      </c>
      <c r="AF19" s="147" t="s">
        <v>817</v>
      </c>
    </row>
    <row r="20" spans="16:32" x14ac:dyDescent="0.25">
      <c r="P20" s="147" t="s">
        <v>830</v>
      </c>
      <c r="Q20" s="147">
        <v>192</v>
      </c>
      <c r="R20" s="147"/>
      <c r="S20" s="147" t="s">
        <v>1002</v>
      </c>
      <c r="T20" s="147">
        <v>0</v>
      </c>
      <c r="U20" s="147" t="s">
        <v>1003</v>
      </c>
      <c r="V20" s="147" t="s">
        <v>967</v>
      </c>
      <c r="X20" s="147">
        <v>211</v>
      </c>
      <c r="Y20" s="147"/>
      <c r="Z20" s="147" t="s">
        <v>4324</v>
      </c>
      <c r="AB20" s="147" t="s">
        <v>997</v>
      </c>
      <c r="AC20" s="147">
        <v>222</v>
      </c>
      <c r="AD20" s="223">
        <v>43311</v>
      </c>
      <c r="AE20" s="223">
        <v>43395</v>
      </c>
      <c r="AF20" s="147" t="s">
        <v>817</v>
      </c>
    </row>
    <row r="21" spans="16:32" x14ac:dyDescent="0.25">
      <c r="P21" s="147" t="s">
        <v>830</v>
      </c>
      <c r="Q21" s="147">
        <v>192</v>
      </c>
      <c r="R21" s="147"/>
      <c r="S21" s="147" t="s">
        <v>1004</v>
      </c>
      <c r="T21" s="147">
        <v>0</v>
      </c>
      <c r="U21" s="147" t="s">
        <v>1005</v>
      </c>
      <c r="V21" s="147" t="s">
        <v>967</v>
      </c>
      <c r="X21" s="147">
        <v>212</v>
      </c>
      <c r="Y21" s="147"/>
      <c r="Z21" s="147" t="s">
        <v>4317</v>
      </c>
      <c r="AB21" s="147" t="s">
        <v>2563</v>
      </c>
      <c r="AC21" s="147">
        <v>222</v>
      </c>
      <c r="AD21" s="223">
        <v>43311</v>
      </c>
      <c r="AE21" s="223">
        <v>43395</v>
      </c>
      <c r="AF21" s="147" t="s">
        <v>817</v>
      </c>
    </row>
    <row r="22" spans="16:32" x14ac:dyDescent="0.25">
      <c r="P22" s="147" t="s">
        <v>830</v>
      </c>
      <c r="Q22" s="147">
        <v>192</v>
      </c>
      <c r="R22" s="147"/>
      <c r="S22" s="147" t="s">
        <v>1006</v>
      </c>
      <c r="T22" s="147">
        <v>0</v>
      </c>
      <c r="U22" s="147" t="s">
        <v>1007</v>
      </c>
      <c r="V22" s="147" t="s">
        <v>967</v>
      </c>
      <c r="X22" s="147">
        <v>213</v>
      </c>
      <c r="Y22" s="147"/>
      <c r="Z22" s="147" t="s">
        <v>4461</v>
      </c>
      <c r="AB22" s="147" t="s">
        <v>1001</v>
      </c>
      <c r="AC22" s="147">
        <v>222</v>
      </c>
      <c r="AD22" s="223">
        <v>43311</v>
      </c>
      <c r="AE22" s="223">
        <v>43395</v>
      </c>
      <c r="AF22" s="147" t="s">
        <v>817</v>
      </c>
    </row>
    <row r="23" spans="16:32" x14ac:dyDescent="0.25">
      <c r="P23" s="147" t="s">
        <v>830</v>
      </c>
      <c r="Q23" s="147">
        <v>192</v>
      </c>
      <c r="R23" s="147"/>
      <c r="S23" s="147" t="s">
        <v>1008</v>
      </c>
      <c r="T23" s="147">
        <v>0</v>
      </c>
      <c r="U23" s="147" t="s">
        <v>1009</v>
      </c>
      <c r="V23" s="147" t="s">
        <v>967</v>
      </c>
      <c r="X23" s="147">
        <v>215</v>
      </c>
      <c r="Y23" s="147"/>
      <c r="Z23" s="147" t="s">
        <v>4512</v>
      </c>
      <c r="AB23" s="147" t="s">
        <v>1003</v>
      </c>
      <c r="AC23" s="147">
        <v>222</v>
      </c>
      <c r="AD23" s="223">
        <v>43311</v>
      </c>
      <c r="AE23" s="223">
        <v>43395</v>
      </c>
      <c r="AF23" s="147" t="s">
        <v>817</v>
      </c>
    </row>
    <row r="24" spans="16:32" x14ac:dyDescent="0.25">
      <c r="P24" s="147" t="s">
        <v>830</v>
      </c>
      <c r="Q24" s="147">
        <v>192</v>
      </c>
      <c r="R24" s="147"/>
      <c r="S24" s="147" t="s">
        <v>1010</v>
      </c>
      <c r="T24" s="147">
        <v>0</v>
      </c>
      <c r="U24" s="147" t="s">
        <v>1011</v>
      </c>
      <c r="V24" s="147" t="s">
        <v>967</v>
      </c>
      <c r="X24" s="147">
        <v>216</v>
      </c>
      <c r="Y24" s="147"/>
      <c r="Z24" s="147" t="s">
        <v>4563</v>
      </c>
      <c r="AB24" s="147" t="s">
        <v>3329</v>
      </c>
      <c r="AC24" s="147">
        <v>222</v>
      </c>
      <c r="AD24" s="223">
        <v>43311</v>
      </c>
      <c r="AE24" s="223">
        <v>43395</v>
      </c>
      <c r="AF24" s="147" t="s">
        <v>817</v>
      </c>
    </row>
    <row r="25" spans="16:32" x14ac:dyDescent="0.25">
      <c r="P25" s="147" t="s">
        <v>830</v>
      </c>
      <c r="Q25" s="147">
        <v>192</v>
      </c>
      <c r="R25" s="147"/>
      <c r="S25" s="147" t="s">
        <v>1012</v>
      </c>
      <c r="T25" s="147">
        <v>0</v>
      </c>
      <c r="U25" s="147" t="s">
        <v>1013</v>
      </c>
      <c r="V25" s="147" t="s">
        <v>967</v>
      </c>
      <c r="X25" s="147">
        <v>217</v>
      </c>
      <c r="Y25" s="147"/>
      <c r="Z25" s="147" t="s">
        <v>4585</v>
      </c>
      <c r="AB25" s="147" t="s">
        <v>3333</v>
      </c>
      <c r="AC25" s="147">
        <v>222</v>
      </c>
      <c r="AD25" s="223">
        <v>43311</v>
      </c>
      <c r="AE25" s="223">
        <v>43395</v>
      </c>
      <c r="AF25" s="147" t="s">
        <v>817</v>
      </c>
    </row>
    <row r="26" spans="16:32" x14ac:dyDescent="0.25">
      <c r="P26" s="147" t="s">
        <v>830</v>
      </c>
      <c r="Q26" s="147">
        <v>192</v>
      </c>
      <c r="R26" s="147"/>
      <c r="S26" s="147" t="s">
        <v>1014</v>
      </c>
      <c r="T26" s="147">
        <v>0</v>
      </c>
      <c r="U26" s="147" t="s">
        <v>1015</v>
      </c>
      <c r="V26" s="147" t="s">
        <v>967</v>
      </c>
      <c r="X26" s="147">
        <v>218</v>
      </c>
      <c r="Y26" s="147"/>
      <c r="Z26" s="147" t="s">
        <v>4584</v>
      </c>
      <c r="AB26" s="147" t="s">
        <v>3335</v>
      </c>
      <c r="AC26" s="147">
        <v>222</v>
      </c>
      <c r="AD26" s="223">
        <v>43311</v>
      </c>
      <c r="AE26" s="223">
        <v>43395</v>
      </c>
      <c r="AF26" s="147" t="s">
        <v>817</v>
      </c>
    </row>
    <row r="27" spans="16:32" x14ac:dyDescent="0.25">
      <c r="P27" s="147" t="s">
        <v>830</v>
      </c>
      <c r="Q27" s="147">
        <v>192</v>
      </c>
      <c r="R27" s="147"/>
      <c r="S27" s="147" t="s">
        <v>1016</v>
      </c>
      <c r="T27" s="147">
        <v>0</v>
      </c>
      <c r="U27" s="147" t="s">
        <v>1017</v>
      </c>
      <c r="V27" s="147" t="s">
        <v>967</v>
      </c>
      <c r="X27" s="147">
        <v>219</v>
      </c>
      <c r="Y27" s="147"/>
      <c r="Z27" s="147" t="s">
        <v>4592</v>
      </c>
      <c r="AB27" s="147" t="s">
        <v>4594</v>
      </c>
      <c r="AC27" s="147">
        <v>222</v>
      </c>
      <c r="AD27" s="223">
        <v>43311</v>
      </c>
      <c r="AE27" s="223">
        <v>43395</v>
      </c>
      <c r="AF27" s="147" t="s">
        <v>817</v>
      </c>
    </row>
    <row r="28" spans="16:32" x14ac:dyDescent="0.25">
      <c r="P28" s="147" t="s">
        <v>830</v>
      </c>
      <c r="Q28" s="147">
        <v>192</v>
      </c>
      <c r="R28" s="147"/>
      <c r="S28" s="147" t="s">
        <v>1018</v>
      </c>
      <c r="T28" s="147">
        <v>0</v>
      </c>
      <c r="U28" s="147" t="s">
        <v>1019</v>
      </c>
      <c r="V28" s="147" t="s">
        <v>967</v>
      </c>
      <c r="X28" s="147">
        <v>220</v>
      </c>
      <c r="Y28" s="147"/>
      <c r="Z28" s="147" t="s">
        <v>4766</v>
      </c>
      <c r="AB28" s="147" t="s">
        <v>4859</v>
      </c>
      <c r="AC28" s="147">
        <v>222</v>
      </c>
      <c r="AD28" s="223">
        <v>43311</v>
      </c>
      <c r="AE28" s="223">
        <v>43395</v>
      </c>
      <c r="AF28" s="147" t="s">
        <v>817</v>
      </c>
    </row>
    <row r="29" spans="16:32" x14ac:dyDescent="0.25">
      <c r="P29" s="147" t="s">
        <v>830</v>
      </c>
      <c r="Q29" s="147">
        <v>192</v>
      </c>
      <c r="R29" s="147"/>
      <c r="S29" s="147" t="s">
        <v>1020</v>
      </c>
      <c r="T29" s="147">
        <v>0</v>
      </c>
      <c r="U29" s="147" t="s">
        <v>1021</v>
      </c>
      <c r="V29" s="147" t="s">
        <v>967</v>
      </c>
      <c r="X29" s="147">
        <v>221</v>
      </c>
      <c r="Y29" s="147"/>
      <c r="Z29" s="147" t="s">
        <v>4763</v>
      </c>
      <c r="AB29" s="147" t="s">
        <v>4861</v>
      </c>
      <c r="AC29" s="147">
        <v>222</v>
      </c>
      <c r="AD29" s="223">
        <v>43311</v>
      </c>
      <c r="AE29" s="223">
        <v>43395</v>
      </c>
      <c r="AF29" s="147" t="s">
        <v>817</v>
      </c>
    </row>
    <row r="30" spans="16:32" x14ac:dyDescent="0.25">
      <c r="P30" s="147" t="s">
        <v>830</v>
      </c>
      <c r="Q30" s="147">
        <v>192</v>
      </c>
      <c r="R30" s="147"/>
      <c r="S30" s="147" t="s">
        <v>1022</v>
      </c>
      <c r="T30" s="147">
        <v>0</v>
      </c>
      <c r="U30" s="147" t="s">
        <v>1023</v>
      </c>
      <c r="V30" s="147" t="s">
        <v>967</v>
      </c>
      <c r="X30" s="147">
        <v>222</v>
      </c>
      <c r="Y30" s="147"/>
      <c r="Z30" s="147" t="s">
        <v>4849</v>
      </c>
      <c r="AB30" s="147" t="s">
        <v>1013</v>
      </c>
      <c r="AC30" s="147">
        <v>222</v>
      </c>
      <c r="AD30" s="223">
        <v>43311</v>
      </c>
      <c r="AE30" s="223">
        <v>43395</v>
      </c>
      <c r="AF30" s="147" t="s">
        <v>817</v>
      </c>
    </row>
    <row r="31" spans="16:32" x14ac:dyDescent="0.25">
      <c r="P31" s="147" t="s">
        <v>830</v>
      </c>
      <c r="Q31" s="147">
        <v>192</v>
      </c>
      <c r="R31" s="147"/>
      <c r="S31" s="147" t="s">
        <v>1024</v>
      </c>
      <c r="T31" s="147">
        <v>0</v>
      </c>
      <c r="U31" s="147" t="s">
        <v>1025</v>
      </c>
      <c r="V31" s="147" t="s">
        <v>967</v>
      </c>
      <c r="AB31" s="147" t="s">
        <v>1015</v>
      </c>
      <c r="AC31" s="147">
        <v>222</v>
      </c>
      <c r="AD31" s="223">
        <v>43311</v>
      </c>
      <c r="AE31" s="223">
        <v>43395</v>
      </c>
      <c r="AF31" s="147" t="s">
        <v>817</v>
      </c>
    </row>
    <row r="32" spans="16:32" x14ac:dyDescent="0.25">
      <c r="P32" s="147" t="s">
        <v>830</v>
      </c>
      <c r="Q32" s="147">
        <v>192</v>
      </c>
      <c r="R32" s="147"/>
      <c r="S32" s="147" t="s">
        <v>1026</v>
      </c>
      <c r="T32" s="147">
        <v>0</v>
      </c>
      <c r="U32" s="147" t="s">
        <v>1027</v>
      </c>
      <c r="V32" s="147" t="s">
        <v>967</v>
      </c>
      <c r="AB32" s="147" t="s">
        <v>1017</v>
      </c>
      <c r="AC32" s="147">
        <v>222</v>
      </c>
      <c r="AD32" s="223">
        <v>43311</v>
      </c>
      <c r="AE32" s="223">
        <v>43395</v>
      </c>
      <c r="AF32" s="147" t="s">
        <v>817</v>
      </c>
    </row>
    <row r="33" spans="16:32" x14ac:dyDescent="0.25">
      <c r="P33" s="147" t="s">
        <v>830</v>
      </c>
      <c r="Q33" s="147">
        <v>192</v>
      </c>
      <c r="R33" s="147"/>
      <c r="S33" s="147" t="s">
        <v>1028</v>
      </c>
      <c r="T33" s="147">
        <v>0</v>
      </c>
      <c r="U33" s="147" t="s">
        <v>1029</v>
      </c>
      <c r="V33" s="147" t="s">
        <v>967</v>
      </c>
      <c r="AB33" s="147" t="s">
        <v>1021</v>
      </c>
      <c r="AC33" s="147">
        <v>222</v>
      </c>
      <c r="AD33" s="223">
        <v>43311</v>
      </c>
      <c r="AE33" s="223">
        <v>43395</v>
      </c>
      <c r="AF33" s="147" t="s">
        <v>817</v>
      </c>
    </row>
    <row r="34" spans="16:32" x14ac:dyDescent="0.25">
      <c r="P34" s="147" t="s">
        <v>830</v>
      </c>
      <c r="Q34" s="147">
        <v>192</v>
      </c>
      <c r="R34" s="147"/>
      <c r="S34" s="147" t="s">
        <v>1030</v>
      </c>
      <c r="T34" s="147">
        <v>0</v>
      </c>
      <c r="U34" s="147" t="s">
        <v>1031</v>
      </c>
      <c r="V34" s="147" t="s">
        <v>967</v>
      </c>
      <c r="AB34" s="147" t="s">
        <v>4596</v>
      </c>
      <c r="AC34" s="147">
        <v>222</v>
      </c>
      <c r="AD34" s="223">
        <v>43311</v>
      </c>
      <c r="AE34" s="223">
        <v>43395</v>
      </c>
      <c r="AF34" s="147" t="s">
        <v>817</v>
      </c>
    </row>
    <row r="35" spans="16:32" x14ac:dyDescent="0.25">
      <c r="P35" s="147" t="s">
        <v>830</v>
      </c>
      <c r="Q35" s="147">
        <v>192</v>
      </c>
      <c r="R35" s="147"/>
      <c r="S35" s="147" t="s">
        <v>1032</v>
      </c>
      <c r="T35" s="147">
        <v>0</v>
      </c>
      <c r="U35" s="147" t="s">
        <v>1033</v>
      </c>
      <c r="V35" s="147" t="s">
        <v>967</v>
      </c>
      <c r="AB35" s="147" t="s">
        <v>4598</v>
      </c>
      <c r="AC35" s="147">
        <v>222</v>
      </c>
      <c r="AD35" s="223">
        <v>43311</v>
      </c>
      <c r="AE35" s="223">
        <v>43395</v>
      </c>
      <c r="AF35" s="147" t="s">
        <v>817</v>
      </c>
    </row>
    <row r="36" spans="16:32" x14ac:dyDescent="0.25">
      <c r="P36" s="147" t="s">
        <v>830</v>
      </c>
      <c r="Q36" s="147">
        <v>192</v>
      </c>
      <c r="R36" s="147"/>
      <c r="S36" s="147" t="s">
        <v>1034</v>
      </c>
      <c r="T36" s="147">
        <v>0</v>
      </c>
      <c r="U36" s="147" t="s">
        <v>1035</v>
      </c>
      <c r="V36" s="147" t="s">
        <v>967</v>
      </c>
      <c r="AB36" s="147" t="s">
        <v>4600</v>
      </c>
      <c r="AC36" s="147">
        <v>222</v>
      </c>
      <c r="AD36" s="223">
        <v>43311</v>
      </c>
      <c r="AE36" s="223">
        <v>43395</v>
      </c>
      <c r="AF36" s="147" t="s">
        <v>817</v>
      </c>
    </row>
    <row r="37" spans="16:32" x14ac:dyDescent="0.25">
      <c r="P37" s="147" t="s">
        <v>830</v>
      </c>
      <c r="Q37" s="147">
        <v>192</v>
      </c>
      <c r="R37" s="147"/>
      <c r="S37" s="147" t="s">
        <v>1036</v>
      </c>
      <c r="T37" s="147">
        <v>0</v>
      </c>
      <c r="U37" s="147" t="s">
        <v>1037</v>
      </c>
      <c r="V37" s="147" t="s">
        <v>967</v>
      </c>
      <c r="AB37" s="147" t="s">
        <v>1025</v>
      </c>
      <c r="AC37" s="147">
        <v>222</v>
      </c>
      <c r="AD37" s="223">
        <v>43311</v>
      </c>
      <c r="AE37" s="223">
        <v>43395</v>
      </c>
      <c r="AF37" s="147" t="s">
        <v>817</v>
      </c>
    </row>
    <row r="38" spans="16:32" x14ac:dyDescent="0.25">
      <c r="P38" s="147" t="s">
        <v>830</v>
      </c>
      <c r="Q38" s="147">
        <v>192</v>
      </c>
      <c r="R38" s="147"/>
      <c r="S38" s="147" t="s">
        <v>1038</v>
      </c>
      <c r="T38" s="147">
        <v>0</v>
      </c>
      <c r="U38" s="147" t="s">
        <v>1039</v>
      </c>
      <c r="V38" s="147" t="s">
        <v>967</v>
      </c>
      <c r="AB38" s="147" t="s">
        <v>1027</v>
      </c>
      <c r="AC38" s="147">
        <v>222</v>
      </c>
      <c r="AD38" s="223">
        <v>43311</v>
      </c>
      <c r="AE38" s="223">
        <v>43395</v>
      </c>
      <c r="AF38" s="147" t="s">
        <v>817</v>
      </c>
    </row>
    <row r="39" spans="16:32" x14ac:dyDescent="0.25">
      <c r="P39" s="147" t="s">
        <v>830</v>
      </c>
      <c r="Q39" s="147">
        <v>192</v>
      </c>
      <c r="R39" s="147"/>
      <c r="S39" s="147" t="s">
        <v>1040</v>
      </c>
      <c r="T39" s="147">
        <v>0</v>
      </c>
      <c r="U39" s="147" t="s">
        <v>1041</v>
      </c>
      <c r="V39" s="147" t="s">
        <v>967</v>
      </c>
      <c r="AB39" s="147" t="s">
        <v>4602</v>
      </c>
      <c r="AC39" s="147">
        <v>222</v>
      </c>
      <c r="AD39" s="223">
        <v>43311</v>
      </c>
      <c r="AE39" s="223">
        <v>43395</v>
      </c>
      <c r="AF39" s="147" t="s">
        <v>817</v>
      </c>
    </row>
    <row r="40" spans="16:32" x14ac:dyDescent="0.25">
      <c r="P40" s="147" t="s">
        <v>830</v>
      </c>
      <c r="Q40" s="147">
        <v>192</v>
      </c>
      <c r="R40" s="147"/>
      <c r="S40" s="147" t="s">
        <v>1042</v>
      </c>
      <c r="T40" s="147">
        <v>0</v>
      </c>
      <c r="U40" s="147" t="s">
        <v>1043</v>
      </c>
      <c r="V40" s="147" t="s">
        <v>967</v>
      </c>
      <c r="AB40" s="147" t="s">
        <v>4604</v>
      </c>
      <c r="AC40" s="147">
        <v>222</v>
      </c>
      <c r="AD40" s="223">
        <v>43311</v>
      </c>
      <c r="AE40" s="223">
        <v>43395</v>
      </c>
      <c r="AF40" s="147" t="s">
        <v>817</v>
      </c>
    </row>
    <row r="41" spans="16:32" x14ac:dyDescent="0.25">
      <c r="P41" s="147" t="s">
        <v>830</v>
      </c>
      <c r="Q41" s="147">
        <v>192</v>
      </c>
      <c r="R41" s="147"/>
      <c r="S41" s="147" t="s">
        <v>1044</v>
      </c>
      <c r="T41" s="147">
        <v>0</v>
      </c>
      <c r="U41" s="147" t="s">
        <v>1045</v>
      </c>
      <c r="V41" s="147" t="s">
        <v>967</v>
      </c>
      <c r="AB41" s="147" t="s">
        <v>1049</v>
      </c>
      <c r="AC41" s="147">
        <v>222</v>
      </c>
      <c r="AD41" s="223">
        <v>43311</v>
      </c>
      <c r="AE41" s="223">
        <v>43395</v>
      </c>
      <c r="AF41" s="147" t="s">
        <v>817</v>
      </c>
    </row>
    <row r="42" spans="16:32" x14ac:dyDescent="0.25">
      <c r="P42" s="147" t="s">
        <v>830</v>
      </c>
      <c r="Q42" s="147">
        <v>192</v>
      </c>
      <c r="R42" s="147"/>
      <c r="S42" s="147" t="s">
        <v>1046</v>
      </c>
      <c r="T42" s="147">
        <v>0</v>
      </c>
      <c r="U42" s="147" t="s">
        <v>1047</v>
      </c>
      <c r="V42" s="147" t="s">
        <v>967</v>
      </c>
      <c r="AB42" s="147" t="s">
        <v>1065</v>
      </c>
      <c r="AC42" s="147">
        <v>222</v>
      </c>
      <c r="AD42" s="223">
        <v>43311</v>
      </c>
      <c r="AE42" s="223">
        <v>43395</v>
      </c>
      <c r="AF42" s="147" t="s">
        <v>817</v>
      </c>
    </row>
    <row r="43" spans="16:32" x14ac:dyDescent="0.25">
      <c r="P43" s="147" t="s">
        <v>830</v>
      </c>
      <c r="Q43" s="147">
        <v>192</v>
      </c>
      <c r="R43" s="147"/>
      <c r="S43" s="147" t="s">
        <v>1048</v>
      </c>
      <c r="T43" s="147">
        <v>0</v>
      </c>
      <c r="U43" s="147" t="s">
        <v>1049</v>
      </c>
      <c r="V43" s="147" t="s">
        <v>967</v>
      </c>
      <c r="AB43" s="147" t="s">
        <v>1071</v>
      </c>
      <c r="AC43" s="147">
        <v>222</v>
      </c>
      <c r="AD43" s="223">
        <v>43311</v>
      </c>
      <c r="AE43" s="223">
        <v>43395</v>
      </c>
      <c r="AF43" s="147" t="s">
        <v>817</v>
      </c>
    </row>
    <row r="44" spans="16:32" x14ac:dyDescent="0.25">
      <c r="P44" s="147" t="s">
        <v>830</v>
      </c>
      <c r="Q44" s="147">
        <v>192</v>
      </c>
      <c r="R44" s="147"/>
      <c r="S44" s="147" t="s">
        <v>1050</v>
      </c>
      <c r="T44" s="147">
        <v>0</v>
      </c>
      <c r="U44" s="147" t="s">
        <v>1051</v>
      </c>
      <c r="V44" s="147" t="s">
        <v>967</v>
      </c>
      <c r="AB44" s="147" t="s">
        <v>1073</v>
      </c>
      <c r="AC44" s="147">
        <v>222</v>
      </c>
      <c r="AD44" s="223">
        <v>43311</v>
      </c>
      <c r="AE44" s="223">
        <v>43395</v>
      </c>
      <c r="AF44" s="147" t="s">
        <v>817</v>
      </c>
    </row>
    <row r="45" spans="16:32" x14ac:dyDescent="0.25">
      <c r="P45" s="147" t="s">
        <v>830</v>
      </c>
      <c r="Q45" s="147">
        <v>192</v>
      </c>
      <c r="R45" s="147"/>
      <c r="S45" s="147" t="s">
        <v>1052</v>
      </c>
      <c r="T45" s="147">
        <v>0</v>
      </c>
      <c r="U45" s="147" t="s">
        <v>1053</v>
      </c>
      <c r="V45" s="147" t="s">
        <v>967</v>
      </c>
      <c r="AB45" s="147" t="s">
        <v>1075</v>
      </c>
      <c r="AC45" s="147">
        <v>222</v>
      </c>
      <c r="AD45" s="223">
        <v>43311</v>
      </c>
      <c r="AE45" s="223">
        <v>43395</v>
      </c>
      <c r="AF45" s="147" t="s">
        <v>817</v>
      </c>
    </row>
    <row r="46" spans="16:32" x14ac:dyDescent="0.25">
      <c r="P46" s="147" t="s">
        <v>830</v>
      </c>
      <c r="Q46" s="147">
        <v>192</v>
      </c>
      <c r="R46" s="147"/>
      <c r="S46" s="147" t="s">
        <v>1054</v>
      </c>
      <c r="T46" s="147">
        <v>0</v>
      </c>
      <c r="U46" s="147" t="s">
        <v>1055</v>
      </c>
      <c r="V46" s="147" t="s">
        <v>967</v>
      </c>
      <c r="AB46" s="147" t="s">
        <v>3658</v>
      </c>
      <c r="AC46" s="147">
        <v>222</v>
      </c>
      <c r="AD46" s="223">
        <v>43311</v>
      </c>
      <c r="AE46" s="223">
        <v>43395</v>
      </c>
      <c r="AF46" s="147" t="s">
        <v>817</v>
      </c>
    </row>
    <row r="47" spans="16:32" x14ac:dyDescent="0.25">
      <c r="P47" s="147" t="s">
        <v>830</v>
      </c>
      <c r="Q47" s="147">
        <v>192</v>
      </c>
      <c r="R47" s="147"/>
      <c r="S47" s="147" t="s">
        <v>1056</v>
      </c>
      <c r="T47" s="147">
        <v>0</v>
      </c>
      <c r="U47" s="147" t="s">
        <v>1057</v>
      </c>
      <c r="V47" s="147" t="s">
        <v>967</v>
      </c>
      <c r="AB47" s="147" t="s">
        <v>3660</v>
      </c>
      <c r="AC47" s="147">
        <v>222</v>
      </c>
      <c r="AD47" s="223">
        <v>43311</v>
      </c>
      <c r="AE47" s="223">
        <v>43395</v>
      </c>
      <c r="AF47" s="147" t="s">
        <v>817</v>
      </c>
    </row>
    <row r="48" spans="16:32" x14ac:dyDescent="0.25">
      <c r="P48" s="147" t="s">
        <v>830</v>
      </c>
      <c r="Q48" s="147">
        <v>192</v>
      </c>
      <c r="R48" s="147"/>
      <c r="S48" s="147" t="s">
        <v>1058</v>
      </c>
      <c r="T48" s="147">
        <v>0</v>
      </c>
      <c r="U48" s="147" t="s">
        <v>1059</v>
      </c>
      <c r="V48" s="147" t="s">
        <v>967</v>
      </c>
      <c r="AB48" s="147" t="s">
        <v>4606</v>
      </c>
      <c r="AC48" s="147">
        <v>222</v>
      </c>
      <c r="AD48" s="223">
        <v>43311</v>
      </c>
      <c r="AE48" s="223">
        <v>43395</v>
      </c>
      <c r="AF48" s="147" t="s">
        <v>817</v>
      </c>
    </row>
    <row r="49" spans="16:32" x14ac:dyDescent="0.25">
      <c r="P49" s="147" t="s">
        <v>830</v>
      </c>
      <c r="Q49" s="147">
        <v>192</v>
      </c>
      <c r="R49" s="147"/>
      <c r="S49" s="147" t="s">
        <v>1060</v>
      </c>
      <c r="T49" s="147">
        <v>0</v>
      </c>
      <c r="U49" s="147" t="s">
        <v>1061</v>
      </c>
      <c r="V49" s="147" t="s">
        <v>967</v>
      </c>
      <c r="AB49" s="147" t="s">
        <v>4608</v>
      </c>
      <c r="AC49" s="147">
        <v>222</v>
      </c>
      <c r="AD49" s="223">
        <v>43311</v>
      </c>
      <c r="AE49" s="223">
        <v>43395</v>
      </c>
      <c r="AF49" s="147" t="s">
        <v>817</v>
      </c>
    </row>
    <row r="50" spans="16:32" x14ac:dyDescent="0.25">
      <c r="P50" s="147" t="s">
        <v>830</v>
      </c>
      <c r="Q50" s="147">
        <v>192</v>
      </c>
      <c r="R50" s="147"/>
      <c r="S50" s="147" t="s">
        <v>1062</v>
      </c>
      <c r="T50" s="147">
        <v>0</v>
      </c>
      <c r="U50" s="147" t="s">
        <v>1063</v>
      </c>
      <c r="V50" s="147" t="s">
        <v>967</v>
      </c>
      <c r="AB50" s="147" t="s">
        <v>1079</v>
      </c>
      <c r="AC50" s="147">
        <v>222</v>
      </c>
      <c r="AD50" s="223">
        <v>43311</v>
      </c>
      <c r="AE50" s="223">
        <v>43395</v>
      </c>
      <c r="AF50" s="147" t="s">
        <v>817</v>
      </c>
    </row>
    <row r="51" spans="16:32" x14ac:dyDescent="0.25">
      <c r="P51" s="147" t="s">
        <v>830</v>
      </c>
      <c r="Q51" s="147">
        <v>192</v>
      </c>
      <c r="R51" s="147"/>
      <c r="S51" s="147" t="s">
        <v>1064</v>
      </c>
      <c r="T51" s="147">
        <v>0</v>
      </c>
      <c r="U51" s="147" t="s">
        <v>1065</v>
      </c>
      <c r="V51" s="147" t="s">
        <v>967</v>
      </c>
      <c r="AB51" s="147" t="s">
        <v>1081</v>
      </c>
      <c r="AC51" s="147">
        <v>222</v>
      </c>
      <c r="AD51" s="223">
        <v>43311</v>
      </c>
      <c r="AE51" s="223">
        <v>43395</v>
      </c>
      <c r="AF51" s="147" t="s">
        <v>817</v>
      </c>
    </row>
    <row r="52" spans="16:32" x14ac:dyDescent="0.25">
      <c r="P52" s="147" t="s">
        <v>830</v>
      </c>
      <c r="Q52" s="147">
        <v>192</v>
      </c>
      <c r="R52" s="147"/>
      <c r="S52" s="147" t="s">
        <v>1066</v>
      </c>
      <c r="T52" s="147">
        <v>0</v>
      </c>
      <c r="U52" s="147" t="s">
        <v>1067</v>
      </c>
      <c r="V52" s="147" t="s">
        <v>967</v>
      </c>
      <c r="AB52" s="147" t="s">
        <v>1087</v>
      </c>
      <c r="AC52" s="147">
        <v>222</v>
      </c>
      <c r="AD52" s="223">
        <v>43311</v>
      </c>
      <c r="AE52" s="223">
        <v>43395</v>
      </c>
      <c r="AF52" s="147" t="s">
        <v>817</v>
      </c>
    </row>
    <row r="53" spans="16:32" x14ac:dyDescent="0.25">
      <c r="P53" s="147" t="s">
        <v>830</v>
      </c>
      <c r="Q53" s="147">
        <v>192</v>
      </c>
      <c r="R53" s="147"/>
      <c r="S53" s="147" t="s">
        <v>1068</v>
      </c>
      <c r="T53" s="147">
        <v>0</v>
      </c>
      <c r="U53" s="147" t="s">
        <v>1069</v>
      </c>
      <c r="V53" s="147" t="s">
        <v>967</v>
      </c>
      <c r="AB53" s="147" t="s">
        <v>1089</v>
      </c>
      <c r="AC53" s="147">
        <v>222</v>
      </c>
      <c r="AD53" s="223">
        <v>43311</v>
      </c>
      <c r="AE53" s="223">
        <v>43395</v>
      </c>
      <c r="AF53" s="147" t="s">
        <v>817</v>
      </c>
    </row>
    <row r="54" spans="16:32" x14ac:dyDescent="0.25">
      <c r="P54" s="147" t="s">
        <v>830</v>
      </c>
      <c r="Q54" s="147">
        <v>192</v>
      </c>
      <c r="R54" s="147"/>
      <c r="S54" s="147" t="s">
        <v>1070</v>
      </c>
      <c r="T54" s="147">
        <v>0</v>
      </c>
      <c r="U54" s="147" t="s">
        <v>1071</v>
      </c>
      <c r="V54" s="147" t="s">
        <v>967</v>
      </c>
      <c r="AB54" s="147" t="s">
        <v>4514</v>
      </c>
      <c r="AC54" s="147">
        <v>222</v>
      </c>
      <c r="AD54" s="223">
        <v>43311</v>
      </c>
      <c r="AE54" s="223">
        <v>43395</v>
      </c>
      <c r="AF54" s="147" t="s">
        <v>817</v>
      </c>
    </row>
    <row r="55" spans="16:32" x14ac:dyDescent="0.25">
      <c r="P55" s="147" t="s">
        <v>830</v>
      </c>
      <c r="Q55" s="147">
        <v>192</v>
      </c>
      <c r="R55" s="147"/>
      <c r="S55" s="147" t="s">
        <v>1072</v>
      </c>
      <c r="T55" s="147">
        <v>0</v>
      </c>
      <c r="U55" s="147" t="s">
        <v>1073</v>
      </c>
      <c r="V55" s="147" t="s">
        <v>967</v>
      </c>
      <c r="AB55" s="147" t="s">
        <v>4516</v>
      </c>
      <c r="AC55" s="147">
        <v>222</v>
      </c>
      <c r="AD55" s="223">
        <v>43311</v>
      </c>
      <c r="AE55" s="223">
        <v>43395</v>
      </c>
      <c r="AF55" s="147" t="s">
        <v>817</v>
      </c>
    </row>
    <row r="56" spans="16:32" x14ac:dyDescent="0.25">
      <c r="P56" s="147" t="s">
        <v>830</v>
      </c>
      <c r="Q56" s="147">
        <v>192</v>
      </c>
      <c r="R56" s="147"/>
      <c r="S56" s="147" t="s">
        <v>1074</v>
      </c>
      <c r="T56" s="147">
        <v>0</v>
      </c>
      <c r="U56" s="147" t="s">
        <v>1075</v>
      </c>
      <c r="V56" s="147" t="s">
        <v>967</v>
      </c>
      <c r="AB56" s="147" t="s">
        <v>4518</v>
      </c>
      <c r="AC56" s="147">
        <v>222</v>
      </c>
      <c r="AD56" s="223">
        <v>43311</v>
      </c>
      <c r="AE56" s="223">
        <v>43395</v>
      </c>
      <c r="AF56" s="147" t="s">
        <v>817</v>
      </c>
    </row>
    <row r="57" spans="16:32" x14ac:dyDescent="0.25">
      <c r="P57" s="147" t="s">
        <v>830</v>
      </c>
      <c r="Q57" s="147">
        <v>192</v>
      </c>
      <c r="R57" s="147"/>
      <c r="S57" s="147" t="s">
        <v>1076</v>
      </c>
      <c r="T57" s="147">
        <v>0</v>
      </c>
      <c r="U57" s="147" t="s">
        <v>1077</v>
      </c>
      <c r="V57" s="147" t="s">
        <v>967</v>
      </c>
      <c r="AB57" s="147" t="s">
        <v>1095</v>
      </c>
      <c r="AC57" s="147">
        <v>222</v>
      </c>
      <c r="AD57" s="223">
        <v>43311</v>
      </c>
      <c r="AE57" s="223">
        <v>43395</v>
      </c>
      <c r="AF57" s="147" t="s">
        <v>817</v>
      </c>
    </row>
    <row r="58" spans="16:32" x14ac:dyDescent="0.25">
      <c r="P58" s="147" t="s">
        <v>830</v>
      </c>
      <c r="Q58" s="147">
        <v>192</v>
      </c>
      <c r="R58" s="147"/>
      <c r="S58" s="147" t="s">
        <v>1078</v>
      </c>
      <c r="T58" s="147">
        <v>0</v>
      </c>
      <c r="U58" s="147" t="s">
        <v>1079</v>
      </c>
      <c r="V58" s="147" t="s">
        <v>967</v>
      </c>
      <c r="AB58" s="147" t="s">
        <v>1097</v>
      </c>
      <c r="AC58" s="147">
        <v>222</v>
      </c>
      <c r="AD58" s="223">
        <v>43311</v>
      </c>
      <c r="AE58" s="223">
        <v>43395</v>
      </c>
      <c r="AF58" s="147" t="s">
        <v>817</v>
      </c>
    </row>
    <row r="59" spans="16:32" x14ac:dyDescent="0.25">
      <c r="P59" s="147" t="s">
        <v>830</v>
      </c>
      <c r="Q59" s="147">
        <v>192</v>
      </c>
      <c r="R59" s="147"/>
      <c r="S59" s="147" t="s">
        <v>1080</v>
      </c>
      <c r="T59" s="147">
        <v>0</v>
      </c>
      <c r="U59" s="147" t="s">
        <v>1081</v>
      </c>
      <c r="V59" s="147" t="s">
        <v>967</v>
      </c>
      <c r="AB59" s="147" t="s">
        <v>4520</v>
      </c>
      <c r="AC59" s="147">
        <v>222</v>
      </c>
      <c r="AD59" s="223">
        <v>43311</v>
      </c>
      <c r="AE59" s="223">
        <v>43395</v>
      </c>
      <c r="AF59" s="147" t="s">
        <v>817</v>
      </c>
    </row>
    <row r="60" spans="16:32" x14ac:dyDescent="0.25">
      <c r="P60" s="147" t="s">
        <v>830</v>
      </c>
      <c r="Q60" s="147">
        <v>192</v>
      </c>
      <c r="R60" s="147"/>
      <c r="S60" s="147" t="s">
        <v>1082</v>
      </c>
      <c r="T60" s="147">
        <v>0</v>
      </c>
      <c r="U60" s="147" t="s">
        <v>1083</v>
      </c>
      <c r="V60" s="147" t="s">
        <v>967</v>
      </c>
      <c r="AB60" s="147" t="s">
        <v>4522</v>
      </c>
      <c r="AC60" s="147">
        <v>222</v>
      </c>
      <c r="AD60" s="223">
        <v>43311</v>
      </c>
      <c r="AE60" s="223">
        <v>43395</v>
      </c>
      <c r="AF60" s="147" t="s">
        <v>817</v>
      </c>
    </row>
    <row r="61" spans="16:32" x14ac:dyDescent="0.25">
      <c r="P61" s="147" t="s">
        <v>830</v>
      </c>
      <c r="Q61" s="147">
        <v>192</v>
      </c>
      <c r="R61" s="147"/>
      <c r="S61" s="147" t="s">
        <v>1084</v>
      </c>
      <c r="T61" s="147">
        <v>0</v>
      </c>
      <c r="U61" s="147" t="s">
        <v>1085</v>
      </c>
      <c r="V61" s="147" t="s">
        <v>967</v>
      </c>
      <c r="AB61" s="147" t="s">
        <v>4524</v>
      </c>
      <c r="AC61" s="147">
        <v>222</v>
      </c>
      <c r="AD61" s="223">
        <v>43311</v>
      </c>
      <c r="AE61" s="223">
        <v>43395</v>
      </c>
      <c r="AF61" s="147" t="s">
        <v>817</v>
      </c>
    </row>
    <row r="62" spans="16:32" x14ac:dyDescent="0.25">
      <c r="P62" s="147" t="s">
        <v>830</v>
      </c>
      <c r="Q62" s="147">
        <v>192</v>
      </c>
      <c r="R62" s="147"/>
      <c r="S62" s="147" t="s">
        <v>1086</v>
      </c>
      <c r="T62" s="147">
        <v>0</v>
      </c>
      <c r="U62" s="147" t="s">
        <v>1087</v>
      </c>
      <c r="V62" s="147" t="s">
        <v>967</v>
      </c>
      <c r="AB62" s="147" t="s">
        <v>4610</v>
      </c>
      <c r="AC62" s="147">
        <v>222</v>
      </c>
      <c r="AD62" s="223">
        <v>43311</v>
      </c>
      <c r="AE62" s="223">
        <v>43395</v>
      </c>
      <c r="AF62" s="147" t="s">
        <v>817</v>
      </c>
    </row>
    <row r="63" spans="16:32" x14ac:dyDescent="0.25">
      <c r="P63" s="147" t="s">
        <v>830</v>
      </c>
      <c r="Q63" s="147">
        <v>192</v>
      </c>
      <c r="R63" s="147"/>
      <c r="S63" s="147" t="s">
        <v>1088</v>
      </c>
      <c r="T63" s="147">
        <v>0</v>
      </c>
      <c r="U63" s="147" t="s">
        <v>1089</v>
      </c>
      <c r="V63" s="147" t="s">
        <v>967</v>
      </c>
      <c r="AB63" s="147" t="s">
        <v>4612</v>
      </c>
      <c r="AC63" s="147">
        <v>222</v>
      </c>
      <c r="AD63" s="223">
        <v>43311</v>
      </c>
      <c r="AE63" s="223">
        <v>43395</v>
      </c>
      <c r="AF63" s="147" t="s">
        <v>817</v>
      </c>
    </row>
    <row r="64" spans="16:32" x14ac:dyDescent="0.25">
      <c r="P64" s="147" t="s">
        <v>830</v>
      </c>
      <c r="Q64" s="147">
        <v>192</v>
      </c>
      <c r="R64" s="147"/>
      <c r="S64" s="147" t="s">
        <v>1090</v>
      </c>
      <c r="T64" s="147">
        <v>0</v>
      </c>
      <c r="U64" s="147" t="s">
        <v>1091</v>
      </c>
      <c r="V64" s="147" t="s">
        <v>967</v>
      </c>
      <c r="AB64" s="147" t="s">
        <v>4614</v>
      </c>
      <c r="AC64" s="147">
        <v>222</v>
      </c>
      <c r="AD64" s="223">
        <v>43311</v>
      </c>
      <c r="AE64" s="223">
        <v>43395</v>
      </c>
      <c r="AF64" s="147" t="s">
        <v>817</v>
      </c>
    </row>
    <row r="65" spans="16:32" x14ac:dyDescent="0.25">
      <c r="P65" s="147" t="s">
        <v>830</v>
      </c>
      <c r="Q65" s="147">
        <v>192</v>
      </c>
      <c r="R65" s="147"/>
      <c r="S65" s="147" t="s">
        <v>1092</v>
      </c>
      <c r="T65" s="147">
        <v>0</v>
      </c>
      <c r="U65" s="147" t="s">
        <v>1093</v>
      </c>
      <c r="V65" s="147" t="s">
        <v>967</v>
      </c>
      <c r="AB65" s="147" t="s">
        <v>2310</v>
      </c>
      <c r="AC65" s="147">
        <v>222</v>
      </c>
      <c r="AD65" s="223">
        <v>43311</v>
      </c>
      <c r="AE65" s="223">
        <v>43395</v>
      </c>
      <c r="AF65" s="147" t="s">
        <v>817</v>
      </c>
    </row>
    <row r="66" spans="16:32" x14ac:dyDescent="0.25">
      <c r="P66" s="147" t="s">
        <v>830</v>
      </c>
      <c r="Q66" s="147">
        <v>192</v>
      </c>
      <c r="R66" s="147"/>
      <c r="S66" s="147" t="s">
        <v>1094</v>
      </c>
      <c r="T66" s="147">
        <v>0</v>
      </c>
      <c r="U66" s="147" t="s">
        <v>1095</v>
      </c>
      <c r="V66" s="147" t="s">
        <v>967</v>
      </c>
      <c r="AB66" s="147" t="s">
        <v>1109</v>
      </c>
      <c r="AC66" s="147">
        <v>222</v>
      </c>
      <c r="AD66" s="223">
        <v>43311</v>
      </c>
      <c r="AE66" s="223">
        <v>43395</v>
      </c>
      <c r="AF66" s="147" t="s">
        <v>817</v>
      </c>
    </row>
    <row r="67" spans="16:32" x14ac:dyDescent="0.25">
      <c r="P67" s="147" t="s">
        <v>830</v>
      </c>
      <c r="Q67" s="147">
        <v>192</v>
      </c>
      <c r="R67" s="147"/>
      <c r="S67" s="147" t="s">
        <v>1096</v>
      </c>
      <c r="T67" s="147">
        <v>0</v>
      </c>
      <c r="U67" s="147" t="s">
        <v>1097</v>
      </c>
      <c r="V67" s="147" t="s">
        <v>967</v>
      </c>
      <c r="AB67" s="147" t="s">
        <v>1111</v>
      </c>
      <c r="AC67" s="147">
        <v>222</v>
      </c>
      <c r="AD67" s="223">
        <v>43311</v>
      </c>
      <c r="AE67" s="223">
        <v>43395</v>
      </c>
      <c r="AF67" s="147" t="s">
        <v>817</v>
      </c>
    </row>
    <row r="68" spans="16:32" x14ac:dyDescent="0.25">
      <c r="P68" s="147" t="s">
        <v>830</v>
      </c>
      <c r="Q68" s="147">
        <v>192</v>
      </c>
      <c r="R68" s="147"/>
      <c r="S68" s="147" t="s">
        <v>1098</v>
      </c>
      <c r="T68" s="147">
        <v>0</v>
      </c>
      <c r="U68" s="147" t="s">
        <v>1099</v>
      </c>
      <c r="V68" s="147" t="s">
        <v>967</v>
      </c>
      <c r="AB68" s="147" t="s">
        <v>1113</v>
      </c>
      <c r="AC68" s="147">
        <v>222</v>
      </c>
      <c r="AD68" s="223">
        <v>43311</v>
      </c>
      <c r="AE68" s="223">
        <v>43395</v>
      </c>
      <c r="AF68" s="147" t="s">
        <v>817</v>
      </c>
    </row>
    <row r="69" spans="16:32" x14ac:dyDescent="0.25">
      <c r="P69" s="147" t="s">
        <v>830</v>
      </c>
      <c r="Q69" s="147">
        <v>192</v>
      </c>
      <c r="R69" s="147"/>
      <c r="S69" s="147" t="s">
        <v>1100</v>
      </c>
      <c r="T69" s="147">
        <v>0</v>
      </c>
      <c r="U69" s="147" t="s">
        <v>1101</v>
      </c>
      <c r="V69" s="147" t="s">
        <v>967</v>
      </c>
      <c r="AB69" s="147" t="s">
        <v>1115</v>
      </c>
      <c r="AC69" s="147">
        <v>222</v>
      </c>
      <c r="AD69" s="223">
        <v>43311</v>
      </c>
      <c r="AE69" s="223">
        <v>43395</v>
      </c>
      <c r="AF69" s="147" t="s">
        <v>817</v>
      </c>
    </row>
    <row r="70" spans="16:32" x14ac:dyDescent="0.25">
      <c r="P70" s="147" t="s">
        <v>830</v>
      </c>
      <c r="Q70" s="147">
        <v>192</v>
      </c>
      <c r="R70" s="147"/>
      <c r="S70" s="147" t="s">
        <v>1102</v>
      </c>
      <c r="T70" s="147">
        <v>0</v>
      </c>
      <c r="U70" s="147" t="s">
        <v>1103</v>
      </c>
      <c r="V70" s="147" t="s">
        <v>967</v>
      </c>
      <c r="AB70" s="147" t="s">
        <v>3664</v>
      </c>
      <c r="AC70" s="147">
        <v>222</v>
      </c>
      <c r="AD70" s="223">
        <v>43311</v>
      </c>
      <c r="AE70" s="223">
        <v>43395</v>
      </c>
      <c r="AF70" s="147" t="s">
        <v>817</v>
      </c>
    </row>
    <row r="71" spans="16:32" x14ac:dyDescent="0.25">
      <c r="P71" s="147" t="s">
        <v>830</v>
      </c>
      <c r="Q71" s="147">
        <v>192</v>
      </c>
      <c r="R71" s="147"/>
      <c r="S71" s="147" t="s">
        <v>1104</v>
      </c>
      <c r="T71" s="147">
        <v>0</v>
      </c>
      <c r="U71" s="147" t="s">
        <v>1105</v>
      </c>
      <c r="V71" s="147" t="s">
        <v>967</v>
      </c>
      <c r="AB71" s="147" t="s">
        <v>2567</v>
      </c>
      <c r="AC71" s="147">
        <v>222</v>
      </c>
      <c r="AD71" s="223">
        <v>43311</v>
      </c>
      <c r="AE71" s="223">
        <v>43395</v>
      </c>
      <c r="AF71" s="147" t="s">
        <v>817</v>
      </c>
    </row>
    <row r="72" spans="16:32" x14ac:dyDescent="0.25">
      <c r="P72" s="147" t="s">
        <v>830</v>
      </c>
      <c r="Q72" s="147">
        <v>192</v>
      </c>
      <c r="R72" s="147"/>
      <c r="S72" s="147" t="s">
        <v>1106</v>
      </c>
      <c r="T72" s="147">
        <v>0</v>
      </c>
      <c r="U72" s="147" t="s">
        <v>1107</v>
      </c>
      <c r="V72" s="147" t="s">
        <v>967</v>
      </c>
      <c r="AB72" s="147" t="s">
        <v>1117</v>
      </c>
      <c r="AC72" s="147">
        <v>222</v>
      </c>
      <c r="AD72" s="223">
        <v>43311</v>
      </c>
      <c r="AE72" s="223">
        <v>43395</v>
      </c>
      <c r="AF72" s="147" t="s">
        <v>817</v>
      </c>
    </row>
    <row r="73" spans="16:32" x14ac:dyDescent="0.25">
      <c r="P73" s="147" t="s">
        <v>830</v>
      </c>
      <c r="Q73" s="147">
        <v>192</v>
      </c>
      <c r="R73" s="147"/>
      <c r="S73" s="147" t="s">
        <v>1108</v>
      </c>
      <c r="T73" s="147">
        <v>0</v>
      </c>
      <c r="U73" s="147" t="s">
        <v>1109</v>
      </c>
      <c r="V73" s="147" t="s">
        <v>967</v>
      </c>
      <c r="AB73" s="147" t="s">
        <v>4616</v>
      </c>
      <c r="AC73" s="147">
        <v>222</v>
      </c>
      <c r="AD73" s="223">
        <v>43311</v>
      </c>
      <c r="AE73" s="223">
        <v>43395</v>
      </c>
      <c r="AF73" s="147" t="s">
        <v>817</v>
      </c>
    </row>
    <row r="74" spans="16:32" x14ac:dyDescent="0.25">
      <c r="P74" s="147" t="s">
        <v>830</v>
      </c>
      <c r="Q74" s="147">
        <v>192</v>
      </c>
      <c r="R74" s="147"/>
      <c r="S74" s="147" t="s">
        <v>1110</v>
      </c>
      <c r="T74" s="147">
        <v>0</v>
      </c>
      <c r="U74" s="147" t="s">
        <v>1111</v>
      </c>
      <c r="V74" s="147" t="s">
        <v>967</v>
      </c>
      <c r="AB74" s="147" t="s">
        <v>1127</v>
      </c>
      <c r="AC74" s="147">
        <v>222</v>
      </c>
      <c r="AD74" s="223">
        <v>43311</v>
      </c>
      <c r="AE74" s="223">
        <v>43395</v>
      </c>
      <c r="AF74" s="147" t="s">
        <v>817</v>
      </c>
    </row>
    <row r="75" spans="16:32" x14ac:dyDescent="0.25">
      <c r="P75" s="147" t="s">
        <v>830</v>
      </c>
      <c r="Q75" s="147">
        <v>192</v>
      </c>
      <c r="R75" s="147"/>
      <c r="S75" s="147" t="s">
        <v>1112</v>
      </c>
      <c r="T75" s="147">
        <v>0</v>
      </c>
      <c r="U75" s="147" t="s">
        <v>1113</v>
      </c>
      <c r="V75" s="147" t="s">
        <v>967</v>
      </c>
      <c r="AB75" s="147" t="s">
        <v>2822</v>
      </c>
      <c r="AC75" s="147">
        <v>222</v>
      </c>
      <c r="AD75" s="223">
        <v>43311</v>
      </c>
      <c r="AE75" s="223">
        <v>43395</v>
      </c>
      <c r="AF75" s="147" t="s">
        <v>817</v>
      </c>
    </row>
    <row r="76" spans="16:32" x14ac:dyDescent="0.25">
      <c r="P76" s="147" t="s">
        <v>830</v>
      </c>
      <c r="Q76" s="147">
        <v>192</v>
      </c>
      <c r="R76" s="147"/>
      <c r="S76" s="147" t="s">
        <v>1114</v>
      </c>
      <c r="T76" s="147">
        <v>0</v>
      </c>
      <c r="U76" s="147" t="s">
        <v>1115</v>
      </c>
      <c r="V76" s="147" t="s">
        <v>967</v>
      </c>
      <c r="AB76" s="147" t="s">
        <v>1129</v>
      </c>
      <c r="AC76" s="147">
        <v>222</v>
      </c>
      <c r="AD76" s="223">
        <v>43311</v>
      </c>
      <c r="AE76" s="223">
        <v>43395</v>
      </c>
      <c r="AF76" s="147" t="s">
        <v>817</v>
      </c>
    </row>
    <row r="77" spans="16:32" x14ac:dyDescent="0.25">
      <c r="P77" s="147" t="s">
        <v>830</v>
      </c>
      <c r="Q77" s="147">
        <v>192</v>
      </c>
      <c r="R77" s="147"/>
      <c r="S77" s="147" t="s">
        <v>1116</v>
      </c>
      <c r="T77" s="147">
        <v>0</v>
      </c>
      <c r="U77" s="147" t="s">
        <v>1117</v>
      </c>
      <c r="V77" s="147" t="s">
        <v>967</v>
      </c>
      <c r="AB77" s="147" t="s">
        <v>2571</v>
      </c>
      <c r="AC77" s="147">
        <v>222</v>
      </c>
      <c r="AD77" s="223">
        <v>43311</v>
      </c>
      <c r="AE77" s="223">
        <v>43395</v>
      </c>
      <c r="AF77" s="147" t="s">
        <v>817</v>
      </c>
    </row>
    <row r="78" spans="16:32" x14ac:dyDescent="0.25">
      <c r="P78" s="147" t="s">
        <v>830</v>
      </c>
      <c r="Q78" s="147">
        <v>192</v>
      </c>
      <c r="R78" s="147"/>
      <c r="S78" s="147" t="s">
        <v>1118</v>
      </c>
      <c r="T78" s="147">
        <v>0</v>
      </c>
      <c r="U78" s="147" t="s">
        <v>1119</v>
      </c>
      <c r="V78" s="147" t="s">
        <v>967</v>
      </c>
      <c r="AB78" s="147" t="s">
        <v>2824</v>
      </c>
      <c r="AC78" s="147">
        <v>222</v>
      </c>
      <c r="AD78" s="223">
        <v>43311</v>
      </c>
      <c r="AE78" s="223">
        <v>43395</v>
      </c>
      <c r="AF78" s="147" t="s">
        <v>817</v>
      </c>
    </row>
    <row r="79" spans="16:32" x14ac:dyDescent="0.25">
      <c r="P79" s="147" t="s">
        <v>830</v>
      </c>
      <c r="Q79" s="147">
        <v>192</v>
      </c>
      <c r="R79" s="147"/>
      <c r="S79" s="147" t="s">
        <v>1120</v>
      </c>
      <c r="T79" s="147">
        <v>0</v>
      </c>
      <c r="U79" s="147" t="s">
        <v>1121</v>
      </c>
      <c r="V79" s="147" t="s">
        <v>967</v>
      </c>
      <c r="AB79" s="147" t="s">
        <v>2826</v>
      </c>
      <c r="AC79" s="147">
        <v>222</v>
      </c>
      <c r="AD79" s="223">
        <v>43311</v>
      </c>
      <c r="AE79" s="223">
        <v>43395</v>
      </c>
      <c r="AF79" s="147" t="s">
        <v>817</v>
      </c>
    </row>
    <row r="80" spans="16:32" x14ac:dyDescent="0.25">
      <c r="P80" s="147" t="s">
        <v>830</v>
      </c>
      <c r="Q80" s="147">
        <v>192</v>
      </c>
      <c r="R80" s="147"/>
      <c r="S80" s="147" t="s">
        <v>1122</v>
      </c>
      <c r="T80" s="147">
        <v>0</v>
      </c>
      <c r="U80" s="147" t="s">
        <v>1123</v>
      </c>
      <c r="V80" s="147" t="s">
        <v>967</v>
      </c>
      <c r="AB80" s="147" t="s">
        <v>2830</v>
      </c>
      <c r="AC80" s="147">
        <v>222</v>
      </c>
      <c r="AD80" s="223">
        <v>43311</v>
      </c>
      <c r="AE80" s="223">
        <v>43395</v>
      </c>
      <c r="AF80" s="147" t="s">
        <v>817</v>
      </c>
    </row>
    <row r="81" spans="16:32" x14ac:dyDescent="0.25">
      <c r="P81" s="147" t="s">
        <v>830</v>
      </c>
      <c r="Q81" s="147">
        <v>192</v>
      </c>
      <c r="R81" s="147"/>
      <c r="S81" s="147" t="s">
        <v>1124</v>
      </c>
      <c r="T81" s="147">
        <v>0</v>
      </c>
      <c r="U81" s="147" t="s">
        <v>1125</v>
      </c>
      <c r="V81" s="147" t="s">
        <v>967</v>
      </c>
      <c r="AB81" s="147" t="s">
        <v>4863</v>
      </c>
      <c r="AC81" s="147">
        <v>222</v>
      </c>
      <c r="AD81" s="223">
        <v>43311</v>
      </c>
      <c r="AE81" s="223">
        <v>43395</v>
      </c>
      <c r="AF81" s="147" t="s">
        <v>817</v>
      </c>
    </row>
    <row r="82" spans="16:32" x14ac:dyDescent="0.25">
      <c r="P82" s="147" t="s">
        <v>830</v>
      </c>
      <c r="Q82" s="147">
        <v>192</v>
      </c>
      <c r="R82" s="147"/>
      <c r="S82" s="147" t="s">
        <v>1126</v>
      </c>
      <c r="T82" s="147">
        <v>0</v>
      </c>
      <c r="U82" s="147" t="s">
        <v>1127</v>
      </c>
      <c r="V82" s="147" t="s">
        <v>967</v>
      </c>
      <c r="AB82" s="147" t="s">
        <v>4865</v>
      </c>
      <c r="AC82" s="147">
        <v>222</v>
      </c>
      <c r="AD82" s="223">
        <v>43311</v>
      </c>
      <c r="AE82" s="223">
        <v>43395</v>
      </c>
      <c r="AF82" s="147" t="s">
        <v>817</v>
      </c>
    </row>
    <row r="83" spans="16:32" x14ac:dyDescent="0.25">
      <c r="P83" s="147" t="s">
        <v>830</v>
      </c>
      <c r="Q83" s="147">
        <v>192</v>
      </c>
      <c r="R83" s="147"/>
      <c r="S83" s="147" t="s">
        <v>1128</v>
      </c>
      <c r="T83" s="147">
        <v>0</v>
      </c>
      <c r="U83" s="147" t="s">
        <v>1129</v>
      </c>
      <c r="V83" s="147" t="s">
        <v>967</v>
      </c>
      <c r="AB83" s="147" t="s">
        <v>4867</v>
      </c>
      <c r="AC83" s="147">
        <v>222</v>
      </c>
      <c r="AD83" s="223">
        <v>43311</v>
      </c>
      <c r="AE83" s="223">
        <v>43395</v>
      </c>
      <c r="AF83" s="147" t="s">
        <v>817</v>
      </c>
    </row>
    <row r="84" spans="16:32" x14ac:dyDescent="0.25">
      <c r="P84" s="147" t="s">
        <v>830</v>
      </c>
      <c r="Q84" s="147">
        <v>192</v>
      </c>
      <c r="R84" s="147"/>
      <c r="S84" s="147" t="s">
        <v>1130</v>
      </c>
      <c r="T84" s="147">
        <v>0</v>
      </c>
      <c r="U84" s="147" t="s">
        <v>1131</v>
      </c>
      <c r="V84" s="147" t="s">
        <v>967</v>
      </c>
      <c r="AB84" s="147" t="s">
        <v>4869</v>
      </c>
      <c r="AC84" s="147">
        <v>222</v>
      </c>
      <c r="AD84" s="223">
        <v>43311</v>
      </c>
      <c r="AE84" s="223">
        <v>43395</v>
      </c>
      <c r="AF84" s="147" t="s">
        <v>817</v>
      </c>
    </row>
    <row r="85" spans="16:32" x14ac:dyDescent="0.25">
      <c r="P85" s="147" t="s">
        <v>830</v>
      </c>
      <c r="Q85" s="147">
        <v>192</v>
      </c>
      <c r="R85" s="147"/>
      <c r="S85" s="147" t="s">
        <v>1132</v>
      </c>
      <c r="T85" s="147">
        <v>0</v>
      </c>
      <c r="U85" s="147" t="s">
        <v>1133</v>
      </c>
      <c r="V85" s="147" t="s">
        <v>967</v>
      </c>
      <c r="AB85" s="147" t="s">
        <v>1175</v>
      </c>
      <c r="AC85" s="147">
        <v>222</v>
      </c>
      <c r="AD85" s="223">
        <v>43311</v>
      </c>
      <c r="AE85" s="223">
        <v>43395</v>
      </c>
      <c r="AF85" s="147" t="s">
        <v>817</v>
      </c>
    </row>
    <row r="86" spans="16:32" x14ac:dyDescent="0.25">
      <c r="P86" s="147" t="s">
        <v>830</v>
      </c>
      <c r="Q86" s="147">
        <v>192</v>
      </c>
      <c r="R86" s="147"/>
      <c r="S86" s="147" t="s">
        <v>1134</v>
      </c>
      <c r="T86" s="147">
        <v>0</v>
      </c>
      <c r="U86" s="147" t="s">
        <v>1135</v>
      </c>
      <c r="V86" s="147" t="s">
        <v>967</v>
      </c>
      <c r="AB86" s="147" t="s">
        <v>1179</v>
      </c>
      <c r="AC86" s="147">
        <v>222</v>
      </c>
      <c r="AD86" s="223">
        <v>43311</v>
      </c>
      <c r="AE86" s="223">
        <v>43395</v>
      </c>
      <c r="AF86" s="147" t="s">
        <v>817</v>
      </c>
    </row>
    <row r="87" spans="16:32" x14ac:dyDescent="0.25">
      <c r="P87" s="147" t="s">
        <v>830</v>
      </c>
      <c r="Q87" s="147">
        <v>192</v>
      </c>
      <c r="R87" s="147"/>
      <c r="S87" s="147" t="s">
        <v>1136</v>
      </c>
      <c r="T87" s="147">
        <v>0</v>
      </c>
      <c r="U87" s="147" t="s">
        <v>1137</v>
      </c>
      <c r="V87" s="147" t="s">
        <v>967</v>
      </c>
      <c r="AB87" s="147" t="s">
        <v>1181</v>
      </c>
      <c r="AC87" s="147">
        <v>222</v>
      </c>
      <c r="AD87" s="223">
        <v>43311</v>
      </c>
      <c r="AE87" s="223">
        <v>43395</v>
      </c>
      <c r="AF87" s="147" t="s">
        <v>817</v>
      </c>
    </row>
    <row r="88" spans="16:32" x14ac:dyDescent="0.25">
      <c r="P88" s="147" t="s">
        <v>830</v>
      </c>
      <c r="Q88" s="147">
        <v>192</v>
      </c>
      <c r="R88" s="147"/>
      <c r="S88" s="147" t="s">
        <v>1138</v>
      </c>
      <c r="T88" s="147">
        <v>0</v>
      </c>
      <c r="U88" s="147" t="s">
        <v>1139</v>
      </c>
      <c r="V88" s="147" t="s">
        <v>967</v>
      </c>
      <c r="AB88" s="147" t="s">
        <v>1183</v>
      </c>
      <c r="AC88" s="147">
        <v>222</v>
      </c>
      <c r="AD88" s="223">
        <v>43311</v>
      </c>
      <c r="AE88" s="223">
        <v>43395</v>
      </c>
      <c r="AF88" s="147" t="s">
        <v>817</v>
      </c>
    </row>
    <row r="89" spans="16:32" x14ac:dyDescent="0.25">
      <c r="P89" s="147" t="s">
        <v>830</v>
      </c>
      <c r="Q89" s="147">
        <v>192</v>
      </c>
      <c r="R89" s="147"/>
      <c r="S89" s="147" t="s">
        <v>1140</v>
      </c>
      <c r="T89" s="147">
        <v>0</v>
      </c>
      <c r="U89" s="147" t="s">
        <v>1141</v>
      </c>
      <c r="V89" s="147" t="s">
        <v>967</v>
      </c>
      <c r="AB89" s="147" t="s">
        <v>1185</v>
      </c>
      <c r="AC89" s="147">
        <v>222</v>
      </c>
      <c r="AD89" s="223">
        <v>43311</v>
      </c>
      <c r="AE89" s="223">
        <v>43395</v>
      </c>
      <c r="AF89" s="147" t="s">
        <v>817</v>
      </c>
    </row>
    <row r="90" spans="16:32" x14ac:dyDescent="0.25">
      <c r="P90" s="147" t="s">
        <v>830</v>
      </c>
      <c r="Q90" s="147">
        <v>192</v>
      </c>
      <c r="R90" s="147"/>
      <c r="S90" s="147" t="s">
        <v>1142</v>
      </c>
      <c r="T90" s="147">
        <v>0</v>
      </c>
      <c r="U90" s="147" t="s">
        <v>1143</v>
      </c>
      <c r="V90" s="147" t="s">
        <v>967</v>
      </c>
      <c r="AB90" s="147" t="s">
        <v>1189</v>
      </c>
      <c r="AC90" s="147">
        <v>222</v>
      </c>
      <c r="AD90" s="223">
        <v>43311</v>
      </c>
      <c r="AE90" s="223">
        <v>43395</v>
      </c>
      <c r="AF90" s="147" t="s">
        <v>817</v>
      </c>
    </row>
    <row r="91" spans="16:32" x14ac:dyDescent="0.25">
      <c r="P91" s="147" t="s">
        <v>830</v>
      </c>
      <c r="Q91" s="147">
        <v>192</v>
      </c>
      <c r="R91" s="147"/>
      <c r="S91" s="147" t="s">
        <v>1144</v>
      </c>
      <c r="T91" s="147">
        <v>0</v>
      </c>
      <c r="U91" s="147" t="s">
        <v>1145</v>
      </c>
      <c r="V91" s="147" t="s">
        <v>967</v>
      </c>
      <c r="AB91" s="147" t="s">
        <v>1201</v>
      </c>
      <c r="AC91" s="147">
        <v>222</v>
      </c>
      <c r="AD91" s="223">
        <v>43311</v>
      </c>
      <c r="AE91" s="223">
        <v>43395</v>
      </c>
      <c r="AF91" s="147" t="s">
        <v>817</v>
      </c>
    </row>
    <row r="92" spans="16:32" x14ac:dyDescent="0.25">
      <c r="P92" s="147" t="s">
        <v>830</v>
      </c>
      <c r="Q92" s="147">
        <v>192</v>
      </c>
      <c r="R92" s="147"/>
      <c r="S92" s="147" t="s">
        <v>1146</v>
      </c>
      <c r="T92" s="147">
        <v>0</v>
      </c>
      <c r="U92" s="147" t="s">
        <v>1147</v>
      </c>
      <c r="V92" s="147" t="s">
        <v>967</v>
      </c>
      <c r="AB92" s="147" t="s">
        <v>1203</v>
      </c>
      <c r="AC92" s="147">
        <v>222</v>
      </c>
      <c r="AD92" s="223">
        <v>43311</v>
      </c>
      <c r="AE92" s="223">
        <v>43395</v>
      </c>
      <c r="AF92" s="147" t="s">
        <v>817</v>
      </c>
    </row>
    <row r="93" spans="16:32" x14ac:dyDescent="0.25">
      <c r="P93" s="147" t="s">
        <v>830</v>
      </c>
      <c r="Q93" s="147">
        <v>192</v>
      </c>
      <c r="R93" s="147"/>
      <c r="S93" s="147" t="s">
        <v>1148</v>
      </c>
      <c r="T93" s="147">
        <v>0</v>
      </c>
      <c r="U93" s="147" t="s">
        <v>1149</v>
      </c>
      <c r="V93" s="147" t="s">
        <v>967</v>
      </c>
      <c r="AB93" s="147" t="s">
        <v>1229</v>
      </c>
      <c r="AC93" s="147">
        <v>222</v>
      </c>
      <c r="AD93" s="223">
        <v>43311</v>
      </c>
      <c r="AE93" s="223">
        <v>43395</v>
      </c>
      <c r="AF93" s="147" t="s">
        <v>817</v>
      </c>
    </row>
    <row r="94" spans="16:32" x14ac:dyDescent="0.25">
      <c r="P94" s="147" t="s">
        <v>830</v>
      </c>
      <c r="Q94" s="147">
        <v>192</v>
      </c>
      <c r="R94" s="147"/>
      <c r="S94" s="147" t="s">
        <v>1150</v>
      </c>
      <c r="T94" s="147">
        <v>0</v>
      </c>
      <c r="U94" s="147" t="s">
        <v>1151</v>
      </c>
      <c r="V94" s="147" t="s">
        <v>967</v>
      </c>
      <c r="AB94" s="147" t="s">
        <v>1231</v>
      </c>
      <c r="AC94" s="147">
        <v>222</v>
      </c>
      <c r="AD94" s="223">
        <v>43311</v>
      </c>
      <c r="AE94" s="223">
        <v>43395</v>
      </c>
      <c r="AF94" s="147" t="s">
        <v>817</v>
      </c>
    </row>
    <row r="95" spans="16:32" x14ac:dyDescent="0.25">
      <c r="P95" s="147" t="s">
        <v>830</v>
      </c>
      <c r="Q95" s="147">
        <v>192</v>
      </c>
      <c r="R95" s="147"/>
      <c r="S95" s="147" t="s">
        <v>1152</v>
      </c>
      <c r="T95" s="147">
        <v>0</v>
      </c>
      <c r="U95" s="147" t="s">
        <v>1153</v>
      </c>
      <c r="V95" s="147" t="s">
        <v>967</v>
      </c>
      <c r="AB95" s="147" t="s">
        <v>1233</v>
      </c>
      <c r="AC95" s="147">
        <v>222</v>
      </c>
      <c r="AD95" s="223">
        <v>43311</v>
      </c>
      <c r="AE95" s="223">
        <v>43395</v>
      </c>
      <c r="AF95" s="147" t="s">
        <v>817</v>
      </c>
    </row>
    <row r="96" spans="16:32" x14ac:dyDescent="0.25">
      <c r="P96" s="147" t="s">
        <v>830</v>
      </c>
      <c r="Q96" s="147">
        <v>192</v>
      </c>
      <c r="R96" s="147"/>
      <c r="S96" s="147" t="s">
        <v>1154</v>
      </c>
      <c r="T96" s="147">
        <v>0</v>
      </c>
      <c r="U96" s="147" t="s">
        <v>1155</v>
      </c>
      <c r="V96" s="147" t="s">
        <v>967</v>
      </c>
      <c r="AB96" s="147" t="s">
        <v>3089</v>
      </c>
      <c r="AC96" s="147">
        <v>222</v>
      </c>
      <c r="AD96" s="223">
        <v>43311</v>
      </c>
      <c r="AE96" s="223">
        <v>43395</v>
      </c>
      <c r="AF96" s="147" t="s">
        <v>817</v>
      </c>
    </row>
    <row r="97" spans="16:32" x14ac:dyDescent="0.25">
      <c r="P97" s="147" t="s">
        <v>830</v>
      </c>
      <c r="Q97" s="147">
        <v>192</v>
      </c>
      <c r="R97" s="147"/>
      <c r="S97" s="147" t="s">
        <v>1156</v>
      </c>
      <c r="T97" s="147">
        <v>0</v>
      </c>
      <c r="U97" s="147" t="s">
        <v>1157</v>
      </c>
      <c r="V97" s="147" t="s">
        <v>967</v>
      </c>
      <c r="AB97" s="147" t="s">
        <v>3091</v>
      </c>
      <c r="AC97" s="147">
        <v>222</v>
      </c>
      <c r="AD97" s="223">
        <v>43311</v>
      </c>
      <c r="AE97" s="223">
        <v>43395</v>
      </c>
      <c r="AF97" s="147" t="s">
        <v>817</v>
      </c>
    </row>
    <row r="98" spans="16:32" x14ac:dyDescent="0.25">
      <c r="P98" s="147" t="s">
        <v>830</v>
      </c>
      <c r="Q98" s="147">
        <v>192</v>
      </c>
      <c r="R98" s="147"/>
      <c r="S98" s="147" t="s">
        <v>1158</v>
      </c>
      <c r="T98" s="147">
        <v>0</v>
      </c>
      <c r="U98" s="147" t="s">
        <v>1159</v>
      </c>
      <c r="V98" s="147" t="s">
        <v>967</v>
      </c>
      <c r="AB98" s="147" t="s">
        <v>3093</v>
      </c>
      <c r="AC98" s="147">
        <v>222</v>
      </c>
      <c r="AD98" s="223">
        <v>43311</v>
      </c>
      <c r="AE98" s="223">
        <v>43395</v>
      </c>
      <c r="AF98" s="147" t="s">
        <v>817</v>
      </c>
    </row>
    <row r="99" spans="16:32" x14ac:dyDescent="0.25">
      <c r="P99" s="147" t="s">
        <v>830</v>
      </c>
      <c r="Q99" s="147">
        <v>192</v>
      </c>
      <c r="R99" s="147"/>
      <c r="S99" s="147" t="s">
        <v>1160</v>
      </c>
      <c r="T99" s="147">
        <v>0</v>
      </c>
      <c r="U99" s="147" t="s">
        <v>1161</v>
      </c>
      <c r="V99" s="147" t="s">
        <v>967</v>
      </c>
      <c r="AB99" s="147" t="s">
        <v>3095</v>
      </c>
      <c r="AC99" s="147">
        <v>222</v>
      </c>
      <c r="AD99" s="223">
        <v>43311</v>
      </c>
      <c r="AE99" s="223">
        <v>43395</v>
      </c>
      <c r="AF99" s="147" t="s">
        <v>817</v>
      </c>
    </row>
    <row r="100" spans="16:32" x14ac:dyDescent="0.25">
      <c r="P100" s="147" t="s">
        <v>830</v>
      </c>
      <c r="Q100" s="147">
        <v>192</v>
      </c>
      <c r="R100" s="147"/>
      <c r="S100" s="147" t="s">
        <v>1162</v>
      </c>
      <c r="T100" s="147">
        <v>0</v>
      </c>
      <c r="U100" s="147" t="s">
        <v>1163</v>
      </c>
      <c r="V100" s="147" t="s">
        <v>967</v>
      </c>
      <c r="AB100" s="147" t="s">
        <v>3097</v>
      </c>
      <c r="AC100" s="147">
        <v>222</v>
      </c>
      <c r="AD100" s="223">
        <v>43311</v>
      </c>
      <c r="AE100" s="223">
        <v>43395</v>
      </c>
      <c r="AF100" s="147" t="s">
        <v>817</v>
      </c>
    </row>
    <row r="101" spans="16:32" x14ac:dyDescent="0.25">
      <c r="P101" s="147" t="s">
        <v>830</v>
      </c>
      <c r="Q101" s="147">
        <v>192</v>
      </c>
      <c r="R101" s="147"/>
      <c r="S101" s="147" t="s">
        <v>1164</v>
      </c>
      <c r="T101" s="147">
        <v>0</v>
      </c>
      <c r="U101" s="147" t="s">
        <v>1165</v>
      </c>
      <c r="V101" s="147" t="s">
        <v>967</v>
      </c>
      <c r="AB101" s="147" t="s">
        <v>3099</v>
      </c>
      <c r="AC101" s="147">
        <v>222</v>
      </c>
      <c r="AD101" s="223">
        <v>43311</v>
      </c>
      <c r="AE101" s="223">
        <v>43395</v>
      </c>
      <c r="AF101" s="147" t="s">
        <v>817</v>
      </c>
    </row>
    <row r="102" spans="16:32" x14ac:dyDescent="0.25">
      <c r="P102" s="147" t="s">
        <v>830</v>
      </c>
      <c r="Q102" s="147">
        <v>192</v>
      </c>
      <c r="R102" s="147"/>
      <c r="S102" s="147" t="s">
        <v>1166</v>
      </c>
      <c r="T102" s="147">
        <v>0</v>
      </c>
      <c r="U102" s="147" t="s">
        <v>1167</v>
      </c>
      <c r="V102" s="147" t="s">
        <v>967</v>
      </c>
      <c r="AB102" s="147" t="s">
        <v>3101</v>
      </c>
      <c r="AC102" s="147">
        <v>222</v>
      </c>
      <c r="AD102" s="223">
        <v>43311</v>
      </c>
      <c r="AE102" s="223">
        <v>43395</v>
      </c>
      <c r="AF102" s="147" t="s">
        <v>817</v>
      </c>
    </row>
    <row r="103" spans="16:32" x14ac:dyDescent="0.25">
      <c r="P103" s="147" t="s">
        <v>830</v>
      </c>
      <c r="Q103" s="147">
        <v>192</v>
      </c>
      <c r="R103" s="147"/>
      <c r="S103" s="147" t="s">
        <v>1168</v>
      </c>
      <c r="T103" s="147">
        <v>0</v>
      </c>
      <c r="U103" s="147" t="s">
        <v>1169</v>
      </c>
      <c r="V103" s="147" t="s">
        <v>967</v>
      </c>
      <c r="AB103" s="147" t="s">
        <v>3103</v>
      </c>
      <c r="AC103" s="147">
        <v>222</v>
      </c>
      <c r="AD103" s="223">
        <v>43311</v>
      </c>
      <c r="AE103" s="223">
        <v>43395</v>
      </c>
      <c r="AF103" s="147" t="s">
        <v>817</v>
      </c>
    </row>
    <row r="104" spans="16:32" x14ac:dyDescent="0.25">
      <c r="P104" s="147" t="s">
        <v>830</v>
      </c>
      <c r="Q104" s="147">
        <v>192</v>
      </c>
      <c r="R104" s="147"/>
      <c r="S104" s="147" t="s">
        <v>1170</v>
      </c>
      <c r="T104" s="147">
        <v>0</v>
      </c>
      <c r="U104" s="147" t="s">
        <v>1171</v>
      </c>
      <c r="V104" s="147" t="s">
        <v>967</v>
      </c>
      <c r="AB104" s="147" t="s">
        <v>3105</v>
      </c>
      <c r="AC104" s="147">
        <v>222</v>
      </c>
      <c r="AD104" s="223">
        <v>43311</v>
      </c>
      <c r="AE104" s="223">
        <v>43395</v>
      </c>
      <c r="AF104" s="147" t="s">
        <v>817</v>
      </c>
    </row>
    <row r="105" spans="16:32" x14ac:dyDescent="0.25">
      <c r="P105" s="147" t="s">
        <v>830</v>
      </c>
      <c r="Q105" s="147">
        <v>192</v>
      </c>
      <c r="R105" s="147"/>
      <c r="S105" s="147" t="s">
        <v>1172</v>
      </c>
      <c r="T105" s="147">
        <v>0</v>
      </c>
      <c r="U105" s="147" t="s">
        <v>1173</v>
      </c>
      <c r="V105" s="147" t="s">
        <v>967</v>
      </c>
      <c r="AB105" s="147" t="s">
        <v>3107</v>
      </c>
      <c r="AC105" s="147">
        <v>222</v>
      </c>
      <c r="AD105" s="223">
        <v>43311</v>
      </c>
      <c r="AE105" s="223">
        <v>43395</v>
      </c>
      <c r="AF105" s="147" t="s">
        <v>817</v>
      </c>
    </row>
    <row r="106" spans="16:32" x14ac:dyDescent="0.25">
      <c r="P106" s="147" t="s">
        <v>830</v>
      </c>
      <c r="Q106" s="147">
        <v>192</v>
      </c>
      <c r="R106" s="147"/>
      <c r="S106" s="147" t="s">
        <v>1174</v>
      </c>
      <c r="T106" s="147">
        <v>0</v>
      </c>
      <c r="U106" s="147" t="s">
        <v>1175</v>
      </c>
      <c r="V106" s="147" t="s">
        <v>967</v>
      </c>
      <c r="AB106" s="147" t="s">
        <v>3109</v>
      </c>
      <c r="AC106" s="147">
        <v>222</v>
      </c>
      <c r="AD106" s="223">
        <v>43311</v>
      </c>
      <c r="AE106" s="223">
        <v>43395</v>
      </c>
      <c r="AF106" s="147" t="s">
        <v>817</v>
      </c>
    </row>
    <row r="107" spans="16:32" x14ac:dyDescent="0.25">
      <c r="P107" s="147" t="s">
        <v>830</v>
      </c>
      <c r="Q107" s="147">
        <v>192</v>
      </c>
      <c r="R107" s="147"/>
      <c r="S107" s="147" t="s">
        <v>1176</v>
      </c>
      <c r="T107" s="147">
        <v>0</v>
      </c>
      <c r="U107" s="147" t="s">
        <v>1177</v>
      </c>
      <c r="V107" s="147" t="s">
        <v>967</v>
      </c>
      <c r="AB107" s="147" t="s">
        <v>3111</v>
      </c>
      <c r="AC107" s="147">
        <v>222</v>
      </c>
      <c r="AD107" s="223">
        <v>43311</v>
      </c>
      <c r="AE107" s="223">
        <v>43395</v>
      </c>
      <c r="AF107" s="147" t="s">
        <v>817</v>
      </c>
    </row>
    <row r="108" spans="16:32" x14ac:dyDescent="0.25">
      <c r="P108" s="147" t="s">
        <v>830</v>
      </c>
      <c r="Q108" s="147">
        <v>192</v>
      </c>
      <c r="R108" s="147"/>
      <c r="S108" s="147" t="s">
        <v>1178</v>
      </c>
      <c r="T108" s="147">
        <v>0</v>
      </c>
      <c r="U108" s="147" t="s">
        <v>1179</v>
      </c>
      <c r="V108" s="147" t="s">
        <v>967</v>
      </c>
      <c r="AB108" s="147" t="s">
        <v>3113</v>
      </c>
      <c r="AC108" s="147">
        <v>222</v>
      </c>
      <c r="AD108" s="223">
        <v>43311</v>
      </c>
      <c r="AE108" s="223">
        <v>43395</v>
      </c>
      <c r="AF108" s="147" t="s">
        <v>817</v>
      </c>
    </row>
    <row r="109" spans="16:32" x14ac:dyDescent="0.25">
      <c r="P109" s="147" t="s">
        <v>830</v>
      </c>
      <c r="Q109" s="147">
        <v>192</v>
      </c>
      <c r="R109" s="147"/>
      <c r="S109" s="147" t="s">
        <v>1180</v>
      </c>
      <c r="T109" s="147">
        <v>0</v>
      </c>
      <c r="U109" s="147" t="s">
        <v>1181</v>
      </c>
      <c r="V109" s="147" t="s">
        <v>967</v>
      </c>
      <c r="AB109" s="147" t="s">
        <v>3115</v>
      </c>
      <c r="AC109" s="147">
        <v>222</v>
      </c>
      <c r="AD109" s="223">
        <v>43311</v>
      </c>
      <c r="AE109" s="223">
        <v>43395</v>
      </c>
      <c r="AF109" s="147" t="s">
        <v>817</v>
      </c>
    </row>
    <row r="110" spans="16:32" x14ac:dyDescent="0.25">
      <c r="P110" s="147" t="s">
        <v>830</v>
      </c>
      <c r="Q110" s="147">
        <v>192</v>
      </c>
      <c r="R110" s="147"/>
      <c r="S110" s="147" t="s">
        <v>1182</v>
      </c>
      <c r="T110" s="147">
        <v>0</v>
      </c>
      <c r="U110" s="147" t="s">
        <v>1183</v>
      </c>
      <c r="V110" s="147" t="s">
        <v>967</v>
      </c>
      <c r="AB110" s="147" t="s">
        <v>3117</v>
      </c>
      <c r="AC110" s="147">
        <v>222</v>
      </c>
      <c r="AD110" s="223">
        <v>43311</v>
      </c>
      <c r="AE110" s="223">
        <v>43395</v>
      </c>
      <c r="AF110" s="147" t="s">
        <v>817</v>
      </c>
    </row>
    <row r="111" spans="16:32" x14ac:dyDescent="0.25">
      <c r="P111" s="147" t="s">
        <v>830</v>
      </c>
      <c r="Q111" s="147">
        <v>192</v>
      </c>
      <c r="R111" s="147"/>
      <c r="S111" s="147" t="s">
        <v>1184</v>
      </c>
      <c r="T111" s="147">
        <v>0</v>
      </c>
      <c r="U111" s="147" t="s">
        <v>1185</v>
      </c>
      <c r="V111" s="147" t="s">
        <v>967</v>
      </c>
      <c r="AB111" s="147" t="s">
        <v>3119</v>
      </c>
      <c r="AC111" s="147">
        <v>222</v>
      </c>
      <c r="AD111" s="223">
        <v>43311</v>
      </c>
      <c r="AE111" s="223">
        <v>43395</v>
      </c>
      <c r="AF111" s="147" t="s">
        <v>817</v>
      </c>
    </row>
    <row r="112" spans="16:32" x14ac:dyDescent="0.25">
      <c r="P112" s="147" t="s">
        <v>830</v>
      </c>
      <c r="Q112" s="147">
        <v>192</v>
      </c>
      <c r="R112" s="147"/>
      <c r="S112" s="147" t="s">
        <v>1186</v>
      </c>
      <c r="T112" s="147">
        <v>0</v>
      </c>
      <c r="U112" s="147" t="s">
        <v>1187</v>
      </c>
      <c r="V112" s="147" t="s">
        <v>967</v>
      </c>
      <c r="AB112" s="147" t="s">
        <v>3121</v>
      </c>
      <c r="AC112" s="147">
        <v>222</v>
      </c>
      <c r="AD112" s="223">
        <v>43311</v>
      </c>
      <c r="AE112" s="223">
        <v>43395</v>
      </c>
      <c r="AF112" s="147" t="s">
        <v>817</v>
      </c>
    </row>
    <row r="113" spans="16:32" x14ac:dyDescent="0.25">
      <c r="P113" s="147" t="s">
        <v>830</v>
      </c>
      <c r="Q113" s="147">
        <v>192</v>
      </c>
      <c r="R113" s="147"/>
      <c r="S113" s="147" t="s">
        <v>1188</v>
      </c>
      <c r="T113" s="147">
        <v>0</v>
      </c>
      <c r="U113" s="147" t="s">
        <v>1189</v>
      </c>
      <c r="V113" s="147" t="s">
        <v>967</v>
      </c>
      <c r="AB113" s="147" t="s">
        <v>3123</v>
      </c>
      <c r="AC113" s="147">
        <v>222</v>
      </c>
      <c r="AD113" s="223">
        <v>43311</v>
      </c>
      <c r="AE113" s="223">
        <v>43395</v>
      </c>
      <c r="AF113" s="147" t="s">
        <v>817</v>
      </c>
    </row>
    <row r="114" spans="16:32" x14ac:dyDescent="0.25">
      <c r="P114" s="147" t="s">
        <v>830</v>
      </c>
      <c r="Q114" s="147">
        <v>192</v>
      </c>
      <c r="R114" s="147"/>
      <c r="S114" s="147" t="s">
        <v>1190</v>
      </c>
      <c r="T114" s="147">
        <v>0</v>
      </c>
      <c r="U114" s="147" t="s">
        <v>1191</v>
      </c>
      <c r="V114" s="147" t="s">
        <v>967</v>
      </c>
      <c r="AB114" s="147" t="s">
        <v>3125</v>
      </c>
      <c r="AC114" s="147">
        <v>222</v>
      </c>
      <c r="AD114" s="223">
        <v>43311</v>
      </c>
      <c r="AE114" s="223">
        <v>43395</v>
      </c>
      <c r="AF114" s="147" t="s">
        <v>817</v>
      </c>
    </row>
    <row r="115" spans="16:32" x14ac:dyDescent="0.25">
      <c r="P115" s="147" t="s">
        <v>830</v>
      </c>
      <c r="Q115" s="147">
        <v>192</v>
      </c>
      <c r="R115" s="147"/>
      <c r="S115" s="147" t="s">
        <v>1192</v>
      </c>
      <c r="T115" s="147">
        <v>0</v>
      </c>
      <c r="U115" s="147" t="s">
        <v>1193</v>
      </c>
      <c r="V115" s="147" t="s">
        <v>967</v>
      </c>
      <c r="AB115" s="147" t="s">
        <v>3127</v>
      </c>
      <c r="AC115" s="147">
        <v>222</v>
      </c>
      <c r="AD115" s="223">
        <v>43311</v>
      </c>
      <c r="AE115" s="223">
        <v>43395</v>
      </c>
      <c r="AF115" s="147" t="s">
        <v>817</v>
      </c>
    </row>
    <row r="116" spans="16:32" x14ac:dyDescent="0.25">
      <c r="P116" s="147" t="s">
        <v>830</v>
      </c>
      <c r="Q116" s="147">
        <v>192</v>
      </c>
      <c r="R116" s="147"/>
      <c r="S116" s="147" t="s">
        <v>1194</v>
      </c>
      <c r="T116" s="147">
        <v>0</v>
      </c>
      <c r="U116" s="147" t="s">
        <v>1195</v>
      </c>
      <c r="V116" s="147" t="s">
        <v>967</v>
      </c>
      <c r="AB116" s="147" t="s">
        <v>3129</v>
      </c>
      <c r="AC116" s="147">
        <v>222</v>
      </c>
      <c r="AD116" s="223">
        <v>43311</v>
      </c>
      <c r="AE116" s="223">
        <v>43395</v>
      </c>
      <c r="AF116" s="147" t="s">
        <v>817</v>
      </c>
    </row>
    <row r="117" spans="16:32" x14ac:dyDescent="0.25">
      <c r="P117" s="147" t="s">
        <v>830</v>
      </c>
      <c r="Q117" s="147">
        <v>192</v>
      </c>
      <c r="R117" s="147"/>
      <c r="S117" s="147" t="s">
        <v>1196</v>
      </c>
      <c r="T117" s="147">
        <v>0</v>
      </c>
      <c r="U117" s="147" t="s">
        <v>1197</v>
      </c>
      <c r="V117" s="147" t="s">
        <v>967</v>
      </c>
      <c r="AB117" s="147" t="s">
        <v>3131</v>
      </c>
      <c r="AC117" s="147">
        <v>222</v>
      </c>
      <c r="AD117" s="223">
        <v>43311</v>
      </c>
      <c r="AE117" s="223">
        <v>43395</v>
      </c>
      <c r="AF117" s="147" t="s">
        <v>817</v>
      </c>
    </row>
    <row r="118" spans="16:32" x14ac:dyDescent="0.25">
      <c r="P118" s="147" t="s">
        <v>830</v>
      </c>
      <c r="Q118" s="147">
        <v>192</v>
      </c>
      <c r="R118" s="147"/>
      <c r="S118" s="147" t="s">
        <v>1198</v>
      </c>
      <c r="T118" s="147">
        <v>0</v>
      </c>
      <c r="U118" s="147" t="s">
        <v>1199</v>
      </c>
      <c r="V118" s="147" t="s">
        <v>967</v>
      </c>
      <c r="AB118" s="147" t="s">
        <v>4871</v>
      </c>
      <c r="AC118" s="147">
        <v>222</v>
      </c>
      <c r="AD118" s="223">
        <v>43311</v>
      </c>
      <c r="AE118" s="223">
        <v>43395</v>
      </c>
      <c r="AF118" s="147" t="s">
        <v>817</v>
      </c>
    </row>
    <row r="119" spans="16:32" x14ac:dyDescent="0.25">
      <c r="P119" s="147" t="s">
        <v>830</v>
      </c>
      <c r="Q119" s="147">
        <v>192</v>
      </c>
      <c r="R119" s="147"/>
      <c r="S119" s="147" t="s">
        <v>1200</v>
      </c>
      <c r="T119" s="147">
        <v>0</v>
      </c>
      <c r="U119" s="147" t="s">
        <v>1201</v>
      </c>
      <c r="V119" s="147" t="s">
        <v>967</v>
      </c>
      <c r="AB119" s="147" t="s">
        <v>4873</v>
      </c>
      <c r="AC119" s="147">
        <v>222</v>
      </c>
      <c r="AD119" s="223">
        <v>43311</v>
      </c>
      <c r="AE119" s="223">
        <v>43395</v>
      </c>
      <c r="AF119" s="147" t="s">
        <v>817</v>
      </c>
    </row>
    <row r="120" spans="16:32" x14ac:dyDescent="0.25">
      <c r="P120" s="147" t="s">
        <v>830</v>
      </c>
      <c r="Q120" s="147">
        <v>192</v>
      </c>
      <c r="R120" s="147"/>
      <c r="S120" s="147" t="s">
        <v>1202</v>
      </c>
      <c r="T120" s="147">
        <v>0</v>
      </c>
      <c r="U120" s="147" t="s">
        <v>1203</v>
      </c>
      <c r="V120" s="147" t="s">
        <v>967</v>
      </c>
      <c r="AB120" s="147" t="s">
        <v>3446</v>
      </c>
      <c r="AC120" s="147">
        <v>222</v>
      </c>
      <c r="AD120" s="223">
        <v>43311</v>
      </c>
      <c r="AE120" s="223">
        <v>43395</v>
      </c>
      <c r="AF120" s="147" t="s">
        <v>817</v>
      </c>
    </row>
    <row r="121" spans="16:32" x14ac:dyDescent="0.25">
      <c r="P121" s="147" t="s">
        <v>830</v>
      </c>
      <c r="Q121" s="147">
        <v>192</v>
      </c>
      <c r="R121" s="147"/>
      <c r="S121" s="147" t="s">
        <v>1204</v>
      </c>
      <c r="T121" s="147">
        <v>0</v>
      </c>
      <c r="U121" s="147" t="s">
        <v>1205</v>
      </c>
      <c r="V121" s="147" t="s">
        <v>967</v>
      </c>
      <c r="AB121" s="147" t="s">
        <v>3448</v>
      </c>
      <c r="AC121" s="147">
        <v>222</v>
      </c>
      <c r="AD121" s="223">
        <v>43311</v>
      </c>
      <c r="AE121" s="223">
        <v>43395</v>
      </c>
      <c r="AF121" s="147" t="s">
        <v>817</v>
      </c>
    </row>
    <row r="122" spans="16:32" x14ac:dyDescent="0.25">
      <c r="P122" s="147" t="s">
        <v>830</v>
      </c>
      <c r="Q122" s="147">
        <v>192</v>
      </c>
      <c r="R122" s="147"/>
      <c r="S122" s="147" t="s">
        <v>1206</v>
      </c>
      <c r="T122" s="147">
        <v>0</v>
      </c>
      <c r="U122" s="147" t="s">
        <v>1207</v>
      </c>
      <c r="V122" s="147" t="s">
        <v>967</v>
      </c>
      <c r="AB122" s="147" t="s">
        <v>4875</v>
      </c>
      <c r="AC122" s="147">
        <v>222</v>
      </c>
      <c r="AD122" s="223">
        <v>43311</v>
      </c>
      <c r="AE122" s="223">
        <v>43395</v>
      </c>
      <c r="AF122" s="147" t="s">
        <v>817</v>
      </c>
    </row>
    <row r="123" spans="16:32" x14ac:dyDescent="0.25">
      <c r="P123" s="147" t="s">
        <v>830</v>
      </c>
      <c r="Q123" s="147">
        <v>192</v>
      </c>
      <c r="R123" s="147"/>
      <c r="S123" s="147" t="s">
        <v>1208</v>
      </c>
      <c r="T123" s="147">
        <v>0</v>
      </c>
      <c r="U123" s="147" t="s">
        <v>1209</v>
      </c>
      <c r="V123" s="147" t="s">
        <v>967</v>
      </c>
      <c r="AB123" s="147" t="s">
        <v>4877</v>
      </c>
      <c r="AC123" s="147">
        <v>222</v>
      </c>
      <c r="AD123" s="223">
        <v>43311</v>
      </c>
      <c r="AE123" s="223">
        <v>43395</v>
      </c>
      <c r="AF123" s="147" t="s">
        <v>817</v>
      </c>
    </row>
    <row r="124" spans="16:32" x14ac:dyDescent="0.25">
      <c r="P124" s="147" t="s">
        <v>830</v>
      </c>
      <c r="Q124" s="147">
        <v>192</v>
      </c>
      <c r="R124" s="147"/>
      <c r="S124" s="147" t="s">
        <v>1210</v>
      </c>
      <c r="T124" s="147">
        <v>0</v>
      </c>
      <c r="U124" s="147" t="s">
        <v>1211</v>
      </c>
      <c r="V124" s="147" t="s">
        <v>967</v>
      </c>
      <c r="AB124" s="147" t="s">
        <v>4879</v>
      </c>
      <c r="AC124" s="147">
        <v>222</v>
      </c>
      <c r="AD124" s="223">
        <v>43311</v>
      </c>
      <c r="AE124" s="223">
        <v>43395</v>
      </c>
      <c r="AF124" s="147" t="s">
        <v>817</v>
      </c>
    </row>
    <row r="125" spans="16:32" x14ac:dyDescent="0.25">
      <c r="P125" s="147" t="s">
        <v>830</v>
      </c>
      <c r="Q125" s="147">
        <v>192</v>
      </c>
      <c r="R125" s="147"/>
      <c r="S125" s="147" t="s">
        <v>1212</v>
      </c>
      <c r="T125" s="147">
        <v>0</v>
      </c>
      <c r="U125" s="147" t="s">
        <v>1213</v>
      </c>
      <c r="V125" s="147" t="s">
        <v>967</v>
      </c>
      <c r="AB125" s="147" t="s">
        <v>4881</v>
      </c>
      <c r="AC125" s="147">
        <v>222</v>
      </c>
      <c r="AD125" s="223">
        <v>43311</v>
      </c>
      <c r="AE125" s="223">
        <v>43395</v>
      </c>
      <c r="AF125" s="147" t="s">
        <v>817</v>
      </c>
    </row>
    <row r="126" spans="16:32" x14ac:dyDescent="0.25">
      <c r="P126" s="147" t="s">
        <v>830</v>
      </c>
      <c r="Q126" s="147">
        <v>192</v>
      </c>
      <c r="R126" s="147"/>
      <c r="S126" s="147" t="s">
        <v>1214</v>
      </c>
      <c r="T126" s="147">
        <v>0</v>
      </c>
      <c r="U126" s="147" t="s">
        <v>1215</v>
      </c>
      <c r="V126" s="147" t="s">
        <v>967</v>
      </c>
      <c r="AB126" s="147" t="s">
        <v>4883</v>
      </c>
      <c r="AC126" s="147">
        <v>222</v>
      </c>
      <c r="AD126" s="223">
        <v>43311</v>
      </c>
      <c r="AE126" s="223">
        <v>43395</v>
      </c>
      <c r="AF126" s="147" t="s">
        <v>817</v>
      </c>
    </row>
    <row r="127" spans="16:32" x14ac:dyDescent="0.25">
      <c r="P127" s="147" t="s">
        <v>830</v>
      </c>
      <c r="Q127" s="147">
        <v>192</v>
      </c>
      <c r="R127" s="147"/>
      <c r="S127" s="147" t="s">
        <v>1216</v>
      </c>
      <c r="T127" s="147">
        <v>0</v>
      </c>
      <c r="U127" s="147" t="s">
        <v>1217</v>
      </c>
      <c r="V127" s="147" t="s">
        <v>967</v>
      </c>
      <c r="AB127" s="147" t="s">
        <v>4885</v>
      </c>
      <c r="AC127" s="147">
        <v>222</v>
      </c>
      <c r="AD127" s="223">
        <v>43311</v>
      </c>
      <c r="AE127" s="223">
        <v>43395</v>
      </c>
      <c r="AF127" s="147" t="s">
        <v>817</v>
      </c>
    </row>
    <row r="128" spans="16:32" x14ac:dyDescent="0.25">
      <c r="P128" s="147" t="s">
        <v>830</v>
      </c>
      <c r="Q128" s="147">
        <v>192</v>
      </c>
      <c r="R128" s="147"/>
      <c r="S128" s="147" t="s">
        <v>1218</v>
      </c>
      <c r="T128" s="147">
        <v>0</v>
      </c>
      <c r="U128" s="147" t="s">
        <v>1219</v>
      </c>
      <c r="V128" s="147" t="s">
        <v>967</v>
      </c>
      <c r="AB128" s="147" t="s">
        <v>4618</v>
      </c>
      <c r="AC128" s="147">
        <v>222</v>
      </c>
      <c r="AD128" s="223">
        <v>43311</v>
      </c>
      <c r="AE128" s="223">
        <v>43395</v>
      </c>
      <c r="AF128" s="147" t="s">
        <v>817</v>
      </c>
    </row>
    <row r="129" spans="16:32" x14ac:dyDescent="0.25">
      <c r="P129" s="147" t="s">
        <v>830</v>
      </c>
      <c r="Q129" s="147">
        <v>192</v>
      </c>
      <c r="R129" s="147"/>
      <c r="S129" s="147" t="s">
        <v>1220</v>
      </c>
      <c r="T129" s="147">
        <v>0</v>
      </c>
      <c r="U129" s="147" t="s">
        <v>1221</v>
      </c>
      <c r="V129" s="147" t="s">
        <v>967</v>
      </c>
      <c r="AB129" s="147" t="s">
        <v>4620</v>
      </c>
      <c r="AC129" s="147">
        <v>222</v>
      </c>
      <c r="AD129" s="223">
        <v>43311</v>
      </c>
      <c r="AE129" s="223">
        <v>43395</v>
      </c>
      <c r="AF129" s="147" t="s">
        <v>817</v>
      </c>
    </row>
    <row r="130" spans="16:32" x14ac:dyDescent="0.25">
      <c r="P130" s="147" t="s">
        <v>830</v>
      </c>
      <c r="Q130" s="147">
        <v>192</v>
      </c>
      <c r="R130" s="147"/>
      <c r="S130" s="147" t="s">
        <v>1222</v>
      </c>
      <c r="T130" s="147">
        <v>0</v>
      </c>
      <c r="U130" s="147" t="s">
        <v>1223</v>
      </c>
      <c r="V130" s="147" t="s">
        <v>967</v>
      </c>
      <c r="AB130" s="147" t="s">
        <v>4622</v>
      </c>
      <c r="AC130" s="147">
        <v>222</v>
      </c>
      <c r="AD130" s="223">
        <v>43311</v>
      </c>
      <c r="AE130" s="223">
        <v>43395</v>
      </c>
      <c r="AF130" s="147" t="s">
        <v>817</v>
      </c>
    </row>
    <row r="131" spans="16:32" x14ac:dyDescent="0.25">
      <c r="P131" s="147" t="s">
        <v>830</v>
      </c>
      <c r="Q131" s="147">
        <v>192</v>
      </c>
      <c r="R131" s="147"/>
      <c r="S131" s="147" t="s">
        <v>1224</v>
      </c>
      <c r="T131" s="147">
        <v>0</v>
      </c>
      <c r="U131" s="147" t="s">
        <v>1225</v>
      </c>
      <c r="V131" s="147" t="s">
        <v>967</v>
      </c>
      <c r="AB131" s="147" t="s">
        <v>4624</v>
      </c>
      <c r="AC131" s="147">
        <v>222</v>
      </c>
      <c r="AD131" s="223">
        <v>43311</v>
      </c>
      <c r="AE131" s="223">
        <v>43395</v>
      </c>
      <c r="AF131" s="147" t="s">
        <v>817</v>
      </c>
    </row>
    <row r="132" spans="16:32" x14ac:dyDescent="0.25">
      <c r="P132" s="147" t="s">
        <v>830</v>
      </c>
      <c r="Q132" s="147">
        <v>192</v>
      </c>
      <c r="R132" s="147"/>
      <c r="S132" s="147" t="s">
        <v>1226</v>
      </c>
      <c r="T132" s="147">
        <v>0</v>
      </c>
      <c r="U132" s="147" t="s">
        <v>1227</v>
      </c>
      <c r="V132" s="147" t="s">
        <v>967</v>
      </c>
      <c r="AB132" s="147" t="s">
        <v>1235</v>
      </c>
      <c r="AC132" s="147">
        <v>222</v>
      </c>
      <c r="AD132" s="223">
        <v>43311</v>
      </c>
      <c r="AE132" s="223">
        <v>43395</v>
      </c>
      <c r="AF132" s="147" t="s">
        <v>817</v>
      </c>
    </row>
    <row r="133" spans="16:32" x14ac:dyDescent="0.25">
      <c r="P133" s="147" t="s">
        <v>830</v>
      </c>
      <c r="Q133" s="147">
        <v>192</v>
      </c>
      <c r="R133" s="147"/>
      <c r="S133" s="147" t="s">
        <v>1228</v>
      </c>
      <c r="T133" s="147">
        <v>0</v>
      </c>
      <c r="U133" s="147" t="s">
        <v>1229</v>
      </c>
      <c r="V133" s="147" t="s">
        <v>967</v>
      </c>
      <c r="AB133" s="147" t="s">
        <v>1237</v>
      </c>
      <c r="AC133" s="147">
        <v>222</v>
      </c>
      <c r="AD133" s="223">
        <v>43311</v>
      </c>
      <c r="AE133" s="223">
        <v>43395</v>
      </c>
      <c r="AF133" s="147" t="s">
        <v>817</v>
      </c>
    </row>
    <row r="134" spans="16:32" x14ac:dyDescent="0.25">
      <c r="P134" s="147" t="s">
        <v>830</v>
      </c>
      <c r="Q134" s="147">
        <v>192</v>
      </c>
      <c r="R134" s="147"/>
      <c r="S134" s="147" t="s">
        <v>1230</v>
      </c>
      <c r="T134" s="147">
        <v>0</v>
      </c>
      <c r="U134" s="147" t="s">
        <v>1231</v>
      </c>
      <c r="V134" s="147" t="s">
        <v>967</v>
      </c>
      <c r="AB134" s="147" t="s">
        <v>1239</v>
      </c>
      <c r="AC134" s="147">
        <v>222</v>
      </c>
      <c r="AD134" s="223">
        <v>43311</v>
      </c>
      <c r="AE134" s="223">
        <v>43395</v>
      </c>
      <c r="AF134" s="147" t="s">
        <v>817</v>
      </c>
    </row>
    <row r="135" spans="16:32" x14ac:dyDescent="0.25">
      <c r="P135" s="147" t="s">
        <v>830</v>
      </c>
      <c r="Q135" s="147">
        <v>192</v>
      </c>
      <c r="R135" s="147"/>
      <c r="S135" s="147" t="s">
        <v>1232</v>
      </c>
      <c r="T135" s="147">
        <v>0</v>
      </c>
      <c r="U135" s="147" t="s">
        <v>1233</v>
      </c>
      <c r="V135" s="147" t="s">
        <v>967</v>
      </c>
      <c r="AB135" s="147" t="s">
        <v>4626</v>
      </c>
      <c r="AC135" s="147">
        <v>222</v>
      </c>
      <c r="AD135" s="223">
        <v>43311</v>
      </c>
      <c r="AE135" s="223">
        <v>43395</v>
      </c>
      <c r="AF135" s="147" t="s">
        <v>817</v>
      </c>
    </row>
    <row r="136" spans="16:32" x14ac:dyDescent="0.25">
      <c r="P136" s="147" t="s">
        <v>830</v>
      </c>
      <c r="Q136" s="147">
        <v>192</v>
      </c>
      <c r="R136" s="147"/>
      <c r="S136" s="147" t="s">
        <v>1234</v>
      </c>
      <c r="T136" s="147">
        <v>0</v>
      </c>
      <c r="U136" s="147" t="s">
        <v>1235</v>
      </c>
      <c r="V136" s="147" t="s">
        <v>967</v>
      </c>
      <c r="AB136" s="147" t="s">
        <v>4887</v>
      </c>
      <c r="AC136" s="147">
        <v>222</v>
      </c>
      <c r="AD136" s="223">
        <v>43311</v>
      </c>
      <c r="AE136" s="223">
        <v>43395</v>
      </c>
      <c r="AF136" s="147" t="s">
        <v>817</v>
      </c>
    </row>
    <row r="137" spans="16:32" x14ac:dyDescent="0.25">
      <c r="P137" s="147" t="s">
        <v>830</v>
      </c>
      <c r="Q137" s="147">
        <v>192</v>
      </c>
      <c r="R137" s="147"/>
      <c r="S137" s="147" t="s">
        <v>1236</v>
      </c>
      <c r="T137" s="147">
        <v>0</v>
      </c>
      <c r="U137" s="147" t="s">
        <v>1237</v>
      </c>
      <c r="V137" s="147" t="s">
        <v>967</v>
      </c>
      <c r="AB137" s="147" t="s">
        <v>1249</v>
      </c>
      <c r="AC137" s="147">
        <v>222</v>
      </c>
      <c r="AD137" s="223">
        <v>43311</v>
      </c>
      <c r="AE137" s="223">
        <v>43395</v>
      </c>
      <c r="AF137" s="147" t="s">
        <v>817</v>
      </c>
    </row>
    <row r="138" spans="16:32" x14ac:dyDescent="0.25">
      <c r="P138" s="147" t="s">
        <v>830</v>
      </c>
      <c r="Q138" s="147">
        <v>192</v>
      </c>
      <c r="R138" s="147"/>
      <c r="S138" s="147" t="s">
        <v>1238</v>
      </c>
      <c r="T138" s="147">
        <v>0</v>
      </c>
      <c r="U138" s="147" t="s">
        <v>1239</v>
      </c>
      <c r="V138" s="147" t="s">
        <v>967</v>
      </c>
      <c r="AB138" s="147" t="s">
        <v>1251</v>
      </c>
      <c r="AC138" s="147">
        <v>222</v>
      </c>
      <c r="AD138" s="223">
        <v>43311</v>
      </c>
      <c r="AE138" s="223">
        <v>43395</v>
      </c>
      <c r="AF138" s="147" t="s">
        <v>817</v>
      </c>
    </row>
    <row r="139" spans="16:32" x14ac:dyDescent="0.25">
      <c r="P139" s="147" t="s">
        <v>830</v>
      </c>
      <c r="Q139" s="147">
        <v>192</v>
      </c>
      <c r="R139" s="147"/>
      <c r="S139" s="147" t="s">
        <v>1240</v>
      </c>
      <c r="T139" s="147">
        <v>0</v>
      </c>
      <c r="U139" s="147" t="s">
        <v>1241</v>
      </c>
      <c r="V139" s="147" t="s">
        <v>967</v>
      </c>
      <c r="AB139" s="147" t="s">
        <v>1255</v>
      </c>
      <c r="AC139" s="147">
        <v>222</v>
      </c>
      <c r="AD139" s="223">
        <v>43311</v>
      </c>
      <c r="AE139" s="223">
        <v>43395</v>
      </c>
      <c r="AF139" s="147" t="s">
        <v>817</v>
      </c>
    </row>
    <row r="140" spans="16:32" x14ac:dyDescent="0.25">
      <c r="P140" s="147" t="s">
        <v>830</v>
      </c>
      <c r="Q140" s="147">
        <v>192</v>
      </c>
      <c r="R140" s="147"/>
      <c r="S140" s="147" t="s">
        <v>1242</v>
      </c>
      <c r="T140" s="147">
        <v>0</v>
      </c>
      <c r="U140" s="147" t="s">
        <v>1243</v>
      </c>
      <c r="V140" s="147" t="s">
        <v>967</v>
      </c>
      <c r="AB140" s="147" t="s">
        <v>1257</v>
      </c>
      <c r="AC140" s="147">
        <v>222</v>
      </c>
      <c r="AD140" s="223">
        <v>43311</v>
      </c>
      <c r="AE140" s="223">
        <v>43395</v>
      </c>
      <c r="AF140" s="147" t="s">
        <v>817</v>
      </c>
    </row>
    <row r="141" spans="16:32" x14ac:dyDescent="0.25">
      <c r="P141" s="147" t="s">
        <v>830</v>
      </c>
      <c r="Q141" s="147">
        <v>192</v>
      </c>
      <c r="R141" s="147"/>
      <c r="S141" s="147" t="s">
        <v>1244</v>
      </c>
      <c r="T141" s="147">
        <v>0</v>
      </c>
      <c r="U141" s="147" t="s">
        <v>1245</v>
      </c>
      <c r="V141" s="147" t="s">
        <v>967</v>
      </c>
      <c r="AB141" s="147" t="s">
        <v>2593</v>
      </c>
      <c r="AC141" s="147">
        <v>222</v>
      </c>
      <c r="AD141" s="223">
        <v>43311</v>
      </c>
      <c r="AE141" s="223">
        <v>43395</v>
      </c>
      <c r="AF141" s="147" t="s">
        <v>817</v>
      </c>
    </row>
    <row r="142" spans="16:32" x14ac:dyDescent="0.25">
      <c r="P142" s="147" t="s">
        <v>830</v>
      </c>
      <c r="Q142" s="147">
        <v>192</v>
      </c>
      <c r="R142" s="147"/>
      <c r="S142" s="147" t="s">
        <v>1246</v>
      </c>
      <c r="T142" s="147">
        <v>0</v>
      </c>
      <c r="U142" s="147" t="s">
        <v>1247</v>
      </c>
      <c r="V142" s="147" t="s">
        <v>967</v>
      </c>
      <c r="AB142" s="147" t="s">
        <v>1271</v>
      </c>
      <c r="AC142" s="147">
        <v>222</v>
      </c>
      <c r="AD142" s="223">
        <v>43311</v>
      </c>
      <c r="AE142" s="223">
        <v>43395</v>
      </c>
      <c r="AF142" s="147" t="s">
        <v>817</v>
      </c>
    </row>
    <row r="143" spans="16:32" x14ac:dyDescent="0.25">
      <c r="P143" s="147" t="s">
        <v>830</v>
      </c>
      <c r="Q143" s="147">
        <v>192</v>
      </c>
      <c r="R143" s="147"/>
      <c r="S143" s="147" t="s">
        <v>1248</v>
      </c>
      <c r="T143" s="147">
        <v>0</v>
      </c>
      <c r="U143" s="147" t="s">
        <v>1249</v>
      </c>
      <c r="V143" s="147" t="s">
        <v>967</v>
      </c>
      <c r="AB143" s="147" t="s">
        <v>3133</v>
      </c>
      <c r="AC143" s="147">
        <v>222</v>
      </c>
      <c r="AD143" s="223">
        <v>43311</v>
      </c>
      <c r="AE143" s="223">
        <v>43395</v>
      </c>
      <c r="AF143" s="147" t="s">
        <v>817</v>
      </c>
    </row>
    <row r="144" spans="16:32" x14ac:dyDescent="0.25">
      <c r="P144" s="147" t="s">
        <v>830</v>
      </c>
      <c r="Q144" s="147">
        <v>192</v>
      </c>
      <c r="R144" s="147"/>
      <c r="S144" s="147" t="s">
        <v>1250</v>
      </c>
      <c r="T144" s="147">
        <v>0</v>
      </c>
      <c r="U144" s="147" t="s">
        <v>1251</v>
      </c>
      <c r="V144" s="147" t="s">
        <v>967</v>
      </c>
      <c r="AB144" s="147" t="s">
        <v>3135</v>
      </c>
      <c r="AC144" s="147">
        <v>222</v>
      </c>
      <c r="AD144" s="223">
        <v>43311</v>
      </c>
      <c r="AE144" s="223">
        <v>43395</v>
      </c>
      <c r="AF144" s="147" t="s">
        <v>817</v>
      </c>
    </row>
    <row r="145" spans="16:32" x14ac:dyDescent="0.25">
      <c r="P145" s="147" t="s">
        <v>830</v>
      </c>
      <c r="Q145" s="147">
        <v>192</v>
      </c>
      <c r="R145" s="147"/>
      <c r="S145" s="147" t="s">
        <v>1252</v>
      </c>
      <c r="T145" s="147">
        <v>0</v>
      </c>
      <c r="U145" s="147" t="s">
        <v>1253</v>
      </c>
      <c r="V145" s="147" t="s">
        <v>967</v>
      </c>
      <c r="AB145" s="147" t="s">
        <v>3137</v>
      </c>
      <c r="AC145" s="147">
        <v>222</v>
      </c>
      <c r="AD145" s="223">
        <v>43311</v>
      </c>
      <c r="AE145" s="223">
        <v>43395</v>
      </c>
      <c r="AF145" s="147" t="s">
        <v>817</v>
      </c>
    </row>
    <row r="146" spans="16:32" x14ac:dyDescent="0.25">
      <c r="P146" s="147" t="s">
        <v>830</v>
      </c>
      <c r="Q146" s="147">
        <v>192</v>
      </c>
      <c r="R146" s="147"/>
      <c r="S146" s="147" t="s">
        <v>1254</v>
      </c>
      <c r="T146" s="147">
        <v>0</v>
      </c>
      <c r="U146" s="147" t="s">
        <v>1255</v>
      </c>
      <c r="V146" s="147" t="s">
        <v>967</v>
      </c>
      <c r="AB146" s="147" t="s">
        <v>1275</v>
      </c>
      <c r="AC146" s="147">
        <v>222</v>
      </c>
      <c r="AD146" s="223">
        <v>43311</v>
      </c>
      <c r="AE146" s="223">
        <v>43395</v>
      </c>
      <c r="AF146" s="147" t="s">
        <v>817</v>
      </c>
    </row>
    <row r="147" spans="16:32" x14ac:dyDescent="0.25">
      <c r="P147" s="147" t="s">
        <v>830</v>
      </c>
      <c r="Q147" s="147">
        <v>192</v>
      </c>
      <c r="R147" s="147"/>
      <c r="S147" s="147" t="s">
        <v>1256</v>
      </c>
      <c r="T147" s="147">
        <v>0</v>
      </c>
      <c r="U147" s="147" t="s">
        <v>1257</v>
      </c>
      <c r="V147" s="147" t="s">
        <v>967</v>
      </c>
      <c r="AB147" s="147" t="s">
        <v>1279</v>
      </c>
      <c r="AC147" s="147">
        <v>222</v>
      </c>
      <c r="AD147" s="223">
        <v>43311</v>
      </c>
      <c r="AE147" s="223">
        <v>43395</v>
      </c>
      <c r="AF147" s="147" t="s">
        <v>817</v>
      </c>
    </row>
    <row r="148" spans="16:32" x14ac:dyDescent="0.25">
      <c r="P148" s="147" t="s">
        <v>830</v>
      </c>
      <c r="Q148" s="147">
        <v>192</v>
      </c>
      <c r="R148" s="147"/>
      <c r="S148" s="147" t="s">
        <v>1258</v>
      </c>
      <c r="T148" s="147">
        <v>0</v>
      </c>
      <c r="U148" s="147" t="s">
        <v>1259</v>
      </c>
      <c r="V148" s="147" t="s">
        <v>967</v>
      </c>
      <c r="AB148" s="147" t="s">
        <v>3666</v>
      </c>
      <c r="AC148" s="147">
        <v>222</v>
      </c>
      <c r="AD148" s="223">
        <v>43311</v>
      </c>
      <c r="AE148" s="223">
        <v>43395</v>
      </c>
      <c r="AF148" s="147" t="s">
        <v>817</v>
      </c>
    </row>
    <row r="149" spans="16:32" x14ac:dyDescent="0.25">
      <c r="P149" s="147" t="s">
        <v>830</v>
      </c>
      <c r="Q149" s="147">
        <v>192</v>
      </c>
      <c r="R149" s="147"/>
      <c r="S149" s="147" t="s">
        <v>1260</v>
      </c>
      <c r="T149" s="147">
        <v>0</v>
      </c>
      <c r="U149" s="147" t="s">
        <v>1261</v>
      </c>
      <c r="V149" s="147" t="s">
        <v>967</v>
      </c>
      <c r="AB149" s="147" t="s">
        <v>3452</v>
      </c>
      <c r="AC149" s="147">
        <v>222</v>
      </c>
      <c r="AD149" s="223">
        <v>43311</v>
      </c>
      <c r="AE149" s="223">
        <v>43395</v>
      </c>
      <c r="AF149" s="147" t="s">
        <v>817</v>
      </c>
    </row>
    <row r="150" spans="16:32" x14ac:dyDescent="0.25">
      <c r="P150" s="147" t="s">
        <v>830</v>
      </c>
      <c r="Q150" s="147">
        <v>192</v>
      </c>
      <c r="R150" s="147"/>
      <c r="S150" s="147" t="s">
        <v>1262</v>
      </c>
      <c r="T150" s="147">
        <v>0</v>
      </c>
      <c r="U150" s="147" t="s">
        <v>1263</v>
      </c>
      <c r="V150" s="147" t="s">
        <v>967</v>
      </c>
      <c r="AB150" s="147" t="s">
        <v>3454</v>
      </c>
      <c r="AC150" s="147">
        <v>222</v>
      </c>
      <c r="AD150" s="223">
        <v>43311</v>
      </c>
      <c r="AE150" s="223">
        <v>43395</v>
      </c>
      <c r="AF150" s="147" t="s">
        <v>817</v>
      </c>
    </row>
    <row r="151" spans="16:32" x14ac:dyDescent="0.25">
      <c r="P151" s="147" t="s">
        <v>830</v>
      </c>
      <c r="Q151" s="147">
        <v>192</v>
      </c>
      <c r="R151" s="147"/>
      <c r="S151" s="147" t="s">
        <v>1264</v>
      </c>
      <c r="T151" s="147">
        <v>0</v>
      </c>
      <c r="U151" s="147" t="s">
        <v>1265</v>
      </c>
      <c r="V151" s="147" t="s">
        <v>967</v>
      </c>
      <c r="AB151" s="147" t="s">
        <v>1281</v>
      </c>
      <c r="AC151" s="147">
        <v>222</v>
      </c>
      <c r="AD151" s="223">
        <v>43311</v>
      </c>
      <c r="AE151" s="223">
        <v>43395</v>
      </c>
      <c r="AF151" s="147" t="s">
        <v>817</v>
      </c>
    </row>
    <row r="152" spans="16:32" x14ac:dyDescent="0.25">
      <c r="P152" s="147" t="s">
        <v>830</v>
      </c>
      <c r="Q152" s="147">
        <v>192</v>
      </c>
      <c r="R152" s="147"/>
      <c r="S152" s="147" t="s">
        <v>1266</v>
      </c>
      <c r="T152" s="147">
        <v>0</v>
      </c>
      <c r="U152" s="147" t="s">
        <v>1267</v>
      </c>
      <c r="V152" s="147" t="s">
        <v>967</v>
      </c>
      <c r="AB152" s="147" t="s">
        <v>1283</v>
      </c>
      <c r="AC152" s="147">
        <v>222</v>
      </c>
      <c r="AD152" s="223">
        <v>43311</v>
      </c>
      <c r="AE152" s="223">
        <v>43395</v>
      </c>
      <c r="AF152" s="147" t="s">
        <v>817</v>
      </c>
    </row>
    <row r="153" spans="16:32" x14ac:dyDescent="0.25">
      <c r="P153" s="147" t="s">
        <v>830</v>
      </c>
      <c r="Q153" s="147">
        <v>192</v>
      </c>
      <c r="R153" s="147"/>
      <c r="S153" s="147" t="s">
        <v>1268</v>
      </c>
      <c r="T153" s="147">
        <v>0</v>
      </c>
      <c r="U153" s="147" t="s">
        <v>1269</v>
      </c>
      <c r="V153" s="147" t="s">
        <v>967</v>
      </c>
      <c r="AB153" s="147" t="s">
        <v>2595</v>
      </c>
      <c r="AC153" s="147">
        <v>222</v>
      </c>
      <c r="AD153" s="223">
        <v>43311</v>
      </c>
      <c r="AE153" s="223">
        <v>43395</v>
      </c>
      <c r="AF153" s="147" t="s">
        <v>817</v>
      </c>
    </row>
    <row r="154" spans="16:32" x14ac:dyDescent="0.25">
      <c r="P154" s="147" t="s">
        <v>830</v>
      </c>
      <c r="Q154" s="147">
        <v>192</v>
      </c>
      <c r="R154" s="147"/>
      <c r="S154" s="147" t="s">
        <v>1270</v>
      </c>
      <c r="T154" s="147">
        <v>0</v>
      </c>
      <c r="U154" s="147" t="s">
        <v>1271</v>
      </c>
      <c r="V154" s="147" t="s">
        <v>967</v>
      </c>
      <c r="AB154" s="147" t="s">
        <v>2597</v>
      </c>
      <c r="AC154" s="147">
        <v>222</v>
      </c>
      <c r="AD154" s="223">
        <v>43311</v>
      </c>
      <c r="AE154" s="223">
        <v>43395</v>
      </c>
      <c r="AF154" s="147" t="s">
        <v>817</v>
      </c>
    </row>
    <row r="155" spans="16:32" x14ac:dyDescent="0.25">
      <c r="P155" s="147" t="s">
        <v>830</v>
      </c>
      <c r="Q155" s="147">
        <v>192</v>
      </c>
      <c r="R155" s="147"/>
      <c r="S155" s="147" t="s">
        <v>1272</v>
      </c>
      <c r="T155" s="147">
        <v>0</v>
      </c>
      <c r="U155" s="147" t="s">
        <v>1273</v>
      </c>
      <c r="V155" s="147" t="s">
        <v>967</v>
      </c>
      <c r="AB155" s="147" t="s">
        <v>1289</v>
      </c>
      <c r="AC155" s="147">
        <v>222</v>
      </c>
      <c r="AD155" s="223">
        <v>43311</v>
      </c>
      <c r="AE155" s="223">
        <v>43395</v>
      </c>
      <c r="AF155" s="147" t="s">
        <v>817</v>
      </c>
    </row>
    <row r="156" spans="16:32" x14ac:dyDescent="0.25">
      <c r="P156" s="147" t="s">
        <v>830</v>
      </c>
      <c r="Q156" s="147">
        <v>192</v>
      </c>
      <c r="R156" s="147"/>
      <c r="S156" s="147" t="s">
        <v>1274</v>
      </c>
      <c r="T156" s="147">
        <v>0</v>
      </c>
      <c r="U156" s="147" t="s">
        <v>1275</v>
      </c>
      <c r="V156" s="147" t="s">
        <v>967</v>
      </c>
      <c r="AB156" s="147" t="s">
        <v>4889</v>
      </c>
      <c r="AC156" s="147">
        <v>222</v>
      </c>
      <c r="AD156" s="223">
        <v>43311</v>
      </c>
      <c r="AE156" s="223">
        <v>43395</v>
      </c>
      <c r="AF156" s="147" t="s">
        <v>817</v>
      </c>
    </row>
    <row r="157" spans="16:32" x14ac:dyDescent="0.25">
      <c r="P157" s="147" t="s">
        <v>830</v>
      </c>
      <c r="Q157" s="147">
        <v>192</v>
      </c>
      <c r="R157" s="147"/>
      <c r="S157" s="147" t="s">
        <v>1276</v>
      </c>
      <c r="T157" s="147">
        <v>0</v>
      </c>
      <c r="U157" s="147" t="s">
        <v>1277</v>
      </c>
      <c r="V157" s="147" t="s">
        <v>967</v>
      </c>
      <c r="AB157" s="147" t="s">
        <v>4891</v>
      </c>
      <c r="AC157" s="147">
        <v>222</v>
      </c>
      <c r="AD157" s="223">
        <v>43311</v>
      </c>
      <c r="AE157" s="223">
        <v>43395</v>
      </c>
      <c r="AF157" s="147" t="s">
        <v>817</v>
      </c>
    </row>
    <row r="158" spans="16:32" x14ac:dyDescent="0.25">
      <c r="P158" s="147" t="s">
        <v>830</v>
      </c>
      <c r="Q158" s="147">
        <v>192</v>
      </c>
      <c r="R158" s="147"/>
      <c r="S158" s="147" t="s">
        <v>1278</v>
      </c>
      <c r="T158" s="147">
        <v>0</v>
      </c>
      <c r="U158" s="147" t="s">
        <v>1279</v>
      </c>
      <c r="V158" s="147" t="s">
        <v>967</v>
      </c>
      <c r="AB158" s="147" t="s">
        <v>4628</v>
      </c>
      <c r="AC158" s="147">
        <v>222</v>
      </c>
      <c r="AD158" s="223">
        <v>43311</v>
      </c>
      <c r="AE158" s="223">
        <v>43395</v>
      </c>
      <c r="AF158" s="147" t="s">
        <v>817</v>
      </c>
    </row>
    <row r="159" spans="16:32" x14ac:dyDescent="0.25">
      <c r="P159" s="147" t="s">
        <v>830</v>
      </c>
      <c r="Q159" s="147">
        <v>192</v>
      </c>
      <c r="R159" s="147"/>
      <c r="S159" s="147" t="s">
        <v>1280</v>
      </c>
      <c r="T159" s="147">
        <v>0</v>
      </c>
      <c r="U159" s="147" t="s">
        <v>1281</v>
      </c>
      <c r="V159" s="147" t="s">
        <v>967</v>
      </c>
      <c r="AB159" s="147" t="s">
        <v>1291</v>
      </c>
      <c r="AC159" s="147">
        <v>222</v>
      </c>
      <c r="AD159" s="223">
        <v>43311</v>
      </c>
      <c r="AE159" s="223">
        <v>43395</v>
      </c>
      <c r="AF159" s="147" t="s">
        <v>817</v>
      </c>
    </row>
    <row r="160" spans="16:32" x14ac:dyDescent="0.25">
      <c r="P160" s="147" t="s">
        <v>830</v>
      </c>
      <c r="Q160" s="147">
        <v>192</v>
      </c>
      <c r="R160" s="147"/>
      <c r="S160" s="147" t="s">
        <v>1282</v>
      </c>
      <c r="T160" s="147">
        <v>0</v>
      </c>
      <c r="U160" s="147" t="s">
        <v>1283</v>
      </c>
      <c r="V160" s="147" t="s">
        <v>967</v>
      </c>
      <c r="AB160" s="147" t="s">
        <v>1293</v>
      </c>
      <c r="AC160" s="147">
        <v>222</v>
      </c>
      <c r="AD160" s="223">
        <v>43311</v>
      </c>
      <c r="AE160" s="223">
        <v>43395</v>
      </c>
      <c r="AF160" s="147" t="s">
        <v>817</v>
      </c>
    </row>
    <row r="161" spans="16:32" x14ac:dyDescent="0.25">
      <c r="P161" s="147" t="s">
        <v>830</v>
      </c>
      <c r="Q161" s="147">
        <v>192</v>
      </c>
      <c r="R161" s="147"/>
      <c r="S161" s="147" t="s">
        <v>1284</v>
      </c>
      <c r="T161" s="147">
        <v>0</v>
      </c>
      <c r="U161" s="147" t="s">
        <v>1285</v>
      </c>
      <c r="V161" s="147" t="s">
        <v>967</v>
      </c>
      <c r="AB161" s="147" t="s">
        <v>1295</v>
      </c>
      <c r="AC161" s="147">
        <v>222</v>
      </c>
      <c r="AD161" s="223">
        <v>43311</v>
      </c>
      <c r="AE161" s="223">
        <v>43395</v>
      </c>
      <c r="AF161" s="147" t="s">
        <v>817</v>
      </c>
    </row>
    <row r="162" spans="16:32" x14ac:dyDescent="0.25">
      <c r="P162" s="147" t="s">
        <v>830</v>
      </c>
      <c r="Q162" s="147">
        <v>192</v>
      </c>
      <c r="R162" s="147"/>
      <c r="S162" s="147" t="s">
        <v>1286</v>
      </c>
      <c r="T162" s="147">
        <v>0</v>
      </c>
      <c r="U162" s="147" t="s">
        <v>1287</v>
      </c>
      <c r="V162" s="147" t="s">
        <v>967</v>
      </c>
      <c r="AB162" s="147" t="s">
        <v>1297</v>
      </c>
      <c r="AC162" s="147">
        <v>222</v>
      </c>
      <c r="AD162" s="223">
        <v>43311</v>
      </c>
      <c r="AE162" s="223">
        <v>43395</v>
      </c>
      <c r="AF162" s="147" t="s">
        <v>817</v>
      </c>
    </row>
    <row r="163" spans="16:32" x14ac:dyDescent="0.25">
      <c r="P163" s="147" t="s">
        <v>830</v>
      </c>
      <c r="Q163" s="147">
        <v>192</v>
      </c>
      <c r="R163" s="147"/>
      <c r="S163" s="147" t="s">
        <v>1288</v>
      </c>
      <c r="T163" s="147">
        <v>0</v>
      </c>
      <c r="U163" s="147" t="s">
        <v>1289</v>
      </c>
      <c r="V163" s="147" t="s">
        <v>967</v>
      </c>
      <c r="AB163" s="147" t="s">
        <v>1299</v>
      </c>
      <c r="AC163" s="147">
        <v>222</v>
      </c>
      <c r="AD163" s="223">
        <v>43311</v>
      </c>
      <c r="AE163" s="223">
        <v>43395</v>
      </c>
      <c r="AF163" s="147" t="s">
        <v>817</v>
      </c>
    </row>
    <row r="164" spans="16:32" x14ac:dyDescent="0.25">
      <c r="P164" s="147" t="s">
        <v>830</v>
      </c>
      <c r="Q164" s="147">
        <v>192</v>
      </c>
      <c r="R164" s="147"/>
      <c r="S164" s="147" t="s">
        <v>1290</v>
      </c>
      <c r="T164" s="147">
        <v>0</v>
      </c>
      <c r="U164" s="147" t="s">
        <v>1291</v>
      </c>
      <c r="V164" s="147" t="s">
        <v>967</v>
      </c>
      <c r="AB164" s="147" t="s">
        <v>4630</v>
      </c>
      <c r="AC164" s="147">
        <v>222</v>
      </c>
      <c r="AD164" s="223">
        <v>43311</v>
      </c>
      <c r="AE164" s="223">
        <v>43395</v>
      </c>
      <c r="AF164" s="147" t="s">
        <v>817</v>
      </c>
    </row>
    <row r="165" spans="16:32" x14ac:dyDescent="0.25">
      <c r="P165" s="147" t="s">
        <v>830</v>
      </c>
      <c r="Q165" s="147">
        <v>192</v>
      </c>
      <c r="R165" s="147"/>
      <c r="S165" s="147" t="s">
        <v>1292</v>
      </c>
      <c r="T165" s="147">
        <v>0</v>
      </c>
      <c r="U165" s="147" t="s">
        <v>1293</v>
      </c>
      <c r="V165" s="147" t="s">
        <v>967</v>
      </c>
      <c r="AB165" s="147" t="s">
        <v>4632</v>
      </c>
      <c r="AC165" s="147">
        <v>222</v>
      </c>
      <c r="AD165" s="223">
        <v>43311</v>
      </c>
      <c r="AE165" s="223">
        <v>43395</v>
      </c>
      <c r="AF165" s="147" t="s">
        <v>817</v>
      </c>
    </row>
    <row r="166" spans="16:32" x14ac:dyDescent="0.25">
      <c r="P166" s="147" t="s">
        <v>830</v>
      </c>
      <c r="Q166" s="147">
        <v>192</v>
      </c>
      <c r="R166" s="147"/>
      <c r="S166" s="147" t="s">
        <v>1294</v>
      </c>
      <c r="T166" s="147">
        <v>0</v>
      </c>
      <c r="U166" s="147" t="s">
        <v>1295</v>
      </c>
      <c r="V166" s="147" t="s">
        <v>967</v>
      </c>
      <c r="AB166" s="147" t="s">
        <v>1303</v>
      </c>
      <c r="AC166" s="147">
        <v>222</v>
      </c>
      <c r="AD166" s="223">
        <v>43311</v>
      </c>
      <c r="AE166" s="223">
        <v>43395</v>
      </c>
      <c r="AF166" s="147" t="s">
        <v>817</v>
      </c>
    </row>
    <row r="167" spans="16:32" x14ac:dyDescent="0.25">
      <c r="P167" s="147" t="s">
        <v>830</v>
      </c>
      <c r="Q167" s="147">
        <v>192</v>
      </c>
      <c r="R167" s="147"/>
      <c r="S167" s="147" t="s">
        <v>1296</v>
      </c>
      <c r="T167" s="147">
        <v>0</v>
      </c>
      <c r="U167" s="147" t="s">
        <v>1297</v>
      </c>
      <c r="V167" s="147" t="s">
        <v>967</v>
      </c>
      <c r="AB167" s="147" t="s">
        <v>1305</v>
      </c>
      <c r="AC167" s="147">
        <v>222</v>
      </c>
      <c r="AD167" s="223">
        <v>43311</v>
      </c>
      <c r="AE167" s="223">
        <v>43395</v>
      </c>
      <c r="AF167" s="147" t="s">
        <v>817</v>
      </c>
    </row>
    <row r="168" spans="16:32" x14ac:dyDescent="0.25">
      <c r="P168" s="147" t="s">
        <v>830</v>
      </c>
      <c r="Q168" s="147">
        <v>192</v>
      </c>
      <c r="R168" s="147"/>
      <c r="S168" s="147" t="s">
        <v>1298</v>
      </c>
      <c r="T168" s="147">
        <v>0</v>
      </c>
      <c r="U168" s="147" t="s">
        <v>1299</v>
      </c>
      <c r="V168" s="147" t="s">
        <v>967</v>
      </c>
      <c r="AB168" s="147" t="s">
        <v>1307</v>
      </c>
      <c r="AC168" s="147">
        <v>222</v>
      </c>
      <c r="AD168" s="223">
        <v>43311</v>
      </c>
      <c r="AE168" s="223">
        <v>43395</v>
      </c>
      <c r="AF168" s="147" t="s">
        <v>817</v>
      </c>
    </row>
    <row r="169" spans="16:32" x14ac:dyDescent="0.25">
      <c r="P169" s="147" t="s">
        <v>830</v>
      </c>
      <c r="Q169" s="147">
        <v>192</v>
      </c>
      <c r="R169" s="147"/>
      <c r="S169" s="147" t="s">
        <v>1300</v>
      </c>
      <c r="T169" s="147">
        <v>0</v>
      </c>
      <c r="U169" s="147" t="s">
        <v>1301</v>
      </c>
      <c r="V169" s="147" t="s">
        <v>967</v>
      </c>
      <c r="AB169" s="147" t="s">
        <v>4634</v>
      </c>
      <c r="AC169" s="147">
        <v>222</v>
      </c>
      <c r="AD169" s="223">
        <v>43311</v>
      </c>
      <c r="AE169" s="223">
        <v>43395</v>
      </c>
      <c r="AF169" s="147" t="s">
        <v>817</v>
      </c>
    </row>
    <row r="170" spans="16:32" x14ac:dyDescent="0.25">
      <c r="P170" s="147" t="s">
        <v>830</v>
      </c>
      <c r="Q170" s="147">
        <v>192</v>
      </c>
      <c r="R170" s="147"/>
      <c r="S170" s="147" t="s">
        <v>1302</v>
      </c>
      <c r="T170" s="147">
        <v>0</v>
      </c>
      <c r="U170" s="147" t="s">
        <v>1303</v>
      </c>
      <c r="V170" s="147" t="s">
        <v>967</v>
      </c>
      <c r="AB170" s="147" t="s">
        <v>4893</v>
      </c>
      <c r="AC170" s="147">
        <v>222</v>
      </c>
      <c r="AD170" s="223">
        <v>43311</v>
      </c>
      <c r="AE170" s="223">
        <v>43395</v>
      </c>
      <c r="AF170" s="147" t="s">
        <v>817</v>
      </c>
    </row>
    <row r="171" spans="16:32" x14ac:dyDescent="0.25">
      <c r="P171" s="147" t="s">
        <v>830</v>
      </c>
      <c r="Q171" s="147">
        <v>192</v>
      </c>
      <c r="R171" s="147"/>
      <c r="S171" s="147" t="s">
        <v>1304</v>
      </c>
      <c r="T171" s="147">
        <v>0</v>
      </c>
      <c r="U171" s="147" t="s">
        <v>1305</v>
      </c>
      <c r="V171" s="147" t="s">
        <v>967</v>
      </c>
      <c r="AB171" s="147" t="s">
        <v>4636</v>
      </c>
      <c r="AC171" s="147">
        <v>222</v>
      </c>
      <c r="AD171" s="223">
        <v>43311</v>
      </c>
      <c r="AE171" s="223">
        <v>43395</v>
      </c>
      <c r="AF171" s="147" t="s">
        <v>817</v>
      </c>
    </row>
    <row r="172" spans="16:32" x14ac:dyDescent="0.25">
      <c r="P172" s="147" t="s">
        <v>830</v>
      </c>
      <c r="Q172" s="147">
        <v>192</v>
      </c>
      <c r="R172" s="147"/>
      <c r="S172" s="147" t="s">
        <v>1306</v>
      </c>
      <c r="T172" s="147">
        <v>0</v>
      </c>
      <c r="U172" s="147" t="s">
        <v>1307</v>
      </c>
      <c r="V172" s="147" t="s">
        <v>967</v>
      </c>
      <c r="AB172" s="147" t="s">
        <v>4638</v>
      </c>
      <c r="AC172" s="147">
        <v>222</v>
      </c>
      <c r="AD172" s="223">
        <v>43311</v>
      </c>
      <c r="AE172" s="223">
        <v>43395</v>
      </c>
      <c r="AF172" s="147" t="s">
        <v>817</v>
      </c>
    </row>
    <row r="173" spans="16:32" x14ac:dyDescent="0.25">
      <c r="P173" s="147" t="s">
        <v>830</v>
      </c>
      <c r="Q173" s="147">
        <v>192</v>
      </c>
      <c r="R173" s="147"/>
      <c r="S173" s="147" t="s">
        <v>1308</v>
      </c>
      <c r="T173" s="147">
        <v>0</v>
      </c>
      <c r="U173" s="147" t="s">
        <v>1309</v>
      </c>
      <c r="V173" s="147" t="s">
        <v>967</v>
      </c>
      <c r="AB173" s="147" t="s">
        <v>4640</v>
      </c>
      <c r="AC173" s="147">
        <v>222</v>
      </c>
      <c r="AD173" s="223">
        <v>43311</v>
      </c>
      <c r="AE173" s="223">
        <v>43395</v>
      </c>
      <c r="AF173" s="147" t="s">
        <v>817</v>
      </c>
    </row>
    <row r="174" spans="16:32" x14ac:dyDescent="0.25">
      <c r="P174" s="147" t="s">
        <v>830</v>
      </c>
      <c r="Q174" s="147">
        <v>192</v>
      </c>
      <c r="R174" s="147"/>
      <c r="S174" s="147" t="s">
        <v>1310</v>
      </c>
      <c r="T174" s="147">
        <v>0</v>
      </c>
      <c r="U174" s="147" t="s">
        <v>1311</v>
      </c>
      <c r="V174" s="147" t="s">
        <v>967</v>
      </c>
      <c r="AB174" s="147" t="s">
        <v>1315</v>
      </c>
      <c r="AC174" s="147">
        <v>222</v>
      </c>
      <c r="AD174" s="223">
        <v>43311</v>
      </c>
      <c r="AE174" s="223">
        <v>43395</v>
      </c>
      <c r="AF174" s="147" t="s">
        <v>817</v>
      </c>
    </row>
    <row r="175" spans="16:32" x14ac:dyDescent="0.25">
      <c r="P175" s="147" t="s">
        <v>830</v>
      </c>
      <c r="Q175" s="147">
        <v>192</v>
      </c>
      <c r="R175" s="147"/>
      <c r="S175" s="147" t="s">
        <v>1312</v>
      </c>
      <c r="T175" s="147">
        <v>0</v>
      </c>
      <c r="U175" s="147" t="s">
        <v>1313</v>
      </c>
      <c r="V175" s="147" t="s">
        <v>967</v>
      </c>
      <c r="AB175" s="147" t="s">
        <v>1325</v>
      </c>
      <c r="AC175" s="147">
        <v>222</v>
      </c>
      <c r="AD175" s="223">
        <v>43311</v>
      </c>
      <c r="AE175" s="223">
        <v>43395</v>
      </c>
      <c r="AF175" s="147" t="s">
        <v>817</v>
      </c>
    </row>
    <row r="176" spans="16:32" x14ac:dyDescent="0.25">
      <c r="P176" s="147" t="s">
        <v>830</v>
      </c>
      <c r="Q176" s="147">
        <v>192</v>
      </c>
      <c r="R176" s="147"/>
      <c r="S176" s="147" t="s">
        <v>1314</v>
      </c>
      <c r="T176" s="147">
        <v>0</v>
      </c>
      <c r="U176" s="147" t="s">
        <v>1315</v>
      </c>
      <c r="V176" s="147" t="s">
        <v>967</v>
      </c>
      <c r="AB176" s="147" t="s">
        <v>1331</v>
      </c>
      <c r="AC176" s="147">
        <v>222</v>
      </c>
      <c r="AD176" s="223">
        <v>43311</v>
      </c>
      <c r="AE176" s="223">
        <v>43395</v>
      </c>
      <c r="AF176" s="147" t="s">
        <v>817</v>
      </c>
    </row>
    <row r="177" spans="16:32" x14ac:dyDescent="0.25">
      <c r="P177" s="147" t="s">
        <v>830</v>
      </c>
      <c r="Q177" s="147">
        <v>192</v>
      </c>
      <c r="R177" s="147"/>
      <c r="S177" s="147" t="s">
        <v>1316</v>
      </c>
      <c r="T177" s="147">
        <v>0</v>
      </c>
      <c r="U177" s="147" t="s">
        <v>1317</v>
      </c>
      <c r="V177" s="147" t="s">
        <v>967</v>
      </c>
      <c r="AB177" s="147" t="s">
        <v>1333</v>
      </c>
      <c r="AC177" s="147">
        <v>222</v>
      </c>
      <c r="AD177" s="223">
        <v>43311</v>
      </c>
      <c r="AE177" s="223">
        <v>43395</v>
      </c>
      <c r="AF177" s="147" t="s">
        <v>817</v>
      </c>
    </row>
    <row r="178" spans="16:32" x14ac:dyDescent="0.25">
      <c r="P178" s="147" t="s">
        <v>830</v>
      </c>
      <c r="Q178" s="147">
        <v>192</v>
      </c>
      <c r="R178" s="147"/>
      <c r="S178" s="147" t="s">
        <v>1318</v>
      </c>
      <c r="T178" s="147">
        <v>0</v>
      </c>
      <c r="U178" s="147" t="s">
        <v>1319</v>
      </c>
      <c r="V178" s="147" t="s">
        <v>967</v>
      </c>
      <c r="AB178" s="147" t="s">
        <v>1335</v>
      </c>
      <c r="AC178" s="147">
        <v>222</v>
      </c>
      <c r="AD178" s="223">
        <v>43311</v>
      </c>
      <c r="AE178" s="223">
        <v>43395</v>
      </c>
      <c r="AF178" s="147" t="s">
        <v>817</v>
      </c>
    </row>
    <row r="179" spans="16:32" x14ac:dyDescent="0.25">
      <c r="P179" s="147" t="s">
        <v>830</v>
      </c>
      <c r="Q179" s="147">
        <v>192</v>
      </c>
      <c r="R179" s="147"/>
      <c r="S179" s="147" t="s">
        <v>1320</v>
      </c>
      <c r="T179" s="147">
        <v>0</v>
      </c>
      <c r="U179" s="147" t="s">
        <v>1321</v>
      </c>
      <c r="V179" s="147" t="s">
        <v>967</v>
      </c>
      <c r="AB179" s="147" t="s">
        <v>1337</v>
      </c>
      <c r="AC179" s="147">
        <v>222</v>
      </c>
      <c r="AD179" s="223">
        <v>43311</v>
      </c>
      <c r="AE179" s="223">
        <v>43395</v>
      </c>
      <c r="AF179" s="147" t="s">
        <v>817</v>
      </c>
    </row>
    <row r="180" spans="16:32" x14ac:dyDescent="0.25">
      <c r="P180" s="147" t="s">
        <v>830</v>
      </c>
      <c r="Q180" s="147">
        <v>192</v>
      </c>
      <c r="R180" s="147"/>
      <c r="S180" s="147" t="s">
        <v>1322</v>
      </c>
      <c r="T180" s="147">
        <v>0</v>
      </c>
      <c r="U180" s="147" t="s">
        <v>1323</v>
      </c>
      <c r="V180" s="147" t="s">
        <v>967</v>
      </c>
      <c r="AB180" s="147" t="s">
        <v>1339</v>
      </c>
      <c r="AC180" s="147">
        <v>222</v>
      </c>
      <c r="AD180" s="223">
        <v>43311</v>
      </c>
      <c r="AE180" s="223">
        <v>43395</v>
      </c>
      <c r="AF180" s="147" t="s">
        <v>817</v>
      </c>
    </row>
    <row r="181" spans="16:32" x14ac:dyDescent="0.25">
      <c r="P181" s="147" t="s">
        <v>830</v>
      </c>
      <c r="Q181" s="147">
        <v>192</v>
      </c>
      <c r="R181" s="147"/>
      <c r="S181" s="147" t="s">
        <v>1324</v>
      </c>
      <c r="T181" s="147">
        <v>0</v>
      </c>
      <c r="U181" s="147" t="s">
        <v>1325</v>
      </c>
      <c r="V181" s="147" t="s">
        <v>967</v>
      </c>
      <c r="AB181" s="147" t="s">
        <v>1343</v>
      </c>
      <c r="AC181" s="147">
        <v>222</v>
      </c>
      <c r="AD181" s="223">
        <v>43311</v>
      </c>
      <c r="AE181" s="223">
        <v>43395</v>
      </c>
      <c r="AF181" s="147" t="s">
        <v>817</v>
      </c>
    </row>
    <row r="182" spans="16:32" x14ac:dyDescent="0.25">
      <c r="P182" s="147" t="s">
        <v>830</v>
      </c>
      <c r="Q182" s="147">
        <v>192</v>
      </c>
      <c r="R182" s="147"/>
      <c r="S182" s="147" t="s">
        <v>1326</v>
      </c>
      <c r="T182" s="147">
        <v>0</v>
      </c>
      <c r="U182" s="147" t="s">
        <v>1327</v>
      </c>
      <c r="V182" s="147" t="s">
        <v>967</v>
      </c>
      <c r="AB182" s="147" t="s">
        <v>1345</v>
      </c>
      <c r="AC182" s="147">
        <v>222</v>
      </c>
      <c r="AD182" s="223">
        <v>43311</v>
      </c>
      <c r="AE182" s="223">
        <v>43395</v>
      </c>
      <c r="AF182" s="147" t="s">
        <v>817</v>
      </c>
    </row>
    <row r="183" spans="16:32" x14ac:dyDescent="0.25">
      <c r="P183" s="147" t="s">
        <v>830</v>
      </c>
      <c r="Q183" s="147">
        <v>192</v>
      </c>
      <c r="R183" s="147"/>
      <c r="S183" s="147" t="s">
        <v>1328</v>
      </c>
      <c r="T183" s="147">
        <v>0</v>
      </c>
      <c r="U183" s="147" t="s">
        <v>1329</v>
      </c>
      <c r="V183" s="147" t="s">
        <v>967</v>
      </c>
      <c r="AB183" s="147" t="s">
        <v>1347</v>
      </c>
      <c r="AC183" s="147">
        <v>222</v>
      </c>
      <c r="AD183" s="223">
        <v>43311</v>
      </c>
      <c r="AE183" s="223">
        <v>43395</v>
      </c>
      <c r="AF183" s="147" t="s">
        <v>817</v>
      </c>
    </row>
    <row r="184" spans="16:32" x14ac:dyDescent="0.25">
      <c r="P184" s="147" t="s">
        <v>830</v>
      </c>
      <c r="Q184" s="147">
        <v>192</v>
      </c>
      <c r="R184" s="147"/>
      <c r="S184" s="147" t="s">
        <v>1330</v>
      </c>
      <c r="T184" s="147">
        <v>0</v>
      </c>
      <c r="U184" s="147" t="s">
        <v>1331</v>
      </c>
      <c r="V184" s="147" t="s">
        <v>967</v>
      </c>
      <c r="AB184" s="147" t="s">
        <v>1351</v>
      </c>
      <c r="AC184" s="147">
        <v>222</v>
      </c>
      <c r="AD184" s="223">
        <v>43311</v>
      </c>
      <c r="AE184" s="223">
        <v>43395</v>
      </c>
      <c r="AF184" s="147" t="s">
        <v>817</v>
      </c>
    </row>
    <row r="185" spans="16:32" x14ac:dyDescent="0.25">
      <c r="P185" s="147" t="s">
        <v>830</v>
      </c>
      <c r="Q185" s="147">
        <v>192</v>
      </c>
      <c r="R185" s="147"/>
      <c r="S185" s="147" t="s">
        <v>1332</v>
      </c>
      <c r="T185" s="147">
        <v>0</v>
      </c>
      <c r="U185" s="147" t="s">
        <v>1333</v>
      </c>
      <c r="V185" s="147" t="s">
        <v>967</v>
      </c>
      <c r="AB185" s="147" t="s">
        <v>1353</v>
      </c>
      <c r="AC185" s="147">
        <v>222</v>
      </c>
      <c r="AD185" s="223">
        <v>43311</v>
      </c>
      <c r="AE185" s="223">
        <v>43395</v>
      </c>
      <c r="AF185" s="147" t="s">
        <v>817</v>
      </c>
    </row>
    <row r="186" spans="16:32" x14ac:dyDescent="0.25">
      <c r="P186" s="147" t="s">
        <v>830</v>
      </c>
      <c r="Q186" s="147">
        <v>192</v>
      </c>
      <c r="R186" s="147"/>
      <c r="S186" s="147" t="s">
        <v>1334</v>
      </c>
      <c r="T186" s="147">
        <v>0</v>
      </c>
      <c r="U186" s="147" t="s">
        <v>1335</v>
      </c>
      <c r="V186" s="147" t="s">
        <v>967</v>
      </c>
      <c r="AB186" s="147" t="s">
        <v>1357</v>
      </c>
      <c r="AC186" s="147">
        <v>222</v>
      </c>
      <c r="AD186" s="223">
        <v>43311</v>
      </c>
      <c r="AE186" s="223">
        <v>43395</v>
      </c>
      <c r="AF186" s="147" t="s">
        <v>817</v>
      </c>
    </row>
    <row r="187" spans="16:32" x14ac:dyDescent="0.25">
      <c r="P187" s="147" t="s">
        <v>830</v>
      </c>
      <c r="Q187" s="147">
        <v>192</v>
      </c>
      <c r="R187" s="147"/>
      <c r="S187" s="147" t="s">
        <v>1336</v>
      </c>
      <c r="T187" s="147">
        <v>0</v>
      </c>
      <c r="U187" s="147" t="s">
        <v>1337</v>
      </c>
      <c r="V187" s="147" t="s">
        <v>967</v>
      </c>
      <c r="AB187" s="147" t="s">
        <v>3341</v>
      </c>
      <c r="AC187" s="147">
        <v>222</v>
      </c>
      <c r="AD187" s="223">
        <v>43311</v>
      </c>
      <c r="AE187" s="223">
        <v>43395</v>
      </c>
      <c r="AF187" s="147" t="s">
        <v>817</v>
      </c>
    </row>
    <row r="188" spans="16:32" x14ac:dyDescent="0.25">
      <c r="P188" s="147" t="s">
        <v>830</v>
      </c>
      <c r="Q188" s="147">
        <v>192</v>
      </c>
      <c r="R188" s="147"/>
      <c r="S188" s="147" t="s">
        <v>1338</v>
      </c>
      <c r="T188" s="147">
        <v>0</v>
      </c>
      <c r="U188" s="147" t="s">
        <v>1339</v>
      </c>
      <c r="V188" s="147" t="s">
        <v>967</v>
      </c>
      <c r="AB188" s="147" t="s">
        <v>1359</v>
      </c>
      <c r="AC188" s="147">
        <v>222</v>
      </c>
      <c r="AD188" s="223">
        <v>43311</v>
      </c>
      <c r="AE188" s="223">
        <v>43395</v>
      </c>
      <c r="AF188" s="147" t="s">
        <v>817</v>
      </c>
    </row>
    <row r="189" spans="16:32" x14ac:dyDescent="0.25">
      <c r="P189" s="147" t="s">
        <v>830</v>
      </c>
      <c r="Q189" s="147">
        <v>192</v>
      </c>
      <c r="R189" s="147"/>
      <c r="S189" s="147" t="s">
        <v>1340</v>
      </c>
      <c r="T189" s="147">
        <v>0</v>
      </c>
      <c r="U189" s="147" t="s">
        <v>1341</v>
      </c>
      <c r="V189" s="147" t="s">
        <v>967</v>
      </c>
      <c r="AB189" s="147" t="s">
        <v>3893</v>
      </c>
      <c r="AC189" s="147">
        <v>222</v>
      </c>
      <c r="AD189" s="223">
        <v>43311</v>
      </c>
      <c r="AE189" s="223">
        <v>43395</v>
      </c>
      <c r="AF189" s="147" t="s">
        <v>817</v>
      </c>
    </row>
    <row r="190" spans="16:32" x14ac:dyDescent="0.25">
      <c r="P190" s="147" t="s">
        <v>830</v>
      </c>
      <c r="Q190" s="147">
        <v>192</v>
      </c>
      <c r="R190" s="147"/>
      <c r="S190" s="147" t="s">
        <v>1342</v>
      </c>
      <c r="T190" s="147">
        <v>0</v>
      </c>
      <c r="U190" s="147" t="s">
        <v>1343</v>
      </c>
      <c r="V190" s="147" t="s">
        <v>967</v>
      </c>
      <c r="AB190" s="147" t="s">
        <v>3895</v>
      </c>
      <c r="AC190" s="147">
        <v>222</v>
      </c>
      <c r="AD190" s="223">
        <v>43311</v>
      </c>
      <c r="AE190" s="223">
        <v>43395</v>
      </c>
      <c r="AF190" s="147" t="s">
        <v>817</v>
      </c>
    </row>
    <row r="191" spans="16:32" x14ac:dyDescent="0.25">
      <c r="P191" s="147" t="s">
        <v>830</v>
      </c>
      <c r="Q191" s="147">
        <v>192</v>
      </c>
      <c r="R191" s="147"/>
      <c r="S191" s="147" t="s">
        <v>1344</v>
      </c>
      <c r="T191" s="147">
        <v>0</v>
      </c>
      <c r="U191" s="147" t="s">
        <v>1345</v>
      </c>
      <c r="V191" s="147" t="s">
        <v>967</v>
      </c>
      <c r="AB191" s="147" t="s">
        <v>3903</v>
      </c>
      <c r="AC191" s="147">
        <v>222</v>
      </c>
      <c r="AD191" s="223">
        <v>43311</v>
      </c>
      <c r="AE191" s="223">
        <v>43395</v>
      </c>
      <c r="AF191" s="147" t="s">
        <v>817</v>
      </c>
    </row>
    <row r="192" spans="16:32" x14ac:dyDescent="0.25">
      <c r="P192" s="147" t="s">
        <v>830</v>
      </c>
      <c r="Q192" s="147">
        <v>192</v>
      </c>
      <c r="R192" s="147"/>
      <c r="S192" s="147" t="s">
        <v>1346</v>
      </c>
      <c r="T192" s="147">
        <v>0</v>
      </c>
      <c r="U192" s="147" t="s">
        <v>1347</v>
      </c>
      <c r="V192" s="147" t="s">
        <v>967</v>
      </c>
      <c r="AB192" s="147" t="s">
        <v>3905</v>
      </c>
      <c r="AC192" s="147">
        <v>222</v>
      </c>
      <c r="AD192" s="223">
        <v>43311</v>
      </c>
      <c r="AE192" s="223">
        <v>43395</v>
      </c>
      <c r="AF192" s="147" t="s">
        <v>817</v>
      </c>
    </row>
    <row r="193" spans="16:32" x14ac:dyDescent="0.25">
      <c r="P193" s="147" t="s">
        <v>830</v>
      </c>
      <c r="Q193" s="147">
        <v>192</v>
      </c>
      <c r="R193" s="147"/>
      <c r="S193" s="147" t="s">
        <v>1348</v>
      </c>
      <c r="T193" s="147">
        <v>0</v>
      </c>
      <c r="U193" s="147" t="s">
        <v>1349</v>
      </c>
      <c r="V193" s="147" t="s">
        <v>967</v>
      </c>
      <c r="AB193" s="147" t="s">
        <v>4642</v>
      </c>
      <c r="AC193" s="147">
        <v>222</v>
      </c>
      <c r="AD193" s="223">
        <v>43311</v>
      </c>
      <c r="AE193" s="223">
        <v>43395</v>
      </c>
      <c r="AF193" s="147" t="s">
        <v>817</v>
      </c>
    </row>
    <row r="194" spans="16:32" x14ac:dyDescent="0.25">
      <c r="P194" s="147" t="s">
        <v>830</v>
      </c>
      <c r="Q194" s="147">
        <v>192</v>
      </c>
      <c r="R194" s="147"/>
      <c r="S194" s="147" t="s">
        <v>1350</v>
      </c>
      <c r="T194" s="147">
        <v>0</v>
      </c>
      <c r="U194" s="147" t="s">
        <v>1351</v>
      </c>
      <c r="V194" s="147" t="s">
        <v>967</v>
      </c>
      <c r="AB194" s="147" t="s">
        <v>1365</v>
      </c>
      <c r="AC194" s="147">
        <v>222</v>
      </c>
      <c r="AD194" s="223">
        <v>43311</v>
      </c>
      <c r="AE194" s="223">
        <v>43395</v>
      </c>
      <c r="AF194" s="147" t="s">
        <v>817</v>
      </c>
    </row>
    <row r="195" spans="16:32" x14ac:dyDescent="0.25">
      <c r="P195" s="147" t="s">
        <v>830</v>
      </c>
      <c r="Q195" s="147">
        <v>192</v>
      </c>
      <c r="R195" s="147"/>
      <c r="S195" s="147" t="s">
        <v>1352</v>
      </c>
      <c r="T195" s="147">
        <v>0</v>
      </c>
      <c r="U195" s="147" t="s">
        <v>1353</v>
      </c>
      <c r="V195" s="147" t="s">
        <v>967</v>
      </c>
      <c r="AB195" s="147" t="s">
        <v>4895</v>
      </c>
      <c r="AC195" s="147">
        <v>222</v>
      </c>
      <c r="AD195" s="223">
        <v>43311</v>
      </c>
      <c r="AE195" s="223">
        <v>43395</v>
      </c>
      <c r="AF195" s="147" t="s">
        <v>817</v>
      </c>
    </row>
    <row r="196" spans="16:32" x14ac:dyDescent="0.25">
      <c r="P196" s="147" t="s">
        <v>830</v>
      </c>
      <c r="Q196" s="147">
        <v>192</v>
      </c>
      <c r="R196" s="147"/>
      <c r="S196" s="147" t="s">
        <v>1354</v>
      </c>
      <c r="T196" s="147">
        <v>0</v>
      </c>
      <c r="U196" s="147" t="s">
        <v>1355</v>
      </c>
      <c r="V196" s="147" t="s">
        <v>967</v>
      </c>
      <c r="AB196" s="147" t="s">
        <v>4897</v>
      </c>
      <c r="AC196" s="147">
        <v>222</v>
      </c>
      <c r="AD196" s="223">
        <v>43311</v>
      </c>
      <c r="AE196" s="223">
        <v>43395</v>
      </c>
      <c r="AF196" s="147" t="s">
        <v>817</v>
      </c>
    </row>
    <row r="197" spans="16:32" x14ac:dyDescent="0.25">
      <c r="P197" s="147" t="s">
        <v>830</v>
      </c>
      <c r="Q197" s="147">
        <v>192</v>
      </c>
      <c r="R197" s="147"/>
      <c r="S197" s="147" t="s">
        <v>1356</v>
      </c>
      <c r="T197" s="147">
        <v>0</v>
      </c>
      <c r="U197" s="147" t="s">
        <v>1357</v>
      </c>
      <c r="V197" s="147" t="s">
        <v>967</v>
      </c>
      <c r="AB197" s="147" t="s">
        <v>4899</v>
      </c>
      <c r="AC197" s="147">
        <v>222</v>
      </c>
      <c r="AD197" s="223">
        <v>43311</v>
      </c>
      <c r="AE197" s="223">
        <v>43395</v>
      </c>
      <c r="AF197" s="147" t="s">
        <v>817</v>
      </c>
    </row>
    <row r="198" spans="16:32" x14ac:dyDescent="0.25">
      <c r="P198" s="147" t="s">
        <v>830</v>
      </c>
      <c r="Q198" s="147">
        <v>192</v>
      </c>
      <c r="R198" s="147"/>
      <c r="S198" s="147" t="s">
        <v>1358</v>
      </c>
      <c r="T198" s="147">
        <v>0</v>
      </c>
      <c r="U198" s="147" t="s">
        <v>1359</v>
      </c>
      <c r="V198" s="147" t="s">
        <v>967</v>
      </c>
      <c r="AB198" s="147" t="s">
        <v>4901</v>
      </c>
      <c r="AC198" s="147">
        <v>222</v>
      </c>
      <c r="AD198" s="223">
        <v>43311</v>
      </c>
      <c r="AE198" s="223">
        <v>43395</v>
      </c>
      <c r="AF198" s="147" t="s">
        <v>817</v>
      </c>
    </row>
    <row r="199" spans="16:32" x14ac:dyDescent="0.25">
      <c r="P199" s="147" t="s">
        <v>830</v>
      </c>
      <c r="Q199" s="147">
        <v>192</v>
      </c>
      <c r="R199" s="147"/>
      <c r="S199" s="147" t="s">
        <v>1360</v>
      </c>
      <c r="T199" s="147">
        <v>0</v>
      </c>
      <c r="U199" s="147" t="s">
        <v>1361</v>
      </c>
      <c r="V199" s="147" t="s">
        <v>967</v>
      </c>
      <c r="AB199" s="147" t="s">
        <v>3345</v>
      </c>
      <c r="AC199" s="147">
        <v>222</v>
      </c>
      <c r="AD199" s="223">
        <v>43311</v>
      </c>
      <c r="AE199" s="223">
        <v>43395</v>
      </c>
      <c r="AF199" s="147" t="s">
        <v>817</v>
      </c>
    </row>
    <row r="200" spans="16:32" x14ac:dyDescent="0.25">
      <c r="P200" s="147" t="s">
        <v>830</v>
      </c>
      <c r="Q200" s="147">
        <v>192</v>
      </c>
      <c r="R200" s="147"/>
      <c r="S200" s="147" t="s">
        <v>1362</v>
      </c>
      <c r="T200" s="147">
        <v>0</v>
      </c>
      <c r="U200" s="147" t="s">
        <v>1363</v>
      </c>
      <c r="V200" s="147" t="s">
        <v>967</v>
      </c>
      <c r="AB200" s="147" t="s">
        <v>2599</v>
      </c>
      <c r="AC200" s="147">
        <v>222</v>
      </c>
      <c r="AD200" s="223">
        <v>43311</v>
      </c>
      <c r="AE200" s="223">
        <v>43395</v>
      </c>
      <c r="AF200" s="147" t="s">
        <v>817</v>
      </c>
    </row>
    <row r="201" spans="16:32" x14ac:dyDescent="0.25">
      <c r="P201" s="147" t="s">
        <v>830</v>
      </c>
      <c r="Q201" s="147">
        <v>192</v>
      </c>
      <c r="R201" s="147"/>
      <c r="S201" s="147" t="s">
        <v>1364</v>
      </c>
      <c r="T201" s="147">
        <v>0</v>
      </c>
      <c r="U201" s="147" t="s">
        <v>1365</v>
      </c>
      <c r="V201" s="147" t="s">
        <v>967</v>
      </c>
      <c r="AB201" s="147" t="s">
        <v>2603</v>
      </c>
      <c r="AC201" s="147">
        <v>222</v>
      </c>
      <c r="AD201" s="223">
        <v>43311</v>
      </c>
      <c r="AE201" s="223">
        <v>43395</v>
      </c>
      <c r="AF201" s="147" t="s">
        <v>817</v>
      </c>
    </row>
    <row r="202" spans="16:32" x14ac:dyDescent="0.25">
      <c r="P202" s="147" t="s">
        <v>830</v>
      </c>
      <c r="Q202" s="147">
        <v>192</v>
      </c>
      <c r="R202" s="147"/>
      <c r="S202" s="147" t="s">
        <v>1366</v>
      </c>
      <c r="T202" s="147">
        <v>0</v>
      </c>
      <c r="U202" s="147" t="s">
        <v>1367</v>
      </c>
      <c r="V202" s="147" t="s">
        <v>967</v>
      </c>
      <c r="AB202" s="147" t="s">
        <v>1375</v>
      </c>
      <c r="AC202" s="147">
        <v>222</v>
      </c>
      <c r="AD202" s="223">
        <v>43311</v>
      </c>
      <c r="AE202" s="223">
        <v>43395</v>
      </c>
      <c r="AF202" s="147" t="s">
        <v>817</v>
      </c>
    </row>
    <row r="203" spans="16:32" x14ac:dyDescent="0.25">
      <c r="P203" s="147" t="s">
        <v>830</v>
      </c>
      <c r="Q203" s="147">
        <v>192</v>
      </c>
      <c r="R203" s="147"/>
      <c r="S203" s="147" t="s">
        <v>1368</v>
      </c>
      <c r="T203" s="147">
        <v>0</v>
      </c>
      <c r="U203" s="147" t="s">
        <v>1369</v>
      </c>
      <c r="V203" s="147" t="s">
        <v>967</v>
      </c>
      <c r="AB203" s="147" t="s">
        <v>1383</v>
      </c>
      <c r="AC203" s="147">
        <v>222</v>
      </c>
      <c r="AD203" s="223">
        <v>43311</v>
      </c>
      <c r="AE203" s="223">
        <v>43395</v>
      </c>
      <c r="AF203" s="147" t="s">
        <v>817</v>
      </c>
    </row>
    <row r="204" spans="16:32" x14ac:dyDescent="0.25">
      <c r="P204" s="147" t="s">
        <v>830</v>
      </c>
      <c r="Q204" s="147">
        <v>192</v>
      </c>
      <c r="R204" s="147"/>
      <c r="S204" s="147" t="s">
        <v>1370</v>
      </c>
      <c r="T204" s="147">
        <v>0</v>
      </c>
      <c r="U204" s="147" t="s">
        <v>1371</v>
      </c>
      <c r="V204" s="147" t="s">
        <v>967</v>
      </c>
      <c r="AB204" s="147" t="s">
        <v>1385</v>
      </c>
      <c r="AC204" s="147">
        <v>222</v>
      </c>
      <c r="AD204" s="223">
        <v>43311</v>
      </c>
      <c r="AE204" s="223">
        <v>43395</v>
      </c>
      <c r="AF204" s="147" t="s">
        <v>817</v>
      </c>
    </row>
    <row r="205" spans="16:32" x14ac:dyDescent="0.25">
      <c r="P205" s="147" t="s">
        <v>830</v>
      </c>
      <c r="Q205" s="147">
        <v>192</v>
      </c>
      <c r="R205" s="147"/>
      <c r="S205" s="147" t="s">
        <v>1372</v>
      </c>
      <c r="T205" s="147">
        <v>0</v>
      </c>
      <c r="U205" s="147" t="s">
        <v>1373</v>
      </c>
      <c r="V205" s="147" t="s">
        <v>967</v>
      </c>
      <c r="AB205" s="147" t="s">
        <v>1387</v>
      </c>
      <c r="AC205" s="147">
        <v>222</v>
      </c>
      <c r="AD205" s="223">
        <v>43311</v>
      </c>
      <c r="AE205" s="223">
        <v>43395</v>
      </c>
      <c r="AF205" s="147" t="s">
        <v>817</v>
      </c>
    </row>
    <row r="206" spans="16:32" x14ac:dyDescent="0.25">
      <c r="P206" s="147" t="s">
        <v>830</v>
      </c>
      <c r="Q206" s="147">
        <v>192</v>
      </c>
      <c r="R206" s="147"/>
      <c r="S206" s="147" t="s">
        <v>1374</v>
      </c>
      <c r="T206" s="147">
        <v>0</v>
      </c>
      <c r="U206" s="147" t="s">
        <v>1375</v>
      </c>
      <c r="V206" s="147" t="s">
        <v>967</v>
      </c>
      <c r="AB206" s="147" t="s">
        <v>1389</v>
      </c>
      <c r="AC206" s="147">
        <v>222</v>
      </c>
      <c r="AD206" s="223">
        <v>43311</v>
      </c>
      <c r="AE206" s="223">
        <v>43395</v>
      </c>
      <c r="AF206" s="147" t="s">
        <v>817</v>
      </c>
    </row>
    <row r="207" spans="16:32" x14ac:dyDescent="0.25">
      <c r="P207" s="147" t="s">
        <v>830</v>
      </c>
      <c r="Q207" s="147">
        <v>192</v>
      </c>
      <c r="R207" s="147"/>
      <c r="S207" s="147" t="s">
        <v>1376</v>
      </c>
      <c r="T207" s="147">
        <v>0</v>
      </c>
      <c r="U207" s="147" t="s">
        <v>1377</v>
      </c>
      <c r="V207" s="147" t="s">
        <v>967</v>
      </c>
      <c r="AB207" s="147" t="s">
        <v>1391</v>
      </c>
      <c r="AC207" s="147">
        <v>222</v>
      </c>
      <c r="AD207" s="223">
        <v>43311</v>
      </c>
      <c r="AE207" s="223">
        <v>43395</v>
      </c>
      <c r="AF207" s="147" t="s">
        <v>817</v>
      </c>
    </row>
    <row r="208" spans="16:32" x14ac:dyDescent="0.25">
      <c r="P208" s="147" t="s">
        <v>830</v>
      </c>
      <c r="Q208" s="147">
        <v>192</v>
      </c>
      <c r="R208" s="147"/>
      <c r="S208" s="147" t="s">
        <v>1378</v>
      </c>
      <c r="T208" s="147">
        <v>0</v>
      </c>
      <c r="U208" s="147" t="s">
        <v>1379</v>
      </c>
      <c r="V208" s="147" t="s">
        <v>967</v>
      </c>
      <c r="AB208" s="147" t="s">
        <v>1393</v>
      </c>
      <c r="AC208" s="147">
        <v>222</v>
      </c>
      <c r="AD208" s="223">
        <v>43311</v>
      </c>
      <c r="AE208" s="223">
        <v>43395</v>
      </c>
      <c r="AF208" s="147" t="s">
        <v>817</v>
      </c>
    </row>
    <row r="209" spans="16:32" x14ac:dyDescent="0.25">
      <c r="P209" s="147" t="s">
        <v>830</v>
      </c>
      <c r="Q209" s="147">
        <v>192</v>
      </c>
      <c r="R209" s="147"/>
      <c r="S209" s="147" t="s">
        <v>1380</v>
      </c>
      <c r="T209" s="147">
        <v>0</v>
      </c>
      <c r="U209" s="147" t="s">
        <v>1381</v>
      </c>
      <c r="V209" s="147" t="s">
        <v>967</v>
      </c>
      <c r="AB209" s="147" t="s">
        <v>1395</v>
      </c>
      <c r="AC209" s="147">
        <v>222</v>
      </c>
      <c r="AD209" s="223">
        <v>43311</v>
      </c>
      <c r="AE209" s="223">
        <v>43395</v>
      </c>
      <c r="AF209" s="147" t="s">
        <v>817</v>
      </c>
    </row>
    <row r="210" spans="16:32" x14ac:dyDescent="0.25">
      <c r="P210" s="147" t="s">
        <v>830</v>
      </c>
      <c r="Q210" s="147">
        <v>192</v>
      </c>
      <c r="R210" s="147"/>
      <c r="S210" s="147" t="s">
        <v>1382</v>
      </c>
      <c r="T210" s="147">
        <v>0</v>
      </c>
      <c r="U210" s="147" t="s">
        <v>1383</v>
      </c>
      <c r="V210" s="147" t="s">
        <v>967</v>
      </c>
      <c r="AB210" s="147" t="s">
        <v>1397</v>
      </c>
      <c r="AC210" s="147">
        <v>222</v>
      </c>
      <c r="AD210" s="223">
        <v>43311</v>
      </c>
      <c r="AE210" s="223">
        <v>43395</v>
      </c>
      <c r="AF210" s="147" t="s">
        <v>817</v>
      </c>
    </row>
    <row r="211" spans="16:32" x14ac:dyDescent="0.25">
      <c r="P211" s="147" t="s">
        <v>830</v>
      </c>
      <c r="Q211" s="147">
        <v>192</v>
      </c>
      <c r="R211" s="147"/>
      <c r="S211" s="147" t="s">
        <v>1384</v>
      </c>
      <c r="T211" s="147">
        <v>0</v>
      </c>
      <c r="U211" s="147" t="s">
        <v>1385</v>
      </c>
      <c r="V211" s="147" t="s">
        <v>967</v>
      </c>
      <c r="AB211" s="147" t="s">
        <v>1399</v>
      </c>
      <c r="AC211" s="147">
        <v>222</v>
      </c>
      <c r="AD211" s="223">
        <v>43311</v>
      </c>
      <c r="AE211" s="223">
        <v>43395</v>
      </c>
      <c r="AF211" s="147" t="s">
        <v>817</v>
      </c>
    </row>
    <row r="212" spans="16:32" x14ac:dyDescent="0.25">
      <c r="P212" s="147" t="s">
        <v>830</v>
      </c>
      <c r="Q212" s="147">
        <v>192</v>
      </c>
      <c r="R212" s="147"/>
      <c r="S212" s="147" t="s">
        <v>1386</v>
      </c>
      <c r="T212" s="147">
        <v>0</v>
      </c>
      <c r="U212" s="147" t="s">
        <v>1387</v>
      </c>
      <c r="V212" s="147" t="s">
        <v>967</v>
      </c>
      <c r="AB212" s="147" t="s">
        <v>1401</v>
      </c>
      <c r="AC212" s="147">
        <v>222</v>
      </c>
      <c r="AD212" s="223">
        <v>43311</v>
      </c>
      <c r="AE212" s="223">
        <v>43395</v>
      </c>
      <c r="AF212" s="147" t="s">
        <v>817</v>
      </c>
    </row>
    <row r="213" spans="16:32" x14ac:dyDescent="0.25">
      <c r="P213" s="147" t="s">
        <v>830</v>
      </c>
      <c r="Q213" s="147">
        <v>192</v>
      </c>
      <c r="R213" s="147"/>
      <c r="S213" s="147" t="s">
        <v>1388</v>
      </c>
      <c r="T213" s="147">
        <v>0</v>
      </c>
      <c r="U213" s="147" t="s">
        <v>1389</v>
      </c>
      <c r="V213" s="147" t="s">
        <v>967</v>
      </c>
      <c r="AB213" s="147" t="s">
        <v>4644</v>
      </c>
      <c r="AC213" s="147">
        <v>222</v>
      </c>
      <c r="AD213" s="223">
        <v>43311</v>
      </c>
      <c r="AE213" s="223">
        <v>43395</v>
      </c>
      <c r="AF213" s="147" t="s">
        <v>817</v>
      </c>
    </row>
    <row r="214" spans="16:32" x14ac:dyDescent="0.25">
      <c r="P214" s="147" t="s">
        <v>830</v>
      </c>
      <c r="Q214" s="147">
        <v>192</v>
      </c>
      <c r="R214" s="147"/>
      <c r="S214" s="147" t="s">
        <v>1390</v>
      </c>
      <c r="T214" s="147">
        <v>0</v>
      </c>
      <c r="U214" s="147" t="s">
        <v>1391</v>
      </c>
      <c r="V214" s="147" t="s">
        <v>967</v>
      </c>
      <c r="AB214" s="147" t="s">
        <v>4646</v>
      </c>
      <c r="AC214" s="147">
        <v>222</v>
      </c>
      <c r="AD214" s="223">
        <v>43311</v>
      </c>
      <c r="AE214" s="223">
        <v>43395</v>
      </c>
      <c r="AF214" s="147" t="s">
        <v>817</v>
      </c>
    </row>
    <row r="215" spans="16:32" x14ac:dyDescent="0.25">
      <c r="P215" s="147" t="s">
        <v>830</v>
      </c>
      <c r="Q215" s="147">
        <v>192</v>
      </c>
      <c r="R215" s="147"/>
      <c r="S215" s="147" t="s">
        <v>1392</v>
      </c>
      <c r="T215" s="147">
        <v>0</v>
      </c>
      <c r="U215" s="147" t="s">
        <v>1393</v>
      </c>
      <c r="V215" s="147" t="s">
        <v>967</v>
      </c>
      <c r="AB215" s="147" t="s">
        <v>4648</v>
      </c>
      <c r="AC215" s="147">
        <v>222</v>
      </c>
      <c r="AD215" s="223">
        <v>43311</v>
      </c>
      <c r="AE215" s="223">
        <v>43395</v>
      </c>
      <c r="AF215" s="147" t="s">
        <v>817</v>
      </c>
    </row>
    <row r="216" spans="16:32" x14ac:dyDescent="0.25">
      <c r="P216" s="147" t="s">
        <v>830</v>
      </c>
      <c r="Q216" s="147">
        <v>192</v>
      </c>
      <c r="R216" s="147"/>
      <c r="S216" s="147" t="s">
        <v>1394</v>
      </c>
      <c r="T216" s="147">
        <v>0</v>
      </c>
      <c r="U216" s="147" t="s">
        <v>1395</v>
      </c>
      <c r="V216" s="147" t="s">
        <v>967</v>
      </c>
      <c r="AB216" s="147" t="s">
        <v>1405</v>
      </c>
      <c r="AC216" s="147">
        <v>222</v>
      </c>
      <c r="AD216" s="223">
        <v>43311</v>
      </c>
      <c r="AE216" s="223">
        <v>43395</v>
      </c>
      <c r="AF216" s="147" t="s">
        <v>817</v>
      </c>
    </row>
    <row r="217" spans="16:32" x14ac:dyDescent="0.25">
      <c r="P217" s="147" t="s">
        <v>830</v>
      </c>
      <c r="Q217" s="147">
        <v>192</v>
      </c>
      <c r="R217" s="147"/>
      <c r="S217" s="147" t="s">
        <v>1396</v>
      </c>
      <c r="T217" s="147">
        <v>0</v>
      </c>
      <c r="U217" s="147" t="s">
        <v>1397</v>
      </c>
      <c r="V217" s="147" t="s">
        <v>967</v>
      </c>
      <c r="AB217" s="147" t="s">
        <v>1409</v>
      </c>
      <c r="AC217" s="147">
        <v>222</v>
      </c>
      <c r="AD217" s="223">
        <v>43311</v>
      </c>
      <c r="AE217" s="223">
        <v>43395</v>
      </c>
      <c r="AF217" s="147" t="s">
        <v>817</v>
      </c>
    </row>
    <row r="218" spans="16:32" x14ac:dyDescent="0.25">
      <c r="P218" s="147" t="s">
        <v>830</v>
      </c>
      <c r="Q218" s="147">
        <v>192</v>
      </c>
      <c r="R218" s="147"/>
      <c r="S218" s="147" t="s">
        <v>1398</v>
      </c>
      <c r="T218" s="147">
        <v>0</v>
      </c>
      <c r="U218" s="147" t="s">
        <v>1399</v>
      </c>
      <c r="V218" s="147" t="s">
        <v>967</v>
      </c>
      <c r="AB218" s="147" t="s">
        <v>1415</v>
      </c>
      <c r="AC218" s="147">
        <v>222</v>
      </c>
      <c r="AD218" s="223">
        <v>43311</v>
      </c>
      <c r="AE218" s="223">
        <v>43395</v>
      </c>
      <c r="AF218" s="147" t="s">
        <v>817</v>
      </c>
    </row>
    <row r="219" spans="16:32" x14ac:dyDescent="0.25">
      <c r="P219" s="147" t="s">
        <v>830</v>
      </c>
      <c r="Q219" s="147">
        <v>192</v>
      </c>
      <c r="R219" s="147"/>
      <c r="S219" s="147" t="s">
        <v>1400</v>
      </c>
      <c r="T219" s="147">
        <v>0</v>
      </c>
      <c r="U219" s="147" t="s">
        <v>1401</v>
      </c>
      <c r="V219" s="147" t="s">
        <v>967</v>
      </c>
      <c r="AB219" s="147" t="s">
        <v>1417</v>
      </c>
      <c r="AC219" s="147">
        <v>222</v>
      </c>
      <c r="AD219" s="223">
        <v>43311</v>
      </c>
      <c r="AE219" s="223">
        <v>43395</v>
      </c>
      <c r="AF219" s="147" t="s">
        <v>817</v>
      </c>
    </row>
    <row r="220" spans="16:32" x14ac:dyDescent="0.25">
      <c r="P220" s="147" t="s">
        <v>830</v>
      </c>
      <c r="Q220" s="147">
        <v>192</v>
      </c>
      <c r="R220" s="147"/>
      <c r="S220" s="147" t="s">
        <v>1402</v>
      </c>
      <c r="T220" s="147">
        <v>0</v>
      </c>
      <c r="U220" s="147" t="s">
        <v>1403</v>
      </c>
      <c r="V220" s="147" t="s">
        <v>967</v>
      </c>
      <c r="AB220" s="147" t="s">
        <v>1419</v>
      </c>
      <c r="AC220" s="147">
        <v>222</v>
      </c>
      <c r="AD220" s="223">
        <v>43311</v>
      </c>
      <c r="AE220" s="223">
        <v>43395</v>
      </c>
      <c r="AF220" s="147" t="s">
        <v>817</v>
      </c>
    </row>
    <row r="221" spans="16:32" x14ac:dyDescent="0.25">
      <c r="P221" s="147" t="s">
        <v>830</v>
      </c>
      <c r="Q221" s="147">
        <v>192</v>
      </c>
      <c r="R221" s="147"/>
      <c r="S221" s="147" t="s">
        <v>1404</v>
      </c>
      <c r="T221" s="147">
        <v>0</v>
      </c>
      <c r="U221" s="147" t="s">
        <v>1405</v>
      </c>
      <c r="V221" s="147" t="s">
        <v>967</v>
      </c>
      <c r="AB221" s="147" t="s">
        <v>1421</v>
      </c>
      <c r="AC221" s="147">
        <v>222</v>
      </c>
      <c r="AD221" s="223">
        <v>43311</v>
      </c>
      <c r="AE221" s="223">
        <v>43395</v>
      </c>
      <c r="AF221" s="147" t="s">
        <v>817</v>
      </c>
    </row>
    <row r="222" spans="16:32" x14ac:dyDescent="0.25">
      <c r="P222" s="147" t="s">
        <v>830</v>
      </c>
      <c r="Q222" s="147">
        <v>192</v>
      </c>
      <c r="R222" s="147"/>
      <c r="S222" s="147" t="s">
        <v>1406</v>
      </c>
      <c r="T222" s="147">
        <v>0</v>
      </c>
      <c r="U222" s="147" t="s">
        <v>1407</v>
      </c>
      <c r="V222" s="147" t="s">
        <v>967</v>
      </c>
      <c r="AB222" s="147" t="s">
        <v>1427</v>
      </c>
      <c r="AC222" s="147">
        <v>222</v>
      </c>
      <c r="AD222" s="223">
        <v>43311</v>
      </c>
      <c r="AE222" s="223">
        <v>43395</v>
      </c>
      <c r="AF222" s="147" t="s">
        <v>817</v>
      </c>
    </row>
    <row r="223" spans="16:32" x14ac:dyDescent="0.25">
      <c r="P223" s="147" t="s">
        <v>830</v>
      </c>
      <c r="Q223" s="147">
        <v>192</v>
      </c>
      <c r="R223" s="147"/>
      <c r="S223" s="147" t="s">
        <v>1408</v>
      </c>
      <c r="T223" s="147">
        <v>0</v>
      </c>
      <c r="U223" s="147" t="s">
        <v>1409</v>
      </c>
      <c r="V223" s="147" t="s">
        <v>967</v>
      </c>
      <c r="AB223" s="147" t="s">
        <v>1429</v>
      </c>
      <c r="AC223" s="147">
        <v>222</v>
      </c>
      <c r="AD223" s="223">
        <v>43311</v>
      </c>
      <c r="AE223" s="223">
        <v>43395</v>
      </c>
      <c r="AF223" s="147" t="s">
        <v>817</v>
      </c>
    </row>
    <row r="224" spans="16:32" x14ac:dyDescent="0.25">
      <c r="P224" s="147" t="s">
        <v>830</v>
      </c>
      <c r="Q224" s="147">
        <v>192</v>
      </c>
      <c r="R224" s="147"/>
      <c r="S224" s="147" t="s">
        <v>1410</v>
      </c>
      <c r="T224" s="147">
        <v>0</v>
      </c>
      <c r="U224" s="147" t="s">
        <v>1411</v>
      </c>
      <c r="V224" s="147" t="s">
        <v>967</v>
      </c>
      <c r="AB224" s="147" t="s">
        <v>1435</v>
      </c>
      <c r="AC224" s="147">
        <v>222</v>
      </c>
      <c r="AD224" s="223">
        <v>43311</v>
      </c>
      <c r="AE224" s="223">
        <v>43395</v>
      </c>
      <c r="AF224" s="147" t="s">
        <v>817</v>
      </c>
    </row>
    <row r="225" spans="16:32" x14ac:dyDescent="0.25">
      <c r="P225" s="147" t="s">
        <v>830</v>
      </c>
      <c r="Q225" s="147">
        <v>192</v>
      </c>
      <c r="R225" s="147"/>
      <c r="S225" s="147" t="s">
        <v>1412</v>
      </c>
      <c r="T225" s="147">
        <v>0</v>
      </c>
      <c r="U225" s="147" t="s">
        <v>1413</v>
      </c>
      <c r="V225" s="147" t="s">
        <v>967</v>
      </c>
      <c r="AB225" s="147" t="s">
        <v>2838</v>
      </c>
      <c r="AC225" s="147">
        <v>222</v>
      </c>
      <c r="AD225" s="223">
        <v>43311</v>
      </c>
      <c r="AE225" s="223">
        <v>43395</v>
      </c>
      <c r="AF225" s="147" t="s">
        <v>817</v>
      </c>
    </row>
    <row r="226" spans="16:32" x14ac:dyDescent="0.25">
      <c r="P226" s="147" t="s">
        <v>830</v>
      </c>
      <c r="Q226" s="147">
        <v>192</v>
      </c>
      <c r="R226" s="147"/>
      <c r="S226" s="147" t="s">
        <v>1414</v>
      </c>
      <c r="T226" s="147">
        <v>0</v>
      </c>
      <c r="U226" s="147" t="s">
        <v>1415</v>
      </c>
      <c r="V226" s="147" t="s">
        <v>967</v>
      </c>
      <c r="AB226" s="147" t="s">
        <v>4650</v>
      </c>
      <c r="AC226" s="147">
        <v>222</v>
      </c>
      <c r="AD226" s="223">
        <v>43311</v>
      </c>
      <c r="AE226" s="223">
        <v>43395</v>
      </c>
      <c r="AF226" s="147" t="s">
        <v>817</v>
      </c>
    </row>
    <row r="227" spans="16:32" x14ac:dyDescent="0.25">
      <c r="P227" s="147" t="s">
        <v>830</v>
      </c>
      <c r="Q227" s="147">
        <v>192</v>
      </c>
      <c r="R227" s="147"/>
      <c r="S227" s="147" t="s">
        <v>1416</v>
      </c>
      <c r="T227" s="147">
        <v>0</v>
      </c>
      <c r="U227" s="147" t="s">
        <v>1417</v>
      </c>
      <c r="V227" s="147" t="s">
        <v>967</v>
      </c>
      <c r="AB227" s="147" t="s">
        <v>1441</v>
      </c>
      <c r="AC227" s="147">
        <v>222</v>
      </c>
      <c r="AD227" s="223">
        <v>43311</v>
      </c>
      <c r="AE227" s="223">
        <v>43395</v>
      </c>
      <c r="AF227" s="147" t="s">
        <v>817</v>
      </c>
    </row>
    <row r="228" spans="16:32" x14ac:dyDescent="0.25">
      <c r="P228" s="147" t="s">
        <v>830</v>
      </c>
      <c r="Q228" s="147">
        <v>192</v>
      </c>
      <c r="R228" s="147"/>
      <c r="S228" s="147" t="s">
        <v>1418</v>
      </c>
      <c r="T228" s="147">
        <v>0</v>
      </c>
      <c r="U228" s="147" t="s">
        <v>1419</v>
      </c>
      <c r="V228" s="147" t="s">
        <v>967</v>
      </c>
      <c r="AB228" s="147" t="s">
        <v>1443</v>
      </c>
      <c r="AC228" s="147">
        <v>222</v>
      </c>
      <c r="AD228" s="223">
        <v>43311</v>
      </c>
      <c r="AE228" s="223">
        <v>43395</v>
      </c>
      <c r="AF228" s="147" t="s">
        <v>817</v>
      </c>
    </row>
    <row r="229" spans="16:32" x14ac:dyDescent="0.25">
      <c r="P229" s="147" t="s">
        <v>830</v>
      </c>
      <c r="Q229" s="147">
        <v>192</v>
      </c>
      <c r="R229" s="147"/>
      <c r="S229" s="147" t="s">
        <v>1420</v>
      </c>
      <c r="T229" s="147">
        <v>0</v>
      </c>
      <c r="U229" s="147" t="s">
        <v>1421</v>
      </c>
      <c r="V229" s="147" t="s">
        <v>967</v>
      </c>
      <c r="AB229" s="147" t="s">
        <v>1445</v>
      </c>
      <c r="AC229" s="147">
        <v>222</v>
      </c>
      <c r="AD229" s="223">
        <v>43311</v>
      </c>
      <c r="AE229" s="223">
        <v>43395</v>
      </c>
      <c r="AF229" s="147" t="s">
        <v>817</v>
      </c>
    </row>
    <row r="230" spans="16:32" x14ac:dyDescent="0.25">
      <c r="P230" s="147" t="s">
        <v>830</v>
      </c>
      <c r="Q230" s="147">
        <v>192</v>
      </c>
      <c r="R230" s="147"/>
      <c r="S230" s="147" t="s">
        <v>1422</v>
      </c>
      <c r="T230" s="147">
        <v>0</v>
      </c>
      <c r="U230" s="147" t="s">
        <v>1423</v>
      </c>
      <c r="V230" s="147" t="s">
        <v>967</v>
      </c>
      <c r="AB230" s="147" t="s">
        <v>1449</v>
      </c>
      <c r="AC230" s="147">
        <v>222</v>
      </c>
      <c r="AD230" s="223">
        <v>43311</v>
      </c>
      <c r="AE230" s="223">
        <v>43395</v>
      </c>
      <c r="AF230" s="147" t="s">
        <v>817</v>
      </c>
    </row>
    <row r="231" spans="16:32" x14ac:dyDescent="0.25">
      <c r="P231" s="147" t="s">
        <v>830</v>
      </c>
      <c r="Q231" s="147">
        <v>192</v>
      </c>
      <c r="R231" s="147"/>
      <c r="S231" s="147" t="s">
        <v>1424</v>
      </c>
      <c r="T231" s="147">
        <v>0</v>
      </c>
      <c r="U231" s="147" t="s">
        <v>1425</v>
      </c>
      <c r="V231" s="147" t="s">
        <v>967</v>
      </c>
      <c r="AB231" s="147" t="s">
        <v>1451</v>
      </c>
      <c r="AC231" s="147">
        <v>222</v>
      </c>
      <c r="AD231" s="223">
        <v>43311</v>
      </c>
      <c r="AE231" s="223">
        <v>43395</v>
      </c>
      <c r="AF231" s="147" t="s">
        <v>817</v>
      </c>
    </row>
    <row r="232" spans="16:32" x14ac:dyDescent="0.25">
      <c r="P232" s="147" t="s">
        <v>830</v>
      </c>
      <c r="Q232" s="147">
        <v>192</v>
      </c>
      <c r="R232" s="147"/>
      <c r="S232" s="147" t="s">
        <v>1426</v>
      </c>
      <c r="T232" s="147">
        <v>0</v>
      </c>
      <c r="U232" s="147" t="s">
        <v>1427</v>
      </c>
      <c r="V232" s="147" t="s">
        <v>967</v>
      </c>
      <c r="AB232" s="147" t="s">
        <v>2842</v>
      </c>
      <c r="AC232" s="147">
        <v>222</v>
      </c>
      <c r="AD232" s="223">
        <v>43311</v>
      </c>
      <c r="AE232" s="223">
        <v>43395</v>
      </c>
      <c r="AF232" s="147" t="s">
        <v>817</v>
      </c>
    </row>
    <row r="233" spans="16:32" x14ac:dyDescent="0.25">
      <c r="P233" s="147" t="s">
        <v>830</v>
      </c>
      <c r="Q233" s="147">
        <v>192</v>
      </c>
      <c r="R233" s="147"/>
      <c r="S233" s="147" t="s">
        <v>1428</v>
      </c>
      <c r="T233" s="147">
        <v>0</v>
      </c>
      <c r="U233" s="147" t="s">
        <v>1429</v>
      </c>
      <c r="V233" s="147" t="s">
        <v>967</v>
      </c>
      <c r="AB233" s="147" t="s">
        <v>2846</v>
      </c>
      <c r="AC233" s="147">
        <v>222</v>
      </c>
      <c r="AD233" s="223">
        <v>43311</v>
      </c>
      <c r="AE233" s="223">
        <v>43395</v>
      </c>
      <c r="AF233" s="147" t="s">
        <v>817</v>
      </c>
    </row>
    <row r="234" spans="16:32" x14ac:dyDescent="0.25">
      <c r="P234" s="147" t="s">
        <v>830</v>
      </c>
      <c r="Q234" s="147">
        <v>192</v>
      </c>
      <c r="R234" s="147"/>
      <c r="S234" s="147" t="s">
        <v>1430</v>
      </c>
      <c r="T234" s="147">
        <v>0</v>
      </c>
      <c r="U234" s="147" t="s">
        <v>1431</v>
      </c>
      <c r="V234" s="147" t="s">
        <v>967</v>
      </c>
      <c r="AB234" s="147" t="s">
        <v>1455</v>
      </c>
      <c r="AC234" s="147">
        <v>222</v>
      </c>
      <c r="AD234" s="223">
        <v>43311</v>
      </c>
      <c r="AE234" s="223">
        <v>43395</v>
      </c>
      <c r="AF234" s="147" t="s">
        <v>817</v>
      </c>
    </row>
    <row r="235" spans="16:32" x14ac:dyDescent="0.25">
      <c r="P235" s="147" t="s">
        <v>830</v>
      </c>
      <c r="Q235" s="147">
        <v>192</v>
      </c>
      <c r="R235" s="147"/>
      <c r="S235" s="147" t="s">
        <v>1432</v>
      </c>
      <c r="T235" s="147">
        <v>0</v>
      </c>
      <c r="U235" s="147" t="s">
        <v>1433</v>
      </c>
      <c r="V235" s="147" t="s">
        <v>967</v>
      </c>
      <c r="AB235" s="147" t="s">
        <v>3141</v>
      </c>
      <c r="AC235" s="147">
        <v>222</v>
      </c>
      <c r="AD235" s="223">
        <v>43311</v>
      </c>
      <c r="AE235" s="223">
        <v>43395</v>
      </c>
      <c r="AF235" s="147" t="s">
        <v>817</v>
      </c>
    </row>
    <row r="236" spans="16:32" x14ac:dyDescent="0.25">
      <c r="P236" s="147" t="s">
        <v>830</v>
      </c>
      <c r="Q236" s="147">
        <v>192</v>
      </c>
      <c r="R236" s="147"/>
      <c r="S236" s="147" t="s">
        <v>1434</v>
      </c>
      <c r="T236" s="147">
        <v>0</v>
      </c>
      <c r="U236" s="147" t="s">
        <v>1435</v>
      </c>
      <c r="V236" s="147" t="s">
        <v>967</v>
      </c>
      <c r="AB236" s="147" t="s">
        <v>1459</v>
      </c>
      <c r="AC236" s="147">
        <v>222</v>
      </c>
      <c r="AD236" s="223">
        <v>43311</v>
      </c>
      <c r="AE236" s="223">
        <v>43395</v>
      </c>
      <c r="AF236" s="147" t="s">
        <v>817</v>
      </c>
    </row>
    <row r="237" spans="16:32" x14ac:dyDescent="0.25">
      <c r="P237" s="147" t="s">
        <v>830</v>
      </c>
      <c r="Q237" s="147">
        <v>192</v>
      </c>
      <c r="R237" s="147"/>
      <c r="S237" s="147" t="s">
        <v>1436</v>
      </c>
      <c r="T237" s="147">
        <v>0</v>
      </c>
      <c r="U237" s="147" t="s">
        <v>1437</v>
      </c>
      <c r="V237" s="147" t="s">
        <v>967</v>
      </c>
      <c r="AB237" s="147" t="s">
        <v>1461</v>
      </c>
      <c r="AC237" s="147">
        <v>222</v>
      </c>
      <c r="AD237" s="223">
        <v>43311</v>
      </c>
      <c r="AE237" s="223">
        <v>43395</v>
      </c>
      <c r="AF237" s="147" t="s">
        <v>817</v>
      </c>
    </row>
    <row r="238" spans="16:32" x14ac:dyDescent="0.25">
      <c r="P238" s="147" t="s">
        <v>830</v>
      </c>
      <c r="Q238" s="147">
        <v>192</v>
      </c>
      <c r="R238" s="147"/>
      <c r="S238" s="147" t="s">
        <v>1438</v>
      </c>
      <c r="T238" s="147">
        <v>0</v>
      </c>
      <c r="U238" s="147" t="s">
        <v>1439</v>
      </c>
      <c r="V238" s="147" t="s">
        <v>967</v>
      </c>
      <c r="AB238" s="147" t="s">
        <v>1463</v>
      </c>
      <c r="AC238" s="147">
        <v>222</v>
      </c>
      <c r="AD238" s="223">
        <v>43311</v>
      </c>
      <c r="AE238" s="223">
        <v>43395</v>
      </c>
      <c r="AF238" s="147" t="s">
        <v>817</v>
      </c>
    </row>
    <row r="239" spans="16:32" x14ac:dyDescent="0.25">
      <c r="P239" s="147" t="s">
        <v>830</v>
      </c>
      <c r="Q239" s="147">
        <v>192</v>
      </c>
      <c r="R239" s="147"/>
      <c r="S239" s="147" t="s">
        <v>1440</v>
      </c>
      <c r="T239" s="147">
        <v>0</v>
      </c>
      <c r="U239" s="147" t="s">
        <v>1441</v>
      </c>
      <c r="V239" s="147" t="s">
        <v>967</v>
      </c>
      <c r="AB239" s="147" t="s">
        <v>2607</v>
      </c>
      <c r="AC239" s="147">
        <v>222</v>
      </c>
      <c r="AD239" s="223">
        <v>43311</v>
      </c>
      <c r="AE239" s="223">
        <v>43395</v>
      </c>
      <c r="AF239" s="147" t="s">
        <v>817</v>
      </c>
    </row>
    <row r="240" spans="16:32" x14ac:dyDescent="0.25">
      <c r="P240" s="147" t="s">
        <v>830</v>
      </c>
      <c r="Q240" s="147">
        <v>192</v>
      </c>
      <c r="R240" s="147"/>
      <c r="S240" s="147" t="s">
        <v>1442</v>
      </c>
      <c r="T240" s="147">
        <v>0</v>
      </c>
      <c r="U240" s="147" t="s">
        <v>1443</v>
      </c>
      <c r="V240" s="147" t="s">
        <v>967</v>
      </c>
      <c r="AB240" s="147" t="s">
        <v>1465</v>
      </c>
      <c r="AC240" s="147">
        <v>222</v>
      </c>
      <c r="AD240" s="223">
        <v>43311</v>
      </c>
      <c r="AE240" s="223">
        <v>43395</v>
      </c>
      <c r="AF240" s="147" t="s">
        <v>817</v>
      </c>
    </row>
    <row r="241" spans="16:32" x14ac:dyDescent="0.25">
      <c r="P241" s="147" t="s">
        <v>830</v>
      </c>
      <c r="Q241" s="147">
        <v>192</v>
      </c>
      <c r="R241" s="147"/>
      <c r="S241" s="147" t="s">
        <v>1444</v>
      </c>
      <c r="T241" s="147">
        <v>0</v>
      </c>
      <c r="U241" s="147" t="s">
        <v>1445</v>
      </c>
      <c r="V241" s="147" t="s">
        <v>967</v>
      </c>
      <c r="AB241" s="147" t="s">
        <v>1467</v>
      </c>
      <c r="AC241" s="147">
        <v>222</v>
      </c>
      <c r="AD241" s="223">
        <v>43311</v>
      </c>
      <c r="AE241" s="223">
        <v>43395</v>
      </c>
      <c r="AF241" s="147" t="s">
        <v>817</v>
      </c>
    </row>
    <row r="242" spans="16:32" x14ac:dyDescent="0.25">
      <c r="P242" s="147" t="s">
        <v>830</v>
      </c>
      <c r="Q242" s="147">
        <v>192</v>
      </c>
      <c r="R242" s="147"/>
      <c r="S242" s="147" t="s">
        <v>1446</v>
      </c>
      <c r="T242" s="147">
        <v>0</v>
      </c>
      <c r="U242" s="147" t="s">
        <v>1447</v>
      </c>
      <c r="V242" s="147" t="s">
        <v>967</v>
      </c>
      <c r="AB242" s="147" t="s">
        <v>1471</v>
      </c>
      <c r="AC242" s="147">
        <v>222</v>
      </c>
      <c r="AD242" s="223">
        <v>43311</v>
      </c>
      <c r="AE242" s="223">
        <v>43395</v>
      </c>
      <c r="AF242" s="147" t="s">
        <v>817</v>
      </c>
    </row>
    <row r="243" spans="16:32" x14ac:dyDescent="0.25">
      <c r="P243" s="147" t="s">
        <v>830</v>
      </c>
      <c r="Q243" s="147">
        <v>192</v>
      </c>
      <c r="R243" s="147"/>
      <c r="S243" s="147" t="s">
        <v>1448</v>
      </c>
      <c r="T243" s="147">
        <v>0</v>
      </c>
      <c r="U243" s="147" t="s">
        <v>1449</v>
      </c>
      <c r="V243" s="147" t="s">
        <v>967</v>
      </c>
      <c r="AB243" s="147" t="s">
        <v>1473</v>
      </c>
      <c r="AC243" s="147">
        <v>222</v>
      </c>
      <c r="AD243" s="223">
        <v>43311</v>
      </c>
      <c r="AE243" s="223">
        <v>43395</v>
      </c>
      <c r="AF243" s="147" t="s">
        <v>817</v>
      </c>
    </row>
    <row r="244" spans="16:32" x14ac:dyDescent="0.25">
      <c r="P244" s="147" t="s">
        <v>830</v>
      </c>
      <c r="Q244" s="147">
        <v>192</v>
      </c>
      <c r="R244" s="147"/>
      <c r="S244" s="147" t="s">
        <v>1450</v>
      </c>
      <c r="T244" s="147">
        <v>0</v>
      </c>
      <c r="U244" s="147" t="s">
        <v>1451</v>
      </c>
      <c r="V244" s="147" t="s">
        <v>967</v>
      </c>
      <c r="AB244" s="147" t="s">
        <v>4652</v>
      </c>
      <c r="AC244" s="147">
        <v>222</v>
      </c>
      <c r="AD244" s="223">
        <v>43311</v>
      </c>
      <c r="AE244" s="223">
        <v>43395</v>
      </c>
      <c r="AF244" s="147" t="s">
        <v>817</v>
      </c>
    </row>
    <row r="245" spans="16:32" x14ac:dyDescent="0.25">
      <c r="P245" s="147" t="s">
        <v>830</v>
      </c>
      <c r="Q245" s="147">
        <v>192</v>
      </c>
      <c r="R245" s="147"/>
      <c r="S245" s="147" t="s">
        <v>1452</v>
      </c>
      <c r="T245" s="147">
        <v>0</v>
      </c>
      <c r="U245" s="147" t="s">
        <v>1453</v>
      </c>
      <c r="V245" s="147" t="s">
        <v>967</v>
      </c>
      <c r="AB245" s="147" t="s">
        <v>1475</v>
      </c>
      <c r="AC245" s="147">
        <v>222</v>
      </c>
      <c r="AD245" s="223">
        <v>43311</v>
      </c>
      <c r="AE245" s="223">
        <v>43395</v>
      </c>
      <c r="AF245" s="147" t="s">
        <v>817</v>
      </c>
    </row>
    <row r="246" spans="16:32" x14ac:dyDescent="0.25">
      <c r="P246" s="147" t="s">
        <v>830</v>
      </c>
      <c r="Q246" s="147">
        <v>192</v>
      </c>
      <c r="R246" s="147"/>
      <c r="S246" s="147" t="s">
        <v>1454</v>
      </c>
      <c r="T246" s="147">
        <v>0</v>
      </c>
      <c r="U246" s="147" t="s">
        <v>1455</v>
      </c>
      <c r="V246" s="147" t="s">
        <v>967</v>
      </c>
      <c r="AB246" s="147" t="s">
        <v>1477</v>
      </c>
      <c r="AC246" s="147">
        <v>222</v>
      </c>
      <c r="AD246" s="223">
        <v>43311</v>
      </c>
      <c r="AE246" s="223">
        <v>43395</v>
      </c>
      <c r="AF246" s="147" t="s">
        <v>817</v>
      </c>
    </row>
    <row r="247" spans="16:32" x14ac:dyDescent="0.25">
      <c r="P247" s="147" t="s">
        <v>830</v>
      </c>
      <c r="Q247" s="147">
        <v>192</v>
      </c>
      <c r="R247" s="147"/>
      <c r="S247" s="147" t="s">
        <v>1456</v>
      </c>
      <c r="T247" s="147">
        <v>0</v>
      </c>
      <c r="U247" s="147" t="s">
        <v>1457</v>
      </c>
      <c r="V247" s="147" t="s">
        <v>967</v>
      </c>
      <c r="AB247" s="147" t="s">
        <v>1479</v>
      </c>
      <c r="AC247" s="147">
        <v>222</v>
      </c>
      <c r="AD247" s="223">
        <v>43311</v>
      </c>
      <c r="AE247" s="223">
        <v>43395</v>
      </c>
      <c r="AF247" s="147" t="s">
        <v>817</v>
      </c>
    </row>
    <row r="248" spans="16:32" x14ac:dyDescent="0.25">
      <c r="P248" s="147" t="s">
        <v>830</v>
      </c>
      <c r="Q248" s="147">
        <v>192</v>
      </c>
      <c r="R248" s="147"/>
      <c r="S248" s="147" t="s">
        <v>1458</v>
      </c>
      <c r="T248" s="147">
        <v>0</v>
      </c>
      <c r="U248" s="147" t="s">
        <v>1459</v>
      </c>
      <c r="V248" s="147" t="s">
        <v>967</v>
      </c>
      <c r="AB248" s="147" t="s">
        <v>4654</v>
      </c>
      <c r="AC248" s="147">
        <v>222</v>
      </c>
      <c r="AD248" s="223">
        <v>43311</v>
      </c>
      <c r="AE248" s="223">
        <v>43395</v>
      </c>
      <c r="AF248" s="147" t="s">
        <v>817</v>
      </c>
    </row>
    <row r="249" spans="16:32" x14ac:dyDescent="0.25">
      <c r="P249" s="147" t="s">
        <v>830</v>
      </c>
      <c r="Q249" s="147">
        <v>192</v>
      </c>
      <c r="R249" s="147"/>
      <c r="S249" s="147" t="s">
        <v>1460</v>
      </c>
      <c r="T249" s="147">
        <v>0</v>
      </c>
      <c r="U249" s="147" t="s">
        <v>1461</v>
      </c>
      <c r="V249" s="147" t="s">
        <v>967</v>
      </c>
      <c r="AB249" s="147" t="s">
        <v>4656</v>
      </c>
      <c r="AC249" s="147">
        <v>222</v>
      </c>
      <c r="AD249" s="223">
        <v>43311</v>
      </c>
      <c r="AE249" s="223">
        <v>43395</v>
      </c>
      <c r="AF249" s="147" t="s">
        <v>817</v>
      </c>
    </row>
    <row r="250" spans="16:32" x14ac:dyDescent="0.25">
      <c r="P250" s="147" t="s">
        <v>830</v>
      </c>
      <c r="Q250" s="147">
        <v>192</v>
      </c>
      <c r="R250" s="147"/>
      <c r="S250" s="147" t="s">
        <v>1462</v>
      </c>
      <c r="T250" s="147">
        <v>0</v>
      </c>
      <c r="U250" s="147" t="s">
        <v>1463</v>
      </c>
      <c r="V250" s="147" t="s">
        <v>967</v>
      </c>
      <c r="AB250" s="147" t="s">
        <v>4903</v>
      </c>
      <c r="AC250" s="147">
        <v>222</v>
      </c>
      <c r="AD250" s="223">
        <v>43311</v>
      </c>
      <c r="AE250" s="223">
        <v>43395</v>
      </c>
      <c r="AF250" s="147" t="s">
        <v>817</v>
      </c>
    </row>
    <row r="251" spans="16:32" x14ac:dyDescent="0.25">
      <c r="P251" s="147" t="s">
        <v>830</v>
      </c>
      <c r="Q251" s="147">
        <v>192</v>
      </c>
      <c r="R251" s="147"/>
      <c r="S251" s="147" t="s">
        <v>1464</v>
      </c>
      <c r="T251" s="147">
        <v>0</v>
      </c>
      <c r="U251" s="147" t="s">
        <v>1465</v>
      </c>
      <c r="V251" s="147" t="s">
        <v>967</v>
      </c>
      <c r="AB251" s="147" t="s">
        <v>4658</v>
      </c>
      <c r="AC251" s="147">
        <v>222</v>
      </c>
      <c r="AD251" s="223">
        <v>43311</v>
      </c>
      <c r="AE251" s="223">
        <v>43395</v>
      </c>
      <c r="AF251" s="147" t="s">
        <v>817</v>
      </c>
    </row>
    <row r="252" spans="16:32" x14ac:dyDescent="0.25">
      <c r="P252" s="147" t="s">
        <v>830</v>
      </c>
      <c r="Q252" s="147">
        <v>192</v>
      </c>
      <c r="R252" s="147"/>
      <c r="S252" s="147" t="s">
        <v>1466</v>
      </c>
      <c r="T252" s="147">
        <v>0</v>
      </c>
      <c r="U252" s="147" t="s">
        <v>1467</v>
      </c>
      <c r="V252" s="147" t="s">
        <v>967</v>
      </c>
      <c r="AB252" s="147" t="s">
        <v>1481</v>
      </c>
      <c r="AC252" s="147">
        <v>222</v>
      </c>
      <c r="AD252" s="223">
        <v>43311</v>
      </c>
      <c r="AE252" s="223">
        <v>43395</v>
      </c>
      <c r="AF252" s="147" t="s">
        <v>817</v>
      </c>
    </row>
    <row r="253" spans="16:32" x14ac:dyDescent="0.25">
      <c r="P253" s="147" t="s">
        <v>830</v>
      </c>
      <c r="Q253" s="147">
        <v>192</v>
      </c>
      <c r="R253" s="147"/>
      <c r="S253" s="147" t="s">
        <v>1468</v>
      </c>
      <c r="T253" s="147">
        <v>0</v>
      </c>
      <c r="U253" s="147" t="s">
        <v>1469</v>
      </c>
      <c r="V253" s="147" t="s">
        <v>967</v>
      </c>
      <c r="AB253" s="147" t="s">
        <v>1483</v>
      </c>
      <c r="AC253" s="147">
        <v>222</v>
      </c>
      <c r="AD253" s="223">
        <v>43311</v>
      </c>
      <c r="AE253" s="223">
        <v>43395</v>
      </c>
      <c r="AF253" s="147" t="s">
        <v>817</v>
      </c>
    </row>
    <row r="254" spans="16:32" x14ac:dyDescent="0.25">
      <c r="P254" s="147" t="s">
        <v>830</v>
      </c>
      <c r="Q254" s="147">
        <v>192</v>
      </c>
      <c r="R254" s="147"/>
      <c r="S254" s="147" t="s">
        <v>1470</v>
      </c>
      <c r="T254" s="147">
        <v>0</v>
      </c>
      <c r="U254" s="147" t="s">
        <v>1471</v>
      </c>
      <c r="V254" s="147" t="s">
        <v>967</v>
      </c>
      <c r="AB254" s="147" t="s">
        <v>1485</v>
      </c>
      <c r="AC254" s="147">
        <v>222</v>
      </c>
      <c r="AD254" s="223">
        <v>43311</v>
      </c>
      <c r="AE254" s="223">
        <v>43395</v>
      </c>
      <c r="AF254" s="147" t="s">
        <v>817</v>
      </c>
    </row>
    <row r="255" spans="16:32" x14ac:dyDescent="0.25">
      <c r="P255" s="147" t="s">
        <v>830</v>
      </c>
      <c r="Q255" s="147">
        <v>192</v>
      </c>
      <c r="R255" s="147"/>
      <c r="S255" s="147" t="s">
        <v>1472</v>
      </c>
      <c r="T255" s="147">
        <v>0</v>
      </c>
      <c r="U255" s="147" t="s">
        <v>1473</v>
      </c>
      <c r="V255" s="147" t="s">
        <v>967</v>
      </c>
      <c r="AB255" s="147" t="s">
        <v>3911</v>
      </c>
      <c r="AC255" s="147">
        <v>222</v>
      </c>
      <c r="AD255" s="223">
        <v>43311</v>
      </c>
      <c r="AE255" s="223">
        <v>43395</v>
      </c>
      <c r="AF255" s="147" t="s">
        <v>817</v>
      </c>
    </row>
    <row r="256" spans="16:32" x14ac:dyDescent="0.25">
      <c r="P256" s="147" t="s">
        <v>830</v>
      </c>
      <c r="Q256" s="147">
        <v>192</v>
      </c>
      <c r="R256" s="147"/>
      <c r="S256" s="147" t="s">
        <v>1474</v>
      </c>
      <c r="T256" s="147">
        <v>0</v>
      </c>
      <c r="U256" s="147" t="s">
        <v>1475</v>
      </c>
      <c r="V256" s="147" t="s">
        <v>967</v>
      </c>
      <c r="AB256" s="147" t="s">
        <v>4526</v>
      </c>
      <c r="AC256" s="147">
        <v>222</v>
      </c>
      <c r="AD256" s="223">
        <v>43311</v>
      </c>
      <c r="AE256" s="223">
        <v>43395</v>
      </c>
      <c r="AF256" s="147" t="s">
        <v>817</v>
      </c>
    </row>
    <row r="257" spans="16:32" x14ac:dyDescent="0.25">
      <c r="P257" s="147" t="s">
        <v>830</v>
      </c>
      <c r="Q257" s="147">
        <v>192</v>
      </c>
      <c r="R257" s="147"/>
      <c r="S257" s="147" t="s">
        <v>1476</v>
      </c>
      <c r="T257" s="147">
        <v>0</v>
      </c>
      <c r="U257" s="147" t="s">
        <v>1477</v>
      </c>
      <c r="V257" s="147" t="s">
        <v>967</v>
      </c>
      <c r="AB257" s="147" t="s">
        <v>4528</v>
      </c>
      <c r="AC257" s="147">
        <v>222</v>
      </c>
      <c r="AD257" s="223">
        <v>43311</v>
      </c>
      <c r="AE257" s="223">
        <v>43395</v>
      </c>
      <c r="AF257" s="147" t="s">
        <v>817</v>
      </c>
    </row>
    <row r="258" spans="16:32" x14ac:dyDescent="0.25">
      <c r="P258" s="147" t="s">
        <v>830</v>
      </c>
      <c r="Q258" s="147">
        <v>192</v>
      </c>
      <c r="R258" s="147"/>
      <c r="S258" s="147" t="s">
        <v>1478</v>
      </c>
      <c r="T258" s="147">
        <v>0</v>
      </c>
      <c r="U258" s="147" t="s">
        <v>1479</v>
      </c>
      <c r="V258" s="147" t="s">
        <v>967</v>
      </c>
      <c r="AB258" s="147" t="s">
        <v>4530</v>
      </c>
      <c r="AC258" s="147">
        <v>222</v>
      </c>
      <c r="AD258" s="223">
        <v>43311</v>
      </c>
      <c r="AE258" s="223">
        <v>43395</v>
      </c>
      <c r="AF258" s="147" t="s">
        <v>817</v>
      </c>
    </row>
    <row r="259" spans="16:32" x14ac:dyDescent="0.25">
      <c r="P259" s="147" t="s">
        <v>830</v>
      </c>
      <c r="Q259" s="147">
        <v>192</v>
      </c>
      <c r="R259" s="147"/>
      <c r="S259" s="147" t="s">
        <v>1480</v>
      </c>
      <c r="T259" s="147">
        <v>0</v>
      </c>
      <c r="U259" s="147" t="s">
        <v>1481</v>
      </c>
      <c r="V259" s="147" t="s">
        <v>967</v>
      </c>
      <c r="AB259" s="147" t="s">
        <v>4660</v>
      </c>
      <c r="AC259" s="147">
        <v>222</v>
      </c>
      <c r="AD259" s="223">
        <v>43311</v>
      </c>
      <c r="AE259" s="223">
        <v>43395</v>
      </c>
      <c r="AF259" s="147" t="s">
        <v>817</v>
      </c>
    </row>
    <row r="260" spans="16:32" x14ac:dyDescent="0.25">
      <c r="P260" s="147" t="s">
        <v>830</v>
      </c>
      <c r="Q260" s="147">
        <v>192</v>
      </c>
      <c r="R260" s="147"/>
      <c r="S260" s="147" t="s">
        <v>1482</v>
      </c>
      <c r="T260" s="147">
        <v>0</v>
      </c>
      <c r="U260" s="147" t="s">
        <v>1483</v>
      </c>
      <c r="V260" s="147" t="s">
        <v>967</v>
      </c>
      <c r="AB260" s="147" t="s">
        <v>4662</v>
      </c>
      <c r="AC260" s="147">
        <v>222</v>
      </c>
      <c r="AD260" s="223">
        <v>43311</v>
      </c>
      <c r="AE260" s="223">
        <v>43395</v>
      </c>
      <c r="AF260" s="147" t="s">
        <v>817</v>
      </c>
    </row>
    <row r="261" spans="16:32" x14ac:dyDescent="0.25">
      <c r="P261" s="147" t="s">
        <v>830</v>
      </c>
      <c r="Q261" s="147">
        <v>192</v>
      </c>
      <c r="R261" s="147"/>
      <c r="S261" s="147" t="s">
        <v>1484</v>
      </c>
      <c r="T261" s="147">
        <v>0</v>
      </c>
      <c r="U261" s="147" t="s">
        <v>1485</v>
      </c>
      <c r="V261" s="147" t="s">
        <v>967</v>
      </c>
      <c r="AB261" s="147" t="s">
        <v>4664</v>
      </c>
      <c r="AC261" s="147">
        <v>222</v>
      </c>
      <c r="AD261" s="223">
        <v>43311</v>
      </c>
      <c r="AE261" s="223">
        <v>43395</v>
      </c>
      <c r="AF261" s="147" t="s">
        <v>817</v>
      </c>
    </row>
    <row r="262" spans="16:32" x14ac:dyDescent="0.25">
      <c r="P262" s="147" t="s">
        <v>830</v>
      </c>
      <c r="Q262" s="147">
        <v>192</v>
      </c>
      <c r="R262" s="147"/>
      <c r="S262" s="147" t="s">
        <v>1486</v>
      </c>
      <c r="T262" s="147">
        <v>0</v>
      </c>
      <c r="U262" s="147" t="s">
        <v>1487</v>
      </c>
      <c r="V262" s="147" t="s">
        <v>967</v>
      </c>
      <c r="AB262" s="147" t="s">
        <v>3319</v>
      </c>
      <c r="AC262" s="147">
        <v>223</v>
      </c>
      <c r="AD262" s="223">
        <v>43319</v>
      </c>
      <c r="AE262" s="223">
        <v>43342</v>
      </c>
      <c r="AF262" s="147" t="s">
        <v>5150</v>
      </c>
    </row>
    <row r="263" spans="16:32" x14ac:dyDescent="0.25">
      <c r="P263" s="147" t="s">
        <v>830</v>
      </c>
      <c r="Q263" s="147">
        <v>192</v>
      </c>
      <c r="R263" s="147"/>
      <c r="S263" s="147" t="s">
        <v>1488</v>
      </c>
      <c r="T263" s="147">
        <v>0</v>
      </c>
      <c r="U263" s="147" t="s">
        <v>1489</v>
      </c>
      <c r="V263" s="147" t="s">
        <v>967</v>
      </c>
      <c r="AB263" s="147" t="s">
        <v>3322</v>
      </c>
      <c r="AC263" s="147">
        <v>223</v>
      </c>
      <c r="AD263" s="223">
        <v>43319</v>
      </c>
      <c r="AE263" s="223">
        <v>43342</v>
      </c>
      <c r="AF263" s="147" t="s">
        <v>5150</v>
      </c>
    </row>
    <row r="264" spans="16:32" x14ac:dyDescent="0.25">
      <c r="P264" s="147" t="s">
        <v>830</v>
      </c>
      <c r="Q264" s="147">
        <v>192</v>
      </c>
      <c r="R264" s="147"/>
      <c r="S264" s="147" t="s">
        <v>1490</v>
      </c>
      <c r="T264" s="147">
        <v>0</v>
      </c>
      <c r="U264" s="147" t="s">
        <v>1491</v>
      </c>
      <c r="V264" s="147" t="s">
        <v>967</v>
      </c>
      <c r="AB264" s="147" t="s">
        <v>5151</v>
      </c>
      <c r="AC264" s="147">
        <v>223</v>
      </c>
      <c r="AD264" s="223">
        <v>43319</v>
      </c>
      <c r="AE264" s="223">
        <v>43342</v>
      </c>
      <c r="AF264" s="147" t="s">
        <v>5150</v>
      </c>
    </row>
    <row r="265" spans="16:32" x14ac:dyDescent="0.25">
      <c r="P265" s="147" t="s">
        <v>830</v>
      </c>
      <c r="Q265" s="147">
        <v>192</v>
      </c>
      <c r="R265" s="147"/>
      <c r="S265" s="147" t="s">
        <v>1492</v>
      </c>
      <c r="T265" s="147">
        <v>0</v>
      </c>
      <c r="U265" s="147" t="s">
        <v>1493</v>
      </c>
      <c r="V265" s="147" t="s">
        <v>967</v>
      </c>
      <c r="AB265" s="147" t="s">
        <v>5152</v>
      </c>
      <c r="AC265" s="147">
        <v>223</v>
      </c>
      <c r="AD265" s="223">
        <v>43319</v>
      </c>
      <c r="AE265" s="223">
        <v>43342</v>
      </c>
      <c r="AF265" s="147" t="s">
        <v>5150</v>
      </c>
    </row>
    <row r="266" spans="16:32" x14ac:dyDescent="0.25">
      <c r="P266" s="147" t="s">
        <v>830</v>
      </c>
      <c r="Q266" s="147">
        <v>192</v>
      </c>
      <c r="R266" s="147"/>
      <c r="S266" s="147" t="s">
        <v>1494</v>
      </c>
      <c r="T266" s="147">
        <v>0</v>
      </c>
      <c r="U266" s="147" t="s">
        <v>1495</v>
      </c>
      <c r="V266" s="147" t="s">
        <v>967</v>
      </c>
      <c r="AB266" s="147" t="s">
        <v>5153</v>
      </c>
      <c r="AC266" s="147">
        <v>223</v>
      </c>
      <c r="AD266" s="223">
        <v>43319</v>
      </c>
      <c r="AE266" s="223">
        <v>43342</v>
      </c>
      <c r="AF266" s="147" t="s">
        <v>5150</v>
      </c>
    </row>
    <row r="267" spans="16:32" x14ac:dyDescent="0.25">
      <c r="P267" s="147" t="s">
        <v>830</v>
      </c>
      <c r="Q267" s="147">
        <v>192</v>
      </c>
      <c r="R267" s="147"/>
      <c r="S267" s="147" t="s">
        <v>1496</v>
      </c>
      <c r="T267" s="147">
        <v>0</v>
      </c>
      <c r="U267" s="147" t="s">
        <v>1497</v>
      </c>
      <c r="V267" s="147" t="s">
        <v>967</v>
      </c>
      <c r="AB267" s="147" t="s">
        <v>4532</v>
      </c>
      <c r="AC267" s="147">
        <v>222</v>
      </c>
      <c r="AD267" s="223">
        <v>43311</v>
      </c>
      <c r="AE267" s="223">
        <v>43395</v>
      </c>
      <c r="AF267" s="147" t="s">
        <v>817</v>
      </c>
    </row>
    <row r="268" spans="16:32" x14ac:dyDescent="0.25">
      <c r="P268" s="147" t="s">
        <v>830</v>
      </c>
      <c r="Q268" s="147">
        <v>192</v>
      </c>
      <c r="R268" s="147"/>
      <c r="S268" s="147" t="s">
        <v>1498</v>
      </c>
      <c r="T268" s="147">
        <v>0</v>
      </c>
      <c r="U268" s="147" t="s">
        <v>1499</v>
      </c>
      <c r="V268" s="147" t="s">
        <v>967</v>
      </c>
      <c r="AB268" s="147" t="s">
        <v>4534</v>
      </c>
      <c r="AC268" s="147">
        <v>222</v>
      </c>
      <c r="AD268" s="223">
        <v>43311</v>
      </c>
      <c r="AE268" s="223">
        <v>43395</v>
      </c>
      <c r="AF268" s="147" t="s">
        <v>817</v>
      </c>
    </row>
    <row r="269" spans="16:32" x14ac:dyDescent="0.25">
      <c r="P269" s="147" t="s">
        <v>830</v>
      </c>
      <c r="Q269" s="147">
        <v>192</v>
      </c>
      <c r="R269" s="147"/>
      <c r="S269" s="147" t="s">
        <v>1500</v>
      </c>
      <c r="T269" s="147">
        <v>0</v>
      </c>
      <c r="U269" s="147" t="s">
        <v>1501</v>
      </c>
      <c r="V269" s="147" t="s">
        <v>967</v>
      </c>
      <c r="AB269" s="147" t="s">
        <v>4905</v>
      </c>
      <c r="AC269" s="147">
        <v>222</v>
      </c>
      <c r="AD269" s="223">
        <v>43311</v>
      </c>
      <c r="AE269" s="223">
        <v>43395</v>
      </c>
      <c r="AF269" s="147" t="s">
        <v>817</v>
      </c>
    </row>
    <row r="270" spans="16:32" x14ac:dyDescent="0.25">
      <c r="P270" s="147" t="s">
        <v>830</v>
      </c>
      <c r="Q270" s="147">
        <v>192</v>
      </c>
      <c r="R270" s="147"/>
      <c r="S270" s="147" t="s">
        <v>1502</v>
      </c>
      <c r="T270" s="147">
        <v>0</v>
      </c>
      <c r="U270" s="147" t="s">
        <v>1503</v>
      </c>
      <c r="V270" s="147" t="s">
        <v>967</v>
      </c>
      <c r="AB270" s="147" t="s">
        <v>1487</v>
      </c>
      <c r="AC270" s="147">
        <v>222</v>
      </c>
      <c r="AD270" s="223">
        <v>43311</v>
      </c>
      <c r="AE270" s="223">
        <v>43395</v>
      </c>
      <c r="AF270" s="147" t="s">
        <v>817</v>
      </c>
    </row>
    <row r="271" spans="16:32" x14ac:dyDescent="0.25">
      <c r="P271" s="147" t="s">
        <v>830</v>
      </c>
      <c r="Q271" s="147">
        <v>192</v>
      </c>
      <c r="R271" s="147"/>
      <c r="S271" s="147" t="s">
        <v>1504</v>
      </c>
      <c r="T271" s="147">
        <v>0</v>
      </c>
      <c r="U271" s="147" t="s">
        <v>1505</v>
      </c>
      <c r="V271" s="147" t="s">
        <v>967</v>
      </c>
      <c r="AB271" s="147" t="s">
        <v>4666</v>
      </c>
      <c r="AC271" s="147">
        <v>222</v>
      </c>
      <c r="AD271" s="223">
        <v>43311</v>
      </c>
      <c r="AE271" s="223">
        <v>43395</v>
      </c>
      <c r="AF271" s="147" t="s">
        <v>817</v>
      </c>
    </row>
    <row r="272" spans="16:32" x14ac:dyDescent="0.25">
      <c r="P272" s="147" t="s">
        <v>830</v>
      </c>
      <c r="Q272" s="147">
        <v>192</v>
      </c>
      <c r="R272" s="147"/>
      <c r="S272" s="147" t="s">
        <v>1506</v>
      </c>
      <c r="T272" s="147">
        <v>0</v>
      </c>
      <c r="U272" s="147" t="s">
        <v>1507</v>
      </c>
      <c r="V272" s="147" t="s">
        <v>967</v>
      </c>
      <c r="AB272" s="147" t="s">
        <v>4907</v>
      </c>
      <c r="AC272" s="147">
        <v>222</v>
      </c>
      <c r="AD272" s="223">
        <v>43311</v>
      </c>
      <c r="AE272" s="223">
        <v>43395</v>
      </c>
      <c r="AF272" s="147" t="s">
        <v>817</v>
      </c>
    </row>
    <row r="273" spans="16:32" x14ac:dyDescent="0.25">
      <c r="P273" s="147" t="s">
        <v>830</v>
      </c>
      <c r="Q273" s="147">
        <v>192</v>
      </c>
      <c r="R273" s="147"/>
      <c r="S273" s="147" t="s">
        <v>1508</v>
      </c>
      <c r="T273" s="147">
        <v>0</v>
      </c>
      <c r="U273" s="147" t="s">
        <v>1509</v>
      </c>
      <c r="V273" s="147" t="s">
        <v>967</v>
      </c>
      <c r="AB273" s="147" t="s">
        <v>4909</v>
      </c>
      <c r="AC273" s="147">
        <v>222</v>
      </c>
      <c r="AD273" s="223">
        <v>43311</v>
      </c>
      <c r="AE273" s="223">
        <v>43395</v>
      </c>
      <c r="AF273" s="147" t="s">
        <v>817</v>
      </c>
    </row>
    <row r="274" spans="16:32" x14ac:dyDescent="0.25">
      <c r="P274" s="147" t="s">
        <v>830</v>
      </c>
      <c r="Q274" s="147">
        <v>192</v>
      </c>
      <c r="R274" s="147"/>
      <c r="S274" s="147" t="s">
        <v>1510</v>
      </c>
      <c r="T274" s="147">
        <v>0</v>
      </c>
      <c r="U274" s="147" t="s">
        <v>1511</v>
      </c>
      <c r="V274" s="147" t="s">
        <v>967</v>
      </c>
      <c r="AB274" s="147" t="s">
        <v>4911</v>
      </c>
      <c r="AC274" s="147">
        <v>222</v>
      </c>
      <c r="AD274" s="223">
        <v>43311</v>
      </c>
      <c r="AE274" s="223">
        <v>43395</v>
      </c>
      <c r="AF274" s="147" t="s">
        <v>817</v>
      </c>
    </row>
    <row r="275" spans="16:32" x14ac:dyDescent="0.25">
      <c r="P275" s="147" t="s">
        <v>830</v>
      </c>
      <c r="Q275" s="147">
        <v>192</v>
      </c>
      <c r="R275" s="147"/>
      <c r="S275" s="147" t="s">
        <v>1512</v>
      </c>
      <c r="T275" s="147">
        <v>0</v>
      </c>
      <c r="U275" s="147" t="s">
        <v>1513</v>
      </c>
      <c r="V275" s="147" t="s">
        <v>967</v>
      </c>
      <c r="AB275" s="147" t="s">
        <v>4913</v>
      </c>
      <c r="AC275" s="147">
        <v>222</v>
      </c>
      <c r="AD275" s="223">
        <v>43311</v>
      </c>
      <c r="AE275" s="223">
        <v>43395</v>
      </c>
      <c r="AF275" s="147" t="s">
        <v>817</v>
      </c>
    </row>
    <row r="276" spans="16:32" x14ac:dyDescent="0.25">
      <c r="P276" s="147" t="s">
        <v>830</v>
      </c>
      <c r="Q276" s="147">
        <v>192</v>
      </c>
      <c r="R276" s="147"/>
      <c r="S276" s="147" t="s">
        <v>1514</v>
      </c>
      <c r="T276" s="147">
        <v>0</v>
      </c>
      <c r="U276" s="147" t="s">
        <v>1515</v>
      </c>
      <c r="V276" s="147" t="s">
        <v>967</v>
      </c>
      <c r="AB276" s="147" t="s">
        <v>4915</v>
      </c>
      <c r="AC276" s="147">
        <v>222</v>
      </c>
      <c r="AD276" s="223">
        <v>43311</v>
      </c>
      <c r="AE276" s="223">
        <v>43395</v>
      </c>
      <c r="AF276" s="147" t="s">
        <v>817</v>
      </c>
    </row>
    <row r="277" spans="16:32" x14ac:dyDescent="0.25">
      <c r="P277" s="147" t="s">
        <v>830</v>
      </c>
      <c r="Q277" s="147">
        <v>192</v>
      </c>
      <c r="R277" s="147"/>
      <c r="S277" s="147" t="s">
        <v>1516</v>
      </c>
      <c r="T277" s="147">
        <v>0</v>
      </c>
      <c r="U277" s="147" t="s">
        <v>1517</v>
      </c>
      <c r="V277" s="147" t="s">
        <v>967</v>
      </c>
      <c r="AB277" s="147" t="s">
        <v>4917</v>
      </c>
      <c r="AC277" s="147">
        <v>222</v>
      </c>
      <c r="AD277" s="223">
        <v>43311</v>
      </c>
      <c r="AE277" s="223">
        <v>43395</v>
      </c>
      <c r="AF277" s="147" t="s">
        <v>817</v>
      </c>
    </row>
    <row r="278" spans="16:32" x14ac:dyDescent="0.25">
      <c r="P278" s="147" t="s">
        <v>830</v>
      </c>
      <c r="Q278" s="147">
        <v>192</v>
      </c>
      <c r="R278" s="147"/>
      <c r="S278" s="147" t="s">
        <v>1518</v>
      </c>
      <c r="T278" s="147">
        <v>0</v>
      </c>
      <c r="U278" s="147" t="s">
        <v>1519</v>
      </c>
      <c r="V278" s="147" t="s">
        <v>967</v>
      </c>
      <c r="AB278" s="147" t="s">
        <v>4668</v>
      </c>
      <c r="AC278" s="147">
        <v>222</v>
      </c>
      <c r="AD278" s="223">
        <v>43311</v>
      </c>
      <c r="AE278" s="223">
        <v>43395</v>
      </c>
      <c r="AF278" s="147" t="s">
        <v>817</v>
      </c>
    </row>
    <row r="279" spans="16:32" x14ac:dyDescent="0.25">
      <c r="P279" s="147" t="s">
        <v>830</v>
      </c>
      <c r="Q279" s="147">
        <v>192</v>
      </c>
      <c r="R279" s="147"/>
      <c r="S279" s="147" t="s">
        <v>1520</v>
      </c>
      <c r="T279" s="147">
        <v>0</v>
      </c>
      <c r="U279" s="147" t="s">
        <v>1521</v>
      </c>
      <c r="V279" s="147" t="s">
        <v>967</v>
      </c>
      <c r="AB279" s="147" t="s">
        <v>4670</v>
      </c>
      <c r="AC279" s="147">
        <v>222</v>
      </c>
      <c r="AD279" s="223">
        <v>43311</v>
      </c>
      <c r="AE279" s="223">
        <v>43395</v>
      </c>
      <c r="AF279" s="147" t="s">
        <v>817</v>
      </c>
    </row>
    <row r="280" spans="16:32" x14ac:dyDescent="0.25">
      <c r="P280" s="147" t="s">
        <v>830</v>
      </c>
      <c r="Q280" s="147">
        <v>192</v>
      </c>
      <c r="R280" s="147"/>
      <c r="S280" s="147" t="s">
        <v>1522</v>
      </c>
      <c r="T280" s="147">
        <v>0</v>
      </c>
      <c r="U280" s="147" t="s">
        <v>1523</v>
      </c>
      <c r="V280" s="147" t="s">
        <v>967</v>
      </c>
      <c r="AB280" s="147" t="s">
        <v>4672</v>
      </c>
      <c r="AC280" s="147">
        <v>222</v>
      </c>
      <c r="AD280" s="223">
        <v>43311</v>
      </c>
      <c r="AE280" s="223">
        <v>43395</v>
      </c>
      <c r="AF280" s="147" t="s">
        <v>817</v>
      </c>
    </row>
    <row r="281" spans="16:32" x14ac:dyDescent="0.25">
      <c r="P281" s="147" t="s">
        <v>830</v>
      </c>
      <c r="Q281" s="147">
        <v>192</v>
      </c>
      <c r="R281" s="147"/>
      <c r="S281" s="147" t="s">
        <v>1524</v>
      </c>
      <c r="T281" s="147">
        <v>0</v>
      </c>
      <c r="U281" s="147" t="s">
        <v>1525</v>
      </c>
      <c r="V281" s="147" t="s">
        <v>967</v>
      </c>
      <c r="AB281" s="147" t="s">
        <v>4674</v>
      </c>
      <c r="AC281" s="147">
        <v>222</v>
      </c>
      <c r="AD281" s="223">
        <v>43311</v>
      </c>
      <c r="AE281" s="223">
        <v>43395</v>
      </c>
      <c r="AF281" s="147" t="s">
        <v>817</v>
      </c>
    </row>
    <row r="282" spans="16:32" x14ac:dyDescent="0.25">
      <c r="P282" s="147" t="s">
        <v>830</v>
      </c>
      <c r="Q282" s="147">
        <v>192</v>
      </c>
      <c r="R282" s="147"/>
      <c r="S282" s="147" t="s">
        <v>1526</v>
      </c>
      <c r="T282" s="147">
        <v>0</v>
      </c>
      <c r="U282" s="147" t="s">
        <v>1527</v>
      </c>
      <c r="V282" s="147" t="s">
        <v>967</v>
      </c>
      <c r="AB282" s="147" t="s">
        <v>4676</v>
      </c>
      <c r="AC282" s="147">
        <v>222</v>
      </c>
      <c r="AD282" s="223">
        <v>43311</v>
      </c>
      <c r="AE282" s="223">
        <v>43395</v>
      </c>
      <c r="AF282" s="147" t="s">
        <v>817</v>
      </c>
    </row>
    <row r="283" spans="16:32" x14ac:dyDescent="0.25">
      <c r="P283" s="147" t="s">
        <v>830</v>
      </c>
      <c r="Q283" s="147">
        <v>192</v>
      </c>
      <c r="R283" s="147"/>
      <c r="S283" s="147" t="s">
        <v>1528</v>
      </c>
      <c r="T283" s="147">
        <v>0</v>
      </c>
      <c r="U283" s="147" t="s">
        <v>1529</v>
      </c>
      <c r="V283" s="147" t="s">
        <v>967</v>
      </c>
      <c r="AB283" s="147" t="s">
        <v>4678</v>
      </c>
      <c r="AC283" s="147">
        <v>222</v>
      </c>
      <c r="AD283" s="223">
        <v>43311</v>
      </c>
      <c r="AE283" s="223">
        <v>43395</v>
      </c>
      <c r="AF283" s="147" t="s">
        <v>817</v>
      </c>
    </row>
    <row r="284" spans="16:32" x14ac:dyDescent="0.25">
      <c r="P284" s="147" t="s">
        <v>830</v>
      </c>
      <c r="Q284" s="147">
        <v>192</v>
      </c>
      <c r="R284" s="147"/>
      <c r="S284" s="147" t="s">
        <v>1530</v>
      </c>
      <c r="T284" s="147">
        <v>0</v>
      </c>
      <c r="U284" s="147" t="s">
        <v>1531</v>
      </c>
      <c r="V284" s="147" t="s">
        <v>967</v>
      </c>
      <c r="AB284" s="147" t="s">
        <v>5154</v>
      </c>
      <c r="AC284" s="147">
        <v>223</v>
      </c>
      <c r="AD284" s="223">
        <v>43319</v>
      </c>
      <c r="AE284" s="223">
        <v>43342</v>
      </c>
      <c r="AF284" s="147" t="s">
        <v>5150</v>
      </c>
    </row>
    <row r="285" spans="16:32" x14ac:dyDescent="0.25">
      <c r="P285" s="147" t="s">
        <v>830</v>
      </c>
      <c r="Q285" s="147">
        <v>192</v>
      </c>
      <c r="R285" s="147"/>
      <c r="S285" s="147" t="s">
        <v>1532</v>
      </c>
      <c r="T285" s="147">
        <v>0</v>
      </c>
      <c r="U285" s="147" t="s">
        <v>1533</v>
      </c>
      <c r="V285" s="147" t="s">
        <v>967</v>
      </c>
      <c r="AB285" s="147" t="s">
        <v>5155</v>
      </c>
      <c r="AC285" s="147">
        <v>223</v>
      </c>
      <c r="AD285" s="223">
        <v>43319</v>
      </c>
      <c r="AE285" s="223">
        <v>43342</v>
      </c>
      <c r="AF285" s="147" t="s">
        <v>5150</v>
      </c>
    </row>
    <row r="286" spans="16:32" x14ac:dyDescent="0.25">
      <c r="P286" s="147" t="s">
        <v>830</v>
      </c>
      <c r="Q286" s="147">
        <v>192</v>
      </c>
      <c r="R286" s="147"/>
      <c r="S286" s="147" t="s">
        <v>1534</v>
      </c>
      <c r="T286" s="147">
        <v>0</v>
      </c>
      <c r="U286" s="147" t="s">
        <v>1535</v>
      </c>
      <c r="V286" s="147" t="s">
        <v>967</v>
      </c>
      <c r="AB286" s="147" t="s">
        <v>5156</v>
      </c>
      <c r="AC286" s="147">
        <v>223</v>
      </c>
      <c r="AD286" s="223">
        <v>43319</v>
      </c>
      <c r="AE286" s="223">
        <v>43342</v>
      </c>
      <c r="AF286" s="147" t="s">
        <v>5150</v>
      </c>
    </row>
    <row r="287" spans="16:32" x14ac:dyDescent="0.25">
      <c r="P287" s="147" t="s">
        <v>830</v>
      </c>
      <c r="Q287" s="147">
        <v>192</v>
      </c>
      <c r="R287" s="147"/>
      <c r="S287" s="147" t="s">
        <v>1536</v>
      </c>
      <c r="T287" s="147">
        <v>0</v>
      </c>
      <c r="U287" s="147" t="s">
        <v>1537</v>
      </c>
      <c r="V287" s="147" t="s">
        <v>967</v>
      </c>
      <c r="AB287" s="147" t="s">
        <v>5157</v>
      </c>
      <c r="AC287" s="147">
        <v>223</v>
      </c>
      <c r="AD287" s="223">
        <v>43319</v>
      </c>
      <c r="AE287" s="223">
        <v>43342</v>
      </c>
      <c r="AF287" s="147" t="s">
        <v>5150</v>
      </c>
    </row>
    <row r="288" spans="16:32" x14ac:dyDescent="0.25">
      <c r="P288" s="147" t="s">
        <v>830</v>
      </c>
      <c r="Q288" s="147">
        <v>192</v>
      </c>
      <c r="R288" s="147"/>
      <c r="S288" s="147" t="s">
        <v>1538</v>
      </c>
      <c r="T288" s="147">
        <v>0</v>
      </c>
      <c r="U288" s="147" t="s">
        <v>1539</v>
      </c>
      <c r="V288" s="147" t="s">
        <v>967</v>
      </c>
      <c r="AB288" s="147" t="s">
        <v>5158</v>
      </c>
      <c r="AC288" s="147">
        <v>223</v>
      </c>
      <c r="AD288" s="223">
        <v>43319</v>
      </c>
      <c r="AE288" s="223">
        <v>43342</v>
      </c>
      <c r="AF288" s="147" t="s">
        <v>5150</v>
      </c>
    </row>
    <row r="289" spans="16:32" x14ac:dyDescent="0.25">
      <c r="P289" s="147" t="s">
        <v>830</v>
      </c>
      <c r="Q289" s="147">
        <v>192</v>
      </c>
      <c r="R289" s="147"/>
      <c r="S289" s="147" t="s">
        <v>1540</v>
      </c>
      <c r="T289" s="147">
        <v>0</v>
      </c>
      <c r="U289" s="147" t="s">
        <v>1541</v>
      </c>
      <c r="V289" s="147" t="s">
        <v>967</v>
      </c>
      <c r="AB289" s="147" t="s">
        <v>5159</v>
      </c>
      <c r="AC289" s="147">
        <v>223</v>
      </c>
      <c r="AD289" s="223">
        <v>43319</v>
      </c>
      <c r="AE289" s="223">
        <v>43342</v>
      </c>
      <c r="AF289" s="147" t="s">
        <v>5150</v>
      </c>
    </row>
    <row r="290" spans="16:32" x14ac:dyDescent="0.25">
      <c r="P290" s="147" t="s">
        <v>830</v>
      </c>
      <c r="Q290" s="147">
        <v>192</v>
      </c>
      <c r="R290" s="147"/>
      <c r="S290" s="147" t="s">
        <v>1542</v>
      </c>
      <c r="T290" s="147">
        <v>0</v>
      </c>
      <c r="U290" s="147" t="s">
        <v>1543</v>
      </c>
      <c r="V290" s="147" t="s">
        <v>967</v>
      </c>
      <c r="AB290" s="147" t="s">
        <v>5160</v>
      </c>
      <c r="AC290" s="147">
        <v>223</v>
      </c>
      <c r="AD290" s="223">
        <v>43319</v>
      </c>
      <c r="AE290" s="223">
        <v>43342</v>
      </c>
      <c r="AF290" s="147" t="s">
        <v>5150</v>
      </c>
    </row>
    <row r="291" spans="16:32" x14ac:dyDescent="0.25">
      <c r="P291" s="147" t="s">
        <v>830</v>
      </c>
      <c r="Q291" s="147">
        <v>192</v>
      </c>
      <c r="R291" s="147"/>
      <c r="S291" s="147" t="s">
        <v>1544</v>
      </c>
      <c r="T291" s="147">
        <v>0</v>
      </c>
      <c r="U291" s="147" t="s">
        <v>1545</v>
      </c>
      <c r="V291" s="147" t="s">
        <v>967</v>
      </c>
      <c r="AB291" s="147" t="s">
        <v>5161</v>
      </c>
      <c r="AC291" s="147">
        <v>223</v>
      </c>
      <c r="AD291" s="223">
        <v>43319</v>
      </c>
      <c r="AE291" s="223">
        <v>43342</v>
      </c>
      <c r="AF291" s="147" t="s">
        <v>5150</v>
      </c>
    </row>
    <row r="292" spans="16:32" x14ac:dyDescent="0.25">
      <c r="P292" s="147" t="s">
        <v>830</v>
      </c>
      <c r="Q292" s="147">
        <v>192</v>
      </c>
      <c r="R292" s="147"/>
      <c r="S292" s="147" t="s">
        <v>1546</v>
      </c>
      <c r="T292" s="147">
        <v>0</v>
      </c>
      <c r="U292" s="147" t="s">
        <v>1547</v>
      </c>
      <c r="V292" s="147" t="s">
        <v>967</v>
      </c>
      <c r="AB292" s="147" t="s">
        <v>5162</v>
      </c>
      <c r="AC292" s="147">
        <v>223</v>
      </c>
      <c r="AD292" s="223">
        <v>43319</v>
      </c>
      <c r="AE292" s="223">
        <v>43342</v>
      </c>
      <c r="AF292" s="147" t="s">
        <v>5150</v>
      </c>
    </row>
    <row r="293" spans="16:32" x14ac:dyDescent="0.25">
      <c r="P293" s="147" t="s">
        <v>830</v>
      </c>
      <c r="Q293" s="147">
        <v>192</v>
      </c>
      <c r="R293" s="147"/>
      <c r="S293" s="147" t="s">
        <v>1548</v>
      </c>
      <c r="T293" s="147">
        <v>0</v>
      </c>
      <c r="U293" s="147" t="s">
        <v>1549</v>
      </c>
      <c r="V293" s="147" t="s">
        <v>967</v>
      </c>
      <c r="AB293" s="147" t="s">
        <v>5163</v>
      </c>
      <c r="AC293" s="147">
        <v>223</v>
      </c>
      <c r="AD293" s="223">
        <v>43319</v>
      </c>
      <c r="AE293" s="223">
        <v>43342</v>
      </c>
      <c r="AF293" s="147" t="s">
        <v>5150</v>
      </c>
    </row>
    <row r="294" spans="16:32" x14ac:dyDescent="0.25">
      <c r="P294" s="147" t="s">
        <v>830</v>
      </c>
      <c r="Q294" s="147">
        <v>192</v>
      </c>
      <c r="R294" s="147"/>
      <c r="S294" s="147" t="s">
        <v>1550</v>
      </c>
      <c r="T294" s="147">
        <v>0</v>
      </c>
      <c r="U294" s="147" t="s">
        <v>1551</v>
      </c>
      <c r="V294" s="147" t="s">
        <v>967</v>
      </c>
      <c r="AB294" s="147" t="s">
        <v>5164</v>
      </c>
      <c r="AC294" s="147">
        <v>223</v>
      </c>
      <c r="AD294" s="223">
        <v>43319</v>
      </c>
      <c r="AE294" s="223">
        <v>43342</v>
      </c>
      <c r="AF294" s="147" t="s">
        <v>5150</v>
      </c>
    </row>
    <row r="295" spans="16:32" x14ac:dyDescent="0.25">
      <c r="P295" s="147" t="s">
        <v>830</v>
      </c>
      <c r="Q295" s="147">
        <v>192</v>
      </c>
      <c r="R295" s="147"/>
      <c r="S295" s="147" t="s">
        <v>1552</v>
      </c>
      <c r="T295" s="147">
        <v>0</v>
      </c>
      <c r="U295" s="147" t="s">
        <v>1553</v>
      </c>
      <c r="V295" s="147" t="s">
        <v>967</v>
      </c>
      <c r="AB295" s="147" t="s">
        <v>5165</v>
      </c>
      <c r="AC295" s="147">
        <v>223</v>
      </c>
      <c r="AD295" s="223">
        <v>43319</v>
      </c>
      <c r="AE295" s="223">
        <v>43342</v>
      </c>
      <c r="AF295" s="147" t="s">
        <v>5150</v>
      </c>
    </row>
    <row r="296" spans="16:32" x14ac:dyDescent="0.25">
      <c r="P296" s="147" t="s">
        <v>830</v>
      </c>
      <c r="Q296" s="147">
        <v>192</v>
      </c>
      <c r="R296" s="147"/>
      <c r="S296" s="147" t="s">
        <v>1554</v>
      </c>
      <c r="T296" s="147">
        <v>0</v>
      </c>
      <c r="U296" s="147" t="s">
        <v>1555</v>
      </c>
      <c r="V296" s="147" t="s">
        <v>967</v>
      </c>
      <c r="AB296" s="147" t="s">
        <v>5166</v>
      </c>
      <c r="AC296" s="147">
        <v>223</v>
      </c>
      <c r="AD296" s="223">
        <v>43319</v>
      </c>
      <c r="AE296" s="223">
        <v>43342</v>
      </c>
      <c r="AF296" s="147" t="s">
        <v>5150</v>
      </c>
    </row>
    <row r="297" spans="16:32" x14ac:dyDescent="0.25">
      <c r="P297" s="147" t="s">
        <v>830</v>
      </c>
      <c r="Q297" s="147">
        <v>192</v>
      </c>
      <c r="R297" s="147"/>
      <c r="S297" s="147" t="s">
        <v>1556</v>
      </c>
      <c r="T297" s="147">
        <v>0</v>
      </c>
      <c r="U297" s="147" t="s">
        <v>1557</v>
      </c>
      <c r="V297" s="147" t="s">
        <v>967</v>
      </c>
      <c r="AB297" s="147" t="s">
        <v>5167</v>
      </c>
      <c r="AC297" s="147">
        <v>223</v>
      </c>
      <c r="AD297" s="223">
        <v>43319</v>
      </c>
      <c r="AE297" s="223">
        <v>43342</v>
      </c>
      <c r="AF297" s="147" t="s">
        <v>5150</v>
      </c>
    </row>
    <row r="298" spans="16:32" x14ac:dyDescent="0.25">
      <c r="P298" s="147" t="s">
        <v>830</v>
      </c>
      <c r="Q298" s="147">
        <v>192</v>
      </c>
      <c r="R298" s="147"/>
      <c r="S298" s="147" t="s">
        <v>1558</v>
      </c>
      <c r="T298" s="147">
        <v>0</v>
      </c>
      <c r="U298" s="147" t="s">
        <v>1559</v>
      </c>
      <c r="V298" s="147" t="s">
        <v>967</v>
      </c>
      <c r="AB298" s="147" t="s">
        <v>5168</v>
      </c>
      <c r="AC298" s="147">
        <v>223</v>
      </c>
      <c r="AD298" s="223">
        <v>43319</v>
      </c>
      <c r="AE298" s="223">
        <v>43342</v>
      </c>
      <c r="AF298" s="147" t="s">
        <v>5150</v>
      </c>
    </row>
    <row r="299" spans="16:32" x14ac:dyDescent="0.25">
      <c r="P299" s="147" t="s">
        <v>830</v>
      </c>
      <c r="Q299" s="147">
        <v>192</v>
      </c>
      <c r="R299" s="147"/>
      <c r="S299" s="147" t="s">
        <v>1560</v>
      </c>
      <c r="T299" s="147">
        <v>0</v>
      </c>
      <c r="U299" s="147" t="s">
        <v>1561</v>
      </c>
      <c r="V299" s="147" t="s">
        <v>967</v>
      </c>
      <c r="AB299" s="147" t="s">
        <v>5169</v>
      </c>
      <c r="AC299" s="147">
        <v>223</v>
      </c>
      <c r="AD299" s="223">
        <v>43319</v>
      </c>
      <c r="AE299" s="223">
        <v>43342</v>
      </c>
      <c r="AF299" s="147" t="s">
        <v>5150</v>
      </c>
    </row>
    <row r="300" spans="16:32" x14ac:dyDescent="0.25">
      <c r="P300" s="147" t="s">
        <v>830</v>
      </c>
      <c r="Q300" s="147">
        <v>192</v>
      </c>
      <c r="R300" s="147"/>
      <c r="S300" s="147" t="s">
        <v>1562</v>
      </c>
      <c r="T300" s="147">
        <v>0</v>
      </c>
      <c r="U300" s="147" t="s">
        <v>1563</v>
      </c>
      <c r="V300" s="147" t="s">
        <v>967</v>
      </c>
      <c r="AB300" s="147" t="s">
        <v>5170</v>
      </c>
      <c r="AC300" s="147">
        <v>223</v>
      </c>
      <c r="AD300" s="223">
        <v>43319</v>
      </c>
      <c r="AE300" s="223">
        <v>43342</v>
      </c>
      <c r="AF300" s="147" t="s">
        <v>5150</v>
      </c>
    </row>
    <row r="301" spans="16:32" x14ac:dyDescent="0.25">
      <c r="P301" s="147" t="s">
        <v>830</v>
      </c>
      <c r="Q301" s="147">
        <v>192</v>
      </c>
      <c r="R301" s="147"/>
      <c r="S301" s="147" t="s">
        <v>1564</v>
      </c>
      <c r="T301" s="147">
        <v>0</v>
      </c>
      <c r="U301" s="147" t="s">
        <v>1565</v>
      </c>
      <c r="V301" s="147" t="s">
        <v>967</v>
      </c>
      <c r="AB301" s="147" t="s">
        <v>5171</v>
      </c>
      <c r="AC301" s="147">
        <v>223</v>
      </c>
      <c r="AD301" s="223">
        <v>43319</v>
      </c>
      <c r="AE301" s="223">
        <v>43342</v>
      </c>
      <c r="AF301" s="147" t="s">
        <v>5150</v>
      </c>
    </row>
    <row r="302" spans="16:32" x14ac:dyDescent="0.25">
      <c r="P302" s="147" t="s">
        <v>830</v>
      </c>
      <c r="Q302" s="147">
        <v>192</v>
      </c>
      <c r="R302" s="147"/>
      <c r="S302" s="147" t="s">
        <v>1566</v>
      </c>
      <c r="T302" s="147">
        <v>0</v>
      </c>
      <c r="U302" s="147" t="s">
        <v>1567</v>
      </c>
      <c r="V302" s="147" t="s">
        <v>967</v>
      </c>
      <c r="AB302" s="147" t="s">
        <v>5172</v>
      </c>
      <c r="AC302" s="147">
        <v>223</v>
      </c>
      <c r="AD302" s="223">
        <v>43319</v>
      </c>
      <c r="AE302" s="223">
        <v>43342</v>
      </c>
      <c r="AF302" s="147" t="s">
        <v>5150</v>
      </c>
    </row>
    <row r="303" spans="16:32" x14ac:dyDescent="0.25">
      <c r="P303" s="147" t="s">
        <v>830</v>
      </c>
      <c r="Q303" s="147">
        <v>192</v>
      </c>
      <c r="R303" s="147"/>
      <c r="S303" s="147" t="s">
        <v>1568</v>
      </c>
      <c r="T303" s="147">
        <v>0</v>
      </c>
      <c r="U303" s="147" t="s">
        <v>1569</v>
      </c>
      <c r="V303" s="147" t="s">
        <v>967</v>
      </c>
      <c r="AB303" s="147" t="s">
        <v>5173</v>
      </c>
      <c r="AC303" s="147">
        <v>223</v>
      </c>
      <c r="AD303" s="223">
        <v>43319</v>
      </c>
      <c r="AE303" s="223">
        <v>43342</v>
      </c>
      <c r="AF303" s="147" t="s">
        <v>5150</v>
      </c>
    </row>
    <row r="304" spans="16:32" x14ac:dyDescent="0.25">
      <c r="P304" s="147" t="s">
        <v>830</v>
      </c>
      <c r="Q304" s="147">
        <v>192</v>
      </c>
      <c r="R304" s="147"/>
      <c r="S304" s="147" t="s">
        <v>1570</v>
      </c>
      <c r="T304" s="147">
        <v>0</v>
      </c>
      <c r="U304" s="147" t="s">
        <v>1571</v>
      </c>
      <c r="V304" s="147" t="s">
        <v>967</v>
      </c>
      <c r="AB304" s="147" t="s">
        <v>5174</v>
      </c>
      <c r="AC304" s="147">
        <v>223</v>
      </c>
      <c r="AD304" s="223">
        <v>43319</v>
      </c>
      <c r="AE304" s="223">
        <v>43342</v>
      </c>
      <c r="AF304" s="147" t="s">
        <v>5150</v>
      </c>
    </row>
    <row r="305" spans="16:32" x14ac:dyDescent="0.25">
      <c r="P305" s="147" t="s">
        <v>830</v>
      </c>
      <c r="Q305" s="147">
        <v>192</v>
      </c>
      <c r="R305" s="147"/>
      <c r="S305" s="147" t="s">
        <v>1572</v>
      </c>
      <c r="T305" s="147">
        <v>0</v>
      </c>
      <c r="U305" s="147" t="s">
        <v>1573</v>
      </c>
      <c r="V305" s="147" t="s">
        <v>967</v>
      </c>
      <c r="AB305" s="147" t="s">
        <v>5175</v>
      </c>
      <c r="AC305" s="147">
        <v>223</v>
      </c>
      <c r="AD305" s="223">
        <v>43319</v>
      </c>
      <c r="AE305" s="223">
        <v>43342</v>
      </c>
      <c r="AF305" s="147" t="s">
        <v>5150</v>
      </c>
    </row>
    <row r="306" spans="16:32" x14ac:dyDescent="0.25">
      <c r="P306" s="147" t="s">
        <v>830</v>
      </c>
      <c r="Q306" s="147">
        <v>192</v>
      </c>
      <c r="R306" s="147"/>
      <c r="S306" s="147" t="s">
        <v>1574</v>
      </c>
      <c r="T306" s="147">
        <v>0</v>
      </c>
      <c r="U306" s="147" t="s">
        <v>1575</v>
      </c>
      <c r="V306" s="147" t="s">
        <v>967</v>
      </c>
      <c r="AB306" s="147" t="s">
        <v>5176</v>
      </c>
      <c r="AC306" s="147">
        <v>223</v>
      </c>
      <c r="AD306" s="223">
        <v>43319</v>
      </c>
      <c r="AE306" s="223">
        <v>43342</v>
      </c>
      <c r="AF306" s="147" t="s">
        <v>5150</v>
      </c>
    </row>
    <row r="307" spans="16:32" x14ac:dyDescent="0.25">
      <c r="P307" s="147" t="s">
        <v>830</v>
      </c>
      <c r="Q307" s="147">
        <v>192</v>
      </c>
      <c r="R307" s="147"/>
      <c r="S307" s="147" t="s">
        <v>1576</v>
      </c>
      <c r="T307" s="147">
        <v>0</v>
      </c>
      <c r="U307" s="147" t="s">
        <v>1577</v>
      </c>
      <c r="V307" s="147" t="s">
        <v>967</v>
      </c>
      <c r="AB307" s="147" t="s">
        <v>5177</v>
      </c>
      <c r="AC307" s="147">
        <v>223</v>
      </c>
      <c r="AD307" s="223">
        <v>43319</v>
      </c>
      <c r="AE307" s="223">
        <v>43342</v>
      </c>
      <c r="AF307" s="147" t="s">
        <v>5150</v>
      </c>
    </row>
    <row r="308" spans="16:32" x14ac:dyDescent="0.25">
      <c r="P308" s="147" t="s">
        <v>830</v>
      </c>
      <c r="Q308" s="147">
        <v>192</v>
      </c>
      <c r="R308" s="147"/>
      <c r="S308" s="147" t="s">
        <v>1578</v>
      </c>
      <c r="T308" s="147">
        <v>0</v>
      </c>
      <c r="U308" s="147" t="s">
        <v>1579</v>
      </c>
      <c r="V308" s="147" t="s">
        <v>967</v>
      </c>
      <c r="AB308" s="147" t="s">
        <v>5178</v>
      </c>
      <c r="AC308" s="147">
        <v>223</v>
      </c>
      <c r="AD308" s="223">
        <v>43319</v>
      </c>
      <c r="AE308" s="223">
        <v>43342</v>
      </c>
      <c r="AF308" s="147" t="s">
        <v>5150</v>
      </c>
    </row>
    <row r="309" spans="16:32" x14ac:dyDescent="0.25">
      <c r="P309" s="147" t="s">
        <v>830</v>
      </c>
      <c r="Q309" s="147">
        <v>192</v>
      </c>
      <c r="R309" s="147"/>
      <c r="S309" s="147" t="s">
        <v>1580</v>
      </c>
      <c r="T309" s="147">
        <v>0</v>
      </c>
      <c r="U309" s="147" t="s">
        <v>1581</v>
      </c>
      <c r="V309" s="147" t="s">
        <v>967</v>
      </c>
      <c r="AB309" s="147" t="s">
        <v>5179</v>
      </c>
      <c r="AC309" s="147">
        <v>223</v>
      </c>
      <c r="AD309" s="223">
        <v>43319</v>
      </c>
      <c r="AE309" s="223">
        <v>43342</v>
      </c>
      <c r="AF309" s="147" t="s">
        <v>5150</v>
      </c>
    </row>
    <row r="310" spans="16:32" x14ac:dyDescent="0.25">
      <c r="P310" s="147" t="s">
        <v>830</v>
      </c>
      <c r="Q310" s="147">
        <v>192</v>
      </c>
      <c r="R310" s="147"/>
      <c r="S310" s="147" t="s">
        <v>1582</v>
      </c>
      <c r="T310" s="147">
        <v>0</v>
      </c>
      <c r="U310" s="147" t="s">
        <v>1583</v>
      </c>
      <c r="V310" s="147" t="s">
        <v>967</v>
      </c>
      <c r="AB310" s="147" t="s">
        <v>5180</v>
      </c>
      <c r="AC310" s="147">
        <v>223</v>
      </c>
      <c r="AD310" s="223">
        <v>43319</v>
      </c>
      <c r="AE310" s="223">
        <v>43342</v>
      </c>
      <c r="AF310" s="147" t="s">
        <v>5150</v>
      </c>
    </row>
    <row r="311" spans="16:32" x14ac:dyDescent="0.25">
      <c r="P311" s="147" t="s">
        <v>830</v>
      </c>
      <c r="Q311" s="147">
        <v>192</v>
      </c>
      <c r="R311" s="147"/>
      <c r="S311" s="147" t="s">
        <v>1584</v>
      </c>
      <c r="T311" s="147">
        <v>0</v>
      </c>
      <c r="U311" s="147" t="s">
        <v>1585</v>
      </c>
      <c r="V311" s="147" t="s">
        <v>967</v>
      </c>
      <c r="AB311" s="147" t="s">
        <v>5181</v>
      </c>
      <c r="AC311" s="147">
        <v>224</v>
      </c>
      <c r="AD311" s="223">
        <v>43319</v>
      </c>
      <c r="AE311" s="223">
        <v>43342</v>
      </c>
      <c r="AF311" s="147" t="s">
        <v>5150</v>
      </c>
    </row>
    <row r="312" spans="16:32" x14ac:dyDescent="0.25">
      <c r="P312" s="147" t="s">
        <v>830</v>
      </c>
      <c r="Q312" s="147">
        <v>192</v>
      </c>
      <c r="R312" s="147"/>
      <c r="S312" s="147" t="s">
        <v>1586</v>
      </c>
      <c r="T312" s="147">
        <v>0</v>
      </c>
      <c r="U312" s="147" t="s">
        <v>1587</v>
      </c>
      <c r="V312" s="147" t="s">
        <v>967</v>
      </c>
      <c r="AB312" s="147" t="s">
        <v>5181</v>
      </c>
      <c r="AC312" s="147">
        <v>227</v>
      </c>
      <c r="AD312" s="223">
        <v>43342</v>
      </c>
      <c r="AE312" s="223">
        <v>43342</v>
      </c>
      <c r="AF312" s="147" t="s">
        <v>5150</v>
      </c>
    </row>
    <row r="313" spans="16:32" x14ac:dyDescent="0.25">
      <c r="P313" s="147" t="s">
        <v>830</v>
      </c>
      <c r="Q313" s="147">
        <v>192</v>
      </c>
      <c r="R313" s="147"/>
      <c r="S313" s="147" t="s">
        <v>1588</v>
      </c>
      <c r="T313" s="147">
        <v>0</v>
      </c>
      <c r="U313" s="147" t="s">
        <v>1589</v>
      </c>
      <c r="V313" s="147" t="s">
        <v>967</v>
      </c>
      <c r="AB313" s="147" t="s">
        <v>5182</v>
      </c>
      <c r="AC313" s="147">
        <v>224</v>
      </c>
      <c r="AD313" s="223">
        <v>43319</v>
      </c>
      <c r="AE313" s="223">
        <v>43342</v>
      </c>
      <c r="AF313" s="147" t="s">
        <v>5150</v>
      </c>
    </row>
    <row r="314" spans="16:32" x14ac:dyDescent="0.25">
      <c r="P314" s="147" t="s">
        <v>830</v>
      </c>
      <c r="Q314" s="147">
        <v>192</v>
      </c>
      <c r="R314" s="147"/>
      <c r="S314" s="147" t="s">
        <v>1590</v>
      </c>
      <c r="T314" s="147">
        <v>0</v>
      </c>
      <c r="U314" s="147" t="s">
        <v>1591</v>
      </c>
      <c r="V314" s="147" t="s">
        <v>967</v>
      </c>
      <c r="AB314" s="147" t="s">
        <v>5182</v>
      </c>
      <c r="AC314" s="147">
        <v>227</v>
      </c>
      <c r="AD314" s="223">
        <v>43342</v>
      </c>
      <c r="AE314" s="223">
        <v>43342</v>
      </c>
      <c r="AF314" s="147" t="s">
        <v>5150</v>
      </c>
    </row>
    <row r="315" spans="16:32" x14ac:dyDescent="0.25">
      <c r="P315" s="147" t="s">
        <v>830</v>
      </c>
      <c r="Q315" s="147">
        <v>192</v>
      </c>
      <c r="R315" s="147"/>
      <c r="S315" s="147" t="s">
        <v>1592</v>
      </c>
      <c r="T315" s="147">
        <v>0</v>
      </c>
      <c r="U315" s="147" t="s">
        <v>1593</v>
      </c>
      <c r="V315" s="147" t="s">
        <v>967</v>
      </c>
      <c r="AB315" s="147" t="s">
        <v>5183</v>
      </c>
      <c r="AC315" s="147">
        <v>224</v>
      </c>
      <c r="AD315" s="223">
        <v>43319</v>
      </c>
      <c r="AE315" s="223">
        <v>43342</v>
      </c>
      <c r="AF315" s="147" t="s">
        <v>5150</v>
      </c>
    </row>
    <row r="316" spans="16:32" x14ac:dyDescent="0.25">
      <c r="P316" s="147" t="s">
        <v>830</v>
      </c>
      <c r="Q316" s="147">
        <v>192</v>
      </c>
      <c r="R316" s="147"/>
      <c r="S316" s="147" t="s">
        <v>1594</v>
      </c>
      <c r="T316" s="147">
        <v>0</v>
      </c>
      <c r="U316" s="147" t="s">
        <v>1595</v>
      </c>
      <c r="V316" s="147" t="s">
        <v>967</v>
      </c>
      <c r="AB316" s="147" t="s">
        <v>5183</v>
      </c>
      <c r="AC316" s="147">
        <v>227</v>
      </c>
      <c r="AD316" s="223">
        <v>43342</v>
      </c>
      <c r="AE316" s="223">
        <v>43342</v>
      </c>
      <c r="AF316" s="147" t="s">
        <v>5150</v>
      </c>
    </row>
    <row r="317" spans="16:32" x14ac:dyDescent="0.25">
      <c r="P317" s="147" t="s">
        <v>830</v>
      </c>
      <c r="Q317" s="147">
        <v>192</v>
      </c>
      <c r="R317" s="147"/>
      <c r="S317" s="147" t="s">
        <v>1596</v>
      </c>
      <c r="T317" s="147">
        <v>0</v>
      </c>
      <c r="U317" s="147" t="s">
        <v>1597</v>
      </c>
      <c r="V317" s="147" t="s">
        <v>967</v>
      </c>
      <c r="AB317" s="147" t="s">
        <v>5184</v>
      </c>
      <c r="AC317" s="147">
        <v>224</v>
      </c>
      <c r="AD317" s="223">
        <v>43319</v>
      </c>
      <c r="AE317" s="223">
        <v>43342</v>
      </c>
      <c r="AF317" s="147" t="s">
        <v>5150</v>
      </c>
    </row>
    <row r="318" spans="16:32" x14ac:dyDescent="0.25">
      <c r="P318" s="147" t="s">
        <v>830</v>
      </c>
      <c r="Q318" s="147">
        <v>192</v>
      </c>
      <c r="R318" s="147"/>
      <c r="S318" s="147" t="s">
        <v>1598</v>
      </c>
      <c r="T318" s="147">
        <v>0</v>
      </c>
      <c r="U318" s="147" t="s">
        <v>1599</v>
      </c>
      <c r="V318" s="147" t="s">
        <v>967</v>
      </c>
      <c r="AB318" s="147" t="s">
        <v>5184</v>
      </c>
      <c r="AC318" s="147">
        <v>227</v>
      </c>
      <c r="AD318" s="223">
        <v>43342</v>
      </c>
      <c r="AE318" s="223">
        <v>43342</v>
      </c>
      <c r="AF318" s="147" t="s">
        <v>5150</v>
      </c>
    </row>
    <row r="319" spans="16:32" x14ac:dyDescent="0.25">
      <c r="P319" s="147" t="s">
        <v>830</v>
      </c>
      <c r="Q319" s="147">
        <v>192</v>
      </c>
      <c r="R319" s="147"/>
      <c r="S319" s="147" t="s">
        <v>1600</v>
      </c>
      <c r="T319" s="147">
        <v>0</v>
      </c>
      <c r="U319" s="147" t="s">
        <v>1601</v>
      </c>
      <c r="V319" s="147" t="s">
        <v>967</v>
      </c>
      <c r="AB319" s="147" t="s">
        <v>5185</v>
      </c>
      <c r="AC319" s="147">
        <v>224</v>
      </c>
      <c r="AD319" s="223">
        <v>43319</v>
      </c>
      <c r="AE319" s="223">
        <v>43342</v>
      </c>
      <c r="AF319" s="147" t="s">
        <v>5150</v>
      </c>
    </row>
    <row r="320" spans="16:32" x14ac:dyDescent="0.25">
      <c r="P320" s="147" t="s">
        <v>830</v>
      </c>
      <c r="Q320" s="147">
        <v>192</v>
      </c>
      <c r="R320" s="147"/>
      <c r="S320" s="147" t="s">
        <v>1602</v>
      </c>
      <c r="T320" s="147">
        <v>0</v>
      </c>
      <c r="U320" s="147" t="s">
        <v>1603</v>
      </c>
      <c r="V320" s="147" t="s">
        <v>967</v>
      </c>
      <c r="AB320" s="147" t="s">
        <v>5185</v>
      </c>
      <c r="AC320" s="147">
        <v>227</v>
      </c>
      <c r="AD320" s="223">
        <v>43342</v>
      </c>
      <c r="AE320" s="223">
        <v>43342</v>
      </c>
      <c r="AF320" s="147" t="s">
        <v>5150</v>
      </c>
    </row>
    <row r="321" spans="16:32" x14ac:dyDescent="0.25">
      <c r="P321" s="147" t="s">
        <v>830</v>
      </c>
      <c r="Q321" s="147">
        <v>192</v>
      </c>
      <c r="R321" s="147"/>
      <c r="S321" s="147" t="s">
        <v>1604</v>
      </c>
      <c r="T321" s="147">
        <v>0</v>
      </c>
      <c r="U321" s="147" t="s">
        <v>1605</v>
      </c>
      <c r="V321" s="147" t="s">
        <v>967</v>
      </c>
      <c r="AB321" s="147" t="s">
        <v>5186</v>
      </c>
      <c r="AC321" s="147">
        <v>224</v>
      </c>
      <c r="AD321" s="223">
        <v>43319</v>
      </c>
      <c r="AE321" s="223">
        <v>43342</v>
      </c>
      <c r="AF321" s="147" t="s">
        <v>5150</v>
      </c>
    </row>
    <row r="322" spans="16:32" x14ac:dyDescent="0.25">
      <c r="P322" s="147" t="s">
        <v>830</v>
      </c>
      <c r="Q322" s="147">
        <v>192</v>
      </c>
      <c r="R322" s="147"/>
      <c r="S322" s="147" t="s">
        <v>1606</v>
      </c>
      <c r="T322" s="147">
        <v>0</v>
      </c>
      <c r="U322" s="147" t="s">
        <v>1607</v>
      </c>
      <c r="V322" s="147" t="s">
        <v>967</v>
      </c>
      <c r="AB322" s="147" t="s">
        <v>5186</v>
      </c>
      <c r="AC322" s="147">
        <v>227</v>
      </c>
      <c r="AD322" s="223">
        <v>43342</v>
      </c>
      <c r="AE322" s="223">
        <v>43342</v>
      </c>
      <c r="AF322" s="147" t="s">
        <v>5150</v>
      </c>
    </row>
    <row r="323" spans="16:32" x14ac:dyDescent="0.25">
      <c r="P323" s="147" t="s">
        <v>830</v>
      </c>
      <c r="Q323" s="147">
        <v>192</v>
      </c>
      <c r="R323" s="147"/>
      <c r="S323" s="147" t="s">
        <v>1608</v>
      </c>
      <c r="T323" s="147">
        <v>0</v>
      </c>
      <c r="U323" s="147" t="s">
        <v>1609</v>
      </c>
      <c r="V323" s="147" t="s">
        <v>967</v>
      </c>
      <c r="AB323" s="147" t="s">
        <v>5187</v>
      </c>
      <c r="AC323" s="147">
        <v>224</v>
      </c>
      <c r="AD323" s="223">
        <v>43319</v>
      </c>
      <c r="AE323" s="223">
        <v>43342</v>
      </c>
      <c r="AF323" s="147" t="s">
        <v>5150</v>
      </c>
    </row>
    <row r="324" spans="16:32" x14ac:dyDescent="0.25">
      <c r="P324" s="147" t="s">
        <v>830</v>
      </c>
      <c r="Q324" s="147">
        <v>192</v>
      </c>
      <c r="R324" s="147"/>
      <c r="S324" s="147" t="s">
        <v>1610</v>
      </c>
      <c r="T324" s="147">
        <v>0</v>
      </c>
      <c r="U324" s="147" t="s">
        <v>1611</v>
      </c>
      <c r="V324" s="147" t="s">
        <v>967</v>
      </c>
      <c r="AB324" s="147" t="s">
        <v>5187</v>
      </c>
      <c r="AC324" s="147">
        <v>227</v>
      </c>
      <c r="AD324" s="223">
        <v>43342</v>
      </c>
      <c r="AE324" s="223">
        <v>43342</v>
      </c>
      <c r="AF324" s="147" t="s">
        <v>5150</v>
      </c>
    </row>
    <row r="325" spans="16:32" x14ac:dyDescent="0.25">
      <c r="P325" s="147" t="s">
        <v>830</v>
      </c>
      <c r="Q325" s="147">
        <v>192</v>
      </c>
      <c r="R325" s="147"/>
      <c r="S325" s="147" t="s">
        <v>1612</v>
      </c>
      <c r="T325" s="147">
        <v>0</v>
      </c>
      <c r="U325" s="147" t="s">
        <v>1613</v>
      </c>
      <c r="V325" s="147" t="s">
        <v>967</v>
      </c>
      <c r="AB325" s="147" t="s">
        <v>5188</v>
      </c>
      <c r="AC325" s="147">
        <v>224</v>
      </c>
      <c r="AD325" s="223">
        <v>43319</v>
      </c>
      <c r="AE325" s="223">
        <v>43342</v>
      </c>
      <c r="AF325" s="147" t="s">
        <v>5150</v>
      </c>
    </row>
    <row r="326" spans="16:32" x14ac:dyDescent="0.25">
      <c r="P326" s="147" t="s">
        <v>830</v>
      </c>
      <c r="Q326" s="147">
        <v>192</v>
      </c>
      <c r="R326" s="147"/>
      <c r="S326" s="147" t="s">
        <v>1614</v>
      </c>
      <c r="T326" s="147">
        <v>0</v>
      </c>
      <c r="U326" s="147" t="s">
        <v>1615</v>
      </c>
      <c r="V326" s="147" t="s">
        <v>967</v>
      </c>
      <c r="AB326" s="147" t="s">
        <v>5188</v>
      </c>
      <c r="AC326" s="147">
        <v>227</v>
      </c>
      <c r="AD326" s="223">
        <v>43342</v>
      </c>
      <c r="AE326" s="223">
        <v>43342</v>
      </c>
      <c r="AF326" s="147" t="s">
        <v>5150</v>
      </c>
    </row>
    <row r="327" spans="16:32" x14ac:dyDescent="0.25">
      <c r="P327" s="147" t="s">
        <v>830</v>
      </c>
      <c r="Q327" s="147">
        <v>192</v>
      </c>
      <c r="R327" s="147"/>
      <c r="S327" s="147" t="s">
        <v>1616</v>
      </c>
      <c r="T327" s="147">
        <v>0</v>
      </c>
      <c r="U327" s="147" t="s">
        <v>1617</v>
      </c>
      <c r="V327" s="147" t="s">
        <v>967</v>
      </c>
      <c r="AB327" s="147" t="s">
        <v>5189</v>
      </c>
      <c r="AC327" s="147">
        <v>224</v>
      </c>
      <c r="AD327" s="223">
        <v>43319</v>
      </c>
      <c r="AE327" s="223">
        <v>43342</v>
      </c>
      <c r="AF327" s="147" t="s">
        <v>5150</v>
      </c>
    </row>
    <row r="328" spans="16:32" x14ac:dyDescent="0.25">
      <c r="P328" s="147" t="s">
        <v>830</v>
      </c>
      <c r="Q328" s="147">
        <v>192</v>
      </c>
      <c r="R328" s="147"/>
      <c r="S328" s="147" t="s">
        <v>1618</v>
      </c>
      <c r="T328" s="147">
        <v>0</v>
      </c>
      <c r="U328" s="147" t="s">
        <v>1619</v>
      </c>
      <c r="V328" s="147" t="s">
        <v>967</v>
      </c>
      <c r="AB328" s="147" t="s">
        <v>5189</v>
      </c>
      <c r="AC328" s="147">
        <v>227</v>
      </c>
      <c r="AD328" s="223">
        <v>43342</v>
      </c>
      <c r="AE328" s="223">
        <v>43342</v>
      </c>
      <c r="AF328" s="147" t="s">
        <v>5150</v>
      </c>
    </row>
    <row r="329" spans="16:32" x14ac:dyDescent="0.25">
      <c r="P329" s="147" t="s">
        <v>830</v>
      </c>
      <c r="Q329" s="147">
        <v>192</v>
      </c>
      <c r="R329" s="147"/>
      <c r="S329" s="147" t="s">
        <v>1620</v>
      </c>
      <c r="T329" s="147">
        <v>0</v>
      </c>
      <c r="U329" s="147" t="s">
        <v>1621</v>
      </c>
      <c r="V329" s="147" t="s">
        <v>967</v>
      </c>
      <c r="AB329" s="147" t="s">
        <v>5190</v>
      </c>
      <c r="AC329" s="147">
        <v>224</v>
      </c>
      <c r="AD329" s="223">
        <v>43319</v>
      </c>
      <c r="AE329" s="223">
        <v>43342</v>
      </c>
      <c r="AF329" s="147" t="s">
        <v>5150</v>
      </c>
    </row>
    <row r="330" spans="16:32" x14ac:dyDescent="0.25">
      <c r="P330" s="147" t="s">
        <v>830</v>
      </c>
      <c r="Q330" s="147">
        <v>192</v>
      </c>
      <c r="R330" s="147"/>
      <c r="S330" s="147" t="s">
        <v>1622</v>
      </c>
      <c r="T330" s="147">
        <v>0</v>
      </c>
      <c r="U330" s="147" t="s">
        <v>1623</v>
      </c>
      <c r="V330" s="147" t="s">
        <v>967</v>
      </c>
      <c r="AB330" s="147" t="s">
        <v>5190</v>
      </c>
      <c r="AC330" s="147">
        <v>227</v>
      </c>
      <c r="AD330" s="223">
        <v>43342</v>
      </c>
      <c r="AE330" s="223">
        <v>43342</v>
      </c>
      <c r="AF330" s="147" t="s">
        <v>5150</v>
      </c>
    </row>
    <row r="331" spans="16:32" x14ac:dyDescent="0.25">
      <c r="P331" s="147" t="s">
        <v>830</v>
      </c>
      <c r="Q331" s="147">
        <v>192</v>
      </c>
      <c r="R331" s="147"/>
      <c r="S331" s="147" t="s">
        <v>1624</v>
      </c>
      <c r="T331" s="147">
        <v>0</v>
      </c>
      <c r="U331" s="147" t="s">
        <v>1625</v>
      </c>
      <c r="V331" s="147" t="s">
        <v>967</v>
      </c>
      <c r="AB331" s="147" t="s">
        <v>5191</v>
      </c>
      <c r="AC331" s="147">
        <v>224</v>
      </c>
      <c r="AD331" s="223">
        <v>43319</v>
      </c>
      <c r="AE331" s="223">
        <v>43342</v>
      </c>
      <c r="AF331" s="147" t="s">
        <v>5150</v>
      </c>
    </row>
    <row r="332" spans="16:32" x14ac:dyDescent="0.25">
      <c r="P332" s="147" t="s">
        <v>830</v>
      </c>
      <c r="Q332" s="147">
        <v>192</v>
      </c>
      <c r="R332" s="147"/>
      <c r="S332" s="147" t="s">
        <v>1626</v>
      </c>
      <c r="T332" s="147">
        <v>0</v>
      </c>
      <c r="U332" s="147" t="s">
        <v>1627</v>
      </c>
      <c r="V332" s="147" t="s">
        <v>967</v>
      </c>
      <c r="AB332" s="147" t="s">
        <v>5192</v>
      </c>
      <c r="AC332" s="147">
        <v>224</v>
      </c>
      <c r="AD332" s="223">
        <v>43319</v>
      </c>
      <c r="AE332" s="223">
        <v>43342</v>
      </c>
      <c r="AF332" s="147" t="s">
        <v>5150</v>
      </c>
    </row>
    <row r="333" spans="16:32" x14ac:dyDescent="0.25">
      <c r="P333" s="147" t="s">
        <v>830</v>
      </c>
      <c r="Q333" s="147">
        <v>192</v>
      </c>
      <c r="R333" s="147"/>
      <c r="S333" s="147" t="s">
        <v>1628</v>
      </c>
      <c r="T333" s="147">
        <v>0</v>
      </c>
      <c r="U333" s="147" t="s">
        <v>1629</v>
      </c>
      <c r="V333" s="147" t="s">
        <v>967</v>
      </c>
      <c r="AB333" s="147" t="s">
        <v>5193</v>
      </c>
      <c r="AC333" s="147">
        <v>224</v>
      </c>
      <c r="AD333" s="223">
        <v>43319</v>
      </c>
      <c r="AE333" s="223">
        <v>43342</v>
      </c>
      <c r="AF333" s="147" t="s">
        <v>5150</v>
      </c>
    </row>
    <row r="334" spans="16:32" x14ac:dyDescent="0.25">
      <c r="P334" s="147" t="s">
        <v>830</v>
      </c>
      <c r="Q334" s="147">
        <v>192</v>
      </c>
      <c r="R334" s="147"/>
      <c r="S334" s="147" t="s">
        <v>1630</v>
      </c>
      <c r="T334" s="147">
        <v>0</v>
      </c>
      <c r="U334" s="147" t="s">
        <v>1631</v>
      </c>
      <c r="V334" s="147" t="s">
        <v>967</v>
      </c>
      <c r="AB334" s="147" t="s">
        <v>5194</v>
      </c>
      <c r="AC334" s="147">
        <v>224</v>
      </c>
      <c r="AD334" s="223">
        <v>43319</v>
      </c>
      <c r="AE334" s="223">
        <v>43342</v>
      </c>
      <c r="AF334" s="147" t="s">
        <v>5150</v>
      </c>
    </row>
    <row r="335" spans="16:32" x14ac:dyDescent="0.25">
      <c r="P335" s="147" t="s">
        <v>830</v>
      </c>
      <c r="Q335" s="147">
        <v>192</v>
      </c>
      <c r="R335" s="147"/>
      <c r="S335" s="147" t="s">
        <v>1632</v>
      </c>
      <c r="T335" s="147">
        <v>0</v>
      </c>
      <c r="U335" s="147" t="s">
        <v>1633</v>
      </c>
      <c r="V335" s="147" t="s">
        <v>967</v>
      </c>
      <c r="AB335" s="147" t="s">
        <v>5195</v>
      </c>
      <c r="AC335" s="147">
        <v>224</v>
      </c>
      <c r="AD335" s="223">
        <v>43319</v>
      </c>
      <c r="AE335" s="223">
        <v>43342</v>
      </c>
      <c r="AF335" s="147" t="s">
        <v>5150</v>
      </c>
    </row>
    <row r="336" spans="16:32" x14ac:dyDescent="0.25">
      <c r="P336" s="147" t="s">
        <v>830</v>
      </c>
      <c r="Q336" s="147">
        <v>192</v>
      </c>
      <c r="R336" s="147"/>
      <c r="S336" s="147" t="s">
        <v>1634</v>
      </c>
      <c r="T336" s="147">
        <v>0</v>
      </c>
      <c r="U336" s="147" t="s">
        <v>1635</v>
      </c>
      <c r="V336" s="147" t="s">
        <v>967</v>
      </c>
      <c r="AB336" s="147" t="s">
        <v>5196</v>
      </c>
      <c r="AC336" s="147">
        <v>224</v>
      </c>
      <c r="AD336" s="223">
        <v>43319</v>
      </c>
      <c r="AE336" s="223">
        <v>43342</v>
      </c>
      <c r="AF336" s="147" t="s">
        <v>5150</v>
      </c>
    </row>
    <row r="337" spans="16:32" x14ac:dyDescent="0.25">
      <c r="P337" s="147" t="s">
        <v>830</v>
      </c>
      <c r="Q337" s="147">
        <v>192</v>
      </c>
      <c r="R337" s="147"/>
      <c r="S337" s="147" t="s">
        <v>1636</v>
      </c>
      <c r="T337" s="147">
        <v>0</v>
      </c>
      <c r="U337" s="147" t="s">
        <v>1637</v>
      </c>
      <c r="V337" s="147" t="s">
        <v>967</v>
      </c>
      <c r="AB337" s="147" t="s">
        <v>5197</v>
      </c>
      <c r="AC337" s="147">
        <v>224</v>
      </c>
      <c r="AD337" s="223">
        <v>43319</v>
      </c>
      <c r="AE337" s="223">
        <v>43342</v>
      </c>
      <c r="AF337" s="147" t="s">
        <v>5150</v>
      </c>
    </row>
    <row r="338" spans="16:32" x14ac:dyDescent="0.25">
      <c r="P338" s="147" t="s">
        <v>830</v>
      </c>
      <c r="Q338" s="147">
        <v>192</v>
      </c>
      <c r="R338" s="147"/>
      <c r="S338" s="147" t="s">
        <v>1638</v>
      </c>
      <c r="T338" s="147">
        <v>0</v>
      </c>
      <c r="U338" s="147" t="s">
        <v>1639</v>
      </c>
      <c r="V338" s="147" t="s">
        <v>967</v>
      </c>
      <c r="AB338" s="147" t="s">
        <v>5198</v>
      </c>
      <c r="AC338" s="147">
        <v>224</v>
      </c>
      <c r="AD338" s="223">
        <v>43319</v>
      </c>
      <c r="AE338" s="223">
        <v>43342</v>
      </c>
      <c r="AF338" s="147" t="s">
        <v>5150</v>
      </c>
    </row>
    <row r="339" spans="16:32" x14ac:dyDescent="0.25">
      <c r="P339" s="147" t="s">
        <v>830</v>
      </c>
      <c r="Q339" s="147">
        <v>192</v>
      </c>
      <c r="R339" s="147"/>
      <c r="S339" s="147" t="s">
        <v>1640</v>
      </c>
      <c r="T339" s="147">
        <v>0</v>
      </c>
      <c r="U339" s="147" t="s">
        <v>1641</v>
      </c>
      <c r="V339" s="147" t="s">
        <v>967</v>
      </c>
      <c r="AB339" s="147" t="s">
        <v>5199</v>
      </c>
      <c r="AC339" s="147">
        <v>224</v>
      </c>
      <c r="AD339" s="223">
        <v>43319</v>
      </c>
      <c r="AE339" s="223">
        <v>43342</v>
      </c>
      <c r="AF339" s="147" t="s">
        <v>5150</v>
      </c>
    </row>
    <row r="340" spans="16:32" x14ac:dyDescent="0.25">
      <c r="P340" s="147" t="s">
        <v>830</v>
      </c>
      <c r="Q340" s="147">
        <v>192</v>
      </c>
      <c r="R340" s="147"/>
      <c r="S340" s="147" t="s">
        <v>1642</v>
      </c>
      <c r="T340" s="147">
        <v>0</v>
      </c>
      <c r="U340" s="147" t="s">
        <v>1643</v>
      </c>
      <c r="V340" s="147" t="s">
        <v>967</v>
      </c>
      <c r="AB340" s="147" t="s">
        <v>5200</v>
      </c>
      <c r="AC340" s="147">
        <v>224</v>
      </c>
      <c r="AD340" s="223">
        <v>43319</v>
      </c>
      <c r="AE340" s="223">
        <v>43342</v>
      </c>
      <c r="AF340" s="147" t="s">
        <v>5150</v>
      </c>
    </row>
    <row r="341" spans="16:32" x14ac:dyDescent="0.25">
      <c r="P341" s="147" t="s">
        <v>830</v>
      </c>
      <c r="Q341" s="147">
        <v>192</v>
      </c>
      <c r="R341" s="147"/>
      <c r="S341" s="147" t="s">
        <v>1644</v>
      </c>
      <c r="T341" s="147">
        <v>0</v>
      </c>
      <c r="U341" s="147" t="s">
        <v>1645</v>
      </c>
      <c r="V341" s="147" t="s">
        <v>967</v>
      </c>
      <c r="AB341" s="147" t="s">
        <v>5201</v>
      </c>
      <c r="AC341" s="147">
        <v>224</v>
      </c>
      <c r="AD341" s="223">
        <v>43319</v>
      </c>
      <c r="AE341" s="223">
        <v>43342</v>
      </c>
      <c r="AF341" s="147" t="s">
        <v>5150</v>
      </c>
    </row>
    <row r="342" spans="16:32" x14ac:dyDescent="0.25">
      <c r="P342" s="147" t="s">
        <v>830</v>
      </c>
      <c r="Q342" s="147">
        <v>192</v>
      </c>
      <c r="R342" s="147"/>
      <c r="S342" s="147" t="s">
        <v>1646</v>
      </c>
      <c r="T342" s="147">
        <v>0</v>
      </c>
      <c r="U342" s="147" t="s">
        <v>1647</v>
      </c>
      <c r="V342" s="147" t="s">
        <v>967</v>
      </c>
      <c r="AB342" s="147" t="s">
        <v>5201</v>
      </c>
      <c r="AC342" s="147">
        <v>227</v>
      </c>
      <c r="AD342" s="223">
        <v>43342</v>
      </c>
      <c r="AE342" s="223">
        <v>43342</v>
      </c>
      <c r="AF342" s="147" t="s">
        <v>5150</v>
      </c>
    </row>
    <row r="343" spans="16:32" x14ac:dyDescent="0.25">
      <c r="P343" s="147" t="s">
        <v>830</v>
      </c>
      <c r="Q343" s="147">
        <v>192</v>
      </c>
      <c r="R343" s="147"/>
      <c r="S343" s="147" t="s">
        <v>1648</v>
      </c>
      <c r="T343" s="147">
        <v>0</v>
      </c>
      <c r="U343" s="147" t="s">
        <v>1649</v>
      </c>
      <c r="V343" s="147" t="s">
        <v>967</v>
      </c>
      <c r="AB343" s="147" t="s">
        <v>5202</v>
      </c>
      <c r="AC343" s="147">
        <v>224</v>
      </c>
      <c r="AD343" s="223">
        <v>43319</v>
      </c>
      <c r="AE343" s="223">
        <v>43342</v>
      </c>
      <c r="AF343" s="147" t="s">
        <v>5150</v>
      </c>
    </row>
    <row r="344" spans="16:32" x14ac:dyDescent="0.25">
      <c r="P344" s="147" t="s">
        <v>830</v>
      </c>
      <c r="Q344" s="147">
        <v>192</v>
      </c>
      <c r="R344" s="147"/>
      <c r="S344" s="147" t="s">
        <v>1650</v>
      </c>
      <c r="T344" s="147">
        <v>0</v>
      </c>
      <c r="U344" s="147" t="s">
        <v>1651</v>
      </c>
      <c r="V344" s="147" t="s">
        <v>967</v>
      </c>
      <c r="AB344" s="147" t="s">
        <v>5202</v>
      </c>
      <c r="AC344" s="147">
        <v>227</v>
      </c>
      <c r="AD344" s="223">
        <v>43342</v>
      </c>
      <c r="AE344" s="223">
        <v>43342</v>
      </c>
      <c r="AF344" s="147" t="s">
        <v>5150</v>
      </c>
    </row>
    <row r="345" spans="16:32" x14ac:dyDescent="0.25">
      <c r="P345" s="147" t="s">
        <v>830</v>
      </c>
      <c r="Q345" s="147">
        <v>192</v>
      </c>
      <c r="R345" s="147"/>
      <c r="S345" s="147" t="s">
        <v>1652</v>
      </c>
      <c r="T345" s="147">
        <v>0</v>
      </c>
      <c r="U345" s="147" t="s">
        <v>1653</v>
      </c>
      <c r="V345" s="147" t="s">
        <v>967</v>
      </c>
      <c r="AB345" s="147" t="s">
        <v>5203</v>
      </c>
      <c r="AC345" s="147">
        <v>224</v>
      </c>
      <c r="AD345" s="223">
        <v>43319</v>
      </c>
      <c r="AE345" s="223">
        <v>43342</v>
      </c>
      <c r="AF345" s="147" t="s">
        <v>5150</v>
      </c>
    </row>
    <row r="346" spans="16:32" x14ac:dyDescent="0.25">
      <c r="P346" s="147" t="s">
        <v>830</v>
      </c>
      <c r="Q346" s="147">
        <v>192</v>
      </c>
      <c r="R346" s="147"/>
      <c r="S346" s="147" t="s">
        <v>1654</v>
      </c>
      <c r="T346" s="147">
        <v>0</v>
      </c>
      <c r="U346" s="147" t="s">
        <v>1655</v>
      </c>
      <c r="V346" s="147" t="s">
        <v>967</v>
      </c>
      <c r="AB346" s="147" t="s">
        <v>5203</v>
      </c>
      <c r="AC346" s="147">
        <v>227</v>
      </c>
      <c r="AD346" s="223">
        <v>43342</v>
      </c>
      <c r="AE346" s="223">
        <v>43342</v>
      </c>
      <c r="AF346" s="147" t="s">
        <v>5150</v>
      </c>
    </row>
    <row r="347" spans="16:32" x14ac:dyDescent="0.25">
      <c r="P347" s="147" t="s">
        <v>830</v>
      </c>
      <c r="Q347" s="147">
        <v>192</v>
      </c>
      <c r="R347" s="147"/>
      <c r="S347" s="147" t="s">
        <v>1656</v>
      </c>
      <c r="T347" s="147">
        <v>0</v>
      </c>
      <c r="U347" s="147" t="s">
        <v>1657</v>
      </c>
      <c r="V347" s="147" t="s">
        <v>967</v>
      </c>
      <c r="AB347" s="147" t="s">
        <v>5204</v>
      </c>
      <c r="AC347" s="147">
        <v>224</v>
      </c>
      <c r="AD347" s="223">
        <v>43319</v>
      </c>
      <c r="AE347" s="223">
        <v>43342</v>
      </c>
      <c r="AF347" s="147" t="s">
        <v>5150</v>
      </c>
    </row>
    <row r="348" spans="16:32" x14ac:dyDescent="0.25">
      <c r="P348" s="147" t="s">
        <v>830</v>
      </c>
      <c r="Q348" s="147">
        <v>192</v>
      </c>
      <c r="R348" s="147"/>
      <c r="S348" s="147" t="s">
        <v>1658</v>
      </c>
      <c r="T348" s="147">
        <v>0</v>
      </c>
      <c r="U348" s="147" t="s">
        <v>1659</v>
      </c>
      <c r="V348" s="147" t="s">
        <v>967</v>
      </c>
      <c r="AB348" s="147" t="s">
        <v>5204</v>
      </c>
      <c r="AC348" s="147">
        <v>227</v>
      </c>
      <c r="AD348" s="223">
        <v>43342</v>
      </c>
      <c r="AE348" s="223">
        <v>43342</v>
      </c>
      <c r="AF348" s="147" t="s">
        <v>5150</v>
      </c>
    </row>
    <row r="349" spans="16:32" x14ac:dyDescent="0.25">
      <c r="P349" s="147" t="s">
        <v>830</v>
      </c>
      <c r="Q349" s="147">
        <v>192</v>
      </c>
      <c r="R349" s="147"/>
      <c r="S349" s="147" t="s">
        <v>1660</v>
      </c>
      <c r="T349" s="147">
        <v>0</v>
      </c>
      <c r="U349" s="147" t="s">
        <v>1661</v>
      </c>
      <c r="V349" s="147" t="s">
        <v>967</v>
      </c>
      <c r="AB349" s="147" t="s">
        <v>5205</v>
      </c>
      <c r="AC349" s="147">
        <v>224</v>
      </c>
      <c r="AD349" s="223">
        <v>43319</v>
      </c>
      <c r="AE349" s="223">
        <v>43342</v>
      </c>
      <c r="AF349" s="147" t="s">
        <v>5150</v>
      </c>
    </row>
    <row r="350" spans="16:32" x14ac:dyDescent="0.25">
      <c r="P350" s="147" t="s">
        <v>830</v>
      </c>
      <c r="Q350" s="147">
        <v>192</v>
      </c>
      <c r="R350" s="147"/>
      <c r="S350" s="147" t="s">
        <v>1662</v>
      </c>
      <c r="T350" s="147">
        <v>0</v>
      </c>
      <c r="U350" s="147" t="s">
        <v>1663</v>
      </c>
      <c r="V350" s="147" t="s">
        <v>967</v>
      </c>
      <c r="AB350" s="147" t="s">
        <v>5205</v>
      </c>
      <c r="AC350" s="147">
        <v>227</v>
      </c>
      <c r="AD350" s="223">
        <v>43342</v>
      </c>
      <c r="AE350" s="223">
        <v>43342</v>
      </c>
      <c r="AF350" s="147" t="s">
        <v>5150</v>
      </c>
    </row>
    <row r="351" spans="16:32" x14ac:dyDescent="0.25">
      <c r="P351" s="147" t="s">
        <v>830</v>
      </c>
      <c r="Q351" s="147">
        <v>192</v>
      </c>
      <c r="R351" s="147"/>
      <c r="S351" s="147" t="s">
        <v>1664</v>
      </c>
      <c r="T351" s="147">
        <v>0</v>
      </c>
      <c r="U351" s="147" t="s">
        <v>1665</v>
      </c>
      <c r="V351" s="147" t="s">
        <v>967</v>
      </c>
      <c r="AB351" s="147" t="s">
        <v>5206</v>
      </c>
      <c r="AC351" s="147">
        <v>224</v>
      </c>
      <c r="AD351" s="223">
        <v>43319</v>
      </c>
      <c r="AE351" s="223">
        <v>43342</v>
      </c>
      <c r="AF351" s="147" t="s">
        <v>5150</v>
      </c>
    </row>
    <row r="352" spans="16:32" x14ac:dyDescent="0.25">
      <c r="P352" s="147" t="s">
        <v>830</v>
      </c>
      <c r="Q352" s="147">
        <v>192</v>
      </c>
      <c r="R352" s="147"/>
      <c r="S352" s="147" t="s">
        <v>1666</v>
      </c>
      <c r="T352" s="147">
        <v>0</v>
      </c>
      <c r="U352" s="147" t="s">
        <v>1667</v>
      </c>
      <c r="V352" s="147" t="s">
        <v>967</v>
      </c>
      <c r="AB352" s="147" t="s">
        <v>5206</v>
      </c>
      <c r="AC352" s="147">
        <v>227</v>
      </c>
      <c r="AD352" s="223">
        <v>43342</v>
      </c>
      <c r="AE352" s="223">
        <v>43342</v>
      </c>
      <c r="AF352" s="147" t="s">
        <v>5150</v>
      </c>
    </row>
    <row r="353" spans="16:32" x14ac:dyDescent="0.25">
      <c r="P353" s="147" t="s">
        <v>830</v>
      </c>
      <c r="Q353" s="147">
        <v>192</v>
      </c>
      <c r="R353" s="147"/>
      <c r="S353" s="147" t="s">
        <v>1668</v>
      </c>
      <c r="T353" s="147">
        <v>0</v>
      </c>
      <c r="U353" s="147" t="s">
        <v>1669</v>
      </c>
      <c r="V353" s="147" t="s">
        <v>967</v>
      </c>
      <c r="AB353" s="147" t="s">
        <v>5207</v>
      </c>
      <c r="AC353" s="147">
        <v>224</v>
      </c>
      <c r="AD353" s="223">
        <v>43319</v>
      </c>
      <c r="AE353" s="223">
        <v>43342</v>
      </c>
      <c r="AF353" s="147" t="s">
        <v>5150</v>
      </c>
    </row>
    <row r="354" spans="16:32" x14ac:dyDescent="0.25">
      <c r="P354" s="147" t="s">
        <v>830</v>
      </c>
      <c r="Q354" s="147">
        <v>192</v>
      </c>
      <c r="R354" s="147"/>
      <c r="S354" s="147" t="s">
        <v>1670</v>
      </c>
      <c r="T354" s="147">
        <v>0</v>
      </c>
      <c r="U354" s="147" t="s">
        <v>1671</v>
      </c>
      <c r="V354" s="147" t="s">
        <v>967</v>
      </c>
      <c r="AB354" s="147" t="s">
        <v>5207</v>
      </c>
      <c r="AC354" s="147">
        <v>227</v>
      </c>
      <c r="AD354" s="223">
        <v>43342</v>
      </c>
      <c r="AE354" s="223">
        <v>43342</v>
      </c>
      <c r="AF354" s="147" t="s">
        <v>5150</v>
      </c>
    </row>
    <row r="355" spans="16:32" x14ac:dyDescent="0.25">
      <c r="P355" s="147" t="s">
        <v>830</v>
      </c>
      <c r="Q355" s="147">
        <v>192</v>
      </c>
      <c r="R355" s="147"/>
      <c r="S355" s="147" t="s">
        <v>1672</v>
      </c>
      <c r="T355" s="147">
        <v>0</v>
      </c>
      <c r="U355" s="147" t="s">
        <v>1673</v>
      </c>
      <c r="V355" s="147" t="s">
        <v>967</v>
      </c>
      <c r="AB355" s="147" t="s">
        <v>5208</v>
      </c>
      <c r="AC355" s="147">
        <v>224</v>
      </c>
      <c r="AD355" s="223">
        <v>43319</v>
      </c>
      <c r="AE355" s="223">
        <v>43342</v>
      </c>
      <c r="AF355" s="147" t="s">
        <v>5150</v>
      </c>
    </row>
    <row r="356" spans="16:32" x14ac:dyDescent="0.25">
      <c r="P356" s="147" t="s">
        <v>830</v>
      </c>
      <c r="Q356" s="147">
        <v>192</v>
      </c>
      <c r="R356" s="147"/>
      <c r="S356" s="147" t="s">
        <v>1674</v>
      </c>
      <c r="T356" s="147">
        <v>0</v>
      </c>
      <c r="U356" s="147" t="s">
        <v>1675</v>
      </c>
      <c r="V356" s="147" t="s">
        <v>967</v>
      </c>
      <c r="AB356" s="147" t="s">
        <v>5208</v>
      </c>
      <c r="AC356" s="147">
        <v>227</v>
      </c>
      <c r="AD356" s="223">
        <v>43342</v>
      </c>
      <c r="AE356" s="223">
        <v>43342</v>
      </c>
      <c r="AF356" s="147" t="s">
        <v>5150</v>
      </c>
    </row>
    <row r="357" spans="16:32" x14ac:dyDescent="0.25">
      <c r="P357" s="147" t="s">
        <v>830</v>
      </c>
      <c r="Q357" s="147">
        <v>192</v>
      </c>
      <c r="R357" s="147"/>
      <c r="S357" s="147" t="s">
        <v>1676</v>
      </c>
      <c r="T357" s="147">
        <v>0</v>
      </c>
      <c r="U357" s="147" t="s">
        <v>1677</v>
      </c>
      <c r="V357" s="147" t="s">
        <v>967</v>
      </c>
      <c r="AB357" s="147" t="s">
        <v>5209</v>
      </c>
      <c r="AC357" s="147">
        <v>224</v>
      </c>
      <c r="AD357" s="223">
        <v>43319</v>
      </c>
      <c r="AE357" s="223">
        <v>43342</v>
      </c>
      <c r="AF357" s="147" t="s">
        <v>5150</v>
      </c>
    </row>
    <row r="358" spans="16:32" x14ac:dyDescent="0.25">
      <c r="P358" s="147" t="s">
        <v>830</v>
      </c>
      <c r="Q358" s="147">
        <v>192</v>
      </c>
      <c r="R358" s="147"/>
      <c r="S358" s="147" t="s">
        <v>1678</v>
      </c>
      <c r="T358" s="147">
        <v>0</v>
      </c>
      <c r="U358" s="147" t="s">
        <v>1679</v>
      </c>
      <c r="V358" s="147" t="s">
        <v>967</v>
      </c>
      <c r="AB358" s="147" t="s">
        <v>5209</v>
      </c>
      <c r="AC358" s="147">
        <v>227</v>
      </c>
      <c r="AD358" s="223">
        <v>43342</v>
      </c>
      <c r="AE358" s="223">
        <v>43342</v>
      </c>
      <c r="AF358" s="147" t="s">
        <v>5150</v>
      </c>
    </row>
    <row r="359" spans="16:32" x14ac:dyDescent="0.25">
      <c r="P359" s="147" t="s">
        <v>830</v>
      </c>
      <c r="Q359" s="147">
        <v>192</v>
      </c>
      <c r="R359" s="147"/>
      <c r="S359" s="147" t="s">
        <v>1680</v>
      </c>
      <c r="T359" s="147">
        <v>0</v>
      </c>
      <c r="U359" s="147" t="s">
        <v>1681</v>
      </c>
      <c r="V359" s="147" t="s">
        <v>967</v>
      </c>
      <c r="AB359" s="147" t="s">
        <v>5210</v>
      </c>
      <c r="AC359" s="147">
        <v>224</v>
      </c>
      <c r="AD359" s="223">
        <v>43319</v>
      </c>
      <c r="AE359" s="223">
        <v>43342</v>
      </c>
      <c r="AF359" s="147" t="s">
        <v>5150</v>
      </c>
    </row>
    <row r="360" spans="16:32" x14ac:dyDescent="0.25">
      <c r="P360" s="147" t="s">
        <v>830</v>
      </c>
      <c r="Q360" s="147">
        <v>192</v>
      </c>
      <c r="R360" s="147"/>
      <c r="S360" s="147" t="s">
        <v>1682</v>
      </c>
      <c r="T360" s="147">
        <v>0</v>
      </c>
      <c r="U360" s="147" t="s">
        <v>1683</v>
      </c>
      <c r="V360" s="147" t="s">
        <v>967</v>
      </c>
      <c r="AB360" s="147" t="s">
        <v>5210</v>
      </c>
      <c r="AC360" s="147">
        <v>227</v>
      </c>
      <c r="AD360" s="223">
        <v>43342</v>
      </c>
      <c r="AE360" s="223">
        <v>43342</v>
      </c>
      <c r="AF360" s="147" t="s">
        <v>5150</v>
      </c>
    </row>
    <row r="361" spans="16:32" x14ac:dyDescent="0.25">
      <c r="P361" s="147" t="s">
        <v>830</v>
      </c>
      <c r="Q361" s="147">
        <v>192</v>
      </c>
      <c r="R361" s="147"/>
      <c r="S361" s="147" t="s">
        <v>1684</v>
      </c>
      <c r="T361" s="147">
        <v>0</v>
      </c>
      <c r="U361" s="147" t="s">
        <v>1685</v>
      </c>
      <c r="V361" s="147" t="s">
        <v>967</v>
      </c>
      <c r="AB361" s="147" t="s">
        <v>5211</v>
      </c>
      <c r="AC361" s="147">
        <v>224</v>
      </c>
      <c r="AD361" s="223">
        <v>43319</v>
      </c>
      <c r="AE361" s="223">
        <v>43342</v>
      </c>
      <c r="AF361" s="147" t="s">
        <v>5150</v>
      </c>
    </row>
    <row r="362" spans="16:32" x14ac:dyDescent="0.25">
      <c r="P362" s="147" t="s">
        <v>830</v>
      </c>
      <c r="Q362" s="147">
        <v>192</v>
      </c>
      <c r="R362" s="147"/>
      <c r="S362" s="147" t="s">
        <v>1686</v>
      </c>
      <c r="T362" s="147">
        <v>0</v>
      </c>
      <c r="U362" s="147" t="s">
        <v>1687</v>
      </c>
      <c r="V362" s="147" t="s">
        <v>967</v>
      </c>
      <c r="AB362" s="147" t="s">
        <v>5211</v>
      </c>
      <c r="AC362" s="147">
        <v>227</v>
      </c>
      <c r="AD362" s="223">
        <v>43342</v>
      </c>
      <c r="AE362" s="223">
        <v>43342</v>
      </c>
      <c r="AF362" s="147" t="s">
        <v>5150</v>
      </c>
    </row>
    <row r="363" spans="16:32" x14ac:dyDescent="0.25">
      <c r="P363" s="147" t="s">
        <v>830</v>
      </c>
      <c r="Q363" s="147">
        <v>192</v>
      </c>
      <c r="R363" s="147"/>
      <c r="S363" s="147" t="s">
        <v>1688</v>
      </c>
      <c r="T363" s="147">
        <v>0</v>
      </c>
      <c r="U363" s="147" t="s">
        <v>1689</v>
      </c>
      <c r="V363" s="147" t="s">
        <v>967</v>
      </c>
      <c r="AB363" s="147" t="s">
        <v>5212</v>
      </c>
      <c r="AC363" s="147">
        <v>224</v>
      </c>
      <c r="AD363" s="223">
        <v>43319</v>
      </c>
      <c r="AE363" s="223">
        <v>43342</v>
      </c>
      <c r="AF363" s="147" t="s">
        <v>5150</v>
      </c>
    </row>
    <row r="364" spans="16:32" x14ac:dyDescent="0.25">
      <c r="P364" s="147" t="s">
        <v>830</v>
      </c>
      <c r="Q364" s="147">
        <v>192</v>
      </c>
      <c r="R364" s="147"/>
      <c r="S364" s="147" t="s">
        <v>1690</v>
      </c>
      <c r="T364" s="147">
        <v>0</v>
      </c>
      <c r="U364" s="147" t="s">
        <v>1691</v>
      </c>
      <c r="V364" s="147" t="s">
        <v>967</v>
      </c>
      <c r="AB364" s="147" t="s">
        <v>5212</v>
      </c>
      <c r="AC364" s="147">
        <v>227</v>
      </c>
      <c r="AD364" s="223">
        <v>43342</v>
      </c>
      <c r="AE364" s="223">
        <v>43342</v>
      </c>
      <c r="AF364" s="147" t="s">
        <v>5150</v>
      </c>
    </row>
    <row r="365" spans="16:32" x14ac:dyDescent="0.25">
      <c r="P365" s="147" t="s">
        <v>830</v>
      </c>
      <c r="Q365" s="147">
        <v>192</v>
      </c>
      <c r="R365" s="147"/>
      <c r="S365" s="147" t="s">
        <v>1692</v>
      </c>
      <c r="T365" s="147">
        <v>0</v>
      </c>
      <c r="U365" s="147" t="s">
        <v>1693</v>
      </c>
      <c r="V365" s="147" t="s">
        <v>967</v>
      </c>
      <c r="AB365" s="147" t="s">
        <v>5213</v>
      </c>
      <c r="AC365" s="147">
        <v>224</v>
      </c>
      <c r="AD365" s="223">
        <v>43319</v>
      </c>
      <c r="AE365" s="223">
        <v>43342</v>
      </c>
      <c r="AF365" s="147" t="s">
        <v>5150</v>
      </c>
    </row>
    <row r="366" spans="16:32" x14ac:dyDescent="0.25">
      <c r="P366" s="147" t="s">
        <v>830</v>
      </c>
      <c r="Q366" s="147">
        <v>192</v>
      </c>
      <c r="R366" s="147"/>
      <c r="S366" s="147" t="s">
        <v>1694</v>
      </c>
      <c r="T366" s="147">
        <v>0</v>
      </c>
      <c r="U366" s="147" t="s">
        <v>1695</v>
      </c>
      <c r="V366" s="147" t="s">
        <v>967</v>
      </c>
      <c r="AB366" s="147" t="s">
        <v>5213</v>
      </c>
      <c r="AC366" s="147">
        <v>227</v>
      </c>
      <c r="AD366" s="223">
        <v>43342</v>
      </c>
      <c r="AE366" s="223">
        <v>43342</v>
      </c>
      <c r="AF366" s="147" t="s">
        <v>5150</v>
      </c>
    </row>
    <row r="367" spans="16:32" x14ac:dyDescent="0.25">
      <c r="P367" s="147" t="s">
        <v>830</v>
      </c>
      <c r="Q367" s="147">
        <v>192</v>
      </c>
      <c r="R367" s="147"/>
      <c r="S367" s="147" t="s">
        <v>1696</v>
      </c>
      <c r="T367" s="147">
        <v>0</v>
      </c>
      <c r="U367" s="147" t="s">
        <v>1697</v>
      </c>
      <c r="V367" s="147" t="s">
        <v>967</v>
      </c>
      <c r="AB367" s="147" t="s">
        <v>5214</v>
      </c>
      <c r="AC367" s="147">
        <v>224</v>
      </c>
      <c r="AD367" s="223">
        <v>43319</v>
      </c>
      <c r="AE367" s="223">
        <v>43342</v>
      </c>
      <c r="AF367" s="147" t="s">
        <v>5150</v>
      </c>
    </row>
    <row r="368" spans="16:32" x14ac:dyDescent="0.25">
      <c r="P368" s="147" t="s">
        <v>830</v>
      </c>
      <c r="Q368" s="147">
        <v>192</v>
      </c>
      <c r="R368" s="147"/>
      <c r="S368" s="147" t="s">
        <v>1698</v>
      </c>
      <c r="T368" s="147">
        <v>0</v>
      </c>
      <c r="U368" s="147" t="s">
        <v>1699</v>
      </c>
      <c r="V368" s="147" t="s">
        <v>967</v>
      </c>
      <c r="AB368" s="147" t="s">
        <v>5214</v>
      </c>
      <c r="AC368" s="147">
        <v>227</v>
      </c>
      <c r="AD368" s="223">
        <v>43342</v>
      </c>
      <c r="AE368" s="223">
        <v>43342</v>
      </c>
      <c r="AF368" s="147" t="s">
        <v>5150</v>
      </c>
    </row>
    <row r="369" spans="16:32" x14ac:dyDescent="0.25">
      <c r="P369" s="147" t="s">
        <v>830</v>
      </c>
      <c r="Q369" s="147">
        <v>192</v>
      </c>
      <c r="R369" s="147"/>
      <c r="S369" s="147" t="s">
        <v>1700</v>
      </c>
      <c r="T369" s="147">
        <v>0</v>
      </c>
      <c r="U369" s="147" t="s">
        <v>1701</v>
      </c>
      <c r="V369" s="147" t="s">
        <v>967</v>
      </c>
      <c r="AB369" s="147" t="s">
        <v>5215</v>
      </c>
      <c r="AC369" s="147">
        <v>224</v>
      </c>
      <c r="AD369" s="223">
        <v>43319</v>
      </c>
      <c r="AE369" s="223">
        <v>43342</v>
      </c>
      <c r="AF369" s="147" t="s">
        <v>5150</v>
      </c>
    </row>
    <row r="370" spans="16:32" x14ac:dyDescent="0.25">
      <c r="P370" s="147" t="s">
        <v>830</v>
      </c>
      <c r="Q370" s="147">
        <v>192</v>
      </c>
      <c r="R370" s="147"/>
      <c r="S370" s="147" t="s">
        <v>1702</v>
      </c>
      <c r="T370" s="147">
        <v>0</v>
      </c>
      <c r="U370" s="147" t="s">
        <v>1703</v>
      </c>
      <c r="V370" s="147" t="s">
        <v>967</v>
      </c>
      <c r="AB370" s="147" t="s">
        <v>5215</v>
      </c>
      <c r="AC370" s="147">
        <v>227</v>
      </c>
      <c r="AD370" s="223">
        <v>43342</v>
      </c>
      <c r="AE370" s="223">
        <v>43342</v>
      </c>
      <c r="AF370" s="147" t="s">
        <v>5150</v>
      </c>
    </row>
    <row r="371" spans="16:32" x14ac:dyDescent="0.25">
      <c r="P371" s="147" t="s">
        <v>830</v>
      </c>
      <c r="Q371" s="147">
        <v>192</v>
      </c>
      <c r="R371" s="147"/>
      <c r="S371" s="147" t="s">
        <v>1704</v>
      </c>
      <c r="T371" s="147">
        <v>0</v>
      </c>
      <c r="U371" s="147" t="s">
        <v>1705</v>
      </c>
      <c r="V371" s="147" t="s">
        <v>967</v>
      </c>
      <c r="AB371" s="147" t="s">
        <v>5216</v>
      </c>
      <c r="AC371" s="147">
        <v>224</v>
      </c>
      <c r="AD371" s="223">
        <v>43319</v>
      </c>
      <c r="AE371" s="223">
        <v>43342</v>
      </c>
      <c r="AF371" s="147" t="s">
        <v>5150</v>
      </c>
    </row>
    <row r="372" spans="16:32" x14ac:dyDescent="0.25">
      <c r="P372" s="147" t="s">
        <v>830</v>
      </c>
      <c r="Q372" s="147">
        <v>192</v>
      </c>
      <c r="R372" s="147"/>
      <c r="S372" s="147" t="s">
        <v>1706</v>
      </c>
      <c r="T372" s="147">
        <v>0</v>
      </c>
      <c r="U372" s="147" t="s">
        <v>1707</v>
      </c>
      <c r="V372" s="147" t="s">
        <v>967</v>
      </c>
      <c r="AB372" s="147" t="s">
        <v>5216</v>
      </c>
      <c r="AC372" s="147">
        <v>227</v>
      </c>
      <c r="AD372" s="223">
        <v>43342</v>
      </c>
      <c r="AE372" s="223">
        <v>43342</v>
      </c>
      <c r="AF372" s="147" t="s">
        <v>5150</v>
      </c>
    </row>
    <row r="373" spans="16:32" x14ac:dyDescent="0.25">
      <c r="P373" s="147" t="s">
        <v>830</v>
      </c>
      <c r="Q373" s="147">
        <v>192</v>
      </c>
      <c r="R373" s="147"/>
      <c r="S373" s="147" t="s">
        <v>1708</v>
      </c>
      <c r="T373" s="147">
        <v>0</v>
      </c>
      <c r="U373" s="147" t="s">
        <v>1709</v>
      </c>
      <c r="V373" s="147" t="s">
        <v>967</v>
      </c>
      <c r="AB373" s="147" t="s">
        <v>5217</v>
      </c>
      <c r="AC373" s="147">
        <v>224</v>
      </c>
      <c r="AD373" s="223">
        <v>43319</v>
      </c>
      <c r="AE373" s="223">
        <v>43342</v>
      </c>
      <c r="AF373" s="147" t="s">
        <v>5150</v>
      </c>
    </row>
    <row r="374" spans="16:32" x14ac:dyDescent="0.25">
      <c r="P374" s="147" t="s">
        <v>830</v>
      </c>
      <c r="Q374" s="147">
        <v>192</v>
      </c>
      <c r="R374" s="147"/>
      <c r="S374" s="147" t="s">
        <v>1710</v>
      </c>
      <c r="T374" s="147">
        <v>0</v>
      </c>
      <c r="U374" s="147" t="s">
        <v>1711</v>
      </c>
      <c r="V374" s="147" t="s">
        <v>967</v>
      </c>
      <c r="AB374" s="147" t="s">
        <v>5217</v>
      </c>
      <c r="AC374" s="147">
        <v>227</v>
      </c>
      <c r="AD374" s="223">
        <v>43342</v>
      </c>
      <c r="AE374" s="223">
        <v>43342</v>
      </c>
      <c r="AF374" s="147" t="s">
        <v>5150</v>
      </c>
    </row>
    <row r="375" spans="16:32" x14ac:dyDescent="0.25">
      <c r="P375" s="147" t="s">
        <v>830</v>
      </c>
      <c r="Q375" s="147">
        <v>192</v>
      </c>
      <c r="R375" s="147"/>
      <c r="S375" s="147" t="s">
        <v>1712</v>
      </c>
      <c r="T375" s="147">
        <v>0</v>
      </c>
      <c r="U375" s="147" t="s">
        <v>1713</v>
      </c>
      <c r="V375" s="147" t="s">
        <v>967</v>
      </c>
      <c r="AB375" s="147" t="s">
        <v>5218</v>
      </c>
      <c r="AC375" s="147">
        <v>224</v>
      </c>
      <c r="AD375" s="223">
        <v>43319</v>
      </c>
      <c r="AE375" s="223">
        <v>43342</v>
      </c>
      <c r="AF375" s="147" t="s">
        <v>5150</v>
      </c>
    </row>
    <row r="376" spans="16:32" x14ac:dyDescent="0.25">
      <c r="P376" s="147" t="s">
        <v>830</v>
      </c>
      <c r="Q376" s="147">
        <v>192</v>
      </c>
      <c r="R376" s="147"/>
      <c r="S376" s="147" t="s">
        <v>1714</v>
      </c>
      <c r="T376" s="147">
        <v>0</v>
      </c>
      <c r="U376" s="147" t="s">
        <v>1715</v>
      </c>
      <c r="V376" s="147" t="s">
        <v>967</v>
      </c>
      <c r="AB376" s="147" t="s">
        <v>5218</v>
      </c>
      <c r="AC376" s="147">
        <v>227</v>
      </c>
      <c r="AD376" s="223">
        <v>43342</v>
      </c>
      <c r="AE376" s="223">
        <v>43342</v>
      </c>
      <c r="AF376" s="147" t="s">
        <v>5150</v>
      </c>
    </row>
    <row r="377" spans="16:32" x14ac:dyDescent="0.25">
      <c r="P377" s="147" t="s">
        <v>830</v>
      </c>
      <c r="Q377" s="147">
        <v>192</v>
      </c>
      <c r="R377" s="147"/>
      <c r="S377" s="147" t="s">
        <v>1716</v>
      </c>
      <c r="T377" s="147">
        <v>0</v>
      </c>
      <c r="U377" s="147" t="s">
        <v>1717</v>
      </c>
      <c r="V377" s="147" t="s">
        <v>967</v>
      </c>
      <c r="AB377" s="147" t="s">
        <v>5219</v>
      </c>
      <c r="AC377" s="147">
        <v>224</v>
      </c>
      <c r="AD377" s="223">
        <v>43319</v>
      </c>
      <c r="AE377" s="223">
        <v>43342</v>
      </c>
      <c r="AF377" s="147" t="s">
        <v>5150</v>
      </c>
    </row>
    <row r="378" spans="16:32" x14ac:dyDescent="0.25">
      <c r="P378" s="147" t="s">
        <v>830</v>
      </c>
      <c r="Q378" s="147">
        <v>192</v>
      </c>
      <c r="R378" s="147"/>
      <c r="S378" s="147" t="s">
        <v>1718</v>
      </c>
      <c r="T378" s="147">
        <v>0</v>
      </c>
      <c r="U378" s="147" t="s">
        <v>1719</v>
      </c>
      <c r="V378" s="147" t="s">
        <v>967</v>
      </c>
      <c r="AB378" s="147" t="s">
        <v>5219</v>
      </c>
      <c r="AC378" s="147">
        <v>227</v>
      </c>
      <c r="AD378" s="223">
        <v>43342</v>
      </c>
      <c r="AE378" s="223">
        <v>43342</v>
      </c>
      <c r="AF378" s="147" t="s">
        <v>5150</v>
      </c>
    </row>
    <row r="379" spans="16:32" x14ac:dyDescent="0.25">
      <c r="P379" s="147" t="s">
        <v>830</v>
      </c>
      <c r="Q379" s="147">
        <v>192</v>
      </c>
      <c r="R379" s="147"/>
      <c r="S379" s="147" t="s">
        <v>1720</v>
      </c>
      <c r="T379" s="147">
        <v>0</v>
      </c>
      <c r="U379" s="147" t="s">
        <v>1721</v>
      </c>
      <c r="V379" s="147" t="s">
        <v>967</v>
      </c>
      <c r="AB379" s="147" t="s">
        <v>5220</v>
      </c>
      <c r="AC379" s="147">
        <v>224</v>
      </c>
      <c r="AD379" s="223">
        <v>43319</v>
      </c>
      <c r="AE379" s="223">
        <v>43342</v>
      </c>
      <c r="AF379" s="147" t="s">
        <v>5150</v>
      </c>
    </row>
    <row r="380" spans="16:32" x14ac:dyDescent="0.25">
      <c r="P380" s="147" t="s">
        <v>830</v>
      </c>
      <c r="Q380" s="147">
        <v>192</v>
      </c>
      <c r="R380" s="147"/>
      <c r="S380" s="147" t="s">
        <v>1722</v>
      </c>
      <c r="T380" s="147">
        <v>0</v>
      </c>
      <c r="U380" s="147" t="s">
        <v>1723</v>
      </c>
      <c r="V380" s="147" t="s">
        <v>967</v>
      </c>
      <c r="AB380" s="147" t="s">
        <v>5220</v>
      </c>
      <c r="AC380" s="147">
        <v>227</v>
      </c>
      <c r="AD380" s="223">
        <v>43342</v>
      </c>
      <c r="AE380" s="223">
        <v>43342</v>
      </c>
      <c r="AF380" s="147" t="s">
        <v>5150</v>
      </c>
    </row>
    <row r="381" spans="16:32" x14ac:dyDescent="0.25">
      <c r="P381" s="147" t="s">
        <v>830</v>
      </c>
      <c r="Q381" s="147">
        <v>192</v>
      </c>
      <c r="R381" s="147"/>
      <c r="S381" s="147" t="s">
        <v>1724</v>
      </c>
      <c r="T381" s="147">
        <v>0</v>
      </c>
      <c r="U381" s="147" t="s">
        <v>1725</v>
      </c>
      <c r="V381" s="147" t="s">
        <v>967</v>
      </c>
      <c r="AB381" s="147" t="s">
        <v>5221</v>
      </c>
      <c r="AC381" s="147">
        <v>224</v>
      </c>
      <c r="AD381" s="223">
        <v>43319</v>
      </c>
      <c r="AE381" s="223">
        <v>43342</v>
      </c>
      <c r="AF381" s="147" t="s">
        <v>5150</v>
      </c>
    </row>
    <row r="382" spans="16:32" x14ac:dyDescent="0.25">
      <c r="P382" s="147" t="s">
        <v>830</v>
      </c>
      <c r="Q382" s="147">
        <v>192</v>
      </c>
      <c r="R382" s="147"/>
      <c r="S382" s="147" t="s">
        <v>1726</v>
      </c>
      <c r="T382" s="147">
        <v>0</v>
      </c>
      <c r="U382" s="147" t="s">
        <v>1727</v>
      </c>
      <c r="V382" s="147" t="s">
        <v>967</v>
      </c>
      <c r="AB382" s="147" t="s">
        <v>5221</v>
      </c>
      <c r="AC382" s="147">
        <v>227</v>
      </c>
      <c r="AD382" s="223">
        <v>43342</v>
      </c>
      <c r="AE382" s="223">
        <v>43342</v>
      </c>
      <c r="AF382" s="147" t="s">
        <v>5150</v>
      </c>
    </row>
    <row r="383" spans="16:32" x14ac:dyDescent="0.25">
      <c r="P383" s="147" t="s">
        <v>830</v>
      </c>
      <c r="Q383" s="147">
        <v>192</v>
      </c>
      <c r="R383" s="147"/>
      <c r="S383" s="147" t="s">
        <v>1728</v>
      </c>
      <c r="T383" s="147">
        <v>0</v>
      </c>
      <c r="U383" s="147" t="s">
        <v>1729</v>
      </c>
      <c r="V383" s="147" t="s">
        <v>967</v>
      </c>
      <c r="AB383" s="147" t="s">
        <v>5222</v>
      </c>
      <c r="AC383" s="147">
        <v>224</v>
      </c>
      <c r="AD383" s="223">
        <v>43319</v>
      </c>
      <c r="AE383" s="223">
        <v>43342</v>
      </c>
      <c r="AF383" s="147" t="s">
        <v>5150</v>
      </c>
    </row>
    <row r="384" spans="16:32" x14ac:dyDescent="0.25">
      <c r="P384" s="147" t="s">
        <v>830</v>
      </c>
      <c r="Q384" s="147">
        <v>192</v>
      </c>
      <c r="R384" s="147"/>
      <c r="S384" s="147" t="s">
        <v>1730</v>
      </c>
      <c r="T384" s="147">
        <v>0</v>
      </c>
      <c r="U384" s="147" t="s">
        <v>1731</v>
      </c>
      <c r="V384" s="147" t="s">
        <v>967</v>
      </c>
      <c r="AB384" s="147" t="s">
        <v>5222</v>
      </c>
      <c r="AC384" s="147">
        <v>227</v>
      </c>
      <c r="AD384" s="223">
        <v>43342</v>
      </c>
      <c r="AE384" s="223">
        <v>43342</v>
      </c>
      <c r="AF384" s="147" t="s">
        <v>5150</v>
      </c>
    </row>
    <row r="385" spans="16:32" x14ac:dyDescent="0.25">
      <c r="P385" s="147" t="s">
        <v>830</v>
      </c>
      <c r="Q385" s="147">
        <v>192</v>
      </c>
      <c r="R385" s="147"/>
      <c r="S385" s="147" t="s">
        <v>1732</v>
      </c>
      <c r="T385" s="147">
        <v>0</v>
      </c>
      <c r="U385" s="147" t="s">
        <v>1733</v>
      </c>
      <c r="V385" s="147" t="s">
        <v>967</v>
      </c>
      <c r="AB385" s="147" t="s">
        <v>5223</v>
      </c>
      <c r="AC385" s="147">
        <v>224</v>
      </c>
      <c r="AD385" s="223">
        <v>43319</v>
      </c>
      <c r="AE385" s="223">
        <v>43342</v>
      </c>
      <c r="AF385" s="147" t="s">
        <v>5150</v>
      </c>
    </row>
    <row r="386" spans="16:32" x14ac:dyDescent="0.25">
      <c r="P386" s="147" t="s">
        <v>830</v>
      </c>
      <c r="Q386" s="147">
        <v>192</v>
      </c>
      <c r="R386" s="147"/>
      <c r="S386" s="147" t="s">
        <v>1734</v>
      </c>
      <c r="T386" s="147">
        <v>0</v>
      </c>
      <c r="U386" s="147" t="s">
        <v>1735</v>
      </c>
      <c r="V386" s="147" t="s">
        <v>967</v>
      </c>
      <c r="AB386" s="147" t="s">
        <v>5223</v>
      </c>
      <c r="AC386" s="147">
        <v>227</v>
      </c>
      <c r="AD386" s="223">
        <v>43342</v>
      </c>
      <c r="AE386" s="223">
        <v>43342</v>
      </c>
      <c r="AF386" s="147" t="s">
        <v>5150</v>
      </c>
    </row>
    <row r="387" spans="16:32" x14ac:dyDescent="0.25">
      <c r="P387" s="147" t="s">
        <v>830</v>
      </c>
      <c r="Q387" s="147">
        <v>192</v>
      </c>
      <c r="R387" s="147"/>
      <c r="S387" s="147" t="s">
        <v>1736</v>
      </c>
      <c r="T387" s="147">
        <v>0</v>
      </c>
      <c r="U387" s="147" t="s">
        <v>1737</v>
      </c>
      <c r="V387" s="147" t="s">
        <v>967</v>
      </c>
      <c r="AB387" s="147" t="s">
        <v>5224</v>
      </c>
      <c r="AC387" s="147">
        <v>224</v>
      </c>
      <c r="AD387" s="223">
        <v>43319</v>
      </c>
      <c r="AE387" s="223">
        <v>43342</v>
      </c>
      <c r="AF387" s="147" t="s">
        <v>5150</v>
      </c>
    </row>
    <row r="388" spans="16:32" x14ac:dyDescent="0.25">
      <c r="P388" s="147" t="s">
        <v>830</v>
      </c>
      <c r="Q388" s="147">
        <v>192</v>
      </c>
      <c r="R388" s="147"/>
      <c r="S388" s="147" t="s">
        <v>1738</v>
      </c>
      <c r="T388" s="147">
        <v>0</v>
      </c>
      <c r="U388" s="147" t="s">
        <v>1739</v>
      </c>
      <c r="V388" s="147" t="s">
        <v>967</v>
      </c>
      <c r="AB388" s="147" t="s">
        <v>5224</v>
      </c>
      <c r="AC388" s="147">
        <v>227</v>
      </c>
      <c r="AD388" s="223">
        <v>43342</v>
      </c>
      <c r="AE388" s="223">
        <v>43342</v>
      </c>
      <c r="AF388" s="147" t="s">
        <v>5150</v>
      </c>
    </row>
    <row r="389" spans="16:32" x14ac:dyDescent="0.25">
      <c r="P389" s="147" t="s">
        <v>830</v>
      </c>
      <c r="Q389" s="147">
        <v>192</v>
      </c>
      <c r="R389" s="147"/>
      <c r="S389" s="147" t="s">
        <v>1740</v>
      </c>
      <c r="T389" s="147">
        <v>0</v>
      </c>
      <c r="U389" s="147" t="s">
        <v>1741</v>
      </c>
      <c r="V389" s="147" t="s">
        <v>967</v>
      </c>
      <c r="AB389" s="147" t="s">
        <v>5225</v>
      </c>
      <c r="AC389" s="147">
        <v>224</v>
      </c>
      <c r="AD389" s="223">
        <v>43319</v>
      </c>
      <c r="AE389" s="223">
        <v>43342</v>
      </c>
      <c r="AF389" s="147" t="s">
        <v>5150</v>
      </c>
    </row>
    <row r="390" spans="16:32" x14ac:dyDescent="0.25">
      <c r="P390" s="147" t="s">
        <v>830</v>
      </c>
      <c r="Q390" s="147">
        <v>192</v>
      </c>
      <c r="R390" s="147"/>
      <c r="S390" s="147" t="s">
        <v>1742</v>
      </c>
      <c r="T390" s="147">
        <v>0</v>
      </c>
      <c r="U390" s="147" t="s">
        <v>1743</v>
      </c>
      <c r="V390" s="147" t="s">
        <v>967</v>
      </c>
      <c r="AB390" s="147" t="s">
        <v>5225</v>
      </c>
      <c r="AC390" s="147">
        <v>227</v>
      </c>
      <c r="AD390" s="223">
        <v>43342</v>
      </c>
      <c r="AE390" s="223">
        <v>43342</v>
      </c>
      <c r="AF390" s="147" t="s">
        <v>5150</v>
      </c>
    </row>
    <row r="391" spans="16:32" x14ac:dyDescent="0.25">
      <c r="P391" s="147" t="s">
        <v>830</v>
      </c>
      <c r="Q391" s="147">
        <v>192</v>
      </c>
      <c r="R391" s="147"/>
      <c r="S391" s="147" t="s">
        <v>1744</v>
      </c>
      <c r="T391" s="147">
        <v>0</v>
      </c>
      <c r="U391" s="147" t="s">
        <v>1745</v>
      </c>
      <c r="V391" s="147" t="s">
        <v>967</v>
      </c>
      <c r="AB391" s="147" t="s">
        <v>5226</v>
      </c>
      <c r="AC391" s="147">
        <v>224</v>
      </c>
      <c r="AD391" s="223">
        <v>43319</v>
      </c>
      <c r="AE391" s="223">
        <v>43342</v>
      </c>
      <c r="AF391" s="147" t="s">
        <v>5150</v>
      </c>
    </row>
    <row r="392" spans="16:32" x14ac:dyDescent="0.25">
      <c r="P392" s="147" t="s">
        <v>830</v>
      </c>
      <c r="Q392" s="147">
        <v>192</v>
      </c>
      <c r="R392" s="147"/>
      <c r="S392" s="147" t="s">
        <v>1746</v>
      </c>
      <c r="T392" s="147">
        <v>0</v>
      </c>
      <c r="U392" s="147" t="s">
        <v>1747</v>
      </c>
      <c r="V392" s="147" t="s">
        <v>967</v>
      </c>
      <c r="AB392" s="147" t="s">
        <v>5226</v>
      </c>
      <c r="AC392" s="147">
        <v>227</v>
      </c>
      <c r="AD392" s="223">
        <v>43342</v>
      </c>
      <c r="AE392" s="223">
        <v>43342</v>
      </c>
      <c r="AF392" s="147" t="s">
        <v>5150</v>
      </c>
    </row>
    <row r="393" spans="16:32" x14ac:dyDescent="0.25">
      <c r="P393" s="147" t="s">
        <v>830</v>
      </c>
      <c r="Q393" s="147">
        <v>192</v>
      </c>
      <c r="R393" s="147"/>
      <c r="S393" s="147" t="s">
        <v>1748</v>
      </c>
      <c r="T393" s="147">
        <v>0</v>
      </c>
      <c r="U393" s="147" t="s">
        <v>1749</v>
      </c>
      <c r="V393" s="147" t="s">
        <v>967</v>
      </c>
      <c r="AB393" s="147" t="s">
        <v>5227</v>
      </c>
      <c r="AC393" s="147">
        <v>224</v>
      </c>
      <c r="AD393" s="223">
        <v>43319</v>
      </c>
      <c r="AE393" s="223">
        <v>43342</v>
      </c>
      <c r="AF393" s="147" t="s">
        <v>5150</v>
      </c>
    </row>
    <row r="394" spans="16:32" x14ac:dyDescent="0.25">
      <c r="P394" s="147" t="s">
        <v>830</v>
      </c>
      <c r="Q394" s="147">
        <v>192</v>
      </c>
      <c r="R394" s="147"/>
      <c r="S394" s="147" t="s">
        <v>1750</v>
      </c>
      <c r="T394" s="147">
        <v>0</v>
      </c>
      <c r="U394" s="147" t="s">
        <v>1751</v>
      </c>
      <c r="V394" s="147" t="s">
        <v>967</v>
      </c>
      <c r="AB394" s="147" t="s">
        <v>5227</v>
      </c>
      <c r="AC394" s="147">
        <v>227</v>
      </c>
      <c r="AD394" s="223">
        <v>43342</v>
      </c>
      <c r="AE394" s="223">
        <v>43342</v>
      </c>
      <c r="AF394" s="147" t="s">
        <v>5150</v>
      </c>
    </row>
    <row r="395" spans="16:32" x14ac:dyDescent="0.25">
      <c r="P395" s="147" t="s">
        <v>830</v>
      </c>
      <c r="Q395" s="147">
        <v>192</v>
      </c>
      <c r="R395" s="147"/>
      <c r="S395" s="147" t="s">
        <v>1752</v>
      </c>
      <c r="T395" s="147">
        <v>0</v>
      </c>
      <c r="U395" s="147" t="s">
        <v>1753</v>
      </c>
      <c r="V395" s="147" t="s">
        <v>967</v>
      </c>
      <c r="AB395" s="147" t="s">
        <v>5228</v>
      </c>
      <c r="AC395" s="147">
        <v>224</v>
      </c>
      <c r="AD395" s="223">
        <v>43319</v>
      </c>
      <c r="AE395" s="223">
        <v>43342</v>
      </c>
      <c r="AF395" s="147" t="s">
        <v>5150</v>
      </c>
    </row>
    <row r="396" spans="16:32" x14ac:dyDescent="0.25">
      <c r="P396" s="147" t="s">
        <v>830</v>
      </c>
      <c r="Q396" s="147">
        <v>192</v>
      </c>
      <c r="R396" s="147"/>
      <c r="S396" s="147" t="s">
        <v>1754</v>
      </c>
      <c r="T396" s="147">
        <v>0</v>
      </c>
      <c r="U396" s="147" t="s">
        <v>1755</v>
      </c>
      <c r="V396" s="147" t="s">
        <v>967</v>
      </c>
      <c r="AB396" s="147" t="s">
        <v>5228</v>
      </c>
      <c r="AC396" s="147">
        <v>227</v>
      </c>
      <c r="AD396" s="223">
        <v>43342</v>
      </c>
      <c r="AE396" s="223">
        <v>43342</v>
      </c>
      <c r="AF396" s="147" t="s">
        <v>5150</v>
      </c>
    </row>
    <row r="397" spans="16:32" x14ac:dyDescent="0.25">
      <c r="P397" s="147" t="s">
        <v>830</v>
      </c>
      <c r="Q397" s="147">
        <v>192</v>
      </c>
      <c r="R397" s="147"/>
      <c r="S397" s="147" t="s">
        <v>1756</v>
      </c>
      <c r="T397" s="147">
        <v>0</v>
      </c>
      <c r="U397" s="147" t="s">
        <v>1757</v>
      </c>
      <c r="V397" s="147" t="s">
        <v>967</v>
      </c>
      <c r="AB397" s="147" t="s">
        <v>5229</v>
      </c>
      <c r="AC397" s="147">
        <v>224</v>
      </c>
      <c r="AD397" s="223">
        <v>43319</v>
      </c>
      <c r="AE397" s="223">
        <v>43342</v>
      </c>
      <c r="AF397" s="147" t="s">
        <v>5150</v>
      </c>
    </row>
    <row r="398" spans="16:32" x14ac:dyDescent="0.25">
      <c r="P398" s="147" t="s">
        <v>830</v>
      </c>
      <c r="Q398" s="147">
        <v>192</v>
      </c>
      <c r="R398" s="147"/>
      <c r="S398" s="147" t="s">
        <v>1758</v>
      </c>
      <c r="T398" s="147">
        <v>0</v>
      </c>
      <c r="U398" s="147" t="s">
        <v>1759</v>
      </c>
      <c r="V398" s="147" t="s">
        <v>967</v>
      </c>
      <c r="AB398" s="147" t="s">
        <v>5229</v>
      </c>
      <c r="AC398" s="147">
        <v>227</v>
      </c>
      <c r="AD398" s="223">
        <v>43342</v>
      </c>
      <c r="AE398" s="223">
        <v>43342</v>
      </c>
      <c r="AF398" s="147" t="s">
        <v>5150</v>
      </c>
    </row>
    <row r="399" spans="16:32" x14ac:dyDescent="0.25">
      <c r="P399" s="147" t="s">
        <v>830</v>
      </c>
      <c r="Q399" s="147">
        <v>192</v>
      </c>
      <c r="R399" s="147"/>
      <c r="S399" s="147" t="s">
        <v>1760</v>
      </c>
      <c r="T399" s="147">
        <v>0</v>
      </c>
      <c r="U399" s="147" t="s">
        <v>1761</v>
      </c>
      <c r="V399" s="147" t="s">
        <v>967</v>
      </c>
      <c r="AB399" s="147" t="s">
        <v>5230</v>
      </c>
      <c r="AC399" s="147">
        <v>224</v>
      </c>
      <c r="AD399" s="223">
        <v>43319</v>
      </c>
      <c r="AE399" s="223">
        <v>43342</v>
      </c>
      <c r="AF399" s="147" t="s">
        <v>5150</v>
      </c>
    </row>
    <row r="400" spans="16:32" x14ac:dyDescent="0.25">
      <c r="P400" s="147" t="s">
        <v>830</v>
      </c>
      <c r="Q400" s="147">
        <v>192</v>
      </c>
      <c r="R400" s="147"/>
      <c r="S400" s="147" t="s">
        <v>1762</v>
      </c>
      <c r="T400" s="147">
        <v>0</v>
      </c>
      <c r="U400" s="147" t="s">
        <v>1763</v>
      </c>
      <c r="V400" s="147" t="s">
        <v>967</v>
      </c>
      <c r="AB400" s="147" t="s">
        <v>5230</v>
      </c>
      <c r="AC400" s="147">
        <v>227</v>
      </c>
      <c r="AD400" s="223">
        <v>43342</v>
      </c>
      <c r="AE400" s="223">
        <v>43342</v>
      </c>
      <c r="AF400" s="147" t="s">
        <v>5150</v>
      </c>
    </row>
    <row r="401" spans="16:32" x14ac:dyDescent="0.25">
      <c r="P401" s="147" t="s">
        <v>830</v>
      </c>
      <c r="Q401" s="147">
        <v>192</v>
      </c>
      <c r="R401" s="147"/>
      <c r="S401" s="147" t="s">
        <v>1764</v>
      </c>
      <c r="T401" s="147">
        <v>0</v>
      </c>
      <c r="U401" s="147" t="s">
        <v>1765</v>
      </c>
      <c r="V401" s="147" t="s">
        <v>967</v>
      </c>
      <c r="AB401" s="147" t="s">
        <v>5231</v>
      </c>
      <c r="AC401" s="147">
        <v>224</v>
      </c>
      <c r="AD401" s="223">
        <v>43319</v>
      </c>
      <c r="AE401" s="223">
        <v>43342</v>
      </c>
      <c r="AF401" s="147" t="s">
        <v>5150</v>
      </c>
    </row>
    <row r="402" spans="16:32" x14ac:dyDescent="0.25">
      <c r="P402" s="147" t="s">
        <v>830</v>
      </c>
      <c r="Q402" s="147">
        <v>192</v>
      </c>
      <c r="R402" s="147"/>
      <c r="S402" s="147" t="s">
        <v>1766</v>
      </c>
      <c r="T402" s="147">
        <v>0</v>
      </c>
      <c r="U402" s="147" t="s">
        <v>1767</v>
      </c>
      <c r="V402" s="147" t="s">
        <v>967</v>
      </c>
      <c r="AB402" s="147" t="s">
        <v>5231</v>
      </c>
      <c r="AC402" s="147">
        <v>227</v>
      </c>
      <c r="AD402" s="223">
        <v>43342</v>
      </c>
      <c r="AE402" s="223">
        <v>43342</v>
      </c>
      <c r="AF402" s="147" t="s">
        <v>5150</v>
      </c>
    </row>
    <row r="403" spans="16:32" x14ac:dyDescent="0.25">
      <c r="P403" s="147" t="s">
        <v>830</v>
      </c>
      <c r="Q403" s="147">
        <v>192</v>
      </c>
      <c r="R403" s="147"/>
      <c r="S403" s="147" t="s">
        <v>1768</v>
      </c>
      <c r="T403" s="147">
        <v>0</v>
      </c>
      <c r="U403" s="147" t="s">
        <v>1769</v>
      </c>
      <c r="V403" s="147" t="s">
        <v>967</v>
      </c>
      <c r="AB403" s="147" t="s">
        <v>5232</v>
      </c>
      <c r="AC403" s="147">
        <v>224</v>
      </c>
      <c r="AD403" s="223">
        <v>43319</v>
      </c>
      <c r="AE403" s="223">
        <v>43342</v>
      </c>
      <c r="AF403" s="147" t="s">
        <v>5150</v>
      </c>
    </row>
    <row r="404" spans="16:32" x14ac:dyDescent="0.25">
      <c r="P404" s="147" t="s">
        <v>830</v>
      </c>
      <c r="Q404" s="147">
        <v>192</v>
      </c>
      <c r="R404" s="147"/>
      <c r="S404" s="147" t="s">
        <v>1770</v>
      </c>
      <c r="T404" s="147">
        <v>0</v>
      </c>
      <c r="U404" s="147" t="s">
        <v>1771</v>
      </c>
      <c r="V404" s="147" t="s">
        <v>967</v>
      </c>
      <c r="AB404" s="147" t="s">
        <v>5232</v>
      </c>
      <c r="AC404" s="147">
        <v>227</v>
      </c>
      <c r="AD404" s="223">
        <v>43342</v>
      </c>
      <c r="AE404" s="223">
        <v>43342</v>
      </c>
      <c r="AF404" s="147" t="s">
        <v>5150</v>
      </c>
    </row>
    <row r="405" spans="16:32" x14ac:dyDescent="0.25">
      <c r="P405" s="147" t="s">
        <v>830</v>
      </c>
      <c r="Q405" s="147">
        <v>192</v>
      </c>
      <c r="R405" s="147"/>
      <c r="S405" s="147" t="s">
        <v>1772</v>
      </c>
      <c r="T405" s="147">
        <v>0</v>
      </c>
      <c r="U405" s="147" t="s">
        <v>1773</v>
      </c>
      <c r="V405" s="147" t="s">
        <v>967</v>
      </c>
      <c r="AB405" s="147" t="s">
        <v>5233</v>
      </c>
      <c r="AC405" s="147">
        <v>224</v>
      </c>
      <c r="AD405" s="223">
        <v>43319</v>
      </c>
      <c r="AE405" s="223">
        <v>43342</v>
      </c>
      <c r="AF405" s="147" t="s">
        <v>5150</v>
      </c>
    </row>
    <row r="406" spans="16:32" x14ac:dyDescent="0.25">
      <c r="P406" s="147" t="s">
        <v>830</v>
      </c>
      <c r="Q406" s="147">
        <v>192</v>
      </c>
      <c r="R406" s="147"/>
      <c r="S406" s="147" t="s">
        <v>1774</v>
      </c>
      <c r="T406" s="147">
        <v>0</v>
      </c>
      <c r="U406" s="147" t="s">
        <v>1775</v>
      </c>
      <c r="V406" s="147" t="s">
        <v>967</v>
      </c>
      <c r="AB406" s="147" t="s">
        <v>5233</v>
      </c>
      <c r="AC406" s="147">
        <v>227</v>
      </c>
      <c r="AD406" s="223">
        <v>43342</v>
      </c>
      <c r="AE406" s="223">
        <v>43342</v>
      </c>
      <c r="AF406" s="147" t="s">
        <v>5150</v>
      </c>
    </row>
    <row r="407" spans="16:32" x14ac:dyDescent="0.25">
      <c r="P407" s="147" t="s">
        <v>830</v>
      </c>
      <c r="Q407" s="147">
        <v>192</v>
      </c>
      <c r="R407" s="147"/>
      <c r="S407" s="147" t="s">
        <v>1776</v>
      </c>
      <c r="T407" s="147">
        <v>0</v>
      </c>
      <c r="U407" s="147" t="s">
        <v>1777</v>
      </c>
      <c r="V407" s="147" t="s">
        <v>967</v>
      </c>
      <c r="AB407" s="147" t="s">
        <v>5234</v>
      </c>
      <c r="AC407" s="147">
        <v>224</v>
      </c>
      <c r="AD407" s="223">
        <v>43319</v>
      </c>
      <c r="AE407" s="223">
        <v>43342</v>
      </c>
      <c r="AF407" s="147" t="s">
        <v>5150</v>
      </c>
    </row>
    <row r="408" spans="16:32" x14ac:dyDescent="0.25">
      <c r="P408" s="147" t="s">
        <v>830</v>
      </c>
      <c r="Q408" s="147">
        <v>192</v>
      </c>
      <c r="R408" s="147"/>
      <c r="S408" s="147" t="s">
        <v>1778</v>
      </c>
      <c r="T408" s="147">
        <v>0</v>
      </c>
      <c r="U408" s="147" t="s">
        <v>1779</v>
      </c>
      <c r="V408" s="147" t="s">
        <v>967</v>
      </c>
      <c r="AB408" s="147" t="s">
        <v>5234</v>
      </c>
      <c r="AC408" s="147">
        <v>227</v>
      </c>
      <c r="AD408" s="223">
        <v>43342</v>
      </c>
      <c r="AE408" s="223">
        <v>43342</v>
      </c>
      <c r="AF408" s="147" t="s">
        <v>5150</v>
      </c>
    </row>
    <row r="409" spans="16:32" x14ac:dyDescent="0.25">
      <c r="P409" s="147" t="s">
        <v>830</v>
      </c>
      <c r="Q409" s="147">
        <v>192</v>
      </c>
      <c r="R409" s="147"/>
      <c r="S409" s="147" t="s">
        <v>1780</v>
      </c>
      <c r="T409" s="147">
        <v>0</v>
      </c>
      <c r="U409" s="147" t="s">
        <v>1781</v>
      </c>
      <c r="V409" s="147" t="s">
        <v>967</v>
      </c>
      <c r="AB409" s="147" t="s">
        <v>5235</v>
      </c>
      <c r="AC409" s="147">
        <v>224</v>
      </c>
      <c r="AD409" s="223">
        <v>43319</v>
      </c>
      <c r="AE409" s="223">
        <v>43342</v>
      </c>
      <c r="AF409" s="147" t="s">
        <v>5150</v>
      </c>
    </row>
    <row r="410" spans="16:32" x14ac:dyDescent="0.25">
      <c r="P410" s="147" t="s">
        <v>830</v>
      </c>
      <c r="Q410" s="147">
        <v>192</v>
      </c>
      <c r="R410" s="147"/>
      <c r="S410" s="147" t="s">
        <v>1782</v>
      </c>
      <c r="T410" s="147">
        <v>0</v>
      </c>
      <c r="U410" s="147" t="s">
        <v>1783</v>
      </c>
      <c r="V410" s="147" t="s">
        <v>967</v>
      </c>
      <c r="AB410" s="147" t="s">
        <v>5236</v>
      </c>
      <c r="AC410" s="147">
        <v>224</v>
      </c>
      <c r="AD410" s="223">
        <v>43319</v>
      </c>
      <c r="AE410" s="223">
        <v>43342</v>
      </c>
      <c r="AF410" s="147" t="s">
        <v>5150</v>
      </c>
    </row>
    <row r="411" spans="16:32" x14ac:dyDescent="0.25">
      <c r="P411" s="147" t="s">
        <v>830</v>
      </c>
      <c r="Q411" s="147">
        <v>192</v>
      </c>
      <c r="R411" s="147"/>
      <c r="S411" s="147" t="s">
        <v>1784</v>
      </c>
      <c r="T411" s="147">
        <v>0</v>
      </c>
      <c r="U411" s="147" t="s">
        <v>1785</v>
      </c>
      <c r="V411" s="147" t="s">
        <v>967</v>
      </c>
      <c r="AB411" s="147" t="s">
        <v>5237</v>
      </c>
      <c r="AC411" s="147">
        <v>224</v>
      </c>
      <c r="AD411" s="223">
        <v>43319</v>
      </c>
      <c r="AE411" s="223">
        <v>43342</v>
      </c>
      <c r="AF411" s="147" t="s">
        <v>5150</v>
      </c>
    </row>
    <row r="412" spans="16:32" x14ac:dyDescent="0.25">
      <c r="P412" s="147" t="s">
        <v>830</v>
      </c>
      <c r="Q412" s="147">
        <v>192</v>
      </c>
      <c r="R412" s="147"/>
      <c r="S412" s="147" t="s">
        <v>1786</v>
      </c>
      <c r="T412" s="147">
        <v>0</v>
      </c>
      <c r="U412" s="147" t="s">
        <v>1787</v>
      </c>
      <c r="V412" s="147" t="s">
        <v>967</v>
      </c>
      <c r="AB412" s="147" t="s">
        <v>5238</v>
      </c>
      <c r="AC412" s="147">
        <v>225</v>
      </c>
      <c r="AD412" s="223">
        <v>43319</v>
      </c>
      <c r="AE412" s="223">
        <v>43342</v>
      </c>
      <c r="AF412" s="147" t="s">
        <v>5150</v>
      </c>
    </row>
    <row r="413" spans="16:32" x14ac:dyDescent="0.25">
      <c r="P413" s="147" t="s">
        <v>830</v>
      </c>
      <c r="Q413" s="147">
        <v>192</v>
      </c>
      <c r="R413" s="147"/>
      <c r="S413" s="147" t="s">
        <v>1788</v>
      </c>
      <c r="T413" s="147">
        <v>0</v>
      </c>
      <c r="U413" s="147" t="s">
        <v>1789</v>
      </c>
      <c r="V413" s="147" t="s">
        <v>967</v>
      </c>
      <c r="AB413" s="147" t="s">
        <v>5239</v>
      </c>
      <c r="AC413" s="147">
        <v>225</v>
      </c>
      <c r="AD413" s="223">
        <v>43319</v>
      </c>
      <c r="AE413" s="223">
        <v>43342</v>
      </c>
      <c r="AF413" s="147" t="s">
        <v>5150</v>
      </c>
    </row>
    <row r="414" spans="16:32" x14ac:dyDescent="0.25">
      <c r="P414" s="147" t="s">
        <v>830</v>
      </c>
      <c r="Q414" s="147">
        <v>192</v>
      </c>
      <c r="R414" s="147"/>
      <c r="S414" s="147" t="s">
        <v>1790</v>
      </c>
      <c r="T414" s="147">
        <v>0</v>
      </c>
      <c r="U414" s="147" t="s">
        <v>1791</v>
      </c>
      <c r="V414" s="147" t="s">
        <v>967</v>
      </c>
      <c r="AB414" s="147" t="s">
        <v>5240</v>
      </c>
      <c r="AC414" s="147">
        <v>225</v>
      </c>
      <c r="AD414" s="223">
        <v>43319</v>
      </c>
      <c r="AE414" s="223">
        <v>43342</v>
      </c>
      <c r="AF414" s="147" t="s">
        <v>5150</v>
      </c>
    </row>
    <row r="415" spans="16:32" x14ac:dyDescent="0.25">
      <c r="P415" s="147" t="s">
        <v>830</v>
      </c>
      <c r="Q415" s="147">
        <v>192</v>
      </c>
      <c r="R415" s="147"/>
      <c r="S415" s="147" t="s">
        <v>1792</v>
      </c>
      <c r="T415" s="147">
        <v>0</v>
      </c>
      <c r="U415" s="147" t="s">
        <v>1793</v>
      </c>
      <c r="V415" s="147" t="s">
        <v>967</v>
      </c>
      <c r="AB415" s="147" t="s">
        <v>5241</v>
      </c>
      <c r="AC415" s="147">
        <v>225</v>
      </c>
      <c r="AD415" s="223">
        <v>43319</v>
      </c>
      <c r="AE415" s="223">
        <v>43342</v>
      </c>
      <c r="AF415" s="147" t="s">
        <v>5150</v>
      </c>
    </row>
    <row r="416" spans="16:32" x14ac:dyDescent="0.25">
      <c r="P416" s="147" t="s">
        <v>830</v>
      </c>
      <c r="Q416" s="147">
        <v>192</v>
      </c>
      <c r="R416" s="147"/>
      <c r="S416" s="147" t="s">
        <v>1794</v>
      </c>
      <c r="T416" s="147">
        <v>0</v>
      </c>
      <c r="U416" s="147" t="s">
        <v>1795</v>
      </c>
      <c r="V416" s="147" t="s">
        <v>967</v>
      </c>
      <c r="AB416" s="147" t="s">
        <v>5242</v>
      </c>
      <c r="AC416" s="147">
        <v>225</v>
      </c>
      <c r="AD416" s="223">
        <v>43319</v>
      </c>
      <c r="AE416" s="223">
        <v>43342</v>
      </c>
      <c r="AF416" s="147" t="s">
        <v>5150</v>
      </c>
    </row>
    <row r="417" spans="16:32" x14ac:dyDescent="0.25">
      <c r="P417" s="147" t="s">
        <v>830</v>
      </c>
      <c r="Q417" s="147">
        <v>192</v>
      </c>
      <c r="R417" s="147"/>
      <c r="S417" s="147" t="s">
        <v>1796</v>
      </c>
      <c r="T417" s="147">
        <v>0</v>
      </c>
      <c r="U417" s="147" t="s">
        <v>1797</v>
      </c>
      <c r="V417" s="147" t="s">
        <v>967</v>
      </c>
      <c r="AB417" s="147" t="s">
        <v>5243</v>
      </c>
      <c r="AC417" s="147">
        <v>225</v>
      </c>
      <c r="AD417" s="223">
        <v>43319</v>
      </c>
      <c r="AE417" s="223">
        <v>43342</v>
      </c>
      <c r="AF417" s="147" t="s">
        <v>5150</v>
      </c>
    </row>
    <row r="418" spans="16:32" x14ac:dyDescent="0.25">
      <c r="P418" s="147" t="s">
        <v>830</v>
      </c>
      <c r="Q418" s="147">
        <v>192</v>
      </c>
      <c r="R418" s="147"/>
      <c r="S418" s="147" t="s">
        <v>1798</v>
      </c>
      <c r="T418" s="147">
        <v>0</v>
      </c>
      <c r="U418" s="147" t="s">
        <v>1799</v>
      </c>
      <c r="V418" s="147" t="s">
        <v>967</v>
      </c>
      <c r="AB418" s="147" t="s">
        <v>5244</v>
      </c>
      <c r="AC418" s="147">
        <v>225</v>
      </c>
      <c r="AD418" s="223">
        <v>43319</v>
      </c>
      <c r="AE418" s="223">
        <v>43342</v>
      </c>
      <c r="AF418" s="147" t="s">
        <v>5150</v>
      </c>
    </row>
    <row r="419" spans="16:32" x14ac:dyDescent="0.25">
      <c r="P419" s="147" t="s">
        <v>830</v>
      </c>
      <c r="Q419" s="147">
        <v>192</v>
      </c>
      <c r="R419" s="147"/>
      <c r="S419" s="147" t="s">
        <v>1800</v>
      </c>
      <c r="T419" s="147">
        <v>0</v>
      </c>
      <c r="U419" s="147" t="s">
        <v>1801</v>
      </c>
      <c r="V419" s="147" t="s">
        <v>967</v>
      </c>
      <c r="AB419" s="147" t="s">
        <v>5245</v>
      </c>
      <c r="AC419" s="147">
        <v>225</v>
      </c>
      <c r="AD419" s="223">
        <v>43319</v>
      </c>
      <c r="AE419" s="223">
        <v>43342</v>
      </c>
      <c r="AF419" s="147" t="s">
        <v>5150</v>
      </c>
    </row>
    <row r="420" spans="16:32" x14ac:dyDescent="0.25">
      <c r="P420" s="147" t="s">
        <v>830</v>
      </c>
      <c r="Q420" s="147">
        <v>192</v>
      </c>
      <c r="R420" s="147"/>
      <c r="S420" s="147" t="s">
        <v>1802</v>
      </c>
      <c r="T420" s="147">
        <v>0</v>
      </c>
      <c r="U420" s="147" t="s">
        <v>1803</v>
      </c>
      <c r="V420" s="147" t="s">
        <v>967</v>
      </c>
      <c r="AB420" s="147" t="s">
        <v>5246</v>
      </c>
      <c r="AC420" s="147">
        <v>225</v>
      </c>
      <c r="AD420" s="223">
        <v>43319</v>
      </c>
      <c r="AE420" s="223">
        <v>43342</v>
      </c>
      <c r="AF420" s="147" t="s">
        <v>5150</v>
      </c>
    </row>
    <row r="421" spans="16:32" x14ac:dyDescent="0.25">
      <c r="P421" s="147" t="s">
        <v>830</v>
      </c>
      <c r="Q421" s="147">
        <v>192</v>
      </c>
      <c r="R421" s="147"/>
      <c r="S421" s="147" t="s">
        <v>1804</v>
      </c>
      <c r="T421" s="147">
        <v>0</v>
      </c>
      <c r="U421" s="147" t="s">
        <v>1805</v>
      </c>
      <c r="V421" s="147" t="s">
        <v>967</v>
      </c>
      <c r="AB421" s="147" t="s">
        <v>5247</v>
      </c>
      <c r="AC421" s="147">
        <v>225</v>
      </c>
      <c r="AD421" s="223">
        <v>43319</v>
      </c>
      <c r="AE421" s="223">
        <v>43342</v>
      </c>
      <c r="AF421" s="147" t="s">
        <v>5150</v>
      </c>
    </row>
    <row r="422" spans="16:32" x14ac:dyDescent="0.25">
      <c r="P422" s="147" t="s">
        <v>830</v>
      </c>
      <c r="Q422" s="147">
        <v>192</v>
      </c>
      <c r="R422" s="147"/>
      <c r="S422" s="147" t="s">
        <v>1806</v>
      </c>
      <c r="T422" s="147">
        <v>0</v>
      </c>
      <c r="U422" s="147" t="s">
        <v>1807</v>
      </c>
      <c r="V422" s="147" t="s">
        <v>967</v>
      </c>
      <c r="AB422" s="147" t="s">
        <v>5248</v>
      </c>
      <c r="AC422" s="147">
        <v>225</v>
      </c>
      <c r="AD422" s="223">
        <v>43319</v>
      </c>
      <c r="AE422" s="223">
        <v>43342</v>
      </c>
      <c r="AF422" s="147" t="s">
        <v>5150</v>
      </c>
    </row>
    <row r="423" spans="16:32" x14ac:dyDescent="0.25">
      <c r="P423" s="147" t="s">
        <v>830</v>
      </c>
      <c r="Q423" s="147">
        <v>192</v>
      </c>
      <c r="R423" s="147"/>
      <c r="S423" s="147" t="s">
        <v>1808</v>
      </c>
      <c r="T423" s="147">
        <v>0</v>
      </c>
      <c r="U423" s="147" t="s">
        <v>1809</v>
      </c>
      <c r="V423" s="147" t="s">
        <v>967</v>
      </c>
      <c r="AB423" s="147" t="s">
        <v>5249</v>
      </c>
      <c r="AC423" s="147">
        <v>225</v>
      </c>
      <c r="AD423" s="223">
        <v>43319</v>
      </c>
      <c r="AE423" s="223">
        <v>43342</v>
      </c>
      <c r="AF423" s="147" t="s">
        <v>5150</v>
      </c>
    </row>
    <row r="424" spans="16:32" x14ac:dyDescent="0.25">
      <c r="P424" s="147" t="s">
        <v>830</v>
      </c>
      <c r="Q424" s="147">
        <v>192</v>
      </c>
      <c r="R424" s="147"/>
      <c r="S424" s="147" t="s">
        <v>1810</v>
      </c>
      <c r="T424" s="147">
        <v>0</v>
      </c>
      <c r="U424" s="147" t="s">
        <v>1811</v>
      </c>
      <c r="V424" s="147" t="s">
        <v>967</v>
      </c>
      <c r="AB424" s="147" t="s">
        <v>5250</v>
      </c>
      <c r="AC424" s="147">
        <v>225</v>
      </c>
      <c r="AD424" s="223">
        <v>43319</v>
      </c>
      <c r="AE424" s="223">
        <v>43342</v>
      </c>
      <c r="AF424" s="147" t="s">
        <v>5150</v>
      </c>
    </row>
    <row r="425" spans="16:32" x14ac:dyDescent="0.25">
      <c r="P425" s="147" t="s">
        <v>830</v>
      </c>
      <c r="Q425" s="147">
        <v>192</v>
      </c>
      <c r="R425" s="147"/>
      <c r="S425" s="147" t="s">
        <v>1812</v>
      </c>
      <c r="T425" s="147">
        <v>0</v>
      </c>
      <c r="U425" s="147" t="s">
        <v>1813</v>
      </c>
      <c r="V425" s="147" t="s">
        <v>967</v>
      </c>
      <c r="AB425" s="147" t="s">
        <v>5251</v>
      </c>
      <c r="AC425" s="147">
        <v>225</v>
      </c>
      <c r="AD425" s="223">
        <v>43319</v>
      </c>
      <c r="AE425" s="223">
        <v>43342</v>
      </c>
      <c r="AF425" s="147" t="s">
        <v>5150</v>
      </c>
    </row>
    <row r="426" spans="16:32" x14ac:dyDescent="0.25">
      <c r="P426" s="147" t="s">
        <v>830</v>
      </c>
      <c r="Q426" s="147">
        <v>192</v>
      </c>
      <c r="R426" s="147"/>
      <c r="S426" s="147" t="s">
        <v>1814</v>
      </c>
      <c r="T426" s="147">
        <v>0</v>
      </c>
      <c r="U426" s="147" t="s">
        <v>1815</v>
      </c>
      <c r="V426" s="147" t="s">
        <v>967</v>
      </c>
      <c r="AB426" s="147" t="s">
        <v>4680</v>
      </c>
      <c r="AC426" s="147">
        <v>222</v>
      </c>
      <c r="AD426" s="223">
        <v>43311</v>
      </c>
      <c r="AE426" s="223">
        <v>43395</v>
      </c>
      <c r="AF426" s="147" t="s">
        <v>817</v>
      </c>
    </row>
    <row r="427" spans="16:32" x14ac:dyDescent="0.25">
      <c r="P427" s="147" t="s">
        <v>830</v>
      </c>
      <c r="Q427" s="147">
        <v>192</v>
      </c>
      <c r="R427" s="147"/>
      <c r="S427" s="147" t="s">
        <v>1816</v>
      </c>
      <c r="T427" s="147">
        <v>0</v>
      </c>
      <c r="U427" s="147" t="s">
        <v>1817</v>
      </c>
      <c r="V427" s="147" t="s">
        <v>967</v>
      </c>
      <c r="AB427" s="147" t="s">
        <v>4919</v>
      </c>
      <c r="AC427" s="147">
        <v>222</v>
      </c>
      <c r="AD427" s="223">
        <v>43311</v>
      </c>
      <c r="AE427" s="223">
        <v>43395</v>
      </c>
      <c r="AF427" s="147" t="s">
        <v>817</v>
      </c>
    </row>
    <row r="428" spans="16:32" x14ac:dyDescent="0.25">
      <c r="P428" s="147" t="s">
        <v>830</v>
      </c>
      <c r="Q428" s="147">
        <v>192</v>
      </c>
      <c r="R428" s="147"/>
      <c r="S428" s="147" t="s">
        <v>1818</v>
      </c>
      <c r="T428" s="147">
        <v>0</v>
      </c>
      <c r="U428" s="147" t="s">
        <v>1819</v>
      </c>
      <c r="V428" s="147" t="s">
        <v>967</v>
      </c>
      <c r="AB428" s="147" t="s">
        <v>4180</v>
      </c>
      <c r="AC428" s="147">
        <v>222</v>
      </c>
      <c r="AD428" s="223">
        <v>43311</v>
      </c>
      <c r="AE428" s="223">
        <v>43395</v>
      </c>
      <c r="AF428" s="147" t="s">
        <v>817</v>
      </c>
    </row>
    <row r="429" spans="16:32" x14ac:dyDescent="0.25">
      <c r="P429" s="147" t="s">
        <v>830</v>
      </c>
      <c r="Q429" s="147">
        <v>192</v>
      </c>
      <c r="R429" s="147"/>
      <c r="S429" s="147" t="s">
        <v>1820</v>
      </c>
      <c r="T429" s="147">
        <v>0</v>
      </c>
      <c r="U429" s="147" t="s">
        <v>1821</v>
      </c>
      <c r="V429" s="147" t="s">
        <v>967</v>
      </c>
      <c r="AB429" s="147" t="s">
        <v>4182</v>
      </c>
      <c r="AC429" s="147">
        <v>222</v>
      </c>
      <c r="AD429" s="223">
        <v>43311</v>
      </c>
      <c r="AE429" s="223">
        <v>43395</v>
      </c>
      <c r="AF429" s="147" t="s">
        <v>817</v>
      </c>
    </row>
    <row r="430" spans="16:32" x14ac:dyDescent="0.25">
      <c r="P430" s="147" t="s">
        <v>830</v>
      </c>
      <c r="Q430" s="147">
        <v>192</v>
      </c>
      <c r="R430" s="147"/>
      <c r="S430" s="147" t="s">
        <v>1822</v>
      </c>
      <c r="T430" s="147">
        <v>0</v>
      </c>
      <c r="U430" s="147" t="s">
        <v>1823</v>
      </c>
      <c r="V430" s="147" t="s">
        <v>967</v>
      </c>
      <c r="AB430" s="147" t="s">
        <v>4184</v>
      </c>
      <c r="AC430" s="147">
        <v>222</v>
      </c>
      <c r="AD430" s="223">
        <v>43311</v>
      </c>
      <c r="AE430" s="223">
        <v>43395</v>
      </c>
      <c r="AF430" s="147" t="s">
        <v>817</v>
      </c>
    </row>
    <row r="431" spans="16:32" x14ac:dyDescent="0.25">
      <c r="P431" s="147" t="s">
        <v>830</v>
      </c>
      <c r="Q431" s="147">
        <v>192</v>
      </c>
      <c r="R431" s="147"/>
      <c r="S431" s="147" t="s">
        <v>1824</v>
      </c>
      <c r="T431" s="147">
        <v>0</v>
      </c>
      <c r="U431" s="147" t="s">
        <v>1825</v>
      </c>
      <c r="V431" s="147" t="s">
        <v>967</v>
      </c>
      <c r="AB431" s="147" t="s">
        <v>4186</v>
      </c>
      <c r="AC431" s="147">
        <v>222</v>
      </c>
      <c r="AD431" s="223">
        <v>43311</v>
      </c>
      <c r="AE431" s="223">
        <v>43395</v>
      </c>
      <c r="AF431" s="147" t="s">
        <v>817</v>
      </c>
    </row>
    <row r="432" spans="16:32" x14ac:dyDescent="0.25">
      <c r="P432" s="147" t="s">
        <v>830</v>
      </c>
      <c r="Q432" s="147">
        <v>192</v>
      </c>
      <c r="R432" s="147"/>
      <c r="S432" s="147" t="s">
        <v>1826</v>
      </c>
      <c r="T432" s="147">
        <v>0</v>
      </c>
      <c r="U432" s="147" t="s">
        <v>1827</v>
      </c>
      <c r="V432" s="147" t="s">
        <v>967</v>
      </c>
      <c r="AB432" s="147" t="s">
        <v>4682</v>
      </c>
      <c r="AC432" s="147">
        <v>222</v>
      </c>
      <c r="AD432" s="223">
        <v>43311</v>
      </c>
      <c r="AE432" s="223">
        <v>43395</v>
      </c>
      <c r="AF432" s="147" t="s">
        <v>817</v>
      </c>
    </row>
    <row r="433" spans="16:32" x14ac:dyDescent="0.25">
      <c r="P433" s="147" t="s">
        <v>830</v>
      </c>
      <c r="Q433" s="147">
        <v>192</v>
      </c>
      <c r="R433" s="147"/>
      <c r="S433" s="147" t="s">
        <v>1828</v>
      </c>
      <c r="T433" s="147">
        <v>0</v>
      </c>
      <c r="U433" s="147" t="s">
        <v>1829</v>
      </c>
      <c r="V433" s="147" t="s">
        <v>967</v>
      </c>
      <c r="AB433" s="147" t="s">
        <v>4684</v>
      </c>
      <c r="AC433" s="147">
        <v>222</v>
      </c>
      <c r="AD433" s="223">
        <v>43311</v>
      </c>
      <c r="AE433" s="223">
        <v>43395</v>
      </c>
      <c r="AF433" s="147" t="s">
        <v>817</v>
      </c>
    </row>
    <row r="434" spans="16:32" x14ac:dyDescent="0.25">
      <c r="P434" s="147" t="s">
        <v>830</v>
      </c>
      <c r="Q434" s="147">
        <v>192</v>
      </c>
      <c r="R434" s="147"/>
      <c r="S434" s="147" t="s">
        <v>1830</v>
      </c>
      <c r="T434" s="147">
        <v>0</v>
      </c>
      <c r="U434" s="147" t="s">
        <v>1831</v>
      </c>
      <c r="V434" s="147" t="s">
        <v>967</v>
      </c>
      <c r="AB434" s="147" t="s">
        <v>4686</v>
      </c>
      <c r="AC434" s="147">
        <v>222</v>
      </c>
      <c r="AD434" s="223">
        <v>43311</v>
      </c>
      <c r="AE434" s="223">
        <v>43395</v>
      </c>
      <c r="AF434" s="147" t="s">
        <v>817</v>
      </c>
    </row>
    <row r="435" spans="16:32" x14ac:dyDescent="0.25">
      <c r="P435" s="147" t="s">
        <v>830</v>
      </c>
      <c r="Q435" s="147">
        <v>192</v>
      </c>
      <c r="R435" s="147"/>
      <c r="S435" s="147" t="s">
        <v>1832</v>
      </c>
      <c r="T435" s="147">
        <v>0</v>
      </c>
      <c r="U435" s="147" t="s">
        <v>1833</v>
      </c>
      <c r="V435" s="147" t="s">
        <v>967</v>
      </c>
      <c r="AB435" s="147" t="s">
        <v>4688</v>
      </c>
      <c r="AC435" s="147">
        <v>222</v>
      </c>
      <c r="AD435" s="223">
        <v>43311</v>
      </c>
      <c r="AE435" s="223">
        <v>43395</v>
      </c>
      <c r="AF435" s="147" t="s">
        <v>817</v>
      </c>
    </row>
    <row r="436" spans="16:32" x14ac:dyDescent="0.25">
      <c r="P436" s="147" t="s">
        <v>830</v>
      </c>
      <c r="Q436" s="147">
        <v>192</v>
      </c>
      <c r="R436" s="147"/>
      <c r="S436" s="147" t="s">
        <v>1834</v>
      </c>
      <c r="T436" s="147">
        <v>0</v>
      </c>
      <c r="U436" s="147" t="s">
        <v>1835</v>
      </c>
      <c r="V436" s="147" t="s">
        <v>967</v>
      </c>
      <c r="AB436" s="147" t="s">
        <v>4690</v>
      </c>
      <c r="AC436" s="147">
        <v>222</v>
      </c>
      <c r="AD436" s="223">
        <v>43311</v>
      </c>
      <c r="AE436" s="223">
        <v>43395</v>
      </c>
      <c r="AF436" s="147" t="s">
        <v>817</v>
      </c>
    </row>
    <row r="437" spans="16:32" x14ac:dyDescent="0.25">
      <c r="P437" s="147" t="s">
        <v>830</v>
      </c>
      <c r="Q437" s="147">
        <v>192</v>
      </c>
      <c r="R437" s="147"/>
      <c r="S437" s="147" t="s">
        <v>1836</v>
      </c>
      <c r="T437" s="147">
        <v>0</v>
      </c>
      <c r="U437" s="147" t="s">
        <v>1837</v>
      </c>
      <c r="V437" s="147" t="s">
        <v>967</v>
      </c>
      <c r="AB437" s="147" t="s">
        <v>4692</v>
      </c>
      <c r="AC437" s="147">
        <v>222</v>
      </c>
      <c r="AD437" s="223">
        <v>43311</v>
      </c>
      <c r="AE437" s="223">
        <v>43395</v>
      </c>
      <c r="AF437" s="147" t="s">
        <v>817</v>
      </c>
    </row>
    <row r="438" spans="16:32" x14ac:dyDescent="0.25">
      <c r="P438" s="147" t="s">
        <v>830</v>
      </c>
      <c r="Q438" s="147">
        <v>192</v>
      </c>
      <c r="R438" s="147"/>
      <c r="S438" s="147" t="s">
        <v>1838</v>
      </c>
      <c r="T438" s="147">
        <v>0</v>
      </c>
      <c r="U438" s="147" t="s">
        <v>1839</v>
      </c>
      <c r="V438" s="147" t="s">
        <v>967</v>
      </c>
      <c r="AB438" s="147" t="s">
        <v>4694</v>
      </c>
      <c r="AC438" s="147">
        <v>222</v>
      </c>
      <c r="AD438" s="223">
        <v>43311</v>
      </c>
      <c r="AE438" s="223">
        <v>43395</v>
      </c>
      <c r="AF438" s="147" t="s">
        <v>817</v>
      </c>
    </row>
    <row r="439" spans="16:32" x14ac:dyDescent="0.25">
      <c r="P439" s="147" t="s">
        <v>830</v>
      </c>
      <c r="Q439" s="147">
        <v>192</v>
      </c>
      <c r="R439" s="147"/>
      <c r="S439" s="147" t="s">
        <v>1840</v>
      </c>
      <c r="T439" s="147">
        <v>0</v>
      </c>
      <c r="U439" s="147" t="s">
        <v>1841</v>
      </c>
      <c r="V439" s="147" t="s">
        <v>967</v>
      </c>
      <c r="AB439" s="147" t="s">
        <v>4696</v>
      </c>
      <c r="AC439" s="147">
        <v>222</v>
      </c>
      <c r="AD439" s="223">
        <v>43311</v>
      </c>
      <c r="AE439" s="223">
        <v>43395</v>
      </c>
      <c r="AF439" s="147" t="s">
        <v>817</v>
      </c>
    </row>
    <row r="440" spans="16:32" x14ac:dyDescent="0.25">
      <c r="P440" s="147" t="s">
        <v>830</v>
      </c>
      <c r="Q440" s="147">
        <v>192</v>
      </c>
      <c r="R440" s="147"/>
      <c r="S440" s="147" t="s">
        <v>1842</v>
      </c>
      <c r="T440" s="147">
        <v>0</v>
      </c>
      <c r="U440" s="147" t="s">
        <v>1843</v>
      </c>
      <c r="V440" s="147" t="s">
        <v>967</v>
      </c>
      <c r="AB440" s="147" t="s">
        <v>3960</v>
      </c>
      <c r="AC440" s="147">
        <v>222</v>
      </c>
      <c r="AD440" s="223">
        <v>43311</v>
      </c>
      <c r="AE440" s="223">
        <v>43395</v>
      </c>
      <c r="AF440" s="147" t="s">
        <v>817</v>
      </c>
    </row>
    <row r="441" spans="16:32" x14ac:dyDescent="0.25">
      <c r="P441" s="147" t="s">
        <v>830</v>
      </c>
      <c r="Q441" s="147">
        <v>192</v>
      </c>
      <c r="R441" s="147"/>
      <c r="S441" s="147" t="s">
        <v>1844</v>
      </c>
      <c r="T441" s="147">
        <v>0</v>
      </c>
      <c r="U441" s="147" t="s">
        <v>1845</v>
      </c>
      <c r="V441" s="147" t="s">
        <v>967</v>
      </c>
      <c r="AB441" s="147" t="s">
        <v>1491</v>
      </c>
      <c r="AC441" s="147">
        <v>222</v>
      </c>
      <c r="AD441" s="223">
        <v>43311</v>
      </c>
      <c r="AE441" s="223">
        <v>43395</v>
      </c>
      <c r="AF441" s="147" t="s">
        <v>817</v>
      </c>
    </row>
    <row r="442" spans="16:32" x14ac:dyDescent="0.25">
      <c r="P442" s="147" t="s">
        <v>830</v>
      </c>
      <c r="Q442" s="147">
        <v>192</v>
      </c>
      <c r="R442" s="147"/>
      <c r="S442" s="147" t="s">
        <v>1846</v>
      </c>
      <c r="T442" s="147">
        <v>0</v>
      </c>
      <c r="U442" s="147" t="s">
        <v>1847</v>
      </c>
      <c r="V442" s="147" t="s">
        <v>967</v>
      </c>
      <c r="AB442" s="147" t="s">
        <v>3151</v>
      </c>
      <c r="AC442" s="147">
        <v>222</v>
      </c>
      <c r="AD442" s="223">
        <v>43311</v>
      </c>
      <c r="AE442" s="223">
        <v>43395</v>
      </c>
      <c r="AF442" s="147" t="s">
        <v>817</v>
      </c>
    </row>
    <row r="443" spans="16:32" x14ac:dyDescent="0.25">
      <c r="P443" s="147" t="s">
        <v>830</v>
      </c>
      <c r="Q443" s="147">
        <v>192</v>
      </c>
      <c r="R443" s="147"/>
      <c r="S443" s="147" t="s">
        <v>1848</v>
      </c>
      <c r="T443" s="147">
        <v>0</v>
      </c>
      <c r="U443" s="147" t="s">
        <v>1849</v>
      </c>
      <c r="V443" s="147" t="s">
        <v>967</v>
      </c>
      <c r="AB443" s="147" t="s">
        <v>2609</v>
      </c>
      <c r="AC443" s="147">
        <v>222</v>
      </c>
      <c r="AD443" s="223">
        <v>43311</v>
      </c>
      <c r="AE443" s="223">
        <v>43395</v>
      </c>
      <c r="AF443" s="147" t="s">
        <v>817</v>
      </c>
    </row>
    <row r="444" spans="16:32" x14ac:dyDescent="0.25">
      <c r="P444" s="147" t="s">
        <v>830</v>
      </c>
      <c r="Q444" s="147">
        <v>192</v>
      </c>
      <c r="R444" s="147"/>
      <c r="S444" s="147" t="s">
        <v>1850</v>
      </c>
      <c r="T444" s="147">
        <v>0</v>
      </c>
      <c r="U444" s="147" t="s">
        <v>1851</v>
      </c>
      <c r="V444" s="147" t="s">
        <v>967</v>
      </c>
      <c r="AB444" s="147" t="s">
        <v>1495</v>
      </c>
      <c r="AC444" s="147">
        <v>222</v>
      </c>
      <c r="AD444" s="223">
        <v>43311</v>
      </c>
      <c r="AE444" s="223">
        <v>43395</v>
      </c>
      <c r="AF444" s="147" t="s">
        <v>817</v>
      </c>
    </row>
    <row r="445" spans="16:32" x14ac:dyDescent="0.25">
      <c r="P445" s="147" t="s">
        <v>830</v>
      </c>
      <c r="Q445" s="147">
        <v>192</v>
      </c>
      <c r="R445" s="147"/>
      <c r="S445" s="147" t="s">
        <v>1852</v>
      </c>
      <c r="T445" s="147">
        <v>0</v>
      </c>
      <c r="U445" s="147" t="s">
        <v>1853</v>
      </c>
      <c r="V445" s="147" t="s">
        <v>967</v>
      </c>
      <c r="AB445" s="147" t="s">
        <v>4698</v>
      </c>
      <c r="AC445" s="147">
        <v>222</v>
      </c>
      <c r="AD445" s="223">
        <v>43311</v>
      </c>
      <c r="AE445" s="223">
        <v>43395</v>
      </c>
      <c r="AF445" s="147" t="s">
        <v>817</v>
      </c>
    </row>
    <row r="446" spans="16:32" x14ac:dyDescent="0.25">
      <c r="P446" s="147" t="s">
        <v>830</v>
      </c>
      <c r="Q446" s="147">
        <v>192</v>
      </c>
      <c r="R446" s="147"/>
      <c r="S446" s="147" t="s">
        <v>1854</v>
      </c>
      <c r="T446" s="147">
        <v>0</v>
      </c>
      <c r="U446" s="147" t="s">
        <v>1855</v>
      </c>
      <c r="V446" s="147" t="s">
        <v>967</v>
      </c>
      <c r="AB446" s="147" t="s">
        <v>1501</v>
      </c>
      <c r="AC446" s="147">
        <v>222</v>
      </c>
      <c r="AD446" s="223">
        <v>43311</v>
      </c>
      <c r="AE446" s="223">
        <v>43395</v>
      </c>
      <c r="AF446" s="147" t="s">
        <v>817</v>
      </c>
    </row>
    <row r="447" spans="16:32" x14ac:dyDescent="0.25">
      <c r="P447" s="147" t="s">
        <v>830</v>
      </c>
      <c r="Q447" s="147">
        <v>192</v>
      </c>
      <c r="R447" s="147"/>
      <c r="S447" s="147" t="s">
        <v>1856</v>
      </c>
      <c r="T447" s="147">
        <v>0</v>
      </c>
      <c r="U447" s="147" t="s">
        <v>1857</v>
      </c>
      <c r="V447" s="147" t="s">
        <v>967</v>
      </c>
      <c r="AB447" s="147" t="s">
        <v>3155</v>
      </c>
      <c r="AC447" s="147">
        <v>222</v>
      </c>
      <c r="AD447" s="223">
        <v>43311</v>
      </c>
      <c r="AE447" s="223">
        <v>43395</v>
      </c>
      <c r="AF447" s="147" t="s">
        <v>817</v>
      </c>
    </row>
    <row r="448" spans="16:32" x14ac:dyDescent="0.25">
      <c r="P448" s="147" t="s">
        <v>830</v>
      </c>
      <c r="Q448" s="147">
        <v>192</v>
      </c>
      <c r="R448" s="147"/>
      <c r="S448" s="147" t="s">
        <v>1858</v>
      </c>
      <c r="T448" s="147">
        <v>0</v>
      </c>
      <c r="U448" s="147" t="s">
        <v>1859</v>
      </c>
      <c r="V448" s="147" t="s">
        <v>967</v>
      </c>
      <c r="AB448" s="147" t="s">
        <v>2611</v>
      </c>
      <c r="AC448" s="147">
        <v>222</v>
      </c>
      <c r="AD448" s="223">
        <v>43311</v>
      </c>
      <c r="AE448" s="223">
        <v>43395</v>
      </c>
      <c r="AF448" s="147" t="s">
        <v>817</v>
      </c>
    </row>
    <row r="449" spans="16:32" x14ac:dyDescent="0.25">
      <c r="P449" s="147" t="s">
        <v>830</v>
      </c>
      <c r="Q449" s="147">
        <v>192</v>
      </c>
      <c r="R449" s="147"/>
      <c r="S449" s="147" t="s">
        <v>1860</v>
      </c>
      <c r="T449" s="147">
        <v>0</v>
      </c>
      <c r="U449" s="147" t="s">
        <v>1861</v>
      </c>
      <c r="V449" s="147" t="s">
        <v>967</v>
      </c>
      <c r="AB449" s="147" t="s">
        <v>2613</v>
      </c>
      <c r="AC449" s="147">
        <v>222</v>
      </c>
      <c r="AD449" s="223">
        <v>43311</v>
      </c>
      <c r="AE449" s="223">
        <v>43395</v>
      </c>
      <c r="AF449" s="147" t="s">
        <v>817</v>
      </c>
    </row>
    <row r="450" spans="16:32" x14ac:dyDescent="0.25">
      <c r="P450" s="147" t="s">
        <v>830</v>
      </c>
      <c r="Q450" s="147">
        <v>192</v>
      </c>
      <c r="R450" s="147"/>
      <c r="S450" s="147" t="s">
        <v>1862</v>
      </c>
      <c r="T450" s="147">
        <v>0</v>
      </c>
      <c r="U450" s="147" t="s">
        <v>1863</v>
      </c>
      <c r="V450" s="147" t="s">
        <v>967</v>
      </c>
      <c r="AB450" s="147" t="s">
        <v>2615</v>
      </c>
      <c r="AC450" s="147">
        <v>222</v>
      </c>
      <c r="AD450" s="223">
        <v>43311</v>
      </c>
      <c r="AE450" s="223">
        <v>43395</v>
      </c>
      <c r="AF450" s="147" t="s">
        <v>817</v>
      </c>
    </row>
    <row r="451" spans="16:32" x14ac:dyDescent="0.25">
      <c r="P451" s="147" t="s">
        <v>830</v>
      </c>
      <c r="Q451" s="147">
        <v>192</v>
      </c>
      <c r="R451" s="147"/>
      <c r="S451" s="147" t="s">
        <v>1864</v>
      </c>
      <c r="T451" s="147">
        <v>0</v>
      </c>
      <c r="U451" s="147" t="s">
        <v>1865</v>
      </c>
      <c r="V451" s="147" t="s">
        <v>967</v>
      </c>
      <c r="AB451" s="147" t="s">
        <v>3157</v>
      </c>
      <c r="AC451" s="147">
        <v>222</v>
      </c>
      <c r="AD451" s="223">
        <v>43311</v>
      </c>
      <c r="AE451" s="223">
        <v>43395</v>
      </c>
      <c r="AF451" s="147" t="s">
        <v>817</v>
      </c>
    </row>
    <row r="452" spans="16:32" x14ac:dyDescent="0.25">
      <c r="P452" s="147" t="s">
        <v>830</v>
      </c>
      <c r="Q452" s="147">
        <v>192</v>
      </c>
      <c r="R452" s="147"/>
      <c r="S452" s="147" t="s">
        <v>1866</v>
      </c>
      <c r="T452" s="147">
        <v>0</v>
      </c>
      <c r="U452" s="147" t="s">
        <v>1867</v>
      </c>
      <c r="V452" s="147" t="s">
        <v>967</v>
      </c>
      <c r="AB452" s="147" t="s">
        <v>2326</v>
      </c>
      <c r="AC452" s="147">
        <v>222</v>
      </c>
      <c r="AD452" s="223">
        <v>43311</v>
      </c>
      <c r="AE452" s="223">
        <v>43395</v>
      </c>
      <c r="AF452" s="147" t="s">
        <v>817</v>
      </c>
    </row>
    <row r="453" spans="16:32" x14ac:dyDescent="0.25">
      <c r="P453" s="147" t="s">
        <v>830</v>
      </c>
      <c r="Q453" s="147">
        <v>192</v>
      </c>
      <c r="R453" s="147"/>
      <c r="S453" s="147" t="s">
        <v>1868</v>
      </c>
      <c r="T453" s="147">
        <v>0</v>
      </c>
      <c r="U453" s="147" t="s">
        <v>1869</v>
      </c>
      <c r="V453" s="147" t="s">
        <v>967</v>
      </c>
      <c r="AB453" s="147" t="s">
        <v>1507</v>
      </c>
      <c r="AC453" s="147">
        <v>222</v>
      </c>
      <c r="AD453" s="223">
        <v>43311</v>
      </c>
      <c r="AE453" s="223">
        <v>43395</v>
      </c>
      <c r="AF453" s="147" t="s">
        <v>817</v>
      </c>
    </row>
    <row r="454" spans="16:32" x14ac:dyDescent="0.25">
      <c r="P454" s="147" t="s">
        <v>830</v>
      </c>
      <c r="Q454" s="147">
        <v>192</v>
      </c>
      <c r="R454" s="147"/>
      <c r="S454" s="147" t="s">
        <v>1870</v>
      </c>
      <c r="T454" s="147">
        <v>0</v>
      </c>
      <c r="U454" s="147" t="s">
        <v>1871</v>
      </c>
      <c r="V454" s="147" t="s">
        <v>967</v>
      </c>
      <c r="AB454" s="147" t="s">
        <v>2617</v>
      </c>
      <c r="AC454" s="147">
        <v>222</v>
      </c>
      <c r="AD454" s="223">
        <v>43311</v>
      </c>
      <c r="AE454" s="223">
        <v>43395</v>
      </c>
      <c r="AF454" s="147" t="s">
        <v>817</v>
      </c>
    </row>
    <row r="455" spans="16:32" x14ac:dyDescent="0.25">
      <c r="P455" s="147" t="s">
        <v>830</v>
      </c>
      <c r="Q455" s="147">
        <v>192</v>
      </c>
      <c r="R455" s="147"/>
      <c r="S455" s="147" t="s">
        <v>1872</v>
      </c>
      <c r="T455" s="147">
        <v>0</v>
      </c>
      <c r="U455" s="147" t="s">
        <v>1873</v>
      </c>
      <c r="V455" s="147" t="s">
        <v>967</v>
      </c>
      <c r="AB455" s="147" t="s">
        <v>1509</v>
      </c>
      <c r="AC455" s="147">
        <v>222</v>
      </c>
      <c r="AD455" s="223">
        <v>43311</v>
      </c>
      <c r="AE455" s="223">
        <v>43395</v>
      </c>
      <c r="AF455" s="147" t="s">
        <v>817</v>
      </c>
    </row>
    <row r="456" spans="16:32" x14ac:dyDescent="0.25">
      <c r="P456" s="147" t="s">
        <v>830</v>
      </c>
      <c r="Q456" s="147">
        <v>192</v>
      </c>
      <c r="R456" s="147"/>
      <c r="S456" s="147" t="s">
        <v>1874</v>
      </c>
      <c r="T456" s="147">
        <v>0</v>
      </c>
      <c r="U456" s="147" t="s">
        <v>1875</v>
      </c>
      <c r="V456" s="147" t="s">
        <v>967</v>
      </c>
      <c r="AB456" s="147" t="s">
        <v>3347</v>
      </c>
      <c r="AC456" s="147">
        <v>222</v>
      </c>
      <c r="AD456" s="223">
        <v>43311</v>
      </c>
      <c r="AE456" s="223">
        <v>43395</v>
      </c>
      <c r="AF456" s="147" t="s">
        <v>817</v>
      </c>
    </row>
    <row r="457" spans="16:32" x14ac:dyDescent="0.25">
      <c r="P457" s="147" t="s">
        <v>830</v>
      </c>
      <c r="Q457" s="147">
        <v>192</v>
      </c>
      <c r="R457" s="147"/>
      <c r="S457" s="147" t="s">
        <v>1876</v>
      </c>
      <c r="T457" s="147">
        <v>0</v>
      </c>
      <c r="U457" s="147" t="s">
        <v>1877</v>
      </c>
      <c r="V457" s="147" t="s">
        <v>967</v>
      </c>
      <c r="AB457" s="147" t="s">
        <v>3551</v>
      </c>
      <c r="AC457" s="147">
        <v>222</v>
      </c>
      <c r="AD457" s="223">
        <v>43311</v>
      </c>
      <c r="AE457" s="223">
        <v>43395</v>
      </c>
      <c r="AF457" s="147" t="s">
        <v>817</v>
      </c>
    </row>
    <row r="458" spans="16:32" x14ac:dyDescent="0.25">
      <c r="P458" s="147" t="s">
        <v>830</v>
      </c>
      <c r="Q458" s="147">
        <v>192</v>
      </c>
      <c r="R458" s="147"/>
      <c r="S458" s="147" t="s">
        <v>1878</v>
      </c>
      <c r="T458" s="147">
        <v>0</v>
      </c>
      <c r="U458" s="147" t="s">
        <v>1879</v>
      </c>
      <c r="V458" s="147" t="s">
        <v>967</v>
      </c>
      <c r="AB458" s="147" t="s">
        <v>1511</v>
      </c>
      <c r="AC458" s="147">
        <v>222</v>
      </c>
      <c r="AD458" s="223">
        <v>43311</v>
      </c>
      <c r="AE458" s="223">
        <v>43395</v>
      </c>
      <c r="AF458" s="147" t="s">
        <v>817</v>
      </c>
    </row>
    <row r="459" spans="16:32" x14ac:dyDescent="0.25">
      <c r="P459" s="147" t="s">
        <v>830</v>
      </c>
      <c r="Q459" s="147">
        <v>192</v>
      </c>
      <c r="R459" s="147"/>
      <c r="S459" s="147" t="s">
        <v>1880</v>
      </c>
      <c r="T459" s="147">
        <v>0</v>
      </c>
      <c r="U459" s="147" t="s">
        <v>1881</v>
      </c>
      <c r="V459" s="147" t="s">
        <v>967</v>
      </c>
      <c r="AB459" s="147" t="s">
        <v>3159</v>
      </c>
      <c r="AC459" s="147">
        <v>222</v>
      </c>
      <c r="AD459" s="223">
        <v>43311</v>
      </c>
      <c r="AE459" s="223">
        <v>43395</v>
      </c>
      <c r="AF459" s="147" t="s">
        <v>817</v>
      </c>
    </row>
    <row r="460" spans="16:32" x14ac:dyDescent="0.25">
      <c r="P460" s="147" t="s">
        <v>830</v>
      </c>
      <c r="Q460" s="147">
        <v>192</v>
      </c>
      <c r="R460" s="147"/>
      <c r="S460" s="147" t="s">
        <v>1882</v>
      </c>
      <c r="T460" s="147">
        <v>0</v>
      </c>
      <c r="U460" s="147" t="s">
        <v>1883</v>
      </c>
      <c r="V460" s="147" t="s">
        <v>967</v>
      </c>
      <c r="AB460" s="147" t="s">
        <v>1515</v>
      </c>
      <c r="AC460" s="147">
        <v>222</v>
      </c>
      <c r="AD460" s="223">
        <v>43311</v>
      </c>
      <c r="AE460" s="223">
        <v>43395</v>
      </c>
      <c r="AF460" s="147" t="s">
        <v>817</v>
      </c>
    </row>
    <row r="461" spans="16:32" x14ac:dyDescent="0.25">
      <c r="P461" s="147" t="s">
        <v>830</v>
      </c>
      <c r="Q461" s="147">
        <v>192</v>
      </c>
      <c r="R461" s="147"/>
      <c r="S461" s="147" t="s">
        <v>1884</v>
      </c>
      <c r="T461" s="147">
        <v>0</v>
      </c>
      <c r="U461" s="147" t="s">
        <v>1885</v>
      </c>
      <c r="V461" s="147" t="s">
        <v>967</v>
      </c>
      <c r="AB461" s="147" t="s">
        <v>3161</v>
      </c>
      <c r="AC461" s="147">
        <v>222</v>
      </c>
      <c r="AD461" s="223">
        <v>43311</v>
      </c>
      <c r="AE461" s="223">
        <v>43395</v>
      </c>
      <c r="AF461" s="147" t="s">
        <v>817</v>
      </c>
    </row>
    <row r="462" spans="16:32" x14ac:dyDescent="0.25">
      <c r="P462" s="147" t="s">
        <v>830</v>
      </c>
      <c r="Q462" s="147">
        <v>192</v>
      </c>
      <c r="R462" s="147"/>
      <c r="S462" s="147" t="s">
        <v>1886</v>
      </c>
      <c r="T462" s="147">
        <v>0</v>
      </c>
      <c r="U462" s="147" t="s">
        <v>1887</v>
      </c>
      <c r="V462" s="147" t="s">
        <v>967</v>
      </c>
      <c r="AB462" s="147" t="s">
        <v>2328</v>
      </c>
      <c r="AC462" s="147">
        <v>222</v>
      </c>
      <c r="AD462" s="223">
        <v>43311</v>
      </c>
      <c r="AE462" s="223">
        <v>43395</v>
      </c>
      <c r="AF462" s="147" t="s">
        <v>817</v>
      </c>
    </row>
    <row r="463" spans="16:32" x14ac:dyDescent="0.25">
      <c r="P463" s="147" t="s">
        <v>830</v>
      </c>
      <c r="Q463" s="147">
        <v>192</v>
      </c>
      <c r="R463" s="147"/>
      <c r="S463" s="147" t="s">
        <v>1888</v>
      </c>
      <c r="T463" s="147">
        <v>0</v>
      </c>
      <c r="U463" s="147" t="s">
        <v>1889</v>
      </c>
      <c r="V463" s="147" t="s">
        <v>967</v>
      </c>
      <c r="AB463" s="147" t="s">
        <v>2623</v>
      </c>
      <c r="AC463" s="147">
        <v>222</v>
      </c>
      <c r="AD463" s="223">
        <v>43311</v>
      </c>
      <c r="AE463" s="223">
        <v>43395</v>
      </c>
      <c r="AF463" s="147" t="s">
        <v>817</v>
      </c>
    </row>
    <row r="464" spans="16:32" x14ac:dyDescent="0.25">
      <c r="P464" s="147" t="s">
        <v>830</v>
      </c>
      <c r="Q464" s="147">
        <v>192</v>
      </c>
      <c r="R464" s="147"/>
      <c r="S464" s="147" t="s">
        <v>1890</v>
      </c>
      <c r="T464" s="147">
        <v>0</v>
      </c>
      <c r="U464" s="147" t="s">
        <v>1891</v>
      </c>
      <c r="V464" s="147" t="s">
        <v>967</v>
      </c>
      <c r="AB464" s="147" t="s">
        <v>3167</v>
      </c>
      <c r="AC464" s="147">
        <v>222</v>
      </c>
      <c r="AD464" s="223">
        <v>43311</v>
      </c>
      <c r="AE464" s="223">
        <v>43395</v>
      </c>
      <c r="AF464" s="147" t="s">
        <v>817</v>
      </c>
    </row>
    <row r="465" spans="16:32" x14ac:dyDescent="0.25">
      <c r="P465" s="147" t="s">
        <v>830</v>
      </c>
      <c r="Q465" s="147">
        <v>192</v>
      </c>
      <c r="R465" s="147"/>
      <c r="S465" s="147" t="s">
        <v>1892</v>
      </c>
      <c r="T465" s="147">
        <v>0</v>
      </c>
      <c r="U465" s="147" t="s">
        <v>1893</v>
      </c>
      <c r="V465" s="147" t="s">
        <v>967</v>
      </c>
      <c r="AB465" s="147" t="s">
        <v>2330</v>
      </c>
      <c r="AC465" s="147">
        <v>222</v>
      </c>
      <c r="AD465" s="223">
        <v>43311</v>
      </c>
      <c r="AE465" s="223">
        <v>43395</v>
      </c>
      <c r="AF465" s="147" t="s">
        <v>817</v>
      </c>
    </row>
    <row r="466" spans="16:32" x14ac:dyDescent="0.25">
      <c r="P466" s="147" t="s">
        <v>830</v>
      </c>
      <c r="Q466" s="147">
        <v>192</v>
      </c>
      <c r="R466" s="147"/>
      <c r="S466" s="147" t="s">
        <v>1894</v>
      </c>
      <c r="T466" s="147">
        <v>0</v>
      </c>
      <c r="U466" s="147" t="s">
        <v>1895</v>
      </c>
      <c r="V466" s="147" t="s">
        <v>967</v>
      </c>
      <c r="AB466" s="147" t="s">
        <v>2862</v>
      </c>
      <c r="AC466" s="147">
        <v>222</v>
      </c>
      <c r="AD466" s="223">
        <v>43311</v>
      </c>
      <c r="AE466" s="223">
        <v>43395</v>
      </c>
      <c r="AF466" s="147" t="s">
        <v>817</v>
      </c>
    </row>
    <row r="467" spans="16:32" x14ac:dyDescent="0.25">
      <c r="P467" s="147" t="s">
        <v>830</v>
      </c>
      <c r="Q467" s="147">
        <v>192</v>
      </c>
      <c r="R467" s="147"/>
      <c r="S467" s="147" t="s">
        <v>1896</v>
      </c>
      <c r="T467" s="147">
        <v>0</v>
      </c>
      <c r="U467" s="147" t="s">
        <v>1897</v>
      </c>
      <c r="V467" s="147" t="s">
        <v>967</v>
      </c>
      <c r="AB467" s="147" t="s">
        <v>1519</v>
      </c>
      <c r="AC467" s="147">
        <v>222</v>
      </c>
      <c r="AD467" s="223">
        <v>43311</v>
      </c>
      <c r="AE467" s="223">
        <v>43395</v>
      </c>
      <c r="AF467" s="147" t="s">
        <v>817</v>
      </c>
    </row>
    <row r="468" spans="16:32" x14ac:dyDescent="0.25">
      <c r="P468" s="147" t="s">
        <v>830</v>
      </c>
      <c r="Q468" s="147">
        <v>192</v>
      </c>
      <c r="R468" s="147"/>
      <c r="S468" s="147" t="s">
        <v>1898</v>
      </c>
      <c r="T468" s="147">
        <v>0</v>
      </c>
      <c r="U468" s="147" t="s">
        <v>1899</v>
      </c>
      <c r="V468" s="147" t="s">
        <v>967</v>
      </c>
      <c r="AB468" s="147" t="s">
        <v>2332</v>
      </c>
      <c r="AC468" s="147">
        <v>222</v>
      </c>
      <c r="AD468" s="223">
        <v>43311</v>
      </c>
      <c r="AE468" s="223">
        <v>43395</v>
      </c>
      <c r="AF468" s="147" t="s">
        <v>817</v>
      </c>
    </row>
    <row r="469" spans="16:32" x14ac:dyDescent="0.25">
      <c r="P469" s="147" t="s">
        <v>830</v>
      </c>
      <c r="Q469" s="147">
        <v>192</v>
      </c>
      <c r="R469" s="147"/>
      <c r="S469" s="147" t="s">
        <v>1900</v>
      </c>
      <c r="T469" s="147">
        <v>0</v>
      </c>
      <c r="U469" s="147" t="s">
        <v>1901</v>
      </c>
      <c r="V469" s="147" t="s">
        <v>967</v>
      </c>
      <c r="AB469" s="147" t="s">
        <v>4700</v>
      </c>
      <c r="AC469" s="147">
        <v>222</v>
      </c>
      <c r="AD469" s="223">
        <v>43311</v>
      </c>
      <c r="AE469" s="223">
        <v>43395</v>
      </c>
      <c r="AF469" s="147" t="s">
        <v>817</v>
      </c>
    </row>
    <row r="470" spans="16:32" x14ac:dyDescent="0.25">
      <c r="P470" s="147" t="s">
        <v>830</v>
      </c>
      <c r="Q470" s="147">
        <v>192</v>
      </c>
      <c r="R470" s="147"/>
      <c r="S470" s="147" t="s">
        <v>1902</v>
      </c>
      <c r="T470" s="147">
        <v>0</v>
      </c>
      <c r="U470" s="147" t="s">
        <v>1903</v>
      </c>
      <c r="V470" s="147" t="s">
        <v>967</v>
      </c>
      <c r="AB470" s="147" t="s">
        <v>1523</v>
      </c>
      <c r="AC470" s="147">
        <v>222</v>
      </c>
      <c r="AD470" s="223">
        <v>43311</v>
      </c>
      <c r="AE470" s="223">
        <v>43395</v>
      </c>
      <c r="AF470" s="147" t="s">
        <v>817</v>
      </c>
    </row>
    <row r="471" spans="16:32" x14ac:dyDescent="0.25">
      <c r="P471" s="147" t="s">
        <v>830</v>
      </c>
      <c r="Q471" s="147">
        <v>192</v>
      </c>
      <c r="R471" s="147"/>
      <c r="S471" s="147" t="s">
        <v>1904</v>
      </c>
      <c r="T471" s="147">
        <v>0</v>
      </c>
      <c r="U471" s="147" t="s">
        <v>1905</v>
      </c>
      <c r="V471" s="147" t="s">
        <v>967</v>
      </c>
      <c r="AB471" s="147" t="s">
        <v>2334</v>
      </c>
      <c r="AC471" s="147">
        <v>222</v>
      </c>
      <c r="AD471" s="223">
        <v>43311</v>
      </c>
      <c r="AE471" s="223">
        <v>43395</v>
      </c>
      <c r="AF471" s="147" t="s">
        <v>817</v>
      </c>
    </row>
    <row r="472" spans="16:32" x14ac:dyDescent="0.25">
      <c r="P472" s="147" t="s">
        <v>830</v>
      </c>
      <c r="Q472" s="147">
        <v>192</v>
      </c>
      <c r="R472" s="147"/>
      <c r="S472" s="147" t="s">
        <v>1906</v>
      </c>
      <c r="T472" s="147">
        <v>0</v>
      </c>
      <c r="U472" s="147" t="s">
        <v>1907</v>
      </c>
      <c r="V472" s="147" t="s">
        <v>967</v>
      </c>
      <c r="AB472" s="147" t="s">
        <v>3962</v>
      </c>
      <c r="AC472" s="147">
        <v>222</v>
      </c>
      <c r="AD472" s="223">
        <v>43311</v>
      </c>
      <c r="AE472" s="223">
        <v>43395</v>
      </c>
      <c r="AF472" s="147" t="s">
        <v>817</v>
      </c>
    </row>
    <row r="473" spans="16:32" x14ac:dyDescent="0.25">
      <c r="P473" s="147" t="s">
        <v>830</v>
      </c>
      <c r="Q473" s="147">
        <v>192</v>
      </c>
      <c r="R473" s="147"/>
      <c r="S473" s="147" t="s">
        <v>1908</v>
      </c>
      <c r="T473" s="147">
        <v>0</v>
      </c>
      <c r="U473" s="147" t="s">
        <v>1909</v>
      </c>
      <c r="V473" s="147" t="s">
        <v>967</v>
      </c>
      <c r="AB473" s="147" t="s">
        <v>2336</v>
      </c>
      <c r="AC473" s="147">
        <v>222</v>
      </c>
      <c r="AD473" s="223">
        <v>43311</v>
      </c>
      <c r="AE473" s="223">
        <v>43395</v>
      </c>
      <c r="AF473" s="147" t="s">
        <v>817</v>
      </c>
    </row>
    <row r="474" spans="16:32" x14ac:dyDescent="0.25">
      <c r="P474" s="147" t="s">
        <v>830</v>
      </c>
      <c r="Q474" s="147">
        <v>192</v>
      </c>
      <c r="R474" s="147"/>
      <c r="S474" s="147" t="s">
        <v>1910</v>
      </c>
      <c r="T474" s="147">
        <v>0</v>
      </c>
      <c r="U474" s="147" t="s">
        <v>1911</v>
      </c>
      <c r="V474" s="147" t="s">
        <v>967</v>
      </c>
      <c r="AB474" s="147" t="s">
        <v>1527</v>
      </c>
      <c r="AC474" s="147">
        <v>222</v>
      </c>
      <c r="AD474" s="223">
        <v>43311</v>
      </c>
      <c r="AE474" s="223">
        <v>43395</v>
      </c>
      <c r="AF474" s="147" t="s">
        <v>817</v>
      </c>
    </row>
    <row r="475" spans="16:32" x14ac:dyDescent="0.25">
      <c r="P475" s="147" t="s">
        <v>830</v>
      </c>
      <c r="Q475" s="147">
        <v>192</v>
      </c>
      <c r="R475" s="147"/>
      <c r="S475" s="147" t="s">
        <v>1912</v>
      </c>
      <c r="T475" s="147">
        <v>0</v>
      </c>
      <c r="U475" s="147" t="s">
        <v>1913</v>
      </c>
      <c r="V475" s="147" t="s">
        <v>967</v>
      </c>
      <c r="AB475" s="147" t="s">
        <v>2338</v>
      </c>
      <c r="AC475" s="147">
        <v>222</v>
      </c>
      <c r="AD475" s="223">
        <v>43311</v>
      </c>
      <c r="AE475" s="223">
        <v>43395</v>
      </c>
      <c r="AF475" s="147" t="s">
        <v>817</v>
      </c>
    </row>
    <row r="476" spans="16:32" x14ac:dyDescent="0.25">
      <c r="P476" s="147" t="s">
        <v>830</v>
      </c>
      <c r="Q476" s="147">
        <v>192</v>
      </c>
      <c r="R476" s="147"/>
      <c r="S476" s="147" t="s">
        <v>1914</v>
      </c>
      <c r="T476" s="147">
        <v>0</v>
      </c>
      <c r="U476" s="147" t="s">
        <v>1915</v>
      </c>
      <c r="V476" s="147" t="s">
        <v>967</v>
      </c>
      <c r="AB476" s="147" t="s">
        <v>3171</v>
      </c>
      <c r="AC476" s="147">
        <v>222</v>
      </c>
      <c r="AD476" s="223">
        <v>43311</v>
      </c>
      <c r="AE476" s="223">
        <v>43395</v>
      </c>
      <c r="AF476" s="147" t="s">
        <v>817</v>
      </c>
    </row>
    <row r="477" spans="16:32" x14ac:dyDescent="0.25">
      <c r="P477" s="147" t="s">
        <v>830</v>
      </c>
      <c r="Q477" s="147">
        <v>192</v>
      </c>
      <c r="R477" s="147"/>
      <c r="S477" s="147" t="s">
        <v>1916</v>
      </c>
      <c r="T477" s="147">
        <v>0</v>
      </c>
      <c r="U477" s="147" t="s">
        <v>1917</v>
      </c>
      <c r="V477" s="147" t="s">
        <v>967</v>
      </c>
      <c r="AB477" s="147" t="s">
        <v>2627</v>
      </c>
      <c r="AC477" s="147">
        <v>222</v>
      </c>
      <c r="AD477" s="223">
        <v>43311</v>
      </c>
      <c r="AE477" s="223">
        <v>43395</v>
      </c>
      <c r="AF477" s="147" t="s">
        <v>817</v>
      </c>
    </row>
    <row r="478" spans="16:32" x14ac:dyDescent="0.25">
      <c r="P478" s="147" t="s">
        <v>830</v>
      </c>
      <c r="Q478" s="147">
        <v>192</v>
      </c>
      <c r="R478" s="147"/>
      <c r="S478" s="147" t="s">
        <v>1918</v>
      </c>
      <c r="T478" s="147">
        <v>0</v>
      </c>
      <c r="U478" s="147" t="s">
        <v>1919</v>
      </c>
      <c r="V478" s="147" t="s">
        <v>967</v>
      </c>
      <c r="AB478" s="147" t="s">
        <v>2340</v>
      </c>
      <c r="AC478" s="147">
        <v>222</v>
      </c>
      <c r="AD478" s="223">
        <v>43311</v>
      </c>
      <c r="AE478" s="223">
        <v>43395</v>
      </c>
      <c r="AF478" s="147" t="s">
        <v>817</v>
      </c>
    </row>
    <row r="479" spans="16:32" x14ac:dyDescent="0.25">
      <c r="P479" s="147" t="s">
        <v>830</v>
      </c>
      <c r="Q479" s="147">
        <v>192</v>
      </c>
      <c r="R479" s="147"/>
      <c r="S479" s="147" t="s">
        <v>1920</v>
      </c>
      <c r="T479" s="147">
        <v>0</v>
      </c>
      <c r="U479" s="147" t="s">
        <v>1921</v>
      </c>
      <c r="V479" s="147" t="s">
        <v>967</v>
      </c>
      <c r="AB479" s="147" t="s">
        <v>2629</v>
      </c>
      <c r="AC479" s="147">
        <v>222</v>
      </c>
      <c r="AD479" s="223">
        <v>43311</v>
      </c>
      <c r="AE479" s="223">
        <v>43395</v>
      </c>
      <c r="AF479" s="147" t="s">
        <v>817</v>
      </c>
    </row>
    <row r="480" spans="16:32" x14ac:dyDescent="0.25">
      <c r="P480" s="147" t="s">
        <v>830</v>
      </c>
      <c r="Q480" s="147">
        <v>192</v>
      </c>
      <c r="R480" s="147"/>
      <c r="S480" s="147" t="s">
        <v>1922</v>
      </c>
      <c r="T480" s="147">
        <v>0</v>
      </c>
      <c r="U480" s="147" t="s">
        <v>1923</v>
      </c>
      <c r="V480" s="147" t="s">
        <v>967</v>
      </c>
      <c r="AB480" s="147" t="s">
        <v>1531</v>
      </c>
      <c r="AC480" s="147">
        <v>222</v>
      </c>
      <c r="AD480" s="223">
        <v>43311</v>
      </c>
      <c r="AE480" s="223">
        <v>43395</v>
      </c>
      <c r="AF480" s="147" t="s">
        <v>817</v>
      </c>
    </row>
    <row r="481" spans="16:32" x14ac:dyDescent="0.25">
      <c r="P481" s="147" t="s">
        <v>830</v>
      </c>
      <c r="Q481" s="147">
        <v>192</v>
      </c>
      <c r="R481" s="147"/>
      <c r="S481" s="147" t="s">
        <v>1924</v>
      </c>
      <c r="T481" s="147">
        <v>0</v>
      </c>
      <c r="U481" s="147" t="s">
        <v>1925</v>
      </c>
      <c r="V481" s="147" t="s">
        <v>967</v>
      </c>
      <c r="AB481" s="147" t="s">
        <v>1533</v>
      </c>
      <c r="AC481" s="147">
        <v>222</v>
      </c>
      <c r="AD481" s="223">
        <v>43311</v>
      </c>
      <c r="AE481" s="223">
        <v>43395</v>
      </c>
      <c r="AF481" s="147" t="s">
        <v>817</v>
      </c>
    </row>
    <row r="482" spans="16:32" x14ac:dyDescent="0.25">
      <c r="P482" s="147" t="s">
        <v>830</v>
      </c>
      <c r="Q482" s="147">
        <v>192</v>
      </c>
      <c r="R482" s="147"/>
      <c r="S482" s="147" t="s">
        <v>1926</v>
      </c>
      <c r="T482" s="147">
        <v>0</v>
      </c>
      <c r="U482" s="147" t="s">
        <v>1927</v>
      </c>
      <c r="V482" s="147" t="s">
        <v>967</v>
      </c>
      <c r="AB482" s="147" t="s">
        <v>2342</v>
      </c>
      <c r="AC482" s="147">
        <v>222</v>
      </c>
      <c r="AD482" s="223">
        <v>43311</v>
      </c>
      <c r="AE482" s="223">
        <v>43395</v>
      </c>
      <c r="AF482" s="147" t="s">
        <v>817</v>
      </c>
    </row>
    <row r="483" spans="16:32" x14ac:dyDescent="0.25">
      <c r="P483" s="147" t="s">
        <v>830</v>
      </c>
      <c r="Q483" s="147">
        <v>192</v>
      </c>
      <c r="R483" s="147"/>
      <c r="S483" s="147" t="s">
        <v>1928</v>
      </c>
      <c r="T483" s="147">
        <v>0</v>
      </c>
      <c r="U483" s="147" t="s">
        <v>1929</v>
      </c>
      <c r="V483" s="147" t="s">
        <v>967</v>
      </c>
      <c r="AB483" s="147" t="s">
        <v>2631</v>
      </c>
      <c r="AC483" s="147">
        <v>222</v>
      </c>
      <c r="AD483" s="223">
        <v>43311</v>
      </c>
      <c r="AE483" s="223">
        <v>43395</v>
      </c>
      <c r="AF483" s="147" t="s">
        <v>817</v>
      </c>
    </row>
    <row r="484" spans="16:32" x14ac:dyDescent="0.25">
      <c r="P484" s="147" t="s">
        <v>830</v>
      </c>
      <c r="Q484" s="147">
        <v>192</v>
      </c>
      <c r="R484" s="147"/>
      <c r="S484" s="147" t="s">
        <v>1930</v>
      </c>
      <c r="T484" s="147">
        <v>0</v>
      </c>
      <c r="U484" s="147" t="s">
        <v>1931</v>
      </c>
      <c r="V484" s="147" t="s">
        <v>967</v>
      </c>
      <c r="AB484" s="147" t="s">
        <v>2633</v>
      </c>
      <c r="AC484" s="147">
        <v>222</v>
      </c>
      <c r="AD484" s="223">
        <v>43311</v>
      </c>
      <c r="AE484" s="223">
        <v>43395</v>
      </c>
      <c r="AF484" s="147" t="s">
        <v>817</v>
      </c>
    </row>
    <row r="485" spans="16:32" x14ac:dyDescent="0.25">
      <c r="P485" s="147" t="s">
        <v>830</v>
      </c>
      <c r="Q485" s="147">
        <v>192</v>
      </c>
      <c r="R485" s="147"/>
      <c r="S485" s="147" t="s">
        <v>1932</v>
      </c>
      <c r="T485" s="147">
        <v>0</v>
      </c>
      <c r="U485" s="147" t="s">
        <v>1933</v>
      </c>
      <c r="V485" s="147" t="s">
        <v>967</v>
      </c>
      <c r="AB485" s="147" t="s">
        <v>3351</v>
      </c>
      <c r="AC485" s="147">
        <v>222</v>
      </c>
      <c r="AD485" s="223">
        <v>43311</v>
      </c>
      <c r="AE485" s="223">
        <v>43395</v>
      </c>
      <c r="AF485" s="147" t="s">
        <v>817</v>
      </c>
    </row>
    <row r="486" spans="16:32" x14ac:dyDescent="0.25">
      <c r="P486" s="147" t="s">
        <v>830</v>
      </c>
      <c r="Q486" s="147">
        <v>192</v>
      </c>
      <c r="R486" s="147"/>
      <c r="S486" s="147" t="s">
        <v>1934</v>
      </c>
      <c r="T486" s="147">
        <v>0</v>
      </c>
      <c r="U486" s="147" t="s">
        <v>1935</v>
      </c>
      <c r="V486" s="147" t="s">
        <v>967</v>
      </c>
      <c r="AB486" s="147" t="s">
        <v>1535</v>
      </c>
      <c r="AC486" s="147">
        <v>222</v>
      </c>
      <c r="AD486" s="223">
        <v>43311</v>
      </c>
      <c r="AE486" s="223">
        <v>43395</v>
      </c>
      <c r="AF486" s="147" t="s">
        <v>817</v>
      </c>
    </row>
    <row r="487" spans="16:32" x14ac:dyDescent="0.25">
      <c r="P487" s="147" t="s">
        <v>830</v>
      </c>
      <c r="Q487" s="147">
        <v>192</v>
      </c>
      <c r="R487" s="147"/>
      <c r="S487" s="147" t="s">
        <v>1936</v>
      </c>
      <c r="T487" s="147">
        <v>0</v>
      </c>
      <c r="U487" s="147" t="s">
        <v>1937</v>
      </c>
      <c r="V487" s="147" t="s">
        <v>967</v>
      </c>
      <c r="AB487" s="147" t="s">
        <v>1537</v>
      </c>
      <c r="AC487" s="147">
        <v>222</v>
      </c>
      <c r="AD487" s="223">
        <v>43311</v>
      </c>
      <c r="AE487" s="223">
        <v>43395</v>
      </c>
      <c r="AF487" s="147" t="s">
        <v>817</v>
      </c>
    </row>
    <row r="488" spans="16:32" x14ac:dyDescent="0.25">
      <c r="P488" s="147" t="s">
        <v>830</v>
      </c>
      <c r="Q488" s="147">
        <v>192</v>
      </c>
      <c r="R488" s="147"/>
      <c r="S488" s="147" t="s">
        <v>1938</v>
      </c>
      <c r="T488" s="147">
        <v>0</v>
      </c>
      <c r="U488" s="147" t="s">
        <v>1939</v>
      </c>
      <c r="V488" s="147" t="s">
        <v>967</v>
      </c>
      <c r="AB488" s="147" t="s">
        <v>2637</v>
      </c>
      <c r="AC488" s="147">
        <v>222</v>
      </c>
      <c r="AD488" s="223">
        <v>43311</v>
      </c>
      <c r="AE488" s="223">
        <v>43395</v>
      </c>
      <c r="AF488" s="147" t="s">
        <v>817</v>
      </c>
    </row>
    <row r="489" spans="16:32" x14ac:dyDescent="0.25">
      <c r="P489" s="147" t="s">
        <v>830</v>
      </c>
      <c r="Q489" s="147">
        <v>192</v>
      </c>
      <c r="R489" s="147"/>
      <c r="S489" s="147" t="s">
        <v>1940</v>
      </c>
      <c r="T489" s="147">
        <v>0</v>
      </c>
      <c r="U489" s="147" t="s">
        <v>1941</v>
      </c>
      <c r="V489" s="147" t="s">
        <v>967</v>
      </c>
      <c r="AB489" s="147" t="s">
        <v>1539</v>
      </c>
      <c r="AC489" s="147">
        <v>222</v>
      </c>
      <c r="AD489" s="223">
        <v>43311</v>
      </c>
      <c r="AE489" s="223">
        <v>43395</v>
      </c>
      <c r="AF489" s="147" t="s">
        <v>817</v>
      </c>
    </row>
    <row r="490" spans="16:32" x14ac:dyDescent="0.25">
      <c r="P490" s="147" t="s">
        <v>830</v>
      </c>
      <c r="Q490" s="147">
        <v>192</v>
      </c>
      <c r="R490" s="147"/>
      <c r="S490" s="147" t="s">
        <v>1942</v>
      </c>
      <c r="T490" s="147">
        <v>0</v>
      </c>
      <c r="U490" s="147" t="s">
        <v>1943</v>
      </c>
      <c r="V490" s="147" t="s">
        <v>967</v>
      </c>
      <c r="AB490" s="147" t="s">
        <v>1541</v>
      </c>
      <c r="AC490" s="147">
        <v>222</v>
      </c>
      <c r="AD490" s="223">
        <v>43311</v>
      </c>
      <c r="AE490" s="223">
        <v>43395</v>
      </c>
      <c r="AF490" s="147" t="s">
        <v>817</v>
      </c>
    </row>
    <row r="491" spans="16:32" x14ac:dyDescent="0.25">
      <c r="P491" s="147" t="s">
        <v>830</v>
      </c>
      <c r="Q491" s="147">
        <v>192</v>
      </c>
      <c r="R491" s="147"/>
      <c r="S491" s="147" t="s">
        <v>1944</v>
      </c>
      <c r="T491" s="147">
        <v>0</v>
      </c>
      <c r="U491" s="147" t="s">
        <v>1945</v>
      </c>
      <c r="V491" s="147" t="s">
        <v>967</v>
      </c>
      <c r="AB491" s="147" t="s">
        <v>3173</v>
      </c>
      <c r="AC491" s="147">
        <v>222</v>
      </c>
      <c r="AD491" s="223">
        <v>43311</v>
      </c>
      <c r="AE491" s="223">
        <v>43395</v>
      </c>
      <c r="AF491" s="147" t="s">
        <v>817</v>
      </c>
    </row>
    <row r="492" spans="16:32" x14ac:dyDescent="0.25">
      <c r="P492" s="147" t="s">
        <v>830</v>
      </c>
      <c r="Q492" s="147">
        <v>192</v>
      </c>
      <c r="R492" s="147"/>
      <c r="S492" s="147" t="s">
        <v>1946</v>
      </c>
      <c r="T492" s="147">
        <v>0</v>
      </c>
      <c r="U492" s="147" t="s">
        <v>1947</v>
      </c>
      <c r="V492" s="147" t="s">
        <v>967</v>
      </c>
      <c r="AB492" s="147" t="s">
        <v>4536</v>
      </c>
      <c r="AC492" s="147">
        <v>222</v>
      </c>
      <c r="AD492" s="223">
        <v>43311</v>
      </c>
      <c r="AE492" s="223">
        <v>43395</v>
      </c>
      <c r="AF492" s="147" t="s">
        <v>817</v>
      </c>
    </row>
    <row r="493" spans="16:32" x14ac:dyDescent="0.25">
      <c r="P493" s="147" t="s">
        <v>830</v>
      </c>
      <c r="Q493" s="147">
        <v>192</v>
      </c>
      <c r="R493" s="147"/>
      <c r="S493" s="147" t="s">
        <v>1948</v>
      </c>
      <c r="T493" s="147">
        <v>0</v>
      </c>
      <c r="U493" s="147" t="s">
        <v>1949</v>
      </c>
      <c r="V493" s="147" t="s">
        <v>967</v>
      </c>
      <c r="AB493" s="147" t="s">
        <v>1543</v>
      </c>
      <c r="AC493" s="147">
        <v>222</v>
      </c>
      <c r="AD493" s="223">
        <v>43311</v>
      </c>
      <c r="AE493" s="223">
        <v>43395</v>
      </c>
      <c r="AF493" s="147" t="s">
        <v>817</v>
      </c>
    </row>
    <row r="494" spans="16:32" x14ac:dyDescent="0.25">
      <c r="P494" s="147" t="s">
        <v>830</v>
      </c>
      <c r="Q494" s="147">
        <v>192</v>
      </c>
      <c r="R494" s="147"/>
      <c r="S494" s="147" t="s">
        <v>1950</v>
      </c>
      <c r="T494" s="147">
        <v>0</v>
      </c>
      <c r="U494" s="147" t="s">
        <v>1951</v>
      </c>
      <c r="V494" s="147" t="s">
        <v>967</v>
      </c>
      <c r="AB494" s="147" t="s">
        <v>1545</v>
      </c>
      <c r="AC494" s="147">
        <v>222</v>
      </c>
      <c r="AD494" s="223">
        <v>43311</v>
      </c>
      <c r="AE494" s="223">
        <v>43395</v>
      </c>
      <c r="AF494" s="147" t="s">
        <v>817</v>
      </c>
    </row>
    <row r="495" spans="16:32" x14ac:dyDescent="0.25">
      <c r="P495" s="147" t="s">
        <v>830</v>
      </c>
      <c r="Q495" s="147">
        <v>192</v>
      </c>
      <c r="R495" s="147"/>
      <c r="S495" s="147" t="s">
        <v>1952</v>
      </c>
      <c r="T495" s="147">
        <v>0</v>
      </c>
      <c r="U495" s="147" t="s">
        <v>1953</v>
      </c>
      <c r="V495" s="147" t="s">
        <v>967</v>
      </c>
      <c r="AB495" s="147" t="s">
        <v>3682</v>
      </c>
      <c r="AC495" s="147">
        <v>222</v>
      </c>
      <c r="AD495" s="223">
        <v>43311</v>
      </c>
      <c r="AE495" s="223">
        <v>43395</v>
      </c>
      <c r="AF495" s="147" t="s">
        <v>817</v>
      </c>
    </row>
    <row r="496" spans="16:32" x14ac:dyDescent="0.25">
      <c r="P496" s="147" t="s">
        <v>830</v>
      </c>
      <c r="Q496" s="147">
        <v>192</v>
      </c>
      <c r="R496" s="147"/>
      <c r="S496" s="147" t="s">
        <v>1954</v>
      </c>
      <c r="T496" s="147">
        <v>0</v>
      </c>
      <c r="U496" s="147" t="s">
        <v>1955</v>
      </c>
      <c r="V496" s="147" t="s">
        <v>967</v>
      </c>
      <c r="AB496" s="147" t="s">
        <v>4037</v>
      </c>
      <c r="AC496" s="147">
        <v>222</v>
      </c>
      <c r="AD496" s="223">
        <v>43311</v>
      </c>
      <c r="AE496" s="223">
        <v>43395</v>
      </c>
      <c r="AF496" s="147" t="s">
        <v>817</v>
      </c>
    </row>
    <row r="497" spans="16:32" x14ac:dyDescent="0.25">
      <c r="P497" s="147" t="s">
        <v>830</v>
      </c>
      <c r="Q497" s="147">
        <v>192</v>
      </c>
      <c r="R497" s="147"/>
      <c r="S497" s="147" t="s">
        <v>1956</v>
      </c>
      <c r="T497" s="147">
        <v>0</v>
      </c>
      <c r="U497" s="147" t="s">
        <v>1957</v>
      </c>
      <c r="V497" s="147" t="s">
        <v>967</v>
      </c>
      <c r="AB497" s="147" t="s">
        <v>1549</v>
      </c>
      <c r="AC497" s="147">
        <v>222</v>
      </c>
      <c r="AD497" s="223">
        <v>43311</v>
      </c>
      <c r="AE497" s="223">
        <v>43395</v>
      </c>
      <c r="AF497" s="147" t="s">
        <v>817</v>
      </c>
    </row>
    <row r="498" spans="16:32" x14ac:dyDescent="0.25">
      <c r="P498" s="147" t="s">
        <v>830</v>
      </c>
      <c r="Q498" s="147">
        <v>192</v>
      </c>
      <c r="R498" s="147"/>
      <c r="S498" s="147" t="s">
        <v>1958</v>
      </c>
      <c r="T498" s="147">
        <v>0</v>
      </c>
      <c r="U498" s="147" t="s">
        <v>1959</v>
      </c>
      <c r="V498" s="147" t="s">
        <v>967</v>
      </c>
      <c r="AB498" s="147" t="s">
        <v>2346</v>
      </c>
      <c r="AC498" s="147">
        <v>222</v>
      </c>
      <c r="AD498" s="223">
        <v>43311</v>
      </c>
      <c r="AE498" s="223">
        <v>43395</v>
      </c>
      <c r="AF498" s="147" t="s">
        <v>817</v>
      </c>
    </row>
    <row r="499" spans="16:32" x14ac:dyDescent="0.25">
      <c r="P499" s="147" t="s">
        <v>830</v>
      </c>
      <c r="Q499" s="147">
        <v>192</v>
      </c>
      <c r="R499" s="147"/>
      <c r="S499" s="147" t="s">
        <v>1960</v>
      </c>
      <c r="T499" s="147">
        <v>0</v>
      </c>
      <c r="U499" s="147" t="s">
        <v>1961</v>
      </c>
      <c r="V499" s="147" t="s">
        <v>967</v>
      </c>
      <c r="AB499" s="147" t="s">
        <v>2645</v>
      </c>
      <c r="AC499" s="147">
        <v>222</v>
      </c>
      <c r="AD499" s="223">
        <v>43311</v>
      </c>
      <c r="AE499" s="223">
        <v>43395</v>
      </c>
      <c r="AF499" s="147" t="s">
        <v>817</v>
      </c>
    </row>
    <row r="500" spans="16:32" x14ac:dyDescent="0.25">
      <c r="P500" s="147" t="s">
        <v>830</v>
      </c>
      <c r="Q500" s="147">
        <v>192</v>
      </c>
      <c r="R500" s="147"/>
      <c r="S500" s="147" t="s">
        <v>1962</v>
      </c>
      <c r="T500" s="147">
        <v>0</v>
      </c>
      <c r="U500" s="147" t="s">
        <v>1963</v>
      </c>
      <c r="V500" s="147" t="s">
        <v>967</v>
      </c>
      <c r="AB500" s="147" t="s">
        <v>3684</v>
      </c>
      <c r="AC500" s="147">
        <v>222</v>
      </c>
      <c r="AD500" s="223">
        <v>43311</v>
      </c>
      <c r="AE500" s="223">
        <v>43395</v>
      </c>
      <c r="AF500" s="147" t="s">
        <v>817</v>
      </c>
    </row>
    <row r="501" spans="16:32" x14ac:dyDescent="0.25">
      <c r="P501" s="147" t="s">
        <v>830</v>
      </c>
      <c r="Q501" s="147">
        <v>192</v>
      </c>
      <c r="R501" s="147"/>
      <c r="S501" s="147" t="s">
        <v>1964</v>
      </c>
      <c r="T501" s="147">
        <v>0</v>
      </c>
      <c r="U501" s="147" t="s">
        <v>1965</v>
      </c>
      <c r="V501" s="147" t="s">
        <v>967</v>
      </c>
      <c r="AB501" s="147" t="s">
        <v>1553</v>
      </c>
      <c r="AC501" s="147">
        <v>222</v>
      </c>
      <c r="AD501" s="223">
        <v>43311</v>
      </c>
      <c r="AE501" s="223">
        <v>43395</v>
      </c>
      <c r="AF501" s="147" t="s">
        <v>817</v>
      </c>
    </row>
    <row r="502" spans="16:32" x14ac:dyDescent="0.25">
      <c r="P502" s="147" t="s">
        <v>830</v>
      </c>
      <c r="Q502" s="147">
        <v>192</v>
      </c>
      <c r="R502" s="147"/>
      <c r="S502" s="147" t="s">
        <v>1966</v>
      </c>
      <c r="T502" s="147">
        <v>0</v>
      </c>
      <c r="U502" s="147" t="s">
        <v>1967</v>
      </c>
      <c r="V502" s="147" t="s">
        <v>967</v>
      </c>
      <c r="AB502" s="147" t="s">
        <v>2348</v>
      </c>
      <c r="AC502" s="147">
        <v>222</v>
      </c>
      <c r="AD502" s="223">
        <v>43311</v>
      </c>
      <c r="AE502" s="223">
        <v>43395</v>
      </c>
      <c r="AF502" s="147" t="s">
        <v>817</v>
      </c>
    </row>
    <row r="503" spans="16:32" x14ac:dyDescent="0.25">
      <c r="P503" s="147" t="s">
        <v>830</v>
      </c>
      <c r="Q503" s="147">
        <v>192</v>
      </c>
      <c r="R503" s="147"/>
      <c r="S503" s="147" t="s">
        <v>1968</v>
      </c>
      <c r="T503" s="147">
        <v>0</v>
      </c>
      <c r="U503" s="147" t="s">
        <v>1969</v>
      </c>
      <c r="V503" s="147" t="s">
        <v>967</v>
      </c>
      <c r="AB503" s="147" t="s">
        <v>4921</v>
      </c>
      <c r="AC503" s="147">
        <v>222</v>
      </c>
      <c r="AD503" s="223">
        <v>43311</v>
      </c>
      <c r="AE503" s="223">
        <v>43395</v>
      </c>
      <c r="AF503" s="147" t="s">
        <v>817</v>
      </c>
    </row>
    <row r="504" spans="16:32" x14ac:dyDescent="0.25">
      <c r="P504" s="147" t="s">
        <v>830</v>
      </c>
      <c r="Q504" s="147">
        <v>192</v>
      </c>
      <c r="R504" s="147"/>
      <c r="S504" s="147" t="s">
        <v>1970</v>
      </c>
      <c r="T504" s="147">
        <v>0</v>
      </c>
      <c r="U504" s="147" t="s">
        <v>1971</v>
      </c>
      <c r="V504" s="147" t="s">
        <v>967</v>
      </c>
      <c r="AB504" s="147" t="s">
        <v>3175</v>
      </c>
      <c r="AC504" s="147">
        <v>222</v>
      </c>
      <c r="AD504" s="223">
        <v>43311</v>
      </c>
      <c r="AE504" s="223">
        <v>43395</v>
      </c>
      <c r="AF504" s="147" t="s">
        <v>817</v>
      </c>
    </row>
    <row r="505" spans="16:32" x14ac:dyDescent="0.25">
      <c r="P505" s="147" t="s">
        <v>830</v>
      </c>
      <c r="Q505" s="147">
        <v>192</v>
      </c>
      <c r="R505" s="147"/>
      <c r="S505" s="147" t="s">
        <v>1972</v>
      </c>
      <c r="T505" s="147">
        <v>0</v>
      </c>
      <c r="U505" s="147" t="s">
        <v>1973</v>
      </c>
      <c r="V505" s="147" t="s">
        <v>967</v>
      </c>
      <c r="AB505" s="147" t="s">
        <v>1557</v>
      </c>
      <c r="AC505" s="147">
        <v>222</v>
      </c>
      <c r="AD505" s="223">
        <v>43311</v>
      </c>
      <c r="AE505" s="223">
        <v>43395</v>
      </c>
      <c r="AF505" s="147" t="s">
        <v>817</v>
      </c>
    </row>
    <row r="506" spans="16:32" x14ac:dyDescent="0.25">
      <c r="P506" s="147" t="s">
        <v>830</v>
      </c>
      <c r="Q506" s="147">
        <v>192</v>
      </c>
      <c r="R506" s="147"/>
      <c r="S506" s="147" t="s">
        <v>1974</v>
      </c>
      <c r="T506" s="147">
        <v>0</v>
      </c>
      <c r="U506" s="147" t="s">
        <v>1975</v>
      </c>
      <c r="V506" s="147" t="s">
        <v>967</v>
      </c>
      <c r="AB506" s="147" t="s">
        <v>3177</v>
      </c>
      <c r="AC506" s="147">
        <v>222</v>
      </c>
      <c r="AD506" s="223">
        <v>43311</v>
      </c>
      <c r="AE506" s="223">
        <v>43395</v>
      </c>
      <c r="AF506" s="147" t="s">
        <v>817</v>
      </c>
    </row>
    <row r="507" spans="16:32" x14ac:dyDescent="0.25">
      <c r="P507" s="147" t="s">
        <v>830</v>
      </c>
      <c r="Q507" s="147">
        <v>192</v>
      </c>
      <c r="R507" s="147"/>
      <c r="S507" s="147" t="s">
        <v>1976</v>
      </c>
      <c r="T507" s="147">
        <v>0</v>
      </c>
      <c r="U507" s="147" t="s">
        <v>1977</v>
      </c>
      <c r="V507" s="147" t="s">
        <v>967</v>
      </c>
      <c r="AB507" s="147" t="s">
        <v>4923</v>
      </c>
      <c r="AC507" s="147">
        <v>222</v>
      </c>
      <c r="AD507" s="223">
        <v>43311</v>
      </c>
      <c r="AE507" s="223">
        <v>43395</v>
      </c>
      <c r="AF507" s="147" t="s">
        <v>817</v>
      </c>
    </row>
    <row r="508" spans="16:32" x14ac:dyDescent="0.25">
      <c r="P508" s="147" t="s">
        <v>830</v>
      </c>
      <c r="Q508" s="147">
        <v>192</v>
      </c>
      <c r="R508" s="147"/>
      <c r="S508" s="147" t="s">
        <v>1978</v>
      </c>
      <c r="T508" s="147">
        <v>0</v>
      </c>
      <c r="U508" s="147" t="s">
        <v>1979</v>
      </c>
      <c r="V508" s="147" t="s">
        <v>967</v>
      </c>
      <c r="AB508" s="147" t="s">
        <v>1561</v>
      </c>
      <c r="AC508" s="147">
        <v>222</v>
      </c>
      <c r="AD508" s="223">
        <v>43311</v>
      </c>
      <c r="AE508" s="223">
        <v>43395</v>
      </c>
      <c r="AF508" s="147" t="s">
        <v>817</v>
      </c>
    </row>
    <row r="509" spans="16:32" x14ac:dyDescent="0.25">
      <c r="P509" s="147" t="s">
        <v>830</v>
      </c>
      <c r="Q509" s="147">
        <v>192</v>
      </c>
      <c r="R509" s="147"/>
      <c r="S509" s="147" t="s">
        <v>1980</v>
      </c>
      <c r="T509" s="147">
        <v>0</v>
      </c>
      <c r="U509" s="147" t="s">
        <v>1981</v>
      </c>
      <c r="V509" s="147" t="s">
        <v>967</v>
      </c>
      <c r="AB509" s="147" t="s">
        <v>1563</v>
      </c>
      <c r="AC509" s="147">
        <v>222</v>
      </c>
      <c r="AD509" s="223">
        <v>43311</v>
      </c>
      <c r="AE509" s="223">
        <v>43395</v>
      </c>
      <c r="AF509" s="147" t="s">
        <v>817</v>
      </c>
    </row>
    <row r="510" spans="16:32" x14ac:dyDescent="0.25">
      <c r="P510" s="147" t="s">
        <v>830</v>
      </c>
      <c r="Q510" s="147">
        <v>192</v>
      </c>
      <c r="R510" s="147"/>
      <c r="S510" s="147" t="s">
        <v>1982</v>
      </c>
      <c r="T510" s="147">
        <v>0</v>
      </c>
      <c r="U510" s="147" t="s">
        <v>1983</v>
      </c>
      <c r="V510" s="147" t="s">
        <v>967</v>
      </c>
      <c r="AB510" s="147" t="s">
        <v>3357</v>
      </c>
      <c r="AC510" s="147">
        <v>222</v>
      </c>
      <c r="AD510" s="223">
        <v>43311</v>
      </c>
      <c r="AE510" s="223">
        <v>43395</v>
      </c>
      <c r="AF510" s="147" t="s">
        <v>817</v>
      </c>
    </row>
    <row r="511" spans="16:32" x14ac:dyDescent="0.25">
      <c r="P511" s="147" t="s">
        <v>830</v>
      </c>
      <c r="Q511" s="147">
        <v>192</v>
      </c>
      <c r="R511" s="147"/>
      <c r="S511" s="147" t="s">
        <v>1984</v>
      </c>
      <c r="T511" s="147">
        <v>0</v>
      </c>
      <c r="U511" s="147" t="s">
        <v>1985</v>
      </c>
      <c r="V511" s="147" t="s">
        <v>967</v>
      </c>
      <c r="AB511" s="147" t="s">
        <v>2653</v>
      </c>
      <c r="AC511" s="147">
        <v>222</v>
      </c>
      <c r="AD511" s="223">
        <v>43311</v>
      </c>
      <c r="AE511" s="223">
        <v>43395</v>
      </c>
      <c r="AF511" s="147" t="s">
        <v>817</v>
      </c>
    </row>
    <row r="512" spans="16:32" x14ac:dyDescent="0.25">
      <c r="P512" s="147" t="s">
        <v>830</v>
      </c>
      <c r="Q512" s="147">
        <v>192</v>
      </c>
      <c r="R512" s="147"/>
      <c r="S512" s="147" t="s">
        <v>1986</v>
      </c>
      <c r="T512" s="147">
        <v>0</v>
      </c>
      <c r="U512" s="147" t="s">
        <v>1987</v>
      </c>
      <c r="V512" s="147" t="s">
        <v>967</v>
      </c>
      <c r="AB512" s="147" t="s">
        <v>2655</v>
      </c>
      <c r="AC512" s="147">
        <v>222</v>
      </c>
      <c r="AD512" s="223">
        <v>43311</v>
      </c>
      <c r="AE512" s="223">
        <v>43395</v>
      </c>
      <c r="AF512" s="147" t="s">
        <v>817</v>
      </c>
    </row>
    <row r="513" spans="16:32" x14ac:dyDescent="0.25">
      <c r="P513" s="147" t="s">
        <v>830</v>
      </c>
      <c r="Q513" s="147">
        <v>192</v>
      </c>
      <c r="R513" s="147"/>
      <c r="S513" s="147" t="s">
        <v>1988</v>
      </c>
      <c r="T513" s="147">
        <v>0</v>
      </c>
      <c r="U513" s="147" t="s">
        <v>1989</v>
      </c>
      <c r="V513" s="147" t="s">
        <v>967</v>
      </c>
      <c r="AB513" s="147" t="s">
        <v>2352</v>
      </c>
      <c r="AC513" s="147">
        <v>222</v>
      </c>
      <c r="AD513" s="223">
        <v>43311</v>
      </c>
      <c r="AE513" s="223">
        <v>43395</v>
      </c>
      <c r="AF513" s="147" t="s">
        <v>817</v>
      </c>
    </row>
    <row r="514" spans="16:32" x14ac:dyDescent="0.25">
      <c r="P514" s="147" t="s">
        <v>830</v>
      </c>
      <c r="Q514" s="147">
        <v>192</v>
      </c>
      <c r="R514" s="147"/>
      <c r="S514" s="147" t="s">
        <v>1990</v>
      </c>
      <c r="T514" s="147">
        <v>0</v>
      </c>
      <c r="U514" s="147" t="s">
        <v>1991</v>
      </c>
      <c r="V514" s="147" t="s">
        <v>967</v>
      </c>
      <c r="AB514" s="147" t="s">
        <v>3688</v>
      </c>
      <c r="AC514" s="147">
        <v>222</v>
      </c>
      <c r="AD514" s="223">
        <v>43311</v>
      </c>
      <c r="AE514" s="223">
        <v>43395</v>
      </c>
      <c r="AF514" s="147" t="s">
        <v>817</v>
      </c>
    </row>
    <row r="515" spans="16:32" x14ac:dyDescent="0.25">
      <c r="P515" s="147" t="s">
        <v>830</v>
      </c>
      <c r="Q515" s="147">
        <v>192</v>
      </c>
      <c r="R515" s="147"/>
      <c r="S515" s="147" t="s">
        <v>1992</v>
      </c>
      <c r="T515" s="147">
        <v>0</v>
      </c>
      <c r="U515" s="147" t="s">
        <v>1993</v>
      </c>
      <c r="V515" s="147" t="s">
        <v>967</v>
      </c>
      <c r="AB515" s="147" t="s">
        <v>1565</v>
      </c>
      <c r="AC515" s="147">
        <v>222</v>
      </c>
      <c r="AD515" s="223">
        <v>43311</v>
      </c>
      <c r="AE515" s="223">
        <v>43395</v>
      </c>
      <c r="AF515" s="147" t="s">
        <v>817</v>
      </c>
    </row>
    <row r="516" spans="16:32" x14ac:dyDescent="0.25">
      <c r="P516" s="147" t="s">
        <v>830</v>
      </c>
      <c r="Q516" s="147">
        <v>192</v>
      </c>
      <c r="R516" s="147"/>
      <c r="S516" s="147" t="s">
        <v>1994</v>
      </c>
      <c r="T516" s="147">
        <v>0</v>
      </c>
      <c r="U516" s="147" t="s">
        <v>1995</v>
      </c>
      <c r="V516" s="147" t="s">
        <v>967</v>
      </c>
      <c r="AB516" s="147" t="s">
        <v>1569</v>
      </c>
      <c r="AC516" s="147">
        <v>222</v>
      </c>
      <c r="AD516" s="223">
        <v>43311</v>
      </c>
      <c r="AE516" s="223">
        <v>43395</v>
      </c>
      <c r="AF516" s="147" t="s">
        <v>817</v>
      </c>
    </row>
    <row r="517" spans="16:32" x14ac:dyDescent="0.25">
      <c r="P517" s="147" t="s">
        <v>830</v>
      </c>
      <c r="Q517" s="147">
        <v>192</v>
      </c>
      <c r="R517" s="147"/>
      <c r="S517" s="147" t="s">
        <v>1996</v>
      </c>
      <c r="T517" s="147">
        <v>0</v>
      </c>
      <c r="U517" s="147" t="s">
        <v>1997</v>
      </c>
      <c r="V517" s="147" t="s">
        <v>967</v>
      </c>
      <c r="AB517" s="147" t="s">
        <v>3361</v>
      </c>
      <c r="AC517" s="147">
        <v>222</v>
      </c>
      <c r="AD517" s="223">
        <v>43311</v>
      </c>
      <c r="AE517" s="223">
        <v>43395</v>
      </c>
      <c r="AF517" s="147" t="s">
        <v>817</v>
      </c>
    </row>
    <row r="518" spans="16:32" x14ac:dyDescent="0.25">
      <c r="P518" s="147" t="s">
        <v>830</v>
      </c>
      <c r="Q518" s="147">
        <v>192</v>
      </c>
      <c r="R518" s="147"/>
      <c r="S518" s="147" t="s">
        <v>1998</v>
      </c>
      <c r="T518" s="147">
        <v>0</v>
      </c>
      <c r="U518" s="147" t="s">
        <v>1999</v>
      </c>
      <c r="V518" s="147" t="s">
        <v>967</v>
      </c>
      <c r="AB518" s="147" t="s">
        <v>1571</v>
      </c>
      <c r="AC518" s="147">
        <v>222</v>
      </c>
      <c r="AD518" s="223">
        <v>43311</v>
      </c>
      <c r="AE518" s="223">
        <v>43395</v>
      </c>
      <c r="AF518" s="147" t="s">
        <v>817</v>
      </c>
    </row>
    <row r="519" spans="16:32" x14ac:dyDescent="0.25">
      <c r="P519" s="147" t="s">
        <v>830</v>
      </c>
      <c r="Q519" s="147">
        <v>192</v>
      </c>
      <c r="R519" s="147"/>
      <c r="S519" s="147" t="s">
        <v>2000</v>
      </c>
      <c r="T519" s="147">
        <v>0</v>
      </c>
      <c r="U519" s="147" t="s">
        <v>2001</v>
      </c>
      <c r="V519" s="147" t="s">
        <v>967</v>
      </c>
      <c r="AB519" s="147" t="s">
        <v>3363</v>
      </c>
      <c r="AC519" s="147">
        <v>222</v>
      </c>
      <c r="AD519" s="223">
        <v>43311</v>
      </c>
      <c r="AE519" s="223">
        <v>43395</v>
      </c>
      <c r="AF519" s="147" t="s">
        <v>817</v>
      </c>
    </row>
    <row r="520" spans="16:32" x14ac:dyDescent="0.25">
      <c r="P520" s="147" t="s">
        <v>830</v>
      </c>
      <c r="Q520" s="147">
        <v>192</v>
      </c>
      <c r="R520" s="147"/>
      <c r="S520" s="147" t="s">
        <v>2002</v>
      </c>
      <c r="T520" s="147">
        <v>0</v>
      </c>
      <c r="U520" s="147" t="s">
        <v>2003</v>
      </c>
      <c r="V520" s="147" t="s">
        <v>967</v>
      </c>
      <c r="AB520" s="147" t="s">
        <v>2657</v>
      </c>
      <c r="AC520" s="147">
        <v>222</v>
      </c>
      <c r="AD520" s="223">
        <v>43311</v>
      </c>
      <c r="AE520" s="223">
        <v>43395</v>
      </c>
      <c r="AF520" s="147" t="s">
        <v>817</v>
      </c>
    </row>
    <row r="521" spans="16:32" x14ac:dyDescent="0.25">
      <c r="P521" s="147" t="s">
        <v>830</v>
      </c>
      <c r="Q521" s="147">
        <v>192</v>
      </c>
      <c r="R521" s="147"/>
      <c r="S521" s="147" t="s">
        <v>2004</v>
      </c>
      <c r="T521" s="147">
        <v>0</v>
      </c>
      <c r="U521" s="147" t="s">
        <v>2005</v>
      </c>
      <c r="V521" s="147" t="s">
        <v>967</v>
      </c>
      <c r="AB521" s="147" t="s">
        <v>1573</v>
      </c>
      <c r="AC521" s="147">
        <v>222</v>
      </c>
      <c r="AD521" s="223">
        <v>43311</v>
      </c>
      <c r="AE521" s="223">
        <v>43395</v>
      </c>
      <c r="AF521" s="147" t="s">
        <v>817</v>
      </c>
    </row>
    <row r="522" spans="16:32" x14ac:dyDescent="0.25">
      <c r="P522" s="147" t="s">
        <v>830</v>
      </c>
      <c r="Q522" s="147">
        <v>192</v>
      </c>
      <c r="R522" s="147"/>
      <c r="S522" s="147" t="s">
        <v>2006</v>
      </c>
      <c r="T522" s="147">
        <v>0</v>
      </c>
      <c r="U522" s="147" t="s">
        <v>2007</v>
      </c>
      <c r="V522" s="147" t="s">
        <v>967</v>
      </c>
      <c r="AB522" s="147" t="s">
        <v>4925</v>
      </c>
      <c r="AC522" s="147">
        <v>222</v>
      </c>
      <c r="AD522" s="223">
        <v>43311</v>
      </c>
      <c r="AE522" s="223">
        <v>43395</v>
      </c>
      <c r="AF522" s="147" t="s">
        <v>817</v>
      </c>
    </row>
    <row r="523" spans="16:32" x14ac:dyDescent="0.25">
      <c r="P523" s="147" t="s">
        <v>830</v>
      </c>
      <c r="Q523" s="147">
        <v>192</v>
      </c>
      <c r="R523" s="147"/>
      <c r="S523" s="147" t="s">
        <v>2008</v>
      </c>
      <c r="T523" s="147">
        <v>0</v>
      </c>
      <c r="U523" s="147" t="s">
        <v>2009</v>
      </c>
      <c r="V523" s="147" t="s">
        <v>967</v>
      </c>
      <c r="AB523" s="147" t="s">
        <v>4538</v>
      </c>
      <c r="AC523" s="147">
        <v>222</v>
      </c>
      <c r="AD523" s="223">
        <v>43311</v>
      </c>
      <c r="AE523" s="223">
        <v>43395</v>
      </c>
      <c r="AF523" s="147" t="s">
        <v>817</v>
      </c>
    </row>
    <row r="524" spans="16:32" x14ac:dyDescent="0.25">
      <c r="P524" s="147" t="s">
        <v>830</v>
      </c>
      <c r="Q524" s="147">
        <v>192</v>
      </c>
      <c r="R524" s="147"/>
      <c r="S524" s="147" t="s">
        <v>2010</v>
      </c>
      <c r="T524" s="147">
        <v>0</v>
      </c>
      <c r="U524" s="147" t="s">
        <v>2011</v>
      </c>
      <c r="V524" s="147" t="s">
        <v>967</v>
      </c>
      <c r="AB524" s="147" t="s">
        <v>4702</v>
      </c>
      <c r="AC524" s="147">
        <v>222</v>
      </c>
      <c r="AD524" s="223">
        <v>43311</v>
      </c>
      <c r="AE524" s="223">
        <v>43395</v>
      </c>
      <c r="AF524" s="147" t="s">
        <v>817</v>
      </c>
    </row>
    <row r="525" spans="16:32" x14ac:dyDescent="0.25">
      <c r="P525" s="147" t="s">
        <v>830</v>
      </c>
      <c r="Q525" s="147">
        <v>192</v>
      </c>
      <c r="R525" s="147"/>
      <c r="S525" s="147" t="s">
        <v>2012</v>
      </c>
      <c r="T525" s="147">
        <v>0</v>
      </c>
      <c r="U525" s="147" t="s">
        <v>2013</v>
      </c>
      <c r="V525" s="147" t="s">
        <v>967</v>
      </c>
      <c r="AB525" s="147" t="s">
        <v>4704</v>
      </c>
      <c r="AC525" s="147">
        <v>222</v>
      </c>
      <c r="AD525" s="223">
        <v>43311</v>
      </c>
      <c r="AE525" s="223">
        <v>43395</v>
      </c>
      <c r="AF525" s="147" t="s">
        <v>817</v>
      </c>
    </row>
    <row r="526" spans="16:32" x14ac:dyDescent="0.25">
      <c r="P526" s="147" t="s">
        <v>830</v>
      </c>
      <c r="Q526" s="147">
        <v>192</v>
      </c>
      <c r="R526" s="147"/>
      <c r="S526" s="147" t="s">
        <v>2014</v>
      </c>
      <c r="T526" s="147">
        <v>0</v>
      </c>
      <c r="U526" s="147" t="s">
        <v>2015</v>
      </c>
      <c r="V526" s="147" t="s">
        <v>967</v>
      </c>
      <c r="AB526" s="147" t="s">
        <v>1579</v>
      </c>
      <c r="AC526" s="147">
        <v>222</v>
      </c>
      <c r="AD526" s="223">
        <v>43311</v>
      </c>
      <c r="AE526" s="223">
        <v>43395</v>
      </c>
      <c r="AF526" s="147" t="s">
        <v>817</v>
      </c>
    </row>
    <row r="527" spans="16:32" x14ac:dyDescent="0.25">
      <c r="P527" s="147" t="s">
        <v>830</v>
      </c>
      <c r="Q527" s="147">
        <v>192</v>
      </c>
      <c r="R527" s="147"/>
      <c r="S527" s="147" t="s">
        <v>2016</v>
      </c>
      <c r="T527" s="147">
        <v>0</v>
      </c>
      <c r="U527" s="147" t="s">
        <v>2017</v>
      </c>
      <c r="V527" s="147" t="s">
        <v>967</v>
      </c>
      <c r="AB527" s="147" t="s">
        <v>1581</v>
      </c>
      <c r="AC527" s="147">
        <v>222</v>
      </c>
      <c r="AD527" s="223">
        <v>43311</v>
      </c>
      <c r="AE527" s="223">
        <v>43395</v>
      </c>
      <c r="AF527" s="147" t="s">
        <v>817</v>
      </c>
    </row>
    <row r="528" spans="16:32" x14ac:dyDescent="0.25">
      <c r="P528" s="147" t="s">
        <v>830</v>
      </c>
      <c r="Q528" s="147">
        <v>192</v>
      </c>
      <c r="R528" s="147"/>
      <c r="S528" s="147" t="s">
        <v>2018</v>
      </c>
      <c r="T528" s="147">
        <v>0</v>
      </c>
      <c r="U528" s="147" t="s">
        <v>2019</v>
      </c>
      <c r="V528" s="147" t="s">
        <v>967</v>
      </c>
      <c r="AB528" s="147" t="s">
        <v>1583</v>
      </c>
      <c r="AC528" s="147">
        <v>222</v>
      </c>
      <c r="AD528" s="223">
        <v>43311</v>
      </c>
      <c r="AE528" s="223">
        <v>43395</v>
      </c>
      <c r="AF528" s="147" t="s">
        <v>817</v>
      </c>
    </row>
    <row r="529" spans="16:32" x14ac:dyDescent="0.25">
      <c r="P529" s="147" t="s">
        <v>830</v>
      </c>
      <c r="Q529" s="147">
        <v>192</v>
      </c>
      <c r="R529" s="147"/>
      <c r="S529" s="147" t="s">
        <v>2020</v>
      </c>
      <c r="T529" s="147">
        <v>0</v>
      </c>
      <c r="U529" s="147" t="s">
        <v>2021</v>
      </c>
      <c r="V529" s="147" t="s">
        <v>967</v>
      </c>
      <c r="AB529" s="147" t="s">
        <v>1585</v>
      </c>
      <c r="AC529" s="147">
        <v>222</v>
      </c>
      <c r="AD529" s="223">
        <v>43311</v>
      </c>
      <c r="AE529" s="223">
        <v>43395</v>
      </c>
      <c r="AF529" s="147" t="s">
        <v>817</v>
      </c>
    </row>
    <row r="530" spans="16:32" x14ac:dyDescent="0.25">
      <c r="P530" s="147" t="s">
        <v>830</v>
      </c>
      <c r="Q530" s="147">
        <v>192</v>
      </c>
      <c r="R530" s="147"/>
      <c r="S530" s="147" t="s">
        <v>2022</v>
      </c>
      <c r="T530" s="147">
        <v>0</v>
      </c>
      <c r="U530" s="147" t="s">
        <v>2023</v>
      </c>
      <c r="V530" s="147" t="s">
        <v>967</v>
      </c>
      <c r="AB530" s="147" t="s">
        <v>1587</v>
      </c>
      <c r="AC530" s="147">
        <v>222</v>
      </c>
      <c r="AD530" s="223">
        <v>43311</v>
      </c>
      <c r="AE530" s="223">
        <v>43395</v>
      </c>
      <c r="AF530" s="147" t="s">
        <v>817</v>
      </c>
    </row>
    <row r="531" spans="16:32" x14ac:dyDescent="0.25">
      <c r="P531" s="147" t="s">
        <v>830</v>
      </c>
      <c r="Q531" s="147">
        <v>192</v>
      </c>
      <c r="R531" s="147"/>
      <c r="S531" s="147" t="s">
        <v>2024</v>
      </c>
      <c r="T531" s="147">
        <v>0</v>
      </c>
      <c r="U531" s="147" t="s">
        <v>2025</v>
      </c>
      <c r="V531" s="147" t="s">
        <v>967</v>
      </c>
      <c r="AB531" s="147" t="s">
        <v>1589</v>
      </c>
      <c r="AC531" s="147">
        <v>222</v>
      </c>
      <c r="AD531" s="223">
        <v>43311</v>
      </c>
      <c r="AE531" s="223">
        <v>43395</v>
      </c>
      <c r="AF531" s="147" t="s">
        <v>817</v>
      </c>
    </row>
    <row r="532" spans="16:32" x14ac:dyDescent="0.25">
      <c r="P532" s="147" t="s">
        <v>830</v>
      </c>
      <c r="Q532" s="147">
        <v>192</v>
      </c>
      <c r="R532" s="147"/>
      <c r="S532" s="147" t="s">
        <v>2026</v>
      </c>
      <c r="T532" s="147">
        <v>0</v>
      </c>
      <c r="U532" s="147" t="s">
        <v>2027</v>
      </c>
      <c r="V532" s="147" t="s">
        <v>967</v>
      </c>
      <c r="AB532" s="147" t="s">
        <v>2876</v>
      </c>
      <c r="AC532" s="147">
        <v>222</v>
      </c>
      <c r="AD532" s="223">
        <v>43311</v>
      </c>
      <c r="AE532" s="223">
        <v>43395</v>
      </c>
      <c r="AF532" s="147" t="s">
        <v>817</v>
      </c>
    </row>
    <row r="533" spans="16:32" x14ac:dyDescent="0.25">
      <c r="P533" s="147" t="s">
        <v>830</v>
      </c>
      <c r="Q533" s="147">
        <v>192</v>
      </c>
      <c r="R533" s="147"/>
      <c r="S533" s="147" t="s">
        <v>2028</v>
      </c>
      <c r="T533" s="147">
        <v>0</v>
      </c>
      <c r="U533" s="147" t="s">
        <v>2029</v>
      </c>
      <c r="V533" s="147" t="s">
        <v>967</v>
      </c>
      <c r="AB533" s="147" t="s">
        <v>4927</v>
      </c>
      <c r="AC533" s="147">
        <v>222</v>
      </c>
      <c r="AD533" s="223">
        <v>43311</v>
      </c>
      <c r="AE533" s="223">
        <v>43395</v>
      </c>
      <c r="AF533" s="147" t="s">
        <v>817</v>
      </c>
    </row>
    <row r="534" spans="16:32" x14ac:dyDescent="0.25">
      <c r="P534" s="147" t="s">
        <v>830</v>
      </c>
      <c r="Q534" s="147">
        <v>192</v>
      </c>
      <c r="R534" s="147"/>
      <c r="S534" s="147" t="s">
        <v>2030</v>
      </c>
      <c r="T534" s="147">
        <v>0</v>
      </c>
      <c r="U534" s="147" t="s">
        <v>2031</v>
      </c>
      <c r="V534" s="147" t="s">
        <v>967</v>
      </c>
      <c r="AB534" s="147" t="s">
        <v>4929</v>
      </c>
      <c r="AC534" s="147">
        <v>222</v>
      </c>
      <c r="AD534" s="223">
        <v>43311</v>
      </c>
      <c r="AE534" s="223">
        <v>43395</v>
      </c>
      <c r="AF534" s="147" t="s">
        <v>817</v>
      </c>
    </row>
    <row r="535" spans="16:32" x14ac:dyDescent="0.25">
      <c r="P535" s="147" t="s">
        <v>830</v>
      </c>
      <c r="Q535" s="147">
        <v>192</v>
      </c>
      <c r="R535" s="147"/>
      <c r="S535" s="147" t="s">
        <v>2032</v>
      </c>
      <c r="T535" s="147">
        <v>0</v>
      </c>
      <c r="U535" s="147" t="s">
        <v>2033</v>
      </c>
      <c r="V535" s="147" t="s">
        <v>967</v>
      </c>
      <c r="AB535" s="147" t="s">
        <v>4540</v>
      </c>
      <c r="AC535" s="147">
        <v>222</v>
      </c>
      <c r="AD535" s="223">
        <v>43311</v>
      </c>
      <c r="AE535" s="223">
        <v>43395</v>
      </c>
      <c r="AF535" s="147" t="s">
        <v>817</v>
      </c>
    </row>
    <row r="536" spans="16:32" x14ac:dyDescent="0.25">
      <c r="P536" s="147" t="s">
        <v>830</v>
      </c>
      <c r="Q536" s="147">
        <v>192</v>
      </c>
      <c r="R536" s="147"/>
      <c r="S536" s="147" t="s">
        <v>2034</v>
      </c>
      <c r="T536" s="147">
        <v>0</v>
      </c>
      <c r="U536" s="147" t="s">
        <v>2035</v>
      </c>
      <c r="V536" s="147" t="s">
        <v>967</v>
      </c>
      <c r="AB536" s="147" t="s">
        <v>3185</v>
      </c>
      <c r="AC536" s="147">
        <v>222</v>
      </c>
      <c r="AD536" s="223">
        <v>43311</v>
      </c>
      <c r="AE536" s="223">
        <v>43395</v>
      </c>
      <c r="AF536" s="147" t="s">
        <v>817</v>
      </c>
    </row>
    <row r="537" spans="16:32" x14ac:dyDescent="0.25">
      <c r="P537" s="147" t="s">
        <v>830</v>
      </c>
      <c r="Q537" s="147">
        <v>192</v>
      </c>
      <c r="R537" s="147"/>
      <c r="S537" s="147" t="s">
        <v>2036</v>
      </c>
      <c r="T537" s="147">
        <v>0</v>
      </c>
      <c r="U537" s="147" t="s">
        <v>2037</v>
      </c>
      <c r="V537" s="147" t="s">
        <v>967</v>
      </c>
      <c r="AB537" s="147" t="s">
        <v>2354</v>
      </c>
      <c r="AC537" s="147">
        <v>222</v>
      </c>
      <c r="AD537" s="223">
        <v>43311</v>
      </c>
      <c r="AE537" s="223">
        <v>43395</v>
      </c>
      <c r="AF537" s="147" t="s">
        <v>817</v>
      </c>
    </row>
    <row r="538" spans="16:32" x14ac:dyDescent="0.25">
      <c r="P538" s="147" t="s">
        <v>830</v>
      </c>
      <c r="Q538" s="147">
        <v>192</v>
      </c>
      <c r="R538" s="147"/>
      <c r="S538" s="147" t="s">
        <v>2038</v>
      </c>
      <c r="T538" s="147">
        <v>0</v>
      </c>
      <c r="U538" s="147" t="s">
        <v>2039</v>
      </c>
      <c r="V538" s="147" t="s">
        <v>967</v>
      </c>
      <c r="AB538" s="147" t="s">
        <v>4931</v>
      </c>
      <c r="AC538" s="147">
        <v>222</v>
      </c>
      <c r="AD538" s="223">
        <v>43311</v>
      </c>
      <c r="AE538" s="223">
        <v>43395</v>
      </c>
      <c r="AF538" s="147" t="s">
        <v>817</v>
      </c>
    </row>
    <row r="539" spans="16:32" x14ac:dyDescent="0.25">
      <c r="P539" s="147" t="s">
        <v>830</v>
      </c>
      <c r="Q539" s="147">
        <v>192</v>
      </c>
      <c r="R539" s="147"/>
      <c r="S539" s="147" t="s">
        <v>2040</v>
      </c>
      <c r="T539" s="147">
        <v>0</v>
      </c>
      <c r="U539" s="147" t="s">
        <v>2041</v>
      </c>
      <c r="V539" s="147" t="s">
        <v>967</v>
      </c>
      <c r="AB539" s="147" t="s">
        <v>4933</v>
      </c>
      <c r="AC539" s="147">
        <v>222</v>
      </c>
      <c r="AD539" s="223">
        <v>43311</v>
      </c>
      <c r="AE539" s="223">
        <v>43395</v>
      </c>
      <c r="AF539" s="147" t="s">
        <v>817</v>
      </c>
    </row>
    <row r="540" spans="16:32" x14ac:dyDescent="0.25">
      <c r="P540" s="147" t="s">
        <v>830</v>
      </c>
      <c r="Q540" s="147">
        <v>192</v>
      </c>
      <c r="R540" s="147"/>
      <c r="S540" s="147" t="s">
        <v>2042</v>
      </c>
      <c r="T540" s="147">
        <v>0</v>
      </c>
      <c r="U540" s="147" t="s">
        <v>2043</v>
      </c>
      <c r="V540" s="147" t="s">
        <v>967</v>
      </c>
      <c r="AB540" s="147" t="s">
        <v>4935</v>
      </c>
      <c r="AC540" s="147">
        <v>222</v>
      </c>
      <c r="AD540" s="223">
        <v>43311</v>
      </c>
      <c r="AE540" s="223">
        <v>43395</v>
      </c>
      <c r="AF540" s="147" t="s">
        <v>817</v>
      </c>
    </row>
    <row r="541" spans="16:32" x14ac:dyDescent="0.25">
      <c r="P541" s="147" t="s">
        <v>830</v>
      </c>
      <c r="Q541" s="147">
        <v>192</v>
      </c>
      <c r="R541" s="147"/>
      <c r="S541" s="147" t="s">
        <v>2044</v>
      </c>
      <c r="T541" s="147">
        <v>0</v>
      </c>
      <c r="U541" s="147" t="s">
        <v>2045</v>
      </c>
      <c r="V541" s="147" t="s">
        <v>967</v>
      </c>
      <c r="AB541" s="147" t="s">
        <v>1593</v>
      </c>
      <c r="AC541" s="147">
        <v>222</v>
      </c>
      <c r="AD541" s="223">
        <v>43311</v>
      </c>
      <c r="AE541" s="223">
        <v>43395</v>
      </c>
      <c r="AF541" s="147" t="s">
        <v>817</v>
      </c>
    </row>
    <row r="542" spans="16:32" x14ac:dyDescent="0.25">
      <c r="P542" s="147" t="s">
        <v>830</v>
      </c>
      <c r="Q542" s="147">
        <v>192</v>
      </c>
      <c r="R542" s="147"/>
      <c r="S542" s="147" t="s">
        <v>2046</v>
      </c>
      <c r="T542" s="147">
        <v>0</v>
      </c>
      <c r="U542" s="147" t="s">
        <v>2047</v>
      </c>
      <c r="V542" s="147" t="s">
        <v>967</v>
      </c>
      <c r="AB542" s="147" t="s">
        <v>2356</v>
      </c>
      <c r="AC542" s="147">
        <v>222</v>
      </c>
      <c r="AD542" s="223">
        <v>43311</v>
      </c>
      <c r="AE542" s="223">
        <v>43395</v>
      </c>
      <c r="AF542" s="147" t="s">
        <v>817</v>
      </c>
    </row>
    <row r="543" spans="16:32" x14ac:dyDescent="0.25">
      <c r="P543" s="147" t="s">
        <v>830</v>
      </c>
      <c r="Q543" s="147">
        <v>192</v>
      </c>
      <c r="R543" s="147"/>
      <c r="S543" s="147" t="s">
        <v>2048</v>
      </c>
      <c r="T543" s="147">
        <v>0</v>
      </c>
      <c r="U543" s="147" t="s">
        <v>2049</v>
      </c>
      <c r="V543" s="147" t="s">
        <v>967</v>
      </c>
      <c r="AB543" s="147" t="s">
        <v>1595</v>
      </c>
      <c r="AC543" s="147">
        <v>222</v>
      </c>
      <c r="AD543" s="223">
        <v>43311</v>
      </c>
      <c r="AE543" s="223">
        <v>43395</v>
      </c>
      <c r="AF543" s="147" t="s">
        <v>817</v>
      </c>
    </row>
    <row r="544" spans="16:32" x14ac:dyDescent="0.25">
      <c r="P544" s="147" t="s">
        <v>830</v>
      </c>
      <c r="Q544" s="147">
        <v>192</v>
      </c>
      <c r="R544" s="147"/>
      <c r="S544" s="147" t="s">
        <v>2050</v>
      </c>
      <c r="T544" s="147">
        <v>0</v>
      </c>
      <c r="U544" s="147" t="s">
        <v>2051</v>
      </c>
      <c r="V544" s="147" t="s">
        <v>967</v>
      </c>
      <c r="AB544" s="147" t="s">
        <v>2358</v>
      </c>
      <c r="AC544" s="147">
        <v>222</v>
      </c>
      <c r="AD544" s="223">
        <v>43311</v>
      </c>
      <c r="AE544" s="223">
        <v>43395</v>
      </c>
      <c r="AF544" s="147" t="s">
        <v>817</v>
      </c>
    </row>
    <row r="545" spans="16:32" x14ac:dyDescent="0.25">
      <c r="P545" s="147" t="s">
        <v>830</v>
      </c>
      <c r="Q545" s="147">
        <v>192</v>
      </c>
      <c r="R545" s="147"/>
      <c r="S545" s="147" t="s">
        <v>2052</v>
      </c>
      <c r="T545" s="147">
        <v>0</v>
      </c>
      <c r="U545" s="147" t="s">
        <v>2053</v>
      </c>
      <c r="V545" s="147" t="s">
        <v>967</v>
      </c>
      <c r="AB545" s="147" t="s">
        <v>2880</v>
      </c>
      <c r="AC545" s="147">
        <v>222</v>
      </c>
      <c r="AD545" s="223">
        <v>43311</v>
      </c>
      <c r="AE545" s="223">
        <v>43395</v>
      </c>
      <c r="AF545" s="147" t="s">
        <v>817</v>
      </c>
    </row>
    <row r="546" spans="16:32" x14ac:dyDescent="0.25">
      <c r="P546" s="147" t="s">
        <v>830</v>
      </c>
      <c r="Q546" s="147">
        <v>192</v>
      </c>
      <c r="R546" s="147"/>
      <c r="S546" s="147" t="s">
        <v>2054</v>
      </c>
      <c r="T546" s="147">
        <v>0</v>
      </c>
      <c r="U546" s="147" t="s">
        <v>2055</v>
      </c>
      <c r="V546" s="147" t="s">
        <v>967</v>
      </c>
      <c r="AB546" s="147" t="s">
        <v>3966</v>
      </c>
      <c r="AC546" s="147">
        <v>222</v>
      </c>
      <c r="AD546" s="223">
        <v>43311</v>
      </c>
      <c r="AE546" s="223">
        <v>43395</v>
      </c>
      <c r="AF546" s="147" t="s">
        <v>817</v>
      </c>
    </row>
    <row r="547" spans="16:32" x14ac:dyDescent="0.25">
      <c r="P547" s="147" t="s">
        <v>830</v>
      </c>
      <c r="Q547" s="147">
        <v>192</v>
      </c>
      <c r="R547" s="147"/>
      <c r="S547" s="147" t="s">
        <v>2056</v>
      </c>
      <c r="T547" s="147">
        <v>0</v>
      </c>
      <c r="U547" s="147" t="s">
        <v>2057</v>
      </c>
      <c r="V547" s="147" t="s">
        <v>967</v>
      </c>
      <c r="AB547" s="147" t="s">
        <v>1605</v>
      </c>
      <c r="AC547" s="147">
        <v>222</v>
      </c>
      <c r="AD547" s="223">
        <v>43311</v>
      </c>
      <c r="AE547" s="223">
        <v>43395</v>
      </c>
      <c r="AF547" s="147" t="s">
        <v>817</v>
      </c>
    </row>
    <row r="548" spans="16:32" x14ac:dyDescent="0.25">
      <c r="P548" s="147" t="s">
        <v>830</v>
      </c>
      <c r="Q548" s="147">
        <v>192</v>
      </c>
      <c r="R548" s="147"/>
      <c r="S548" s="147" t="s">
        <v>2058</v>
      </c>
      <c r="T548" s="147">
        <v>0</v>
      </c>
      <c r="U548" s="147" t="s">
        <v>2059</v>
      </c>
      <c r="V548" s="147" t="s">
        <v>967</v>
      </c>
      <c r="AB548" s="147" t="s">
        <v>2884</v>
      </c>
      <c r="AC548" s="147">
        <v>222</v>
      </c>
      <c r="AD548" s="223">
        <v>43311</v>
      </c>
      <c r="AE548" s="223">
        <v>43395</v>
      </c>
      <c r="AF548" s="147" t="s">
        <v>817</v>
      </c>
    </row>
    <row r="549" spans="16:32" x14ac:dyDescent="0.25">
      <c r="P549" s="147" t="s">
        <v>830</v>
      </c>
      <c r="Q549" s="147">
        <v>192</v>
      </c>
      <c r="R549" s="147"/>
      <c r="S549" s="147" t="s">
        <v>2060</v>
      </c>
      <c r="T549" s="147">
        <v>0</v>
      </c>
      <c r="U549" s="147" t="s">
        <v>2061</v>
      </c>
      <c r="V549" s="147" t="s">
        <v>967</v>
      </c>
      <c r="AB549" s="147" t="s">
        <v>2886</v>
      </c>
      <c r="AC549" s="147">
        <v>222</v>
      </c>
      <c r="AD549" s="223">
        <v>43311</v>
      </c>
      <c r="AE549" s="223">
        <v>43395</v>
      </c>
      <c r="AF549" s="147" t="s">
        <v>817</v>
      </c>
    </row>
    <row r="550" spans="16:32" x14ac:dyDescent="0.25">
      <c r="P550" s="147" t="s">
        <v>830</v>
      </c>
      <c r="Q550" s="147">
        <v>192</v>
      </c>
      <c r="R550" s="147"/>
      <c r="S550" s="147" t="s">
        <v>2062</v>
      </c>
      <c r="T550" s="147">
        <v>0</v>
      </c>
      <c r="U550" s="147" t="s">
        <v>2063</v>
      </c>
      <c r="V550" s="147" t="s">
        <v>967</v>
      </c>
      <c r="AB550" s="147" t="s">
        <v>4937</v>
      </c>
      <c r="AC550" s="147">
        <v>222</v>
      </c>
      <c r="AD550" s="223">
        <v>43311</v>
      </c>
      <c r="AE550" s="223">
        <v>43395</v>
      </c>
      <c r="AF550" s="147" t="s">
        <v>817</v>
      </c>
    </row>
    <row r="551" spans="16:32" x14ac:dyDescent="0.25">
      <c r="P551" s="147" t="s">
        <v>830</v>
      </c>
      <c r="Q551" s="147">
        <v>192</v>
      </c>
      <c r="R551" s="147"/>
      <c r="S551" s="147" t="s">
        <v>2064</v>
      </c>
      <c r="T551" s="147">
        <v>0</v>
      </c>
      <c r="U551" s="147" t="s">
        <v>2065</v>
      </c>
      <c r="V551" s="147" t="s">
        <v>967</v>
      </c>
      <c r="AB551" s="147" t="s">
        <v>1611</v>
      </c>
      <c r="AC551" s="147">
        <v>222</v>
      </c>
      <c r="AD551" s="223">
        <v>43311</v>
      </c>
      <c r="AE551" s="223">
        <v>43395</v>
      </c>
      <c r="AF551" s="147" t="s">
        <v>817</v>
      </c>
    </row>
    <row r="552" spans="16:32" x14ac:dyDescent="0.25">
      <c r="P552" s="147" t="s">
        <v>830</v>
      </c>
      <c r="Q552" s="147">
        <v>192</v>
      </c>
      <c r="R552" s="147"/>
      <c r="S552" s="147" t="s">
        <v>2066</v>
      </c>
      <c r="T552" s="147">
        <v>0</v>
      </c>
      <c r="U552" s="147" t="s">
        <v>2067</v>
      </c>
      <c r="V552" s="147" t="s">
        <v>967</v>
      </c>
      <c r="AB552" s="147" t="s">
        <v>2890</v>
      </c>
      <c r="AC552" s="147">
        <v>222</v>
      </c>
      <c r="AD552" s="223">
        <v>43311</v>
      </c>
      <c r="AE552" s="223">
        <v>43395</v>
      </c>
      <c r="AF552" s="147" t="s">
        <v>817</v>
      </c>
    </row>
    <row r="553" spans="16:32" x14ac:dyDescent="0.25">
      <c r="P553" s="147" t="s">
        <v>830</v>
      </c>
      <c r="Q553" s="147">
        <v>192</v>
      </c>
      <c r="R553" s="147"/>
      <c r="S553" s="147" t="s">
        <v>2068</v>
      </c>
      <c r="T553" s="147">
        <v>0</v>
      </c>
      <c r="U553" s="147" t="s">
        <v>2069</v>
      </c>
      <c r="V553" s="147" t="s">
        <v>967</v>
      </c>
      <c r="AB553" s="147" t="s">
        <v>1613</v>
      </c>
      <c r="AC553" s="147">
        <v>222</v>
      </c>
      <c r="AD553" s="223">
        <v>43311</v>
      </c>
      <c r="AE553" s="223">
        <v>43395</v>
      </c>
      <c r="AF553" s="147" t="s">
        <v>817</v>
      </c>
    </row>
    <row r="554" spans="16:32" x14ac:dyDescent="0.25">
      <c r="P554" s="147" t="s">
        <v>830</v>
      </c>
      <c r="Q554" s="147">
        <v>192</v>
      </c>
      <c r="R554" s="147"/>
      <c r="S554" s="147" t="s">
        <v>2070</v>
      </c>
      <c r="T554" s="147">
        <v>0</v>
      </c>
      <c r="U554" s="147" t="s">
        <v>2071</v>
      </c>
      <c r="V554" s="147" t="s">
        <v>967</v>
      </c>
      <c r="AB554" s="147" t="s">
        <v>1615</v>
      </c>
      <c r="AC554" s="147">
        <v>222</v>
      </c>
      <c r="AD554" s="223">
        <v>43311</v>
      </c>
      <c r="AE554" s="223">
        <v>43395</v>
      </c>
      <c r="AF554" s="147" t="s">
        <v>817</v>
      </c>
    </row>
    <row r="555" spans="16:32" x14ac:dyDescent="0.25">
      <c r="P555" s="147" t="s">
        <v>830</v>
      </c>
      <c r="Q555" s="147">
        <v>192</v>
      </c>
      <c r="R555" s="147"/>
      <c r="S555" s="147" t="s">
        <v>2072</v>
      </c>
      <c r="T555" s="147">
        <v>0</v>
      </c>
      <c r="U555" s="147" t="s">
        <v>2073</v>
      </c>
      <c r="V555" s="147" t="s">
        <v>967</v>
      </c>
      <c r="AB555" s="147" t="s">
        <v>3189</v>
      </c>
      <c r="AC555" s="147">
        <v>222</v>
      </c>
      <c r="AD555" s="223">
        <v>43311</v>
      </c>
      <c r="AE555" s="223">
        <v>43395</v>
      </c>
      <c r="AF555" s="147" t="s">
        <v>817</v>
      </c>
    </row>
    <row r="556" spans="16:32" x14ac:dyDescent="0.25">
      <c r="P556" s="147" t="s">
        <v>830</v>
      </c>
      <c r="Q556" s="147">
        <v>192</v>
      </c>
      <c r="R556" s="147"/>
      <c r="S556" s="147" t="s">
        <v>2074</v>
      </c>
      <c r="T556" s="147">
        <v>0</v>
      </c>
      <c r="U556" s="147" t="s">
        <v>2075</v>
      </c>
      <c r="V556" s="147" t="s">
        <v>967</v>
      </c>
      <c r="AB556" s="147" t="s">
        <v>1621</v>
      </c>
      <c r="AC556" s="147">
        <v>222</v>
      </c>
      <c r="AD556" s="223">
        <v>43311</v>
      </c>
      <c r="AE556" s="223">
        <v>43395</v>
      </c>
      <c r="AF556" s="147" t="s">
        <v>817</v>
      </c>
    </row>
    <row r="557" spans="16:32" x14ac:dyDescent="0.25">
      <c r="P557" s="147" t="s">
        <v>830</v>
      </c>
      <c r="Q557" s="147">
        <v>192</v>
      </c>
      <c r="R557" s="147"/>
      <c r="S557" s="147" t="s">
        <v>2076</v>
      </c>
      <c r="T557" s="147">
        <v>0</v>
      </c>
      <c r="U557" s="147" t="s">
        <v>2077</v>
      </c>
      <c r="V557" s="147" t="s">
        <v>967</v>
      </c>
      <c r="AB557" s="147" t="s">
        <v>4706</v>
      </c>
      <c r="AC557" s="147">
        <v>222</v>
      </c>
      <c r="AD557" s="223">
        <v>43311</v>
      </c>
      <c r="AE557" s="223">
        <v>43395</v>
      </c>
      <c r="AF557" s="147" t="s">
        <v>817</v>
      </c>
    </row>
    <row r="558" spans="16:32" x14ac:dyDescent="0.25">
      <c r="P558" s="147" t="s">
        <v>830</v>
      </c>
      <c r="Q558" s="147">
        <v>192</v>
      </c>
      <c r="R558" s="147"/>
      <c r="S558" s="147" t="s">
        <v>2078</v>
      </c>
      <c r="T558" s="147">
        <v>0</v>
      </c>
      <c r="U558" s="147" t="s">
        <v>2079</v>
      </c>
      <c r="V558" s="147" t="s">
        <v>967</v>
      </c>
      <c r="AB558" s="147" t="s">
        <v>3696</v>
      </c>
      <c r="AC558" s="147">
        <v>222</v>
      </c>
      <c r="AD558" s="223">
        <v>43311</v>
      </c>
      <c r="AE558" s="223">
        <v>43395</v>
      </c>
      <c r="AF558" s="147" t="s">
        <v>817</v>
      </c>
    </row>
    <row r="559" spans="16:32" x14ac:dyDescent="0.25">
      <c r="P559" s="147" t="s">
        <v>830</v>
      </c>
      <c r="Q559" s="147">
        <v>192</v>
      </c>
      <c r="R559" s="147"/>
      <c r="S559" s="147" t="s">
        <v>2080</v>
      </c>
      <c r="T559" s="147">
        <v>0</v>
      </c>
      <c r="U559" s="147" t="s">
        <v>2081</v>
      </c>
      <c r="V559" s="147" t="s">
        <v>967</v>
      </c>
      <c r="AB559" s="147" t="s">
        <v>1623</v>
      </c>
      <c r="AC559" s="147">
        <v>222</v>
      </c>
      <c r="AD559" s="223">
        <v>43311</v>
      </c>
      <c r="AE559" s="223">
        <v>43395</v>
      </c>
      <c r="AF559" s="147" t="s">
        <v>817</v>
      </c>
    </row>
    <row r="560" spans="16:32" x14ac:dyDescent="0.25">
      <c r="P560" s="147" t="s">
        <v>830</v>
      </c>
      <c r="Q560" s="147">
        <v>192</v>
      </c>
      <c r="R560" s="147"/>
      <c r="S560" s="147" t="s">
        <v>2082</v>
      </c>
      <c r="T560" s="147">
        <v>0</v>
      </c>
      <c r="U560" s="147" t="s">
        <v>2083</v>
      </c>
      <c r="V560" s="147" t="s">
        <v>967</v>
      </c>
      <c r="AB560" s="147" t="s">
        <v>1625</v>
      </c>
      <c r="AC560" s="147">
        <v>222</v>
      </c>
      <c r="AD560" s="223">
        <v>43311</v>
      </c>
      <c r="AE560" s="223">
        <v>43395</v>
      </c>
      <c r="AF560" s="147" t="s">
        <v>817</v>
      </c>
    </row>
    <row r="561" spans="16:32" x14ac:dyDescent="0.25">
      <c r="P561" s="147" t="s">
        <v>830</v>
      </c>
      <c r="Q561" s="147">
        <v>192</v>
      </c>
      <c r="R561" s="147"/>
      <c r="S561" s="147" t="s">
        <v>2084</v>
      </c>
      <c r="T561" s="147">
        <v>0</v>
      </c>
      <c r="U561" s="147" t="s">
        <v>2085</v>
      </c>
      <c r="V561" s="147" t="s">
        <v>967</v>
      </c>
      <c r="AB561" s="147" t="s">
        <v>3968</v>
      </c>
      <c r="AC561" s="147">
        <v>222</v>
      </c>
      <c r="AD561" s="223">
        <v>43311</v>
      </c>
      <c r="AE561" s="223">
        <v>43395</v>
      </c>
      <c r="AF561" s="147" t="s">
        <v>817</v>
      </c>
    </row>
    <row r="562" spans="16:32" x14ac:dyDescent="0.25">
      <c r="P562" s="147" t="s">
        <v>830</v>
      </c>
      <c r="Q562" s="147">
        <v>192</v>
      </c>
      <c r="R562" s="147"/>
      <c r="S562" s="147" t="s">
        <v>2086</v>
      </c>
      <c r="T562" s="147">
        <v>0</v>
      </c>
      <c r="U562" s="147" t="s">
        <v>2087</v>
      </c>
      <c r="V562" s="147" t="s">
        <v>967</v>
      </c>
      <c r="AB562" s="147" t="s">
        <v>4708</v>
      </c>
      <c r="AC562" s="147">
        <v>222</v>
      </c>
      <c r="AD562" s="223">
        <v>43311</v>
      </c>
      <c r="AE562" s="223">
        <v>43395</v>
      </c>
      <c r="AF562" s="147" t="s">
        <v>817</v>
      </c>
    </row>
    <row r="563" spans="16:32" x14ac:dyDescent="0.25">
      <c r="P563" s="147" t="s">
        <v>830</v>
      </c>
      <c r="Q563" s="147">
        <v>192</v>
      </c>
      <c r="R563" s="147"/>
      <c r="S563" s="147" t="s">
        <v>2088</v>
      </c>
      <c r="T563" s="147">
        <v>0</v>
      </c>
      <c r="U563" s="147" t="s">
        <v>2089</v>
      </c>
      <c r="V563" s="147" t="s">
        <v>967</v>
      </c>
      <c r="AB563" s="147" t="s">
        <v>1637</v>
      </c>
      <c r="AC563" s="147">
        <v>222</v>
      </c>
      <c r="AD563" s="223">
        <v>43311</v>
      </c>
      <c r="AE563" s="223">
        <v>43395</v>
      </c>
      <c r="AF563" s="147" t="s">
        <v>817</v>
      </c>
    </row>
    <row r="564" spans="16:32" x14ac:dyDescent="0.25">
      <c r="P564" s="147" t="s">
        <v>830</v>
      </c>
      <c r="Q564" s="147">
        <v>192</v>
      </c>
      <c r="R564" s="147"/>
      <c r="S564" s="147" t="s">
        <v>2090</v>
      </c>
      <c r="T564" s="147">
        <v>0</v>
      </c>
      <c r="U564" s="147" t="s">
        <v>2091</v>
      </c>
      <c r="V564" s="147" t="s">
        <v>967</v>
      </c>
      <c r="AB564" s="147" t="s">
        <v>2368</v>
      </c>
      <c r="AC564" s="147">
        <v>222</v>
      </c>
      <c r="AD564" s="223">
        <v>43311</v>
      </c>
      <c r="AE564" s="223">
        <v>43395</v>
      </c>
      <c r="AF564" s="147" t="s">
        <v>817</v>
      </c>
    </row>
    <row r="565" spans="16:32" x14ac:dyDescent="0.25">
      <c r="P565" s="147" t="s">
        <v>830</v>
      </c>
      <c r="Q565" s="147">
        <v>192</v>
      </c>
      <c r="R565" s="147"/>
      <c r="S565" s="147" t="s">
        <v>2092</v>
      </c>
      <c r="T565" s="147">
        <v>0</v>
      </c>
      <c r="U565" s="147" t="s">
        <v>2093</v>
      </c>
      <c r="V565" s="147" t="s">
        <v>967</v>
      </c>
      <c r="AB565" s="147" t="s">
        <v>1639</v>
      </c>
      <c r="AC565" s="147">
        <v>222</v>
      </c>
      <c r="AD565" s="223">
        <v>43311</v>
      </c>
      <c r="AE565" s="223">
        <v>43395</v>
      </c>
      <c r="AF565" s="147" t="s">
        <v>817</v>
      </c>
    </row>
    <row r="566" spans="16:32" x14ac:dyDescent="0.25">
      <c r="P566" s="147" t="s">
        <v>830</v>
      </c>
      <c r="Q566" s="147">
        <v>192</v>
      </c>
      <c r="R566" s="147"/>
      <c r="S566" s="147" t="s">
        <v>2094</v>
      </c>
      <c r="T566" s="147">
        <v>0</v>
      </c>
      <c r="U566" s="147" t="s">
        <v>2095</v>
      </c>
      <c r="V566" s="147" t="s">
        <v>967</v>
      </c>
      <c r="AB566" s="147" t="s">
        <v>4939</v>
      </c>
      <c r="AC566" s="147">
        <v>222</v>
      </c>
      <c r="AD566" s="223">
        <v>43311</v>
      </c>
      <c r="AE566" s="223">
        <v>43395</v>
      </c>
      <c r="AF566" s="147" t="s">
        <v>817</v>
      </c>
    </row>
    <row r="567" spans="16:32" x14ac:dyDescent="0.25">
      <c r="P567" s="147" t="s">
        <v>830</v>
      </c>
      <c r="Q567" s="147">
        <v>192</v>
      </c>
      <c r="R567" s="147"/>
      <c r="S567" s="147" t="s">
        <v>2096</v>
      </c>
      <c r="T567" s="147">
        <v>0</v>
      </c>
      <c r="U567" s="147" t="s">
        <v>2097</v>
      </c>
      <c r="V567" s="147" t="s">
        <v>967</v>
      </c>
      <c r="AB567" s="147" t="s">
        <v>3700</v>
      </c>
      <c r="AC567" s="147">
        <v>222</v>
      </c>
      <c r="AD567" s="223">
        <v>43311</v>
      </c>
      <c r="AE567" s="223">
        <v>43395</v>
      </c>
      <c r="AF567" s="147" t="s">
        <v>817</v>
      </c>
    </row>
    <row r="568" spans="16:32" x14ac:dyDescent="0.25">
      <c r="P568" s="147" t="s">
        <v>830</v>
      </c>
      <c r="Q568" s="147">
        <v>192</v>
      </c>
      <c r="R568" s="147"/>
      <c r="S568" s="147" t="s">
        <v>2098</v>
      </c>
      <c r="T568" s="147">
        <v>0</v>
      </c>
      <c r="U568" s="147" t="s">
        <v>2099</v>
      </c>
      <c r="V568" s="147" t="s">
        <v>967</v>
      </c>
      <c r="AB568" s="147" t="s">
        <v>3915</v>
      </c>
      <c r="AC568" s="147">
        <v>222</v>
      </c>
      <c r="AD568" s="223">
        <v>43311</v>
      </c>
      <c r="AE568" s="223">
        <v>43395</v>
      </c>
      <c r="AF568" s="147" t="s">
        <v>817</v>
      </c>
    </row>
    <row r="569" spans="16:32" x14ac:dyDescent="0.25">
      <c r="P569" s="147" t="s">
        <v>830</v>
      </c>
      <c r="Q569" s="147">
        <v>192</v>
      </c>
      <c r="R569" s="147"/>
      <c r="S569" s="147" t="s">
        <v>2100</v>
      </c>
      <c r="T569" s="147">
        <v>0</v>
      </c>
      <c r="U569" s="147" t="s">
        <v>2101</v>
      </c>
      <c r="V569" s="147" t="s">
        <v>967</v>
      </c>
      <c r="AB569" s="147" t="s">
        <v>2370</v>
      </c>
      <c r="AC569" s="147">
        <v>222</v>
      </c>
      <c r="AD569" s="223">
        <v>43311</v>
      </c>
      <c r="AE569" s="223">
        <v>43395</v>
      </c>
      <c r="AF569" s="147" t="s">
        <v>817</v>
      </c>
    </row>
    <row r="570" spans="16:32" x14ac:dyDescent="0.25">
      <c r="P570" s="147" t="s">
        <v>830</v>
      </c>
      <c r="Q570" s="147">
        <v>192</v>
      </c>
      <c r="R570" s="147"/>
      <c r="S570" s="147" t="s">
        <v>2102</v>
      </c>
      <c r="T570" s="147">
        <v>0</v>
      </c>
      <c r="U570" s="147" t="s">
        <v>2103</v>
      </c>
      <c r="V570" s="147" t="s">
        <v>967</v>
      </c>
      <c r="AB570" s="147" t="s">
        <v>3702</v>
      </c>
      <c r="AC570" s="147">
        <v>222</v>
      </c>
      <c r="AD570" s="223">
        <v>43311</v>
      </c>
      <c r="AE570" s="223">
        <v>43395</v>
      </c>
      <c r="AF570" s="147" t="s">
        <v>817</v>
      </c>
    </row>
    <row r="571" spans="16:32" x14ac:dyDescent="0.25">
      <c r="P571" s="147" t="s">
        <v>830</v>
      </c>
      <c r="Q571" s="147">
        <v>192</v>
      </c>
      <c r="R571" s="147"/>
      <c r="S571" s="147" t="s">
        <v>2104</v>
      </c>
      <c r="T571" s="147">
        <v>0</v>
      </c>
      <c r="U571" s="147" t="s">
        <v>2105</v>
      </c>
      <c r="V571" s="147" t="s">
        <v>967</v>
      </c>
      <c r="AB571" s="147" t="s">
        <v>3369</v>
      </c>
      <c r="AC571" s="147">
        <v>222</v>
      </c>
      <c r="AD571" s="223">
        <v>43311</v>
      </c>
      <c r="AE571" s="223">
        <v>43395</v>
      </c>
      <c r="AF571" s="147" t="s">
        <v>817</v>
      </c>
    </row>
    <row r="572" spans="16:32" x14ac:dyDescent="0.25">
      <c r="P572" s="147" t="s">
        <v>830</v>
      </c>
      <c r="Q572" s="147">
        <v>192</v>
      </c>
      <c r="R572" s="147"/>
      <c r="S572" s="147" t="s">
        <v>2106</v>
      </c>
      <c r="T572" s="147">
        <v>0</v>
      </c>
      <c r="U572" s="147" t="s">
        <v>2107</v>
      </c>
      <c r="V572" s="147" t="s">
        <v>967</v>
      </c>
      <c r="AB572" s="147" t="s">
        <v>1647</v>
      </c>
      <c r="AC572" s="147">
        <v>222</v>
      </c>
      <c r="AD572" s="223">
        <v>43311</v>
      </c>
      <c r="AE572" s="223">
        <v>43395</v>
      </c>
      <c r="AF572" s="147" t="s">
        <v>817</v>
      </c>
    </row>
    <row r="573" spans="16:32" x14ac:dyDescent="0.25">
      <c r="P573" s="147" t="s">
        <v>830</v>
      </c>
      <c r="Q573" s="147">
        <v>192</v>
      </c>
      <c r="R573" s="147"/>
      <c r="S573" s="147" t="s">
        <v>2108</v>
      </c>
      <c r="T573" s="147">
        <v>0</v>
      </c>
      <c r="U573" s="147" t="s">
        <v>2109</v>
      </c>
      <c r="V573" s="147" t="s">
        <v>967</v>
      </c>
      <c r="AB573" s="147" t="s">
        <v>1649</v>
      </c>
      <c r="AC573" s="147">
        <v>222</v>
      </c>
      <c r="AD573" s="223">
        <v>43311</v>
      </c>
      <c r="AE573" s="223">
        <v>43395</v>
      </c>
      <c r="AF573" s="147" t="s">
        <v>817</v>
      </c>
    </row>
    <row r="574" spans="16:32" x14ac:dyDescent="0.25">
      <c r="P574" s="147" t="s">
        <v>830</v>
      </c>
      <c r="Q574" s="147">
        <v>192</v>
      </c>
      <c r="R574" s="147"/>
      <c r="S574" s="147" t="s">
        <v>2110</v>
      </c>
      <c r="T574" s="147">
        <v>0</v>
      </c>
      <c r="U574" s="147" t="s">
        <v>2111</v>
      </c>
      <c r="V574" s="147" t="s">
        <v>967</v>
      </c>
      <c r="AB574" s="147" t="s">
        <v>3704</v>
      </c>
      <c r="AC574" s="147">
        <v>222</v>
      </c>
      <c r="AD574" s="223">
        <v>43311</v>
      </c>
      <c r="AE574" s="223">
        <v>43395</v>
      </c>
      <c r="AF574" s="147" t="s">
        <v>817</v>
      </c>
    </row>
    <row r="575" spans="16:32" x14ac:dyDescent="0.25">
      <c r="P575" s="147" t="s">
        <v>830</v>
      </c>
      <c r="Q575" s="147">
        <v>192</v>
      </c>
      <c r="R575" s="147"/>
      <c r="S575" s="147" t="s">
        <v>2112</v>
      </c>
      <c r="T575" s="147">
        <v>0</v>
      </c>
      <c r="U575" s="147" t="s">
        <v>2113</v>
      </c>
      <c r="V575" s="147" t="s">
        <v>967</v>
      </c>
      <c r="AB575" s="147" t="s">
        <v>1651</v>
      </c>
      <c r="AC575" s="147">
        <v>222</v>
      </c>
      <c r="AD575" s="223">
        <v>43311</v>
      </c>
      <c r="AE575" s="223">
        <v>43395</v>
      </c>
      <c r="AF575" s="147" t="s">
        <v>817</v>
      </c>
    </row>
    <row r="576" spans="16:32" x14ac:dyDescent="0.25">
      <c r="P576" s="147" t="s">
        <v>830</v>
      </c>
      <c r="Q576" s="147">
        <v>192</v>
      </c>
      <c r="R576" s="147"/>
      <c r="S576" s="147" t="s">
        <v>2114</v>
      </c>
      <c r="T576" s="147">
        <v>0</v>
      </c>
      <c r="U576" s="147" t="s">
        <v>2115</v>
      </c>
      <c r="V576" s="147" t="s">
        <v>967</v>
      </c>
      <c r="AB576" s="147" t="s">
        <v>4542</v>
      </c>
      <c r="AC576" s="147">
        <v>222</v>
      </c>
      <c r="AD576" s="223">
        <v>43311</v>
      </c>
      <c r="AE576" s="223">
        <v>43395</v>
      </c>
      <c r="AF576" s="147" t="s">
        <v>817</v>
      </c>
    </row>
    <row r="577" spans="16:32" x14ac:dyDescent="0.25">
      <c r="P577" s="147" t="s">
        <v>830</v>
      </c>
      <c r="Q577" s="147">
        <v>192</v>
      </c>
      <c r="R577" s="147"/>
      <c r="S577" s="147" t="s">
        <v>2116</v>
      </c>
      <c r="T577" s="147">
        <v>0</v>
      </c>
      <c r="U577" s="147" t="s">
        <v>2117</v>
      </c>
      <c r="V577" s="147" t="s">
        <v>967</v>
      </c>
      <c r="AB577" s="147" t="s">
        <v>1655</v>
      </c>
      <c r="AC577" s="147">
        <v>222</v>
      </c>
      <c r="AD577" s="223">
        <v>43311</v>
      </c>
      <c r="AE577" s="223">
        <v>43395</v>
      </c>
      <c r="AF577" s="147" t="s">
        <v>817</v>
      </c>
    </row>
    <row r="578" spans="16:32" x14ac:dyDescent="0.25">
      <c r="P578" s="147" t="s">
        <v>830</v>
      </c>
      <c r="Q578" s="147">
        <v>192</v>
      </c>
      <c r="R578" s="147"/>
      <c r="S578" s="147" t="s">
        <v>2118</v>
      </c>
      <c r="T578" s="147">
        <v>0</v>
      </c>
      <c r="U578" s="147" t="s">
        <v>2119</v>
      </c>
      <c r="V578" s="147" t="s">
        <v>967</v>
      </c>
      <c r="AB578" s="147" t="s">
        <v>3555</v>
      </c>
      <c r="AC578" s="147">
        <v>222</v>
      </c>
      <c r="AD578" s="223">
        <v>43311</v>
      </c>
      <c r="AE578" s="223">
        <v>43395</v>
      </c>
      <c r="AF578" s="147" t="s">
        <v>817</v>
      </c>
    </row>
    <row r="579" spans="16:32" x14ac:dyDescent="0.25">
      <c r="P579" s="147" t="s">
        <v>830</v>
      </c>
      <c r="Q579" s="147">
        <v>192</v>
      </c>
      <c r="R579" s="147"/>
      <c r="S579" s="147" t="s">
        <v>2120</v>
      </c>
      <c r="T579" s="147">
        <v>0</v>
      </c>
      <c r="U579" s="147" t="s">
        <v>2121</v>
      </c>
      <c r="V579" s="147" t="s">
        <v>967</v>
      </c>
      <c r="AB579" s="147" t="s">
        <v>2372</v>
      </c>
      <c r="AC579" s="147">
        <v>222</v>
      </c>
      <c r="AD579" s="223">
        <v>43311</v>
      </c>
      <c r="AE579" s="223">
        <v>43395</v>
      </c>
      <c r="AF579" s="147" t="s">
        <v>817</v>
      </c>
    </row>
    <row r="580" spans="16:32" x14ac:dyDescent="0.25">
      <c r="P580" s="147" t="s">
        <v>830</v>
      </c>
      <c r="Q580" s="147">
        <v>192</v>
      </c>
      <c r="R580" s="147"/>
      <c r="S580" s="147" t="s">
        <v>2122</v>
      </c>
      <c r="T580" s="147">
        <v>0</v>
      </c>
      <c r="U580" s="147" t="s">
        <v>2123</v>
      </c>
      <c r="V580" s="147" t="s">
        <v>967</v>
      </c>
      <c r="AB580" s="147" t="s">
        <v>2896</v>
      </c>
      <c r="AC580" s="147">
        <v>222</v>
      </c>
      <c r="AD580" s="223">
        <v>43311</v>
      </c>
      <c r="AE580" s="223">
        <v>43395</v>
      </c>
      <c r="AF580" s="147" t="s">
        <v>817</v>
      </c>
    </row>
    <row r="581" spans="16:32" x14ac:dyDescent="0.25">
      <c r="P581" s="147" t="s">
        <v>830</v>
      </c>
      <c r="Q581" s="147">
        <v>192</v>
      </c>
      <c r="R581" s="147"/>
      <c r="S581" s="147" t="s">
        <v>2124</v>
      </c>
      <c r="T581" s="147">
        <v>0</v>
      </c>
      <c r="U581" s="147" t="s">
        <v>2125</v>
      </c>
      <c r="V581" s="147" t="s">
        <v>967</v>
      </c>
      <c r="AB581" s="147" t="s">
        <v>3706</v>
      </c>
      <c r="AC581" s="147">
        <v>222</v>
      </c>
      <c r="AD581" s="223">
        <v>43311</v>
      </c>
      <c r="AE581" s="223">
        <v>43395</v>
      </c>
      <c r="AF581" s="147" t="s">
        <v>817</v>
      </c>
    </row>
    <row r="582" spans="16:32" x14ac:dyDescent="0.25">
      <c r="P582" s="147" t="s">
        <v>830</v>
      </c>
      <c r="Q582" s="147">
        <v>192</v>
      </c>
      <c r="R582" s="147"/>
      <c r="S582" s="147" t="s">
        <v>2126</v>
      </c>
      <c r="T582" s="147">
        <v>0</v>
      </c>
      <c r="U582" s="147" t="s">
        <v>2127</v>
      </c>
      <c r="V582" s="147" t="s">
        <v>967</v>
      </c>
      <c r="AB582" s="147" t="s">
        <v>1673</v>
      </c>
      <c r="AC582" s="147">
        <v>222</v>
      </c>
      <c r="AD582" s="223">
        <v>43311</v>
      </c>
      <c r="AE582" s="223">
        <v>43395</v>
      </c>
      <c r="AF582" s="147" t="s">
        <v>817</v>
      </c>
    </row>
    <row r="583" spans="16:32" x14ac:dyDescent="0.25">
      <c r="P583" s="147" t="s">
        <v>830</v>
      </c>
      <c r="Q583" s="147">
        <v>192</v>
      </c>
      <c r="R583" s="147"/>
      <c r="S583" s="147" t="s">
        <v>2128</v>
      </c>
      <c r="T583" s="147">
        <v>0</v>
      </c>
      <c r="U583" s="147" t="s">
        <v>2129</v>
      </c>
      <c r="V583" s="147" t="s">
        <v>967</v>
      </c>
      <c r="AB583" s="147" t="s">
        <v>4544</v>
      </c>
      <c r="AC583" s="147">
        <v>222</v>
      </c>
      <c r="AD583" s="223">
        <v>43311</v>
      </c>
      <c r="AE583" s="223">
        <v>43395</v>
      </c>
      <c r="AF583" s="147" t="s">
        <v>817</v>
      </c>
    </row>
    <row r="584" spans="16:32" x14ac:dyDescent="0.25">
      <c r="P584" s="147" t="s">
        <v>830</v>
      </c>
      <c r="Q584" s="147">
        <v>192</v>
      </c>
      <c r="R584" s="147"/>
      <c r="S584" s="147" t="s">
        <v>2130</v>
      </c>
      <c r="T584" s="147">
        <v>0</v>
      </c>
      <c r="U584" s="147" t="s">
        <v>2131</v>
      </c>
      <c r="V584" s="147" t="s">
        <v>967</v>
      </c>
      <c r="AB584" s="147" t="s">
        <v>1675</v>
      </c>
      <c r="AC584" s="147">
        <v>222</v>
      </c>
      <c r="AD584" s="223">
        <v>43311</v>
      </c>
      <c r="AE584" s="223">
        <v>43395</v>
      </c>
      <c r="AF584" s="147" t="s">
        <v>817</v>
      </c>
    </row>
    <row r="585" spans="16:32" x14ac:dyDescent="0.25">
      <c r="P585" s="147" t="s">
        <v>830</v>
      </c>
      <c r="Q585" s="147">
        <v>192</v>
      </c>
      <c r="R585" s="147"/>
      <c r="S585" s="147" t="s">
        <v>2132</v>
      </c>
      <c r="T585" s="147">
        <v>0</v>
      </c>
      <c r="U585" s="147" t="s">
        <v>2133</v>
      </c>
      <c r="V585" s="147" t="s">
        <v>967</v>
      </c>
      <c r="AB585" s="147" t="s">
        <v>2669</v>
      </c>
      <c r="AC585" s="147">
        <v>222</v>
      </c>
      <c r="AD585" s="223">
        <v>43311</v>
      </c>
      <c r="AE585" s="223">
        <v>43395</v>
      </c>
      <c r="AF585" s="147" t="s">
        <v>817</v>
      </c>
    </row>
    <row r="586" spans="16:32" x14ac:dyDescent="0.25">
      <c r="P586" s="147" t="s">
        <v>830</v>
      </c>
      <c r="Q586" s="147">
        <v>192</v>
      </c>
      <c r="R586" s="147"/>
      <c r="S586" s="147" t="s">
        <v>2134</v>
      </c>
      <c r="T586" s="147">
        <v>0</v>
      </c>
      <c r="U586" s="147" t="s">
        <v>2135</v>
      </c>
      <c r="V586" s="147" t="s">
        <v>967</v>
      </c>
      <c r="AB586" s="147" t="s">
        <v>3710</v>
      </c>
      <c r="AC586" s="147">
        <v>222</v>
      </c>
      <c r="AD586" s="223">
        <v>43311</v>
      </c>
      <c r="AE586" s="223">
        <v>43395</v>
      </c>
      <c r="AF586" s="147" t="s">
        <v>817</v>
      </c>
    </row>
    <row r="587" spans="16:32" x14ac:dyDescent="0.25">
      <c r="P587" s="147" t="s">
        <v>830</v>
      </c>
      <c r="Q587" s="147">
        <v>192</v>
      </c>
      <c r="R587" s="147"/>
      <c r="S587" s="147" t="s">
        <v>2136</v>
      </c>
      <c r="T587" s="147">
        <v>0</v>
      </c>
      <c r="U587" s="147" t="s">
        <v>2137</v>
      </c>
      <c r="V587" s="147" t="s">
        <v>967</v>
      </c>
      <c r="AB587" s="147" t="s">
        <v>2671</v>
      </c>
      <c r="AC587" s="147">
        <v>222</v>
      </c>
      <c r="AD587" s="223">
        <v>43311</v>
      </c>
      <c r="AE587" s="223">
        <v>43395</v>
      </c>
      <c r="AF587" s="147" t="s">
        <v>817</v>
      </c>
    </row>
    <row r="588" spans="16:32" x14ac:dyDescent="0.25">
      <c r="P588" s="147" t="s">
        <v>830</v>
      </c>
      <c r="Q588" s="147">
        <v>192</v>
      </c>
      <c r="R588" s="147"/>
      <c r="S588" s="147" t="s">
        <v>2138</v>
      </c>
      <c r="T588" s="147">
        <v>0</v>
      </c>
      <c r="U588" s="147" t="s">
        <v>2139</v>
      </c>
      <c r="V588" s="147" t="s">
        <v>967</v>
      </c>
      <c r="AB588" s="147" t="s">
        <v>4710</v>
      </c>
      <c r="AC588" s="147">
        <v>222</v>
      </c>
      <c r="AD588" s="223">
        <v>43311</v>
      </c>
      <c r="AE588" s="223">
        <v>43395</v>
      </c>
      <c r="AF588" s="147" t="s">
        <v>817</v>
      </c>
    </row>
    <row r="589" spans="16:32" x14ac:dyDescent="0.25">
      <c r="P589" s="147" t="s">
        <v>830</v>
      </c>
      <c r="Q589" s="147">
        <v>192</v>
      </c>
      <c r="R589" s="147"/>
      <c r="S589" s="147" t="s">
        <v>2140</v>
      </c>
      <c r="T589" s="147">
        <v>0</v>
      </c>
      <c r="U589" s="147" t="s">
        <v>2141</v>
      </c>
      <c r="V589" s="147" t="s">
        <v>967</v>
      </c>
      <c r="AB589" s="147" t="s">
        <v>4069</v>
      </c>
      <c r="AC589" s="147">
        <v>222</v>
      </c>
      <c r="AD589" s="223">
        <v>43311</v>
      </c>
      <c r="AE589" s="223">
        <v>43395</v>
      </c>
      <c r="AF589" s="147" t="s">
        <v>817</v>
      </c>
    </row>
    <row r="590" spans="16:32" x14ac:dyDescent="0.25">
      <c r="P590" s="147" t="s">
        <v>830</v>
      </c>
      <c r="Q590" s="147">
        <v>192</v>
      </c>
      <c r="R590" s="147"/>
      <c r="S590" s="147" t="s">
        <v>2142</v>
      </c>
      <c r="T590" s="147">
        <v>0</v>
      </c>
      <c r="U590" s="147" t="s">
        <v>2143</v>
      </c>
      <c r="V590" s="147" t="s">
        <v>967</v>
      </c>
      <c r="AB590" s="147" t="s">
        <v>1679</v>
      </c>
      <c r="AC590" s="147">
        <v>222</v>
      </c>
      <c r="AD590" s="223">
        <v>43311</v>
      </c>
      <c r="AE590" s="223">
        <v>43395</v>
      </c>
      <c r="AF590" s="147" t="s">
        <v>817</v>
      </c>
    </row>
    <row r="591" spans="16:32" x14ac:dyDescent="0.25">
      <c r="P591" s="147" t="s">
        <v>830</v>
      </c>
      <c r="Q591" s="147">
        <v>192</v>
      </c>
      <c r="R591" s="147"/>
      <c r="S591" s="147" t="s">
        <v>2144</v>
      </c>
      <c r="T591" s="147">
        <v>0</v>
      </c>
      <c r="U591" s="147" t="s">
        <v>2145</v>
      </c>
      <c r="V591" s="147" t="s">
        <v>967</v>
      </c>
      <c r="AB591" s="147" t="s">
        <v>3201</v>
      </c>
      <c r="AC591" s="147">
        <v>222</v>
      </c>
      <c r="AD591" s="223">
        <v>43311</v>
      </c>
      <c r="AE591" s="223">
        <v>43395</v>
      </c>
      <c r="AF591" s="147" t="s">
        <v>817</v>
      </c>
    </row>
    <row r="592" spans="16:32" x14ac:dyDescent="0.25">
      <c r="P592" s="147" t="s">
        <v>830</v>
      </c>
      <c r="Q592" s="147">
        <v>192</v>
      </c>
      <c r="R592" s="147"/>
      <c r="S592" s="147" t="s">
        <v>2146</v>
      </c>
      <c r="T592" s="147">
        <v>0</v>
      </c>
      <c r="U592" s="147" t="s">
        <v>2147</v>
      </c>
      <c r="V592" s="147" t="s">
        <v>967</v>
      </c>
      <c r="AB592" s="147" t="s">
        <v>2898</v>
      </c>
      <c r="AC592" s="147">
        <v>222</v>
      </c>
      <c r="AD592" s="223">
        <v>43311</v>
      </c>
      <c r="AE592" s="223">
        <v>43395</v>
      </c>
      <c r="AF592" s="147" t="s">
        <v>817</v>
      </c>
    </row>
    <row r="593" spans="16:32" x14ac:dyDescent="0.25">
      <c r="P593" s="147" t="s">
        <v>830</v>
      </c>
      <c r="Q593" s="147">
        <v>192</v>
      </c>
      <c r="R593" s="147"/>
      <c r="S593" s="147" t="s">
        <v>2148</v>
      </c>
      <c r="T593" s="147">
        <v>0</v>
      </c>
      <c r="U593" s="147" t="s">
        <v>2149</v>
      </c>
      <c r="V593" s="147" t="s">
        <v>967</v>
      </c>
      <c r="AB593" s="147" t="s">
        <v>1687</v>
      </c>
      <c r="AC593" s="147">
        <v>222</v>
      </c>
      <c r="AD593" s="223">
        <v>43311</v>
      </c>
      <c r="AE593" s="223">
        <v>43395</v>
      </c>
      <c r="AF593" s="147" t="s">
        <v>817</v>
      </c>
    </row>
    <row r="594" spans="16:32" x14ac:dyDescent="0.25">
      <c r="P594" s="147" t="s">
        <v>830</v>
      </c>
      <c r="Q594" s="147">
        <v>192</v>
      </c>
      <c r="R594" s="147"/>
      <c r="S594" s="147" t="s">
        <v>2150</v>
      </c>
      <c r="T594" s="147">
        <v>0</v>
      </c>
      <c r="U594" s="147" t="s">
        <v>2151</v>
      </c>
      <c r="V594" s="147" t="s">
        <v>967</v>
      </c>
      <c r="AB594" s="147" t="s">
        <v>2374</v>
      </c>
      <c r="AC594" s="147">
        <v>222</v>
      </c>
      <c r="AD594" s="223">
        <v>43311</v>
      </c>
      <c r="AE594" s="223">
        <v>43395</v>
      </c>
      <c r="AF594" s="147" t="s">
        <v>817</v>
      </c>
    </row>
    <row r="595" spans="16:32" x14ac:dyDescent="0.25">
      <c r="P595" s="147" t="s">
        <v>830</v>
      </c>
      <c r="Q595" s="147">
        <v>192</v>
      </c>
      <c r="R595" s="147"/>
      <c r="S595" s="147" t="s">
        <v>2152</v>
      </c>
      <c r="T595" s="147">
        <v>0</v>
      </c>
      <c r="U595" s="147" t="s">
        <v>2153</v>
      </c>
      <c r="V595" s="147" t="s">
        <v>967</v>
      </c>
      <c r="AB595" s="147" t="s">
        <v>1689</v>
      </c>
      <c r="AC595" s="147">
        <v>222</v>
      </c>
      <c r="AD595" s="223">
        <v>43311</v>
      </c>
      <c r="AE595" s="223">
        <v>43395</v>
      </c>
      <c r="AF595" s="147" t="s">
        <v>817</v>
      </c>
    </row>
    <row r="596" spans="16:32" x14ac:dyDescent="0.25">
      <c r="P596" s="147" t="s">
        <v>830</v>
      </c>
      <c r="Q596" s="147">
        <v>192</v>
      </c>
      <c r="R596" s="147"/>
      <c r="S596" s="147" t="s">
        <v>2154</v>
      </c>
      <c r="T596" s="147">
        <v>0</v>
      </c>
      <c r="U596" s="147" t="s">
        <v>2155</v>
      </c>
      <c r="V596" s="147" t="s">
        <v>967</v>
      </c>
      <c r="AB596" s="147" t="s">
        <v>2677</v>
      </c>
      <c r="AC596" s="147">
        <v>222</v>
      </c>
      <c r="AD596" s="223">
        <v>43311</v>
      </c>
      <c r="AE596" s="223">
        <v>43395</v>
      </c>
      <c r="AF596" s="147" t="s">
        <v>817</v>
      </c>
    </row>
    <row r="597" spans="16:32" x14ac:dyDescent="0.25">
      <c r="P597" s="147" t="s">
        <v>830</v>
      </c>
      <c r="Q597" s="147">
        <v>192</v>
      </c>
      <c r="R597" s="147"/>
      <c r="S597" s="147" t="s">
        <v>2156</v>
      </c>
      <c r="T597" s="147">
        <v>0</v>
      </c>
      <c r="U597" s="147" t="s">
        <v>2157</v>
      </c>
      <c r="V597" s="147" t="s">
        <v>967</v>
      </c>
      <c r="AB597" s="147" t="s">
        <v>1699</v>
      </c>
      <c r="AC597" s="147">
        <v>222</v>
      </c>
      <c r="AD597" s="223">
        <v>43311</v>
      </c>
      <c r="AE597" s="223">
        <v>43395</v>
      </c>
      <c r="AF597" s="147" t="s">
        <v>817</v>
      </c>
    </row>
    <row r="598" spans="16:32" x14ac:dyDescent="0.25">
      <c r="P598" s="147" t="s">
        <v>830</v>
      </c>
      <c r="Q598" s="147">
        <v>192</v>
      </c>
      <c r="R598" s="147"/>
      <c r="S598" s="147" t="s">
        <v>2158</v>
      </c>
      <c r="T598" s="147">
        <v>0</v>
      </c>
      <c r="U598" s="147" t="s">
        <v>2159</v>
      </c>
      <c r="V598" s="147" t="s">
        <v>967</v>
      </c>
      <c r="AB598" s="147" t="s">
        <v>1701</v>
      </c>
      <c r="AC598" s="147">
        <v>222</v>
      </c>
      <c r="AD598" s="223">
        <v>43311</v>
      </c>
      <c r="AE598" s="223">
        <v>43395</v>
      </c>
      <c r="AF598" s="147" t="s">
        <v>817</v>
      </c>
    </row>
    <row r="599" spans="16:32" x14ac:dyDescent="0.25">
      <c r="P599" s="147" t="s">
        <v>830</v>
      </c>
      <c r="Q599" s="147">
        <v>192</v>
      </c>
      <c r="R599" s="147"/>
      <c r="S599" s="147" t="s">
        <v>2160</v>
      </c>
      <c r="T599" s="147">
        <v>0</v>
      </c>
      <c r="U599" s="147" t="s">
        <v>2161</v>
      </c>
      <c r="V599" s="147" t="s">
        <v>967</v>
      </c>
      <c r="AB599" s="147" t="s">
        <v>3712</v>
      </c>
      <c r="AC599" s="147">
        <v>222</v>
      </c>
      <c r="AD599" s="223">
        <v>43311</v>
      </c>
      <c r="AE599" s="223">
        <v>43395</v>
      </c>
      <c r="AF599" s="147" t="s">
        <v>817</v>
      </c>
    </row>
    <row r="600" spans="16:32" x14ac:dyDescent="0.25">
      <c r="P600" s="147" t="s">
        <v>830</v>
      </c>
      <c r="Q600" s="147">
        <v>192</v>
      </c>
      <c r="R600" s="147"/>
      <c r="S600" s="147" t="s">
        <v>2162</v>
      </c>
      <c r="T600" s="147">
        <v>0</v>
      </c>
      <c r="U600" s="147" t="s">
        <v>2163</v>
      </c>
      <c r="V600" s="147" t="s">
        <v>967</v>
      </c>
      <c r="AB600" s="147" t="s">
        <v>1707</v>
      </c>
      <c r="AC600" s="147">
        <v>222</v>
      </c>
      <c r="AD600" s="223">
        <v>43311</v>
      </c>
      <c r="AE600" s="223">
        <v>43395</v>
      </c>
      <c r="AF600" s="147" t="s">
        <v>817</v>
      </c>
    </row>
    <row r="601" spans="16:32" x14ac:dyDescent="0.25">
      <c r="P601" s="147" t="s">
        <v>830</v>
      </c>
      <c r="Q601" s="147">
        <v>192</v>
      </c>
      <c r="R601" s="147"/>
      <c r="S601" s="147" t="s">
        <v>2164</v>
      </c>
      <c r="T601" s="147">
        <v>0</v>
      </c>
      <c r="U601" s="147" t="s">
        <v>2165</v>
      </c>
      <c r="V601" s="147" t="s">
        <v>967</v>
      </c>
      <c r="AB601" s="147" t="s">
        <v>2382</v>
      </c>
      <c r="AC601" s="147">
        <v>222</v>
      </c>
      <c r="AD601" s="223">
        <v>43311</v>
      </c>
      <c r="AE601" s="223">
        <v>43395</v>
      </c>
      <c r="AF601" s="147" t="s">
        <v>817</v>
      </c>
    </row>
    <row r="602" spans="16:32" x14ac:dyDescent="0.25">
      <c r="P602" s="147" t="s">
        <v>830</v>
      </c>
      <c r="Q602" s="147">
        <v>192</v>
      </c>
      <c r="R602" s="147"/>
      <c r="S602" s="147" t="s">
        <v>2166</v>
      </c>
      <c r="T602" s="147">
        <v>0</v>
      </c>
      <c r="U602" s="147" t="s">
        <v>2167</v>
      </c>
      <c r="V602" s="147" t="s">
        <v>967</v>
      </c>
      <c r="AB602" s="147" t="s">
        <v>1711</v>
      </c>
      <c r="AC602" s="147">
        <v>222</v>
      </c>
      <c r="AD602" s="223">
        <v>43311</v>
      </c>
      <c r="AE602" s="223">
        <v>43395</v>
      </c>
      <c r="AF602" s="147" t="s">
        <v>817</v>
      </c>
    </row>
    <row r="603" spans="16:32" x14ac:dyDescent="0.25">
      <c r="P603" s="147" t="s">
        <v>830</v>
      </c>
      <c r="Q603" s="147">
        <v>192</v>
      </c>
      <c r="R603" s="147"/>
      <c r="S603" s="147" t="s">
        <v>2168</v>
      </c>
      <c r="T603" s="147">
        <v>0</v>
      </c>
      <c r="U603" s="147" t="s">
        <v>2169</v>
      </c>
      <c r="V603" s="147" t="s">
        <v>967</v>
      </c>
      <c r="AB603" s="147" t="s">
        <v>1713</v>
      </c>
      <c r="AC603" s="147">
        <v>222</v>
      </c>
      <c r="AD603" s="223">
        <v>43311</v>
      </c>
      <c r="AE603" s="223">
        <v>43395</v>
      </c>
      <c r="AF603" s="147" t="s">
        <v>817</v>
      </c>
    </row>
    <row r="604" spans="16:32" x14ac:dyDescent="0.25">
      <c r="P604" s="147" t="s">
        <v>830</v>
      </c>
      <c r="Q604" s="147">
        <v>192</v>
      </c>
      <c r="R604" s="147"/>
      <c r="S604" s="147" t="s">
        <v>2170</v>
      </c>
      <c r="T604" s="147">
        <v>0</v>
      </c>
      <c r="U604" s="147" t="s">
        <v>2171</v>
      </c>
      <c r="V604" s="147" t="s">
        <v>967</v>
      </c>
      <c r="AB604" s="147" t="s">
        <v>1715</v>
      </c>
      <c r="AC604" s="147">
        <v>222</v>
      </c>
      <c r="AD604" s="223">
        <v>43311</v>
      </c>
      <c r="AE604" s="223">
        <v>43395</v>
      </c>
      <c r="AF604" s="147" t="s">
        <v>817</v>
      </c>
    </row>
    <row r="605" spans="16:32" x14ac:dyDescent="0.25">
      <c r="P605" s="147" t="s">
        <v>830</v>
      </c>
      <c r="Q605" s="147">
        <v>192</v>
      </c>
      <c r="R605" s="147"/>
      <c r="S605" s="147" t="s">
        <v>2172</v>
      </c>
      <c r="T605" s="147">
        <v>0</v>
      </c>
      <c r="U605" s="147" t="s">
        <v>2173</v>
      </c>
      <c r="V605" s="147" t="s">
        <v>967</v>
      </c>
      <c r="AB605" s="147" t="s">
        <v>4192</v>
      </c>
      <c r="AC605" s="147">
        <v>222</v>
      </c>
      <c r="AD605" s="223">
        <v>43311</v>
      </c>
      <c r="AE605" s="223">
        <v>43395</v>
      </c>
      <c r="AF605" s="147" t="s">
        <v>817</v>
      </c>
    </row>
    <row r="606" spans="16:32" x14ac:dyDescent="0.25">
      <c r="P606" s="147" t="s">
        <v>830</v>
      </c>
      <c r="Q606" s="147">
        <v>192</v>
      </c>
      <c r="R606" s="147"/>
      <c r="S606" s="147" t="s">
        <v>2174</v>
      </c>
      <c r="T606" s="147">
        <v>0</v>
      </c>
      <c r="U606" s="147" t="s">
        <v>2175</v>
      </c>
      <c r="V606" s="147" t="s">
        <v>967</v>
      </c>
      <c r="AB606" s="147" t="s">
        <v>3203</v>
      </c>
      <c r="AC606" s="147">
        <v>222</v>
      </c>
      <c r="AD606" s="223">
        <v>43311</v>
      </c>
      <c r="AE606" s="223">
        <v>43395</v>
      </c>
      <c r="AF606" s="147" t="s">
        <v>817</v>
      </c>
    </row>
    <row r="607" spans="16:32" x14ac:dyDescent="0.25">
      <c r="P607" s="147" t="s">
        <v>830</v>
      </c>
      <c r="Q607" s="147">
        <v>192</v>
      </c>
      <c r="R607" s="147"/>
      <c r="S607" s="147" t="s">
        <v>2176</v>
      </c>
      <c r="T607" s="147">
        <v>0</v>
      </c>
      <c r="U607" s="147" t="s">
        <v>2177</v>
      </c>
      <c r="V607" s="147" t="s">
        <v>967</v>
      </c>
      <c r="AB607" s="147" t="s">
        <v>1719</v>
      </c>
      <c r="AC607" s="147">
        <v>222</v>
      </c>
      <c r="AD607" s="223">
        <v>43311</v>
      </c>
      <c r="AE607" s="223">
        <v>43395</v>
      </c>
      <c r="AF607" s="147" t="s">
        <v>817</v>
      </c>
    </row>
    <row r="608" spans="16:32" x14ac:dyDescent="0.25">
      <c r="P608" s="147" t="s">
        <v>830</v>
      </c>
      <c r="Q608" s="147">
        <v>192</v>
      </c>
      <c r="R608" s="147"/>
      <c r="S608" s="147" t="s">
        <v>2178</v>
      </c>
      <c r="T608" s="147">
        <v>0</v>
      </c>
      <c r="U608" s="147" t="s">
        <v>2179</v>
      </c>
      <c r="V608" s="147" t="s">
        <v>967</v>
      </c>
      <c r="AB608" s="147" t="s">
        <v>4194</v>
      </c>
      <c r="AC608" s="147">
        <v>222</v>
      </c>
      <c r="AD608" s="223">
        <v>43311</v>
      </c>
      <c r="AE608" s="223">
        <v>43395</v>
      </c>
      <c r="AF608" s="147" t="s">
        <v>817</v>
      </c>
    </row>
    <row r="609" spans="16:32" x14ac:dyDescent="0.25">
      <c r="P609" s="147" t="s">
        <v>830</v>
      </c>
      <c r="Q609" s="147">
        <v>192</v>
      </c>
      <c r="R609" s="147"/>
      <c r="S609" s="147" t="s">
        <v>2180</v>
      </c>
      <c r="T609" s="147">
        <v>0</v>
      </c>
      <c r="U609" s="147" t="s">
        <v>2181</v>
      </c>
      <c r="V609" s="147" t="s">
        <v>967</v>
      </c>
      <c r="AB609" s="147" t="s">
        <v>4941</v>
      </c>
      <c r="AC609" s="147">
        <v>222</v>
      </c>
      <c r="AD609" s="223">
        <v>43311</v>
      </c>
      <c r="AE609" s="223">
        <v>43395</v>
      </c>
      <c r="AF609" s="147" t="s">
        <v>817</v>
      </c>
    </row>
    <row r="610" spans="16:32" x14ac:dyDescent="0.25">
      <c r="P610" s="147" t="s">
        <v>830</v>
      </c>
      <c r="Q610" s="147">
        <v>192</v>
      </c>
      <c r="R610" s="147"/>
      <c r="S610" s="147" t="s">
        <v>2182</v>
      </c>
      <c r="T610" s="147">
        <v>0</v>
      </c>
      <c r="U610" s="147" t="s">
        <v>2183</v>
      </c>
      <c r="V610" s="147" t="s">
        <v>967</v>
      </c>
      <c r="AB610" s="147" t="s">
        <v>4943</v>
      </c>
      <c r="AC610" s="147">
        <v>222</v>
      </c>
      <c r="AD610" s="223">
        <v>43311</v>
      </c>
      <c r="AE610" s="223">
        <v>43395</v>
      </c>
      <c r="AF610" s="147" t="s">
        <v>817</v>
      </c>
    </row>
    <row r="611" spans="16:32" x14ac:dyDescent="0.25">
      <c r="P611" s="147" t="s">
        <v>830</v>
      </c>
      <c r="Q611" s="147">
        <v>192</v>
      </c>
      <c r="R611" s="147"/>
      <c r="S611" s="147" t="s">
        <v>2184</v>
      </c>
      <c r="T611" s="147">
        <v>0</v>
      </c>
      <c r="U611" s="147" t="s">
        <v>2185</v>
      </c>
      <c r="V611" s="147" t="s">
        <v>967</v>
      </c>
      <c r="AB611" s="147" t="s">
        <v>4945</v>
      </c>
      <c r="AC611" s="147">
        <v>222</v>
      </c>
      <c r="AD611" s="223">
        <v>43311</v>
      </c>
      <c r="AE611" s="223">
        <v>43395</v>
      </c>
      <c r="AF611" s="147" t="s">
        <v>817</v>
      </c>
    </row>
    <row r="612" spans="16:32" x14ac:dyDescent="0.25">
      <c r="P612" s="147" t="s">
        <v>830</v>
      </c>
      <c r="Q612" s="147">
        <v>192</v>
      </c>
      <c r="R612" s="147"/>
      <c r="S612" s="147" t="s">
        <v>2186</v>
      </c>
      <c r="T612" s="147">
        <v>0</v>
      </c>
      <c r="U612" s="147" t="s">
        <v>2187</v>
      </c>
      <c r="V612" s="147" t="s">
        <v>967</v>
      </c>
      <c r="AB612" s="147" t="s">
        <v>1721</v>
      </c>
      <c r="AC612" s="147">
        <v>222</v>
      </c>
      <c r="AD612" s="223">
        <v>43311</v>
      </c>
      <c r="AE612" s="223">
        <v>43395</v>
      </c>
      <c r="AF612" s="147" t="s">
        <v>817</v>
      </c>
    </row>
    <row r="613" spans="16:32" x14ac:dyDescent="0.25">
      <c r="P613" s="147" t="s">
        <v>830</v>
      </c>
      <c r="Q613" s="147">
        <v>192</v>
      </c>
      <c r="R613" s="147"/>
      <c r="S613" s="147" t="s">
        <v>2188</v>
      </c>
      <c r="T613" s="147">
        <v>0</v>
      </c>
      <c r="U613" s="147" t="s">
        <v>2189</v>
      </c>
      <c r="V613" s="147" t="s">
        <v>967</v>
      </c>
      <c r="AB613" s="147" t="s">
        <v>4947</v>
      </c>
      <c r="AC613" s="147">
        <v>222</v>
      </c>
      <c r="AD613" s="223">
        <v>43311</v>
      </c>
      <c r="AE613" s="223">
        <v>43395</v>
      </c>
      <c r="AF613" s="147" t="s">
        <v>817</v>
      </c>
    </row>
    <row r="614" spans="16:32" x14ac:dyDescent="0.25">
      <c r="P614" s="147" t="s">
        <v>830</v>
      </c>
      <c r="Q614" s="147">
        <v>192</v>
      </c>
      <c r="R614" s="147"/>
      <c r="S614" s="147" t="s">
        <v>2190</v>
      </c>
      <c r="T614" s="147">
        <v>0</v>
      </c>
      <c r="U614" s="147" t="s">
        <v>2191</v>
      </c>
      <c r="V614" s="147" t="s">
        <v>967</v>
      </c>
      <c r="AB614" s="147" t="s">
        <v>1723</v>
      </c>
      <c r="AC614" s="147">
        <v>222</v>
      </c>
      <c r="AD614" s="223">
        <v>43311</v>
      </c>
      <c r="AE614" s="223">
        <v>43395</v>
      </c>
      <c r="AF614" s="147" t="s">
        <v>817</v>
      </c>
    </row>
    <row r="615" spans="16:32" x14ac:dyDescent="0.25">
      <c r="P615" s="147" t="s">
        <v>830</v>
      </c>
      <c r="Q615" s="147">
        <v>192</v>
      </c>
      <c r="R615" s="147"/>
      <c r="S615" s="147" t="s">
        <v>2192</v>
      </c>
      <c r="T615" s="147">
        <v>0</v>
      </c>
      <c r="U615" s="147" t="s">
        <v>2193</v>
      </c>
      <c r="V615" s="147" t="s">
        <v>967</v>
      </c>
      <c r="AB615" s="147" t="s">
        <v>4949</v>
      </c>
      <c r="AC615" s="147">
        <v>222</v>
      </c>
      <c r="AD615" s="223">
        <v>43311</v>
      </c>
      <c r="AE615" s="223">
        <v>43395</v>
      </c>
      <c r="AF615" s="147" t="s">
        <v>817</v>
      </c>
    </row>
    <row r="616" spans="16:32" x14ac:dyDescent="0.25">
      <c r="P616" s="147" t="s">
        <v>830</v>
      </c>
      <c r="Q616" s="147">
        <v>192</v>
      </c>
      <c r="R616" s="147"/>
      <c r="S616" s="147" t="s">
        <v>2194</v>
      </c>
      <c r="T616" s="147">
        <v>0</v>
      </c>
      <c r="U616" s="147" t="s">
        <v>2195</v>
      </c>
      <c r="V616" s="147" t="s">
        <v>967</v>
      </c>
      <c r="AB616" s="147" t="s">
        <v>4816</v>
      </c>
      <c r="AC616" s="147">
        <v>222</v>
      </c>
      <c r="AD616" s="223">
        <v>43311</v>
      </c>
      <c r="AE616" s="223">
        <v>43395</v>
      </c>
      <c r="AF616" s="147" t="s">
        <v>817</v>
      </c>
    </row>
    <row r="617" spans="16:32" x14ac:dyDescent="0.25">
      <c r="P617" s="147" t="s">
        <v>830</v>
      </c>
      <c r="Q617" s="147">
        <v>192</v>
      </c>
      <c r="R617" s="147"/>
      <c r="S617" s="147" t="s">
        <v>2196</v>
      </c>
      <c r="T617" s="147">
        <v>0</v>
      </c>
      <c r="U617" s="147" t="s">
        <v>2197</v>
      </c>
      <c r="V617" s="147" t="s">
        <v>967</v>
      </c>
      <c r="AB617" s="147" t="s">
        <v>4712</v>
      </c>
      <c r="AC617" s="147">
        <v>222</v>
      </c>
      <c r="AD617" s="223">
        <v>43311</v>
      </c>
      <c r="AE617" s="223">
        <v>43395</v>
      </c>
      <c r="AF617" s="147" t="s">
        <v>817</v>
      </c>
    </row>
    <row r="618" spans="16:32" x14ac:dyDescent="0.25">
      <c r="P618" s="147" t="s">
        <v>830</v>
      </c>
      <c r="Q618" s="147">
        <v>192</v>
      </c>
      <c r="R618" s="147"/>
      <c r="S618" s="147" t="s">
        <v>2198</v>
      </c>
      <c r="T618" s="147">
        <v>0</v>
      </c>
      <c r="U618" s="147" t="s">
        <v>2199</v>
      </c>
      <c r="V618" s="147" t="s">
        <v>967</v>
      </c>
      <c r="AB618" s="147" t="s">
        <v>2388</v>
      </c>
      <c r="AC618" s="147">
        <v>222</v>
      </c>
      <c r="AD618" s="223">
        <v>43311</v>
      </c>
      <c r="AE618" s="223">
        <v>43395</v>
      </c>
      <c r="AF618" s="147" t="s">
        <v>817</v>
      </c>
    </row>
    <row r="619" spans="16:32" x14ac:dyDescent="0.25">
      <c r="P619" s="147" t="s">
        <v>830</v>
      </c>
      <c r="Q619" s="147">
        <v>192</v>
      </c>
      <c r="R619" s="147"/>
      <c r="S619" s="147" t="s">
        <v>2200</v>
      </c>
      <c r="T619" s="147">
        <v>0</v>
      </c>
      <c r="U619" s="147" t="s">
        <v>2201</v>
      </c>
      <c r="V619" s="147" t="s">
        <v>967</v>
      </c>
      <c r="AB619" s="147" t="s">
        <v>1725</v>
      </c>
      <c r="AC619" s="147">
        <v>222</v>
      </c>
      <c r="AD619" s="223">
        <v>43311</v>
      </c>
      <c r="AE619" s="223">
        <v>43395</v>
      </c>
      <c r="AF619" s="147" t="s">
        <v>817</v>
      </c>
    </row>
    <row r="620" spans="16:32" x14ac:dyDescent="0.25">
      <c r="P620" s="147" t="s">
        <v>830</v>
      </c>
      <c r="Q620" s="147">
        <v>192</v>
      </c>
      <c r="R620" s="147"/>
      <c r="S620" s="147" t="s">
        <v>2202</v>
      </c>
      <c r="T620" s="147">
        <v>0</v>
      </c>
      <c r="U620" s="147" t="s">
        <v>2203</v>
      </c>
      <c r="V620" s="147" t="s">
        <v>967</v>
      </c>
      <c r="AB620" s="147" t="s">
        <v>1727</v>
      </c>
      <c r="AC620" s="147">
        <v>222</v>
      </c>
      <c r="AD620" s="223">
        <v>43311</v>
      </c>
      <c r="AE620" s="223">
        <v>43395</v>
      </c>
      <c r="AF620" s="147" t="s">
        <v>817</v>
      </c>
    </row>
    <row r="621" spans="16:32" x14ac:dyDescent="0.25">
      <c r="P621" s="147" t="s">
        <v>830</v>
      </c>
      <c r="Q621" s="147">
        <v>192</v>
      </c>
      <c r="R621" s="147"/>
      <c r="S621" s="147" t="s">
        <v>2204</v>
      </c>
      <c r="T621" s="147">
        <v>0</v>
      </c>
      <c r="U621" s="147" t="s">
        <v>2205</v>
      </c>
      <c r="V621" s="147" t="s">
        <v>967</v>
      </c>
      <c r="AB621" s="147" t="s">
        <v>1729</v>
      </c>
      <c r="AC621" s="147">
        <v>222</v>
      </c>
      <c r="AD621" s="223">
        <v>43311</v>
      </c>
      <c r="AE621" s="223">
        <v>43395</v>
      </c>
      <c r="AF621" s="147" t="s">
        <v>817</v>
      </c>
    </row>
    <row r="622" spans="16:32" x14ac:dyDescent="0.25">
      <c r="P622" s="147" t="s">
        <v>830</v>
      </c>
      <c r="Q622" s="147">
        <v>192</v>
      </c>
      <c r="R622" s="147"/>
      <c r="S622" s="147" t="s">
        <v>2206</v>
      </c>
      <c r="T622" s="147">
        <v>0</v>
      </c>
      <c r="U622" s="147" t="s">
        <v>2207</v>
      </c>
      <c r="V622" s="147" t="s">
        <v>967</v>
      </c>
      <c r="AB622" s="147" t="s">
        <v>2687</v>
      </c>
      <c r="AC622" s="147">
        <v>222</v>
      </c>
      <c r="AD622" s="223">
        <v>43311</v>
      </c>
      <c r="AE622" s="223">
        <v>43395</v>
      </c>
      <c r="AF622" s="147" t="s">
        <v>817</v>
      </c>
    </row>
    <row r="623" spans="16:32" x14ac:dyDescent="0.25">
      <c r="P623" s="147" t="s">
        <v>830</v>
      </c>
      <c r="Q623" s="147">
        <v>192</v>
      </c>
      <c r="R623" s="147"/>
      <c r="S623" s="147" t="s">
        <v>2208</v>
      </c>
      <c r="T623" s="147">
        <v>0</v>
      </c>
      <c r="U623" s="147" t="s">
        <v>2209</v>
      </c>
      <c r="V623" s="147" t="s">
        <v>967</v>
      </c>
      <c r="AB623" s="147" t="s">
        <v>2689</v>
      </c>
      <c r="AC623" s="147">
        <v>222</v>
      </c>
      <c r="AD623" s="223">
        <v>43311</v>
      </c>
      <c r="AE623" s="223">
        <v>43395</v>
      </c>
      <c r="AF623" s="147" t="s">
        <v>817</v>
      </c>
    </row>
    <row r="624" spans="16:32" x14ac:dyDescent="0.25">
      <c r="P624" s="147" t="s">
        <v>830</v>
      </c>
      <c r="Q624" s="147">
        <v>192</v>
      </c>
      <c r="R624" s="147"/>
      <c r="S624" s="147" t="s">
        <v>2210</v>
      </c>
      <c r="T624" s="147">
        <v>0</v>
      </c>
      <c r="U624" s="147" t="s">
        <v>2211</v>
      </c>
      <c r="V624" s="147" t="s">
        <v>967</v>
      </c>
      <c r="AB624" s="147" t="s">
        <v>2904</v>
      </c>
      <c r="AC624" s="147">
        <v>222</v>
      </c>
      <c r="AD624" s="223">
        <v>43311</v>
      </c>
      <c r="AE624" s="223">
        <v>43395</v>
      </c>
      <c r="AF624" s="147" t="s">
        <v>817</v>
      </c>
    </row>
    <row r="625" spans="16:32" x14ac:dyDescent="0.25">
      <c r="P625" s="147" t="s">
        <v>830</v>
      </c>
      <c r="Q625" s="147">
        <v>192</v>
      </c>
      <c r="R625" s="147"/>
      <c r="S625" s="147" t="s">
        <v>2212</v>
      </c>
      <c r="T625" s="147">
        <v>0</v>
      </c>
      <c r="U625" s="147" t="s">
        <v>2213</v>
      </c>
      <c r="V625" s="147" t="s">
        <v>967</v>
      </c>
      <c r="AB625" s="147" t="s">
        <v>1731</v>
      </c>
      <c r="AC625" s="147">
        <v>222</v>
      </c>
      <c r="AD625" s="223">
        <v>43311</v>
      </c>
      <c r="AE625" s="223">
        <v>43395</v>
      </c>
      <c r="AF625" s="147" t="s">
        <v>817</v>
      </c>
    </row>
    <row r="626" spans="16:32" x14ac:dyDescent="0.25">
      <c r="P626" s="147" t="s">
        <v>830</v>
      </c>
      <c r="Q626" s="147">
        <v>192</v>
      </c>
      <c r="R626" s="147"/>
      <c r="S626" s="147" t="s">
        <v>2214</v>
      </c>
      <c r="T626" s="147">
        <v>0</v>
      </c>
      <c r="U626" s="147" t="s">
        <v>2215</v>
      </c>
      <c r="V626" s="147" t="s">
        <v>967</v>
      </c>
      <c r="AB626" s="147" t="s">
        <v>3371</v>
      </c>
      <c r="AC626" s="147">
        <v>222</v>
      </c>
      <c r="AD626" s="223">
        <v>43311</v>
      </c>
      <c r="AE626" s="223">
        <v>43395</v>
      </c>
      <c r="AF626" s="147" t="s">
        <v>817</v>
      </c>
    </row>
    <row r="627" spans="16:32" x14ac:dyDescent="0.25">
      <c r="P627" s="147" t="s">
        <v>830</v>
      </c>
      <c r="Q627" s="147">
        <v>192</v>
      </c>
      <c r="R627" s="147"/>
      <c r="S627" s="147" t="s">
        <v>2216</v>
      </c>
      <c r="T627" s="147">
        <v>0</v>
      </c>
      <c r="U627" s="147" t="s">
        <v>2217</v>
      </c>
      <c r="V627" s="147" t="s">
        <v>967</v>
      </c>
      <c r="AB627" s="147" t="s">
        <v>4200</v>
      </c>
      <c r="AC627" s="147">
        <v>222</v>
      </c>
      <c r="AD627" s="223">
        <v>43311</v>
      </c>
      <c r="AE627" s="223">
        <v>43395</v>
      </c>
      <c r="AF627" s="147" t="s">
        <v>817</v>
      </c>
    </row>
    <row r="628" spans="16:32" x14ac:dyDescent="0.25">
      <c r="P628" s="147" t="s">
        <v>830</v>
      </c>
      <c r="Q628" s="147">
        <v>192</v>
      </c>
      <c r="R628" s="147"/>
      <c r="S628" s="147" t="s">
        <v>2218</v>
      </c>
      <c r="T628" s="147">
        <v>0</v>
      </c>
      <c r="U628" s="147" t="s">
        <v>2219</v>
      </c>
      <c r="V628" s="147" t="s">
        <v>967</v>
      </c>
      <c r="AB628" s="147" t="s">
        <v>1735</v>
      </c>
      <c r="AC628" s="147">
        <v>222</v>
      </c>
      <c r="AD628" s="223">
        <v>43311</v>
      </c>
      <c r="AE628" s="223">
        <v>43395</v>
      </c>
      <c r="AF628" s="147" t="s">
        <v>817</v>
      </c>
    </row>
    <row r="629" spans="16:32" x14ac:dyDescent="0.25">
      <c r="P629" s="147" t="s">
        <v>830</v>
      </c>
      <c r="Q629" s="147">
        <v>192</v>
      </c>
      <c r="R629" s="147"/>
      <c r="S629" s="147" t="s">
        <v>2220</v>
      </c>
      <c r="T629" s="147">
        <v>0</v>
      </c>
      <c r="U629" s="147" t="s">
        <v>2221</v>
      </c>
      <c r="V629" s="147" t="s">
        <v>967</v>
      </c>
      <c r="AB629" s="147" t="s">
        <v>4951</v>
      </c>
      <c r="AC629" s="147">
        <v>222</v>
      </c>
      <c r="AD629" s="223">
        <v>43311</v>
      </c>
      <c r="AE629" s="223">
        <v>43395</v>
      </c>
      <c r="AF629" s="147" t="s">
        <v>817</v>
      </c>
    </row>
    <row r="630" spans="16:32" x14ac:dyDescent="0.25">
      <c r="P630" s="147" t="s">
        <v>830</v>
      </c>
      <c r="Q630" s="147">
        <v>192</v>
      </c>
      <c r="R630" s="147"/>
      <c r="S630" s="147" t="s">
        <v>2222</v>
      </c>
      <c r="T630" s="147">
        <v>0</v>
      </c>
      <c r="U630" s="147" t="s">
        <v>2223</v>
      </c>
      <c r="V630" s="147" t="s">
        <v>967</v>
      </c>
      <c r="AB630" s="147" t="s">
        <v>4202</v>
      </c>
      <c r="AC630" s="147">
        <v>222</v>
      </c>
      <c r="AD630" s="223">
        <v>43311</v>
      </c>
      <c r="AE630" s="223">
        <v>43395</v>
      </c>
      <c r="AF630" s="147" t="s">
        <v>817</v>
      </c>
    </row>
    <row r="631" spans="16:32" x14ac:dyDescent="0.25">
      <c r="P631" s="147" t="s">
        <v>830</v>
      </c>
      <c r="Q631" s="147">
        <v>192</v>
      </c>
      <c r="R631" s="147"/>
      <c r="S631" s="147" t="s">
        <v>2224</v>
      </c>
      <c r="T631" s="147">
        <v>0</v>
      </c>
      <c r="U631" s="147" t="s">
        <v>2225</v>
      </c>
      <c r="V631" s="147" t="s">
        <v>967</v>
      </c>
      <c r="AB631" s="147" t="s">
        <v>3718</v>
      </c>
      <c r="AC631" s="147">
        <v>222</v>
      </c>
      <c r="AD631" s="223">
        <v>43311</v>
      </c>
      <c r="AE631" s="223">
        <v>43395</v>
      </c>
      <c r="AF631" s="147" t="s">
        <v>817</v>
      </c>
    </row>
    <row r="632" spans="16:32" x14ac:dyDescent="0.25">
      <c r="P632" s="147" t="s">
        <v>830</v>
      </c>
      <c r="Q632" s="147">
        <v>192</v>
      </c>
      <c r="R632" s="147"/>
      <c r="S632" s="147" t="s">
        <v>2226</v>
      </c>
      <c r="T632" s="147">
        <v>0</v>
      </c>
      <c r="U632" s="147" t="s">
        <v>2227</v>
      </c>
      <c r="V632" s="147" t="s">
        <v>967</v>
      </c>
      <c r="AB632" s="147" t="s">
        <v>3720</v>
      </c>
      <c r="AC632" s="147">
        <v>222</v>
      </c>
      <c r="AD632" s="223">
        <v>43311</v>
      </c>
      <c r="AE632" s="223">
        <v>43395</v>
      </c>
      <c r="AF632" s="147" t="s">
        <v>817</v>
      </c>
    </row>
    <row r="633" spans="16:32" x14ac:dyDescent="0.25">
      <c r="P633" s="147" t="s">
        <v>830</v>
      </c>
      <c r="Q633" s="147">
        <v>192</v>
      </c>
      <c r="R633" s="147"/>
      <c r="S633" s="147" t="s">
        <v>2228</v>
      </c>
      <c r="T633" s="147">
        <v>0</v>
      </c>
      <c r="U633" s="147" t="s">
        <v>2229</v>
      </c>
      <c r="V633" s="147" t="s">
        <v>967</v>
      </c>
      <c r="AB633" s="147" t="s">
        <v>4546</v>
      </c>
      <c r="AC633" s="147">
        <v>222</v>
      </c>
      <c r="AD633" s="223">
        <v>43311</v>
      </c>
      <c r="AE633" s="223">
        <v>43395</v>
      </c>
      <c r="AF633" s="147" t="s">
        <v>817</v>
      </c>
    </row>
    <row r="634" spans="16:32" x14ac:dyDescent="0.25">
      <c r="P634" s="147" t="s">
        <v>830</v>
      </c>
      <c r="Q634" s="147">
        <v>192</v>
      </c>
      <c r="R634" s="147"/>
      <c r="S634" s="147" t="s">
        <v>2230</v>
      </c>
      <c r="T634" s="147">
        <v>0</v>
      </c>
      <c r="U634" s="147" t="s">
        <v>2231</v>
      </c>
      <c r="V634" s="147" t="s">
        <v>967</v>
      </c>
      <c r="AB634" s="147" t="s">
        <v>2390</v>
      </c>
      <c r="AC634" s="147">
        <v>222</v>
      </c>
      <c r="AD634" s="223">
        <v>43311</v>
      </c>
      <c r="AE634" s="223">
        <v>43395</v>
      </c>
      <c r="AF634" s="147" t="s">
        <v>817</v>
      </c>
    </row>
    <row r="635" spans="16:32" x14ac:dyDescent="0.25">
      <c r="P635" s="147" t="s">
        <v>830</v>
      </c>
      <c r="Q635" s="147">
        <v>192</v>
      </c>
      <c r="R635" s="147"/>
      <c r="S635" s="147" t="s">
        <v>2232</v>
      </c>
      <c r="T635" s="147">
        <v>0</v>
      </c>
      <c r="U635" s="147" t="s">
        <v>2233</v>
      </c>
      <c r="V635" s="147" t="s">
        <v>967</v>
      </c>
      <c r="AB635" s="147" t="s">
        <v>2906</v>
      </c>
      <c r="AC635" s="147">
        <v>222</v>
      </c>
      <c r="AD635" s="223">
        <v>43311</v>
      </c>
      <c r="AE635" s="223">
        <v>43395</v>
      </c>
      <c r="AF635" s="147" t="s">
        <v>817</v>
      </c>
    </row>
    <row r="636" spans="16:32" x14ac:dyDescent="0.25">
      <c r="P636" s="147" t="s">
        <v>830</v>
      </c>
      <c r="Q636" s="147">
        <v>192</v>
      </c>
      <c r="R636" s="147"/>
      <c r="S636" s="147" t="s">
        <v>2234</v>
      </c>
      <c r="T636" s="147">
        <v>0</v>
      </c>
      <c r="U636" s="147" t="s">
        <v>2235</v>
      </c>
      <c r="V636" s="147" t="s">
        <v>967</v>
      </c>
      <c r="AB636" s="147" t="s">
        <v>1737</v>
      </c>
      <c r="AC636" s="147">
        <v>222</v>
      </c>
      <c r="AD636" s="223">
        <v>43311</v>
      </c>
      <c r="AE636" s="223">
        <v>43395</v>
      </c>
      <c r="AF636" s="147" t="s">
        <v>817</v>
      </c>
    </row>
    <row r="637" spans="16:32" x14ac:dyDescent="0.25">
      <c r="P637" s="147" t="s">
        <v>830</v>
      </c>
      <c r="Q637" s="147">
        <v>192</v>
      </c>
      <c r="R637" s="147"/>
      <c r="S637" s="147" t="s">
        <v>2236</v>
      </c>
      <c r="T637" s="147">
        <v>0</v>
      </c>
      <c r="U637" s="147" t="s">
        <v>2237</v>
      </c>
      <c r="V637" s="147" t="s">
        <v>967</v>
      </c>
      <c r="AB637" s="147" t="s">
        <v>3917</v>
      </c>
      <c r="AC637" s="147">
        <v>222</v>
      </c>
      <c r="AD637" s="223">
        <v>43311</v>
      </c>
      <c r="AE637" s="223">
        <v>43395</v>
      </c>
      <c r="AF637" s="147" t="s">
        <v>817</v>
      </c>
    </row>
    <row r="638" spans="16:32" x14ac:dyDescent="0.25">
      <c r="P638" s="147" t="s">
        <v>830</v>
      </c>
      <c r="Q638" s="147">
        <v>192</v>
      </c>
      <c r="R638" s="147"/>
      <c r="S638" s="147" t="s">
        <v>2238</v>
      </c>
      <c r="T638" s="147">
        <v>0</v>
      </c>
      <c r="U638" s="147" t="s">
        <v>2239</v>
      </c>
      <c r="V638" s="147" t="s">
        <v>967</v>
      </c>
      <c r="AB638" s="147" t="s">
        <v>2691</v>
      </c>
      <c r="AC638" s="147">
        <v>222</v>
      </c>
      <c r="AD638" s="223">
        <v>43311</v>
      </c>
      <c r="AE638" s="223">
        <v>43395</v>
      </c>
      <c r="AF638" s="147" t="s">
        <v>817</v>
      </c>
    </row>
    <row r="639" spans="16:32" x14ac:dyDescent="0.25">
      <c r="P639" s="147" t="s">
        <v>830</v>
      </c>
      <c r="Q639" s="147">
        <v>192</v>
      </c>
      <c r="R639" s="147"/>
      <c r="S639" s="147" t="s">
        <v>2240</v>
      </c>
      <c r="T639" s="147">
        <v>0</v>
      </c>
      <c r="U639" s="147" t="s">
        <v>2241</v>
      </c>
      <c r="V639" s="147" t="s">
        <v>967</v>
      </c>
      <c r="AB639" s="147" t="s">
        <v>2392</v>
      </c>
      <c r="AC639" s="147">
        <v>222</v>
      </c>
      <c r="AD639" s="223">
        <v>43311</v>
      </c>
      <c r="AE639" s="223">
        <v>43395</v>
      </c>
      <c r="AF639" s="147" t="s">
        <v>817</v>
      </c>
    </row>
    <row r="640" spans="16:32" x14ac:dyDescent="0.25">
      <c r="P640" s="147" t="s">
        <v>830</v>
      </c>
      <c r="Q640" s="147">
        <v>192</v>
      </c>
      <c r="R640" s="147"/>
      <c r="S640" s="147" t="s">
        <v>2242</v>
      </c>
      <c r="T640" s="147">
        <v>0</v>
      </c>
      <c r="U640" s="147" t="s">
        <v>2243</v>
      </c>
      <c r="V640" s="147" t="s">
        <v>967</v>
      </c>
      <c r="AB640" s="147" t="s">
        <v>1739</v>
      </c>
      <c r="AC640" s="147">
        <v>222</v>
      </c>
      <c r="AD640" s="223">
        <v>43311</v>
      </c>
      <c r="AE640" s="223">
        <v>43395</v>
      </c>
      <c r="AF640" s="147" t="s">
        <v>817</v>
      </c>
    </row>
    <row r="641" spans="16:32" x14ac:dyDescent="0.25">
      <c r="P641" s="147" t="s">
        <v>830</v>
      </c>
      <c r="Q641" s="147">
        <v>192</v>
      </c>
      <c r="R641" s="147"/>
      <c r="S641" s="147" t="s">
        <v>2244</v>
      </c>
      <c r="T641" s="147">
        <v>0</v>
      </c>
      <c r="U641" s="147" t="s">
        <v>2245</v>
      </c>
      <c r="V641" s="147" t="s">
        <v>967</v>
      </c>
      <c r="AB641" s="147" t="s">
        <v>3211</v>
      </c>
      <c r="AC641" s="147">
        <v>222</v>
      </c>
      <c r="AD641" s="223">
        <v>43311</v>
      </c>
      <c r="AE641" s="223">
        <v>43395</v>
      </c>
      <c r="AF641" s="147" t="s">
        <v>817</v>
      </c>
    </row>
    <row r="642" spans="16:32" x14ac:dyDescent="0.25">
      <c r="P642" s="147" t="s">
        <v>830</v>
      </c>
      <c r="Q642" s="147">
        <v>192</v>
      </c>
      <c r="R642" s="147"/>
      <c r="S642" s="147" t="s">
        <v>2246</v>
      </c>
      <c r="T642" s="147">
        <v>0</v>
      </c>
      <c r="U642" s="147" t="s">
        <v>2247</v>
      </c>
      <c r="V642" s="147" t="s">
        <v>967</v>
      </c>
      <c r="AB642" s="147" t="s">
        <v>3970</v>
      </c>
      <c r="AC642" s="147">
        <v>222</v>
      </c>
      <c r="AD642" s="223">
        <v>43311</v>
      </c>
      <c r="AE642" s="223">
        <v>43395</v>
      </c>
      <c r="AF642" s="147" t="s">
        <v>817</v>
      </c>
    </row>
    <row r="643" spans="16:32" x14ac:dyDescent="0.25">
      <c r="P643" s="147" t="s">
        <v>830</v>
      </c>
      <c r="Q643" s="147">
        <v>192</v>
      </c>
      <c r="R643" s="147"/>
      <c r="S643" s="147" t="s">
        <v>2248</v>
      </c>
      <c r="T643" s="147">
        <v>0</v>
      </c>
      <c r="U643" s="147" t="s">
        <v>2249</v>
      </c>
      <c r="V643" s="147" t="s">
        <v>967</v>
      </c>
      <c r="AB643" s="147" t="s">
        <v>3213</v>
      </c>
      <c r="AC643" s="147">
        <v>222</v>
      </c>
      <c r="AD643" s="223">
        <v>43311</v>
      </c>
      <c r="AE643" s="223">
        <v>43395</v>
      </c>
      <c r="AF643" s="147" t="s">
        <v>817</v>
      </c>
    </row>
    <row r="644" spans="16:32" x14ac:dyDescent="0.25">
      <c r="P644" s="147" t="s">
        <v>830</v>
      </c>
      <c r="Q644" s="147">
        <v>192</v>
      </c>
      <c r="R644" s="147"/>
      <c r="S644" s="147" t="s">
        <v>2250</v>
      </c>
      <c r="T644" s="147">
        <v>0</v>
      </c>
      <c r="U644" s="147" t="s">
        <v>2251</v>
      </c>
      <c r="V644" s="147" t="s">
        <v>967</v>
      </c>
      <c r="AB644" s="147" t="s">
        <v>1741</v>
      </c>
      <c r="AC644" s="147">
        <v>222</v>
      </c>
      <c r="AD644" s="223">
        <v>43311</v>
      </c>
      <c r="AE644" s="223">
        <v>43395</v>
      </c>
      <c r="AF644" s="147" t="s">
        <v>817</v>
      </c>
    </row>
    <row r="645" spans="16:32" x14ac:dyDescent="0.25">
      <c r="P645" s="147" t="s">
        <v>830</v>
      </c>
      <c r="Q645" s="147">
        <v>192</v>
      </c>
      <c r="R645" s="147"/>
      <c r="S645" s="147" t="s">
        <v>2252</v>
      </c>
      <c r="T645" s="147">
        <v>0</v>
      </c>
      <c r="U645" s="147" t="s">
        <v>2253</v>
      </c>
      <c r="V645" s="147" t="s">
        <v>967</v>
      </c>
      <c r="AB645" s="147" t="s">
        <v>3724</v>
      </c>
      <c r="AC645" s="147">
        <v>222</v>
      </c>
      <c r="AD645" s="223">
        <v>43311</v>
      </c>
      <c r="AE645" s="223">
        <v>43395</v>
      </c>
      <c r="AF645" s="147" t="s">
        <v>817</v>
      </c>
    </row>
    <row r="646" spans="16:32" x14ac:dyDescent="0.25">
      <c r="P646" s="147" t="s">
        <v>830</v>
      </c>
      <c r="Q646" s="147">
        <v>192</v>
      </c>
      <c r="R646" s="147"/>
      <c r="S646" s="147" t="s">
        <v>2254</v>
      </c>
      <c r="T646" s="147">
        <v>0</v>
      </c>
      <c r="U646" s="147" t="s">
        <v>2255</v>
      </c>
      <c r="V646" s="147" t="s">
        <v>967</v>
      </c>
      <c r="AB646" s="147" t="s">
        <v>1743</v>
      </c>
      <c r="AC646" s="147">
        <v>222</v>
      </c>
      <c r="AD646" s="223">
        <v>43311</v>
      </c>
      <c r="AE646" s="223">
        <v>43395</v>
      </c>
      <c r="AF646" s="147" t="s">
        <v>817</v>
      </c>
    </row>
    <row r="647" spans="16:32" x14ac:dyDescent="0.25">
      <c r="P647" s="147" t="s">
        <v>830</v>
      </c>
      <c r="Q647" s="147">
        <v>192</v>
      </c>
      <c r="R647" s="147"/>
      <c r="S647" s="147" t="s">
        <v>2256</v>
      </c>
      <c r="T647" s="147">
        <v>0</v>
      </c>
      <c r="U647" s="147" t="s">
        <v>2257</v>
      </c>
      <c r="V647" s="147" t="s">
        <v>967</v>
      </c>
      <c r="AB647" s="147" t="s">
        <v>2693</v>
      </c>
      <c r="AC647" s="147">
        <v>222</v>
      </c>
      <c r="AD647" s="223">
        <v>43311</v>
      </c>
      <c r="AE647" s="223">
        <v>43395</v>
      </c>
      <c r="AF647" s="147" t="s">
        <v>817</v>
      </c>
    </row>
    <row r="648" spans="16:32" x14ac:dyDescent="0.25">
      <c r="P648" s="147" t="s">
        <v>830</v>
      </c>
      <c r="Q648" s="147">
        <v>192</v>
      </c>
      <c r="R648" s="147"/>
      <c r="S648" s="147" t="s">
        <v>2258</v>
      </c>
      <c r="T648" s="147">
        <v>0</v>
      </c>
      <c r="U648" s="147" t="s">
        <v>2259</v>
      </c>
      <c r="V648" s="147" t="s">
        <v>967</v>
      </c>
      <c r="AB648" s="147" t="s">
        <v>3726</v>
      </c>
      <c r="AC648" s="147">
        <v>222</v>
      </c>
      <c r="AD648" s="223">
        <v>43311</v>
      </c>
      <c r="AE648" s="223">
        <v>43395</v>
      </c>
      <c r="AF648" s="147" t="s">
        <v>817</v>
      </c>
    </row>
    <row r="649" spans="16:32" x14ac:dyDescent="0.25">
      <c r="P649" s="147" t="s">
        <v>830</v>
      </c>
      <c r="Q649" s="147">
        <v>192</v>
      </c>
      <c r="R649" s="147"/>
      <c r="S649" s="147" t="s">
        <v>2260</v>
      </c>
      <c r="T649" s="147">
        <v>0</v>
      </c>
      <c r="U649" s="147" t="s">
        <v>2261</v>
      </c>
      <c r="V649" s="147" t="s">
        <v>967</v>
      </c>
      <c r="AB649" s="147" t="s">
        <v>2394</v>
      </c>
      <c r="AC649" s="147">
        <v>222</v>
      </c>
      <c r="AD649" s="223">
        <v>43311</v>
      </c>
      <c r="AE649" s="223">
        <v>43395</v>
      </c>
      <c r="AF649" s="147" t="s">
        <v>817</v>
      </c>
    </row>
    <row r="650" spans="16:32" x14ac:dyDescent="0.25">
      <c r="P650" s="147" t="s">
        <v>830</v>
      </c>
      <c r="Q650" s="147">
        <v>192</v>
      </c>
      <c r="R650" s="147"/>
      <c r="S650" s="147" t="s">
        <v>2262</v>
      </c>
      <c r="T650" s="147">
        <v>0</v>
      </c>
      <c r="U650" s="147" t="s">
        <v>2263</v>
      </c>
      <c r="V650" s="147" t="s">
        <v>967</v>
      </c>
      <c r="AB650" s="147" t="s">
        <v>2396</v>
      </c>
      <c r="AC650" s="147">
        <v>222</v>
      </c>
      <c r="AD650" s="223">
        <v>43311</v>
      </c>
      <c r="AE650" s="223">
        <v>43395</v>
      </c>
      <c r="AF650" s="147" t="s">
        <v>817</v>
      </c>
    </row>
    <row r="651" spans="16:32" x14ac:dyDescent="0.25">
      <c r="P651" s="147" t="s">
        <v>830</v>
      </c>
      <c r="Q651" s="147">
        <v>192</v>
      </c>
      <c r="R651" s="147"/>
      <c r="S651" s="147" t="s">
        <v>2264</v>
      </c>
      <c r="T651" s="147">
        <v>0</v>
      </c>
      <c r="U651" s="147" t="s">
        <v>2265</v>
      </c>
      <c r="V651" s="147" t="s">
        <v>967</v>
      </c>
      <c r="AB651" s="147" t="s">
        <v>2910</v>
      </c>
      <c r="AC651" s="147">
        <v>222</v>
      </c>
      <c r="AD651" s="223">
        <v>43311</v>
      </c>
      <c r="AE651" s="223">
        <v>43395</v>
      </c>
      <c r="AF651" s="147" t="s">
        <v>817</v>
      </c>
    </row>
    <row r="652" spans="16:32" x14ac:dyDescent="0.25">
      <c r="P652" s="147" t="s">
        <v>830</v>
      </c>
      <c r="Q652" s="147">
        <v>192</v>
      </c>
      <c r="R652" s="147"/>
      <c r="S652" s="147" t="s">
        <v>2266</v>
      </c>
      <c r="T652" s="147">
        <v>0</v>
      </c>
      <c r="U652" s="147" t="s">
        <v>2267</v>
      </c>
      <c r="V652" s="147" t="s">
        <v>967</v>
      </c>
      <c r="AB652" s="147" t="s">
        <v>4204</v>
      </c>
      <c r="AC652" s="147">
        <v>222</v>
      </c>
      <c r="AD652" s="223">
        <v>43311</v>
      </c>
      <c r="AE652" s="223">
        <v>43395</v>
      </c>
      <c r="AF652" s="147" t="s">
        <v>817</v>
      </c>
    </row>
    <row r="653" spans="16:32" x14ac:dyDescent="0.25">
      <c r="P653" s="147" t="s">
        <v>830</v>
      </c>
      <c r="Q653" s="147">
        <v>192</v>
      </c>
      <c r="R653" s="147"/>
      <c r="S653" s="147" t="s">
        <v>2268</v>
      </c>
      <c r="T653" s="147">
        <v>0</v>
      </c>
      <c r="U653" s="147" t="s">
        <v>2269</v>
      </c>
      <c r="V653" s="147" t="s">
        <v>967</v>
      </c>
      <c r="AB653" s="147" t="s">
        <v>3919</v>
      </c>
      <c r="AC653" s="147">
        <v>222</v>
      </c>
      <c r="AD653" s="223">
        <v>43311</v>
      </c>
      <c r="AE653" s="223">
        <v>43395</v>
      </c>
      <c r="AF653" s="147" t="s">
        <v>817</v>
      </c>
    </row>
    <row r="654" spans="16:32" x14ac:dyDescent="0.25">
      <c r="P654" s="147" t="s">
        <v>830</v>
      </c>
      <c r="Q654" s="147">
        <v>192</v>
      </c>
      <c r="R654" s="147"/>
      <c r="S654" s="147" t="s">
        <v>2270</v>
      </c>
      <c r="T654" s="147">
        <v>0</v>
      </c>
      <c r="U654" s="147" t="s">
        <v>2271</v>
      </c>
      <c r="V654" s="147" t="s">
        <v>967</v>
      </c>
      <c r="AB654" s="147" t="s">
        <v>4548</v>
      </c>
      <c r="AC654" s="147">
        <v>222</v>
      </c>
      <c r="AD654" s="223">
        <v>43311</v>
      </c>
      <c r="AE654" s="223">
        <v>43395</v>
      </c>
      <c r="AF654" s="147" t="s">
        <v>817</v>
      </c>
    </row>
    <row r="655" spans="16:32" x14ac:dyDescent="0.25">
      <c r="P655" s="147" t="s">
        <v>830</v>
      </c>
      <c r="Q655" s="147">
        <v>192</v>
      </c>
      <c r="R655" s="147"/>
      <c r="S655" s="147" t="s">
        <v>2272</v>
      </c>
      <c r="T655" s="147">
        <v>0</v>
      </c>
      <c r="U655" s="147" t="s">
        <v>2273</v>
      </c>
      <c r="V655" s="147" t="s">
        <v>967</v>
      </c>
      <c r="AB655" s="147" t="s">
        <v>4953</v>
      </c>
      <c r="AC655" s="147">
        <v>222</v>
      </c>
      <c r="AD655" s="223">
        <v>43311</v>
      </c>
      <c r="AE655" s="223">
        <v>43395</v>
      </c>
      <c r="AF655" s="147" t="s">
        <v>817</v>
      </c>
    </row>
    <row r="656" spans="16:32" x14ac:dyDescent="0.25">
      <c r="P656" s="147" t="s">
        <v>830</v>
      </c>
      <c r="Q656" s="147">
        <v>192</v>
      </c>
      <c r="R656" s="147"/>
      <c r="S656" s="147" t="s">
        <v>2274</v>
      </c>
      <c r="T656" s="147">
        <v>0</v>
      </c>
      <c r="U656" s="147" t="s">
        <v>2275</v>
      </c>
      <c r="V656" s="147" t="s">
        <v>967</v>
      </c>
      <c r="AB656" s="147" t="s">
        <v>2398</v>
      </c>
      <c r="AC656" s="147">
        <v>222</v>
      </c>
      <c r="AD656" s="223">
        <v>43311</v>
      </c>
      <c r="AE656" s="223">
        <v>43395</v>
      </c>
      <c r="AF656" s="147" t="s">
        <v>817</v>
      </c>
    </row>
    <row r="657" spans="16:32" x14ac:dyDescent="0.25">
      <c r="P657" s="147" t="s">
        <v>830</v>
      </c>
      <c r="Q657" s="147">
        <v>192</v>
      </c>
      <c r="R657" s="147"/>
      <c r="S657" s="147" t="s">
        <v>2276</v>
      </c>
      <c r="T657" s="147">
        <v>0</v>
      </c>
      <c r="U657" s="147" t="s">
        <v>2277</v>
      </c>
      <c r="V657" s="147" t="s">
        <v>967</v>
      </c>
      <c r="AB657" s="147" t="s">
        <v>1745</v>
      </c>
      <c r="AC657" s="147">
        <v>222</v>
      </c>
      <c r="AD657" s="223">
        <v>43311</v>
      </c>
      <c r="AE657" s="223">
        <v>43395</v>
      </c>
      <c r="AF657" s="147" t="s">
        <v>817</v>
      </c>
    </row>
    <row r="658" spans="16:32" x14ac:dyDescent="0.25">
      <c r="P658" s="147" t="s">
        <v>830</v>
      </c>
      <c r="Q658" s="147">
        <v>192</v>
      </c>
      <c r="R658" s="147"/>
      <c r="S658" s="147" t="s">
        <v>2278</v>
      </c>
      <c r="T658" s="147">
        <v>0</v>
      </c>
      <c r="U658" s="147" t="s">
        <v>2279</v>
      </c>
      <c r="V658" s="147" t="s">
        <v>967</v>
      </c>
      <c r="AB658" s="147" t="s">
        <v>3561</v>
      </c>
      <c r="AC658" s="147">
        <v>222</v>
      </c>
      <c r="AD658" s="223">
        <v>43311</v>
      </c>
      <c r="AE658" s="223">
        <v>43395</v>
      </c>
      <c r="AF658" s="147" t="s">
        <v>817</v>
      </c>
    </row>
    <row r="659" spans="16:32" x14ac:dyDescent="0.25">
      <c r="P659" s="147" t="s">
        <v>830</v>
      </c>
      <c r="Q659" s="147">
        <v>192</v>
      </c>
      <c r="R659" s="147"/>
      <c r="S659" s="147" t="s">
        <v>2280</v>
      </c>
      <c r="T659" s="147">
        <v>0</v>
      </c>
      <c r="U659" s="147" t="s">
        <v>2281</v>
      </c>
      <c r="V659" s="147" t="s">
        <v>967</v>
      </c>
      <c r="AB659" s="147" t="s">
        <v>3972</v>
      </c>
      <c r="AC659" s="147">
        <v>222</v>
      </c>
      <c r="AD659" s="223">
        <v>43311</v>
      </c>
      <c r="AE659" s="223">
        <v>43395</v>
      </c>
      <c r="AF659" s="147" t="s">
        <v>817</v>
      </c>
    </row>
    <row r="660" spans="16:32" x14ac:dyDescent="0.25">
      <c r="P660" s="147" t="s">
        <v>830</v>
      </c>
      <c r="Q660" s="147">
        <v>192</v>
      </c>
      <c r="R660" s="147"/>
      <c r="S660" s="147" t="s">
        <v>2282</v>
      </c>
      <c r="T660" s="147">
        <v>0</v>
      </c>
      <c r="U660" s="147" t="s">
        <v>2283</v>
      </c>
      <c r="V660" s="147" t="s">
        <v>967</v>
      </c>
      <c r="AB660" s="147" t="s">
        <v>3974</v>
      </c>
      <c r="AC660" s="147">
        <v>222</v>
      </c>
      <c r="AD660" s="223">
        <v>43311</v>
      </c>
      <c r="AE660" s="223">
        <v>43395</v>
      </c>
      <c r="AF660" s="147" t="s">
        <v>817</v>
      </c>
    </row>
    <row r="661" spans="16:32" x14ac:dyDescent="0.25">
      <c r="P661" s="147" t="s">
        <v>830</v>
      </c>
      <c r="Q661" s="147">
        <v>192</v>
      </c>
      <c r="R661" s="147"/>
      <c r="S661" s="147" t="s">
        <v>2284</v>
      </c>
      <c r="T661" s="147">
        <v>0</v>
      </c>
      <c r="U661" s="147" t="s">
        <v>2285</v>
      </c>
      <c r="V661" s="147" t="s">
        <v>967</v>
      </c>
      <c r="AB661" s="147" t="s">
        <v>4206</v>
      </c>
      <c r="AC661" s="147">
        <v>222</v>
      </c>
      <c r="AD661" s="223">
        <v>43311</v>
      </c>
      <c r="AE661" s="223">
        <v>43395</v>
      </c>
      <c r="AF661" s="147" t="s">
        <v>817</v>
      </c>
    </row>
    <row r="662" spans="16:32" x14ac:dyDescent="0.25">
      <c r="P662" s="147" t="s">
        <v>830</v>
      </c>
      <c r="Q662" s="147">
        <v>192</v>
      </c>
      <c r="R662" s="147"/>
      <c r="S662" s="147" t="s">
        <v>2286</v>
      </c>
      <c r="T662" s="147">
        <v>0</v>
      </c>
      <c r="U662" s="147" t="s">
        <v>2287</v>
      </c>
      <c r="V662" s="147" t="s">
        <v>967</v>
      </c>
      <c r="AB662" s="147" t="s">
        <v>4714</v>
      </c>
      <c r="AC662" s="147">
        <v>222</v>
      </c>
      <c r="AD662" s="223">
        <v>43311</v>
      </c>
      <c r="AE662" s="223">
        <v>43395</v>
      </c>
      <c r="AF662" s="147" t="s">
        <v>817</v>
      </c>
    </row>
    <row r="663" spans="16:32" x14ac:dyDescent="0.25">
      <c r="P663" s="147" t="s">
        <v>830</v>
      </c>
      <c r="Q663" s="147">
        <v>192</v>
      </c>
      <c r="R663" s="147"/>
      <c r="S663" s="147" t="s">
        <v>2288</v>
      </c>
      <c r="T663" s="147">
        <v>0</v>
      </c>
      <c r="U663" s="147" t="s">
        <v>2289</v>
      </c>
      <c r="V663" s="147" t="s">
        <v>967</v>
      </c>
      <c r="AB663" s="147" t="s">
        <v>4208</v>
      </c>
      <c r="AC663" s="147">
        <v>222</v>
      </c>
      <c r="AD663" s="223">
        <v>43311</v>
      </c>
      <c r="AE663" s="223">
        <v>43395</v>
      </c>
      <c r="AF663" s="147" t="s">
        <v>817</v>
      </c>
    </row>
    <row r="664" spans="16:32" x14ac:dyDescent="0.25">
      <c r="P664" s="147" t="s">
        <v>830</v>
      </c>
      <c r="Q664" s="147">
        <v>192</v>
      </c>
      <c r="R664" s="147"/>
      <c r="S664" s="147" t="s">
        <v>2290</v>
      </c>
      <c r="T664" s="147">
        <v>0</v>
      </c>
      <c r="U664" s="147" t="s">
        <v>2291</v>
      </c>
      <c r="V664" s="147" t="s">
        <v>967</v>
      </c>
      <c r="AB664" s="147" t="s">
        <v>4210</v>
      </c>
      <c r="AC664" s="147">
        <v>222</v>
      </c>
      <c r="AD664" s="223">
        <v>43311</v>
      </c>
      <c r="AE664" s="223">
        <v>43395</v>
      </c>
      <c r="AF664" s="147" t="s">
        <v>817</v>
      </c>
    </row>
    <row r="665" spans="16:32" x14ac:dyDescent="0.25">
      <c r="P665" s="147" t="s">
        <v>830</v>
      </c>
      <c r="Q665" s="147">
        <v>192</v>
      </c>
      <c r="R665" s="147"/>
      <c r="S665" s="147" t="s">
        <v>2292</v>
      </c>
      <c r="T665" s="147">
        <v>0</v>
      </c>
      <c r="U665" s="147" t="s">
        <v>2293</v>
      </c>
      <c r="V665" s="147" t="s">
        <v>967</v>
      </c>
      <c r="AB665" s="147" t="s">
        <v>2918</v>
      </c>
      <c r="AC665" s="147">
        <v>222</v>
      </c>
      <c r="AD665" s="223">
        <v>43311</v>
      </c>
      <c r="AE665" s="223">
        <v>43395</v>
      </c>
      <c r="AF665" s="147" t="s">
        <v>817</v>
      </c>
    </row>
    <row r="666" spans="16:32" x14ac:dyDescent="0.25">
      <c r="P666" s="147" t="s">
        <v>830</v>
      </c>
      <c r="Q666" s="147">
        <v>192</v>
      </c>
      <c r="R666" s="147"/>
      <c r="S666" s="147" t="s">
        <v>2294</v>
      </c>
      <c r="T666" s="147">
        <v>0</v>
      </c>
      <c r="U666" s="147" t="s">
        <v>2295</v>
      </c>
      <c r="V666" s="147" t="s">
        <v>967</v>
      </c>
      <c r="AB666" s="147" t="s">
        <v>3563</v>
      </c>
      <c r="AC666" s="147">
        <v>222</v>
      </c>
      <c r="AD666" s="223">
        <v>43311</v>
      </c>
      <c r="AE666" s="223">
        <v>43395</v>
      </c>
      <c r="AF666" s="147" t="s">
        <v>817</v>
      </c>
    </row>
    <row r="667" spans="16:32" x14ac:dyDescent="0.25">
      <c r="P667" s="147" t="s">
        <v>830</v>
      </c>
      <c r="Q667" s="147">
        <v>192</v>
      </c>
      <c r="R667" s="147"/>
      <c r="S667" s="147" t="s">
        <v>2296</v>
      </c>
      <c r="T667" s="147">
        <v>0</v>
      </c>
      <c r="U667" s="147" t="s">
        <v>2297</v>
      </c>
      <c r="V667" s="147" t="s">
        <v>967</v>
      </c>
      <c r="AB667" s="147" t="s">
        <v>4955</v>
      </c>
      <c r="AC667" s="147">
        <v>222</v>
      </c>
      <c r="AD667" s="223">
        <v>43311</v>
      </c>
      <c r="AE667" s="223">
        <v>43395</v>
      </c>
      <c r="AF667" s="147" t="s">
        <v>817</v>
      </c>
    </row>
    <row r="668" spans="16:32" x14ac:dyDescent="0.25">
      <c r="P668" s="147" t="s">
        <v>830</v>
      </c>
      <c r="Q668" s="147">
        <v>193</v>
      </c>
      <c r="R668" s="147"/>
      <c r="S668" s="147" t="s">
        <v>2298</v>
      </c>
      <c r="T668" s="147">
        <v>0</v>
      </c>
      <c r="U668" s="147" t="s">
        <v>2299</v>
      </c>
      <c r="V668" s="147" t="s">
        <v>2300</v>
      </c>
      <c r="AB668" s="147" t="s">
        <v>4957</v>
      </c>
      <c r="AC668" s="147">
        <v>222</v>
      </c>
      <c r="AD668" s="223">
        <v>43311</v>
      </c>
      <c r="AE668" s="223">
        <v>43395</v>
      </c>
      <c r="AF668" s="147" t="s">
        <v>817</v>
      </c>
    </row>
    <row r="669" spans="16:32" x14ac:dyDescent="0.25">
      <c r="P669" s="147" t="s">
        <v>830</v>
      </c>
      <c r="Q669" s="147">
        <v>193</v>
      </c>
      <c r="R669" s="147"/>
      <c r="S669" s="147" t="s">
        <v>965</v>
      </c>
      <c r="T669" s="147">
        <v>0</v>
      </c>
      <c r="U669" s="147" t="s">
        <v>966</v>
      </c>
      <c r="V669" s="147" t="s">
        <v>2300</v>
      </c>
      <c r="AB669" s="147" t="s">
        <v>4959</v>
      </c>
      <c r="AC669" s="147">
        <v>222</v>
      </c>
      <c r="AD669" s="223">
        <v>43311</v>
      </c>
      <c r="AE669" s="223">
        <v>43395</v>
      </c>
      <c r="AF669" s="147" t="s">
        <v>817</v>
      </c>
    </row>
    <row r="670" spans="16:32" x14ac:dyDescent="0.25">
      <c r="P670" s="147" t="s">
        <v>830</v>
      </c>
      <c r="Q670" s="147">
        <v>193</v>
      </c>
      <c r="R670" s="147"/>
      <c r="S670" s="147" t="s">
        <v>972</v>
      </c>
      <c r="T670" s="147">
        <v>0</v>
      </c>
      <c r="U670" s="147" t="s">
        <v>973</v>
      </c>
      <c r="V670" s="147" t="s">
        <v>2300</v>
      </c>
      <c r="AB670" s="147" t="s">
        <v>4961</v>
      </c>
      <c r="AC670" s="147">
        <v>222</v>
      </c>
      <c r="AD670" s="223">
        <v>43311</v>
      </c>
      <c r="AE670" s="223">
        <v>43395</v>
      </c>
      <c r="AF670" s="147" t="s">
        <v>817</v>
      </c>
    </row>
    <row r="671" spans="16:32" x14ac:dyDescent="0.25">
      <c r="P671" s="147" t="s">
        <v>830</v>
      </c>
      <c r="Q671" s="147">
        <v>193</v>
      </c>
      <c r="R671" s="147"/>
      <c r="S671" s="147" t="s">
        <v>2301</v>
      </c>
      <c r="T671" s="147">
        <v>0</v>
      </c>
      <c r="U671" s="147" t="s">
        <v>2302</v>
      </c>
      <c r="V671" s="147" t="s">
        <v>2300</v>
      </c>
      <c r="AB671" s="147" t="s">
        <v>2400</v>
      </c>
      <c r="AC671" s="147">
        <v>222</v>
      </c>
      <c r="AD671" s="223">
        <v>43311</v>
      </c>
      <c r="AE671" s="223">
        <v>43395</v>
      </c>
      <c r="AF671" s="147" t="s">
        <v>817</v>
      </c>
    </row>
    <row r="672" spans="16:32" x14ac:dyDescent="0.25">
      <c r="P672" s="147" t="s">
        <v>830</v>
      </c>
      <c r="Q672" s="147">
        <v>193</v>
      </c>
      <c r="R672" s="147"/>
      <c r="S672" s="147" t="s">
        <v>974</v>
      </c>
      <c r="T672" s="147">
        <v>0</v>
      </c>
      <c r="U672" s="147" t="s">
        <v>975</v>
      </c>
      <c r="V672" s="147" t="s">
        <v>2300</v>
      </c>
      <c r="AB672" s="147" t="s">
        <v>3565</v>
      </c>
      <c r="AC672" s="147">
        <v>222</v>
      </c>
      <c r="AD672" s="223">
        <v>43311</v>
      </c>
      <c r="AE672" s="223">
        <v>43395</v>
      </c>
      <c r="AF672" s="147" t="s">
        <v>817</v>
      </c>
    </row>
    <row r="673" spans="16:32" x14ac:dyDescent="0.25">
      <c r="P673" s="147" t="s">
        <v>830</v>
      </c>
      <c r="Q673" s="147">
        <v>193</v>
      </c>
      <c r="R673" s="147"/>
      <c r="S673" s="147" t="s">
        <v>976</v>
      </c>
      <c r="T673" s="147">
        <v>0</v>
      </c>
      <c r="U673" s="147" t="s">
        <v>977</v>
      </c>
      <c r="V673" s="147" t="s">
        <v>2300</v>
      </c>
      <c r="AB673" s="147" t="s">
        <v>3375</v>
      </c>
      <c r="AC673" s="147">
        <v>222</v>
      </c>
      <c r="AD673" s="223">
        <v>43311</v>
      </c>
      <c r="AE673" s="223">
        <v>43395</v>
      </c>
      <c r="AF673" s="147" t="s">
        <v>817</v>
      </c>
    </row>
    <row r="674" spans="16:32" x14ac:dyDescent="0.25">
      <c r="P674" s="147" t="s">
        <v>830</v>
      </c>
      <c r="Q674" s="147">
        <v>193</v>
      </c>
      <c r="R674" s="147"/>
      <c r="S674" s="147" t="s">
        <v>978</v>
      </c>
      <c r="T674" s="147">
        <v>0</v>
      </c>
      <c r="U674" s="147" t="s">
        <v>979</v>
      </c>
      <c r="V674" s="147" t="s">
        <v>2300</v>
      </c>
      <c r="AB674" s="147" t="s">
        <v>1751</v>
      </c>
      <c r="AC674" s="147">
        <v>222</v>
      </c>
      <c r="AD674" s="223">
        <v>43311</v>
      </c>
      <c r="AE674" s="223">
        <v>43395</v>
      </c>
      <c r="AF674" s="147" t="s">
        <v>817</v>
      </c>
    </row>
    <row r="675" spans="16:32" x14ac:dyDescent="0.25">
      <c r="P675" s="147" t="s">
        <v>830</v>
      </c>
      <c r="Q675" s="147">
        <v>193</v>
      </c>
      <c r="R675" s="147"/>
      <c r="S675" s="147" t="s">
        <v>980</v>
      </c>
      <c r="T675" s="147">
        <v>0</v>
      </c>
      <c r="U675" s="147" t="s">
        <v>981</v>
      </c>
      <c r="V675" s="147" t="s">
        <v>2300</v>
      </c>
      <c r="AB675" s="147" t="s">
        <v>3377</v>
      </c>
      <c r="AC675" s="147">
        <v>222</v>
      </c>
      <c r="AD675" s="223">
        <v>43311</v>
      </c>
      <c r="AE675" s="223">
        <v>43395</v>
      </c>
      <c r="AF675" s="147" t="s">
        <v>817</v>
      </c>
    </row>
    <row r="676" spans="16:32" x14ac:dyDescent="0.25">
      <c r="P676" s="147" t="s">
        <v>830</v>
      </c>
      <c r="Q676" s="147">
        <v>193</v>
      </c>
      <c r="R676" s="147"/>
      <c r="S676" s="147" t="s">
        <v>982</v>
      </c>
      <c r="T676" s="147">
        <v>0</v>
      </c>
      <c r="U676" s="147" t="s">
        <v>983</v>
      </c>
      <c r="V676" s="147" t="s">
        <v>2300</v>
      </c>
      <c r="AB676" s="147" t="s">
        <v>1755</v>
      </c>
      <c r="AC676" s="147">
        <v>222</v>
      </c>
      <c r="AD676" s="223">
        <v>43311</v>
      </c>
      <c r="AE676" s="223">
        <v>43395</v>
      </c>
      <c r="AF676" s="147" t="s">
        <v>817</v>
      </c>
    </row>
    <row r="677" spans="16:32" x14ac:dyDescent="0.25">
      <c r="P677" s="147" t="s">
        <v>830</v>
      </c>
      <c r="Q677" s="147">
        <v>193</v>
      </c>
      <c r="R677" s="147"/>
      <c r="S677" s="147" t="s">
        <v>984</v>
      </c>
      <c r="T677" s="147">
        <v>0</v>
      </c>
      <c r="U677" s="147" t="s">
        <v>985</v>
      </c>
      <c r="V677" s="147" t="s">
        <v>2300</v>
      </c>
      <c r="AB677" s="147" t="s">
        <v>4963</v>
      </c>
      <c r="AC677" s="147">
        <v>222</v>
      </c>
      <c r="AD677" s="223">
        <v>43311</v>
      </c>
      <c r="AE677" s="223">
        <v>43395</v>
      </c>
      <c r="AF677" s="147" t="s">
        <v>817</v>
      </c>
    </row>
    <row r="678" spans="16:32" x14ac:dyDescent="0.25">
      <c r="P678" s="147" t="s">
        <v>830</v>
      </c>
      <c r="Q678" s="147">
        <v>193</v>
      </c>
      <c r="R678" s="147"/>
      <c r="S678" s="147" t="s">
        <v>2303</v>
      </c>
      <c r="T678" s="147">
        <v>0</v>
      </c>
      <c r="U678" s="147" t="s">
        <v>2304</v>
      </c>
      <c r="V678" s="147" t="s">
        <v>2300</v>
      </c>
      <c r="AB678" s="147" t="s">
        <v>4965</v>
      </c>
      <c r="AC678" s="147">
        <v>222</v>
      </c>
      <c r="AD678" s="223">
        <v>43311</v>
      </c>
      <c r="AE678" s="223">
        <v>43395</v>
      </c>
      <c r="AF678" s="147" t="s">
        <v>817</v>
      </c>
    </row>
    <row r="679" spans="16:32" x14ac:dyDescent="0.25">
      <c r="P679" s="147" t="s">
        <v>830</v>
      </c>
      <c r="Q679" s="147">
        <v>193</v>
      </c>
      <c r="R679" s="147"/>
      <c r="S679" s="147" t="s">
        <v>986</v>
      </c>
      <c r="T679" s="147">
        <v>0</v>
      </c>
      <c r="U679" s="147" t="s">
        <v>987</v>
      </c>
      <c r="V679" s="147" t="s">
        <v>2300</v>
      </c>
      <c r="AB679" s="147" t="s">
        <v>1759</v>
      </c>
      <c r="AC679" s="147">
        <v>222</v>
      </c>
      <c r="AD679" s="223">
        <v>43311</v>
      </c>
      <c r="AE679" s="223">
        <v>43395</v>
      </c>
      <c r="AF679" s="147" t="s">
        <v>817</v>
      </c>
    </row>
    <row r="680" spans="16:32" x14ac:dyDescent="0.25">
      <c r="P680" s="147" t="s">
        <v>830</v>
      </c>
      <c r="Q680" s="147">
        <v>193</v>
      </c>
      <c r="R680" s="147"/>
      <c r="S680" s="147" t="s">
        <v>988</v>
      </c>
      <c r="T680" s="147">
        <v>0</v>
      </c>
      <c r="U680" s="147" t="s">
        <v>989</v>
      </c>
      <c r="V680" s="147" t="s">
        <v>2300</v>
      </c>
      <c r="AB680" s="147" t="s">
        <v>3734</v>
      </c>
      <c r="AC680" s="147">
        <v>222</v>
      </c>
      <c r="AD680" s="223">
        <v>43311</v>
      </c>
      <c r="AE680" s="223">
        <v>43395</v>
      </c>
      <c r="AF680" s="147" t="s">
        <v>817</v>
      </c>
    </row>
    <row r="681" spans="16:32" x14ac:dyDescent="0.25">
      <c r="P681" s="147" t="s">
        <v>830</v>
      </c>
      <c r="Q681" s="147">
        <v>193</v>
      </c>
      <c r="R681" s="147"/>
      <c r="S681" s="147" t="s">
        <v>990</v>
      </c>
      <c r="T681" s="147">
        <v>0</v>
      </c>
      <c r="U681" s="147" t="s">
        <v>991</v>
      </c>
      <c r="V681" s="147" t="s">
        <v>2300</v>
      </c>
      <c r="AB681" s="147" t="s">
        <v>4967</v>
      </c>
      <c r="AC681" s="147">
        <v>222</v>
      </c>
      <c r="AD681" s="223">
        <v>43311</v>
      </c>
      <c r="AE681" s="223">
        <v>43395</v>
      </c>
      <c r="AF681" s="147" t="s">
        <v>817</v>
      </c>
    </row>
    <row r="682" spans="16:32" x14ac:dyDescent="0.25">
      <c r="P682" s="147" t="s">
        <v>830</v>
      </c>
      <c r="Q682" s="147">
        <v>193</v>
      </c>
      <c r="R682" s="147"/>
      <c r="S682" s="147" t="s">
        <v>992</v>
      </c>
      <c r="T682" s="147">
        <v>0</v>
      </c>
      <c r="U682" s="147" t="s">
        <v>993</v>
      </c>
      <c r="V682" s="147" t="s">
        <v>2300</v>
      </c>
      <c r="AB682" s="147" t="s">
        <v>2703</v>
      </c>
      <c r="AC682" s="147">
        <v>222</v>
      </c>
      <c r="AD682" s="223">
        <v>43311</v>
      </c>
      <c r="AE682" s="223">
        <v>43395</v>
      </c>
      <c r="AF682" s="147" t="s">
        <v>817</v>
      </c>
    </row>
    <row r="683" spans="16:32" x14ac:dyDescent="0.25">
      <c r="P683" s="147" t="s">
        <v>830</v>
      </c>
      <c r="Q683" s="147">
        <v>193</v>
      </c>
      <c r="R683" s="147"/>
      <c r="S683" s="147" t="s">
        <v>994</v>
      </c>
      <c r="T683" s="147">
        <v>0</v>
      </c>
      <c r="U683" s="147" t="s">
        <v>995</v>
      </c>
      <c r="V683" s="147" t="s">
        <v>2300</v>
      </c>
      <c r="AB683" s="147" t="s">
        <v>2705</v>
      </c>
      <c r="AC683" s="147">
        <v>222</v>
      </c>
      <c r="AD683" s="223">
        <v>43311</v>
      </c>
      <c r="AE683" s="223">
        <v>43395</v>
      </c>
      <c r="AF683" s="147" t="s">
        <v>817</v>
      </c>
    </row>
    <row r="684" spans="16:32" x14ac:dyDescent="0.25">
      <c r="P684" s="147" t="s">
        <v>830</v>
      </c>
      <c r="Q684" s="147">
        <v>193</v>
      </c>
      <c r="R684" s="147"/>
      <c r="S684" s="147" t="s">
        <v>996</v>
      </c>
      <c r="T684" s="147">
        <v>0</v>
      </c>
      <c r="U684" s="147" t="s">
        <v>997</v>
      </c>
      <c r="V684" s="147" t="s">
        <v>2300</v>
      </c>
      <c r="AB684" s="147" t="s">
        <v>4716</v>
      </c>
      <c r="AC684" s="147">
        <v>222</v>
      </c>
      <c r="AD684" s="223">
        <v>43311</v>
      </c>
      <c r="AE684" s="223">
        <v>43395</v>
      </c>
      <c r="AF684" s="147" t="s">
        <v>817</v>
      </c>
    </row>
    <row r="685" spans="16:32" x14ac:dyDescent="0.25">
      <c r="P685" s="147" t="s">
        <v>830</v>
      </c>
      <c r="Q685" s="147">
        <v>193</v>
      </c>
      <c r="R685" s="147"/>
      <c r="S685" s="147" t="s">
        <v>998</v>
      </c>
      <c r="T685" s="147">
        <v>0</v>
      </c>
      <c r="U685" s="147" t="s">
        <v>999</v>
      </c>
      <c r="V685" s="147" t="s">
        <v>2300</v>
      </c>
      <c r="AB685" s="147" t="s">
        <v>2709</v>
      </c>
      <c r="AC685" s="147">
        <v>222</v>
      </c>
      <c r="AD685" s="223">
        <v>43311</v>
      </c>
      <c r="AE685" s="223">
        <v>43395</v>
      </c>
      <c r="AF685" s="147" t="s">
        <v>817</v>
      </c>
    </row>
    <row r="686" spans="16:32" x14ac:dyDescent="0.25">
      <c r="P686" s="147" t="s">
        <v>830</v>
      </c>
      <c r="Q686" s="147">
        <v>193</v>
      </c>
      <c r="R686" s="147"/>
      <c r="S686" s="147" t="s">
        <v>1000</v>
      </c>
      <c r="T686" s="147">
        <v>0</v>
      </c>
      <c r="U686" s="147" t="s">
        <v>1001</v>
      </c>
      <c r="V686" s="147" t="s">
        <v>2300</v>
      </c>
      <c r="AB686" s="147" t="s">
        <v>4969</v>
      </c>
      <c r="AC686" s="147">
        <v>222</v>
      </c>
      <c r="AD686" s="223">
        <v>43311</v>
      </c>
      <c r="AE686" s="223">
        <v>43395</v>
      </c>
      <c r="AF686" s="147" t="s">
        <v>817</v>
      </c>
    </row>
    <row r="687" spans="16:32" x14ac:dyDescent="0.25">
      <c r="P687" s="147" t="s">
        <v>830</v>
      </c>
      <c r="Q687" s="147">
        <v>193</v>
      </c>
      <c r="R687" s="147"/>
      <c r="S687" s="147" t="s">
        <v>1002</v>
      </c>
      <c r="T687" s="147">
        <v>0</v>
      </c>
      <c r="U687" s="147" t="s">
        <v>1003</v>
      </c>
      <c r="V687" s="147" t="s">
        <v>2300</v>
      </c>
      <c r="AB687" s="147" t="s">
        <v>4214</v>
      </c>
      <c r="AC687" s="147">
        <v>222</v>
      </c>
      <c r="AD687" s="223">
        <v>43311</v>
      </c>
      <c r="AE687" s="223">
        <v>43395</v>
      </c>
      <c r="AF687" s="147" t="s">
        <v>817</v>
      </c>
    </row>
    <row r="688" spans="16:32" x14ac:dyDescent="0.25">
      <c r="P688" s="147" t="s">
        <v>830</v>
      </c>
      <c r="Q688" s="147">
        <v>193</v>
      </c>
      <c r="R688" s="147"/>
      <c r="S688" s="147" t="s">
        <v>1008</v>
      </c>
      <c r="T688" s="147">
        <v>0</v>
      </c>
      <c r="U688" s="147" t="s">
        <v>1009</v>
      </c>
      <c r="V688" s="147" t="s">
        <v>2300</v>
      </c>
      <c r="AB688" s="147" t="s">
        <v>3923</v>
      </c>
      <c r="AC688" s="147">
        <v>222</v>
      </c>
      <c r="AD688" s="223">
        <v>43311</v>
      </c>
      <c r="AE688" s="223">
        <v>43395</v>
      </c>
      <c r="AF688" s="147" t="s">
        <v>817</v>
      </c>
    </row>
    <row r="689" spans="16:32" x14ac:dyDescent="0.25">
      <c r="P689" s="147" t="s">
        <v>830</v>
      </c>
      <c r="Q689" s="147">
        <v>193</v>
      </c>
      <c r="R689" s="147"/>
      <c r="S689" s="147" t="s">
        <v>1010</v>
      </c>
      <c r="T689" s="147">
        <v>0</v>
      </c>
      <c r="U689" s="147" t="s">
        <v>1011</v>
      </c>
      <c r="V689" s="147" t="s">
        <v>2300</v>
      </c>
      <c r="AB689" s="147" t="s">
        <v>1765</v>
      </c>
      <c r="AC689" s="147">
        <v>222</v>
      </c>
      <c r="AD689" s="223">
        <v>43311</v>
      </c>
      <c r="AE689" s="223">
        <v>43395</v>
      </c>
      <c r="AF689" s="147" t="s">
        <v>817</v>
      </c>
    </row>
    <row r="690" spans="16:32" x14ac:dyDescent="0.25">
      <c r="P690" s="147" t="s">
        <v>830</v>
      </c>
      <c r="Q690" s="147">
        <v>193</v>
      </c>
      <c r="R690" s="147"/>
      <c r="S690" s="147" t="s">
        <v>1012</v>
      </c>
      <c r="T690" s="147">
        <v>0</v>
      </c>
      <c r="U690" s="147" t="s">
        <v>1013</v>
      </c>
      <c r="V690" s="147" t="s">
        <v>2300</v>
      </c>
      <c r="AB690" s="147" t="s">
        <v>3217</v>
      </c>
      <c r="AC690" s="147">
        <v>222</v>
      </c>
      <c r="AD690" s="223">
        <v>43311</v>
      </c>
      <c r="AE690" s="223">
        <v>43395</v>
      </c>
      <c r="AF690" s="147" t="s">
        <v>817</v>
      </c>
    </row>
    <row r="691" spans="16:32" x14ac:dyDescent="0.25">
      <c r="P691" s="147" t="s">
        <v>830</v>
      </c>
      <c r="Q691" s="147">
        <v>193</v>
      </c>
      <c r="R691" s="147"/>
      <c r="S691" s="147" t="s">
        <v>1014</v>
      </c>
      <c r="T691" s="147">
        <v>0</v>
      </c>
      <c r="U691" s="147" t="s">
        <v>1015</v>
      </c>
      <c r="V691" s="147" t="s">
        <v>2300</v>
      </c>
      <c r="AB691" s="147" t="s">
        <v>4718</v>
      </c>
      <c r="AC691" s="147">
        <v>222</v>
      </c>
      <c r="AD691" s="223">
        <v>43311</v>
      </c>
      <c r="AE691" s="223">
        <v>43395</v>
      </c>
      <c r="AF691" s="147" t="s">
        <v>817</v>
      </c>
    </row>
    <row r="692" spans="16:32" x14ac:dyDescent="0.25">
      <c r="P692" s="147" t="s">
        <v>830</v>
      </c>
      <c r="Q692" s="147">
        <v>193</v>
      </c>
      <c r="R692" s="147"/>
      <c r="S692" s="147" t="s">
        <v>1016</v>
      </c>
      <c r="T692" s="147">
        <v>0</v>
      </c>
      <c r="U692" s="147" t="s">
        <v>1017</v>
      </c>
      <c r="V692" s="147" t="s">
        <v>2300</v>
      </c>
      <c r="AB692" s="147" t="s">
        <v>4720</v>
      </c>
      <c r="AC692" s="147">
        <v>222</v>
      </c>
      <c r="AD692" s="223">
        <v>43311</v>
      </c>
      <c r="AE692" s="223">
        <v>43395</v>
      </c>
      <c r="AF692" s="147" t="s">
        <v>817</v>
      </c>
    </row>
    <row r="693" spans="16:32" x14ac:dyDescent="0.25">
      <c r="P693" s="147" t="s">
        <v>830</v>
      </c>
      <c r="Q693" s="147">
        <v>193</v>
      </c>
      <c r="R693" s="147"/>
      <c r="S693" s="147" t="s">
        <v>1018</v>
      </c>
      <c r="T693" s="147">
        <v>0</v>
      </c>
      <c r="U693" s="147" t="s">
        <v>1019</v>
      </c>
      <c r="V693" s="147" t="s">
        <v>2300</v>
      </c>
      <c r="AB693" s="147" t="s">
        <v>4722</v>
      </c>
      <c r="AC693" s="147">
        <v>222</v>
      </c>
      <c r="AD693" s="223">
        <v>43311</v>
      </c>
      <c r="AE693" s="223">
        <v>43395</v>
      </c>
      <c r="AF693" s="147" t="s">
        <v>817</v>
      </c>
    </row>
    <row r="694" spans="16:32" x14ac:dyDescent="0.25">
      <c r="P694" s="147" t="s">
        <v>830</v>
      </c>
      <c r="Q694" s="147">
        <v>193</v>
      </c>
      <c r="R694" s="147"/>
      <c r="S694" s="147" t="s">
        <v>1020</v>
      </c>
      <c r="T694" s="147">
        <v>0</v>
      </c>
      <c r="U694" s="147" t="s">
        <v>1021</v>
      </c>
      <c r="V694" s="147" t="s">
        <v>2300</v>
      </c>
      <c r="AB694" s="147" t="s">
        <v>4724</v>
      </c>
      <c r="AC694" s="147">
        <v>222</v>
      </c>
      <c r="AD694" s="223">
        <v>43311</v>
      </c>
      <c r="AE694" s="223">
        <v>43395</v>
      </c>
      <c r="AF694" s="147" t="s">
        <v>817</v>
      </c>
    </row>
    <row r="695" spans="16:32" x14ac:dyDescent="0.25">
      <c r="P695" s="147" t="s">
        <v>830</v>
      </c>
      <c r="Q695" s="147">
        <v>193</v>
      </c>
      <c r="R695" s="147"/>
      <c r="S695" s="147" t="s">
        <v>1022</v>
      </c>
      <c r="T695" s="147">
        <v>0</v>
      </c>
      <c r="U695" s="147" t="s">
        <v>1023</v>
      </c>
      <c r="V695" s="147" t="s">
        <v>2300</v>
      </c>
      <c r="AB695" s="147" t="s">
        <v>4726</v>
      </c>
      <c r="AC695" s="147">
        <v>222</v>
      </c>
      <c r="AD695" s="223">
        <v>43311</v>
      </c>
      <c r="AE695" s="223">
        <v>43395</v>
      </c>
      <c r="AF695" s="147" t="s">
        <v>817</v>
      </c>
    </row>
    <row r="696" spans="16:32" x14ac:dyDescent="0.25">
      <c r="P696" s="147" t="s">
        <v>830</v>
      </c>
      <c r="Q696" s="147">
        <v>193</v>
      </c>
      <c r="R696" s="147"/>
      <c r="S696" s="147" t="s">
        <v>1024</v>
      </c>
      <c r="T696" s="147">
        <v>0</v>
      </c>
      <c r="U696" s="147" t="s">
        <v>1025</v>
      </c>
      <c r="V696" s="147" t="s">
        <v>2300</v>
      </c>
      <c r="AB696" s="147" t="s">
        <v>4728</v>
      </c>
      <c r="AC696" s="147">
        <v>222</v>
      </c>
      <c r="AD696" s="223">
        <v>43311</v>
      </c>
      <c r="AE696" s="223">
        <v>43395</v>
      </c>
      <c r="AF696" s="147" t="s">
        <v>817</v>
      </c>
    </row>
    <row r="697" spans="16:32" x14ac:dyDescent="0.25">
      <c r="P697" s="147" t="s">
        <v>830</v>
      </c>
      <c r="Q697" s="147">
        <v>193</v>
      </c>
      <c r="R697" s="147"/>
      <c r="S697" s="147" t="s">
        <v>1026</v>
      </c>
      <c r="T697" s="147">
        <v>0</v>
      </c>
      <c r="U697" s="147" t="s">
        <v>1027</v>
      </c>
      <c r="V697" s="147" t="s">
        <v>2300</v>
      </c>
      <c r="AB697" s="147" t="s">
        <v>4730</v>
      </c>
      <c r="AC697" s="147">
        <v>222</v>
      </c>
      <c r="AD697" s="223">
        <v>43311</v>
      </c>
      <c r="AE697" s="223">
        <v>43395</v>
      </c>
      <c r="AF697" s="147" t="s">
        <v>817</v>
      </c>
    </row>
    <row r="698" spans="16:32" x14ac:dyDescent="0.25">
      <c r="P698" s="147" t="s">
        <v>830</v>
      </c>
      <c r="Q698" s="147">
        <v>193</v>
      </c>
      <c r="R698" s="147"/>
      <c r="S698" s="147" t="s">
        <v>1028</v>
      </c>
      <c r="T698" s="147">
        <v>0</v>
      </c>
      <c r="U698" s="147" t="s">
        <v>1029</v>
      </c>
      <c r="V698" s="147" t="s">
        <v>2300</v>
      </c>
      <c r="AB698" s="147" t="s">
        <v>1769</v>
      </c>
      <c r="AC698" s="147">
        <v>222</v>
      </c>
      <c r="AD698" s="223">
        <v>43311</v>
      </c>
      <c r="AE698" s="223">
        <v>43395</v>
      </c>
      <c r="AF698" s="147" t="s">
        <v>817</v>
      </c>
    </row>
    <row r="699" spans="16:32" x14ac:dyDescent="0.25">
      <c r="P699" s="147" t="s">
        <v>830</v>
      </c>
      <c r="Q699" s="147">
        <v>193</v>
      </c>
      <c r="R699" s="147"/>
      <c r="S699" s="147" t="s">
        <v>1030</v>
      </c>
      <c r="T699" s="147">
        <v>0</v>
      </c>
      <c r="U699" s="147" t="s">
        <v>1031</v>
      </c>
      <c r="V699" s="147" t="s">
        <v>2300</v>
      </c>
      <c r="AB699" s="147" t="s">
        <v>1773</v>
      </c>
      <c r="AC699" s="147">
        <v>222</v>
      </c>
      <c r="AD699" s="223">
        <v>43311</v>
      </c>
      <c r="AE699" s="223">
        <v>43395</v>
      </c>
      <c r="AF699" s="147" t="s">
        <v>817</v>
      </c>
    </row>
    <row r="700" spans="16:32" x14ac:dyDescent="0.25">
      <c r="P700" s="147" t="s">
        <v>830</v>
      </c>
      <c r="Q700" s="147">
        <v>193</v>
      </c>
      <c r="R700" s="147"/>
      <c r="S700" s="147" t="s">
        <v>1032</v>
      </c>
      <c r="T700" s="147">
        <v>0</v>
      </c>
      <c r="U700" s="147" t="s">
        <v>1033</v>
      </c>
      <c r="V700" s="147" t="s">
        <v>2300</v>
      </c>
      <c r="AB700" s="147" t="s">
        <v>3569</v>
      </c>
      <c r="AC700" s="147">
        <v>222</v>
      </c>
      <c r="AD700" s="223">
        <v>43311</v>
      </c>
      <c r="AE700" s="223">
        <v>43395</v>
      </c>
      <c r="AF700" s="147" t="s">
        <v>817</v>
      </c>
    </row>
    <row r="701" spans="16:32" x14ac:dyDescent="0.25">
      <c r="P701" s="147" t="s">
        <v>830</v>
      </c>
      <c r="Q701" s="147">
        <v>193</v>
      </c>
      <c r="R701" s="147"/>
      <c r="S701" s="147" t="s">
        <v>1034</v>
      </c>
      <c r="T701" s="147">
        <v>0</v>
      </c>
      <c r="U701" s="147" t="s">
        <v>1035</v>
      </c>
      <c r="V701" s="147" t="s">
        <v>2300</v>
      </c>
      <c r="AB701" s="147" t="s">
        <v>1777</v>
      </c>
      <c r="AC701" s="147">
        <v>222</v>
      </c>
      <c r="AD701" s="223">
        <v>43311</v>
      </c>
      <c r="AE701" s="223">
        <v>43395</v>
      </c>
      <c r="AF701" s="147" t="s">
        <v>817</v>
      </c>
    </row>
    <row r="702" spans="16:32" x14ac:dyDescent="0.25">
      <c r="P702" s="147" t="s">
        <v>830</v>
      </c>
      <c r="Q702" s="147">
        <v>193</v>
      </c>
      <c r="R702" s="147"/>
      <c r="S702" s="147" t="s">
        <v>1036</v>
      </c>
      <c r="T702" s="147">
        <v>0</v>
      </c>
      <c r="U702" s="147" t="s">
        <v>1037</v>
      </c>
      <c r="V702" s="147" t="s">
        <v>2300</v>
      </c>
      <c r="AB702" s="147" t="s">
        <v>3976</v>
      </c>
      <c r="AC702" s="147">
        <v>222</v>
      </c>
      <c r="AD702" s="223">
        <v>43311</v>
      </c>
      <c r="AE702" s="223">
        <v>43395</v>
      </c>
      <c r="AF702" s="147" t="s">
        <v>817</v>
      </c>
    </row>
    <row r="703" spans="16:32" x14ac:dyDescent="0.25">
      <c r="P703" s="147" t="s">
        <v>830</v>
      </c>
      <c r="Q703" s="147">
        <v>193</v>
      </c>
      <c r="R703" s="147"/>
      <c r="S703" s="147" t="s">
        <v>1038</v>
      </c>
      <c r="T703" s="147">
        <v>0</v>
      </c>
      <c r="U703" s="147" t="s">
        <v>1039</v>
      </c>
      <c r="V703" s="147" t="s">
        <v>2300</v>
      </c>
      <c r="AB703" s="147" t="s">
        <v>3219</v>
      </c>
      <c r="AC703" s="147">
        <v>222</v>
      </c>
      <c r="AD703" s="223">
        <v>43311</v>
      </c>
      <c r="AE703" s="223">
        <v>43395</v>
      </c>
      <c r="AF703" s="147" t="s">
        <v>817</v>
      </c>
    </row>
    <row r="704" spans="16:32" x14ac:dyDescent="0.25">
      <c r="P704" s="147" t="s">
        <v>830</v>
      </c>
      <c r="Q704" s="147">
        <v>193</v>
      </c>
      <c r="R704" s="147"/>
      <c r="S704" s="147" t="s">
        <v>1040</v>
      </c>
      <c r="T704" s="147">
        <v>0</v>
      </c>
      <c r="U704" s="147" t="s">
        <v>1041</v>
      </c>
      <c r="V704" s="147" t="s">
        <v>2300</v>
      </c>
      <c r="AB704" s="147" t="s">
        <v>1779</v>
      </c>
      <c r="AC704" s="147">
        <v>222</v>
      </c>
      <c r="AD704" s="223">
        <v>43311</v>
      </c>
      <c r="AE704" s="223">
        <v>43395</v>
      </c>
      <c r="AF704" s="147" t="s">
        <v>817</v>
      </c>
    </row>
    <row r="705" spans="16:32" x14ac:dyDescent="0.25">
      <c r="P705" s="147" t="s">
        <v>830</v>
      </c>
      <c r="Q705" s="147">
        <v>193</v>
      </c>
      <c r="R705" s="147"/>
      <c r="S705" s="147" t="s">
        <v>1042</v>
      </c>
      <c r="T705" s="147">
        <v>0</v>
      </c>
      <c r="U705" s="147" t="s">
        <v>1043</v>
      </c>
      <c r="V705" s="147" t="s">
        <v>2300</v>
      </c>
      <c r="AB705" s="147" t="s">
        <v>1785</v>
      </c>
      <c r="AC705" s="147">
        <v>222</v>
      </c>
      <c r="AD705" s="223">
        <v>43311</v>
      </c>
      <c r="AE705" s="223">
        <v>43395</v>
      </c>
      <c r="AF705" s="147" t="s">
        <v>817</v>
      </c>
    </row>
    <row r="706" spans="16:32" x14ac:dyDescent="0.25">
      <c r="P706" s="147" t="s">
        <v>830</v>
      </c>
      <c r="Q706" s="147">
        <v>193</v>
      </c>
      <c r="R706" s="147"/>
      <c r="S706" s="147" t="s">
        <v>1044</v>
      </c>
      <c r="T706" s="147">
        <v>0</v>
      </c>
      <c r="U706" s="147" t="s">
        <v>1045</v>
      </c>
      <c r="V706" s="147" t="s">
        <v>2300</v>
      </c>
      <c r="AB706" s="147" t="s">
        <v>1791</v>
      </c>
      <c r="AC706" s="147">
        <v>222</v>
      </c>
      <c r="AD706" s="223">
        <v>43311</v>
      </c>
      <c r="AE706" s="223">
        <v>43395</v>
      </c>
      <c r="AF706" s="147" t="s">
        <v>817</v>
      </c>
    </row>
    <row r="707" spans="16:32" x14ac:dyDescent="0.25">
      <c r="P707" s="147" t="s">
        <v>830</v>
      </c>
      <c r="Q707" s="147">
        <v>193</v>
      </c>
      <c r="R707" s="147"/>
      <c r="S707" s="147" t="s">
        <v>1046</v>
      </c>
      <c r="T707" s="147">
        <v>0</v>
      </c>
      <c r="U707" s="147" t="s">
        <v>1047</v>
      </c>
      <c r="V707" s="147" t="s">
        <v>2300</v>
      </c>
      <c r="AB707" s="147" t="s">
        <v>4732</v>
      </c>
      <c r="AC707" s="147">
        <v>222</v>
      </c>
      <c r="AD707" s="223">
        <v>43311</v>
      </c>
      <c r="AE707" s="223">
        <v>43395</v>
      </c>
      <c r="AF707" s="147" t="s">
        <v>817</v>
      </c>
    </row>
    <row r="708" spans="16:32" x14ac:dyDescent="0.25">
      <c r="P708" s="147" t="s">
        <v>830</v>
      </c>
      <c r="Q708" s="147">
        <v>193</v>
      </c>
      <c r="R708" s="147"/>
      <c r="S708" s="147" t="s">
        <v>1048</v>
      </c>
      <c r="T708" s="147">
        <v>0</v>
      </c>
      <c r="U708" s="147" t="s">
        <v>1049</v>
      </c>
      <c r="V708" s="147" t="s">
        <v>2300</v>
      </c>
      <c r="AB708" s="147" t="s">
        <v>1793</v>
      </c>
      <c r="AC708" s="147">
        <v>222</v>
      </c>
      <c r="AD708" s="223">
        <v>43311</v>
      </c>
      <c r="AE708" s="223">
        <v>43395</v>
      </c>
      <c r="AF708" s="147" t="s">
        <v>817</v>
      </c>
    </row>
    <row r="709" spans="16:32" x14ac:dyDescent="0.25">
      <c r="P709" s="147" t="s">
        <v>830</v>
      </c>
      <c r="Q709" s="147">
        <v>193</v>
      </c>
      <c r="R709" s="147"/>
      <c r="S709" s="147" t="s">
        <v>1050</v>
      </c>
      <c r="T709" s="147">
        <v>0</v>
      </c>
      <c r="U709" s="147" t="s">
        <v>1051</v>
      </c>
      <c r="V709" s="147" t="s">
        <v>2300</v>
      </c>
      <c r="AB709" s="147" t="s">
        <v>4971</v>
      </c>
      <c r="AC709" s="147">
        <v>222</v>
      </c>
      <c r="AD709" s="223">
        <v>43311</v>
      </c>
      <c r="AE709" s="223">
        <v>43395</v>
      </c>
      <c r="AF709" s="147" t="s">
        <v>817</v>
      </c>
    </row>
    <row r="710" spans="16:32" x14ac:dyDescent="0.25">
      <c r="P710" s="147" t="s">
        <v>830</v>
      </c>
      <c r="Q710" s="147">
        <v>193</v>
      </c>
      <c r="R710" s="147"/>
      <c r="S710" s="147" t="s">
        <v>1052</v>
      </c>
      <c r="T710" s="147">
        <v>0</v>
      </c>
      <c r="U710" s="147" t="s">
        <v>1053</v>
      </c>
      <c r="V710" s="147" t="s">
        <v>2300</v>
      </c>
      <c r="AB710" s="147" t="s">
        <v>1795</v>
      </c>
      <c r="AC710" s="147">
        <v>222</v>
      </c>
      <c r="AD710" s="223">
        <v>43311</v>
      </c>
      <c r="AE710" s="223">
        <v>43395</v>
      </c>
      <c r="AF710" s="147" t="s">
        <v>817</v>
      </c>
    </row>
    <row r="711" spans="16:32" x14ac:dyDescent="0.25">
      <c r="P711" s="147" t="s">
        <v>830</v>
      </c>
      <c r="Q711" s="147">
        <v>193</v>
      </c>
      <c r="R711" s="147"/>
      <c r="S711" s="147" t="s">
        <v>1054</v>
      </c>
      <c r="T711" s="147">
        <v>0</v>
      </c>
      <c r="U711" s="147" t="s">
        <v>1055</v>
      </c>
      <c r="V711" s="147" t="s">
        <v>2300</v>
      </c>
      <c r="AB711" s="147" t="s">
        <v>1797</v>
      </c>
      <c r="AC711" s="147">
        <v>222</v>
      </c>
      <c r="AD711" s="223">
        <v>43311</v>
      </c>
      <c r="AE711" s="223">
        <v>43395</v>
      </c>
      <c r="AF711" s="147" t="s">
        <v>817</v>
      </c>
    </row>
    <row r="712" spans="16:32" x14ac:dyDescent="0.25">
      <c r="P712" s="147" t="s">
        <v>830</v>
      </c>
      <c r="Q712" s="147">
        <v>193</v>
      </c>
      <c r="R712" s="147"/>
      <c r="S712" s="147" t="s">
        <v>1056</v>
      </c>
      <c r="T712" s="147">
        <v>0</v>
      </c>
      <c r="U712" s="147" t="s">
        <v>1057</v>
      </c>
      <c r="V712" s="147" t="s">
        <v>2300</v>
      </c>
      <c r="AB712" s="147" t="s">
        <v>1799</v>
      </c>
      <c r="AC712" s="147">
        <v>222</v>
      </c>
      <c r="AD712" s="223">
        <v>43311</v>
      </c>
      <c r="AE712" s="223">
        <v>43395</v>
      </c>
      <c r="AF712" s="147" t="s">
        <v>817</v>
      </c>
    </row>
    <row r="713" spans="16:32" x14ac:dyDescent="0.25">
      <c r="P713" s="147" t="s">
        <v>830</v>
      </c>
      <c r="Q713" s="147">
        <v>193</v>
      </c>
      <c r="R713" s="147"/>
      <c r="S713" s="147" t="s">
        <v>1058</v>
      </c>
      <c r="T713" s="147">
        <v>0</v>
      </c>
      <c r="U713" s="147" t="s">
        <v>1059</v>
      </c>
      <c r="V713" s="147" t="s">
        <v>2300</v>
      </c>
      <c r="AB713" s="147" t="s">
        <v>2408</v>
      </c>
      <c r="AC713" s="147">
        <v>222</v>
      </c>
      <c r="AD713" s="223">
        <v>43311</v>
      </c>
      <c r="AE713" s="223">
        <v>43395</v>
      </c>
      <c r="AF713" s="147" t="s">
        <v>817</v>
      </c>
    </row>
    <row r="714" spans="16:32" x14ac:dyDescent="0.25">
      <c r="P714" s="147" t="s">
        <v>830</v>
      </c>
      <c r="Q714" s="147">
        <v>193</v>
      </c>
      <c r="R714" s="147"/>
      <c r="S714" s="147" t="s">
        <v>1060</v>
      </c>
      <c r="T714" s="147">
        <v>0</v>
      </c>
      <c r="U714" s="147" t="s">
        <v>1061</v>
      </c>
      <c r="V714" s="147" t="s">
        <v>2300</v>
      </c>
      <c r="AB714" s="147" t="s">
        <v>1805</v>
      </c>
      <c r="AC714" s="147">
        <v>222</v>
      </c>
      <c r="AD714" s="223">
        <v>43311</v>
      </c>
      <c r="AE714" s="223">
        <v>43395</v>
      </c>
      <c r="AF714" s="147" t="s">
        <v>817</v>
      </c>
    </row>
    <row r="715" spans="16:32" x14ac:dyDescent="0.25">
      <c r="P715" s="147" t="s">
        <v>830</v>
      </c>
      <c r="Q715" s="147">
        <v>193</v>
      </c>
      <c r="R715" s="147"/>
      <c r="S715" s="147" t="s">
        <v>1062</v>
      </c>
      <c r="T715" s="147">
        <v>0</v>
      </c>
      <c r="U715" s="147" t="s">
        <v>1063</v>
      </c>
      <c r="V715" s="147" t="s">
        <v>2300</v>
      </c>
      <c r="AB715" s="147" t="s">
        <v>1807</v>
      </c>
      <c r="AC715" s="147">
        <v>222</v>
      </c>
      <c r="AD715" s="223">
        <v>43311</v>
      </c>
      <c r="AE715" s="223">
        <v>43395</v>
      </c>
      <c r="AF715" s="147" t="s">
        <v>817</v>
      </c>
    </row>
    <row r="716" spans="16:32" x14ac:dyDescent="0.25">
      <c r="P716" s="147" t="s">
        <v>830</v>
      </c>
      <c r="Q716" s="147">
        <v>193</v>
      </c>
      <c r="R716" s="147"/>
      <c r="S716" s="147" t="s">
        <v>1070</v>
      </c>
      <c r="T716" s="147">
        <v>0</v>
      </c>
      <c r="U716" s="147" t="s">
        <v>1071</v>
      </c>
      <c r="V716" s="147" t="s">
        <v>2300</v>
      </c>
      <c r="AB716" s="147" t="s">
        <v>1809</v>
      </c>
      <c r="AC716" s="147">
        <v>222</v>
      </c>
      <c r="AD716" s="223">
        <v>43311</v>
      </c>
      <c r="AE716" s="223">
        <v>43395</v>
      </c>
      <c r="AF716" s="147" t="s">
        <v>817</v>
      </c>
    </row>
    <row r="717" spans="16:32" x14ac:dyDescent="0.25">
      <c r="P717" s="147" t="s">
        <v>830</v>
      </c>
      <c r="Q717" s="147">
        <v>193</v>
      </c>
      <c r="R717" s="147"/>
      <c r="S717" s="147" t="s">
        <v>1072</v>
      </c>
      <c r="T717" s="147">
        <v>0</v>
      </c>
      <c r="U717" s="147" t="s">
        <v>1073</v>
      </c>
      <c r="V717" s="147" t="s">
        <v>2300</v>
      </c>
      <c r="AB717" s="147" t="s">
        <v>4216</v>
      </c>
      <c r="AC717" s="147">
        <v>222</v>
      </c>
      <c r="AD717" s="223">
        <v>43311</v>
      </c>
      <c r="AE717" s="223">
        <v>43395</v>
      </c>
      <c r="AF717" s="147" t="s">
        <v>817</v>
      </c>
    </row>
    <row r="718" spans="16:32" x14ac:dyDescent="0.25">
      <c r="P718" s="147" t="s">
        <v>830</v>
      </c>
      <c r="Q718" s="147">
        <v>193</v>
      </c>
      <c r="R718" s="147"/>
      <c r="S718" s="147" t="s">
        <v>1074</v>
      </c>
      <c r="T718" s="147">
        <v>0</v>
      </c>
      <c r="U718" s="147" t="s">
        <v>1075</v>
      </c>
      <c r="V718" s="147" t="s">
        <v>2300</v>
      </c>
      <c r="AB718" s="147" t="s">
        <v>4973</v>
      </c>
      <c r="AC718" s="147">
        <v>222</v>
      </c>
      <c r="AD718" s="223">
        <v>43311</v>
      </c>
      <c r="AE718" s="223">
        <v>43395</v>
      </c>
      <c r="AF718" s="147" t="s">
        <v>817</v>
      </c>
    </row>
    <row r="719" spans="16:32" x14ac:dyDescent="0.25">
      <c r="P719" s="147" t="s">
        <v>830</v>
      </c>
      <c r="Q719" s="147">
        <v>193</v>
      </c>
      <c r="R719" s="147"/>
      <c r="S719" s="147" t="s">
        <v>1078</v>
      </c>
      <c r="T719" s="147">
        <v>0</v>
      </c>
      <c r="U719" s="147" t="s">
        <v>1079</v>
      </c>
      <c r="V719" s="147" t="s">
        <v>2300</v>
      </c>
      <c r="AB719" s="147" t="s">
        <v>4734</v>
      </c>
      <c r="AC719" s="147">
        <v>222</v>
      </c>
      <c r="AD719" s="223">
        <v>43311</v>
      </c>
      <c r="AE719" s="223">
        <v>43395</v>
      </c>
      <c r="AF719" s="147" t="s">
        <v>817</v>
      </c>
    </row>
    <row r="720" spans="16:32" x14ac:dyDescent="0.25">
      <c r="P720" s="147" t="s">
        <v>830</v>
      </c>
      <c r="Q720" s="147">
        <v>193</v>
      </c>
      <c r="R720" s="147"/>
      <c r="S720" s="147" t="s">
        <v>1086</v>
      </c>
      <c r="T720" s="147">
        <v>0</v>
      </c>
      <c r="U720" s="147" t="s">
        <v>1087</v>
      </c>
      <c r="V720" s="147" t="s">
        <v>2300</v>
      </c>
      <c r="AB720" s="147" t="s">
        <v>1811</v>
      </c>
      <c r="AC720" s="147">
        <v>222</v>
      </c>
      <c r="AD720" s="223">
        <v>43311</v>
      </c>
      <c r="AE720" s="223">
        <v>43395</v>
      </c>
      <c r="AF720" s="147" t="s">
        <v>817</v>
      </c>
    </row>
    <row r="721" spans="16:32" x14ac:dyDescent="0.25">
      <c r="P721" s="147" t="s">
        <v>830</v>
      </c>
      <c r="Q721" s="147">
        <v>193</v>
      </c>
      <c r="R721" s="147"/>
      <c r="S721" s="147" t="s">
        <v>1088</v>
      </c>
      <c r="T721" s="147">
        <v>0</v>
      </c>
      <c r="U721" s="147" t="s">
        <v>1089</v>
      </c>
      <c r="V721" s="147" t="s">
        <v>2300</v>
      </c>
      <c r="AB721" s="147" t="s">
        <v>1817</v>
      </c>
      <c r="AC721" s="147">
        <v>222</v>
      </c>
      <c r="AD721" s="223">
        <v>43311</v>
      </c>
      <c r="AE721" s="223">
        <v>43395</v>
      </c>
      <c r="AF721" s="147" t="s">
        <v>817</v>
      </c>
    </row>
    <row r="722" spans="16:32" x14ac:dyDescent="0.25">
      <c r="P722" s="147" t="s">
        <v>830</v>
      </c>
      <c r="Q722" s="147">
        <v>193</v>
      </c>
      <c r="R722" s="147"/>
      <c r="S722" s="147" t="s">
        <v>1090</v>
      </c>
      <c r="T722" s="147">
        <v>0</v>
      </c>
      <c r="U722" s="147" t="s">
        <v>1091</v>
      </c>
      <c r="V722" s="147" t="s">
        <v>2300</v>
      </c>
      <c r="AB722" s="147" t="s">
        <v>1819</v>
      </c>
      <c r="AC722" s="147">
        <v>222</v>
      </c>
      <c r="AD722" s="223">
        <v>43311</v>
      </c>
      <c r="AE722" s="223">
        <v>43395</v>
      </c>
      <c r="AF722" s="147" t="s">
        <v>817</v>
      </c>
    </row>
    <row r="723" spans="16:32" x14ac:dyDescent="0.25">
      <c r="P723" s="147" t="s">
        <v>830</v>
      </c>
      <c r="Q723" s="147">
        <v>193</v>
      </c>
      <c r="R723" s="147"/>
      <c r="S723" s="147" t="s">
        <v>1092</v>
      </c>
      <c r="T723" s="147">
        <v>0</v>
      </c>
      <c r="U723" s="147" t="s">
        <v>1093</v>
      </c>
      <c r="V723" s="147" t="s">
        <v>2300</v>
      </c>
      <c r="AB723" s="147" t="s">
        <v>1821</v>
      </c>
      <c r="AC723" s="147">
        <v>222</v>
      </c>
      <c r="AD723" s="223">
        <v>43311</v>
      </c>
      <c r="AE723" s="223">
        <v>43395</v>
      </c>
      <c r="AF723" s="147" t="s">
        <v>817</v>
      </c>
    </row>
    <row r="724" spans="16:32" x14ac:dyDescent="0.25">
      <c r="P724" s="147" t="s">
        <v>830</v>
      </c>
      <c r="Q724" s="147">
        <v>193</v>
      </c>
      <c r="R724" s="147"/>
      <c r="S724" s="147" t="s">
        <v>1094</v>
      </c>
      <c r="T724" s="147">
        <v>0</v>
      </c>
      <c r="U724" s="147" t="s">
        <v>1095</v>
      </c>
      <c r="V724" s="147" t="s">
        <v>2300</v>
      </c>
      <c r="AB724" s="147" t="s">
        <v>1823</v>
      </c>
      <c r="AC724" s="147">
        <v>222</v>
      </c>
      <c r="AD724" s="223">
        <v>43311</v>
      </c>
      <c r="AE724" s="223">
        <v>43395</v>
      </c>
      <c r="AF724" s="147" t="s">
        <v>817</v>
      </c>
    </row>
    <row r="725" spans="16:32" x14ac:dyDescent="0.25">
      <c r="P725" s="147" t="s">
        <v>830</v>
      </c>
      <c r="Q725" s="147">
        <v>193</v>
      </c>
      <c r="R725" s="147"/>
      <c r="S725" s="147" t="s">
        <v>1096</v>
      </c>
      <c r="T725" s="147">
        <v>0</v>
      </c>
      <c r="U725" s="147" t="s">
        <v>1097</v>
      </c>
      <c r="V725" s="147" t="s">
        <v>2300</v>
      </c>
      <c r="AB725" s="147" t="s">
        <v>1825</v>
      </c>
      <c r="AC725" s="147">
        <v>222</v>
      </c>
      <c r="AD725" s="223">
        <v>43311</v>
      </c>
      <c r="AE725" s="223">
        <v>43395</v>
      </c>
      <c r="AF725" s="147" t="s">
        <v>817</v>
      </c>
    </row>
    <row r="726" spans="16:32" x14ac:dyDescent="0.25">
      <c r="P726" s="147" t="s">
        <v>830</v>
      </c>
      <c r="Q726" s="147">
        <v>193</v>
      </c>
      <c r="R726" s="147"/>
      <c r="S726" s="147" t="s">
        <v>1098</v>
      </c>
      <c r="T726" s="147">
        <v>0</v>
      </c>
      <c r="U726" s="147" t="s">
        <v>1099</v>
      </c>
      <c r="V726" s="147" t="s">
        <v>2300</v>
      </c>
      <c r="AB726" s="147" t="s">
        <v>3573</v>
      </c>
      <c r="AC726" s="147">
        <v>222</v>
      </c>
      <c r="AD726" s="223">
        <v>43311</v>
      </c>
      <c r="AE726" s="223">
        <v>43395</v>
      </c>
      <c r="AF726" s="147" t="s">
        <v>817</v>
      </c>
    </row>
    <row r="727" spans="16:32" x14ac:dyDescent="0.25">
      <c r="P727" s="147" t="s">
        <v>830</v>
      </c>
      <c r="Q727" s="147">
        <v>193</v>
      </c>
      <c r="R727" s="147"/>
      <c r="S727" s="147" t="s">
        <v>1100</v>
      </c>
      <c r="T727" s="147">
        <v>0</v>
      </c>
      <c r="U727" s="147" t="s">
        <v>1101</v>
      </c>
      <c r="V727" s="147" t="s">
        <v>2300</v>
      </c>
      <c r="AB727" s="147" t="s">
        <v>1827</v>
      </c>
      <c r="AC727" s="147">
        <v>222</v>
      </c>
      <c r="AD727" s="223">
        <v>43311</v>
      </c>
      <c r="AE727" s="223">
        <v>43395</v>
      </c>
      <c r="AF727" s="147" t="s">
        <v>817</v>
      </c>
    </row>
    <row r="728" spans="16:32" x14ac:dyDescent="0.25">
      <c r="P728" s="147" t="s">
        <v>830</v>
      </c>
      <c r="Q728" s="147">
        <v>193</v>
      </c>
      <c r="R728" s="147"/>
      <c r="S728" s="147" t="s">
        <v>1102</v>
      </c>
      <c r="T728" s="147">
        <v>0</v>
      </c>
      <c r="U728" s="147" t="s">
        <v>1103</v>
      </c>
      <c r="V728" s="147" t="s">
        <v>2300</v>
      </c>
      <c r="AB728" s="147" t="s">
        <v>1829</v>
      </c>
      <c r="AC728" s="147">
        <v>222</v>
      </c>
      <c r="AD728" s="223">
        <v>43311</v>
      </c>
      <c r="AE728" s="223">
        <v>43395</v>
      </c>
      <c r="AF728" s="147" t="s">
        <v>817</v>
      </c>
    </row>
    <row r="729" spans="16:32" x14ac:dyDescent="0.25">
      <c r="P729" s="147" t="s">
        <v>830</v>
      </c>
      <c r="Q729" s="147">
        <v>193</v>
      </c>
      <c r="R729" s="147"/>
      <c r="S729" s="147" t="s">
        <v>2305</v>
      </c>
      <c r="T729" s="147">
        <v>0</v>
      </c>
      <c r="U729" s="147" t="s">
        <v>2306</v>
      </c>
      <c r="V729" s="147" t="s">
        <v>2300</v>
      </c>
      <c r="AB729" s="147" t="s">
        <v>1831</v>
      </c>
      <c r="AC729" s="147">
        <v>222</v>
      </c>
      <c r="AD729" s="223">
        <v>43311</v>
      </c>
      <c r="AE729" s="223">
        <v>43395</v>
      </c>
      <c r="AF729" s="147" t="s">
        <v>817</v>
      </c>
    </row>
    <row r="730" spans="16:32" x14ac:dyDescent="0.25">
      <c r="P730" s="147" t="s">
        <v>830</v>
      </c>
      <c r="Q730" s="147">
        <v>193</v>
      </c>
      <c r="R730" s="147"/>
      <c r="S730" s="147" t="s">
        <v>2307</v>
      </c>
      <c r="T730" s="147">
        <v>0</v>
      </c>
      <c r="U730" s="147" t="s">
        <v>2308</v>
      </c>
      <c r="V730" s="147" t="s">
        <v>2300</v>
      </c>
      <c r="AB730" s="147" t="s">
        <v>1833</v>
      </c>
      <c r="AC730" s="147">
        <v>222</v>
      </c>
      <c r="AD730" s="223">
        <v>43311</v>
      </c>
      <c r="AE730" s="223">
        <v>43395</v>
      </c>
      <c r="AF730" s="147" t="s">
        <v>817</v>
      </c>
    </row>
    <row r="731" spans="16:32" x14ac:dyDescent="0.25">
      <c r="P731" s="147" t="s">
        <v>830</v>
      </c>
      <c r="Q731" s="147">
        <v>193</v>
      </c>
      <c r="R731" s="147"/>
      <c r="S731" s="147" t="s">
        <v>2309</v>
      </c>
      <c r="T731" s="147">
        <v>0</v>
      </c>
      <c r="U731" s="147" t="s">
        <v>2310</v>
      </c>
      <c r="V731" s="147" t="s">
        <v>2300</v>
      </c>
      <c r="AB731" s="147" t="s">
        <v>1835</v>
      </c>
      <c r="AC731" s="147">
        <v>222</v>
      </c>
      <c r="AD731" s="223">
        <v>43311</v>
      </c>
      <c r="AE731" s="223">
        <v>43395</v>
      </c>
      <c r="AF731" s="147" t="s">
        <v>817</v>
      </c>
    </row>
    <row r="732" spans="16:32" x14ac:dyDescent="0.25">
      <c r="P732" s="147" t="s">
        <v>830</v>
      </c>
      <c r="Q732" s="147">
        <v>193</v>
      </c>
      <c r="R732" s="147"/>
      <c r="S732" s="147" t="s">
        <v>1108</v>
      </c>
      <c r="T732" s="147">
        <v>0</v>
      </c>
      <c r="U732" s="147" t="s">
        <v>1109</v>
      </c>
      <c r="V732" s="147" t="s">
        <v>2300</v>
      </c>
      <c r="AB732" s="147" t="s">
        <v>1837</v>
      </c>
      <c r="AC732" s="147">
        <v>222</v>
      </c>
      <c r="AD732" s="223">
        <v>43311</v>
      </c>
      <c r="AE732" s="223">
        <v>43395</v>
      </c>
      <c r="AF732" s="147" t="s">
        <v>817</v>
      </c>
    </row>
    <row r="733" spans="16:32" x14ac:dyDescent="0.25">
      <c r="P733" s="147" t="s">
        <v>830</v>
      </c>
      <c r="Q733" s="147">
        <v>193</v>
      </c>
      <c r="R733" s="147"/>
      <c r="S733" s="147" t="s">
        <v>1110</v>
      </c>
      <c r="T733" s="147">
        <v>0</v>
      </c>
      <c r="U733" s="147" t="s">
        <v>1111</v>
      </c>
      <c r="V733" s="147" t="s">
        <v>2300</v>
      </c>
      <c r="AB733" s="147" t="s">
        <v>2412</v>
      </c>
      <c r="AC733" s="147">
        <v>222</v>
      </c>
      <c r="AD733" s="223">
        <v>43311</v>
      </c>
      <c r="AE733" s="223">
        <v>43395</v>
      </c>
      <c r="AF733" s="147" t="s">
        <v>817</v>
      </c>
    </row>
    <row r="734" spans="16:32" x14ac:dyDescent="0.25">
      <c r="P734" s="147" t="s">
        <v>830</v>
      </c>
      <c r="Q734" s="147">
        <v>193</v>
      </c>
      <c r="R734" s="147"/>
      <c r="S734" s="147" t="s">
        <v>1112</v>
      </c>
      <c r="T734" s="147">
        <v>0</v>
      </c>
      <c r="U734" s="147" t="s">
        <v>1113</v>
      </c>
      <c r="V734" s="147" t="s">
        <v>2300</v>
      </c>
      <c r="AB734" s="147" t="s">
        <v>1845</v>
      </c>
      <c r="AC734" s="147">
        <v>222</v>
      </c>
      <c r="AD734" s="223">
        <v>43311</v>
      </c>
      <c r="AE734" s="223">
        <v>43395</v>
      </c>
      <c r="AF734" s="147" t="s">
        <v>817</v>
      </c>
    </row>
    <row r="735" spans="16:32" x14ac:dyDescent="0.25">
      <c r="P735" s="147" t="s">
        <v>830</v>
      </c>
      <c r="Q735" s="147">
        <v>193</v>
      </c>
      <c r="R735" s="147"/>
      <c r="S735" s="147" t="s">
        <v>1114</v>
      </c>
      <c r="T735" s="147">
        <v>0</v>
      </c>
      <c r="U735" s="147" t="s">
        <v>1115</v>
      </c>
      <c r="V735" s="147" t="s">
        <v>2300</v>
      </c>
      <c r="AB735" s="147" t="s">
        <v>1847</v>
      </c>
      <c r="AC735" s="147">
        <v>222</v>
      </c>
      <c r="AD735" s="223">
        <v>43311</v>
      </c>
      <c r="AE735" s="223">
        <v>43395</v>
      </c>
      <c r="AF735" s="147" t="s">
        <v>817</v>
      </c>
    </row>
    <row r="736" spans="16:32" x14ac:dyDescent="0.25">
      <c r="P736" s="147" t="s">
        <v>830</v>
      </c>
      <c r="Q736" s="147">
        <v>193</v>
      </c>
      <c r="R736" s="147"/>
      <c r="S736" s="147" t="s">
        <v>1116</v>
      </c>
      <c r="T736" s="147">
        <v>0</v>
      </c>
      <c r="U736" s="147" t="s">
        <v>1117</v>
      </c>
      <c r="V736" s="147" t="s">
        <v>2300</v>
      </c>
      <c r="AB736" s="147" t="s">
        <v>3742</v>
      </c>
      <c r="AC736" s="147">
        <v>222</v>
      </c>
      <c r="AD736" s="223">
        <v>43311</v>
      </c>
      <c r="AE736" s="223">
        <v>43395</v>
      </c>
      <c r="AF736" s="147" t="s">
        <v>817</v>
      </c>
    </row>
    <row r="737" spans="16:32" x14ac:dyDescent="0.25">
      <c r="P737" s="147" t="s">
        <v>830</v>
      </c>
      <c r="Q737" s="147">
        <v>193</v>
      </c>
      <c r="R737" s="147"/>
      <c r="S737" s="147" t="s">
        <v>1118</v>
      </c>
      <c r="T737" s="147">
        <v>0</v>
      </c>
      <c r="U737" s="147" t="s">
        <v>1119</v>
      </c>
      <c r="V737" s="147" t="s">
        <v>2300</v>
      </c>
      <c r="AB737" s="147" t="s">
        <v>1853</v>
      </c>
      <c r="AC737" s="147">
        <v>222</v>
      </c>
      <c r="AD737" s="223">
        <v>43311</v>
      </c>
      <c r="AE737" s="223">
        <v>43395</v>
      </c>
      <c r="AF737" s="147" t="s">
        <v>817</v>
      </c>
    </row>
    <row r="738" spans="16:32" x14ac:dyDescent="0.25">
      <c r="P738" s="147" t="s">
        <v>830</v>
      </c>
      <c r="Q738" s="147">
        <v>193</v>
      </c>
      <c r="R738" s="147"/>
      <c r="S738" s="147" t="s">
        <v>2311</v>
      </c>
      <c r="T738" s="147">
        <v>0</v>
      </c>
      <c r="U738" s="147" t="s">
        <v>2312</v>
      </c>
      <c r="V738" s="147" t="s">
        <v>2300</v>
      </c>
      <c r="AB738" s="147" t="s">
        <v>1859</v>
      </c>
      <c r="AC738" s="147">
        <v>222</v>
      </c>
      <c r="AD738" s="223">
        <v>43311</v>
      </c>
      <c r="AE738" s="223">
        <v>43395</v>
      </c>
      <c r="AF738" s="147" t="s">
        <v>817</v>
      </c>
    </row>
    <row r="739" spans="16:32" x14ac:dyDescent="0.25">
      <c r="P739" s="147" t="s">
        <v>830</v>
      </c>
      <c r="Q739" s="147">
        <v>193</v>
      </c>
      <c r="R739" s="147"/>
      <c r="S739" s="147" t="s">
        <v>1120</v>
      </c>
      <c r="T739" s="147">
        <v>0</v>
      </c>
      <c r="U739" s="147" t="s">
        <v>1121</v>
      </c>
      <c r="V739" s="147" t="s">
        <v>2300</v>
      </c>
      <c r="AB739" s="147" t="s">
        <v>1861</v>
      </c>
      <c r="AC739" s="147">
        <v>222</v>
      </c>
      <c r="AD739" s="223">
        <v>43311</v>
      </c>
      <c r="AE739" s="223">
        <v>43395</v>
      </c>
      <c r="AF739" s="147" t="s">
        <v>817</v>
      </c>
    </row>
    <row r="740" spans="16:32" x14ac:dyDescent="0.25">
      <c r="P740" s="147" t="s">
        <v>830</v>
      </c>
      <c r="Q740" s="147">
        <v>193</v>
      </c>
      <c r="R740" s="147"/>
      <c r="S740" s="147" t="s">
        <v>1122</v>
      </c>
      <c r="T740" s="147">
        <v>0</v>
      </c>
      <c r="U740" s="147" t="s">
        <v>1123</v>
      </c>
      <c r="V740" s="147" t="s">
        <v>2300</v>
      </c>
      <c r="AB740" s="147" t="s">
        <v>1863</v>
      </c>
      <c r="AC740" s="147">
        <v>222</v>
      </c>
      <c r="AD740" s="223">
        <v>43311</v>
      </c>
      <c r="AE740" s="223">
        <v>43395</v>
      </c>
      <c r="AF740" s="147" t="s">
        <v>817</v>
      </c>
    </row>
    <row r="741" spans="16:32" x14ac:dyDescent="0.25">
      <c r="P741" s="147" t="s">
        <v>830</v>
      </c>
      <c r="Q741" s="147">
        <v>193</v>
      </c>
      <c r="R741" s="147"/>
      <c r="S741" s="147" t="s">
        <v>1124</v>
      </c>
      <c r="T741" s="147">
        <v>0</v>
      </c>
      <c r="U741" s="147" t="s">
        <v>1125</v>
      </c>
      <c r="V741" s="147" t="s">
        <v>2300</v>
      </c>
      <c r="AB741" s="147" t="s">
        <v>3231</v>
      </c>
      <c r="AC741" s="147">
        <v>222</v>
      </c>
      <c r="AD741" s="223">
        <v>43311</v>
      </c>
      <c r="AE741" s="223">
        <v>43395</v>
      </c>
      <c r="AF741" s="147" t="s">
        <v>817</v>
      </c>
    </row>
    <row r="742" spans="16:32" x14ac:dyDescent="0.25">
      <c r="P742" s="147" t="s">
        <v>830</v>
      </c>
      <c r="Q742" s="147">
        <v>193</v>
      </c>
      <c r="R742" s="147"/>
      <c r="S742" s="147" t="s">
        <v>1126</v>
      </c>
      <c r="T742" s="147">
        <v>0</v>
      </c>
      <c r="U742" s="147" t="s">
        <v>1127</v>
      </c>
      <c r="V742" s="147" t="s">
        <v>2300</v>
      </c>
      <c r="AB742" s="147" t="s">
        <v>1867</v>
      </c>
      <c r="AC742" s="147">
        <v>222</v>
      </c>
      <c r="AD742" s="223">
        <v>43311</v>
      </c>
      <c r="AE742" s="223">
        <v>43395</v>
      </c>
      <c r="AF742" s="147" t="s">
        <v>817</v>
      </c>
    </row>
    <row r="743" spans="16:32" x14ac:dyDescent="0.25">
      <c r="P743" s="147" t="s">
        <v>830</v>
      </c>
      <c r="Q743" s="147">
        <v>193</v>
      </c>
      <c r="R743" s="147"/>
      <c r="S743" s="147" t="s">
        <v>1128</v>
      </c>
      <c r="T743" s="147">
        <v>0</v>
      </c>
      <c r="U743" s="147" t="s">
        <v>1129</v>
      </c>
      <c r="V743" s="147" t="s">
        <v>2300</v>
      </c>
      <c r="AB743" s="147" t="s">
        <v>2932</v>
      </c>
      <c r="AC743" s="147">
        <v>222</v>
      </c>
      <c r="AD743" s="223">
        <v>43311</v>
      </c>
      <c r="AE743" s="223">
        <v>43395</v>
      </c>
      <c r="AF743" s="147" t="s">
        <v>817</v>
      </c>
    </row>
    <row r="744" spans="16:32" x14ac:dyDescent="0.25">
      <c r="P744" s="147" t="s">
        <v>830</v>
      </c>
      <c r="Q744" s="147">
        <v>193</v>
      </c>
      <c r="R744" s="147"/>
      <c r="S744" s="147" t="s">
        <v>1130</v>
      </c>
      <c r="T744" s="147">
        <v>0</v>
      </c>
      <c r="U744" s="147" t="s">
        <v>1131</v>
      </c>
      <c r="V744" s="147" t="s">
        <v>2300</v>
      </c>
      <c r="AB744" s="147" t="s">
        <v>2934</v>
      </c>
      <c r="AC744" s="147">
        <v>222</v>
      </c>
      <c r="AD744" s="223">
        <v>43311</v>
      </c>
      <c r="AE744" s="223">
        <v>43395</v>
      </c>
      <c r="AF744" s="147" t="s">
        <v>817</v>
      </c>
    </row>
    <row r="745" spans="16:32" x14ac:dyDescent="0.25">
      <c r="P745" s="147" t="s">
        <v>830</v>
      </c>
      <c r="Q745" s="147">
        <v>193</v>
      </c>
      <c r="R745" s="147"/>
      <c r="S745" s="147" t="s">
        <v>1132</v>
      </c>
      <c r="T745" s="147">
        <v>0</v>
      </c>
      <c r="U745" s="147" t="s">
        <v>1133</v>
      </c>
      <c r="V745" s="147" t="s">
        <v>2300</v>
      </c>
      <c r="AB745" s="147" t="s">
        <v>3748</v>
      </c>
      <c r="AC745" s="147">
        <v>222</v>
      </c>
      <c r="AD745" s="223">
        <v>43311</v>
      </c>
      <c r="AE745" s="223">
        <v>43395</v>
      </c>
      <c r="AF745" s="147" t="s">
        <v>817</v>
      </c>
    </row>
    <row r="746" spans="16:32" x14ac:dyDescent="0.25">
      <c r="P746" s="147" t="s">
        <v>830</v>
      </c>
      <c r="Q746" s="147">
        <v>193</v>
      </c>
      <c r="R746" s="147"/>
      <c r="S746" s="147" t="s">
        <v>1134</v>
      </c>
      <c r="T746" s="147">
        <v>0</v>
      </c>
      <c r="U746" s="147" t="s">
        <v>1135</v>
      </c>
      <c r="V746" s="147" t="s">
        <v>2300</v>
      </c>
      <c r="AB746" s="147" t="s">
        <v>3750</v>
      </c>
      <c r="AC746" s="147">
        <v>222</v>
      </c>
      <c r="AD746" s="223">
        <v>43311</v>
      </c>
      <c r="AE746" s="223">
        <v>43395</v>
      </c>
      <c r="AF746" s="147" t="s">
        <v>817</v>
      </c>
    </row>
    <row r="747" spans="16:32" x14ac:dyDescent="0.25">
      <c r="P747" s="147" t="s">
        <v>830</v>
      </c>
      <c r="Q747" s="147">
        <v>193</v>
      </c>
      <c r="R747" s="147"/>
      <c r="S747" s="147" t="s">
        <v>1136</v>
      </c>
      <c r="T747" s="147">
        <v>0</v>
      </c>
      <c r="U747" s="147" t="s">
        <v>1137</v>
      </c>
      <c r="V747" s="147" t="s">
        <v>2300</v>
      </c>
      <c r="AB747" s="147" t="s">
        <v>2723</v>
      </c>
      <c r="AC747" s="147">
        <v>222</v>
      </c>
      <c r="AD747" s="223">
        <v>43311</v>
      </c>
      <c r="AE747" s="223">
        <v>43395</v>
      </c>
      <c r="AF747" s="147" t="s">
        <v>817</v>
      </c>
    </row>
    <row r="748" spans="16:32" x14ac:dyDescent="0.25">
      <c r="P748" s="147" t="s">
        <v>830</v>
      </c>
      <c r="Q748" s="147">
        <v>193</v>
      </c>
      <c r="R748" s="147"/>
      <c r="S748" s="147" t="s">
        <v>1138</v>
      </c>
      <c r="T748" s="147">
        <v>0</v>
      </c>
      <c r="U748" s="147" t="s">
        <v>1139</v>
      </c>
      <c r="V748" s="147" t="s">
        <v>2300</v>
      </c>
      <c r="AB748" s="147" t="s">
        <v>1881</v>
      </c>
      <c r="AC748" s="147">
        <v>222</v>
      </c>
      <c r="AD748" s="223">
        <v>43311</v>
      </c>
      <c r="AE748" s="223">
        <v>43395</v>
      </c>
      <c r="AF748" s="147" t="s">
        <v>817</v>
      </c>
    </row>
    <row r="749" spans="16:32" x14ac:dyDescent="0.25">
      <c r="P749" s="147" t="s">
        <v>830</v>
      </c>
      <c r="Q749" s="147">
        <v>193</v>
      </c>
      <c r="R749" s="147"/>
      <c r="S749" s="147" t="s">
        <v>1140</v>
      </c>
      <c r="T749" s="147">
        <v>0</v>
      </c>
      <c r="U749" s="147" t="s">
        <v>1141</v>
      </c>
      <c r="V749" s="147" t="s">
        <v>2300</v>
      </c>
      <c r="AB749" s="147" t="s">
        <v>4550</v>
      </c>
      <c r="AC749" s="147">
        <v>222</v>
      </c>
      <c r="AD749" s="223">
        <v>43311</v>
      </c>
      <c r="AE749" s="223">
        <v>43395</v>
      </c>
      <c r="AF749" s="147" t="s">
        <v>817</v>
      </c>
    </row>
    <row r="750" spans="16:32" x14ac:dyDescent="0.25">
      <c r="P750" s="147" t="s">
        <v>830</v>
      </c>
      <c r="Q750" s="147">
        <v>193</v>
      </c>
      <c r="R750" s="147"/>
      <c r="S750" s="147" t="s">
        <v>1142</v>
      </c>
      <c r="T750" s="147">
        <v>0</v>
      </c>
      <c r="U750" s="147" t="s">
        <v>1143</v>
      </c>
      <c r="V750" s="147" t="s">
        <v>2300</v>
      </c>
      <c r="AB750" s="147" t="s">
        <v>3395</v>
      </c>
      <c r="AC750" s="147">
        <v>222</v>
      </c>
      <c r="AD750" s="223">
        <v>43311</v>
      </c>
      <c r="AE750" s="223">
        <v>43395</v>
      </c>
      <c r="AF750" s="147" t="s">
        <v>817</v>
      </c>
    </row>
    <row r="751" spans="16:32" x14ac:dyDescent="0.25">
      <c r="P751" s="147" t="s">
        <v>830</v>
      </c>
      <c r="Q751" s="147">
        <v>193</v>
      </c>
      <c r="R751" s="147"/>
      <c r="S751" s="147" t="s">
        <v>1144</v>
      </c>
      <c r="T751" s="147">
        <v>0</v>
      </c>
      <c r="U751" s="147" t="s">
        <v>1145</v>
      </c>
      <c r="V751" s="147" t="s">
        <v>2300</v>
      </c>
      <c r="AB751" s="147" t="s">
        <v>1885</v>
      </c>
      <c r="AC751" s="147">
        <v>222</v>
      </c>
      <c r="AD751" s="223">
        <v>43311</v>
      </c>
      <c r="AE751" s="223">
        <v>43395</v>
      </c>
      <c r="AF751" s="147" t="s">
        <v>817</v>
      </c>
    </row>
    <row r="752" spans="16:32" x14ac:dyDescent="0.25">
      <c r="P752" s="147" t="s">
        <v>830</v>
      </c>
      <c r="Q752" s="147">
        <v>193</v>
      </c>
      <c r="R752" s="147"/>
      <c r="S752" s="147" t="s">
        <v>1146</v>
      </c>
      <c r="T752" s="147">
        <v>0</v>
      </c>
      <c r="U752" s="147" t="s">
        <v>1147</v>
      </c>
      <c r="V752" s="147" t="s">
        <v>2300</v>
      </c>
      <c r="AB752" s="147" t="s">
        <v>2948</v>
      </c>
      <c r="AC752" s="147">
        <v>222</v>
      </c>
      <c r="AD752" s="223">
        <v>43311</v>
      </c>
      <c r="AE752" s="223">
        <v>43395</v>
      </c>
      <c r="AF752" s="147" t="s">
        <v>817</v>
      </c>
    </row>
    <row r="753" spans="16:32" x14ac:dyDescent="0.25">
      <c r="P753" s="147" t="s">
        <v>830</v>
      </c>
      <c r="Q753" s="147">
        <v>193</v>
      </c>
      <c r="R753" s="147"/>
      <c r="S753" s="147" t="s">
        <v>1148</v>
      </c>
      <c r="T753" s="147">
        <v>0</v>
      </c>
      <c r="U753" s="147" t="s">
        <v>1149</v>
      </c>
      <c r="V753" s="147" t="s">
        <v>2300</v>
      </c>
      <c r="AB753" s="147" t="s">
        <v>2950</v>
      </c>
      <c r="AC753" s="147">
        <v>222</v>
      </c>
      <c r="AD753" s="223">
        <v>43311</v>
      </c>
      <c r="AE753" s="223">
        <v>43395</v>
      </c>
      <c r="AF753" s="147" t="s">
        <v>817</v>
      </c>
    </row>
    <row r="754" spans="16:32" x14ac:dyDescent="0.25">
      <c r="P754" s="147" t="s">
        <v>830</v>
      </c>
      <c r="Q754" s="147">
        <v>193</v>
      </c>
      <c r="R754" s="147"/>
      <c r="S754" s="147" t="s">
        <v>1150</v>
      </c>
      <c r="T754" s="147">
        <v>0</v>
      </c>
      <c r="U754" s="147" t="s">
        <v>1151</v>
      </c>
      <c r="V754" s="147" t="s">
        <v>2300</v>
      </c>
      <c r="AB754" s="147" t="s">
        <v>3984</v>
      </c>
      <c r="AC754" s="147">
        <v>222</v>
      </c>
      <c r="AD754" s="223">
        <v>43311</v>
      </c>
      <c r="AE754" s="223">
        <v>43395</v>
      </c>
      <c r="AF754" s="147" t="s">
        <v>817</v>
      </c>
    </row>
    <row r="755" spans="16:32" x14ac:dyDescent="0.25">
      <c r="P755" s="147" t="s">
        <v>830</v>
      </c>
      <c r="Q755" s="147">
        <v>193</v>
      </c>
      <c r="R755" s="147"/>
      <c r="S755" s="147" t="s">
        <v>1152</v>
      </c>
      <c r="T755" s="147">
        <v>0</v>
      </c>
      <c r="U755" s="147" t="s">
        <v>1153</v>
      </c>
      <c r="V755" s="147" t="s">
        <v>2300</v>
      </c>
      <c r="AB755" s="147" t="s">
        <v>2954</v>
      </c>
      <c r="AC755" s="147">
        <v>222</v>
      </c>
      <c r="AD755" s="223">
        <v>43311</v>
      </c>
      <c r="AE755" s="223">
        <v>43395</v>
      </c>
      <c r="AF755" s="147" t="s">
        <v>817</v>
      </c>
    </row>
    <row r="756" spans="16:32" x14ac:dyDescent="0.25">
      <c r="P756" s="147" t="s">
        <v>830</v>
      </c>
      <c r="Q756" s="147">
        <v>193</v>
      </c>
      <c r="R756" s="147"/>
      <c r="S756" s="147" t="s">
        <v>1154</v>
      </c>
      <c r="T756" s="147">
        <v>0</v>
      </c>
      <c r="U756" s="147" t="s">
        <v>1155</v>
      </c>
      <c r="V756" s="147" t="s">
        <v>2300</v>
      </c>
      <c r="AB756" s="147" t="s">
        <v>3756</v>
      </c>
      <c r="AC756" s="147">
        <v>222</v>
      </c>
      <c r="AD756" s="223">
        <v>43311</v>
      </c>
      <c r="AE756" s="223">
        <v>43395</v>
      </c>
      <c r="AF756" s="147" t="s">
        <v>817</v>
      </c>
    </row>
    <row r="757" spans="16:32" x14ac:dyDescent="0.25">
      <c r="P757" s="147" t="s">
        <v>830</v>
      </c>
      <c r="Q757" s="147">
        <v>193</v>
      </c>
      <c r="R757" s="147"/>
      <c r="S757" s="147" t="s">
        <v>1156</v>
      </c>
      <c r="T757" s="147">
        <v>0</v>
      </c>
      <c r="U757" s="147" t="s">
        <v>1157</v>
      </c>
      <c r="V757" s="147" t="s">
        <v>2300</v>
      </c>
      <c r="AB757" s="147" t="s">
        <v>3986</v>
      </c>
      <c r="AC757" s="147">
        <v>222</v>
      </c>
      <c r="AD757" s="223">
        <v>43311</v>
      </c>
      <c r="AE757" s="223">
        <v>43395</v>
      </c>
      <c r="AF757" s="147" t="s">
        <v>817</v>
      </c>
    </row>
    <row r="758" spans="16:32" x14ac:dyDescent="0.25">
      <c r="P758" s="147" t="s">
        <v>830</v>
      </c>
      <c r="Q758" s="147">
        <v>193</v>
      </c>
      <c r="R758" s="147"/>
      <c r="S758" s="147" t="s">
        <v>1158</v>
      </c>
      <c r="T758" s="147">
        <v>0</v>
      </c>
      <c r="U758" s="147" t="s">
        <v>1159</v>
      </c>
      <c r="V758" s="147" t="s">
        <v>2300</v>
      </c>
      <c r="AB758" s="147" t="s">
        <v>1897</v>
      </c>
      <c r="AC758" s="147">
        <v>222</v>
      </c>
      <c r="AD758" s="223">
        <v>43311</v>
      </c>
      <c r="AE758" s="223">
        <v>43395</v>
      </c>
      <c r="AF758" s="147" t="s">
        <v>817</v>
      </c>
    </row>
    <row r="759" spans="16:32" x14ac:dyDescent="0.25">
      <c r="P759" s="147" t="s">
        <v>830</v>
      </c>
      <c r="Q759" s="147">
        <v>193</v>
      </c>
      <c r="R759" s="147"/>
      <c r="S759" s="147" t="s">
        <v>1160</v>
      </c>
      <c r="T759" s="147">
        <v>0</v>
      </c>
      <c r="U759" s="147" t="s">
        <v>1161</v>
      </c>
      <c r="V759" s="147" t="s">
        <v>2300</v>
      </c>
      <c r="AB759" s="147" t="s">
        <v>4736</v>
      </c>
      <c r="AC759" s="147">
        <v>222</v>
      </c>
      <c r="AD759" s="223">
        <v>43311</v>
      </c>
      <c r="AE759" s="223">
        <v>43395</v>
      </c>
      <c r="AF759" s="147" t="s">
        <v>817</v>
      </c>
    </row>
    <row r="760" spans="16:32" x14ac:dyDescent="0.25">
      <c r="P760" s="147" t="s">
        <v>830</v>
      </c>
      <c r="Q760" s="147">
        <v>193</v>
      </c>
      <c r="R760" s="147"/>
      <c r="S760" s="147" t="s">
        <v>1162</v>
      </c>
      <c r="T760" s="147">
        <v>0</v>
      </c>
      <c r="U760" s="147" t="s">
        <v>1163</v>
      </c>
      <c r="V760" s="147" t="s">
        <v>2300</v>
      </c>
      <c r="AB760" s="147" t="s">
        <v>4218</v>
      </c>
      <c r="AC760" s="147">
        <v>222</v>
      </c>
      <c r="AD760" s="223">
        <v>43311</v>
      </c>
      <c r="AE760" s="223">
        <v>43395</v>
      </c>
      <c r="AF760" s="147" t="s">
        <v>817</v>
      </c>
    </row>
    <row r="761" spans="16:32" x14ac:dyDescent="0.25">
      <c r="P761" s="147" t="s">
        <v>830</v>
      </c>
      <c r="Q761" s="147">
        <v>193</v>
      </c>
      <c r="R761" s="147"/>
      <c r="S761" s="147" t="s">
        <v>1164</v>
      </c>
      <c r="T761" s="147">
        <v>0</v>
      </c>
      <c r="U761" s="147" t="s">
        <v>1165</v>
      </c>
      <c r="V761" s="147" t="s">
        <v>2300</v>
      </c>
      <c r="AB761" s="147" t="s">
        <v>4975</v>
      </c>
      <c r="AC761" s="147">
        <v>222</v>
      </c>
      <c r="AD761" s="223">
        <v>43311</v>
      </c>
      <c r="AE761" s="223">
        <v>43395</v>
      </c>
      <c r="AF761" s="147" t="s">
        <v>817</v>
      </c>
    </row>
    <row r="762" spans="16:32" x14ac:dyDescent="0.25">
      <c r="P762" s="147" t="s">
        <v>830</v>
      </c>
      <c r="Q762" s="147">
        <v>193</v>
      </c>
      <c r="R762" s="147"/>
      <c r="S762" s="147" t="s">
        <v>1166</v>
      </c>
      <c r="T762" s="147">
        <v>0</v>
      </c>
      <c r="U762" s="147" t="s">
        <v>1167</v>
      </c>
      <c r="V762" s="147" t="s">
        <v>2300</v>
      </c>
      <c r="AB762" s="147" t="s">
        <v>4977</v>
      </c>
      <c r="AC762" s="147">
        <v>222</v>
      </c>
      <c r="AD762" s="223">
        <v>43311</v>
      </c>
      <c r="AE762" s="223">
        <v>43395</v>
      </c>
      <c r="AF762" s="147" t="s">
        <v>817</v>
      </c>
    </row>
    <row r="763" spans="16:32" x14ac:dyDescent="0.25">
      <c r="P763" s="147" t="s">
        <v>830</v>
      </c>
      <c r="Q763" s="147">
        <v>193</v>
      </c>
      <c r="R763" s="147"/>
      <c r="S763" s="147" t="s">
        <v>1168</v>
      </c>
      <c r="T763" s="147">
        <v>0</v>
      </c>
      <c r="U763" s="147" t="s">
        <v>1169</v>
      </c>
      <c r="V763" s="147" t="s">
        <v>2300</v>
      </c>
      <c r="AB763" s="147" t="s">
        <v>4979</v>
      </c>
      <c r="AC763" s="147">
        <v>222</v>
      </c>
      <c r="AD763" s="223">
        <v>43311</v>
      </c>
      <c r="AE763" s="223">
        <v>43395</v>
      </c>
      <c r="AF763" s="147" t="s">
        <v>817</v>
      </c>
    </row>
    <row r="764" spans="16:32" x14ac:dyDescent="0.25">
      <c r="P764" s="147" t="s">
        <v>830</v>
      </c>
      <c r="Q764" s="147">
        <v>193</v>
      </c>
      <c r="R764" s="147"/>
      <c r="S764" s="147" t="s">
        <v>1170</v>
      </c>
      <c r="T764" s="147">
        <v>0</v>
      </c>
      <c r="U764" s="147" t="s">
        <v>1171</v>
      </c>
      <c r="V764" s="147" t="s">
        <v>2300</v>
      </c>
      <c r="AB764" s="147" t="s">
        <v>1903</v>
      </c>
      <c r="AC764" s="147">
        <v>222</v>
      </c>
      <c r="AD764" s="223">
        <v>43311</v>
      </c>
      <c r="AE764" s="223">
        <v>43395</v>
      </c>
      <c r="AF764" s="147" t="s">
        <v>817</v>
      </c>
    </row>
    <row r="765" spans="16:32" x14ac:dyDescent="0.25">
      <c r="P765" s="147" t="s">
        <v>830</v>
      </c>
      <c r="Q765" s="147">
        <v>193</v>
      </c>
      <c r="R765" s="147"/>
      <c r="S765" s="147" t="s">
        <v>1172</v>
      </c>
      <c r="T765" s="147">
        <v>0</v>
      </c>
      <c r="U765" s="147" t="s">
        <v>1173</v>
      </c>
      <c r="V765" s="147" t="s">
        <v>2300</v>
      </c>
      <c r="AB765" s="147" t="s">
        <v>2727</v>
      </c>
      <c r="AC765" s="147">
        <v>222</v>
      </c>
      <c r="AD765" s="223">
        <v>43311</v>
      </c>
      <c r="AE765" s="223">
        <v>43395</v>
      </c>
      <c r="AF765" s="147" t="s">
        <v>817</v>
      </c>
    </row>
    <row r="766" spans="16:32" x14ac:dyDescent="0.25">
      <c r="P766" s="147" t="s">
        <v>830</v>
      </c>
      <c r="Q766" s="147">
        <v>193</v>
      </c>
      <c r="R766" s="147"/>
      <c r="S766" s="147" t="s">
        <v>1174</v>
      </c>
      <c r="T766" s="147">
        <v>0</v>
      </c>
      <c r="U766" s="147" t="s">
        <v>1175</v>
      </c>
      <c r="V766" s="147" t="s">
        <v>2300</v>
      </c>
      <c r="AB766" s="147" t="s">
        <v>3929</v>
      </c>
      <c r="AC766" s="147">
        <v>222</v>
      </c>
      <c r="AD766" s="223">
        <v>43311</v>
      </c>
      <c r="AE766" s="223">
        <v>43395</v>
      </c>
      <c r="AF766" s="147" t="s">
        <v>817</v>
      </c>
    </row>
    <row r="767" spans="16:32" x14ac:dyDescent="0.25">
      <c r="P767" s="147" t="s">
        <v>830</v>
      </c>
      <c r="Q767" s="147">
        <v>193</v>
      </c>
      <c r="R767" s="147"/>
      <c r="S767" s="147" t="s">
        <v>1176</v>
      </c>
      <c r="T767" s="147">
        <v>0</v>
      </c>
      <c r="U767" s="147" t="s">
        <v>1177</v>
      </c>
      <c r="V767" s="147" t="s">
        <v>2300</v>
      </c>
      <c r="AB767" s="147" t="s">
        <v>3758</v>
      </c>
      <c r="AC767" s="147">
        <v>222</v>
      </c>
      <c r="AD767" s="223">
        <v>43311</v>
      </c>
      <c r="AE767" s="223">
        <v>43395</v>
      </c>
      <c r="AF767" s="147" t="s">
        <v>817</v>
      </c>
    </row>
    <row r="768" spans="16:32" x14ac:dyDescent="0.25">
      <c r="P768" s="147" t="s">
        <v>830</v>
      </c>
      <c r="Q768" s="147">
        <v>193</v>
      </c>
      <c r="R768" s="147"/>
      <c r="S768" s="147" t="s">
        <v>1178</v>
      </c>
      <c r="T768" s="147">
        <v>0</v>
      </c>
      <c r="U768" s="147" t="s">
        <v>1179</v>
      </c>
      <c r="V768" s="147" t="s">
        <v>2300</v>
      </c>
      <c r="AB768" s="147" t="s">
        <v>2416</v>
      </c>
      <c r="AC768" s="147">
        <v>222</v>
      </c>
      <c r="AD768" s="223">
        <v>43311</v>
      </c>
      <c r="AE768" s="223">
        <v>43395</v>
      </c>
      <c r="AF768" s="147" t="s">
        <v>817</v>
      </c>
    </row>
    <row r="769" spans="16:32" x14ac:dyDescent="0.25">
      <c r="P769" s="147" t="s">
        <v>830</v>
      </c>
      <c r="Q769" s="147">
        <v>193</v>
      </c>
      <c r="R769" s="147"/>
      <c r="S769" s="147" t="s">
        <v>1180</v>
      </c>
      <c r="T769" s="147">
        <v>0</v>
      </c>
      <c r="U769" s="147" t="s">
        <v>1181</v>
      </c>
      <c r="V769" s="147" t="s">
        <v>2300</v>
      </c>
      <c r="AB769" s="147" t="s">
        <v>1907</v>
      </c>
      <c r="AC769" s="147">
        <v>222</v>
      </c>
      <c r="AD769" s="223">
        <v>43311</v>
      </c>
      <c r="AE769" s="223">
        <v>43395</v>
      </c>
      <c r="AF769" s="147" t="s">
        <v>817</v>
      </c>
    </row>
    <row r="770" spans="16:32" x14ac:dyDescent="0.25">
      <c r="P770" s="147" t="s">
        <v>830</v>
      </c>
      <c r="Q770" s="147">
        <v>193</v>
      </c>
      <c r="R770" s="147"/>
      <c r="S770" s="147" t="s">
        <v>1182</v>
      </c>
      <c r="T770" s="147">
        <v>0</v>
      </c>
      <c r="U770" s="147" t="s">
        <v>1183</v>
      </c>
      <c r="V770" s="147" t="s">
        <v>2300</v>
      </c>
      <c r="AB770" s="147" t="s">
        <v>2418</v>
      </c>
      <c r="AC770" s="147">
        <v>222</v>
      </c>
      <c r="AD770" s="223">
        <v>43311</v>
      </c>
      <c r="AE770" s="223">
        <v>43395</v>
      </c>
      <c r="AF770" s="147" t="s">
        <v>817</v>
      </c>
    </row>
    <row r="771" spans="16:32" x14ac:dyDescent="0.25">
      <c r="P771" s="147" t="s">
        <v>830</v>
      </c>
      <c r="Q771" s="147">
        <v>193</v>
      </c>
      <c r="R771" s="147"/>
      <c r="S771" s="147" t="s">
        <v>1184</v>
      </c>
      <c r="T771" s="147">
        <v>0</v>
      </c>
      <c r="U771" s="147" t="s">
        <v>1185</v>
      </c>
      <c r="V771" s="147" t="s">
        <v>2300</v>
      </c>
      <c r="AB771" s="147" t="s">
        <v>3762</v>
      </c>
      <c r="AC771" s="147">
        <v>222</v>
      </c>
      <c r="AD771" s="223">
        <v>43311</v>
      </c>
      <c r="AE771" s="223">
        <v>43395</v>
      </c>
      <c r="AF771" s="147" t="s">
        <v>817</v>
      </c>
    </row>
    <row r="772" spans="16:32" x14ac:dyDescent="0.25">
      <c r="P772" s="147" t="s">
        <v>830</v>
      </c>
      <c r="Q772" s="147">
        <v>193</v>
      </c>
      <c r="R772" s="147"/>
      <c r="S772" s="147" t="s">
        <v>1186</v>
      </c>
      <c r="T772" s="147">
        <v>0</v>
      </c>
      <c r="U772" s="147" t="s">
        <v>1187</v>
      </c>
      <c r="V772" s="147" t="s">
        <v>2300</v>
      </c>
      <c r="AB772" s="147" t="s">
        <v>1909</v>
      </c>
      <c r="AC772" s="147">
        <v>222</v>
      </c>
      <c r="AD772" s="223">
        <v>43311</v>
      </c>
      <c r="AE772" s="223">
        <v>43395</v>
      </c>
      <c r="AF772" s="147" t="s">
        <v>817</v>
      </c>
    </row>
    <row r="773" spans="16:32" x14ac:dyDescent="0.25">
      <c r="P773" s="147" t="s">
        <v>830</v>
      </c>
      <c r="Q773" s="147">
        <v>193</v>
      </c>
      <c r="R773" s="147"/>
      <c r="S773" s="147" t="s">
        <v>1188</v>
      </c>
      <c r="T773" s="147">
        <v>0</v>
      </c>
      <c r="U773" s="147" t="s">
        <v>1189</v>
      </c>
      <c r="V773" s="147" t="s">
        <v>2300</v>
      </c>
      <c r="AB773" s="147" t="s">
        <v>3235</v>
      </c>
      <c r="AC773" s="147">
        <v>222</v>
      </c>
      <c r="AD773" s="223">
        <v>43311</v>
      </c>
      <c r="AE773" s="223">
        <v>43395</v>
      </c>
      <c r="AF773" s="147" t="s">
        <v>817</v>
      </c>
    </row>
    <row r="774" spans="16:32" x14ac:dyDescent="0.25">
      <c r="P774" s="147" t="s">
        <v>830</v>
      </c>
      <c r="Q774" s="147">
        <v>193</v>
      </c>
      <c r="R774" s="147"/>
      <c r="S774" s="147" t="s">
        <v>1190</v>
      </c>
      <c r="T774" s="147">
        <v>0</v>
      </c>
      <c r="U774" s="147" t="s">
        <v>1191</v>
      </c>
      <c r="V774" s="147" t="s">
        <v>2300</v>
      </c>
      <c r="AB774" s="147" t="s">
        <v>4981</v>
      </c>
      <c r="AC774" s="147">
        <v>222</v>
      </c>
      <c r="AD774" s="223">
        <v>43311</v>
      </c>
      <c r="AE774" s="223">
        <v>43367</v>
      </c>
      <c r="AF774" s="147" t="s">
        <v>817</v>
      </c>
    </row>
    <row r="775" spans="16:32" x14ac:dyDescent="0.25">
      <c r="P775" s="147" t="s">
        <v>830</v>
      </c>
      <c r="Q775" s="147">
        <v>193</v>
      </c>
      <c r="R775" s="147"/>
      <c r="S775" s="147" t="s">
        <v>1192</v>
      </c>
      <c r="T775" s="147">
        <v>0</v>
      </c>
      <c r="U775" s="147" t="s">
        <v>1193</v>
      </c>
      <c r="V775" s="147" t="s">
        <v>2300</v>
      </c>
      <c r="AB775" s="147" t="s">
        <v>3237</v>
      </c>
      <c r="AC775" s="147">
        <v>222</v>
      </c>
      <c r="AD775" s="223">
        <v>43311</v>
      </c>
      <c r="AE775" s="223">
        <v>43395</v>
      </c>
      <c r="AF775" s="147" t="s">
        <v>817</v>
      </c>
    </row>
    <row r="776" spans="16:32" x14ac:dyDescent="0.25">
      <c r="P776" s="147" t="s">
        <v>830</v>
      </c>
      <c r="Q776" s="147">
        <v>193</v>
      </c>
      <c r="R776" s="147"/>
      <c r="S776" s="147" t="s">
        <v>1194</v>
      </c>
      <c r="T776" s="147">
        <v>0</v>
      </c>
      <c r="U776" s="147" t="s">
        <v>1195</v>
      </c>
      <c r="V776" s="147" t="s">
        <v>2300</v>
      </c>
      <c r="AB776" s="147" t="s">
        <v>4983</v>
      </c>
      <c r="AC776" s="147">
        <v>222</v>
      </c>
      <c r="AD776" s="223">
        <v>43311</v>
      </c>
      <c r="AE776" s="223">
        <v>43395</v>
      </c>
      <c r="AF776" s="147" t="s">
        <v>817</v>
      </c>
    </row>
    <row r="777" spans="16:32" x14ac:dyDescent="0.25">
      <c r="P777" s="147" t="s">
        <v>830</v>
      </c>
      <c r="Q777" s="147">
        <v>193</v>
      </c>
      <c r="R777" s="147"/>
      <c r="S777" s="147" t="s">
        <v>1196</v>
      </c>
      <c r="T777" s="147">
        <v>0</v>
      </c>
      <c r="U777" s="147" t="s">
        <v>1197</v>
      </c>
      <c r="V777" s="147" t="s">
        <v>2300</v>
      </c>
      <c r="AB777" s="147" t="s">
        <v>2729</v>
      </c>
      <c r="AC777" s="147">
        <v>222</v>
      </c>
      <c r="AD777" s="223">
        <v>43311</v>
      </c>
      <c r="AE777" s="223">
        <v>43395</v>
      </c>
      <c r="AF777" s="147" t="s">
        <v>817</v>
      </c>
    </row>
    <row r="778" spans="16:32" x14ac:dyDescent="0.25">
      <c r="P778" s="147" t="s">
        <v>830</v>
      </c>
      <c r="Q778" s="147">
        <v>193</v>
      </c>
      <c r="R778" s="147"/>
      <c r="S778" s="147" t="s">
        <v>1198</v>
      </c>
      <c r="T778" s="147">
        <v>0</v>
      </c>
      <c r="U778" s="147" t="s">
        <v>1199</v>
      </c>
      <c r="V778" s="147" t="s">
        <v>2300</v>
      </c>
      <c r="AB778" s="147" t="s">
        <v>1919</v>
      </c>
      <c r="AC778" s="147">
        <v>222</v>
      </c>
      <c r="AD778" s="223">
        <v>43311</v>
      </c>
      <c r="AE778" s="223">
        <v>43395</v>
      </c>
      <c r="AF778" s="147" t="s">
        <v>817</v>
      </c>
    </row>
    <row r="779" spans="16:32" x14ac:dyDescent="0.25">
      <c r="P779" s="147" t="s">
        <v>830</v>
      </c>
      <c r="Q779" s="147">
        <v>193</v>
      </c>
      <c r="R779" s="147"/>
      <c r="S779" s="147" t="s">
        <v>1200</v>
      </c>
      <c r="T779" s="147">
        <v>0</v>
      </c>
      <c r="U779" s="147" t="s">
        <v>1201</v>
      </c>
      <c r="V779" s="147" t="s">
        <v>2300</v>
      </c>
      <c r="AB779" s="147" t="s">
        <v>1921</v>
      </c>
      <c r="AC779" s="147">
        <v>222</v>
      </c>
      <c r="AD779" s="223">
        <v>43311</v>
      </c>
      <c r="AE779" s="223">
        <v>43395</v>
      </c>
      <c r="AF779" s="147" t="s">
        <v>817</v>
      </c>
    </row>
    <row r="780" spans="16:32" x14ac:dyDescent="0.25">
      <c r="P780" s="147" t="s">
        <v>830</v>
      </c>
      <c r="Q780" s="147">
        <v>193</v>
      </c>
      <c r="R780" s="147"/>
      <c r="S780" s="147" t="s">
        <v>1202</v>
      </c>
      <c r="T780" s="147">
        <v>0</v>
      </c>
      <c r="U780" s="147" t="s">
        <v>1203</v>
      </c>
      <c r="V780" s="147" t="s">
        <v>2300</v>
      </c>
      <c r="AB780" s="147" t="s">
        <v>2420</v>
      </c>
      <c r="AC780" s="147">
        <v>222</v>
      </c>
      <c r="AD780" s="223">
        <v>43311</v>
      </c>
      <c r="AE780" s="223">
        <v>43395</v>
      </c>
      <c r="AF780" s="147" t="s">
        <v>817</v>
      </c>
    </row>
    <row r="781" spans="16:32" x14ac:dyDescent="0.25">
      <c r="P781" s="147" t="s">
        <v>830</v>
      </c>
      <c r="Q781" s="147">
        <v>193</v>
      </c>
      <c r="R781" s="147"/>
      <c r="S781" s="147" t="s">
        <v>1204</v>
      </c>
      <c r="T781" s="147">
        <v>0</v>
      </c>
      <c r="U781" s="147" t="s">
        <v>1205</v>
      </c>
      <c r="V781" s="147" t="s">
        <v>2300</v>
      </c>
      <c r="AB781" s="147" t="s">
        <v>1923</v>
      </c>
      <c r="AC781" s="147">
        <v>222</v>
      </c>
      <c r="AD781" s="223">
        <v>43311</v>
      </c>
      <c r="AE781" s="223">
        <v>43395</v>
      </c>
      <c r="AF781" s="147" t="s">
        <v>817</v>
      </c>
    </row>
    <row r="782" spans="16:32" x14ac:dyDescent="0.25">
      <c r="P782" s="147" t="s">
        <v>830</v>
      </c>
      <c r="Q782" s="147">
        <v>193</v>
      </c>
      <c r="R782" s="147"/>
      <c r="S782" s="147" t="s">
        <v>1206</v>
      </c>
      <c r="T782" s="147">
        <v>0</v>
      </c>
      <c r="U782" s="147" t="s">
        <v>1207</v>
      </c>
      <c r="V782" s="147" t="s">
        <v>2300</v>
      </c>
      <c r="AB782" s="147" t="s">
        <v>1925</v>
      </c>
      <c r="AC782" s="147">
        <v>222</v>
      </c>
      <c r="AD782" s="223">
        <v>43311</v>
      </c>
      <c r="AE782" s="223">
        <v>43395</v>
      </c>
      <c r="AF782" s="147" t="s">
        <v>817</v>
      </c>
    </row>
    <row r="783" spans="16:32" x14ac:dyDescent="0.25">
      <c r="P783" s="147" t="s">
        <v>830</v>
      </c>
      <c r="Q783" s="147">
        <v>193</v>
      </c>
      <c r="R783" s="147"/>
      <c r="S783" s="147" t="s">
        <v>1208</v>
      </c>
      <c r="T783" s="147">
        <v>0</v>
      </c>
      <c r="U783" s="147" t="s">
        <v>1209</v>
      </c>
      <c r="V783" s="147" t="s">
        <v>2300</v>
      </c>
      <c r="AB783" s="147" t="s">
        <v>1927</v>
      </c>
      <c r="AC783" s="147">
        <v>222</v>
      </c>
      <c r="AD783" s="223">
        <v>43311</v>
      </c>
      <c r="AE783" s="223">
        <v>43395</v>
      </c>
      <c r="AF783" s="147" t="s">
        <v>817</v>
      </c>
    </row>
    <row r="784" spans="16:32" x14ac:dyDescent="0.25">
      <c r="P784" s="147" t="s">
        <v>830</v>
      </c>
      <c r="Q784" s="147">
        <v>193</v>
      </c>
      <c r="R784" s="147"/>
      <c r="S784" s="147" t="s">
        <v>1210</v>
      </c>
      <c r="T784" s="147">
        <v>0</v>
      </c>
      <c r="U784" s="147" t="s">
        <v>1211</v>
      </c>
      <c r="V784" s="147" t="s">
        <v>2300</v>
      </c>
      <c r="AB784" s="147" t="s">
        <v>2958</v>
      </c>
      <c r="AC784" s="147">
        <v>222</v>
      </c>
      <c r="AD784" s="223">
        <v>43311</v>
      </c>
      <c r="AE784" s="223">
        <v>43395</v>
      </c>
      <c r="AF784" s="147" t="s">
        <v>817</v>
      </c>
    </row>
    <row r="785" spans="16:32" x14ac:dyDescent="0.25">
      <c r="P785" s="147" t="s">
        <v>830</v>
      </c>
      <c r="Q785" s="147">
        <v>193</v>
      </c>
      <c r="R785" s="147"/>
      <c r="S785" s="147" t="s">
        <v>1212</v>
      </c>
      <c r="T785" s="147">
        <v>0</v>
      </c>
      <c r="U785" s="147" t="s">
        <v>1213</v>
      </c>
      <c r="V785" s="147" t="s">
        <v>2300</v>
      </c>
      <c r="AB785" s="147" t="s">
        <v>2960</v>
      </c>
      <c r="AC785" s="147">
        <v>222</v>
      </c>
      <c r="AD785" s="223">
        <v>43311</v>
      </c>
      <c r="AE785" s="223">
        <v>43395</v>
      </c>
      <c r="AF785" s="147" t="s">
        <v>817</v>
      </c>
    </row>
    <row r="786" spans="16:32" x14ac:dyDescent="0.25">
      <c r="P786" s="147" t="s">
        <v>830</v>
      </c>
      <c r="Q786" s="147">
        <v>193</v>
      </c>
      <c r="R786" s="147"/>
      <c r="S786" s="147" t="s">
        <v>1214</v>
      </c>
      <c r="T786" s="147">
        <v>0</v>
      </c>
      <c r="U786" s="147" t="s">
        <v>1215</v>
      </c>
      <c r="V786" s="147" t="s">
        <v>2300</v>
      </c>
      <c r="AB786" s="147" t="s">
        <v>1929</v>
      </c>
      <c r="AC786" s="147">
        <v>222</v>
      </c>
      <c r="AD786" s="223">
        <v>43311</v>
      </c>
      <c r="AE786" s="223">
        <v>43395</v>
      </c>
      <c r="AF786" s="147" t="s">
        <v>817</v>
      </c>
    </row>
    <row r="787" spans="16:32" x14ac:dyDescent="0.25">
      <c r="P787" s="147" t="s">
        <v>830</v>
      </c>
      <c r="Q787" s="147">
        <v>193</v>
      </c>
      <c r="R787" s="147"/>
      <c r="S787" s="147" t="s">
        <v>1216</v>
      </c>
      <c r="T787" s="147">
        <v>0</v>
      </c>
      <c r="U787" s="147" t="s">
        <v>1217</v>
      </c>
      <c r="V787" s="147" t="s">
        <v>2300</v>
      </c>
      <c r="AB787" s="147" t="s">
        <v>4738</v>
      </c>
      <c r="AC787" s="147">
        <v>222</v>
      </c>
      <c r="AD787" s="223">
        <v>43311</v>
      </c>
      <c r="AE787" s="223">
        <v>43395</v>
      </c>
      <c r="AF787" s="147" t="s">
        <v>817</v>
      </c>
    </row>
    <row r="788" spans="16:32" x14ac:dyDescent="0.25">
      <c r="P788" s="147" t="s">
        <v>830</v>
      </c>
      <c r="Q788" s="147">
        <v>193</v>
      </c>
      <c r="R788" s="147"/>
      <c r="S788" s="147" t="s">
        <v>1218</v>
      </c>
      <c r="T788" s="147">
        <v>0</v>
      </c>
      <c r="U788" s="147" t="s">
        <v>1219</v>
      </c>
      <c r="V788" s="147" t="s">
        <v>2300</v>
      </c>
      <c r="AB788" s="147" t="s">
        <v>3764</v>
      </c>
      <c r="AC788" s="147">
        <v>222</v>
      </c>
      <c r="AD788" s="223">
        <v>43311</v>
      </c>
      <c r="AE788" s="223">
        <v>43395</v>
      </c>
      <c r="AF788" s="147" t="s">
        <v>817</v>
      </c>
    </row>
    <row r="789" spans="16:32" x14ac:dyDescent="0.25">
      <c r="P789" s="147" t="s">
        <v>830</v>
      </c>
      <c r="Q789" s="147">
        <v>193</v>
      </c>
      <c r="R789" s="147"/>
      <c r="S789" s="147" t="s">
        <v>2313</v>
      </c>
      <c r="T789" s="147">
        <v>0</v>
      </c>
      <c r="U789" s="147" t="s">
        <v>2314</v>
      </c>
      <c r="V789" s="147" t="s">
        <v>2300</v>
      </c>
      <c r="AB789" s="147" t="s">
        <v>3988</v>
      </c>
      <c r="AC789" s="147">
        <v>222</v>
      </c>
      <c r="AD789" s="223">
        <v>43311</v>
      </c>
      <c r="AE789" s="223">
        <v>43395</v>
      </c>
      <c r="AF789" s="147" t="s">
        <v>817</v>
      </c>
    </row>
    <row r="790" spans="16:32" x14ac:dyDescent="0.25">
      <c r="P790" s="147" t="s">
        <v>830</v>
      </c>
      <c r="Q790" s="147">
        <v>193</v>
      </c>
      <c r="R790" s="147"/>
      <c r="S790" s="147" t="s">
        <v>1220</v>
      </c>
      <c r="T790" s="147">
        <v>0</v>
      </c>
      <c r="U790" s="147" t="s">
        <v>1221</v>
      </c>
      <c r="V790" s="147" t="s">
        <v>2300</v>
      </c>
      <c r="AB790" s="147" t="s">
        <v>4985</v>
      </c>
      <c r="AC790" s="147">
        <v>222</v>
      </c>
      <c r="AD790" s="223">
        <v>43311</v>
      </c>
      <c r="AE790" s="223">
        <v>43395</v>
      </c>
      <c r="AF790" s="147" t="s">
        <v>817</v>
      </c>
    </row>
    <row r="791" spans="16:32" x14ac:dyDescent="0.25">
      <c r="P791" s="147" t="s">
        <v>830</v>
      </c>
      <c r="Q791" s="147">
        <v>193</v>
      </c>
      <c r="R791" s="147"/>
      <c r="S791" s="147" t="s">
        <v>1222</v>
      </c>
      <c r="T791" s="147">
        <v>0</v>
      </c>
      <c r="U791" s="147" t="s">
        <v>1223</v>
      </c>
      <c r="V791" s="147" t="s">
        <v>2300</v>
      </c>
      <c r="AB791" s="147" t="s">
        <v>1931</v>
      </c>
      <c r="AC791" s="147">
        <v>222</v>
      </c>
      <c r="AD791" s="223">
        <v>43311</v>
      </c>
      <c r="AE791" s="223">
        <v>43395</v>
      </c>
      <c r="AF791" s="147" t="s">
        <v>817</v>
      </c>
    </row>
    <row r="792" spans="16:32" x14ac:dyDescent="0.25">
      <c r="P792" s="147" t="s">
        <v>830</v>
      </c>
      <c r="Q792" s="147">
        <v>193</v>
      </c>
      <c r="R792" s="147"/>
      <c r="S792" s="147" t="s">
        <v>1224</v>
      </c>
      <c r="T792" s="147">
        <v>0</v>
      </c>
      <c r="U792" s="147" t="s">
        <v>1225</v>
      </c>
      <c r="V792" s="147" t="s">
        <v>2300</v>
      </c>
      <c r="AB792" s="147" t="s">
        <v>4987</v>
      </c>
      <c r="AC792" s="147">
        <v>222</v>
      </c>
      <c r="AD792" s="223">
        <v>43311</v>
      </c>
      <c r="AE792" s="223">
        <v>43395</v>
      </c>
      <c r="AF792" s="147" t="s">
        <v>817</v>
      </c>
    </row>
    <row r="793" spans="16:32" x14ac:dyDescent="0.25">
      <c r="P793" s="147" t="s">
        <v>830</v>
      </c>
      <c r="Q793" s="147">
        <v>193</v>
      </c>
      <c r="R793" s="147"/>
      <c r="S793" s="147" t="s">
        <v>1228</v>
      </c>
      <c r="T793" s="147">
        <v>0</v>
      </c>
      <c r="U793" s="147" t="s">
        <v>1229</v>
      </c>
      <c r="V793" s="147" t="s">
        <v>2300</v>
      </c>
      <c r="AB793" s="147" t="s">
        <v>1933</v>
      </c>
      <c r="AC793" s="147">
        <v>222</v>
      </c>
      <c r="AD793" s="223">
        <v>43311</v>
      </c>
      <c r="AE793" s="223">
        <v>43395</v>
      </c>
      <c r="AF793" s="147" t="s">
        <v>817</v>
      </c>
    </row>
    <row r="794" spans="16:32" x14ac:dyDescent="0.25">
      <c r="P794" s="147" t="s">
        <v>830</v>
      </c>
      <c r="Q794" s="147">
        <v>193</v>
      </c>
      <c r="R794" s="147"/>
      <c r="S794" s="147" t="s">
        <v>1230</v>
      </c>
      <c r="T794" s="147">
        <v>0</v>
      </c>
      <c r="U794" s="147" t="s">
        <v>1231</v>
      </c>
      <c r="V794" s="147" t="s">
        <v>2300</v>
      </c>
      <c r="AB794" s="147" t="s">
        <v>2962</v>
      </c>
      <c r="AC794" s="147">
        <v>222</v>
      </c>
      <c r="AD794" s="223">
        <v>43311</v>
      </c>
      <c r="AE794" s="223">
        <v>43395</v>
      </c>
      <c r="AF794" s="147" t="s">
        <v>817</v>
      </c>
    </row>
    <row r="795" spans="16:32" x14ac:dyDescent="0.25">
      <c r="P795" s="147" t="s">
        <v>830</v>
      </c>
      <c r="Q795" s="147">
        <v>193</v>
      </c>
      <c r="R795" s="147"/>
      <c r="S795" s="147" t="s">
        <v>1232</v>
      </c>
      <c r="T795" s="147">
        <v>0</v>
      </c>
      <c r="U795" s="147" t="s">
        <v>1233</v>
      </c>
      <c r="V795" s="147" t="s">
        <v>2300</v>
      </c>
      <c r="AB795" s="147" t="s">
        <v>1937</v>
      </c>
      <c r="AC795" s="147">
        <v>222</v>
      </c>
      <c r="AD795" s="223">
        <v>43311</v>
      </c>
      <c r="AE795" s="223">
        <v>43395</v>
      </c>
      <c r="AF795" s="147" t="s">
        <v>817</v>
      </c>
    </row>
    <row r="796" spans="16:32" x14ac:dyDescent="0.25">
      <c r="P796" s="147" t="s">
        <v>830</v>
      </c>
      <c r="Q796" s="147">
        <v>193</v>
      </c>
      <c r="R796" s="147"/>
      <c r="S796" s="147" t="s">
        <v>1234</v>
      </c>
      <c r="T796" s="147">
        <v>0</v>
      </c>
      <c r="U796" s="147" t="s">
        <v>1235</v>
      </c>
      <c r="V796" s="147" t="s">
        <v>2300</v>
      </c>
      <c r="AB796" s="147" t="s">
        <v>2733</v>
      </c>
      <c r="AC796" s="147">
        <v>222</v>
      </c>
      <c r="AD796" s="223">
        <v>43311</v>
      </c>
      <c r="AE796" s="223">
        <v>43395</v>
      </c>
      <c r="AF796" s="147" t="s">
        <v>817</v>
      </c>
    </row>
    <row r="797" spans="16:32" x14ac:dyDescent="0.25">
      <c r="P797" s="147" t="s">
        <v>830</v>
      </c>
      <c r="Q797" s="147">
        <v>193</v>
      </c>
      <c r="R797" s="147"/>
      <c r="S797" s="147" t="s">
        <v>1236</v>
      </c>
      <c r="T797" s="147">
        <v>0</v>
      </c>
      <c r="U797" s="147" t="s">
        <v>1237</v>
      </c>
      <c r="V797" s="147" t="s">
        <v>2300</v>
      </c>
      <c r="AB797" s="147" t="s">
        <v>4220</v>
      </c>
      <c r="AC797" s="147">
        <v>222</v>
      </c>
      <c r="AD797" s="223">
        <v>43311</v>
      </c>
      <c r="AE797" s="223">
        <v>43395</v>
      </c>
      <c r="AF797" s="147" t="s">
        <v>817</v>
      </c>
    </row>
    <row r="798" spans="16:32" x14ac:dyDescent="0.25">
      <c r="P798" s="147" t="s">
        <v>830</v>
      </c>
      <c r="Q798" s="147">
        <v>193</v>
      </c>
      <c r="R798" s="147"/>
      <c r="S798" s="147" t="s">
        <v>1238</v>
      </c>
      <c r="T798" s="147">
        <v>0</v>
      </c>
      <c r="U798" s="147" t="s">
        <v>1239</v>
      </c>
      <c r="V798" s="147" t="s">
        <v>2300</v>
      </c>
      <c r="AB798" s="147" t="s">
        <v>1939</v>
      </c>
      <c r="AC798" s="147">
        <v>222</v>
      </c>
      <c r="AD798" s="223">
        <v>43311</v>
      </c>
      <c r="AE798" s="223">
        <v>43395</v>
      </c>
      <c r="AF798" s="147" t="s">
        <v>817</v>
      </c>
    </row>
    <row r="799" spans="16:32" x14ac:dyDescent="0.25">
      <c r="P799" s="147" t="s">
        <v>830</v>
      </c>
      <c r="Q799" s="147">
        <v>193</v>
      </c>
      <c r="R799" s="147"/>
      <c r="S799" s="147" t="s">
        <v>1240</v>
      </c>
      <c r="T799" s="147">
        <v>0</v>
      </c>
      <c r="U799" s="147" t="s">
        <v>1241</v>
      </c>
      <c r="V799" s="147" t="s">
        <v>2300</v>
      </c>
      <c r="AB799" s="147" t="s">
        <v>3581</v>
      </c>
      <c r="AC799" s="147">
        <v>222</v>
      </c>
      <c r="AD799" s="223">
        <v>43311</v>
      </c>
      <c r="AE799" s="223">
        <v>43395</v>
      </c>
      <c r="AF799" s="147" t="s">
        <v>817</v>
      </c>
    </row>
    <row r="800" spans="16:32" x14ac:dyDescent="0.25">
      <c r="P800" s="147" t="s">
        <v>830</v>
      </c>
      <c r="Q800" s="147">
        <v>193</v>
      </c>
      <c r="R800" s="147"/>
      <c r="S800" s="147" t="s">
        <v>1242</v>
      </c>
      <c r="T800" s="147">
        <v>0</v>
      </c>
      <c r="U800" s="147" t="s">
        <v>1243</v>
      </c>
      <c r="V800" s="147" t="s">
        <v>2300</v>
      </c>
      <c r="AB800" s="147" t="s">
        <v>2735</v>
      </c>
      <c r="AC800" s="147">
        <v>222</v>
      </c>
      <c r="AD800" s="223">
        <v>43311</v>
      </c>
      <c r="AE800" s="223">
        <v>43395</v>
      </c>
      <c r="AF800" s="147" t="s">
        <v>817</v>
      </c>
    </row>
    <row r="801" spans="16:32" x14ac:dyDescent="0.25">
      <c r="P801" s="147" t="s">
        <v>830</v>
      </c>
      <c r="Q801" s="147">
        <v>193</v>
      </c>
      <c r="R801" s="147"/>
      <c r="S801" s="147" t="s">
        <v>1244</v>
      </c>
      <c r="T801" s="147">
        <v>0</v>
      </c>
      <c r="U801" s="147" t="s">
        <v>1245</v>
      </c>
      <c r="V801" s="147" t="s">
        <v>2300</v>
      </c>
      <c r="AB801" s="147" t="s">
        <v>2737</v>
      </c>
      <c r="AC801" s="147">
        <v>222</v>
      </c>
      <c r="AD801" s="223">
        <v>43311</v>
      </c>
      <c r="AE801" s="223">
        <v>43395</v>
      </c>
      <c r="AF801" s="147" t="s">
        <v>817</v>
      </c>
    </row>
    <row r="802" spans="16:32" x14ac:dyDescent="0.25">
      <c r="P802" s="147" t="s">
        <v>830</v>
      </c>
      <c r="Q802" s="147">
        <v>193</v>
      </c>
      <c r="R802" s="147"/>
      <c r="S802" s="147" t="s">
        <v>1246</v>
      </c>
      <c r="T802" s="147">
        <v>0</v>
      </c>
      <c r="U802" s="147" t="s">
        <v>1247</v>
      </c>
      <c r="V802" s="147" t="s">
        <v>2300</v>
      </c>
      <c r="AB802" s="147" t="s">
        <v>3768</v>
      </c>
      <c r="AC802" s="147">
        <v>222</v>
      </c>
      <c r="AD802" s="223">
        <v>43311</v>
      </c>
      <c r="AE802" s="223">
        <v>43395</v>
      </c>
      <c r="AF802" s="147" t="s">
        <v>817</v>
      </c>
    </row>
    <row r="803" spans="16:32" x14ac:dyDescent="0.25">
      <c r="P803" s="147" t="s">
        <v>830</v>
      </c>
      <c r="Q803" s="147">
        <v>193</v>
      </c>
      <c r="R803" s="147"/>
      <c r="S803" s="147" t="s">
        <v>2315</v>
      </c>
      <c r="T803" s="147">
        <v>0</v>
      </c>
      <c r="U803" s="147" t="s">
        <v>2316</v>
      </c>
      <c r="V803" s="147" t="s">
        <v>2300</v>
      </c>
      <c r="AB803" s="147" t="s">
        <v>2739</v>
      </c>
      <c r="AC803" s="147">
        <v>222</v>
      </c>
      <c r="AD803" s="223">
        <v>43311</v>
      </c>
      <c r="AE803" s="223">
        <v>43395</v>
      </c>
      <c r="AF803" s="147" t="s">
        <v>817</v>
      </c>
    </row>
    <row r="804" spans="16:32" x14ac:dyDescent="0.25">
      <c r="P804" s="147" t="s">
        <v>830</v>
      </c>
      <c r="Q804" s="147">
        <v>193</v>
      </c>
      <c r="R804" s="147"/>
      <c r="S804" s="147" t="s">
        <v>2317</v>
      </c>
      <c r="T804" s="147">
        <v>0</v>
      </c>
      <c r="U804" s="147" t="s">
        <v>2318</v>
      </c>
      <c r="V804" s="147" t="s">
        <v>2300</v>
      </c>
      <c r="AB804" s="147" t="s">
        <v>4989</v>
      </c>
      <c r="AC804" s="147">
        <v>222</v>
      </c>
      <c r="AD804" s="223">
        <v>43311</v>
      </c>
      <c r="AE804" s="223">
        <v>43395</v>
      </c>
      <c r="AF804" s="147" t="s">
        <v>817</v>
      </c>
    </row>
    <row r="805" spans="16:32" x14ac:dyDescent="0.25">
      <c r="P805" s="147" t="s">
        <v>830</v>
      </c>
      <c r="Q805" s="147">
        <v>193</v>
      </c>
      <c r="R805" s="147"/>
      <c r="S805" s="147" t="s">
        <v>2319</v>
      </c>
      <c r="T805" s="147">
        <v>0</v>
      </c>
      <c r="U805" s="147" t="s">
        <v>2320</v>
      </c>
      <c r="V805" s="147" t="s">
        <v>2300</v>
      </c>
      <c r="AB805" s="147" t="s">
        <v>1943</v>
      </c>
      <c r="AC805" s="147">
        <v>222</v>
      </c>
      <c r="AD805" s="223">
        <v>43311</v>
      </c>
      <c r="AE805" s="223">
        <v>43395</v>
      </c>
      <c r="AF805" s="147" t="s">
        <v>817</v>
      </c>
    </row>
    <row r="806" spans="16:32" x14ac:dyDescent="0.25">
      <c r="P806" s="147" t="s">
        <v>830</v>
      </c>
      <c r="Q806" s="147">
        <v>193</v>
      </c>
      <c r="R806" s="147"/>
      <c r="S806" s="147" t="s">
        <v>1248</v>
      </c>
      <c r="T806" s="147">
        <v>0</v>
      </c>
      <c r="U806" s="147" t="s">
        <v>1249</v>
      </c>
      <c r="V806" s="147" t="s">
        <v>2300</v>
      </c>
      <c r="AB806" s="147" t="s">
        <v>4991</v>
      </c>
      <c r="AC806" s="147">
        <v>222</v>
      </c>
      <c r="AD806" s="223">
        <v>43311</v>
      </c>
      <c r="AE806" s="223">
        <v>43395</v>
      </c>
      <c r="AF806" s="147" t="s">
        <v>817</v>
      </c>
    </row>
    <row r="807" spans="16:32" x14ac:dyDescent="0.25">
      <c r="P807" s="147" t="s">
        <v>830</v>
      </c>
      <c r="Q807" s="147">
        <v>193</v>
      </c>
      <c r="R807" s="147"/>
      <c r="S807" s="147" t="s">
        <v>1252</v>
      </c>
      <c r="T807" s="147">
        <v>0</v>
      </c>
      <c r="U807" s="147" t="s">
        <v>1253</v>
      </c>
      <c r="V807" s="147" t="s">
        <v>2300</v>
      </c>
      <c r="AB807" s="147" t="s">
        <v>2422</v>
      </c>
      <c r="AC807" s="147">
        <v>222</v>
      </c>
      <c r="AD807" s="223">
        <v>43311</v>
      </c>
      <c r="AE807" s="223">
        <v>43395</v>
      </c>
      <c r="AF807" s="147" t="s">
        <v>817</v>
      </c>
    </row>
    <row r="808" spans="16:32" x14ac:dyDescent="0.25">
      <c r="P808" s="147" t="s">
        <v>830</v>
      </c>
      <c r="Q808" s="147">
        <v>193</v>
      </c>
      <c r="R808" s="147"/>
      <c r="S808" s="147" t="s">
        <v>1254</v>
      </c>
      <c r="T808" s="147">
        <v>0</v>
      </c>
      <c r="U808" s="147" t="s">
        <v>1255</v>
      </c>
      <c r="V808" s="147" t="s">
        <v>2300</v>
      </c>
      <c r="AB808" s="147" t="s">
        <v>3583</v>
      </c>
      <c r="AC808" s="147">
        <v>222</v>
      </c>
      <c r="AD808" s="223">
        <v>43311</v>
      </c>
      <c r="AE808" s="223">
        <v>43395</v>
      </c>
      <c r="AF808" s="147" t="s">
        <v>817</v>
      </c>
    </row>
    <row r="809" spans="16:32" x14ac:dyDescent="0.25">
      <c r="P809" s="147" t="s">
        <v>830</v>
      </c>
      <c r="Q809" s="147">
        <v>193</v>
      </c>
      <c r="R809" s="147"/>
      <c r="S809" s="147" t="s">
        <v>1264</v>
      </c>
      <c r="T809" s="147">
        <v>0</v>
      </c>
      <c r="U809" s="147" t="s">
        <v>1265</v>
      </c>
      <c r="V809" s="147" t="s">
        <v>2300</v>
      </c>
      <c r="AB809" s="147" t="s">
        <v>3239</v>
      </c>
      <c r="AC809" s="147">
        <v>222</v>
      </c>
      <c r="AD809" s="223">
        <v>43311</v>
      </c>
      <c r="AE809" s="223">
        <v>43395</v>
      </c>
      <c r="AF809" s="147" t="s">
        <v>817</v>
      </c>
    </row>
    <row r="810" spans="16:32" x14ac:dyDescent="0.25">
      <c r="P810" s="147" t="s">
        <v>830</v>
      </c>
      <c r="Q810" s="147">
        <v>193</v>
      </c>
      <c r="R810" s="147"/>
      <c r="S810" s="147" t="s">
        <v>1266</v>
      </c>
      <c r="T810" s="147">
        <v>0</v>
      </c>
      <c r="U810" s="147" t="s">
        <v>1267</v>
      </c>
      <c r="V810" s="147" t="s">
        <v>2300</v>
      </c>
      <c r="AB810" s="147" t="s">
        <v>4740</v>
      </c>
      <c r="AC810" s="147">
        <v>222</v>
      </c>
      <c r="AD810" s="223">
        <v>43311</v>
      </c>
      <c r="AE810" s="223">
        <v>43395</v>
      </c>
      <c r="AF810" s="147" t="s">
        <v>817</v>
      </c>
    </row>
    <row r="811" spans="16:32" x14ac:dyDescent="0.25">
      <c r="P811" s="147" t="s">
        <v>830</v>
      </c>
      <c r="Q811" s="147">
        <v>193</v>
      </c>
      <c r="R811" s="147"/>
      <c r="S811" s="147" t="s">
        <v>1268</v>
      </c>
      <c r="T811" s="147">
        <v>0</v>
      </c>
      <c r="U811" s="147" t="s">
        <v>1269</v>
      </c>
      <c r="V811" s="147" t="s">
        <v>2300</v>
      </c>
      <c r="AB811" s="147" t="s">
        <v>1947</v>
      </c>
      <c r="AC811" s="147">
        <v>222</v>
      </c>
      <c r="AD811" s="223">
        <v>43311</v>
      </c>
      <c r="AE811" s="223">
        <v>43395</v>
      </c>
      <c r="AF811" s="147" t="s">
        <v>817</v>
      </c>
    </row>
    <row r="812" spans="16:32" x14ac:dyDescent="0.25">
      <c r="P812" s="147" t="s">
        <v>830</v>
      </c>
      <c r="Q812" s="147">
        <v>193</v>
      </c>
      <c r="R812" s="147"/>
      <c r="S812" s="147" t="s">
        <v>1270</v>
      </c>
      <c r="T812" s="147">
        <v>0</v>
      </c>
      <c r="U812" s="147" t="s">
        <v>1271</v>
      </c>
      <c r="V812" s="147" t="s">
        <v>2300</v>
      </c>
      <c r="AB812" s="147" t="s">
        <v>1949</v>
      </c>
      <c r="AC812" s="147">
        <v>222</v>
      </c>
      <c r="AD812" s="223">
        <v>43311</v>
      </c>
      <c r="AE812" s="223">
        <v>43395</v>
      </c>
      <c r="AF812" s="147" t="s">
        <v>817</v>
      </c>
    </row>
    <row r="813" spans="16:32" x14ac:dyDescent="0.25">
      <c r="P813" s="147" t="s">
        <v>830</v>
      </c>
      <c r="Q813" s="147">
        <v>193</v>
      </c>
      <c r="R813" s="147"/>
      <c r="S813" s="147" t="s">
        <v>1272</v>
      </c>
      <c r="T813" s="147">
        <v>0</v>
      </c>
      <c r="U813" s="147" t="s">
        <v>1273</v>
      </c>
      <c r="V813" s="147" t="s">
        <v>2300</v>
      </c>
      <c r="AB813" s="147" t="s">
        <v>1951</v>
      </c>
      <c r="AC813" s="147">
        <v>222</v>
      </c>
      <c r="AD813" s="223">
        <v>43311</v>
      </c>
      <c r="AE813" s="223">
        <v>43395</v>
      </c>
      <c r="AF813" s="147" t="s">
        <v>817</v>
      </c>
    </row>
    <row r="814" spans="16:32" x14ac:dyDescent="0.25">
      <c r="P814" s="147" t="s">
        <v>830</v>
      </c>
      <c r="Q814" s="147">
        <v>193</v>
      </c>
      <c r="R814" s="147"/>
      <c r="S814" s="147" t="s">
        <v>1274</v>
      </c>
      <c r="T814" s="147">
        <v>0</v>
      </c>
      <c r="U814" s="147" t="s">
        <v>1275</v>
      </c>
      <c r="V814" s="147" t="s">
        <v>2300</v>
      </c>
      <c r="AB814" s="147" t="s">
        <v>3770</v>
      </c>
      <c r="AC814" s="147">
        <v>222</v>
      </c>
      <c r="AD814" s="223">
        <v>43311</v>
      </c>
      <c r="AE814" s="223">
        <v>43395</v>
      </c>
      <c r="AF814" s="147" t="s">
        <v>817</v>
      </c>
    </row>
    <row r="815" spans="16:32" x14ac:dyDescent="0.25">
      <c r="P815" s="147" t="s">
        <v>830</v>
      </c>
      <c r="Q815" s="147">
        <v>193</v>
      </c>
      <c r="R815" s="147"/>
      <c r="S815" s="147" t="s">
        <v>1276</v>
      </c>
      <c r="T815" s="147">
        <v>0</v>
      </c>
      <c r="U815" s="147" t="s">
        <v>1277</v>
      </c>
      <c r="V815" s="147" t="s">
        <v>2300</v>
      </c>
      <c r="AB815" s="147" t="s">
        <v>2966</v>
      </c>
      <c r="AC815" s="147">
        <v>222</v>
      </c>
      <c r="AD815" s="223">
        <v>43311</v>
      </c>
      <c r="AE815" s="223">
        <v>43395</v>
      </c>
      <c r="AF815" s="147" t="s">
        <v>817</v>
      </c>
    </row>
    <row r="816" spans="16:32" x14ac:dyDescent="0.25">
      <c r="P816" s="147" t="s">
        <v>830</v>
      </c>
      <c r="Q816" s="147">
        <v>193</v>
      </c>
      <c r="R816" s="147"/>
      <c r="S816" s="147" t="s">
        <v>1278</v>
      </c>
      <c r="T816" s="147">
        <v>0</v>
      </c>
      <c r="U816" s="147" t="s">
        <v>1279</v>
      </c>
      <c r="V816" s="147" t="s">
        <v>2300</v>
      </c>
      <c r="AB816" s="147" t="s">
        <v>2968</v>
      </c>
      <c r="AC816" s="147">
        <v>222</v>
      </c>
      <c r="AD816" s="223">
        <v>43311</v>
      </c>
      <c r="AE816" s="223">
        <v>43395</v>
      </c>
      <c r="AF816" s="147" t="s">
        <v>817</v>
      </c>
    </row>
    <row r="817" spans="16:32" x14ac:dyDescent="0.25">
      <c r="P817" s="147" t="s">
        <v>830</v>
      </c>
      <c r="Q817" s="147">
        <v>193</v>
      </c>
      <c r="R817" s="147"/>
      <c r="S817" s="147" t="s">
        <v>1280</v>
      </c>
      <c r="T817" s="147">
        <v>0</v>
      </c>
      <c r="U817" s="147" t="s">
        <v>1281</v>
      </c>
      <c r="V817" s="147" t="s">
        <v>2300</v>
      </c>
      <c r="AB817" s="147" t="s">
        <v>1953</v>
      </c>
      <c r="AC817" s="147">
        <v>222</v>
      </c>
      <c r="AD817" s="223">
        <v>43311</v>
      </c>
      <c r="AE817" s="223">
        <v>43395</v>
      </c>
      <c r="AF817" s="147" t="s">
        <v>817</v>
      </c>
    </row>
    <row r="818" spans="16:32" x14ac:dyDescent="0.25">
      <c r="P818" s="147" t="s">
        <v>830</v>
      </c>
      <c r="Q818" s="147">
        <v>193</v>
      </c>
      <c r="R818" s="147"/>
      <c r="S818" s="147" t="s">
        <v>1284</v>
      </c>
      <c r="T818" s="147">
        <v>0</v>
      </c>
      <c r="U818" s="147" t="s">
        <v>1285</v>
      </c>
      <c r="V818" s="147" t="s">
        <v>2300</v>
      </c>
      <c r="AB818" s="147" t="s">
        <v>2970</v>
      </c>
      <c r="AC818" s="147">
        <v>222</v>
      </c>
      <c r="AD818" s="223">
        <v>43311</v>
      </c>
      <c r="AE818" s="223">
        <v>43395</v>
      </c>
      <c r="AF818" s="147" t="s">
        <v>817</v>
      </c>
    </row>
    <row r="819" spans="16:32" x14ac:dyDescent="0.25">
      <c r="P819" s="147" t="s">
        <v>830</v>
      </c>
      <c r="Q819" s="147">
        <v>193</v>
      </c>
      <c r="R819" s="147"/>
      <c r="S819" s="147" t="s">
        <v>1288</v>
      </c>
      <c r="T819" s="147">
        <v>0</v>
      </c>
      <c r="U819" s="147" t="s">
        <v>1289</v>
      </c>
      <c r="V819" s="147" t="s">
        <v>2300</v>
      </c>
      <c r="AB819" s="147" t="s">
        <v>2972</v>
      </c>
      <c r="AC819" s="147">
        <v>222</v>
      </c>
      <c r="AD819" s="223">
        <v>43311</v>
      </c>
      <c r="AE819" s="223">
        <v>43395</v>
      </c>
      <c r="AF819" s="147" t="s">
        <v>817</v>
      </c>
    </row>
    <row r="820" spans="16:32" x14ac:dyDescent="0.25">
      <c r="P820" s="147" t="s">
        <v>830</v>
      </c>
      <c r="Q820" s="147">
        <v>193</v>
      </c>
      <c r="R820" s="147"/>
      <c r="S820" s="147" t="s">
        <v>1290</v>
      </c>
      <c r="T820" s="147">
        <v>0</v>
      </c>
      <c r="U820" s="147" t="s">
        <v>1291</v>
      </c>
      <c r="V820" s="147" t="s">
        <v>2300</v>
      </c>
      <c r="AB820" s="147" t="s">
        <v>3778</v>
      </c>
      <c r="AC820" s="147">
        <v>222</v>
      </c>
      <c r="AD820" s="223">
        <v>43311</v>
      </c>
      <c r="AE820" s="223">
        <v>43395</v>
      </c>
      <c r="AF820" s="147" t="s">
        <v>817</v>
      </c>
    </row>
    <row r="821" spans="16:32" x14ac:dyDescent="0.25">
      <c r="P821" s="147" t="s">
        <v>830</v>
      </c>
      <c r="Q821" s="147">
        <v>193</v>
      </c>
      <c r="R821" s="147"/>
      <c r="S821" s="147" t="s">
        <v>1292</v>
      </c>
      <c r="T821" s="147">
        <v>0</v>
      </c>
      <c r="U821" s="147" t="s">
        <v>1293</v>
      </c>
      <c r="V821" s="147" t="s">
        <v>2300</v>
      </c>
      <c r="AB821" s="147" t="s">
        <v>3784</v>
      </c>
      <c r="AC821" s="147">
        <v>222</v>
      </c>
      <c r="AD821" s="223">
        <v>43311</v>
      </c>
      <c r="AE821" s="223">
        <v>43395</v>
      </c>
      <c r="AF821" s="147" t="s">
        <v>817</v>
      </c>
    </row>
    <row r="822" spans="16:32" x14ac:dyDescent="0.25">
      <c r="P822" s="147" t="s">
        <v>830</v>
      </c>
      <c r="Q822" s="147">
        <v>193</v>
      </c>
      <c r="R822" s="147"/>
      <c r="S822" s="147" t="s">
        <v>1294</v>
      </c>
      <c r="T822" s="147">
        <v>0</v>
      </c>
      <c r="U822" s="147" t="s">
        <v>1295</v>
      </c>
      <c r="V822" s="147" t="s">
        <v>2300</v>
      </c>
      <c r="AB822" s="147" t="s">
        <v>2974</v>
      </c>
      <c r="AC822" s="147">
        <v>222</v>
      </c>
      <c r="AD822" s="223">
        <v>43311</v>
      </c>
      <c r="AE822" s="223">
        <v>43395</v>
      </c>
      <c r="AF822" s="147" t="s">
        <v>817</v>
      </c>
    </row>
    <row r="823" spans="16:32" x14ac:dyDescent="0.25">
      <c r="P823" s="147" t="s">
        <v>830</v>
      </c>
      <c r="Q823" s="147">
        <v>193</v>
      </c>
      <c r="R823" s="147"/>
      <c r="S823" s="147" t="s">
        <v>1296</v>
      </c>
      <c r="T823" s="147">
        <v>0</v>
      </c>
      <c r="U823" s="147" t="s">
        <v>1297</v>
      </c>
      <c r="V823" s="147" t="s">
        <v>2300</v>
      </c>
      <c r="AB823" s="147" t="s">
        <v>2976</v>
      </c>
      <c r="AC823" s="147">
        <v>222</v>
      </c>
      <c r="AD823" s="223">
        <v>43311</v>
      </c>
      <c r="AE823" s="223">
        <v>43395</v>
      </c>
      <c r="AF823" s="147" t="s">
        <v>817</v>
      </c>
    </row>
    <row r="824" spans="16:32" x14ac:dyDescent="0.25">
      <c r="P824" s="147" t="s">
        <v>830</v>
      </c>
      <c r="Q824" s="147">
        <v>193</v>
      </c>
      <c r="R824" s="147"/>
      <c r="S824" s="147" t="s">
        <v>1298</v>
      </c>
      <c r="T824" s="147">
        <v>0</v>
      </c>
      <c r="U824" s="147" t="s">
        <v>1299</v>
      </c>
      <c r="V824" s="147" t="s">
        <v>2300</v>
      </c>
      <c r="AB824" s="147" t="s">
        <v>3790</v>
      </c>
      <c r="AC824" s="147">
        <v>222</v>
      </c>
      <c r="AD824" s="223">
        <v>43311</v>
      </c>
      <c r="AE824" s="223">
        <v>43395</v>
      </c>
      <c r="AF824" s="147" t="s">
        <v>817</v>
      </c>
    </row>
    <row r="825" spans="16:32" x14ac:dyDescent="0.25">
      <c r="P825" s="147" t="s">
        <v>830</v>
      </c>
      <c r="Q825" s="147">
        <v>193</v>
      </c>
      <c r="R825" s="147"/>
      <c r="S825" s="147" t="s">
        <v>1300</v>
      </c>
      <c r="T825" s="147">
        <v>0</v>
      </c>
      <c r="U825" s="147" t="s">
        <v>1301</v>
      </c>
      <c r="V825" s="147" t="s">
        <v>2300</v>
      </c>
      <c r="AB825" s="147" t="s">
        <v>3794</v>
      </c>
      <c r="AC825" s="147">
        <v>222</v>
      </c>
      <c r="AD825" s="223">
        <v>43311</v>
      </c>
      <c r="AE825" s="223">
        <v>43395</v>
      </c>
      <c r="AF825" s="147" t="s">
        <v>817</v>
      </c>
    </row>
    <row r="826" spans="16:32" x14ac:dyDescent="0.25">
      <c r="P826" s="147" t="s">
        <v>830</v>
      </c>
      <c r="Q826" s="147">
        <v>193</v>
      </c>
      <c r="R826" s="147"/>
      <c r="S826" s="147" t="s">
        <v>1302</v>
      </c>
      <c r="T826" s="147">
        <v>0</v>
      </c>
      <c r="U826" s="147" t="s">
        <v>1303</v>
      </c>
      <c r="V826" s="147" t="s">
        <v>2300</v>
      </c>
      <c r="AB826" s="147" t="s">
        <v>3796</v>
      </c>
      <c r="AC826" s="147">
        <v>222</v>
      </c>
      <c r="AD826" s="223">
        <v>43311</v>
      </c>
      <c r="AE826" s="223">
        <v>43395</v>
      </c>
      <c r="AF826" s="147" t="s">
        <v>817</v>
      </c>
    </row>
    <row r="827" spans="16:32" x14ac:dyDescent="0.25">
      <c r="P827" s="147" t="s">
        <v>830</v>
      </c>
      <c r="Q827" s="147">
        <v>193</v>
      </c>
      <c r="R827" s="147"/>
      <c r="S827" s="147" t="s">
        <v>1304</v>
      </c>
      <c r="T827" s="147">
        <v>0</v>
      </c>
      <c r="U827" s="147" t="s">
        <v>1305</v>
      </c>
      <c r="V827" s="147" t="s">
        <v>2300</v>
      </c>
      <c r="AB827" s="147" t="s">
        <v>3798</v>
      </c>
      <c r="AC827" s="147">
        <v>222</v>
      </c>
      <c r="AD827" s="223">
        <v>43311</v>
      </c>
      <c r="AE827" s="223">
        <v>43395</v>
      </c>
      <c r="AF827" s="147" t="s">
        <v>817</v>
      </c>
    </row>
    <row r="828" spans="16:32" x14ac:dyDescent="0.25">
      <c r="P828" s="147" t="s">
        <v>830</v>
      </c>
      <c r="Q828" s="147">
        <v>193</v>
      </c>
      <c r="R828" s="147"/>
      <c r="S828" s="147" t="s">
        <v>1306</v>
      </c>
      <c r="T828" s="147">
        <v>0</v>
      </c>
      <c r="U828" s="147" t="s">
        <v>1307</v>
      </c>
      <c r="V828" s="147" t="s">
        <v>2300</v>
      </c>
      <c r="AB828" s="147" t="s">
        <v>3802</v>
      </c>
      <c r="AC828" s="147">
        <v>222</v>
      </c>
      <c r="AD828" s="223">
        <v>43311</v>
      </c>
      <c r="AE828" s="223">
        <v>43395</v>
      </c>
      <c r="AF828" s="147" t="s">
        <v>817</v>
      </c>
    </row>
    <row r="829" spans="16:32" x14ac:dyDescent="0.25">
      <c r="P829" s="147" t="s">
        <v>830</v>
      </c>
      <c r="Q829" s="147">
        <v>193</v>
      </c>
      <c r="R829" s="147"/>
      <c r="S829" s="147" t="s">
        <v>1308</v>
      </c>
      <c r="T829" s="147">
        <v>0</v>
      </c>
      <c r="U829" s="147" t="s">
        <v>1309</v>
      </c>
      <c r="V829" s="147" t="s">
        <v>2300</v>
      </c>
      <c r="AB829" s="147" t="s">
        <v>3804</v>
      </c>
      <c r="AC829" s="147">
        <v>222</v>
      </c>
      <c r="AD829" s="223">
        <v>43311</v>
      </c>
      <c r="AE829" s="223">
        <v>43395</v>
      </c>
      <c r="AF829" s="147" t="s">
        <v>817</v>
      </c>
    </row>
    <row r="830" spans="16:32" x14ac:dyDescent="0.25">
      <c r="P830" s="147" t="s">
        <v>830</v>
      </c>
      <c r="Q830" s="147">
        <v>193</v>
      </c>
      <c r="R830" s="147"/>
      <c r="S830" s="147" t="s">
        <v>1310</v>
      </c>
      <c r="T830" s="147">
        <v>0</v>
      </c>
      <c r="U830" s="147" t="s">
        <v>1311</v>
      </c>
      <c r="V830" s="147" t="s">
        <v>2300</v>
      </c>
      <c r="AB830" s="147" t="s">
        <v>3806</v>
      </c>
      <c r="AC830" s="147">
        <v>222</v>
      </c>
      <c r="AD830" s="223">
        <v>43311</v>
      </c>
      <c r="AE830" s="223">
        <v>43395</v>
      </c>
      <c r="AF830" s="147" t="s">
        <v>817</v>
      </c>
    </row>
    <row r="831" spans="16:32" x14ac:dyDescent="0.25">
      <c r="P831" s="147" t="s">
        <v>830</v>
      </c>
      <c r="Q831" s="147">
        <v>193</v>
      </c>
      <c r="R831" s="147"/>
      <c r="S831" s="147" t="s">
        <v>1312</v>
      </c>
      <c r="T831" s="147">
        <v>0</v>
      </c>
      <c r="U831" s="147" t="s">
        <v>1313</v>
      </c>
      <c r="V831" s="147" t="s">
        <v>2300</v>
      </c>
      <c r="AB831" s="147" t="s">
        <v>3808</v>
      </c>
      <c r="AC831" s="147">
        <v>222</v>
      </c>
      <c r="AD831" s="223">
        <v>43311</v>
      </c>
      <c r="AE831" s="223">
        <v>43395</v>
      </c>
      <c r="AF831" s="147" t="s">
        <v>817</v>
      </c>
    </row>
    <row r="832" spans="16:32" x14ac:dyDescent="0.25">
      <c r="P832" s="147" t="s">
        <v>830</v>
      </c>
      <c r="Q832" s="147">
        <v>193</v>
      </c>
      <c r="R832" s="147"/>
      <c r="S832" s="147" t="s">
        <v>1318</v>
      </c>
      <c r="T832" s="147">
        <v>0</v>
      </c>
      <c r="U832" s="147" t="s">
        <v>1319</v>
      </c>
      <c r="V832" s="147" t="s">
        <v>2300</v>
      </c>
      <c r="AB832" s="147" t="s">
        <v>3585</v>
      </c>
      <c r="AC832" s="147">
        <v>222</v>
      </c>
      <c r="AD832" s="223">
        <v>43311</v>
      </c>
      <c r="AE832" s="223">
        <v>43395</v>
      </c>
      <c r="AF832" s="147" t="s">
        <v>817</v>
      </c>
    </row>
    <row r="833" spans="16:32" x14ac:dyDescent="0.25">
      <c r="P833" s="147" t="s">
        <v>830</v>
      </c>
      <c r="Q833" s="147">
        <v>193</v>
      </c>
      <c r="R833" s="147"/>
      <c r="S833" s="147" t="s">
        <v>1328</v>
      </c>
      <c r="T833" s="147">
        <v>0</v>
      </c>
      <c r="U833" s="147" t="s">
        <v>1329</v>
      </c>
      <c r="V833" s="147" t="s">
        <v>2300</v>
      </c>
      <c r="AB833" s="147" t="s">
        <v>3587</v>
      </c>
      <c r="AC833" s="147">
        <v>222</v>
      </c>
      <c r="AD833" s="223">
        <v>43311</v>
      </c>
      <c r="AE833" s="223">
        <v>43395</v>
      </c>
      <c r="AF833" s="147" t="s">
        <v>817</v>
      </c>
    </row>
    <row r="834" spans="16:32" x14ac:dyDescent="0.25">
      <c r="P834" s="147" t="s">
        <v>830</v>
      </c>
      <c r="Q834" s="147">
        <v>193</v>
      </c>
      <c r="R834" s="147"/>
      <c r="S834" s="147" t="s">
        <v>1330</v>
      </c>
      <c r="T834" s="147">
        <v>0</v>
      </c>
      <c r="U834" s="147" t="s">
        <v>1331</v>
      </c>
      <c r="V834" s="147" t="s">
        <v>2300</v>
      </c>
      <c r="AB834" s="147" t="s">
        <v>1963</v>
      </c>
      <c r="AC834" s="147">
        <v>222</v>
      </c>
      <c r="AD834" s="223">
        <v>43311</v>
      </c>
      <c r="AE834" s="223">
        <v>43395</v>
      </c>
      <c r="AF834" s="147" t="s">
        <v>817</v>
      </c>
    </row>
    <row r="835" spans="16:32" x14ac:dyDescent="0.25">
      <c r="P835" s="147" t="s">
        <v>830</v>
      </c>
      <c r="Q835" s="147">
        <v>193</v>
      </c>
      <c r="R835" s="147"/>
      <c r="S835" s="147" t="s">
        <v>1332</v>
      </c>
      <c r="T835" s="147">
        <v>0</v>
      </c>
      <c r="U835" s="147" t="s">
        <v>1333</v>
      </c>
      <c r="V835" s="147" t="s">
        <v>2300</v>
      </c>
      <c r="AB835" s="147" t="s">
        <v>2741</v>
      </c>
      <c r="AC835" s="147">
        <v>222</v>
      </c>
      <c r="AD835" s="223">
        <v>43311</v>
      </c>
      <c r="AE835" s="223">
        <v>43395</v>
      </c>
      <c r="AF835" s="147" t="s">
        <v>817</v>
      </c>
    </row>
    <row r="836" spans="16:32" x14ac:dyDescent="0.25">
      <c r="P836" s="147" t="s">
        <v>830</v>
      </c>
      <c r="Q836" s="147">
        <v>193</v>
      </c>
      <c r="R836" s="147"/>
      <c r="S836" s="147" t="s">
        <v>1334</v>
      </c>
      <c r="T836" s="147">
        <v>0</v>
      </c>
      <c r="U836" s="147" t="s">
        <v>1335</v>
      </c>
      <c r="V836" s="147" t="s">
        <v>2300</v>
      </c>
      <c r="AB836" s="147" t="s">
        <v>2430</v>
      </c>
      <c r="AC836" s="147">
        <v>222</v>
      </c>
      <c r="AD836" s="223">
        <v>43311</v>
      </c>
      <c r="AE836" s="223">
        <v>43395</v>
      </c>
      <c r="AF836" s="147" t="s">
        <v>817</v>
      </c>
    </row>
    <row r="837" spans="16:32" x14ac:dyDescent="0.25">
      <c r="P837" s="147" t="s">
        <v>830</v>
      </c>
      <c r="Q837" s="147">
        <v>193</v>
      </c>
      <c r="R837" s="147"/>
      <c r="S837" s="147" t="s">
        <v>1336</v>
      </c>
      <c r="T837" s="147">
        <v>0</v>
      </c>
      <c r="U837" s="147" t="s">
        <v>1337</v>
      </c>
      <c r="V837" s="147" t="s">
        <v>2300</v>
      </c>
      <c r="AB837" s="147" t="s">
        <v>2432</v>
      </c>
      <c r="AC837" s="147">
        <v>222</v>
      </c>
      <c r="AD837" s="223">
        <v>43311</v>
      </c>
      <c r="AE837" s="223">
        <v>43395</v>
      </c>
      <c r="AF837" s="147" t="s">
        <v>817</v>
      </c>
    </row>
    <row r="838" spans="16:32" x14ac:dyDescent="0.25">
      <c r="P838" s="147" t="s">
        <v>830</v>
      </c>
      <c r="Q838" s="147">
        <v>193</v>
      </c>
      <c r="R838" s="147"/>
      <c r="S838" s="147" t="s">
        <v>1338</v>
      </c>
      <c r="T838" s="147">
        <v>0</v>
      </c>
      <c r="U838" s="147" t="s">
        <v>1339</v>
      </c>
      <c r="V838" s="147" t="s">
        <v>2300</v>
      </c>
      <c r="AB838" s="147" t="s">
        <v>1973</v>
      </c>
      <c r="AC838" s="147">
        <v>222</v>
      </c>
      <c r="AD838" s="223">
        <v>43311</v>
      </c>
      <c r="AE838" s="223">
        <v>43395</v>
      </c>
      <c r="AF838" s="147" t="s">
        <v>817</v>
      </c>
    </row>
    <row r="839" spans="16:32" x14ac:dyDescent="0.25">
      <c r="P839" s="147" t="s">
        <v>830</v>
      </c>
      <c r="Q839" s="147">
        <v>193</v>
      </c>
      <c r="R839" s="147"/>
      <c r="S839" s="147" t="s">
        <v>1340</v>
      </c>
      <c r="T839" s="147">
        <v>0</v>
      </c>
      <c r="U839" s="147" t="s">
        <v>1341</v>
      </c>
      <c r="V839" s="147" t="s">
        <v>2300</v>
      </c>
      <c r="AB839" s="147" t="s">
        <v>2434</v>
      </c>
      <c r="AC839" s="147">
        <v>222</v>
      </c>
      <c r="AD839" s="223">
        <v>43311</v>
      </c>
      <c r="AE839" s="223">
        <v>43395</v>
      </c>
      <c r="AF839" s="147" t="s">
        <v>817</v>
      </c>
    </row>
    <row r="840" spans="16:32" x14ac:dyDescent="0.25">
      <c r="P840" s="147" t="s">
        <v>830</v>
      </c>
      <c r="Q840" s="147">
        <v>193</v>
      </c>
      <c r="R840" s="147"/>
      <c r="S840" s="147" t="s">
        <v>1342</v>
      </c>
      <c r="T840" s="147">
        <v>0</v>
      </c>
      <c r="U840" s="147" t="s">
        <v>1343</v>
      </c>
      <c r="V840" s="147" t="s">
        <v>2300</v>
      </c>
      <c r="AB840" s="147" t="s">
        <v>2980</v>
      </c>
      <c r="AC840" s="147">
        <v>222</v>
      </c>
      <c r="AD840" s="223">
        <v>43311</v>
      </c>
      <c r="AE840" s="223">
        <v>43395</v>
      </c>
      <c r="AF840" s="147" t="s">
        <v>817</v>
      </c>
    </row>
    <row r="841" spans="16:32" x14ac:dyDescent="0.25">
      <c r="P841" s="147" t="s">
        <v>830</v>
      </c>
      <c r="Q841" s="147">
        <v>193</v>
      </c>
      <c r="R841" s="147"/>
      <c r="S841" s="147" t="s">
        <v>1344</v>
      </c>
      <c r="T841" s="147">
        <v>0</v>
      </c>
      <c r="U841" s="147" t="s">
        <v>1345</v>
      </c>
      <c r="V841" s="147" t="s">
        <v>2300</v>
      </c>
      <c r="AB841" s="147" t="s">
        <v>2440</v>
      </c>
      <c r="AC841" s="147">
        <v>222</v>
      </c>
      <c r="AD841" s="223">
        <v>43311</v>
      </c>
      <c r="AE841" s="223">
        <v>43395</v>
      </c>
      <c r="AF841" s="147" t="s">
        <v>817</v>
      </c>
    </row>
    <row r="842" spans="16:32" x14ac:dyDescent="0.25">
      <c r="P842" s="147" t="s">
        <v>830</v>
      </c>
      <c r="Q842" s="147">
        <v>193</v>
      </c>
      <c r="R842" s="147"/>
      <c r="S842" s="147" t="s">
        <v>1346</v>
      </c>
      <c r="T842" s="147">
        <v>0</v>
      </c>
      <c r="U842" s="147" t="s">
        <v>1347</v>
      </c>
      <c r="V842" s="147" t="s">
        <v>2300</v>
      </c>
      <c r="AB842" s="147" t="s">
        <v>2442</v>
      </c>
      <c r="AC842" s="147">
        <v>222</v>
      </c>
      <c r="AD842" s="223">
        <v>43311</v>
      </c>
      <c r="AE842" s="223">
        <v>43395</v>
      </c>
      <c r="AF842" s="147" t="s">
        <v>817</v>
      </c>
    </row>
    <row r="843" spans="16:32" x14ac:dyDescent="0.25">
      <c r="P843" s="147" t="s">
        <v>830</v>
      </c>
      <c r="Q843" s="147">
        <v>193</v>
      </c>
      <c r="R843" s="147"/>
      <c r="S843" s="147" t="s">
        <v>1348</v>
      </c>
      <c r="T843" s="147">
        <v>0</v>
      </c>
      <c r="U843" s="147" t="s">
        <v>1349</v>
      </c>
      <c r="V843" s="147" t="s">
        <v>2300</v>
      </c>
      <c r="AB843" s="147" t="s">
        <v>2444</v>
      </c>
      <c r="AC843" s="147">
        <v>222</v>
      </c>
      <c r="AD843" s="223">
        <v>43311</v>
      </c>
      <c r="AE843" s="223">
        <v>43395</v>
      </c>
      <c r="AF843" s="147" t="s">
        <v>817</v>
      </c>
    </row>
    <row r="844" spans="16:32" x14ac:dyDescent="0.25">
      <c r="P844" s="147" t="s">
        <v>830</v>
      </c>
      <c r="Q844" s="147">
        <v>193</v>
      </c>
      <c r="R844" s="147"/>
      <c r="S844" s="147" t="s">
        <v>1350</v>
      </c>
      <c r="T844" s="147">
        <v>0</v>
      </c>
      <c r="U844" s="147" t="s">
        <v>1351</v>
      </c>
      <c r="V844" s="147" t="s">
        <v>2300</v>
      </c>
      <c r="AB844" s="147" t="s">
        <v>3407</v>
      </c>
      <c r="AC844" s="147">
        <v>222</v>
      </c>
      <c r="AD844" s="223">
        <v>43311</v>
      </c>
      <c r="AE844" s="223">
        <v>43395</v>
      </c>
      <c r="AF844" s="147" t="s">
        <v>817</v>
      </c>
    </row>
    <row r="845" spans="16:32" x14ac:dyDescent="0.25">
      <c r="P845" s="147" t="s">
        <v>830</v>
      </c>
      <c r="Q845" s="147">
        <v>193</v>
      </c>
      <c r="R845" s="147"/>
      <c r="S845" s="147" t="s">
        <v>1358</v>
      </c>
      <c r="T845" s="147">
        <v>0</v>
      </c>
      <c r="U845" s="147" t="s">
        <v>1359</v>
      </c>
      <c r="V845" s="147" t="s">
        <v>2300</v>
      </c>
      <c r="AB845" s="147" t="s">
        <v>3243</v>
      </c>
      <c r="AC845" s="147">
        <v>222</v>
      </c>
      <c r="AD845" s="223">
        <v>43311</v>
      </c>
      <c r="AE845" s="223">
        <v>43395</v>
      </c>
      <c r="AF845" s="147" t="s">
        <v>817</v>
      </c>
    </row>
    <row r="846" spans="16:32" x14ac:dyDescent="0.25">
      <c r="P846" s="147" t="s">
        <v>830</v>
      </c>
      <c r="Q846" s="147">
        <v>193</v>
      </c>
      <c r="R846" s="147"/>
      <c r="S846" s="147" t="s">
        <v>2321</v>
      </c>
      <c r="T846" s="147">
        <v>0</v>
      </c>
      <c r="U846" s="147" t="s">
        <v>2322</v>
      </c>
      <c r="V846" s="147" t="s">
        <v>2300</v>
      </c>
      <c r="AB846" s="147" t="s">
        <v>1981</v>
      </c>
      <c r="AC846" s="147">
        <v>222</v>
      </c>
      <c r="AD846" s="223">
        <v>43311</v>
      </c>
      <c r="AE846" s="223">
        <v>43395</v>
      </c>
      <c r="AF846" s="147" t="s">
        <v>817</v>
      </c>
    </row>
    <row r="847" spans="16:32" x14ac:dyDescent="0.25">
      <c r="P847" s="147" t="s">
        <v>830</v>
      </c>
      <c r="Q847" s="147">
        <v>193</v>
      </c>
      <c r="R847" s="147"/>
      <c r="S847" s="147" t="s">
        <v>1360</v>
      </c>
      <c r="T847" s="147">
        <v>0</v>
      </c>
      <c r="U847" s="147" t="s">
        <v>1361</v>
      </c>
      <c r="V847" s="147" t="s">
        <v>2300</v>
      </c>
      <c r="AB847" s="147" t="s">
        <v>4742</v>
      </c>
      <c r="AC847" s="147">
        <v>222</v>
      </c>
      <c r="AD847" s="223">
        <v>43311</v>
      </c>
      <c r="AE847" s="223">
        <v>43395</v>
      </c>
      <c r="AF847" s="147" t="s">
        <v>817</v>
      </c>
    </row>
    <row r="848" spans="16:32" x14ac:dyDescent="0.25">
      <c r="P848" s="147" t="s">
        <v>830</v>
      </c>
      <c r="Q848" s="147">
        <v>193</v>
      </c>
      <c r="R848" s="147"/>
      <c r="S848" s="147" t="s">
        <v>1368</v>
      </c>
      <c r="T848" s="147">
        <v>0</v>
      </c>
      <c r="U848" s="147" t="s">
        <v>1369</v>
      </c>
      <c r="V848" s="147" t="s">
        <v>2300</v>
      </c>
      <c r="AB848" s="147" t="s">
        <v>3245</v>
      </c>
      <c r="AC848" s="147">
        <v>222</v>
      </c>
      <c r="AD848" s="223">
        <v>43311</v>
      </c>
      <c r="AE848" s="223">
        <v>43395</v>
      </c>
      <c r="AF848" s="147" t="s">
        <v>817</v>
      </c>
    </row>
    <row r="849" spans="16:32" x14ac:dyDescent="0.25">
      <c r="P849" s="147" t="s">
        <v>830</v>
      </c>
      <c r="Q849" s="147">
        <v>193</v>
      </c>
      <c r="R849" s="147"/>
      <c r="S849" s="147" t="s">
        <v>1370</v>
      </c>
      <c r="T849" s="147">
        <v>0</v>
      </c>
      <c r="U849" s="147" t="s">
        <v>1371</v>
      </c>
      <c r="V849" s="147" t="s">
        <v>2300</v>
      </c>
      <c r="AB849" s="147" t="s">
        <v>2450</v>
      </c>
      <c r="AC849" s="147">
        <v>222</v>
      </c>
      <c r="AD849" s="223">
        <v>43311</v>
      </c>
      <c r="AE849" s="223">
        <v>43395</v>
      </c>
      <c r="AF849" s="147" t="s">
        <v>817</v>
      </c>
    </row>
    <row r="850" spans="16:32" x14ac:dyDescent="0.25">
      <c r="P850" s="147" t="s">
        <v>830</v>
      </c>
      <c r="Q850" s="147">
        <v>193</v>
      </c>
      <c r="R850" s="147"/>
      <c r="S850" s="147" t="s">
        <v>1372</v>
      </c>
      <c r="T850" s="147">
        <v>0</v>
      </c>
      <c r="U850" s="147" t="s">
        <v>1373</v>
      </c>
      <c r="V850" s="147" t="s">
        <v>2300</v>
      </c>
      <c r="AB850" s="147" t="s">
        <v>3818</v>
      </c>
      <c r="AC850" s="147">
        <v>222</v>
      </c>
      <c r="AD850" s="223">
        <v>43311</v>
      </c>
      <c r="AE850" s="223">
        <v>43395</v>
      </c>
      <c r="AF850" s="147" t="s">
        <v>817</v>
      </c>
    </row>
    <row r="851" spans="16:32" x14ac:dyDescent="0.25">
      <c r="P851" s="147" t="s">
        <v>830</v>
      </c>
      <c r="Q851" s="147">
        <v>193</v>
      </c>
      <c r="R851" s="147"/>
      <c r="S851" s="147" t="s">
        <v>1374</v>
      </c>
      <c r="T851" s="147">
        <v>0</v>
      </c>
      <c r="U851" s="147" t="s">
        <v>1375</v>
      </c>
      <c r="V851" s="147" t="s">
        <v>2300</v>
      </c>
      <c r="AB851" s="147" t="s">
        <v>1983</v>
      </c>
      <c r="AC851" s="147">
        <v>222</v>
      </c>
      <c r="AD851" s="223">
        <v>43311</v>
      </c>
      <c r="AE851" s="223">
        <v>43395</v>
      </c>
      <c r="AF851" s="147" t="s">
        <v>817</v>
      </c>
    </row>
    <row r="852" spans="16:32" x14ac:dyDescent="0.25">
      <c r="P852" s="147" t="s">
        <v>830</v>
      </c>
      <c r="Q852" s="147">
        <v>193</v>
      </c>
      <c r="R852" s="147"/>
      <c r="S852" s="147" t="s">
        <v>1376</v>
      </c>
      <c r="T852" s="147">
        <v>0</v>
      </c>
      <c r="U852" s="147" t="s">
        <v>1377</v>
      </c>
      <c r="V852" s="147" t="s">
        <v>2300</v>
      </c>
      <c r="AB852" s="147" t="s">
        <v>3409</v>
      </c>
      <c r="AC852" s="147">
        <v>222</v>
      </c>
      <c r="AD852" s="223">
        <v>43311</v>
      </c>
      <c r="AE852" s="223">
        <v>43395</v>
      </c>
      <c r="AF852" s="147" t="s">
        <v>817</v>
      </c>
    </row>
    <row r="853" spans="16:32" x14ac:dyDescent="0.25">
      <c r="P853" s="147" t="s">
        <v>830</v>
      </c>
      <c r="Q853" s="147">
        <v>193</v>
      </c>
      <c r="R853" s="147"/>
      <c r="S853" s="147" t="s">
        <v>1378</v>
      </c>
      <c r="T853" s="147">
        <v>0</v>
      </c>
      <c r="U853" s="147" t="s">
        <v>1379</v>
      </c>
      <c r="V853" s="147" t="s">
        <v>2300</v>
      </c>
      <c r="AB853" s="147" t="s">
        <v>2452</v>
      </c>
      <c r="AC853" s="147">
        <v>222</v>
      </c>
      <c r="AD853" s="223">
        <v>43311</v>
      </c>
      <c r="AE853" s="223">
        <v>43395</v>
      </c>
      <c r="AF853" s="147" t="s">
        <v>817</v>
      </c>
    </row>
    <row r="854" spans="16:32" x14ac:dyDescent="0.25">
      <c r="P854" s="147" t="s">
        <v>830</v>
      </c>
      <c r="Q854" s="147">
        <v>193</v>
      </c>
      <c r="R854" s="147"/>
      <c r="S854" s="147" t="s">
        <v>1380</v>
      </c>
      <c r="T854" s="147">
        <v>0</v>
      </c>
      <c r="U854" s="147" t="s">
        <v>1381</v>
      </c>
      <c r="V854" s="147" t="s">
        <v>2300</v>
      </c>
      <c r="AB854" s="147" t="s">
        <v>2747</v>
      </c>
      <c r="AC854" s="147">
        <v>222</v>
      </c>
      <c r="AD854" s="223">
        <v>43311</v>
      </c>
      <c r="AE854" s="223">
        <v>43395</v>
      </c>
      <c r="AF854" s="147" t="s">
        <v>817</v>
      </c>
    </row>
    <row r="855" spans="16:32" x14ac:dyDescent="0.25">
      <c r="P855" s="147" t="s">
        <v>830</v>
      </c>
      <c r="Q855" s="147">
        <v>193</v>
      </c>
      <c r="R855" s="147"/>
      <c r="S855" s="147" t="s">
        <v>1382</v>
      </c>
      <c r="T855" s="147">
        <v>0</v>
      </c>
      <c r="U855" s="147" t="s">
        <v>1383</v>
      </c>
      <c r="V855" s="147" t="s">
        <v>2300</v>
      </c>
      <c r="AB855" s="147" t="s">
        <v>4744</v>
      </c>
      <c r="AC855" s="147">
        <v>222</v>
      </c>
      <c r="AD855" s="223">
        <v>43311</v>
      </c>
      <c r="AE855" s="223">
        <v>43395</v>
      </c>
      <c r="AF855" s="147" t="s">
        <v>817</v>
      </c>
    </row>
    <row r="856" spans="16:32" x14ac:dyDescent="0.25">
      <c r="P856" s="147" t="s">
        <v>830</v>
      </c>
      <c r="Q856" s="147">
        <v>193</v>
      </c>
      <c r="R856" s="147"/>
      <c r="S856" s="147" t="s">
        <v>1384</v>
      </c>
      <c r="T856" s="147">
        <v>0</v>
      </c>
      <c r="U856" s="147" t="s">
        <v>1385</v>
      </c>
      <c r="V856" s="147" t="s">
        <v>2300</v>
      </c>
      <c r="AB856" s="147" t="s">
        <v>4746</v>
      </c>
      <c r="AC856" s="147">
        <v>222</v>
      </c>
      <c r="AD856" s="223">
        <v>43311</v>
      </c>
      <c r="AE856" s="223">
        <v>43395</v>
      </c>
      <c r="AF856" s="147" t="s">
        <v>817</v>
      </c>
    </row>
    <row r="857" spans="16:32" x14ac:dyDescent="0.25">
      <c r="P857" s="147" t="s">
        <v>830</v>
      </c>
      <c r="Q857" s="147">
        <v>193</v>
      </c>
      <c r="R857" s="147"/>
      <c r="S857" s="147" t="s">
        <v>1386</v>
      </c>
      <c r="T857" s="147">
        <v>0</v>
      </c>
      <c r="U857" s="147" t="s">
        <v>1387</v>
      </c>
      <c r="V857" s="147" t="s">
        <v>2300</v>
      </c>
      <c r="AB857" s="147" t="s">
        <v>3253</v>
      </c>
      <c r="AC857" s="147">
        <v>222</v>
      </c>
      <c r="AD857" s="223">
        <v>43311</v>
      </c>
      <c r="AE857" s="223">
        <v>43395</v>
      </c>
      <c r="AF857" s="147" t="s">
        <v>817</v>
      </c>
    </row>
    <row r="858" spans="16:32" x14ac:dyDescent="0.25">
      <c r="P858" s="147" t="s">
        <v>830</v>
      </c>
      <c r="Q858" s="147">
        <v>193</v>
      </c>
      <c r="R858" s="147"/>
      <c r="S858" s="147" t="s">
        <v>1388</v>
      </c>
      <c r="T858" s="147">
        <v>0</v>
      </c>
      <c r="U858" s="147" t="s">
        <v>1389</v>
      </c>
      <c r="V858" s="147" t="s">
        <v>2300</v>
      </c>
      <c r="AB858" s="147" t="s">
        <v>2982</v>
      </c>
      <c r="AC858" s="147">
        <v>222</v>
      </c>
      <c r="AD858" s="223">
        <v>43311</v>
      </c>
      <c r="AE858" s="223">
        <v>43395</v>
      </c>
      <c r="AF858" s="147" t="s">
        <v>817</v>
      </c>
    </row>
    <row r="859" spans="16:32" x14ac:dyDescent="0.25">
      <c r="P859" s="147" t="s">
        <v>830</v>
      </c>
      <c r="Q859" s="147">
        <v>193</v>
      </c>
      <c r="R859" s="147"/>
      <c r="S859" s="147" t="s">
        <v>1390</v>
      </c>
      <c r="T859" s="147">
        <v>0</v>
      </c>
      <c r="U859" s="147" t="s">
        <v>1391</v>
      </c>
      <c r="V859" s="147" t="s">
        <v>2300</v>
      </c>
      <c r="AB859" s="147" t="s">
        <v>3255</v>
      </c>
      <c r="AC859" s="147">
        <v>222</v>
      </c>
      <c r="AD859" s="223">
        <v>43311</v>
      </c>
      <c r="AE859" s="223">
        <v>43395</v>
      </c>
      <c r="AF859" s="147" t="s">
        <v>817</v>
      </c>
    </row>
    <row r="860" spans="16:32" x14ac:dyDescent="0.25">
      <c r="P860" s="147" t="s">
        <v>830</v>
      </c>
      <c r="Q860" s="147">
        <v>193</v>
      </c>
      <c r="R860" s="147"/>
      <c r="S860" s="147" t="s">
        <v>1392</v>
      </c>
      <c r="T860" s="147">
        <v>0</v>
      </c>
      <c r="U860" s="147" t="s">
        <v>1393</v>
      </c>
      <c r="V860" s="147" t="s">
        <v>2300</v>
      </c>
      <c r="AB860" s="147" t="s">
        <v>3257</v>
      </c>
      <c r="AC860" s="147">
        <v>222</v>
      </c>
      <c r="AD860" s="223">
        <v>43311</v>
      </c>
      <c r="AE860" s="223">
        <v>43395</v>
      </c>
      <c r="AF860" s="147" t="s">
        <v>817</v>
      </c>
    </row>
    <row r="861" spans="16:32" x14ac:dyDescent="0.25">
      <c r="P861" s="147" t="s">
        <v>830</v>
      </c>
      <c r="Q861" s="147">
        <v>193</v>
      </c>
      <c r="R861" s="147"/>
      <c r="S861" s="147" t="s">
        <v>1394</v>
      </c>
      <c r="T861" s="147">
        <v>0</v>
      </c>
      <c r="U861" s="147" t="s">
        <v>1395</v>
      </c>
      <c r="V861" s="147" t="s">
        <v>2300</v>
      </c>
      <c r="AB861" s="147" t="s">
        <v>3820</v>
      </c>
      <c r="AC861" s="147">
        <v>222</v>
      </c>
      <c r="AD861" s="223">
        <v>43311</v>
      </c>
      <c r="AE861" s="223">
        <v>43395</v>
      </c>
      <c r="AF861" s="147" t="s">
        <v>817</v>
      </c>
    </row>
    <row r="862" spans="16:32" x14ac:dyDescent="0.25">
      <c r="P862" s="147" t="s">
        <v>830</v>
      </c>
      <c r="Q862" s="147">
        <v>193</v>
      </c>
      <c r="R862" s="147"/>
      <c r="S862" s="147" t="s">
        <v>1396</v>
      </c>
      <c r="T862" s="147">
        <v>0</v>
      </c>
      <c r="U862" s="147" t="s">
        <v>1397</v>
      </c>
      <c r="V862" s="147" t="s">
        <v>2300</v>
      </c>
      <c r="AB862" s="147" t="s">
        <v>2984</v>
      </c>
      <c r="AC862" s="147">
        <v>222</v>
      </c>
      <c r="AD862" s="223">
        <v>43311</v>
      </c>
      <c r="AE862" s="223">
        <v>43395</v>
      </c>
      <c r="AF862" s="147" t="s">
        <v>817</v>
      </c>
    </row>
    <row r="863" spans="16:32" x14ac:dyDescent="0.25">
      <c r="P863" s="147" t="s">
        <v>830</v>
      </c>
      <c r="Q863" s="147">
        <v>193</v>
      </c>
      <c r="R863" s="147"/>
      <c r="S863" s="147" t="s">
        <v>1398</v>
      </c>
      <c r="T863" s="147">
        <v>0</v>
      </c>
      <c r="U863" s="147" t="s">
        <v>1399</v>
      </c>
      <c r="V863" s="147" t="s">
        <v>2300</v>
      </c>
      <c r="AB863" s="147" t="s">
        <v>2986</v>
      </c>
      <c r="AC863" s="147">
        <v>222</v>
      </c>
      <c r="AD863" s="223">
        <v>43311</v>
      </c>
      <c r="AE863" s="223">
        <v>43395</v>
      </c>
      <c r="AF863" s="147" t="s">
        <v>817</v>
      </c>
    </row>
    <row r="864" spans="16:32" x14ac:dyDescent="0.25">
      <c r="P864" s="147" t="s">
        <v>830</v>
      </c>
      <c r="Q864" s="147">
        <v>193</v>
      </c>
      <c r="R864" s="147"/>
      <c r="S864" s="147" t="s">
        <v>1400</v>
      </c>
      <c r="T864" s="147">
        <v>0</v>
      </c>
      <c r="U864" s="147" t="s">
        <v>1401</v>
      </c>
      <c r="V864" s="147" t="s">
        <v>2300</v>
      </c>
      <c r="AB864" s="147" t="s">
        <v>2988</v>
      </c>
      <c r="AC864" s="147">
        <v>222</v>
      </c>
      <c r="AD864" s="223">
        <v>43311</v>
      </c>
      <c r="AE864" s="223">
        <v>43395</v>
      </c>
      <c r="AF864" s="147" t="s">
        <v>817</v>
      </c>
    </row>
    <row r="865" spans="16:32" x14ac:dyDescent="0.25">
      <c r="P865" s="147" t="s">
        <v>830</v>
      </c>
      <c r="Q865" s="147">
        <v>193</v>
      </c>
      <c r="R865" s="147"/>
      <c r="S865" s="147" t="s">
        <v>1402</v>
      </c>
      <c r="T865" s="147">
        <v>0</v>
      </c>
      <c r="U865" s="147" t="s">
        <v>1403</v>
      </c>
      <c r="V865" s="147" t="s">
        <v>2300</v>
      </c>
      <c r="AB865" s="147" t="s">
        <v>3822</v>
      </c>
      <c r="AC865" s="147">
        <v>222</v>
      </c>
      <c r="AD865" s="223">
        <v>43311</v>
      </c>
      <c r="AE865" s="223">
        <v>43395</v>
      </c>
      <c r="AF865" s="147" t="s">
        <v>817</v>
      </c>
    </row>
    <row r="866" spans="16:32" x14ac:dyDescent="0.25">
      <c r="P866" s="147" t="s">
        <v>830</v>
      </c>
      <c r="Q866" s="147">
        <v>193</v>
      </c>
      <c r="R866" s="147"/>
      <c r="S866" s="147" t="s">
        <v>1408</v>
      </c>
      <c r="T866" s="147">
        <v>0</v>
      </c>
      <c r="U866" s="147" t="s">
        <v>1409</v>
      </c>
      <c r="V866" s="147" t="s">
        <v>2300</v>
      </c>
      <c r="AB866" s="147" t="s">
        <v>3259</v>
      </c>
      <c r="AC866" s="147">
        <v>222</v>
      </c>
      <c r="AD866" s="223">
        <v>43311</v>
      </c>
      <c r="AE866" s="223">
        <v>43395</v>
      </c>
      <c r="AF866" s="147" t="s">
        <v>817</v>
      </c>
    </row>
    <row r="867" spans="16:32" x14ac:dyDescent="0.25">
      <c r="P867" s="147" t="s">
        <v>830</v>
      </c>
      <c r="Q867" s="147">
        <v>193</v>
      </c>
      <c r="R867" s="147"/>
      <c r="S867" s="147" t="s">
        <v>1416</v>
      </c>
      <c r="T867" s="147">
        <v>0</v>
      </c>
      <c r="U867" s="147" t="s">
        <v>1417</v>
      </c>
      <c r="V867" s="147" t="s">
        <v>2300</v>
      </c>
      <c r="AB867" s="147" t="s">
        <v>4748</v>
      </c>
      <c r="AC867" s="147">
        <v>222</v>
      </c>
      <c r="AD867" s="223">
        <v>43311</v>
      </c>
      <c r="AE867" s="223">
        <v>43395</v>
      </c>
      <c r="AF867" s="147" t="s">
        <v>817</v>
      </c>
    </row>
    <row r="868" spans="16:32" x14ac:dyDescent="0.25">
      <c r="P868" s="147" t="s">
        <v>830</v>
      </c>
      <c r="Q868" s="147">
        <v>193</v>
      </c>
      <c r="R868" s="147"/>
      <c r="S868" s="147" t="s">
        <v>1418</v>
      </c>
      <c r="T868" s="147">
        <v>0</v>
      </c>
      <c r="U868" s="147" t="s">
        <v>1419</v>
      </c>
      <c r="V868" s="147" t="s">
        <v>2300</v>
      </c>
      <c r="AB868" s="147" t="s">
        <v>4750</v>
      </c>
      <c r="AC868" s="147">
        <v>222</v>
      </c>
      <c r="AD868" s="223">
        <v>43311</v>
      </c>
      <c r="AE868" s="223">
        <v>43395</v>
      </c>
      <c r="AF868" s="147" t="s">
        <v>817</v>
      </c>
    </row>
    <row r="869" spans="16:32" x14ac:dyDescent="0.25">
      <c r="P869" s="147" t="s">
        <v>830</v>
      </c>
      <c r="Q869" s="147">
        <v>193</v>
      </c>
      <c r="R869" s="147"/>
      <c r="S869" s="147" t="s">
        <v>1420</v>
      </c>
      <c r="T869" s="147">
        <v>0</v>
      </c>
      <c r="U869" s="147" t="s">
        <v>1421</v>
      </c>
      <c r="V869" s="147" t="s">
        <v>2300</v>
      </c>
      <c r="AB869" s="147" t="s">
        <v>1997</v>
      </c>
      <c r="AC869" s="147">
        <v>222</v>
      </c>
      <c r="AD869" s="223">
        <v>43311</v>
      </c>
      <c r="AE869" s="223">
        <v>43395</v>
      </c>
      <c r="AF869" s="147" t="s">
        <v>817</v>
      </c>
    </row>
    <row r="870" spans="16:32" x14ac:dyDescent="0.25">
      <c r="P870" s="147" t="s">
        <v>830</v>
      </c>
      <c r="Q870" s="147">
        <v>193</v>
      </c>
      <c r="R870" s="147"/>
      <c r="S870" s="147" t="s">
        <v>1422</v>
      </c>
      <c r="T870" s="147">
        <v>0</v>
      </c>
      <c r="U870" s="147" t="s">
        <v>1423</v>
      </c>
      <c r="V870" s="147" t="s">
        <v>2300</v>
      </c>
      <c r="AB870" s="147" t="s">
        <v>3265</v>
      </c>
      <c r="AC870" s="147">
        <v>222</v>
      </c>
      <c r="AD870" s="223">
        <v>43311</v>
      </c>
      <c r="AE870" s="223">
        <v>43395</v>
      </c>
      <c r="AF870" s="147" t="s">
        <v>817</v>
      </c>
    </row>
    <row r="871" spans="16:32" x14ac:dyDescent="0.25">
      <c r="P871" s="147" t="s">
        <v>830</v>
      </c>
      <c r="Q871" s="147">
        <v>193</v>
      </c>
      <c r="R871" s="147"/>
      <c r="S871" s="147" t="s">
        <v>1424</v>
      </c>
      <c r="T871" s="147">
        <v>0</v>
      </c>
      <c r="U871" s="147" t="s">
        <v>1425</v>
      </c>
      <c r="V871" s="147" t="s">
        <v>2300</v>
      </c>
      <c r="AB871" s="147" t="s">
        <v>1999</v>
      </c>
      <c r="AC871" s="147">
        <v>222</v>
      </c>
      <c r="AD871" s="223">
        <v>43311</v>
      </c>
      <c r="AE871" s="223">
        <v>43395</v>
      </c>
      <c r="AF871" s="147" t="s">
        <v>817</v>
      </c>
    </row>
    <row r="872" spans="16:32" x14ac:dyDescent="0.25">
      <c r="P872" s="147" t="s">
        <v>830</v>
      </c>
      <c r="Q872" s="147">
        <v>193</v>
      </c>
      <c r="R872" s="147"/>
      <c r="S872" s="147" t="s">
        <v>1426</v>
      </c>
      <c r="T872" s="147">
        <v>0</v>
      </c>
      <c r="U872" s="147" t="s">
        <v>1427</v>
      </c>
      <c r="V872" s="147" t="s">
        <v>2300</v>
      </c>
      <c r="AB872" s="147" t="s">
        <v>2001</v>
      </c>
      <c r="AC872" s="147">
        <v>222</v>
      </c>
      <c r="AD872" s="223">
        <v>43311</v>
      </c>
      <c r="AE872" s="223">
        <v>43395</v>
      </c>
      <c r="AF872" s="147" t="s">
        <v>817</v>
      </c>
    </row>
    <row r="873" spans="16:32" x14ac:dyDescent="0.25">
      <c r="P873" s="147" t="s">
        <v>830</v>
      </c>
      <c r="Q873" s="147">
        <v>193</v>
      </c>
      <c r="R873" s="147"/>
      <c r="S873" s="147" t="s">
        <v>1428</v>
      </c>
      <c r="T873" s="147">
        <v>0</v>
      </c>
      <c r="U873" s="147" t="s">
        <v>1429</v>
      </c>
      <c r="V873" s="147" t="s">
        <v>2300</v>
      </c>
      <c r="AB873" s="147" t="s">
        <v>2462</v>
      </c>
      <c r="AC873" s="147">
        <v>222</v>
      </c>
      <c r="AD873" s="223">
        <v>43311</v>
      </c>
      <c r="AE873" s="223">
        <v>43395</v>
      </c>
      <c r="AF873" s="147" t="s">
        <v>817</v>
      </c>
    </row>
    <row r="874" spans="16:32" x14ac:dyDescent="0.25">
      <c r="P874" s="147" t="s">
        <v>830</v>
      </c>
      <c r="Q874" s="147">
        <v>193</v>
      </c>
      <c r="R874" s="147"/>
      <c r="S874" s="147" t="s">
        <v>1430</v>
      </c>
      <c r="T874" s="147">
        <v>0</v>
      </c>
      <c r="U874" s="147" t="s">
        <v>1431</v>
      </c>
      <c r="V874" s="147" t="s">
        <v>2300</v>
      </c>
      <c r="AB874" s="147" t="s">
        <v>3267</v>
      </c>
      <c r="AC874" s="147">
        <v>222</v>
      </c>
      <c r="AD874" s="223">
        <v>43311</v>
      </c>
      <c r="AE874" s="223">
        <v>43395</v>
      </c>
      <c r="AF874" s="147" t="s">
        <v>817</v>
      </c>
    </row>
    <row r="875" spans="16:32" x14ac:dyDescent="0.25">
      <c r="P875" s="147" t="s">
        <v>830</v>
      </c>
      <c r="Q875" s="147">
        <v>193</v>
      </c>
      <c r="R875" s="147"/>
      <c r="S875" s="147" t="s">
        <v>1432</v>
      </c>
      <c r="T875" s="147">
        <v>0</v>
      </c>
      <c r="U875" s="147" t="s">
        <v>1433</v>
      </c>
      <c r="V875" s="147" t="s">
        <v>2300</v>
      </c>
      <c r="AB875" s="147" t="s">
        <v>2005</v>
      </c>
      <c r="AC875" s="147">
        <v>222</v>
      </c>
      <c r="AD875" s="223">
        <v>43311</v>
      </c>
      <c r="AE875" s="223">
        <v>43395</v>
      </c>
      <c r="AF875" s="147" t="s">
        <v>817</v>
      </c>
    </row>
    <row r="876" spans="16:32" x14ac:dyDescent="0.25">
      <c r="P876" s="147" t="s">
        <v>830</v>
      </c>
      <c r="Q876" s="147">
        <v>193</v>
      </c>
      <c r="R876" s="147"/>
      <c r="S876" s="147" t="s">
        <v>1434</v>
      </c>
      <c r="T876" s="147">
        <v>0</v>
      </c>
      <c r="U876" s="147" t="s">
        <v>1435</v>
      </c>
      <c r="V876" s="147" t="s">
        <v>2300</v>
      </c>
      <c r="AB876" s="147" t="s">
        <v>2007</v>
      </c>
      <c r="AC876" s="147">
        <v>222</v>
      </c>
      <c r="AD876" s="223">
        <v>43311</v>
      </c>
      <c r="AE876" s="223">
        <v>43395</v>
      </c>
      <c r="AF876" s="147" t="s">
        <v>817</v>
      </c>
    </row>
    <row r="877" spans="16:32" x14ac:dyDescent="0.25">
      <c r="P877" s="147" t="s">
        <v>830</v>
      </c>
      <c r="Q877" s="147">
        <v>193</v>
      </c>
      <c r="R877" s="147"/>
      <c r="S877" s="147" t="s">
        <v>1436</v>
      </c>
      <c r="T877" s="147">
        <v>0</v>
      </c>
      <c r="U877" s="147" t="s">
        <v>1437</v>
      </c>
      <c r="V877" s="147" t="s">
        <v>2300</v>
      </c>
      <c r="AB877" s="147" t="s">
        <v>2009</v>
      </c>
      <c r="AC877" s="147">
        <v>222</v>
      </c>
      <c r="AD877" s="223">
        <v>43311</v>
      </c>
      <c r="AE877" s="223">
        <v>43395</v>
      </c>
      <c r="AF877" s="147" t="s">
        <v>817</v>
      </c>
    </row>
    <row r="878" spans="16:32" x14ac:dyDescent="0.25">
      <c r="P878" s="147" t="s">
        <v>830</v>
      </c>
      <c r="Q878" s="147">
        <v>193</v>
      </c>
      <c r="R878" s="147"/>
      <c r="S878" s="147" t="s">
        <v>1438</v>
      </c>
      <c r="T878" s="147">
        <v>0</v>
      </c>
      <c r="U878" s="147" t="s">
        <v>1439</v>
      </c>
      <c r="V878" s="147" t="s">
        <v>2300</v>
      </c>
      <c r="AB878" s="147" t="s">
        <v>2749</v>
      </c>
      <c r="AC878" s="147">
        <v>222</v>
      </c>
      <c r="AD878" s="223">
        <v>43311</v>
      </c>
      <c r="AE878" s="223">
        <v>43395</v>
      </c>
      <c r="AF878" s="147" t="s">
        <v>817</v>
      </c>
    </row>
    <row r="879" spans="16:32" x14ac:dyDescent="0.25">
      <c r="P879" s="147" t="s">
        <v>830</v>
      </c>
      <c r="Q879" s="147">
        <v>193</v>
      </c>
      <c r="R879" s="147"/>
      <c r="S879" s="147" t="s">
        <v>1444</v>
      </c>
      <c r="T879" s="147">
        <v>0</v>
      </c>
      <c r="U879" s="147" t="s">
        <v>1445</v>
      </c>
      <c r="V879" s="147" t="s">
        <v>2300</v>
      </c>
      <c r="AB879" s="147" t="s">
        <v>2011</v>
      </c>
      <c r="AC879" s="147">
        <v>222</v>
      </c>
      <c r="AD879" s="223">
        <v>43311</v>
      </c>
      <c r="AE879" s="223">
        <v>43395</v>
      </c>
      <c r="AF879" s="147" t="s">
        <v>817</v>
      </c>
    </row>
    <row r="880" spans="16:32" x14ac:dyDescent="0.25">
      <c r="P880" s="147" t="s">
        <v>830</v>
      </c>
      <c r="Q880" s="147">
        <v>193</v>
      </c>
      <c r="R880" s="147"/>
      <c r="S880" s="147" t="s">
        <v>1452</v>
      </c>
      <c r="T880" s="147">
        <v>0</v>
      </c>
      <c r="U880" s="147" t="s">
        <v>1453</v>
      </c>
      <c r="V880" s="147" t="s">
        <v>2300</v>
      </c>
      <c r="AB880" s="147" t="s">
        <v>2013</v>
      </c>
      <c r="AC880" s="147">
        <v>222</v>
      </c>
      <c r="AD880" s="223">
        <v>43311</v>
      </c>
      <c r="AE880" s="223">
        <v>43395</v>
      </c>
      <c r="AF880" s="147" t="s">
        <v>817</v>
      </c>
    </row>
    <row r="881" spans="16:32" x14ac:dyDescent="0.25">
      <c r="P881" s="147" t="s">
        <v>830</v>
      </c>
      <c r="Q881" s="147">
        <v>193</v>
      </c>
      <c r="R881" s="147"/>
      <c r="S881" s="147" t="s">
        <v>1456</v>
      </c>
      <c r="T881" s="147">
        <v>0</v>
      </c>
      <c r="U881" s="147" t="s">
        <v>1457</v>
      </c>
      <c r="V881" s="147" t="s">
        <v>2300</v>
      </c>
      <c r="AB881" s="147" t="s">
        <v>2017</v>
      </c>
      <c r="AC881" s="147">
        <v>222</v>
      </c>
      <c r="AD881" s="223">
        <v>43311</v>
      </c>
      <c r="AE881" s="223">
        <v>43395</v>
      </c>
      <c r="AF881" s="147" t="s">
        <v>817</v>
      </c>
    </row>
    <row r="882" spans="16:32" x14ac:dyDescent="0.25">
      <c r="P882" s="147" t="s">
        <v>830</v>
      </c>
      <c r="Q882" s="147">
        <v>193</v>
      </c>
      <c r="R882" s="147"/>
      <c r="S882" s="147" t="s">
        <v>1458</v>
      </c>
      <c r="T882" s="147">
        <v>0</v>
      </c>
      <c r="U882" s="147" t="s">
        <v>1459</v>
      </c>
      <c r="V882" s="147" t="s">
        <v>2300</v>
      </c>
      <c r="AB882" s="147" t="s">
        <v>2751</v>
      </c>
      <c r="AC882" s="147">
        <v>222</v>
      </c>
      <c r="AD882" s="223">
        <v>43311</v>
      </c>
      <c r="AE882" s="223">
        <v>43395</v>
      </c>
      <c r="AF882" s="147" t="s">
        <v>817</v>
      </c>
    </row>
    <row r="883" spans="16:32" x14ac:dyDescent="0.25">
      <c r="P883" s="147" t="s">
        <v>830</v>
      </c>
      <c r="Q883" s="147">
        <v>193</v>
      </c>
      <c r="R883" s="147"/>
      <c r="S883" s="147" t="s">
        <v>1460</v>
      </c>
      <c r="T883" s="147">
        <v>0</v>
      </c>
      <c r="U883" s="147" t="s">
        <v>1461</v>
      </c>
      <c r="V883" s="147" t="s">
        <v>2300</v>
      </c>
      <c r="AB883" s="147" t="s">
        <v>2019</v>
      </c>
      <c r="AC883" s="147">
        <v>222</v>
      </c>
      <c r="AD883" s="223">
        <v>43311</v>
      </c>
      <c r="AE883" s="223">
        <v>43395</v>
      </c>
      <c r="AF883" s="147" t="s">
        <v>817</v>
      </c>
    </row>
    <row r="884" spans="16:32" x14ac:dyDescent="0.25">
      <c r="P884" s="147" t="s">
        <v>830</v>
      </c>
      <c r="Q884" s="147">
        <v>193</v>
      </c>
      <c r="R884" s="147"/>
      <c r="S884" s="147" t="s">
        <v>1462</v>
      </c>
      <c r="T884" s="147">
        <v>0</v>
      </c>
      <c r="U884" s="147" t="s">
        <v>1463</v>
      </c>
      <c r="V884" s="147" t="s">
        <v>2300</v>
      </c>
      <c r="AB884" s="147" t="s">
        <v>4752</v>
      </c>
      <c r="AC884" s="147">
        <v>222</v>
      </c>
      <c r="AD884" s="223">
        <v>43311</v>
      </c>
      <c r="AE884" s="223">
        <v>43395</v>
      </c>
      <c r="AF884" s="147" t="s">
        <v>817</v>
      </c>
    </row>
    <row r="885" spans="16:32" x14ac:dyDescent="0.25">
      <c r="P885" s="147" t="s">
        <v>830</v>
      </c>
      <c r="Q885" s="147">
        <v>193</v>
      </c>
      <c r="R885" s="147"/>
      <c r="S885" s="147" t="s">
        <v>1464</v>
      </c>
      <c r="T885" s="147">
        <v>0</v>
      </c>
      <c r="U885" s="147" t="s">
        <v>1465</v>
      </c>
      <c r="V885" s="147" t="s">
        <v>2300</v>
      </c>
      <c r="AB885" s="147" t="s">
        <v>2021</v>
      </c>
      <c r="AC885" s="147">
        <v>222</v>
      </c>
      <c r="AD885" s="223">
        <v>43311</v>
      </c>
      <c r="AE885" s="223">
        <v>43395</v>
      </c>
      <c r="AF885" s="147" t="s">
        <v>817</v>
      </c>
    </row>
    <row r="886" spans="16:32" x14ac:dyDescent="0.25">
      <c r="P886" s="147" t="s">
        <v>830</v>
      </c>
      <c r="Q886" s="147">
        <v>193</v>
      </c>
      <c r="R886" s="147"/>
      <c r="S886" s="147" t="s">
        <v>1468</v>
      </c>
      <c r="T886" s="147">
        <v>0</v>
      </c>
      <c r="U886" s="147" t="s">
        <v>1469</v>
      </c>
      <c r="V886" s="147" t="s">
        <v>2300</v>
      </c>
      <c r="AB886" s="147" t="s">
        <v>2023</v>
      </c>
      <c r="AC886" s="147">
        <v>222</v>
      </c>
      <c r="AD886" s="223">
        <v>43311</v>
      </c>
      <c r="AE886" s="223">
        <v>43395</v>
      </c>
      <c r="AF886" s="147" t="s">
        <v>817</v>
      </c>
    </row>
    <row r="887" spans="16:32" x14ac:dyDescent="0.25">
      <c r="P887" s="147" t="s">
        <v>830</v>
      </c>
      <c r="Q887" s="147">
        <v>193</v>
      </c>
      <c r="R887" s="147"/>
      <c r="S887" s="147" t="s">
        <v>2323</v>
      </c>
      <c r="T887" s="147">
        <v>0</v>
      </c>
      <c r="U887" s="147" t="s">
        <v>2324</v>
      </c>
      <c r="V887" s="147" t="s">
        <v>2300</v>
      </c>
      <c r="AB887" s="147" t="s">
        <v>3413</v>
      </c>
      <c r="AC887" s="147">
        <v>222</v>
      </c>
      <c r="AD887" s="223">
        <v>43311</v>
      </c>
      <c r="AE887" s="223">
        <v>43395</v>
      </c>
      <c r="AF887" s="147" t="s">
        <v>817</v>
      </c>
    </row>
    <row r="888" spans="16:32" x14ac:dyDescent="0.25">
      <c r="P888" s="147" t="s">
        <v>830</v>
      </c>
      <c r="Q888" s="147">
        <v>193</v>
      </c>
      <c r="R888" s="147"/>
      <c r="S888" s="147" t="s">
        <v>1472</v>
      </c>
      <c r="T888" s="147">
        <v>0</v>
      </c>
      <c r="U888" s="147" t="s">
        <v>1473</v>
      </c>
      <c r="V888" s="147" t="s">
        <v>2300</v>
      </c>
      <c r="AB888" s="147" t="s">
        <v>3275</v>
      </c>
      <c r="AC888" s="147">
        <v>222</v>
      </c>
      <c r="AD888" s="223">
        <v>43311</v>
      </c>
      <c r="AE888" s="223">
        <v>43395</v>
      </c>
      <c r="AF888" s="147" t="s">
        <v>817</v>
      </c>
    </row>
    <row r="889" spans="16:32" x14ac:dyDescent="0.25">
      <c r="P889" s="147" t="s">
        <v>830</v>
      </c>
      <c r="Q889" s="147">
        <v>193</v>
      </c>
      <c r="R889" s="147"/>
      <c r="S889" s="147" t="s">
        <v>1474</v>
      </c>
      <c r="T889" s="147">
        <v>0</v>
      </c>
      <c r="U889" s="147" t="s">
        <v>1475</v>
      </c>
      <c r="V889" s="147" t="s">
        <v>2300</v>
      </c>
      <c r="AB889" s="147" t="s">
        <v>2027</v>
      </c>
      <c r="AC889" s="147">
        <v>222</v>
      </c>
      <c r="AD889" s="223">
        <v>43311</v>
      </c>
      <c r="AE889" s="223">
        <v>43395</v>
      </c>
      <c r="AF889" s="147" t="s">
        <v>817</v>
      </c>
    </row>
    <row r="890" spans="16:32" x14ac:dyDescent="0.25">
      <c r="P890" s="147" t="s">
        <v>830</v>
      </c>
      <c r="Q890" s="147">
        <v>193</v>
      </c>
      <c r="R890" s="147"/>
      <c r="S890" s="147" t="s">
        <v>1476</v>
      </c>
      <c r="T890" s="147">
        <v>0</v>
      </c>
      <c r="U890" s="147" t="s">
        <v>1477</v>
      </c>
      <c r="V890" s="147" t="s">
        <v>2300</v>
      </c>
      <c r="AB890" s="147" t="s">
        <v>2466</v>
      </c>
      <c r="AC890" s="147">
        <v>222</v>
      </c>
      <c r="AD890" s="223">
        <v>43311</v>
      </c>
      <c r="AE890" s="223">
        <v>43395</v>
      </c>
      <c r="AF890" s="147" t="s">
        <v>817</v>
      </c>
    </row>
    <row r="891" spans="16:32" x14ac:dyDescent="0.25">
      <c r="P891" s="147" t="s">
        <v>830</v>
      </c>
      <c r="Q891" s="147">
        <v>193</v>
      </c>
      <c r="R891" s="147"/>
      <c r="S891" s="147" t="s">
        <v>1480</v>
      </c>
      <c r="T891" s="147">
        <v>0</v>
      </c>
      <c r="U891" s="147" t="s">
        <v>1481</v>
      </c>
      <c r="V891" s="147" t="s">
        <v>2300</v>
      </c>
      <c r="AB891" s="147" t="s">
        <v>2033</v>
      </c>
      <c r="AC891" s="147">
        <v>222</v>
      </c>
      <c r="AD891" s="223">
        <v>43311</v>
      </c>
      <c r="AE891" s="223">
        <v>43395</v>
      </c>
      <c r="AF891" s="147" t="s">
        <v>817</v>
      </c>
    </row>
    <row r="892" spans="16:32" x14ac:dyDescent="0.25">
      <c r="P892" s="147" t="s">
        <v>830</v>
      </c>
      <c r="Q892" s="147">
        <v>193</v>
      </c>
      <c r="R892" s="147"/>
      <c r="S892" s="147" t="s">
        <v>1484</v>
      </c>
      <c r="T892" s="147">
        <v>0</v>
      </c>
      <c r="U892" s="147" t="s">
        <v>1485</v>
      </c>
      <c r="V892" s="147" t="s">
        <v>2300</v>
      </c>
      <c r="AB892" s="147" t="s">
        <v>2755</v>
      </c>
      <c r="AC892" s="147">
        <v>222</v>
      </c>
      <c r="AD892" s="223">
        <v>43311</v>
      </c>
      <c r="AE892" s="223">
        <v>43395</v>
      </c>
      <c r="AF892" s="147" t="s">
        <v>817</v>
      </c>
    </row>
    <row r="893" spans="16:32" x14ac:dyDescent="0.25">
      <c r="P893" s="147" t="s">
        <v>830</v>
      </c>
      <c r="Q893" s="147">
        <v>193</v>
      </c>
      <c r="R893" s="147"/>
      <c r="S893" s="147" t="s">
        <v>1490</v>
      </c>
      <c r="T893" s="147">
        <v>0</v>
      </c>
      <c r="U893" s="147" t="s">
        <v>1491</v>
      </c>
      <c r="V893" s="147" t="s">
        <v>2300</v>
      </c>
      <c r="AB893" s="147" t="s">
        <v>3277</v>
      </c>
      <c r="AC893" s="147">
        <v>222</v>
      </c>
      <c r="AD893" s="223">
        <v>43311</v>
      </c>
      <c r="AE893" s="223">
        <v>43395</v>
      </c>
      <c r="AF893" s="147" t="s">
        <v>817</v>
      </c>
    </row>
    <row r="894" spans="16:32" x14ac:dyDescent="0.25">
      <c r="P894" s="147" t="s">
        <v>830</v>
      </c>
      <c r="Q894" s="147">
        <v>193</v>
      </c>
      <c r="R894" s="147"/>
      <c r="S894" s="147" t="s">
        <v>1492</v>
      </c>
      <c r="T894" s="147">
        <v>0</v>
      </c>
      <c r="U894" s="147" t="s">
        <v>1493</v>
      </c>
      <c r="V894" s="147" t="s">
        <v>2300</v>
      </c>
      <c r="AB894" s="147" t="s">
        <v>4222</v>
      </c>
      <c r="AC894" s="147">
        <v>222</v>
      </c>
      <c r="AD894" s="223">
        <v>43311</v>
      </c>
      <c r="AE894" s="223">
        <v>43395</v>
      </c>
      <c r="AF894" s="147" t="s">
        <v>817</v>
      </c>
    </row>
    <row r="895" spans="16:32" x14ac:dyDescent="0.25">
      <c r="P895" s="147" t="s">
        <v>830</v>
      </c>
      <c r="Q895" s="147">
        <v>193</v>
      </c>
      <c r="R895" s="147"/>
      <c r="S895" s="147" t="s">
        <v>1494</v>
      </c>
      <c r="T895" s="147">
        <v>0</v>
      </c>
      <c r="U895" s="147" t="s">
        <v>1495</v>
      </c>
      <c r="V895" s="147" t="s">
        <v>2300</v>
      </c>
      <c r="AB895" s="147" t="s">
        <v>2990</v>
      </c>
      <c r="AC895" s="147">
        <v>222</v>
      </c>
      <c r="AD895" s="223">
        <v>43311</v>
      </c>
      <c r="AE895" s="223">
        <v>43395</v>
      </c>
      <c r="AF895" s="147" t="s">
        <v>817</v>
      </c>
    </row>
    <row r="896" spans="16:32" x14ac:dyDescent="0.25">
      <c r="P896" s="147" t="s">
        <v>830</v>
      </c>
      <c r="Q896" s="147">
        <v>193</v>
      </c>
      <c r="R896" s="147"/>
      <c r="S896" s="147" t="s">
        <v>1496</v>
      </c>
      <c r="T896" s="147">
        <v>0</v>
      </c>
      <c r="U896" s="147" t="s">
        <v>1497</v>
      </c>
      <c r="V896" s="147" t="s">
        <v>2300</v>
      </c>
      <c r="AB896" s="147" t="s">
        <v>2035</v>
      </c>
      <c r="AC896" s="147">
        <v>222</v>
      </c>
      <c r="AD896" s="223">
        <v>43311</v>
      </c>
      <c r="AE896" s="223">
        <v>43395</v>
      </c>
      <c r="AF896" s="147" t="s">
        <v>817</v>
      </c>
    </row>
    <row r="897" spans="16:32" x14ac:dyDescent="0.25">
      <c r="P897" s="147" t="s">
        <v>830</v>
      </c>
      <c r="Q897" s="147">
        <v>193</v>
      </c>
      <c r="R897" s="147"/>
      <c r="S897" s="147" t="s">
        <v>1498</v>
      </c>
      <c r="T897" s="147">
        <v>0</v>
      </c>
      <c r="U897" s="147" t="s">
        <v>1499</v>
      </c>
      <c r="V897" s="147" t="s">
        <v>2300</v>
      </c>
      <c r="AB897" s="147" t="s">
        <v>2037</v>
      </c>
      <c r="AC897" s="147">
        <v>222</v>
      </c>
      <c r="AD897" s="223">
        <v>43311</v>
      </c>
      <c r="AE897" s="223">
        <v>43395</v>
      </c>
      <c r="AF897" s="147" t="s">
        <v>817</v>
      </c>
    </row>
    <row r="898" spans="16:32" x14ac:dyDescent="0.25">
      <c r="P898" s="147" t="s">
        <v>830</v>
      </c>
      <c r="Q898" s="147">
        <v>193</v>
      </c>
      <c r="R898" s="147"/>
      <c r="S898" s="147" t="s">
        <v>1500</v>
      </c>
      <c r="T898" s="147">
        <v>0</v>
      </c>
      <c r="U898" s="147" t="s">
        <v>1501</v>
      </c>
      <c r="V898" s="147" t="s">
        <v>2300</v>
      </c>
      <c r="AB898" s="147" t="s">
        <v>2757</v>
      </c>
      <c r="AC898" s="147">
        <v>222</v>
      </c>
      <c r="AD898" s="223">
        <v>43311</v>
      </c>
      <c r="AE898" s="223">
        <v>43395</v>
      </c>
      <c r="AF898" s="147" t="s">
        <v>817</v>
      </c>
    </row>
    <row r="899" spans="16:32" x14ac:dyDescent="0.25">
      <c r="P899" s="147" t="s">
        <v>830</v>
      </c>
      <c r="Q899" s="147">
        <v>193</v>
      </c>
      <c r="R899" s="147"/>
      <c r="S899" s="147" t="s">
        <v>2325</v>
      </c>
      <c r="T899" s="147">
        <v>0</v>
      </c>
      <c r="U899" s="147" t="s">
        <v>2326</v>
      </c>
      <c r="V899" s="147" t="s">
        <v>2300</v>
      </c>
      <c r="AB899" s="147" t="s">
        <v>2039</v>
      </c>
      <c r="AC899" s="147">
        <v>222</v>
      </c>
      <c r="AD899" s="223">
        <v>43311</v>
      </c>
      <c r="AE899" s="223">
        <v>43395</v>
      </c>
      <c r="AF899" s="147" t="s">
        <v>817</v>
      </c>
    </row>
    <row r="900" spans="16:32" x14ac:dyDescent="0.25">
      <c r="P900" s="147" t="s">
        <v>830</v>
      </c>
      <c r="Q900" s="147">
        <v>193</v>
      </c>
      <c r="R900" s="147"/>
      <c r="S900" s="147" t="s">
        <v>1506</v>
      </c>
      <c r="T900" s="147">
        <v>0</v>
      </c>
      <c r="U900" s="147" t="s">
        <v>1507</v>
      </c>
      <c r="V900" s="147" t="s">
        <v>2300</v>
      </c>
      <c r="AB900" s="147" t="s">
        <v>2468</v>
      </c>
      <c r="AC900" s="147">
        <v>222</v>
      </c>
      <c r="AD900" s="223">
        <v>43311</v>
      </c>
      <c r="AE900" s="223">
        <v>43395</v>
      </c>
      <c r="AF900" s="147" t="s">
        <v>817</v>
      </c>
    </row>
    <row r="901" spans="16:32" x14ac:dyDescent="0.25">
      <c r="P901" s="147" t="s">
        <v>830</v>
      </c>
      <c r="Q901" s="147">
        <v>193</v>
      </c>
      <c r="R901" s="147"/>
      <c r="S901" s="147" t="s">
        <v>1508</v>
      </c>
      <c r="T901" s="147">
        <v>0</v>
      </c>
      <c r="U901" s="147" t="s">
        <v>1509</v>
      </c>
      <c r="V901" s="147" t="s">
        <v>2300</v>
      </c>
      <c r="AB901" s="147" t="s">
        <v>4224</v>
      </c>
      <c r="AC901" s="147">
        <v>222</v>
      </c>
      <c r="AD901" s="223">
        <v>43311</v>
      </c>
      <c r="AE901" s="223">
        <v>43395</v>
      </c>
      <c r="AF901" s="147" t="s">
        <v>817</v>
      </c>
    </row>
    <row r="902" spans="16:32" x14ac:dyDescent="0.25">
      <c r="P902" s="147" t="s">
        <v>830</v>
      </c>
      <c r="Q902" s="147">
        <v>193</v>
      </c>
      <c r="R902" s="147"/>
      <c r="S902" s="147" t="s">
        <v>2327</v>
      </c>
      <c r="T902" s="147">
        <v>0</v>
      </c>
      <c r="U902" s="147" t="s">
        <v>2328</v>
      </c>
      <c r="V902" s="147" t="s">
        <v>2300</v>
      </c>
      <c r="AB902" s="147" t="s">
        <v>3417</v>
      </c>
      <c r="AC902" s="147">
        <v>222</v>
      </c>
      <c r="AD902" s="223">
        <v>43311</v>
      </c>
      <c r="AE902" s="223">
        <v>43395</v>
      </c>
      <c r="AF902" s="147" t="s">
        <v>817</v>
      </c>
    </row>
    <row r="903" spans="16:32" x14ac:dyDescent="0.25">
      <c r="P903" s="147" t="s">
        <v>830</v>
      </c>
      <c r="Q903" s="147">
        <v>193</v>
      </c>
      <c r="R903" s="147"/>
      <c r="S903" s="147" t="s">
        <v>2329</v>
      </c>
      <c r="T903" s="147">
        <v>0</v>
      </c>
      <c r="U903" s="147" t="s">
        <v>2330</v>
      </c>
      <c r="V903" s="147" t="s">
        <v>2300</v>
      </c>
      <c r="AB903" s="147" t="s">
        <v>2992</v>
      </c>
      <c r="AC903" s="147">
        <v>222</v>
      </c>
      <c r="AD903" s="223">
        <v>43311</v>
      </c>
      <c r="AE903" s="223">
        <v>43395</v>
      </c>
      <c r="AF903" s="147" t="s">
        <v>817</v>
      </c>
    </row>
    <row r="904" spans="16:32" x14ac:dyDescent="0.25">
      <c r="P904" s="147" t="s">
        <v>830</v>
      </c>
      <c r="Q904" s="147">
        <v>193</v>
      </c>
      <c r="R904" s="147"/>
      <c r="S904" s="147" t="s">
        <v>1518</v>
      </c>
      <c r="T904" s="147">
        <v>0</v>
      </c>
      <c r="U904" s="147" t="s">
        <v>1519</v>
      </c>
      <c r="V904" s="147" t="s">
        <v>2300</v>
      </c>
      <c r="AB904" s="147" t="s">
        <v>4993</v>
      </c>
      <c r="AC904" s="147">
        <v>222</v>
      </c>
      <c r="AD904" s="223">
        <v>43311</v>
      </c>
      <c r="AE904" s="223">
        <v>43395</v>
      </c>
      <c r="AF904" s="147" t="s">
        <v>817</v>
      </c>
    </row>
    <row r="905" spans="16:32" x14ac:dyDescent="0.25">
      <c r="P905" s="147" t="s">
        <v>830</v>
      </c>
      <c r="Q905" s="147">
        <v>193</v>
      </c>
      <c r="R905" s="147"/>
      <c r="S905" s="147" t="s">
        <v>2331</v>
      </c>
      <c r="T905" s="147">
        <v>0</v>
      </c>
      <c r="U905" s="147" t="s">
        <v>2332</v>
      </c>
      <c r="V905" s="147" t="s">
        <v>2300</v>
      </c>
      <c r="AB905" s="147" t="s">
        <v>2041</v>
      </c>
      <c r="AC905" s="147">
        <v>222</v>
      </c>
      <c r="AD905" s="223">
        <v>43311</v>
      </c>
      <c r="AE905" s="223">
        <v>43395</v>
      </c>
      <c r="AF905" s="147" t="s">
        <v>817</v>
      </c>
    </row>
    <row r="906" spans="16:32" x14ac:dyDescent="0.25">
      <c r="P906" s="147" t="s">
        <v>830</v>
      </c>
      <c r="Q906" s="147">
        <v>193</v>
      </c>
      <c r="R906" s="147"/>
      <c r="S906" s="147" t="s">
        <v>1520</v>
      </c>
      <c r="T906" s="147">
        <v>0</v>
      </c>
      <c r="U906" s="147" t="s">
        <v>1521</v>
      </c>
      <c r="V906" s="147" t="s">
        <v>2300</v>
      </c>
      <c r="AB906" s="147" t="s">
        <v>2043</v>
      </c>
      <c r="AC906" s="147">
        <v>222</v>
      </c>
      <c r="AD906" s="223">
        <v>43311</v>
      </c>
      <c r="AE906" s="223">
        <v>43395</v>
      </c>
      <c r="AF906" s="147" t="s">
        <v>817</v>
      </c>
    </row>
    <row r="907" spans="16:32" x14ac:dyDescent="0.25">
      <c r="P907" s="147" t="s">
        <v>830</v>
      </c>
      <c r="Q907" s="147">
        <v>193</v>
      </c>
      <c r="R907" s="147"/>
      <c r="S907" s="147" t="s">
        <v>1522</v>
      </c>
      <c r="T907" s="147">
        <v>0</v>
      </c>
      <c r="U907" s="147" t="s">
        <v>1523</v>
      </c>
      <c r="V907" s="147" t="s">
        <v>2300</v>
      </c>
      <c r="AB907" s="147" t="s">
        <v>4552</v>
      </c>
      <c r="AC907" s="147">
        <v>222</v>
      </c>
      <c r="AD907" s="223">
        <v>43311</v>
      </c>
      <c r="AE907" s="223">
        <v>43395</v>
      </c>
      <c r="AF907" s="147" t="s">
        <v>817</v>
      </c>
    </row>
    <row r="908" spans="16:32" x14ac:dyDescent="0.25">
      <c r="P908" s="147" t="s">
        <v>830</v>
      </c>
      <c r="Q908" s="147">
        <v>193</v>
      </c>
      <c r="R908" s="147"/>
      <c r="S908" s="147" t="s">
        <v>2333</v>
      </c>
      <c r="T908" s="147">
        <v>0</v>
      </c>
      <c r="U908" s="147" t="s">
        <v>2334</v>
      </c>
      <c r="V908" s="147" t="s">
        <v>2300</v>
      </c>
      <c r="AB908" s="147" t="s">
        <v>2045</v>
      </c>
      <c r="AC908" s="147">
        <v>222</v>
      </c>
      <c r="AD908" s="223">
        <v>43311</v>
      </c>
      <c r="AE908" s="223">
        <v>43395</v>
      </c>
      <c r="AF908" s="147" t="s">
        <v>817</v>
      </c>
    </row>
    <row r="909" spans="16:32" x14ac:dyDescent="0.25">
      <c r="P909" s="147" t="s">
        <v>830</v>
      </c>
      <c r="Q909" s="147">
        <v>193</v>
      </c>
      <c r="R909" s="147"/>
      <c r="S909" s="147" t="s">
        <v>1524</v>
      </c>
      <c r="T909" s="147">
        <v>0</v>
      </c>
      <c r="U909" s="147" t="s">
        <v>1525</v>
      </c>
      <c r="V909" s="147" t="s">
        <v>2300</v>
      </c>
      <c r="AB909" s="147" t="s">
        <v>2047</v>
      </c>
      <c r="AC909" s="147">
        <v>222</v>
      </c>
      <c r="AD909" s="223">
        <v>43311</v>
      </c>
      <c r="AE909" s="223">
        <v>43395</v>
      </c>
      <c r="AF909" s="147" t="s">
        <v>817</v>
      </c>
    </row>
    <row r="910" spans="16:32" x14ac:dyDescent="0.25">
      <c r="P910" s="147" t="s">
        <v>830</v>
      </c>
      <c r="Q910" s="147">
        <v>193</v>
      </c>
      <c r="R910" s="147"/>
      <c r="S910" s="147" t="s">
        <v>2335</v>
      </c>
      <c r="T910" s="147">
        <v>0</v>
      </c>
      <c r="U910" s="147" t="s">
        <v>2336</v>
      </c>
      <c r="V910" s="147" t="s">
        <v>2300</v>
      </c>
      <c r="AB910" s="147" t="s">
        <v>2051</v>
      </c>
      <c r="AC910" s="147">
        <v>222</v>
      </c>
      <c r="AD910" s="223">
        <v>43311</v>
      </c>
      <c r="AE910" s="223">
        <v>43395</v>
      </c>
      <c r="AF910" s="147" t="s">
        <v>817</v>
      </c>
    </row>
    <row r="911" spans="16:32" x14ac:dyDescent="0.25">
      <c r="P911" s="147" t="s">
        <v>830</v>
      </c>
      <c r="Q911" s="147">
        <v>193</v>
      </c>
      <c r="R911" s="147"/>
      <c r="S911" s="147" t="s">
        <v>1528</v>
      </c>
      <c r="T911" s="147">
        <v>0</v>
      </c>
      <c r="U911" s="147" t="s">
        <v>1529</v>
      </c>
      <c r="V911" s="147" t="s">
        <v>2300</v>
      </c>
      <c r="AB911" s="147" t="s">
        <v>2053</v>
      </c>
      <c r="AC911" s="147">
        <v>222</v>
      </c>
      <c r="AD911" s="223">
        <v>43311</v>
      </c>
      <c r="AE911" s="223">
        <v>43395</v>
      </c>
      <c r="AF911" s="147" t="s">
        <v>817</v>
      </c>
    </row>
    <row r="912" spans="16:32" x14ac:dyDescent="0.25">
      <c r="P912" s="147" t="s">
        <v>830</v>
      </c>
      <c r="Q912" s="147">
        <v>193</v>
      </c>
      <c r="R912" s="147"/>
      <c r="S912" s="147" t="s">
        <v>2337</v>
      </c>
      <c r="T912" s="147">
        <v>0</v>
      </c>
      <c r="U912" s="147" t="s">
        <v>2338</v>
      </c>
      <c r="V912" s="147" t="s">
        <v>2300</v>
      </c>
      <c r="AB912" s="147" t="s">
        <v>2759</v>
      </c>
      <c r="AC912" s="147">
        <v>222</v>
      </c>
      <c r="AD912" s="223">
        <v>43311</v>
      </c>
      <c r="AE912" s="223">
        <v>43395</v>
      </c>
      <c r="AF912" s="147" t="s">
        <v>817</v>
      </c>
    </row>
    <row r="913" spans="16:32" x14ac:dyDescent="0.25">
      <c r="P913" s="147" t="s">
        <v>830</v>
      </c>
      <c r="Q913" s="147">
        <v>193</v>
      </c>
      <c r="R913" s="147"/>
      <c r="S913" s="147" t="s">
        <v>2339</v>
      </c>
      <c r="T913" s="147">
        <v>0</v>
      </c>
      <c r="U913" s="147" t="s">
        <v>2340</v>
      </c>
      <c r="V913" s="147" t="s">
        <v>2300</v>
      </c>
      <c r="AB913" s="147" t="s">
        <v>2059</v>
      </c>
      <c r="AC913" s="147">
        <v>222</v>
      </c>
      <c r="AD913" s="223">
        <v>43311</v>
      </c>
      <c r="AE913" s="223">
        <v>43395</v>
      </c>
      <c r="AF913" s="147" t="s">
        <v>817</v>
      </c>
    </row>
    <row r="914" spans="16:32" x14ac:dyDescent="0.25">
      <c r="P914" s="147" t="s">
        <v>830</v>
      </c>
      <c r="Q914" s="147">
        <v>193</v>
      </c>
      <c r="R914" s="147"/>
      <c r="S914" s="147" t="s">
        <v>1532</v>
      </c>
      <c r="T914" s="147">
        <v>0</v>
      </c>
      <c r="U914" s="147" t="s">
        <v>1533</v>
      </c>
      <c r="V914" s="147" t="s">
        <v>2300</v>
      </c>
      <c r="AB914" s="147" t="s">
        <v>3603</v>
      </c>
      <c r="AC914" s="147">
        <v>222</v>
      </c>
      <c r="AD914" s="223">
        <v>43311</v>
      </c>
      <c r="AE914" s="223">
        <v>43395</v>
      </c>
      <c r="AF914" s="147" t="s">
        <v>817</v>
      </c>
    </row>
    <row r="915" spans="16:32" x14ac:dyDescent="0.25">
      <c r="P915" s="147" t="s">
        <v>830</v>
      </c>
      <c r="Q915" s="147">
        <v>193</v>
      </c>
      <c r="R915" s="147"/>
      <c r="S915" s="147" t="s">
        <v>2341</v>
      </c>
      <c r="T915" s="147">
        <v>0</v>
      </c>
      <c r="U915" s="147" t="s">
        <v>2342</v>
      </c>
      <c r="V915" s="147" t="s">
        <v>2300</v>
      </c>
      <c r="AB915" s="147" t="s">
        <v>3937</v>
      </c>
      <c r="AC915" s="147">
        <v>222</v>
      </c>
      <c r="AD915" s="223">
        <v>43311</v>
      </c>
      <c r="AE915" s="223">
        <v>43395</v>
      </c>
      <c r="AF915" s="147" t="s">
        <v>817</v>
      </c>
    </row>
    <row r="916" spans="16:32" x14ac:dyDescent="0.25">
      <c r="P916" s="147" t="s">
        <v>830</v>
      </c>
      <c r="Q916" s="147">
        <v>193</v>
      </c>
      <c r="R916" s="147"/>
      <c r="S916" s="147" t="s">
        <v>1534</v>
      </c>
      <c r="T916" s="147">
        <v>0</v>
      </c>
      <c r="U916" s="147" t="s">
        <v>1535</v>
      </c>
      <c r="V916" s="147" t="s">
        <v>2300</v>
      </c>
      <c r="AB916" s="147" t="s">
        <v>4228</v>
      </c>
      <c r="AC916" s="147">
        <v>222</v>
      </c>
      <c r="AD916" s="223">
        <v>43311</v>
      </c>
      <c r="AE916" s="223">
        <v>43395</v>
      </c>
      <c r="AF916" s="147" t="s">
        <v>817</v>
      </c>
    </row>
    <row r="917" spans="16:32" x14ac:dyDescent="0.25">
      <c r="P917" s="147" t="s">
        <v>830</v>
      </c>
      <c r="Q917" s="147">
        <v>193</v>
      </c>
      <c r="R917" s="147"/>
      <c r="S917" s="147" t="s">
        <v>1540</v>
      </c>
      <c r="T917" s="147">
        <v>0</v>
      </c>
      <c r="U917" s="147" t="s">
        <v>1541</v>
      </c>
      <c r="V917" s="147" t="s">
        <v>2300</v>
      </c>
      <c r="AB917" s="147" t="s">
        <v>4230</v>
      </c>
      <c r="AC917" s="147">
        <v>222</v>
      </c>
      <c r="AD917" s="223">
        <v>43311</v>
      </c>
      <c r="AE917" s="223">
        <v>43395</v>
      </c>
      <c r="AF917" s="147" t="s">
        <v>817</v>
      </c>
    </row>
    <row r="918" spans="16:32" x14ac:dyDescent="0.25">
      <c r="P918" s="147" t="s">
        <v>830</v>
      </c>
      <c r="Q918" s="147">
        <v>193</v>
      </c>
      <c r="R918" s="147"/>
      <c r="S918" s="147" t="s">
        <v>1542</v>
      </c>
      <c r="T918" s="147">
        <v>0</v>
      </c>
      <c r="U918" s="147" t="s">
        <v>1543</v>
      </c>
      <c r="V918" s="147" t="s">
        <v>2300</v>
      </c>
      <c r="AB918" s="147" t="s">
        <v>4232</v>
      </c>
      <c r="AC918" s="147">
        <v>222</v>
      </c>
      <c r="AD918" s="223">
        <v>43311</v>
      </c>
      <c r="AE918" s="223">
        <v>43395</v>
      </c>
      <c r="AF918" s="147" t="s">
        <v>817</v>
      </c>
    </row>
    <row r="919" spans="16:32" x14ac:dyDescent="0.25">
      <c r="P919" s="147" t="s">
        <v>830</v>
      </c>
      <c r="Q919" s="147">
        <v>193</v>
      </c>
      <c r="R919" s="147"/>
      <c r="S919" s="147" t="s">
        <v>1544</v>
      </c>
      <c r="T919" s="147">
        <v>0</v>
      </c>
      <c r="U919" s="147" t="s">
        <v>1545</v>
      </c>
      <c r="V919" s="147" t="s">
        <v>2300</v>
      </c>
      <c r="AB919" s="147" t="s">
        <v>2065</v>
      </c>
      <c r="AC919" s="147">
        <v>222</v>
      </c>
      <c r="AD919" s="223">
        <v>43311</v>
      </c>
      <c r="AE919" s="223">
        <v>43395</v>
      </c>
      <c r="AF919" s="147" t="s">
        <v>817</v>
      </c>
    </row>
    <row r="920" spans="16:32" x14ac:dyDescent="0.25">
      <c r="P920" s="147" t="s">
        <v>830</v>
      </c>
      <c r="Q920" s="147">
        <v>193</v>
      </c>
      <c r="R920" s="147"/>
      <c r="S920" s="147" t="s">
        <v>1546</v>
      </c>
      <c r="T920" s="147">
        <v>0</v>
      </c>
      <c r="U920" s="147" t="s">
        <v>1547</v>
      </c>
      <c r="V920" s="147" t="s">
        <v>2300</v>
      </c>
      <c r="AB920" s="147" t="s">
        <v>2480</v>
      </c>
      <c r="AC920" s="147">
        <v>222</v>
      </c>
      <c r="AD920" s="223">
        <v>43311</v>
      </c>
      <c r="AE920" s="223">
        <v>43395</v>
      </c>
      <c r="AF920" s="147" t="s">
        <v>817</v>
      </c>
    </row>
    <row r="921" spans="16:32" x14ac:dyDescent="0.25">
      <c r="P921" s="147" t="s">
        <v>830</v>
      </c>
      <c r="Q921" s="147">
        <v>193</v>
      </c>
      <c r="R921" s="147"/>
      <c r="S921" s="147" t="s">
        <v>1548</v>
      </c>
      <c r="T921" s="147">
        <v>0</v>
      </c>
      <c r="U921" s="147" t="s">
        <v>1549</v>
      </c>
      <c r="V921" s="147" t="s">
        <v>2300</v>
      </c>
      <c r="AB921" s="147" t="s">
        <v>4995</v>
      </c>
      <c r="AC921" s="147">
        <v>222</v>
      </c>
      <c r="AD921" s="223">
        <v>43311</v>
      </c>
      <c r="AE921" s="223">
        <v>43395</v>
      </c>
      <c r="AF921" s="147" t="s">
        <v>817</v>
      </c>
    </row>
    <row r="922" spans="16:32" x14ac:dyDescent="0.25">
      <c r="P922" s="147" t="s">
        <v>830</v>
      </c>
      <c r="Q922" s="147">
        <v>193</v>
      </c>
      <c r="R922" s="147"/>
      <c r="S922" s="147" t="s">
        <v>2343</v>
      </c>
      <c r="T922" s="147">
        <v>0</v>
      </c>
      <c r="U922" s="147" t="s">
        <v>2344</v>
      </c>
      <c r="V922" s="147" t="s">
        <v>2300</v>
      </c>
      <c r="AB922" s="147" t="s">
        <v>3419</v>
      </c>
      <c r="AC922" s="147">
        <v>222</v>
      </c>
      <c r="AD922" s="223">
        <v>43311</v>
      </c>
      <c r="AE922" s="223">
        <v>43395</v>
      </c>
      <c r="AF922" s="147" t="s">
        <v>817</v>
      </c>
    </row>
    <row r="923" spans="16:32" x14ac:dyDescent="0.25">
      <c r="P923" s="147" t="s">
        <v>830</v>
      </c>
      <c r="Q923" s="147">
        <v>193</v>
      </c>
      <c r="R923" s="147"/>
      <c r="S923" s="147" t="s">
        <v>2345</v>
      </c>
      <c r="T923" s="147">
        <v>0</v>
      </c>
      <c r="U923" s="147" t="s">
        <v>2346</v>
      </c>
      <c r="V923" s="147" t="s">
        <v>2300</v>
      </c>
      <c r="AB923" s="147" t="s">
        <v>2075</v>
      </c>
      <c r="AC923" s="147">
        <v>222</v>
      </c>
      <c r="AD923" s="223">
        <v>43311</v>
      </c>
      <c r="AE923" s="223">
        <v>43395</v>
      </c>
      <c r="AF923" s="147" t="s">
        <v>817</v>
      </c>
    </row>
    <row r="924" spans="16:32" x14ac:dyDescent="0.25">
      <c r="P924" s="147" t="s">
        <v>830</v>
      </c>
      <c r="Q924" s="147">
        <v>193</v>
      </c>
      <c r="R924" s="147"/>
      <c r="S924" s="147" t="s">
        <v>1550</v>
      </c>
      <c r="T924" s="147">
        <v>0</v>
      </c>
      <c r="U924" s="147" t="s">
        <v>1551</v>
      </c>
      <c r="V924" s="147" t="s">
        <v>2300</v>
      </c>
      <c r="AB924" s="147" t="s">
        <v>2077</v>
      </c>
      <c r="AC924" s="147">
        <v>222</v>
      </c>
      <c r="AD924" s="223">
        <v>43311</v>
      </c>
      <c r="AE924" s="223">
        <v>43395</v>
      </c>
      <c r="AF924" s="147" t="s">
        <v>817</v>
      </c>
    </row>
    <row r="925" spans="16:32" x14ac:dyDescent="0.25">
      <c r="P925" s="147" t="s">
        <v>830</v>
      </c>
      <c r="Q925" s="147">
        <v>193</v>
      </c>
      <c r="R925" s="147"/>
      <c r="S925" s="147" t="s">
        <v>2347</v>
      </c>
      <c r="T925" s="147">
        <v>0</v>
      </c>
      <c r="U925" s="147" t="s">
        <v>2348</v>
      </c>
      <c r="V925" s="147" t="s">
        <v>2300</v>
      </c>
      <c r="AB925" s="147" t="s">
        <v>2081</v>
      </c>
      <c r="AC925" s="147">
        <v>222</v>
      </c>
      <c r="AD925" s="223">
        <v>43311</v>
      </c>
      <c r="AE925" s="223">
        <v>43395</v>
      </c>
      <c r="AF925" s="147" t="s">
        <v>817</v>
      </c>
    </row>
    <row r="926" spans="16:32" x14ac:dyDescent="0.25">
      <c r="P926" s="147" t="s">
        <v>830</v>
      </c>
      <c r="Q926" s="147">
        <v>193</v>
      </c>
      <c r="R926" s="147"/>
      <c r="S926" s="147" t="s">
        <v>1554</v>
      </c>
      <c r="T926" s="147">
        <v>0</v>
      </c>
      <c r="U926" s="147" t="s">
        <v>1555</v>
      </c>
      <c r="V926" s="147" t="s">
        <v>2300</v>
      </c>
      <c r="AB926" s="147" t="s">
        <v>2998</v>
      </c>
      <c r="AC926" s="147">
        <v>222</v>
      </c>
      <c r="AD926" s="223">
        <v>43311</v>
      </c>
      <c r="AE926" s="223">
        <v>43395</v>
      </c>
      <c r="AF926" s="147" t="s">
        <v>817</v>
      </c>
    </row>
    <row r="927" spans="16:32" x14ac:dyDescent="0.25">
      <c r="P927" s="147" t="s">
        <v>830</v>
      </c>
      <c r="Q927" s="147">
        <v>193</v>
      </c>
      <c r="R927" s="147"/>
      <c r="S927" s="147" t="s">
        <v>2349</v>
      </c>
      <c r="T927" s="147">
        <v>0</v>
      </c>
      <c r="U927" s="147" t="s">
        <v>2350</v>
      </c>
      <c r="V927" s="147" t="s">
        <v>2300</v>
      </c>
      <c r="AB927" s="147" t="s">
        <v>2083</v>
      </c>
      <c r="AC927" s="147">
        <v>222</v>
      </c>
      <c r="AD927" s="223">
        <v>43311</v>
      </c>
      <c r="AE927" s="223">
        <v>43395</v>
      </c>
      <c r="AF927" s="147" t="s">
        <v>817</v>
      </c>
    </row>
    <row r="928" spans="16:32" x14ac:dyDescent="0.25">
      <c r="P928" s="147" t="s">
        <v>830</v>
      </c>
      <c r="Q928" s="147">
        <v>193</v>
      </c>
      <c r="R928" s="147"/>
      <c r="S928" s="147" t="s">
        <v>1558</v>
      </c>
      <c r="T928" s="147">
        <v>0</v>
      </c>
      <c r="U928" s="147" t="s">
        <v>1559</v>
      </c>
      <c r="V928" s="147" t="s">
        <v>2300</v>
      </c>
      <c r="AB928" s="147" t="s">
        <v>2482</v>
      </c>
      <c r="AC928" s="147">
        <v>222</v>
      </c>
      <c r="AD928" s="223">
        <v>43311</v>
      </c>
      <c r="AE928" s="223">
        <v>43395</v>
      </c>
      <c r="AF928" s="147" t="s">
        <v>817</v>
      </c>
    </row>
    <row r="929" spans="16:32" x14ac:dyDescent="0.25">
      <c r="P929" s="147" t="s">
        <v>830</v>
      </c>
      <c r="Q929" s="147">
        <v>193</v>
      </c>
      <c r="R929" s="147"/>
      <c r="S929" s="147" t="s">
        <v>2351</v>
      </c>
      <c r="T929" s="147">
        <v>0</v>
      </c>
      <c r="U929" s="147" t="s">
        <v>2352</v>
      </c>
      <c r="V929" s="147" t="s">
        <v>2300</v>
      </c>
      <c r="AB929" s="147" t="s">
        <v>2085</v>
      </c>
      <c r="AC929" s="147">
        <v>222</v>
      </c>
      <c r="AD929" s="223">
        <v>43311</v>
      </c>
      <c r="AE929" s="223">
        <v>43395</v>
      </c>
      <c r="AF929" s="147" t="s">
        <v>817</v>
      </c>
    </row>
    <row r="930" spans="16:32" x14ac:dyDescent="0.25">
      <c r="P930" s="147" t="s">
        <v>830</v>
      </c>
      <c r="Q930" s="147">
        <v>193</v>
      </c>
      <c r="R930" s="147"/>
      <c r="S930" s="147" t="s">
        <v>1566</v>
      </c>
      <c r="T930" s="147">
        <v>0</v>
      </c>
      <c r="U930" s="147" t="s">
        <v>1567</v>
      </c>
      <c r="V930" s="147" t="s">
        <v>2300</v>
      </c>
      <c r="AB930" s="147" t="s">
        <v>3002</v>
      </c>
      <c r="AC930" s="147">
        <v>222</v>
      </c>
      <c r="AD930" s="223">
        <v>43311</v>
      </c>
      <c r="AE930" s="223">
        <v>43395</v>
      </c>
      <c r="AF930" s="147" t="s">
        <v>817</v>
      </c>
    </row>
    <row r="931" spans="16:32" x14ac:dyDescent="0.25">
      <c r="P931" s="147" t="s">
        <v>830</v>
      </c>
      <c r="Q931" s="147">
        <v>193</v>
      </c>
      <c r="R931" s="147"/>
      <c r="S931" s="147" t="s">
        <v>1570</v>
      </c>
      <c r="T931" s="147">
        <v>0</v>
      </c>
      <c r="U931" s="147" t="s">
        <v>1571</v>
      </c>
      <c r="V931" s="147" t="s">
        <v>2300</v>
      </c>
      <c r="AB931" s="147" t="s">
        <v>4997</v>
      </c>
      <c r="AC931" s="147">
        <v>222</v>
      </c>
      <c r="AD931" s="223">
        <v>43311</v>
      </c>
      <c r="AE931" s="223">
        <v>43395</v>
      </c>
      <c r="AF931" s="147" t="s">
        <v>817</v>
      </c>
    </row>
    <row r="932" spans="16:32" x14ac:dyDescent="0.25">
      <c r="P932" s="147" t="s">
        <v>830</v>
      </c>
      <c r="Q932" s="147">
        <v>193</v>
      </c>
      <c r="R932" s="147"/>
      <c r="S932" s="147" t="s">
        <v>1572</v>
      </c>
      <c r="T932" s="147">
        <v>0</v>
      </c>
      <c r="U932" s="147" t="s">
        <v>1573</v>
      </c>
      <c r="V932" s="147" t="s">
        <v>2300</v>
      </c>
      <c r="AB932" s="147" t="s">
        <v>3006</v>
      </c>
      <c r="AC932" s="147">
        <v>222</v>
      </c>
      <c r="AD932" s="223">
        <v>43311</v>
      </c>
      <c r="AE932" s="223">
        <v>43395</v>
      </c>
      <c r="AF932" s="147" t="s">
        <v>817</v>
      </c>
    </row>
    <row r="933" spans="16:32" x14ac:dyDescent="0.25">
      <c r="P933" s="147" t="s">
        <v>830</v>
      </c>
      <c r="Q933" s="147">
        <v>193</v>
      </c>
      <c r="R933" s="147"/>
      <c r="S933" s="147" t="s">
        <v>1576</v>
      </c>
      <c r="T933" s="147">
        <v>0</v>
      </c>
      <c r="U933" s="147" t="s">
        <v>1577</v>
      </c>
      <c r="V933" s="147" t="s">
        <v>2300</v>
      </c>
      <c r="AB933" s="147" t="s">
        <v>4234</v>
      </c>
      <c r="AC933" s="147">
        <v>222</v>
      </c>
      <c r="AD933" s="223">
        <v>43311</v>
      </c>
      <c r="AE933" s="223">
        <v>43395</v>
      </c>
      <c r="AF933" s="147" t="s">
        <v>817</v>
      </c>
    </row>
    <row r="934" spans="16:32" x14ac:dyDescent="0.25">
      <c r="P934" s="147" t="s">
        <v>830</v>
      </c>
      <c r="Q934" s="147">
        <v>193</v>
      </c>
      <c r="R934" s="147"/>
      <c r="S934" s="147" t="s">
        <v>1580</v>
      </c>
      <c r="T934" s="147">
        <v>0</v>
      </c>
      <c r="U934" s="147" t="s">
        <v>1581</v>
      </c>
      <c r="V934" s="147" t="s">
        <v>2300</v>
      </c>
      <c r="AB934" s="147" t="s">
        <v>3008</v>
      </c>
      <c r="AC934" s="147">
        <v>222</v>
      </c>
      <c r="AD934" s="223">
        <v>43311</v>
      </c>
      <c r="AE934" s="223">
        <v>43395</v>
      </c>
      <c r="AF934" s="147" t="s">
        <v>817</v>
      </c>
    </row>
    <row r="935" spans="16:32" x14ac:dyDescent="0.25">
      <c r="P935" s="147" t="s">
        <v>830</v>
      </c>
      <c r="Q935" s="147">
        <v>193</v>
      </c>
      <c r="R935" s="147"/>
      <c r="S935" s="147" t="s">
        <v>1584</v>
      </c>
      <c r="T935" s="147">
        <v>0</v>
      </c>
      <c r="U935" s="147" t="s">
        <v>1585</v>
      </c>
      <c r="V935" s="147" t="s">
        <v>2300</v>
      </c>
      <c r="AB935" s="147" t="s">
        <v>4754</v>
      </c>
      <c r="AC935" s="147">
        <v>222</v>
      </c>
      <c r="AD935" s="223">
        <v>43311</v>
      </c>
      <c r="AE935" s="223">
        <v>43395</v>
      </c>
      <c r="AF935" s="147" t="s">
        <v>817</v>
      </c>
    </row>
    <row r="936" spans="16:32" x14ac:dyDescent="0.25">
      <c r="P936" s="147" t="s">
        <v>830</v>
      </c>
      <c r="Q936" s="147">
        <v>193</v>
      </c>
      <c r="R936" s="147"/>
      <c r="S936" s="147" t="s">
        <v>2353</v>
      </c>
      <c r="T936" s="147">
        <v>0</v>
      </c>
      <c r="U936" s="147" t="s">
        <v>2354</v>
      </c>
      <c r="V936" s="147" t="s">
        <v>2300</v>
      </c>
      <c r="AB936" s="147" t="s">
        <v>4999</v>
      </c>
      <c r="AC936" s="147">
        <v>222</v>
      </c>
      <c r="AD936" s="223">
        <v>43311</v>
      </c>
      <c r="AE936" s="223">
        <v>43395</v>
      </c>
      <c r="AF936" s="147" t="s">
        <v>817</v>
      </c>
    </row>
    <row r="937" spans="16:32" x14ac:dyDescent="0.25">
      <c r="P937" s="147" t="s">
        <v>830</v>
      </c>
      <c r="Q937" s="147">
        <v>193</v>
      </c>
      <c r="R937" s="147"/>
      <c r="S937" s="147" t="s">
        <v>2355</v>
      </c>
      <c r="T937" s="147">
        <v>0</v>
      </c>
      <c r="U937" s="147" t="s">
        <v>2356</v>
      </c>
      <c r="V937" s="147" t="s">
        <v>2300</v>
      </c>
      <c r="AB937" s="147" t="s">
        <v>3010</v>
      </c>
      <c r="AC937" s="147">
        <v>222</v>
      </c>
      <c r="AD937" s="223">
        <v>43311</v>
      </c>
      <c r="AE937" s="223">
        <v>43395</v>
      </c>
      <c r="AF937" s="147" t="s">
        <v>817</v>
      </c>
    </row>
    <row r="938" spans="16:32" x14ac:dyDescent="0.25">
      <c r="P938" s="147" t="s">
        <v>830</v>
      </c>
      <c r="Q938" s="147">
        <v>193</v>
      </c>
      <c r="R938" s="147"/>
      <c r="S938" s="147" t="s">
        <v>1594</v>
      </c>
      <c r="T938" s="147">
        <v>0</v>
      </c>
      <c r="U938" s="147" t="s">
        <v>1595</v>
      </c>
      <c r="V938" s="147" t="s">
        <v>2300</v>
      </c>
      <c r="AB938" s="147" t="s">
        <v>2492</v>
      </c>
      <c r="AC938" s="147">
        <v>222</v>
      </c>
      <c r="AD938" s="223">
        <v>43311</v>
      </c>
      <c r="AE938" s="223">
        <v>43395</v>
      </c>
      <c r="AF938" s="147" t="s">
        <v>817</v>
      </c>
    </row>
    <row r="939" spans="16:32" x14ac:dyDescent="0.25">
      <c r="P939" s="147" t="s">
        <v>830</v>
      </c>
      <c r="Q939" s="147">
        <v>193</v>
      </c>
      <c r="R939" s="147"/>
      <c r="S939" s="147" t="s">
        <v>1596</v>
      </c>
      <c r="T939" s="147">
        <v>0</v>
      </c>
      <c r="U939" s="147" t="s">
        <v>1597</v>
      </c>
      <c r="V939" s="147" t="s">
        <v>2300</v>
      </c>
      <c r="AB939" s="147" t="s">
        <v>2089</v>
      </c>
      <c r="AC939" s="147">
        <v>222</v>
      </c>
      <c r="AD939" s="223">
        <v>43311</v>
      </c>
      <c r="AE939" s="223">
        <v>43395</v>
      </c>
      <c r="AF939" s="147" t="s">
        <v>817</v>
      </c>
    </row>
    <row r="940" spans="16:32" x14ac:dyDescent="0.25">
      <c r="P940" s="147" t="s">
        <v>830</v>
      </c>
      <c r="Q940" s="147">
        <v>193</v>
      </c>
      <c r="R940" s="147"/>
      <c r="S940" s="147" t="s">
        <v>1598</v>
      </c>
      <c r="T940" s="147">
        <v>0</v>
      </c>
      <c r="U940" s="147" t="s">
        <v>1599</v>
      </c>
      <c r="V940" s="147" t="s">
        <v>2300</v>
      </c>
      <c r="AB940" s="147" t="s">
        <v>3838</v>
      </c>
      <c r="AC940" s="147">
        <v>222</v>
      </c>
      <c r="AD940" s="223">
        <v>43311</v>
      </c>
      <c r="AE940" s="223">
        <v>43395</v>
      </c>
      <c r="AF940" s="147" t="s">
        <v>817</v>
      </c>
    </row>
    <row r="941" spans="16:32" x14ac:dyDescent="0.25">
      <c r="P941" s="147" t="s">
        <v>830</v>
      </c>
      <c r="Q941" s="147">
        <v>193</v>
      </c>
      <c r="R941" s="147"/>
      <c r="S941" s="147" t="s">
        <v>1600</v>
      </c>
      <c r="T941" s="147">
        <v>0</v>
      </c>
      <c r="U941" s="147" t="s">
        <v>1601</v>
      </c>
      <c r="V941" s="147" t="s">
        <v>2300</v>
      </c>
      <c r="AB941" s="147" t="s">
        <v>2775</v>
      </c>
      <c r="AC941" s="147">
        <v>222</v>
      </c>
      <c r="AD941" s="223">
        <v>43311</v>
      </c>
      <c r="AE941" s="223">
        <v>43395</v>
      </c>
      <c r="AF941" s="147" t="s">
        <v>817</v>
      </c>
    </row>
    <row r="942" spans="16:32" x14ac:dyDescent="0.25">
      <c r="P942" s="147" t="s">
        <v>830</v>
      </c>
      <c r="Q942" s="147">
        <v>193</v>
      </c>
      <c r="R942" s="147"/>
      <c r="S942" s="147" t="s">
        <v>2357</v>
      </c>
      <c r="T942" s="147">
        <v>0</v>
      </c>
      <c r="U942" s="147" t="s">
        <v>2358</v>
      </c>
      <c r="V942" s="147" t="s">
        <v>2300</v>
      </c>
      <c r="AB942" s="147" t="s">
        <v>3287</v>
      </c>
      <c r="AC942" s="147">
        <v>222</v>
      </c>
      <c r="AD942" s="223">
        <v>43311</v>
      </c>
      <c r="AE942" s="223">
        <v>43395</v>
      </c>
      <c r="AF942" s="147" t="s">
        <v>817</v>
      </c>
    </row>
    <row r="943" spans="16:32" x14ac:dyDescent="0.25">
      <c r="P943" s="147" t="s">
        <v>830</v>
      </c>
      <c r="Q943" s="147">
        <v>193</v>
      </c>
      <c r="R943" s="147"/>
      <c r="S943" s="147" t="s">
        <v>1604</v>
      </c>
      <c r="T943" s="147">
        <v>0</v>
      </c>
      <c r="U943" s="147" t="s">
        <v>1605</v>
      </c>
      <c r="V943" s="147" t="s">
        <v>2300</v>
      </c>
      <c r="AB943" s="147" t="s">
        <v>3421</v>
      </c>
      <c r="AC943" s="147">
        <v>222</v>
      </c>
      <c r="AD943" s="223">
        <v>43311</v>
      </c>
      <c r="AE943" s="223">
        <v>43395</v>
      </c>
      <c r="AF943" s="147" t="s">
        <v>817</v>
      </c>
    </row>
    <row r="944" spans="16:32" x14ac:dyDescent="0.25">
      <c r="P944" s="147" t="s">
        <v>830</v>
      </c>
      <c r="Q944" s="147">
        <v>193</v>
      </c>
      <c r="R944" s="147"/>
      <c r="S944" s="147" t="s">
        <v>2359</v>
      </c>
      <c r="T944" s="147">
        <v>0</v>
      </c>
      <c r="U944" s="147" t="s">
        <v>2360</v>
      </c>
      <c r="V944" s="147" t="s">
        <v>2300</v>
      </c>
      <c r="AB944" s="147" t="s">
        <v>2095</v>
      </c>
      <c r="AC944" s="147">
        <v>222</v>
      </c>
      <c r="AD944" s="223">
        <v>43311</v>
      </c>
      <c r="AE944" s="223">
        <v>43395</v>
      </c>
      <c r="AF944" s="147" t="s">
        <v>817</v>
      </c>
    </row>
    <row r="945" spans="16:32" x14ac:dyDescent="0.25">
      <c r="P945" s="147" t="s">
        <v>830</v>
      </c>
      <c r="Q945" s="147">
        <v>193</v>
      </c>
      <c r="R945" s="147"/>
      <c r="S945" s="147" t="s">
        <v>1608</v>
      </c>
      <c r="T945" s="147">
        <v>0</v>
      </c>
      <c r="U945" s="147" t="s">
        <v>1609</v>
      </c>
      <c r="V945" s="147" t="s">
        <v>2300</v>
      </c>
      <c r="AB945" s="147" t="s">
        <v>2097</v>
      </c>
      <c r="AC945" s="147">
        <v>222</v>
      </c>
      <c r="AD945" s="223">
        <v>43311</v>
      </c>
      <c r="AE945" s="223">
        <v>43395</v>
      </c>
      <c r="AF945" s="147" t="s">
        <v>817</v>
      </c>
    </row>
    <row r="946" spans="16:32" x14ac:dyDescent="0.25">
      <c r="P946" s="147" t="s">
        <v>830</v>
      </c>
      <c r="Q946" s="147">
        <v>193</v>
      </c>
      <c r="R946" s="147"/>
      <c r="S946" s="147" t="s">
        <v>1610</v>
      </c>
      <c r="T946" s="147">
        <v>0</v>
      </c>
      <c r="U946" s="147" t="s">
        <v>1611</v>
      </c>
      <c r="V946" s="147" t="s">
        <v>2300</v>
      </c>
      <c r="AB946" s="147" t="s">
        <v>2496</v>
      </c>
      <c r="AC946" s="147">
        <v>222</v>
      </c>
      <c r="AD946" s="223">
        <v>43311</v>
      </c>
      <c r="AE946" s="223">
        <v>43395</v>
      </c>
      <c r="AF946" s="147" t="s">
        <v>817</v>
      </c>
    </row>
    <row r="947" spans="16:32" x14ac:dyDescent="0.25">
      <c r="P947" s="147" t="s">
        <v>830</v>
      </c>
      <c r="Q947" s="147">
        <v>193</v>
      </c>
      <c r="R947" s="147"/>
      <c r="S947" s="147" t="s">
        <v>1612</v>
      </c>
      <c r="T947" s="147">
        <v>0</v>
      </c>
      <c r="U947" s="147" t="s">
        <v>1613</v>
      </c>
      <c r="V947" s="147" t="s">
        <v>2300</v>
      </c>
      <c r="AB947" s="147" t="s">
        <v>2777</v>
      </c>
      <c r="AC947" s="147">
        <v>222</v>
      </c>
      <c r="AD947" s="223">
        <v>43311</v>
      </c>
      <c r="AE947" s="223">
        <v>43395</v>
      </c>
      <c r="AF947" s="147" t="s">
        <v>817</v>
      </c>
    </row>
    <row r="948" spans="16:32" x14ac:dyDescent="0.25">
      <c r="P948" s="147" t="s">
        <v>830</v>
      </c>
      <c r="Q948" s="147">
        <v>193</v>
      </c>
      <c r="R948" s="147"/>
      <c r="S948" s="147" t="s">
        <v>2361</v>
      </c>
      <c r="T948" s="147">
        <v>0</v>
      </c>
      <c r="U948" s="147" t="s">
        <v>2362</v>
      </c>
      <c r="V948" s="147" t="s">
        <v>2300</v>
      </c>
      <c r="AB948" s="147" t="s">
        <v>2099</v>
      </c>
      <c r="AC948" s="147">
        <v>222</v>
      </c>
      <c r="AD948" s="223">
        <v>43311</v>
      </c>
      <c r="AE948" s="223">
        <v>43395</v>
      </c>
      <c r="AF948" s="147" t="s">
        <v>817</v>
      </c>
    </row>
    <row r="949" spans="16:32" x14ac:dyDescent="0.25">
      <c r="P949" s="147" t="s">
        <v>830</v>
      </c>
      <c r="Q949" s="147">
        <v>193</v>
      </c>
      <c r="R949" s="147"/>
      <c r="S949" s="147" t="s">
        <v>1618</v>
      </c>
      <c r="T949" s="147">
        <v>0</v>
      </c>
      <c r="U949" s="147" t="s">
        <v>1619</v>
      </c>
      <c r="V949" s="147" t="s">
        <v>2300</v>
      </c>
      <c r="AB949" s="147" t="s">
        <v>2502</v>
      </c>
      <c r="AC949" s="147">
        <v>222</v>
      </c>
      <c r="AD949" s="223">
        <v>43311</v>
      </c>
      <c r="AE949" s="223">
        <v>43395</v>
      </c>
      <c r="AF949" s="147" t="s">
        <v>817</v>
      </c>
    </row>
    <row r="950" spans="16:32" x14ac:dyDescent="0.25">
      <c r="P950" s="147" t="s">
        <v>830</v>
      </c>
      <c r="Q950" s="147">
        <v>193</v>
      </c>
      <c r="R950" s="147"/>
      <c r="S950" s="147" t="s">
        <v>1620</v>
      </c>
      <c r="T950" s="147">
        <v>0</v>
      </c>
      <c r="U950" s="147" t="s">
        <v>1621</v>
      </c>
      <c r="V950" s="147" t="s">
        <v>2300</v>
      </c>
      <c r="AB950" s="147" t="s">
        <v>3016</v>
      </c>
      <c r="AC950" s="147">
        <v>222</v>
      </c>
      <c r="AD950" s="223">
        <v>43311</v>
      </c>
      <c r="AE950" s="223">
        <v>43395</v>
      </c>
      <c r="AF950" s="147" t="s">
        <v>817</v>
      </c>
    </row>
    <row r="951" spans="16:32" x14ac:dyDescent="0.25">
      <c r="P951" s="147" t="s">
        <v>830</v>
      </c>
      <c r="Q951" s="147">
        <v>193</v>
      </c>
      <c r="R951" s="147"/>
      <c r="S951" s="147" t="s">
        <v>2363</v>
      </c>
      <c r="T951" s="147">
        <v>0</v>
      </c>
      <c r="U951" s="147" t="s">
        <v>2364</v>
      </c>
      <c r="V951" s="147" t="s">
        <v>2300</v>
      </c>
      <c r="AB951" s="147" t="s">
        <v>3018</v>
      </c>
      <c r="AC951" s="147">
        <v>222</v>
      </c>
      <c r="AD951" s="223">
        <v>43311</v>
      </c>
      <c r="AE951" s="223">
        <v>43395</v>
      </c>
      <c r="AF951" s="147" t="s">
        <v>817</v>
      </c>
    </row>
    <row r="952" spans="16:32" x14ac:dyDescent="0.25">
      <c r="P952" s="147" t="s">
        <v>830</v>
      </c>
      <c r="Q952" s="147">
        <v>193</v>
      </c>
      <c r="R952" s="147"/>
      <c r="S952" s="147" t="s">
        <v>2365</v>
      </c>
      <c r="T952" s="147">
        <v>0</v>
      </c>
      <c r="U952" s="147" t="s">
        <v>2366</v>
      </c>
      <c r="V952" s="147" t="s">
        <v>2300</v>
      </c>
      <c r="AB952" s="147" t="s">
        <v>2781</v>
      </c>
      <c r="AC952" s="147">
        <v>222</v>
      </c>
      <c r="AD952" s="223">
        <v>43311</v>
      </c>
      <c r="AE952" s="223">
        <v>43395</v>
      </c>
      <c r="AF952" s="147" t="s">
        <v>817</v>
      </c>
    </row>
    <row r="953" spans="16:32" x14ac:dyDescent="0.25">
      <c r="P953" s="147" t="s">
        <v>830</v>
      </c>
      <c r="Q953" s="147">
        <v>193</v>
      </c>
      <c r="R953" s="147"/>
      <c r="S953" s="147" t="s">
        <v>1622</v>
      </c>
      <c r="T953" s="147">
        <v>0</v>
      </c>
      <c r="U953" s="147" t="s">
        <v>1623</v>
      </c>
      <c r="V953" s="147" t="s">
        <v>2300</v>
      </c>
      <c r="AB953" s="147" t="s">
        <v>2115</v>
      </c>
      <c r="AC953" s="147">
        <v>222</v>
      </c>
      <c r="AD953" s="223">
        <v>43311</v>
      </c>
      <c r="AE953" s="223">
        <v>43395</v>
      </c>
      <c r="AF953" s="147" t="s">
        <v>817</v>
      </c>
    </row>
    <row r="954" spans="16:32" x14ac:dyDescent="0.25">
      <c r="P954" s="147" t="s">
        <v>830</v>
      </c>
      <c r="Q954" s="147">
        <v>193</v>
      </c>
      <c r="R954" s="147"/>
      <c r="S954" s="147" t="s">
        <v>1624</v>
      </c>
      <c r="T954" s="147">
        <v>0</v>
      </c>
      <c r="U954" s="147" t="s">
        <v>1625</v>
      </c>
      <c r="V954" s="147" t="s">
        <v>2300</v>
      </c>
      <c r="AB954" s="147" t="s">
        <v>5001</v>
      </c>
      <c r="AC954" s="147">
        <v>222</v>
      </c>
      <c r="AD954" s="223">
        <v>43311</v>
      </c>
      <c r="AE954" s="223">
        <v>43395</v>
      </c>
      <c r="AF954" s="147" t="s">
        <v>817</v>
      </c>
    </row>
    <row r="955" spans="16:32" x14ac:dyDescent="0.25">
      <c r="P955" s="147" t="s">
        <v>830</v>
      </c>
      <c r="Q955" s="147">
        <v>193</v>
      </c>
      <c r="R955" s="147"/>
      <c r="S955" s="147" t="s">
        <v>1628</v>
      </c>
      <c r="T955" s="147">
        <v>0</v>
      </c>
      <c r="U955" s="147" t="s">
        <v>1629</v>
      </c>
      <c r="V955" s="147" t="s">
        <v>2300</v>
      </c>
      <c r="AB955" s="147" t="s">
        <v>2119</v>
      </c>
      <c r="AC955" s="147">
        <v>222</v>
      </c>
      <c r="AD955" s="223">
        <v>43311</v>
      </c>
      <c r="AE955" s="223">
        <v>43395</v>
      </c>
      <c r="AF955" s="147" t="s">
        <v>817</v>
      </c>
    </row>
    <row r="956" spans="16:32" x14ac:dyDescent="0.25">
      <c r="P956" s="147" t="s">
        <v>830</v>
      </c>
      <c r="Q956" s="147">
        <v>193</v>
      </c>
      <c r="R956" s="147"/>
      <c r="S956" s="147" t="s">
        <v>1634</v>
      </c>
      <c r="T956" s="147">
        <v>0</v>
      </c>
      <c r="U956" s="147" t="s">
        <v>1635</v>
      </c>
      <c r="V956" s="147" t="s">
        <v>2300</v>
      </c>
      <c r="AB956" s="147" t="s">
        <v>2504</v>
      </c>
      <c r="AC956" s="147">
        <v>222</v>
      </c>
      <c r="AD956" s="223">
        <v>43311</v>
      </c>
      <c r="AE956" s="223">
        <v>43395</v>
      </c>
      <c r="AF956" s="147" t="s">
        <v>817</v>
      </c>
    </row>
    <row r="957" spans="16:32" x14ac:dyDescent="0.25">
      <c r="P957" s="147" t="s">
        <v>830</v>
      </c>
      <c r="Q957" s="147">
        <v>193</v>
      </c>
      <c r="R957" s="147"/>
      <c r="S957" s="147" t="s">
        <v>2367</v>
      </c>
      <c r="T957" s="147">
        <v>0</v>
      </c>
      <c r="U957" s="147" t="s">
        <v>2368</v>
      </c>
      <c r="V957" s="147" t="s">
        <v>2300</v>
      </c>
      <c r="AB957" s="147" t="s">
        <v>5003</v>
      </c>
      <c r="AC957" s="147">
        <v>222</v>
      </c>
      <c r="AD957" s="223">
        <v>43311</v>
      </c>
      <c r="AE957" s="223">
        <v>43395</v>
      </c>
      <c r="AF957" s="147" t="s">
        <v>817</v>
      </c>
    </row>
    <row r="958" spans="16:32" x14ac:dyDescent="0.25">
      <c r="P958" s="147" t="s">
        <v>830</v>
      </c>
      <c r="Q958" s="147">
        <v>193</v>
      </c>
      <c r="R958" s="147"/>
      <c r="S958" s="147" t="s">
        <v>1638</v>
      </c>
      <c r="T958" s="147">
        <v>0</v>
      </c>
      <c r="U958" s="147" t="s">
        <v>1639</v>
      </c>
      <c r="V958" s="147" t="s">
        <v>2300</v>
      </c>
      <c r="AB958" s="147" t="s">
        <v>3289</v>
      </c>
      <c r="AC958" s="147">
        <v>222</v>
      </c>
      <c r="AD958" s="223">
        <v>43311</v>
      </c>
      <c r="AE958" s="223">
        <v>43395</v>
      </c>
      <c r="AF958" s="147" t="s">
        <v>817</v>
      </c>
    </row>
    <row r="959" spans="16:32" x14ac:dyDescent="0.25">
      <c r="P959" s="147" t="s">
        <v>830</v>
      </c>
      <c r="Q959" s="147">
        <v>193</v>
      </c>
      <c r="R959" s="147"/>
      <c r="S959" s="147" t="s">
        <v>2369</v>
      </c>
      <c r="T959" s="147">
        <v>0</v>
      </c>
      <c r="U959" s="147" t="s">
        <v>2370</v>
      </c>
      <c r="V959" s="147" t="s">
        <v>2300</v>
      </c>
      <c r="AB959" s="147" t="s">
        <v>3022</v>
      </c>
      <c r="AC959" s="147">
        <v>222</v>
      </c>
      <c r="AD959" s="223">
        <v>43311</v>
      </c>
      <c r="AE959" s="223">
        <v>43395</v>
      </c>
      <c r="AF959" s="147" t="s">
        <v>817</v>
      </c>
    </row>
    <row r="960" spans="16:32" x14ac:dyDescent="0.25">
      <c r="P960" s="147" t="s">
        <v>830</v>
      </c>
      <c r="Q960" s="147">
        <v>193</v>
      </c>
      <c r="R960" s="147"/>
      <c r="S960" s="147" t="s">
        <v>1644</v>
      </c>
      <c r="T960" s="147">
        <v>0</v>
      </c>
      <c r="U960" s="147" t="s">
        <v>1645</v>
      </c>
      <c r="V960" s="147" t="s">
        <v>2300</v>
      </c>
      <c r="AB960" s="147" t="s">
        <v>3609</v>
      </c>
      <c r="AC960" s="147">
        <v>222</v>
      </c>
      <c r="AD960" s="223">
        <v>43311</v>
      </c>
      <c r="AE960" s="223">
        <v>43395</v>
      </c>
      <c r="AF960" s="147" t="s">
        <v>817</v>
      </c>
    </row>
    <row r="961" spans="16:32" x14ac:dyDescent="0.25">
      <c r="P961" s="147" t="s">
        <v>830</v>
      </c>
      <c r="Q961" s="147">
        <v>193</v>
      </c>
      <c r="R961" s="147"/>
      <c r="S961" s="147" t="s">
        <v>1646</v>
      </c>
      <c r="T961" s="147">
        <v>0</v>
      </c>
      <c r="U961" s="147" t="s">
        <v>1647</v>
      </c>
      <c r="V961" s="147" t="s">
        <v>2300</v>
      </c>
      <c r="AB961" s="147" t="s">
        <v>5005</v>
      </c>
      <c r="AC961" s="147">
        <v>222</v>
      </c>
      <c r="AD961" s="223">
        <v>43311</v>
      </c>
      <c r="AE961" s="223">
        <v>43395</v>
      </c>
      <c r="AF961" s="147" t="s">
        <v>817</v>
      </c>
    </row>
    <row r="962" spans="16:32" x14ac:dyDescent="0.25">
      <c r="P962" s="147" t="s">
        <v>830</v>
      </c>
      <c r="Q962" s="147">
        <v>193</v>
      </c>
      <c r="R962" s="147"/>
      <c r="S962" s="147" t="s">
        <v>1652</v>
      </c>
      <c r="T962" s="147">
        <v>0</v>
      </c>
      <c r="U962" s="147" t="s">
        <v>1653</v>
      </c>
      <c r="V962" s="147" t="s">
        <v>2300</v>
      </c>
      <c r="AB962" s="147" t="s">
        <v>2506</v>
      </c>
      <c r="AC962" s="147">
        <v>222</v>
      </c>
      <c r="AD962" s="223">
        <v>43311</v>
      </c>
      <c r="AE962" s="223">
        <v>43395</v>
      </c>
      <c r="AF962" s="147" t="s">
        <v>817</v>
      </c>
    </row>
    <row r="963" spans="16:32" x14ac:dyDescent="0.25">
      <c r="P963" s="147" t="s">
        <v>830</v>
      </c>
      <c r="Q963" s="147">
        <v>193</v>
      </c>
      <c r="R963" s="147"/>
      <c r="S963" s="147" t="s">
        <v>1658</v>
      </c>
      <c r="T963" s="147">
        <v>0</v>
      </c>
      <c r="U963" s="147" t="s">
        <v>1659</v>
      </c>
      <c r="V963" s="147" t="s">
        <v>2300</v>
      </c>
      <c r="AB963" s="147" t="s">
        <v>2123</v>
      </c>
      <c r="AC963" s="147">
        <v>222</v>
      </c>
      <c r="AD963" s="223">
        <v>43311</v>
      </c>
      <c r="AE963" s="223">
        <v>43395</v>
      </c>
      <c r="AF963" s="147" t="s">
        <v>817</v>
      </c>
    </row>
    <row r="964" spans="16:32" x14ac:dyDescent="0.25">
      <c r="P964" s="147" t="s">
        <v>830</v>
      </c>
      <c r="Q964" s="147">
        <v>193</v>
      </c>
      <c r="R964" s="147"/>
      <c r="S964" s="147" t="s">
        <v>1660</v>
      </c>
      <c r="T964" s="147">
        <v>0</v>
      </c>
      <c r="U964" s="147" t="s">
        <v>1661</v>
      </c>
      <c r="V964" s="147" t="s">
        <v>2300</v>
      </c>
      <c r="AB964" s="147" t="s">
        <v>2125</v>
      </c>
      <c r="AC964" s="147">
        <v>222</v>
      </c>
      <c r="AD964" s="223">
        <v>43311</v>
      </c>
      <c r="AE964" s="223">
        <v>43395</v>
      </c>
      <c r="AF964" s="147" t="s">
        <v>817</v>
      </c>
    </row>
    <row r="965" spans="16:32" x14ac:dyDescent="0.25">
      <c r="P965" s="147" t="s">
        <v>830</v>
      </c>
      <c r="Q965" s="147">
        <v>193</v>
      </c>
      <c r="R965" s="147"/>
      <c r="S965" s="147" t="s">
        <v>2371</v>
      </c>
      <c r="T965" s="147">
        <v>0</v>
      </c>
      <c r="U965" s="147" t="s">
        <v>2372</v>
      </c>
      <c r="V965" s="147" t="s">
        <v>2300</v>
      </c>
      <c r="AB965" s="147" t="s">
        <v>2508</v>
      </c>
      <c r="AC965" s="147">
        <v>222</v>
      </c>
      <c r="AD965" s="223">
        <v>43311</v>
      </c>
      <c r="AE965" s="223">
        <v>43395</v>
      </c>
      <c r="AF965" s="147" t="s">
        <v>817</v>
      </c>
    </row>
    <row r="966" spans="16:32" x14ac:dyDescent="0.25">
      <c r="P966" s="147" t="s">
        <v>830</v>
      </c>
      <c r="Q966" s="147">
        <v>193</v>
      </c>
      <c r="R966" s="147"/>
      <c r="S966" s="147" t="s">
        <v>1666</v>
      </c>
      <c r="T966" s="147">
        <v>0</v>
      </c>
      <c r="U966" s="147" t="s">
        <v>1667</v>
      </c>
      <c r="V966" s="147" t="s">
        <v>2300</v>
      </c>
      <c r="AB966" s="147" t="s">
        <v>3611</v>
      </c>
      <c r="AC966" s="147">
        <v>222</v>
      </c>
      <c r="AD966" s="223">
        <v>43311</v>
      </c>
      <c r="AE966" s="223">
        <v>43395</v>
      </c>
      <c r="AF966" s="147" t="s">
        <v>817</v>
      </c>
    </row>
    <row r="967" spans="16:32" x14ac:dyDescent="0.25">
      <c r="P967" s="147" t="s">
        <v>830</v>
      </c>
      <c r="Q967" s="147">
        <v>193</v>
      </c>
      <c r="R967" s="147"/>
      <c r="S967" s="147" t="s">
        <v>1670</v>
      </c>
      <c r="T967" s="147">
        <v>0</v>
      </c>
      <c r="U967" s="147" t="s">
        <v>1671</v>
      </c>
      <c r="V967" s="147" t="s">
        <v>2300</v>
      </c>
      <c r="AB967" s="147" t="s">
        <v>4236</v>
      </c>
      <c r="AC967" s="147">
        <v>222</v>
      </c>
      <c r="AD967" s="223">
        <v>43311</v>
      </c>
      <c r="AE967" s="223">
        <v>43395</v>
      </c>
      <c r="AF967" s="147" t="s">
        <v>817</v>
      </c>
    </row>
    <row r="968" spans="16:32" x14ac:dyDescent="0.25">
      <c r="P968" s="147" t="s">
        <v>830</v>
      </c>
      <c r="Q968" s="147">
        <v>193</v>
      </c>
      <c r="R968" s="147"/>
      <c r="S968" s="147" t="s">
        <v>1672</v>
      </c>
      <c r="T968" s="147">
        <v>0</v>
      </c>
      <c r="U968" s="147" t="s">
        <v>1673</v>
      </c>
      <c r="V968" s="147" t="s">
        <v>2300</v>
      </c>
      <c r="AB968" s="147" t="s">
        <v>2129</v>
      </c>
      <c r="AC968" s="147">
        <v>222</v>
      </c>
      <c r="AD968" s="223">
        <v>43311</v>
      </c>
      <c r="AE968" s="223">
        <v>43395</v>
      </c>
      <c r="AF968" s="147" t="s">
        <v>817</v>
      </c>
    </row>
    <row r="969" spans="16:32" x14ac:dyDescent="0.25">
      <c r="P969" s="147" t="s">
        <v>830</v>
      </c>
      <c r="Q969" s="147">
        <v>193</v>
      </c>
      <c r="R969" s="147"/>
      <c r="S969" s="147" t="s">
        <v>1674</v>
      </c>
      <c r="T969" s="147">
        <v>0</v>
      </c>
      <c r="U969" s="147" t="s">
        <v>1675</v>
      </c>
      <c r="V969" s="147" t="s">
        <v>2300</v>
      </c>
      <c r="AB969" s="147" t="s">
        <v>2131</v>
      </c>
      <c r="AC969" s="147">
        <v>222</v>
      </c>
      <c r="AD969" s="223">
        <v>43311</v>
      </c>
      <c r="AE969" s="223">
        <v>43395</v>
      </c>
      <c r="AF969" s="147" t="s">
        <v>817</v>
      </c>
    </row>
    <row r="970" spans="16:32" x14ac:dyDescent="0.25">
      <c r="P970" s="147" t="s">
        <v>830</v>
      </c>
      <c r="Q970" s="147">
        <v>193</v>
      </c>
      <c r="R970" s="147"/>
      <c r="S970" s="147" t="s">
        <v>1676</v>
      </c>
      <c r="T970" s="147">
        <v>0</v>
      </c>
      <c r="U970" s="147" t="s">
        <v>1677</v>
      </c>
      <c r="V970" s="147" t="s">
        <v>2300</v>
      </c>
      <c r="AB970" s="147" t="s">
        <v>2510</v>
      </c>
      <c r="AC970" s="147">
        <v>222</v>
      </c>
      <c r="AD970" s="223">
        <v>43311</v>
      </c>
      <c r="AE970" s="223">
        <v>43395</v>
      </c>
      <c r="AF970" s="147" t="s">
        <v>817</v>
      </c>
    </row>
    <row r="971" spans="16:32" x14ac:dyDescent="0.25">
      <c r="P971" s="147" t="s">
        <v>830</v>
      </c>
      <c r="Q971" s="147">
        <v>193</v>
      </c>
      <c r="R971" s="147"/>
      <c r="S971" s="147" t="s">
        <v>1680</v>
      </c>
      <c r="T971" s="147">
        <v>0</v>
      </c>
      <c r="U971" s="147" t="s">
        <v>1681</v>
      </c>
      <c r="V971" s="147" t="s">
        <v>2300</v>
      </c>
      <c r="AB971" s="147" t="s">
        <v>2133</v>
      </c>
      <c r="AC971" s="147">
        <v>222</v>
      </c>
      <c r="AD971" s="223">
        <v>43311</v>
      </c>
      <c r="AE971" s="223">
        <v>43395</v>
      </c>
      <c r="AF971" s="147" t="s">
        <v>817</v>
      </c>
    </row>
    <row r="972" spans="16:32" x14ac:dyDescent="0.25">
      <c r="P972" s="147" t="s">
        <v>830</v>
      </c>
      <c r="Q972" s="147">
        <v>193</v>
      </c>
      <c r="R972" s="147"/>
      <c r="S972" s="147" t="s">
        <v>1682</v>
      </c>
      <c r="T972" s="147">
        <v>0</v>
      </c>
      <c r="U972" s="147" t="s">
        <v>1683</v>
      </c>
      <c r="V972" s="147" t="s">
        <v>2300</v>
      </c>
      <c r="AB972" s="147" t="s">
        <v>2135</v>
      </c>
      <c r="AC972" s="147">
        <v>222</v>
      </c>
      <c r="AD972" s="223">
        <v>43311</v>
      </c>
      <c r="AE972" s="223">
        <v>43395</v>
      </c>
      <c r="AF972" s="147" t="s">
        <v>817</v>
      </c>
    </row>
    <row r="973" spans="16:32" x14ac:dyDescent="0.25">
      <c r="P973" s="147" t="s">
        <v>830</v>
      </c>
      <c r="Q973" s="147">
        <v>193</v>
      </c>
      <c r="R973" s="147"/>
      <c r="S973" s="147" t="s">
        <v>1684</v>
      </c>
      <c r="T973" s="147">
        <v>0</v>
      </c>
      <c r="U973" s="147" t="s">
        <v>1685</v>
      </c>
      <c r="V973" s="147" t="s">
        <v>2300</v>
      </c>
      <c r="AB973" s="147" t="s">
        <v>2137</v>
      </c>
      <c r="AC973" s="147">
        <v>222</v>
      </c>
      <c r="AD973" s="223">
        <v>43311</v>
      </c>
      <c r="AE973" s="223">
        <v>43395</v>
      </c>
      <c r="AF973" s="147" t="s">
        <v>817</v>
      </c>
    </row>
    <row r="974" spans="16:32" x14ac:dyDescent="0.25">
      <c r="P974" s="147" t="s">
        <v>830</v>
      </c>
      <c r="Q974" s="147">
        <v>193</v>
      </c>
      <c r="R974" s="147"/>
      <c r="S974" s="147" t="s">
        <v>1686</v>
      </c>
      <c r="T974" s="147">
        <v>0</v>
      </c>
      <c r="U974" s="147" t="s">
        <v>1687</v>
      </c>
      <c r="V974" s="147" t="s">
        <v>2300</v>
      </c>
      <c r="AB974" s="147" t="s">
        <v>3840</v>
      </c>
      <c r="AC974" s="147">
        <v>222</v>
      </c>
      <c r="AD974" s="223">
        <v>43311</v>
      </c>
      <c r="AE974" s="223">
        <v>43395</v>
      </c>
      <c r="AF974" s="147" t="s">
        <v>817</v>
      </c>
    </row>
    <row r="975" spans="16:32" x14ac:dyDescent="0.25">
      <c r="P975" s="147" t="s">
        <v>830</v>
      </c>
      <c r="Q975" s="147">
        <v>193</v>
      </c>
      <c r="R975" s="147"/>
      <c r="S975" s="147" t="s">
        <v>2373</v>
      </c>
      <c r="T975" s="147">
        <v>0</v>
      </c>
      <c r="U975" s="147" t="s">
        <v>2374</v>
      </c>
      <c r="V975" s="147" t="s">
        <v>2300</v>
      </c>
      <c r="AB975" s="147" t="s">
        <v>2787</v>
      </c>
      <c r="AC975" s="147">
        <v>222</v>
      </c>
      <c r="AD975" s="223">
        <v>43311</v>
      </c>
      <c r="AE975" s="223">
        <v>43395</v>
      </c>
      <c r="AF975" s="147" t="s">
        <v>817</v>
      </c>
    </row>
    <row r="976" spans="16:32" x14ac:dyDescent="0.25">
      <c r="P976" s="147" t="s">
        <v>830</v>
      </c>
      <c r="Q976" s="147">
        <v>193</v>
      </c>
      <c r="R976" s="147"/>
      <c r="S976" s="147" t="s">
        <v>1690</v>
      </c>
      <c r="T976" s="147">
        <v>0</v>
      </c>
      <c r="U976" s="147" t="s">
        <v>1691</v>
      </c>
      <c r="V976" s="147" t="s">
        <v>2300</v>
      </c>
      <c r="AB976" s="147" t="s">
        <v>4238</v>
      </c>
      <c r="AC976" s="147">
        <v>222</v>
      </c>
      <c r="AD976" s="223">
        <v>43311</v>
      </c>
      <c r="AE976" s="223">
        <v>43395</v>
      </c>
      <c r="AF976" s="147" t="s">
        <v>817</v>
      </c>
    </row>
    <row r="977" spans="16:32" x14ac:dyDescent="0.25">
      <c r="P977" s="147" t="s">
        <v>830</v>
      </c>
      <c r="Q977" s="147">
        <v>193</v>
      </c>
      <c r="R977" s="147"/>
      <c r="S977" s="147" t="s">
        <v>1692</v>
      </c>
      <c r="T977" s="147">
        <v>0</v>
      </c>
      <c r="U977" s="147" t="s">
        <v>1693</v>
      </c>
      <c r="V977" s="147" t="s">
        <v>2300</v>
      </c>
      <c r="AB977" s="147" t="s">
        <v>4756</v>
      </c>
      <c r="AC977" s="147">
        <v>222</v>
      </c>
      <c r="AD977" s="223">
        <v>43311</v>
      </c>
      <c r="AE977" s="223">
        <v>43395</v>
      </c>
      <c r="AF977" s="147" t="s">
        <v>817</v>
      </c>
    </row>
    <row r="978" spans="16:32" x14ac:dyDescent="0.25">
      <c r="P978" s="147" t="s">
        <v>830</v>
      </c>
      <c r="Q978" s="147">
        <v>193</v>
      </c>
      <c r="R978" s="147"/>
      <c r="S978" s="147" t="s">
        <v>2375</v>
      </c>
      <c r="T978" s="147">
        <v>0</v>
      </c>
      <c r="U978" s="147" t="s">
        <v>2376</v>
      </c>
      <c r="V978" s="147" t="s">
        <v>2300</v>
      </c>
      <c r="AB978" s="147" t="s">
        <v>2145</v>
      </c>
      <c r="AC978" s="147">
        <v>222</v>
      </c>
      <c r="AD978" s="223">
        <v>43311</v>
      </c>
      <c r="AE978" s="223">
        <v>43395</v>
      </c>
      <c r="AF978" s="147" t="s">
        <v>817</v>
      </c>
    </row>
    <row r="979" spans="16:32" x14ac:dyDescent="0.25">
      <c r="P979" s="147" t="s">
        <v>830</v>
      </c>
      <c r="Q979" s="147">
        <v>193</v>
      </c>
      <c r="R979" s="147"/>
      <c r="S979" s="147" t="s">
        <v>1694</v>
      </c>
      <c r="T979" s="147">
        <v>0</v>
      </c>
      <c r="U979" s="147" t="s">
        <v>1695</v>
      </c>
      <c r="V979" s="147" t="s">
        <v>2300</v>
      </c>
      <c r="AB979" s="147" t="s">
        <v>2514</v>
      </c>
      <c r="AC979" s="147">
        <v>222</v>
      </c>
      <c r="AD979" s="223">
        <v>43311</v>
      </c>
      <c r="AE979" s="223">
        <v>43395</v>
      </c>
      <c r="AF979" s="147" t="s">
        <v>817</v>
      </c>
    </row>
    <row r="980" spans="16:32" x14ac:dyDescent="0.25">
      <c r="P980" s="147" t="s">
        <v>830</v>
      </c>
      <c r="Q980" s="147">
        <v>193</v>
      </c>
      <c r="R980" s="147"/>
      <c r="S980" s="147" t="s">
        <v>2377</v>
      </c>
      <c r="T980" s="147">
        <v>0</v>
      </c>
      <c r="U980" s="147" t="s">
        <v>2378</v>
      </c>
      <c r="V980" s="147" t="s">
        <v>2300</v>
      </c>
      <c r="AB980" s="147" t="s">
        <v>3028</v>
      </c>
      <c r="AC980" s="147">
        <v>222</v>
      </c>
      <c r="AD980" s="223">
        <v>43311</v>
      </c>
      <c r="AE980" s="223">
        <v>43395</v>
      </c>
      <c r="AF980" s="147" t="s">
        <v>817</v>
      </c>
    </row>
    <row r="981" spans="16:32" x14ac:dyDescent="0.25">
      <c r="P981" s="147" t="s">
        <v>830</v>
      </c>
      <c r="Q981" s="147">
        <v>193</v>
      </c>
      <c r="R981" s="147"/>
      <c r="S981" s="147" t="s">
        <v>1698</v>
      </c>
      <c r="T981" s="147">
        <v>0</v>
      </c>
      <c r="U981" s="147" t="s">
        <v>1699</v>
      </c>
      <c r="V981" s="147" t="s">
        <v>2300</v>
      </c>
      <c r="AB981" s="147" t="s">
        <v>5007</v>
      </c>
      <c r="AC981" s="147">
        <v>222</v>
      </c>
      <c r="AD981" s="223">
        <v>43311</v>
      </c>
      <c r="AE981" s="223">
        <v>43395</v>
      </c>
      <c r="AF981" s="147" t="s">
        <v>817</v>
      </c>
    </row>
    <row r="982" spans="16:32" x14ac:dyDescent="0.25">
      <c r="P982" s="147" t="s">
        <v>830</v>
      </c>
      <c r="Q982" s="147">
        <v>193</v>
      </c>
      <c r="R982" s="147"/>
      <c r="S982" s="147" t="s">
        <v>1700</v>
      </c>
      <c r="T982" s="147">
        <v>0</v>
      </c>
      <c r="U982" s="147" t="s">
        <v>1701</v>
      </c>
      <c r="V982" s="147" t="s">
        <v>2300</v>
      </c>
      <c r="AB982" s="147" t="s">
        <v>2153</v>
      </c>
      <c r="AC982" s="147">
        <v>222</v>
      </c>
      <c r="AD982" s="223">
        <v>43311</v>
      </c>
      <c r="AE982" s="223">
        <v>43395</v>
      </c>
      <c r="AF982" s="147" t="s">
        <v>817</v>
      </c>
    </row>
    <row r="983" spans="16:32" x14ac:dyDescent="0.25">
      <c r="P983" s="147" t="s">
        <v>830</v>
      </c>
      <c r="Q983" s="147">
        <v>193</v>
      </c>
      <c r="R983" s="147"/>
      <c r="S983" s="147" t="s">
        <v>2379</v>
      </c>
      <c r="T983" s="147">
        <v>0</v>
      </c>
      <c r="U983" s="147" t="s">
        <v>2380</v>
      </c>
      <c r="V983" s="147" t="s">
        <v>2300</v>
      </c>
      <c r="AB983" s="147" t="s">
        <v>5009</v>
      </c>
      <c r="AC983" s="147">
        <v>222</v>
      </c>
      <c r="AD983" s="223">
        <v>43311</v>
      </c>
      <c r="AE983" s="223">
        <v>43395</v>
      </c>
      <c r="AF983" s="147" t="s">
        <v>817</v>
      </c>
    </row>
    <row r="984" spans="16:32" x14ac:dyDescent="0.25">
      <c r="P984" s="147" t="s">
        <v>830</v>
      </c>
      <c r="Q984" s="147">
        <v>193</v>
      </c>
      <c r="R984" s="147"/>
      <c r="S984" s="147" t="s">
        <v>1704</v>
      </c>
      <c r="T984" s="147">
        <v>0</v>
      </c>
      <c r="U984" s="147" t="s">
        <v>1705</v>
      </c>
      <c r="V984" s="147" t="s">
        <v>2300</v>
      </c>
      <c r="AB984" s="147" t="s">
        <v>2157</v>
      </c>
      <c r="AC984" s="147">
        <v>222</v>
      </c>
      <c r="AD984" s="223">
        <v>43311</v>
      </c>
      <c r="AE984" s="223">
        <v>43395</v>
      </c>
      <c r="AF984" s="147" t="s">
        <v>817</v>
      </c>
    </row>
    <row r="985" spans="16:32" x14ac:dyDescent="0.25">
      <c r="P985" s="147" t="s">
        <v>830</v>
      </c>
      <c r="Q985" s="147">
        <v>193</v>
      </c>
      <c r="R985" s="147"/>
      <c r="S985" s="147" t="s">
        <v>2381</v>
      </c>
      <c r="T985" s="147">
        <v>0</v>
      </c>
      <c r="U985" s="147" t="s">
        <v>2382</v>
      </c>
      <c r="V985" s="147" t="s">
        <v>2300</v>
      </c>
      <c r="AB985" s="147" t="s">
        <v>3844</v>
      </c>
      <c r="AC985" s="147">
        <v>222</v>
      </c>
      <c r="AD985" s="223">
        <v>43311</v>
      </c>
      <c r="AE985" s="223">
        <v>43395</v>
      </c>
      <c r="AF985" s="147" t="s">
        <v>817</v>
      </c>
    </row>
    <row r="986" spans="16:32" x14ac:dyDescent="0.25">
      <c r="P986" s="147" t="s">
        <v>830</v>
      </c>
      <c r="Q986" s="147">
        <v>193</v>
      </c>
      <c r="R986" s="147"/>
      <c r="S986" s="147" t="s">
        <v>1710</v>
      </c>
      <c r="T986" s="147">
        <v>0</v>
      </c>
      <c r="U986" s="147" t="s">
        <v>1711</v>
      </c>
      <c r="V986" s="147" t="s">
        <v>2300</v>
      </c>
      <c r="AB986" s="147" t="s">
        <v>2516</v>
      </c>
      <c r="AC986" s="147">
        <v>222</v>
      </c>
      <c r="AD986" s="223">
        <v>43311</v>
      </c>
      <c r="AE986" s="223">
        <v>43395</v>
      </c>
      <c r="AF986" s="147" t="s">
        <v>817</v>
      </c>
    </row>
    <row r="987" spans="16:32" x14ac:dyDescent="0.25">
      <c r="P987" s="147" t="s">
        <v>830</v>
      </c>
      <c r="Q987" s="147">
        <v>193</v>
      </c>
      <c r="R987" s="147"/>
      <c r="S987" s="147" t="s">
        <v>1712</v>
      </c>
      <c r="T987" s="147">
        <v>0</v>
      </c>
      <c r="U987" s="147" t="s">
        <v>1713</v>
      </c>
      <c r="V987" s="147" t="s">
        <v>2300</v>
      </c>
      <c r="AB987" s="147" t="s">
        <v>2791</v>
      </c>
      <c r="AC987" s="147">
        <v>222</v>
      </c>
      <c r="AD987" s="223">
        <v>43311</v>
      </c>
      <c r="AE987" s="223">
        <v>43395</v>
      </c>
      <c r="AF987" s="147" t="s">
        <v>817</v>
      </c>
    </row>
    <row r="988" spans="16:32" x14ac:dyDescent="0.25">
      <c r="P988" s="147" t="s">
        <v>830</v>
      </c>
      <c r="Q988" s="147">
        <v>193</v>
      </c>
      <c r="R988" s="147"/>
      <c r="S988" s="147" t="s">
        <v>1714</v>
      </c>
      <c r="T988" s="147">
        <v>0</v>
      </c>
      <c r="U988" s="147" t="s">
        <v>1715</v>
      </c>
      <c r="V988" s="147" t="s">
        <v>2300</v>
      </c>
      <c r="AB988" s="147" t="s">
        <v>2161</v>
      </c>
      <c r="AC988" s="147">
        <v>222</v>
      </c>
      <c r="AD988" s="223">
        <v>43311</v>
      </c>
      <c r="AE988" s="223">
        <v>43395</v>
      </c>
      <c r="AF988" s="147" t="s">
        <v>817</v>
      </c>
    </row>
    <row r="989" spans="16:32" x14ac:dyDescent="0.25">
      <c r="P989" s="147" t="s">
        <v>830</v>
      </c>
      <c r="Q989" s="147">
        <v>193</v>
      </c>
      <c r="R989" s="147"/>
      <c r="S989" s="147" t="s">
        <v>2383</v>
      </c>
      <c r="T989" s="147">
        <v>0</v>
      </c>
      <c r="U989" s="147" t="s">
        <v>2384</v>
      </c>
      <c r="V989" s="147" t="s">
        <v>2300</v>
      </c>
      <c r="AB989" s="147" t="s">
        <v>3297</v>
      </c>
      <c r="AC989" s="147">
        <v>222</v>
      </c>
      <c r="AD989" s="223">
        <v>43311</v>
      </c>
      <c r="AE989" s="223">
        <v>43395</v>
      </c>
      <c r="AF989" s="147" t="s">
        <v>817</v>
      </c>
    </row>
    <row r="990" spans="16:32" x14ac:dyDescent="0.25">
      <c r="P990" s="147" t="s">
        <v>830</v>
      </c>
      <c r="Q990" s="147">
        <v>193</v>
      </c>
      <c r="R990" s="147"/>
      <c r="S990" s="147" t="s">
        <v>2385</v>
      </c>
      <c r="T990" s="147">
        <v>0</v>
      </c>
      <c r="U990" s="147" t="s">
        <v>2386</v>
      </c>
      <c r="V990" s="147" t="s">
        <v>2300</v>
      </c>
      <c r="AB990" s="147" t="s">
        <v>2165</v>
      </c>
      <c r="AC990" s="147">
        <v>222</v>
      </c>
      <c r="AD990" s="223">
        <v>43311</v>
      </c>
      <c r="AE990" s="223">
        <v>43395</v>
      </c>
      <c r="AF990" s="147" t="s">
        <v>817</v>
      </c>
    </row>
    <row r="991" spans="16:32" x14ac:dyDescent="0.25">
      <c r="P991" s="147" t="s">
        <v>830</v>
      </c>
      <c r="Q991" s="147">
        <v>193</v>
      </c>
      <c r="R991" s="147"/>
      <c r="S991" s="147" t="s">
        <v>1716</v>
      </c>
      <c r="T991" s="147">
        <v>0</v>
      </c>
      <c r="U991" s="147" t="s">
        <v>1717</v>
      </c>
      <c r="V991" s="147" t="s">
        <v>2300</v>
      </c>
      <c r="AB991" s="147" t="s">
        <v>2167</v>
      </c>
      <c r="AC991" s="147">
        <v>222</v>
      </c>
      <c r="AD991" s="223">
        <v>43311</v>
      </c>
      <c r="AE991" s="223">
        <v>43395</v>
      </c>
      <c r="AF991" s="147" t="s">
        <v>817</v>
      </c>
    </row>
    <row r="992" spans="16:32" x14ac:dyDescent="0.25">
      <c r="P992" s="147" t="s">
        <v>830</v>
      </c>
      <c r="Q992" s="147">
        <v>193</v>
      </c>
      <c r="R992" s="147"/>
      <c r="S992" s="147" t="s">
        <v>1718</v>
      </c>
      <c r="T992" s="147">
        <v>0</v>
      </c>
      <c r="U992" s="147" t="s">
        <v>1719</v>
      </c>
      <c r="V992" s="147" t="s">
        <v>2300</v>
      </c>
      <c r="AB992" s="147" t="s">
        <v>3850</v>
      </c>
      <c r="AC992" s="147">
        <v>222</v>
      </c>
      <c r="AD992" s="223">
        <v>43311</v>
      </c>
      <c r="AE992" s="223">
        <v>43395</v>
      </c>
      <c r="AF992" s="147" t="s">
        <v>817</v>
      </c>
    </row>
    <row r="993" spans="16:32" x14ac:dyDescent="0.25">
      <c r="P993" s="147" t="s">
        <v>830</v>
      </c>
      <c r="Q993" s="147">
        <v>193</v>
      </c>
      <c r="R993" s="147"/>
      <c r="S993" s="147" t="s">
        <v>2387</v>
      </c>
      <c r="T993" s="147">
        <v>0</v>
      </c>
      <c r="U993" s="147" t="s">
        <v>2388</v>
      </c>
      <c r="V993" s="147" t="s">
        <v>2300</v>
      </c>
      <c r="AB993" s="147" t="s">
        <v>2518</v>
      </c>
      <c r="AC993" s="147">
        <v>222</v>
      </c>
      <c r="AD993" s="223">
        <v>43311</v>
      </c>
      <c r="AE993" s="223">
        <v>43395</v>
      </c>
      <c r="AF993" s="147" t="s">
        <v>817</v>
      </c>
    </row>
    <row r="994" spans="16:32" x14ac:dyDescent="0.25">
      <c r="P994" s="147" t="s">
        <v>830</v>
      </c>
      <c r="Q994" s="147">
        <v>193</v>
      </c>
      <c r="R994" s="147"/>
      <c r="S994" s="147" t="s">
        <v>1726</v>
      </c>
      <c r="T994" s="147">
        <v>0</v>
      </c>
      <c r="U994" s="147" t="s">
        <v>1727</v>
      </c>
      <c r="V994" s="147" t="s">
        <v>2300</v>
      </c>
      <c r="AB994" s="147" t="s">
        <v>3030</v>
      </c>
      <c r="AC994" s="147">
        <v>222</v>
      </c>
      <c r="AD994" s="223">
        <v>43311</v>
      </c>
      <c r="AE994" s="223">
        <v>43395</v>
      </c>
      <c r="AF994" s="147" t="s">
        <v>817</v>
      </c>
    </row>
    <row r="995" spans="16:32" x14ac:dyDescent="0.25">
      <c r="P995" s="147" t="s">
        <v>830</v>
      </c>
      <c r="Q995" s="147">
        <v>193</v>
      </c>
      <c r="R995" s="147"/>
      <c r="S995" s="147" t="s">
        <v>1730</v>
      </c>
      <c r="T995" s="147">
        <v>0</v>
      </c>
      <c r="U995" s="147" t="s">
        <v>1731</v>
      </c>
      <c r="V995" s="147" t="s">
        <v>2300</v>
      </c>
      <c r="AB995" s="147" t="s">
        <v>2793</v>
      </c>
      <c r="AC995" s="147">
        <v>222</v>
      </c>
      <c r="AD995" s="223">
        <v>43311</v>
      </c>
      <c r="AE995" s="223">
        <v>43395</v>
      </c>
      <c r="AF995" s="147" t="s">
        <v>817</v>
      </c>
    </row>
    <row r="996" spans="16:32" x14ac:dyDescent="0.25">
      <c r="P996" s="147" t="s">
        <v>830</v>
      </c>
      <c r="Q996" s="147">
        <v>193</v>
      </c>
      <c r="R996" s="147"/>
      <c r="S996" s="147" t="s">
        <v>1734</v>
      </c>
      <c r="T996" s="147">
        <v>0</v>
      </c>
      <c r="U996" s="147" t="s">
        <v>1735</v>
      </c>
      <c r="V996" s="147" t="s">
        <v>2300</v>
      </c>
      <c r="AB996" s="147" t="s">
        <v>4758</v>
      </c>
      <c r="AC996" s="147">
        <v>222</v>
      </c>
      <c r="AD996" s="223">
        <v>43311</v>
      </c>
      <c r="AE996" s="223">
        <v>43395</v>
      </c>
      <c r="AF996" s="147" t="s">
        <v>817</v>
      </c>
    </row>
    <row r="997" spans="16:32" x14ac:dyDescent="0.25">
      <c r="P997" s="147" t="s">
        <v>830</v>
      </c>
      <c r="Q997" s="147">
        <v>193</v>
      </c>
      <c r="R997" s="147"/>
      <c r="S997" s="147" t="s">
        <v>2389</v>
      </c>
      <c r="T997" s="147">
        <v>0</v>
      </c>
      <c r="U997" s="147" t="s">
        <v>2390</v>
      </c>
      <c r="V997" s="147" t="s">
        <v>2300</v>
      </c>
      <c r="AB997" s="147" t="s">
        <v>4240</v>
      </c>
      <c r="AC997" s="147">
        <v>222</v>
      </c>
      <c r="AD997" s="223">
        <v>43311</v>
      </c>
      <c r="AE997" s="223">
        <v>43395</v>
      </c>
      <c r="AF997" s="147" t="s">
        <v>817</v>
      </c>
    </row>
    <row r="998" spans="16:32" x14ac:dyDescent="0.25">
      <c r="P998" s="147" t="s">
        <v>830</v>
      </c>
      <c r="Q998" s="147">
        <v>193</v>
      </c>
      <c r="R998" s="147"/>
      <c r="S998" s="147" t="s">
        <v>1736</v>
      </c>
      <c r="T998" s="147">
        <v>0</v>
      </c>
      <c r="U998" s="147" t="s">
        <v>1737</v>
      </c>
      <c r="V998" s="147" t="s">
        <v>2300</v>
      </c>
      <c r="AB998" s="147" t="s">
        <v>3852</v>
      </c>
      <c r="AC998" s="147">
        <v>222</v>
      </c>
      <c r="AD998" s="223">
        <v>43311</v>
      </c>
      <c r="AE998" s="223">
        <v>43395</v>
      </c>
      <c r="AF998" s="147" t="s">
        <v>817</v>
      </c>
    </row>
    <row r="999" spans="16:32" x14ac:dyDescent="0.25">
      <c r="P999" s="147" t="s">
        <v>830</v>
      </c>
      <c r="Q999" s="147">
        <v>193</v>
      </c>
      <c r="R999" s="147"/>
      <c r="S999" s="147" t="s">
        <v>2391</v>
      </c>
      <c r="T999" s="147">
        <v>0</v>
      </c>
      <c r="U999" s="147" t="s">
        <v>2392</v>
      </c>
      <c r="V999" s="147" t="s">
        <v>2300</v>
      </c>
      <c r="AB999" s="147" t="s">
        <v>3617</v>
      </c>
      <c r="AC999" s="147">
        <v>222</v>
      </c>
      <c r="AD999" s="223">
        <v>43311</v>
      </c>
      <c r="AE999" s="223">
        <v>43395</v>
      </c>
      <c r="AF999" s="147" t="s">
        <v>817</v>
      </c>
    </row>
    <row r="1000" spans="16:32" x14ac:dyDescent="0.25">
      <c r="P1000" s="147" t="s">
        <v>830</v>
      </c>
      <c r="Q1000" s="147">
        <v>193</v>
      </c>
      <c r="R1000" s="147"/>
      <c r="S1000" s="147" t="s">
        <v>1742</v>
      </c>
      <c r="T1000" s="147">
        <v>0</v>
      </c>
      <c r="U1000" s="147" t="s">
        <v>1743</v>
      </c>
      <c r="V1000" s="147" t="s">
        <v>2300</v>
      </c>
      <c r="AB1000" s="147" t="s">
        <v>2177</v>
      </c>
      <c r="AC1000" s="147">
        <v>222</v>
      </c>
      <c r="AD1000" s="223">
        <v>43311</v>
      </c>
      <c r="AE1000" s="223">
        <v>43395</v>
      </c>
      <c r="AF1000" s="147" t="s">
        <v>817</v>
      </c>
    </row>
    <row r="1001" spans="16:32" x14ac:dyDescent="0.25">
      <c r="P1001" s="147" t="s">
        <v>830</v>
      </c>
      <c r="Q1001" s="147">
        <v>193</v>
      </c>
      <c r="R1001" s="147"/>
      <c r="S1001" s="147" t="s">
        <v>2393</v>
      </c>
      <c r="T1001" s="147">
        <v>0</v>
      </c>
      <c r="U1001" s="147" t="s">
        <v>2394</v>
      </c>
      <c r="V1001" s="147" t="s">
        <v>2300</v>
      </c>
      <c r="AB1001" s="147" t="s">
        <v>2179</v>
      </c>
      <c r="AC1001" s="147">
        <v>222</v>
      </c>
      <c r="AD1001" s="223">
        <v>43311</v>
      </c>
      <c r="AE1001" s="223">
        <v>43395</v>
      </c>
      <c r="AF1001" s="147" t="s">
        <v>817</v>
      </c>
    </row>
    <row r="1002" spans="16:32" x14ac:dyDescent="0.25">
      <c r="P1002" s="147" t="s">
        <v>830</v>
      </c>
      <c r="Q1002" s="147">
        <v>193</v>
      </c>
      <c r="R1002" s="147"/>
      <c r="S1002" s="147" t="s">
        <v>2395</v>
      </c>
      <c r="T1002" s="147">
        <v>0</v>
      </c>
      <c r="U1002" s="147" t="s">
        <v>2396</v>
      </c>
      <c r="V1002" s="147" t="s">
        <v>2300</v>
      </c>
      <c r="AB1002" s="147" t="s">
        <v>2181</v>
      </c>
      <c r="AC1002" s="147">
        <v>222</v>
      </c>
      <c r="AD1002" s="223">
        <v>43311</v>
      </c>
      <c r="AE1002" s="223">
        <v>43395</v>
      </c>
      <c r="AF1002" s="147" t="s">
        <v>817</v>
      </c>
    </row>
    <row r="1003" spans="16:32" x14ac:dyDescent="0.25">
      <c r="P1003" s="147" t="s">
        <v>830</v>
      </c>
      <c r="Q1003" s="147">
        <v>193</v>
      </c>
      <c r="R1003" s="147"/>
      <c r="S1003" s="147" t="s">
        <v>2397</v>
      </c>
      <c r="T1003" s="147">
        <v>0</v>
      </c>
      <c r="U1003" s="147" t="s">
        <v>2398</v>
      </c>
      <c r="V1003" s="147" t="s">
        <v>2300</v>
      </c>
      <c r="AB1003" s="147" t="s">
        <v>4556</v>
      </c>
      <c r="AC1003" s="147">
        <v>222</v>
      </c>
      <c r="AD1003" s="223">
        <v>43311</v>
      </c>
      <c r="AE1003" s="223">
        <v>43395</v>
      </c>
      <c r="AF1003" s="147" t="s">
        <v>817</v>
      </c>
    </row>
    <row r="1004" spans="16:32" x14ac:dyDescent="0.25">
      <c r="P1004" s="147" t="s">
        <v>830</v>
      </c>
      <c r="Q1004" s="147">
        <v>193</v>
      </c>
      <c r="R1004" s="147"/>
      <c r="S1004" s="147" t="s">
        <v>1746</v>
      </c>
      <c r="T1004" s="147">
        <v>0</v>
      </c>
      <c r="U1004" s="147" t="s">
        <v>1747</v>
      </c>
      <c r="V1004" s="147" t="s">
        <v>2300</v>
      </c>
      <c r="AB1004" s="147" t="s">
        <v>2183</v>
      </c>
      <c r="AC1004" s="147">
        <v>222</v>
      </c>
      <c r="AD1004" s="223">
        <v>43311</v>
      </c>
      <c r="AE1004" s="223">
        <v>43395</v>
      </c>
      <c r="AF1004" s="147" t="s">
        <v>817</v>
      </c>
    </row>
    <row r="1005" spans="16:32" x14ac:dyDescent="0.25">
      <c r="P1005" s="147" t="s">
        <v>830</v>
      </c>
      <c r="Q1005" s="147">
        <v>193</v>
      </c>
      <c r="R1005" s="147"/>
      <c r="S1005" s="147" t="s">
        <v>2399</v>
      </c>
      <c r="T1005" s="147">
        <v>0</v>
      </c>
      <c r="U1005" s="147" t="s">
        <v>2400</v>
      </c>
      <c r="V1005" s="147" t="s">
        <v>2300</v>
      </c>
      <c r="AB1005" s="147" t="s">
        <v>2795</v>
      </c>
      <c r="AC1005" s="147">
        <v>222</v>
      </c>
      <c r="AD1005" s="223">
        <v>43311</v>
      </c>
      <c r="AE1005" s="223">
        <v>43395</v>
      </c>
      <c r="AF1005" s="147" t="s">
        <v>817</v>
      </c>
    </row>
    <row r="1006" spans="16:32" x14ac:dyDescent="0.25">
      <c r="P1006" s="147" t="s">
        <v>830</v>
      </c>
      <c r="Q1006" s="147">
        <v>193</v>
      </c>
      <c r="R1006" s="147"/>
      <c r="S1006" s="147" t="s">
        <v>1752</v>
      </c>
      <c r="T1006" s="147">
        <v>0</v>
      </c>
      <c r="U1006" s="147" t="s">
        <v>1753</v>
      </c>
      <c r="V1006" s="147" t="s">
        <v>2300</v>
      </c>
      <c r="AB1006" s="147" t="s">
        <v>2526</v>
      </c>
      <c r="AC1006" s="147">
        <v>222</v>
      </c>
      <c r="AD1006" s="223">
        <v>43311</v>
      </c>
      <c r="AE1006" s="223">
        <v>43395</v>
      </c>
      <c r="AF1006" s="147" t="s">
        <v>817</v>
      </c>
    </row>
    <row r="1007" spans="16:32" x14ac:dyDescent="0.25">
      <c r="P1007" s="147" t="s">
        <v>830</v>
      </c>
      <c r="Q1007" s="147">
        <v>193</v>
      </c>
      <c r="R1007" s="147"/>
      <c r="S1007" s="147" t="s">
        <v>1754</v>
      </c>
      <c r="T1007" s="147">
        <v>0</v>
      </c>
      <c r="U1007" s="147" t="s">
        <v>1755</v>
      </c>
      <c r="V1007" s="147" t="s">
        <v>2300</v>
      </c>
      <c r="AB1007" s="147" t="s">
        <v>2185</v>
      </c>
      <c r="AC1007" s="147">
        <v>222</v>
      </c>
      <c r="AD1007" s="223">
        <v>43311</v>
      </c>
      <c r="AE1007" s="223">
        <v>43395</v>
      </c>
      <c r="AF1007" s="147" t="s">
        <v>817</v>
      </c>
    </row>
    <row r="1008" spans="16:32" x14ac:dyDescent="0.25">
      <c r="P1008" s="147" t="s">
        <v>830</v>
      </c>
      <c r="Q1008" s="147">
        <v>193</v>
      </c>
      <c r="R1008" s="147"/>
      <c r="S1008" s="147" t="s">
        <v>2401</v>
      </c>
      <c r="T1008" s="147">
        <v>0</v>
      </c>
      <c r="U1008" s="147" t="s">
        <v>2402</v>
      </c>
      <c r="V1008" s="147" t="s">
        <v>2300</v>
      </c>
      <c r="AB1008" s="147" t="s">
        <v>2189</v>
      </c>
      <c r="AC1008" s="147">
        <v>222</v>
      </c>
      <c r="AD1008" s="223">
        <v>43311</v>
      </c>
      <c r="AE1008" s="223">
        <v>43395</v>
      </c>
      <c r="AF1008" s="147" t="s">
        <v>817</v>
      </c>
    </row>
    <row r="1009" spans="16:32" x14ac:dyDescent="0.25">
      <c r="P1009" s="147" t="s">
        <v>830</v>
      </c>
      <c r="Q1009" s="147">
        <v>193</v>
      </c>
      <c r="R1009" s="147"/>
      <c r="S1009" s="147" t="s">
        <v>1758</v>
      </c>
      <c r="T1009" s="147">
        <v>0</v>
      </c>
      <c r="U1009" s="147" t="s">
        <v>1759</v>
      </c>
      <c r="V1009" s="147" t="s">
        <v>2300</v>
      </c>
      <c r="AB1009" s="147" t="s">
        <v>2191</v>
      </c>
      <c r="AC1009" s="147">
        <v>222</v>
      </c>
      <c r="AD1009" s="223">
        <v>43311</v>
      </c>
      <c r="AE1009" s="223">
        <v>43395</v>
      </c>
      <c r="AF1009" s="147" t="s">
        <v>817</v>
      </c>
    </row>
    <row r="1010" spans="16:32" x14ac:dyDescent="0.25">
      <c r="P1010" s="147" t="s">
        <v>830</v>
      </c>
      <c r="Q1010" s="147">
        <v>193</v>
      </c>
      <c r="R1010" s="147"/>
      <c r="S1010" s="147" t="s">
        <v>1762</v>
      </c>
      <c r="T1010" s="147">
        <v>0</v>
      </c>
      <c r="U1010" s="147" t="s">
        <v>1763</v>
      </c>
      <c r="V1010" s="147" t="s">
        <v>2300</v>
      </c>
      <c r="AB1010" s="147" t="s">
        <v>2193</v>
      </c>
      <c r="AC1010" s="147">
        <v>222</v>
      </c>
      <c r="AD1010" s="223">
        <v>43311</v>
      </c>
      <c r="AE1010" s="223">
        <v>43395</v>
      </c>
      <c r="AF1010" s="147" t="s">
        <v>817</v>
      </c>
    </row>
    <row r="1011" spans="16:32" x14ac:dyDescent="0.25">
      <c r="P1011" s="147" t="s">
        <v>830</v>
      </c>
      <c r="Q1011" s="147">
        <v>193</v>
      </c>
      <c r="R1011" s="147"/>
      <c r="S1011" s="147" t="s">
        <v>2403</v>
      </c>
      <c r="T1011" s="147">
        <v>0</v>
      </c>
      <c r="U1011" s="147" t="s">
        <v>2404</v>
      </c>
      <c r="V1011" s="147" t="s">
        <v>2300</v>
      </c>
      <c r="AB1011" s="147" t="s">
        <v>2195</v>
      </c>
      <c r="AC1011" s="147">
        <v>222</v>
      </c>
      <c r="AD1011" s="223">
        <v>43311</v>
      </c>
      <c r="AE1011" s="223">
        <v>43395</v>
      </c>
      <c r="AF1011" s="147" t="s">
        <v>817</v>
      </c>
    </row>
    <row r="1012" spans="16:32" x14ac:dyDescent="0.25">
      <c r="P1012" s="147" t="s">
        <v>830</v>
      </c>
      <c r="Q1012" s="147">
        <v>193</v>
      </c>
      <c r="R1012" s="147"/>
      <c r="S1012" s="147" t="s">
        <v>1764</v>
      </c>
      <c r="T1012" s="147">
        <v>0</v>
      </c>
      <c r="U1012" s="147" t="s">
        <v>1765</v>
      </c>
      <c r="V1012" s="147" t="s">
        <v>2300</v>
      </c>
      <c r="AB1012" s="147" t="s">
        <v>2528</v>
      </c>
      <c r="AC1012" s="147">
        <v>222</v>
      </c>
      <c r="AD1012" s="223">
        <v>43311</v>
      </c>
      <c r="AE1012" s="223">
        <v>43395</v>
      </c>
      <c r="AF1012" s="147" t="s">
        <v>817</v>
      </c>
    </row>
    <row r="1013" spans="16:32" x14ac:dyDescent="0.25">
      <c r="P1013" s="147" t="s">
        <v>830</v>
      </c>
      <c r="Q1013" s="147">
        <v>193</v>
      </c>
      <c r="R1013" s="147"/>
      <c r="S1013" s="147" t="s">
        <v>1766</v>
      </c>
      <c r="T1013" s="147">
        <v>0</v>
      </c>
      <c r="U1013" s="147" t="s">
        <v>1767</v>
      </c>
      <c r="V1013" s="147" t="s">
        <v>2300</v>
      </c>
      <c r="AB1013" s="147" t="s">
        <v>2199</v>
      </c>
      <c r="AC1013" s="147">
        <v>222</v>
      </c>
      <c r="AD1013" s="223">
        <v>43311</v>
      </c>
      <c r="AE1013" s="223">
        <v>43395</v>
      </c>
      <c r="AF1013" s="147" t="s">
        <v>817</v>
      </c>
    </row>
    <row r="1014" spans="16:32" x14ac:dyDescent="0.25">
      <c r="P1014" s="147" t="s">
        <v>830</v>
      </c>
      <c r="Q1014" s="147">
        <v>193</v>
      </c>
      <c r="R1014" s="147"/>
      <c r="S1014" s="147" t="s">
        <v>1770</v>
      </c>
      <c r="T1014" s="147">
        <v>0</v>
      </c>
      <c r="U1014" s="147" t="s">
        <v>1771</v>
      </c>
      <c r="V1014" s="147" t="s">
        <v>2300</v>
      </c>
      <c r="AB1014" s="147" t="s">
        <v>2201</v>
      </c>
      <c r="AC1014" s="147">
        <v>222</v>
      </c>
      <c r="AD1014" s="223">
        <v>43311</v>
      </c>
      <c r="AE1014" s="223">
        <v>43395</v>
      </c>
      <c r="AF1014" s="147" t="s">
        <v>817</v>
      </c>
    </row>
    <row r="1015" spans="16:32" x14ac:dyDescent="0.25">
      <c r="P1015" s="147" t="s">
        <v>830</v>
      </c>
      <c r="Q1015" s="147">
        <v>193</v>
      </c>
      <c r="R1015" s="147"/>
      <c r="S1015" s="147" t="s">
        <v>1772</v>
      </c>
      <c r="T1015" s="147">
        <v>0</v>
      </c>
      <c r="U1015" s="147" t="s">
        <v>1773</v>
      </c>
      <c r="V1015" s="147" t="s">
        <v>2300</v>
      </c>
      <c r="AB1015" s="147" t="s">
        <v>3034</v>
      </c>
      <c r="AC1015" s="147">
        <v>222</v>
      </c>
      <c r="AD1015" s="223">
        <v>43311</v>
      </c>
      <c r="AE1015" s="223">
        <v>43395</v>
      </c>
      <c r="AF1015" s="147" t="s">
        <v>817</v>
      </c>
    </row>
    <row r="1016" spans="16:32" x14ac:dyDescent="0.25">
      <c r="P1016" s="147" t="s">
        <v>830</v>
      </c>
      <c r="Q1016" s="147">
        <v>193</v>
      </c>
      <c r="R1016" s="147"/>
      <c r="S1016" s="147" t="s">
        <v>1776</v>
      </c>
      <c r="T1016" s="147">
        <v>0</v>
      </c>
      <c r="U1016" s="147" t="s">
        <v>1777</v>
      </c>
      <c r="V1016" s="147" t="s">
        <v>2300</v>
      </c>
      <c r="AB1016" s="147" t="s">
        <v>2205</v>
      </c>
      <c r="AC1016" s="147">
        <v>222</v>
      </c>
      <c r="AD1016" s="223">
        <v>43311</v>
      </c>
      <c r="AE1016" s="223">
        <v>43395</v>
      </c>
      <c r="AF1016" s="147" t="s">
        <v>817</v>
      </c>
    </row>
    <row r="1017" spans="16:32" x14ac:dyDescent="0.25">
      <c r="P1017" s="147" t="s">
        <v>830</v>
      </c>
      <c r="Q1017" s="147">
        <v>193</v>
      </c>
      <c r="R1017" s="147"/>
      <c r="S1017" s="147" t="s">
        <v>2405</v>
      </c>
      <c r="T1017" s="147">
        <v>0</v>
      </c>
      <c r="U1017" s="147" t="s">
        <v>2406</v>
      </c>
      <c r="V1017" s="147" t="s">
        <v>2300</v>
      </c>
      <c r="AB1017" s="147" t="s">
        <v>2207</v>
      </c>
      <c r="AC1017" s="147">
        <v>222</v>
      </c>
      <c r="AD1017" s="223">
        <v>43311</v>
      </c>
      <c r="AE1017" s="223">
        <v>43395</v>
      </c>
      <c r="AF1017" s="147" t="s">
        <v>817</v>
      </c>
    </row>
    <row r="1018" spans="16:32" x14ac:dyDescent="0.25">
      <c r="P1018" s="147" t="s">
        <v>830</v>
      </c>
      <c r="Q1018" s="147">
        <v>193</v>
      </c>
      <c r="R1018" s="147"/>
      <c r="S1018" s="147" t="s">
        <v>1778</v>
      </c>
      <c r="T1018" s="147">
        <v>0</v>
      </c>
      <c r="U1018" s="147" t="s">
        <v>1779</v>
      </c>
      <c r="V1018" s="147" t="s">
        <v>2300</v>
      </c>
      <c r="AB1018" s="147" t="s">
        <v>2799</v>
      </c>
      <c r="AC1018" s="147">
        <v>222</v>
      </c>
      <c r="AD1018" s="223">
        <v>43311</v>
      </c>
      <c r="AE1018" s="223">
        <v>43395</v>
      </c>
      <c r="AF1018" s="147" t="s">
        <v>817</v>
      </c>
    </row>
    <row r="1019" spans="16:32" x14ac:dyDescent="0.25">
      <c r="P1019" s="147" t="s">
        <v>830</v>
      </c>
      <c r="Q1019" s="147">
        <v>193</v>
      </c>
      <c r="R1019" s="147"/>
      <c r="S1019" s="147" t="s">
        <v>1780</v>
      </c>
      <c r="T1019" s="147">
        <v>0</v>
      </c>
      <c r="U1019" s="147" t="s">
        <v>1781</v>
      </c>
      <c r="V1019" s="147" t="s">
        <v>2300</v>
      </c>
      <c r="AB1019" s="147" t="s">
        <v>3854</v>
      </c>
      <c r="AC1019" s="147">
        <v>222</v>
      </c>
      <c r="AD1019" s="223">
        <v>43311</v>
      </c>
      <c r="AE1019" s="223">
        <v>43395</v>
      </c>
      <c r="AF1019" s="147" t="s">
        <v>817</v>
      </c>
    </row>
    <row r="1020" spans="16:32" x14ac:dyDescent="0.25">
      <c r="P1020" s="147" t="s">
        <v>830</v>
      </c>
      <c r="Q1020" s="147">
        <v>193</v>
      </c>
      <c r="R1020" s="147"/>
      <c r="S1020" s="147" t="s">
        <v>1782</v>
      </c>
      <c r="T1020" s="147">
        <v>0</v>
      </c>
      <c r="U1020" s="147" t="s">
        <v>1783</v>
      </c>
      <c r="V1020" s="147" t="s">
        <v>2300</v>
      </c>
      <c r="AB1020" s="147" t="s">
        <v>3856</v>
      </c>
      <c r="AC1020" s="147">
        <v>222</v>
      </c>
      <c r="AD1020" s="223">
        <v>43311</v>
      </c>
      <c r="AE1020" s="223">
        <v>43395</v>
      </c>
      <c r="AF1020" s="147" t="s">
        <v>817</v>
      </c>
    </row>
    <row r="1021" spans="16:32" x14ac:dyDescent="0.25">
      <c r="P1021" s="147" t="s">
        <v>830</v>
      </c>
      <c r="Q1021" s="147">
        <v>193</v>
      </c>
      <c r="R1021" s="147"/>
      <c r="S1021" s="147" t="s">
        <v>1784</v>
      </c>
      <c r="T1021" s="147">
        <v>0</v>
      </c>
      <c r="U1021" s="147" t="s">
        <v>1785</v>
      </c>
      <c r="V1021" s="147" t="s">
        <v>2300</v>
      </c>
      <c r="AB1021" s="147" t="s">
        <v>5011</v>
      </c>
      <c r="AC1021" s="147">
        <v>222</v>
      </c>
      <c r="AD1021" s="223">
        <v>43311</v>
      </c>
      <c r="AE1021" s="223">
        <v>43395</v>
      </c>
      <c r="AF1021" s="147" t="s">
        <v>817</v>
      </c>
    </row>
    <row r="1022" spans="16:32" x14ac:dyDescent="0.25">
      <c r="P1022" s="147" t="s">
        <v>830</v>
      </c>
      <c r="Q1022" s="147">
        <v>193</v>
      </c>
      <c r="R1022" s="147"/>
      <c r="S1022" s="147" t="s">
        <v>1786</v>
      </c>
      <c r="T1022" s="147">
        <v>0</v>
      </c>
      <c r="U1022" s="147" t="s">
        <v>1787</v>
      </c>
      <c r="V1022" s="147" t="s">
        <v>2300</v>
      </c>
      <c r="AB1022" s="147" t="s">
        <v>3305</v>
      </c>
      <c r="AC1022" s="147">
        <v>222</v>
      </c>
      <c r="AD1022" s="223">
        <v>43311</v>
      </c>
      <c r="AE1022" s="223">
        <v>43395</v>
      </c>
      <c r="AF1022" s="147" t="s">
        <v>817</v>
      </c>
    </row>
    <row r="1023" spans="16:32" x14ac:dyDescent="0.25">
      <c r="P1023" s="147" t="s">
        <v>830</v>
      </c>
      <c r="Q1023" s="147">
        <v>193</v>
      </c>
      <c r="R1023" s="147"/>
      <c r="S1023" s="147" t="s">
        <v>1788</v>
      </c>
      <c r="T1023" s="147">
        <v>0</v>
      </c>
      <c r="U1023" s="147" t="s">
        <v>1789</v>
      </c>
      <c r="V1023" s="147" t="s">
        <v>2300</v>
      </c>
      <c r="AB1023" s="147" t="s">
        <v>2534</v>
      </c>
      <c r="AC1023" s="147">
        <v>222</v>
      </c>
      <c r="AD1023" s="223">
        <v>43311</v>
      </c>
      <c r="AE1023" s="223">
        <v>43395</v>
      </c>
      <c r="AF1023" s="147" t="s">
        <v>817</v>
      </c>
    </row>
    <row r="1024" spans="16:32" x14ac:dyDescent="0.25">
      <c r="P1024" s="147" t="s">
        <v>830</v>
      </c>
      <c r="Q1024" s="147">
        <v>193</v>
      </c>
      <c r="R1024" s="147"/>
      <c r="S1024" s="147" t="s">
        <v>1790</v>
      </c>
      <c r="T1024" s="147">
        <v>0</v>
      </c>
      <c r="U1024" s="147" t="s">
        <v>1791</v>
      </c>
      <c r="V1024" s="147" t="s">
        <v>2300</v>
      </c>
      <c r="AB1024" s="147" t="s">
        <v>2211</v>
      </c>
      <c r="AC1024" s="147">
        <v>222</v>
      </c>
      <c r="AD1024" s="223">
        <v>43311</v>
      </c>
      <c r="AE1024" s="223">
        <v>43395</v>
      </c>
      <c r="AF1024" s="147" t="s">
        <v>817</v>
      </c>
    </row>
    <row r="1025" spans="16:32" x14ac:dyDescent="0.25">
      <c r="P1025" s="147" t="s">
        <v>830</v>
      </c>
      <c r="Q1025" s="147">
        <v>193</v>
      </c>
      <c r="R1025" s="147"/>
      <c r="S1025" s="147" t="s">
        <v>1792</v>
      </c>
      <c r="T1025" s="147">
        <v>0</v>
      </c>
      <c r="U1025" s="147" t="s">
        <v>1793</v>
      </c>
      <c r="V1025" s="147" t="s">
        <v>2300</v>
      </c>
      <c r="AB1025" s="147" t="s">
        <v>5013</v>
      </c>
      <c r="AC1025" s="147">
        <v>222</v>
      </c>
      <c r="AD1025" s="223">
        <v>43311</v>
      </c>
      <c r="AE1025" s="223">
        <v>43395</v>
      </c>
      <c r="AF1025" s="147" t="s">
        <v>817</v>
      </c>
    </row>
    <row r="1026" spans="16:32" x14ac:dyDescent="0.25">
      <c r="P1026" s="147" t="s">
        <v>830</v>
      </c>
      <c r="Q1026" s="147">
        <v>193</v>
      </c>
      <c r="R1026" s="147"/>
      <c r="S1026" s="147" t="s">
        <v>1798</v>
      </c>
      <c r="T1026" s="147">
        <v>0</v>
      </c>
      <c r="U1026" s="147" t="s">
        <v>1799</v>
      </c>
      <c r="V1026" s="147" t="s">
        <v>2300</v>
      </c>
      <c r="AB1026" s="147" t="s">
        <v>4246</v>
      </c>
      <c r="AC1026" s="147">
        <v>222</v>
      </c>
      <c r="AD1026" s="223">
        <v>43311</v>
      </c>
      <c r="AE1026" s="223">
        <v>43395</v>
      </c>
      <c r="AF1026" s="147" t="s">
        <v>817</v>
      </c>
    </row>
    <row r="1027" spans="16:32" x14ac:dyDescent="0.25">
      <c r="P1027" s="147" t="s">
        <v>830</v>
      </c>
      <c r="Q1027" s="147">
        <v>193</v>
      </c>
      <c r="R1027" s="147"/>
      <c r="S1027" s="147" t="s">
        <v>2407</v>
      </c>
      <c r="T1027" s="147">
        <v>0</v>
      </c>
      <c r="U1027" s="147" t="s">
        <v>2408</v>
      </c>
      <c r="V1027" s="147" t="s">
        <v>2300</v>
      </c>
      <c r="AB1027" s="147" t="s">
        <v>4248</v>
      </c>
      <c r="AC1027" s="147">
        <v>222</v>
      </c>
      <c r="AD1027" s="223">
        <v>43311</v>
      </c>
      <c r="AE1027" s="223">
        <v>43395</v>
      </c>
      <c r="AF1027" s="147" t="s">
        <v>817</v>
      </c>
    </row>
    <row r="1028" spans="16:32" x14ac:dyDescent="0.25">
      <c r="P1028" s="147" t="s">
        <v>830</v>
      </c>
      <c r="Q1028" s="147">
        <v>193</v>
      </c>
      <c r="R1028" s="147"/>
      <c r="S1028" s="147" t="s">
        <v>1800</v>
      </c>
      <c r="T1028" s="147">
        <v>0</v>
      </c>
      <c r="U1028" s="147" t="s">
        <v>1801</v>
      </c>
      <c r="V1028" s="147" t="s">
        <v>2300</v>
      </c>
      <c r="AB1028" s="147" t="s">
        <v>2801</v>
      </c>
      <c r="AC1028" s="147">
        <v>222</v>
      </c>
      <c r="AD1028" s="223">
        <v>43311</v>
      </c>
      <c r="AE1028" s="223">
        <v>43395</v>
      </c>
      <c r="AF1028" s="147" t="s">
        <v>817</v>
      </c>
    </row>
    <row r="1029" spans="16:32" x14ac:dyDescent="0.25">
      <c r="P1029" s="147" t="s">
        <v>830</v>
      </c>
      <c r="Q1029" s="147">
        <v>193</v>
      </c>
      <c r="R1029" s="147"/>
      <c r="S1029" s="147" t="s">
        <v>1802</v>
      </c>
      <c r="T1029" s="147">
        <v>0</v>
      </c>
      <c r="U1029" s="147" t="s">
        <v>1803</v>
      </c>
      <c r="V1029" s="147" t="s">
        <v>2300</v>
      </c>
      <c r="AB1029" s="147" t="s">
        <v>2231</v>
      </c>
      <c r="AC1029" s="147">
        <v>222</v>
      </c>
      <c r="AD1029" s="223">
        <v>43311</v>
      </c>
      <c r="AE1029" s="223">
        <v>43395</v>
      </c>
      <c r="AF1029" s="147" t="s">
        <v>817</v>
      </c>
    </row>
    <row r="1030" spans="16:32" x14ac:dyDescent="0.25">
      <c r="P1030" s="147" t="s">
        <v>830</v>
      </c>
      <c r="Q1030" s="147">
        <v>193</v>
      </c>
      <c r="R1030" s="147"/>
      <c r="S1030" s="147" t="s">
        <v>1804</v>
      </c>
      <c r="T1030" s="147">
        <v>0</v>
      </c>
      <c r="U1030" s="147" t="s">
        <v>1805</v>
      </c>
      <c r="V1030" s="147" t="s">
        <v>2300</v>
      </c>
      <c r="AB1030" s="147" t="s">
        <v>2237</v>
      </c>
      <c r="AC1030" s="147">
        <v>222</v>
      </c>
      <c r="AD1030" s="223">
        <v>43311</v>
      </c>
      <c r="AE1030" s="223">
        <v>43395</v>
      </c>
      <c r="AF1030" s="147" t="s">
        <v>817</v>
      </c>
    </row>
    <row r="1031" spans="16:32" x14ac:dyDescent="0.25">
      <c r="P1031" s="147" t="s">
        <v>830</v>
      </c>
      <c r="Q1031" s="147">
        <v>193</v>
      </c>
      <c r="R1031" s="147"/>
      <c r="S1031" s="147" t="s">
        <v>1806</v>
      </c>
      <c r="T1031" s="147">
        <v>0</v>
      </c>
      <c r="U1031" s="147" t="s">
        <v>1807</v>
      </c>
      <c r="V1031" s="147" t="s">
        <v>2300</v>
      </c>
      <c r="AB1031" s="147" t="s">
        <v>2536</v>
      </c>
      <c r="AC1031" s="147">
        <v>222</v>
      </c>
      <c r="AD1031" s="223">
        <v>43311</v>
      </c>
      <c r="AE1031" s="223">
        <v>43395</v>
      </c>
      <c r="AF1031" s="147" t="s">
        <v>817</v>
      </c>
    </row>
    <row r="1032" spans="16:32" x14ac:dyDescent="0.25">
      <c r="P1032" s="147" t="s">
        <v>830</v>
      </c>
      <c r="Q1032" s="147">
        <v>193</v>
      </c>
      <c r="R1032" s="147"/>
      <c r="S1032" s="147" t="s">
        <v>1810</v>
      </c>
      <c r="T1032" s="147">
        <v>0</v>
      </c>
      <c r="U1032" s="147" t="s">
        <v>1811</v>
      </c>
      <c r="V1032" s="147" t="s">
        <v>2300</v>
      </c>
      <c r="AB1032" s="147" t="s">
        <v>2239</v>
      </c>
      <c r="AC1032" s="147">
        <v>222</v>
      </c>
      <c r="AD1032" s="223">
        <v>43311</v>
      </c>
      <c r="AE1032" s="223">
        <v>43395</v>
      </c>
      <c r="AF1032" s="147" t="s">
        <v>817</v>
      </c>
    </row>
    <row r="1033" spans="16:32" x14ac:dyDescent="0.25">
      <c r="P1033" s="147" t="s">
        <v>830</v>
      </c>
      <c r="Q1033" s="147">
        <v>193</v>
      </c>
      <c r="R1033" s="147"/>
      <c r="S1033" s="147" t="s">
        <v>2409</v>
      </c>
      <c r="T1033" s="147">
        <v>0</v>
      </c>
      <c r="U1033" s="147" t="s">
        <v>2410</v>
      </c>
      <c r="V1033" s="147" t="s">
        <v>2300</v>
      </c>
      <c r="AB1033" s="147" t="s">
        <v>2241</v>
      </c>
      <c r="AC1033" s="147">
        <v>222</v>
      </c>
      <c r="AD1033" s="223">
        <v>43311</v>
      </c>
      <c r="AE1033" s="223">
        <v>43395</v>
      </c>
      <c r="AF1033" s="147" t="s">
        <v>817</v>
      </c>
    </row>
    <row r="1034" spans="16:32" x14ac:dyDescent="0.25">
      <c r="P1034" s="147" t="s">
        <v>830</v>
      </c>
      <c r="Q1034" s="147">
        <v>193</v>
      </c>
      <c r="R1034" s="147"/>
      <c r="S1034" s="147" t="s">
        <v>1816</v>
      </c>
      <c r="T1034" s="147">
        <v>0</v>
      </c>
      <c r="U1034" s="147" t="s">
        <v>1817</v>
      </c>
      <c r="V1034" s="147" t="s">
        <v>2300</v>
      </c>
      <c r="AB1034" s="147" t="s">
        <v>2245</v>
      </c>
      <c r="AC1034" s="147">
        <v>222</v>
      </c>
      <c r="AD1034" s="223">
        <v>43311</v>
      </c>
      <c r="AE1034" s="223">
        <v>43395</v>
      </c>
      <c r="AF1034" s="147" t="s">
        <v>817</v>
      </c>
    </row>
    <row r="1035" spans="16:32" x14ac:dyDescent="0.25">
      <c r="P1035" s="147" t="s">
        <v>830</v>
      </c>
      <c r="Q1035" s="147">
        <v>193</v>
      </c>
      <c r="R1035" s="147"/>
      <c r="S1035" s="147" t="s">
        <v>1818</v>
      </c>
      <c r="T1035" s="147">
        <v>0</v>
      </c>
      <c r="U1035" s="147" t="s">
        <v>1819</v>
      </c>
      <c r="V1035" s="147" t="s">
        <v>2300</v>
      </c>
      <c r="AB1035" s="147" t="s">
        <v>2249</v>
      </c>
      <c r="AC1035" s="147">
        <v>222</v>
      </c>
      <c r="AD1035" s="223">
        <v>43311</v>
      </c>
      <c r="AE1035" s="223">
        <v>43395</v>
      </c>
      <c r="AF1035" s="147" t="s">
        <v>817</v>
      </c>
    </row>
    <row r="1036" spans="16:32" x14ac:dyDescent="0.25">
      <c r="P1036" s="147" t="s">
        <v>830</v>
      </c>
      <c r="Q1036" s="147">
        <v>193</v>
      </c>
      <c r="R1036" s="147"/>
      <c r="S1036" s="147" t="s">
        <v>1820</v>
      </c>
      <c r="T1036" s="147">
        <v>0</v>
      </c>
      <c r="U1036" s="147" t="s">
        <v>1821</v>
      </c>
      <c r="V1036" s="147" t="s">
        <v>2300</v>
      </c>
      <c r="AB1036" s="147" t="s">
        <v>2805</v>
      </c>
      <c r="AC1036" s="147">
        <v>222</v>
      </c>
      <c r="AD1036" s="223">
        <v>43311</v>
      </c>
      <c r="AE1036" s="223">
        <v>43395</v>
      </c>
      <c r="AF1036" s="147" t="s">
        <v>817</v>
      </c>
    </row>
    <row r="1037" spans="16:32" x14ac:dyDescent="0.25">
      <c r="P1037" s="147" t="s">
        <v>830</v>
      </c>
      <c r="Q1037" s="147">
        <v>193</v>
      </c>
      <c r="R1037" s="147"/>
      <c r="S1037" s="147" t="s">
        <v>1824</v>
      </c>
      <c r="T1037" s="147">
        <v>0</v>
      </c>
      <c r="U1037" s="147" t="s">
        <v>1825</v>
      </c>
      <c r="V1037" s="147" t="s">
        <v>2300</v>
      </c>
      <c r="AB1037" s="147" t="s">
        <v>2253</v>
      </c>
      <c r="AC1037" s="147">
        <v>222</v>
      </c>
      <c r="AD1037" s="223">
        <v>43311</v>
      </c>
      <c r="AE1037" s="223">
        <v>43395</v>
      </c>
      <c r="AF1037" s="147" t="s">
        <v>817</v>
      </c>
    </row>
    <row r="1038" spans="16:32" x14ac:dyDescent="0.25">
      <c r="P1038" s="147" t="s">
        <v>830</v>
      </c>
      <c r="Q1038" s="147">
        <v>193</v>
      </c>
      <c r="R1038" s="147"/>
      <c r="S1038" s="147" t="s">
        <v>1826</v>
      </c>
      <c r="T1038" s="147">
        <v>0</v>
      </c>
      <c r="U1038" s="147" t="s">
        <v>1827</v>
      </c>
      <c r="V1038" s="147" t="s">
        <v>2300</v>
      </c>
      <c r="AB1038" s="147" t="s">
        <v>2255</v>
      </c>
      <c r="AC1038" s="147">
        <v>222</v>
      </c>
      <c r="AD1038" s="223">
        <v>43311</v>
      </c>
      <c r="AE1038" s="223">
        <v>43395</v>
      </c>
      <c r="AF1038" s="147" t="s">
        <v>817</v>
      </c>
    </row>
    <row r="1039" spans="16:32" x14ac:dyDescent="0.25">
      <c r="P1039" s="147" t="s">
        <v>830</v>
      </c>
      <c r="Q1039" s="147">
        <v>193</v>
      </c>
      <c r="R1039" s="147"/>
      <c r="S1039" s="147" t="s">
        <v>1828</v>
      </c>
      <c r="T1039" s="147">
        <v>0</v>
      </c>
      <c r="U1039" s="147" t="s">
        <v>1829</v>
      </c>
      <c r="V1039" s="147" t="s">
        <v>2300</v>
      </c>
      <c r="AB1039" s="147" t="s">
        <v>3040</v>
      </c>
      <c r="AC1039" s="147">
        <v>222</v>
      </c>
      <c r="AD1039" s="223">
        <v>43311</v>
      </c>
      <c r="AE1039" s="223">
        <v>43395</v>
      </c>
      <c r="AF1039" s="147" t="s">
        <v>817</v>
      </c>
    </row>
    <row r="1040" spans="16:32" x14ac:dyDescent="0.25">
      <c r="P1040" s="147" t="s">
        <v>830</v>
      </c>
      <c r="Q1040" s="147">
        <v>193</v>
      </c>
      <c r="R1040" s="147"/>
      <c r="S1040" s="147" t="s">
        <v>1830</v>
      </c>
      <c r="T1040" s="147">
        <v>0</v>
      </c>
      <c r="U1040" s="147" t="s">
        <v>1831</v>
      </c>
      <c r="V1040" s="147" t="s">
        <v>2300</v>
      </c>
      <c r="AB1040" s="147" t="s">
        <v>4250</v>
      </c>
      <c r="AC1040" s="147">
        <v>222</v>
      </c>
      <c r="AD1040" s="223">
        <v>43311</v>
      </c>
      <c r="AE1040" s="223">
        <v>43395</v>
      </c>
      <c r="AF1040" s="147" t="s">
        <v>817</v>
      </c>
    </row>
    <row r="1041" spans="16:32" x14ac:dyDescent="0.25">
      <c r="P1041" s="147" t="s">
        <v>830</v>
      </c>
      <c r="Q1041" s="147">
        <v>193</v>
      </c>
      <c r="R1041" s="147"/>
      <c r="S1041" s="147" t="s">
        <v>1832</v>
      </c>
      <c r="T1041" s="147">
        <v>0</v>
      </c>
      <c r="U1041" s="147" t="s">
        <v>1833</v>
      </c>
      <c r="V1041" s="147" t="s">
        <v>2300</v>
      </c>
      <c r="AB1041" s="147" t="s">
        <v>3874</v>
      </c>
      <c r="AC1041" s="147">
        <v>222</v>
      </c>
      <c r="AD1041" s="223">
        <v>43311</v>
      </c>
      <c r="AE1041" s="223">
        <v>43395</v>
      </c>
      <c r="AF1041" s="147" t="s">
        <v>817</v>
      </c>
    </row>
    <row r="1042" spans="16:32" x14ac:dyDescent="0.25">
      <c r="P1042" s="147" t="s">
        <v>830</v>
      </c>
      <c r="Q1042" s="147">
        <v>193</v>
      </c>
      <c r="R1042" s="147"/>
      <c r="S1042" s="147" t="s">
        <v>1836</v>
      </c>
      <c r="T1042" s="147">
        <v>0</v>
      </c>
      <c r="U1042" s="147" t="s">
        <v>1837</v>
      </c>
      <c r="V1042" s="147" t="s">
        <v>2300</v>
      </c>
      <c r="AB1042" s="147" t="s">
        <v>3876</v>
      </c>
      <c r="AC1042" s="147">
        <v>222</v>
      </c>
      <c r="AD1042" s="223">
        <v>43311</v>
      </c>
      <c r="AE1042" s="223">
        <v>43395</v>
      </c>
      <c r="AF1042" s="147" t="s">
        <v>817</v>
      </c>
    </row>
    <row r="1043" spans="16:32" x14ac:dyDescent="0.25">
      <c r="P1043" s="147" t="s">
        <v>830</v>
      </c>
      <c r="Q1043" s="147">
        <v>193</v>
      </c>
      <c r="R1043" s="147"/>
      <c r="S1043" s="147" t="s">
        <v>2411</v>
      </c>
      <c r="T1043" s="147">
        <v>0</v>
      </c>
      <c r="U1043" s="147" t="s">
        <v>2412</v>
      </c>
      <c r="V1043" s="147" t="s">
        <v>2300</v>
      </c>
      <c r="AB1043" s="147" t="s">
        <v>2261</v>
      </c>
      <c r="AC1043" s="147">
        <v>222</v>
      </c>
      <c r="AD1043" s="223">
        <v>43311</v>
      </c>
      <c r="AE1043" s="223">
        <v>43395</v>
      </c>
      <c r="AF1043" s="147" t="s">
        <v>817</v>
      </c>
    </row>
    <row r="1044" spans="16:32" x14ac:dyDescent="0.25">
      <c r="P1044" s="147" t="s">
        <v>830</v>
      </c>
      <c r="Q1044" s="147">
        <v>193</v>
      </c>
      <c r="R1044" s="147"/>
      <c r="S1044" s="147" t="s">
        <v>1838</v>
      </c>
      <c r="T1044" s="147">
        <v>0</v>
      </c>
      <c r="U1044" s="147" t="s">
        <v>1839</v>
      </c>
      <c r="V1044" s="147" t="s">
        <v>2300</v>
      </c>
      <c r="AB1044" s="147" t="s">
        <v>2263</v>
      </c>
      <c r="AC1044" s="147">
        <v>222</v>
      </c>
      <c r="AD1044" s="223">
        <v>43311</v>
      </c>
      <c r="AE1044" s="223">
        <v>43395</v>
      </c>
      <c r="AF1044" s="147" t="s">
        <v>817</v>
      </c>
    </row>
    <row r="1045" spans="16:32" x14ac:dyDescent="0.25">
      <c r="P1045" s="147" t="s">
        <v>830</v>
      </c>
      <c r="Q1045" s="147">
        <v>193</v>
      </c>
      <c r="R1045" s="147"/>
      <c r="S1045" s="147" t="s">
        <v>1840</v>
      </c>
      <c r="T1045" s="147">
        <v>0</v>
      </c>
      <c r="U1045" s="147" t="s">
        <v>1841</v>
      </c>
      <c r="V1045" s="147" t="s">
        <v>2300</v>
      </c>
      <c r="AB1045" s="147" t="s">
        <v>3046</v>
      </c>
      <c r="AC1045" s="147">
        <v>222</v>
      </c>
      <c r="AD1045" s="223">
        <v>43311</v>
      </c>
      <c r="AE1045" s="223">
        <v>43395</v>
      </c>
      <c r="AF1045" s="147" t="s">
        <v>817</v>
      </c>
    </row>
    <row r="1046" spans="16:32" x14ac:dyDescent="0.25">
      <c r="P1046" s="147" t="s">
        <v>830</v>
      </c>
      <c r="Q1046" s="147">
        <v>193</v>
      </c>
      <c r="R1046" s="147"/>
      <c r="S1046" s="147" t="s">
        <v>1842</v>
      </c>
      <c r="T1046" s="147">
        <v>0</v>
      </c>
      <c r="U1046" s="147" t="s">
        <v>1843</v>
      </c>
      <c r="V1046" s="147" t="s">
        <v>2300</v>
      </c>
      <c r="AB1046" s="147" t="s">
        <v>5015</v>
      </c>
      <c r="AC1046" s="147">
        <v>222</v>
      </c>
      <c r="AD1046" s="223">
        <v>43311</v>
      </c>
      <c r="AE1046" s="223">
        <v>43395</v>
      </c>
      <c r="AF1046" s="147" t="s">
        <v>817</v>
      </c>
    </row>
    <row r="1047" spans="16:32" x14ac:dyDescent="0.25">
      <c r="P1047" s="147" t="s">
        <v>830</v>
      </c>
      <c r="Q1047" s="147">
        <v>193</v>
      </c>
      <c r="R1047" s="147"/>
      <c r="S1047" s="147" t="s">
        <v>1844</v>
      </c>
      <c r="T1047" s="147">
        <v>0</v>
      </c>
      <c r="U1047" s="147" t="s">
        <v>1845</v>
      </c>
      <c r="V1047" s="147" t="s">
        <v>2300</v>
      </c>
      <c r="AB1047" s="147" t="s">
        <v>5017</v>
      </c>
      <c r="AC1047" s="147">
        <v>222</v>
      </c>
      <c r="AD1047" s="223">
        <v>43311</v>
      </c>
      <c r="AE1047" s="223">
        <v>43395</v>
      </c>
      <c r="AF1047" s="147" t="s">
        <v>817</v>
      </c>
    </row>
    <row r="1048" spans="16:32" x14ac:dyDescent="0.25">
      <c r="P1048" s="147" t="s">
        <v>830</v>
      </c>
      <c r="Q1048" s="147">
        <v>193</v>
      </c>
      <c r="R1048" s="147"/>
      <c r="S1048" s="147" t="s">
        <v>1846</v>
      </c>
      <c r="T1048" s="147">
        <v>0</v>
      </c>
      <c r="U1048" s="147" t="s">
        <v>1847</v>
      </c>
      <c r="V1048" s="147" t="s">
        <v>2300</v>
      </c>
      <c r="AB1048" s="147" t="s">
        <v>4760</v>
      </c>
      <c r="AC1048" s="147">
        <v>222</v>
      </c>
      <c r="AD1048" s="223">
        <v>43311</v>
      </c>
      <c r="AE1048" s="223">
        <v>43395</v>
      </c>
      <c r="AF1048" s="147" t="s">
        <v>817</v>
      </c>
    </row>
    <row r="1049" spans="16:32" x14ac:dyDescent="0.25">
      <c r="P1049" s="147" t="s">
        <v>830</v>
      </c>
      <c r="Q1049" s="147">
        <v>193</v>
      </c>
      <c r="R1049" s="147"/>
      <c r="S1049" s="147" t="s">
        <v>1848</v>
      </c>
      <c r="T1049" s="147">
        <v>0</v>
      </c>
      <c r="U1049" s="147" t="s">
        <v>1849</v>
      </c>
      <c r="V1049" s="147" t="s">
        <v>2300</v>
      </c>
      <c r="AB1049" s="147" t="s">
        <v>2271</v>
      </c>
      <c r="AC1049" s="147">
        <v>222</v>
      </c>
      <c r="AD1049" s="223">
        <v>43311</v>
      </c>
      <c r="AE1049" s="223">
        <v>43395</v>
      </c>
      <c r="AF1049" s="147" t="s">
        <v>817</v>
      </c>
    </row>
    <row r="1050" spans="16:32" x14ac:dyDescent="0.25">
      <c r="P1050" s="147" t="s">
        <v>830</v>
      </c>
      <c r="Q1050" s="147">
        <v>193</v>
      </c>
      <c r="R1050" s="147"/>
      <c r="S1050" s="147" t="s">
        <v>1852</v>
      </c>
      <c r="T1050" s="147">
        <v>0</v>
      </c>
      <c r="U1050" s="147" t="s">
        <v>1853</v>
      </c>
      <c r="V1050" s="147" t="s">
        <v>2300</v>
      </c>
      <c r="AB1050" s="147" t="s">
        <v>3882</v>
      </c>
      <c r="AC1050" s="147">
        <v>222</v>
      </c>
      <c r="AD1050" s="223">
        <v>43311</v>
      </c>
      <c r="AE1050" s="223">
        <v>43395</v>
      </c>
      <c r="AF1050" s="147" t="s">
        <v>817</v>
      </c>
    </row>
    <row r="1051" spans="16:32" x14ac:dyDescent="0.25">
      <c r="P1051" s="147" t="s">
        <v>830</v>
      </c>
      <c r="Q1051" s="147">
        <v>193</v>
      </c>
      <c r="R1051" s="147"/>
      <c r="S1051" s="147" t="s">
        <v>1856</v>
      </c>
      <c r="T1051" s="147">
        <v>0</v>
      </c>
      <c r="U1051" s="147" t="s">
        <v>1857</v>
      </c>
      <c r="V1051" s="147" t="s">
        <v>2300</v>
      </c>
      <c r="AB1051" s="147" t="s">
        <v>2281</v>
      </c>
      <c r="AC1051" s="147">
        <v>222</v>
      </c>
      <c r="AD1051" s="223">
        <v>43311</v>
      </c>
      <c r="AE1051" s="223">
        <v>43395</v>
      </c>
      <c r="AF1051" s="147" t="s">
        <v>817</v>
      </c>
    </row>
    <row r="1052" spans="16:32" x14ac:dyDescent="0.25">
      <c r="P1052" s="147" t="s">
        <v>830</v>
      </c>
      <c r="Q1052" s="147">
        <v>193</v>
      </c>
      <c r="R1052" s="147"/>
      <c r="S1052" s="147" t="s">
        <v>1858</v>
      </c>
      <c r="T1052" s="147">
        <v>0</v>
      </c>
      <c r="U1052" s="147" t="s">
        <v>1859</v>
      </c>
      <c r="V1052" s="147" t="s">
        <v>2300</v>
      </c>
      <c r="AB1052" s="147" t="s">
        <v>2285</v>
      </c>
      <c r="AC1052" s="147">
        <v>222</v>
      </c>
      <c r="AD1052" s="223">
        <v>43311</v>
      </c>
      <c r="AE1052" s="223">
        <v>43395</v>
      </c>
      <c r="AF1052" s="147" t="s">
        <v>817</v>
      </c>
    </row>
    <row r="1053" spans="16:32" x14ac:dyDescent="0.25">
      <c r="P1053" s="147" t="s">
        <v>830</v>
      </c>
      <c r="Q1053" s="147">
        <v>193</v>
      </c>
      <c r="R1053" s="147"/>
      <c r="S1053" s="147" t="s">
        <v>1860</v>
      </c>
      <c r="T1053" s="147">
        <v>0</v>
      </c>
      <c r="U1053" s="147" t="s">
        <v>1861</v>
      </c>
      <c r="V1053" s="147" t="s">
        <v>2300</v>
      </c>
      <c r="AB1053" s="147" t="s">
        <v>2289</v>
      </c>
      <c r="AC1053" s="147">
        <v>222</v>
      </c>
      <c r="AD1053" s="223">
        <v>43311</v>
      </c>
      <c r="AE1053" s="223">
        <v>43395</v>
      </c>
      <c r="AF1053" s="147" t="s">
        <v>817</v>
      </c>
    </row>
    <row r="1054" spans="16:32" x14ac:dyDescent="0.25">
      <c r="P1054" s="147" t="s">
        <v>830</v>
      </c>
      <c r="Q1054" s="147">
        <v>193</v>
      </c>
      <c r="R1054" s="147"/>
      <c r="S1054" s="147" t="s">
        <v>1862</v>
      </c>
      <c r="T1054" s="147">
        <v>0</v>
      </c>
      <c r="U1054" s="147" t="s">
        <v>1863</v>
      </c>
      <c r="V1054" s="147" t="s">
        <v>2300</v>
      </c>
      <c r="AB1054" s="147" t="s">
        <v>3441</v>
      </c>
      <c r="AC1054" s="147">
        <v>222</v>
      </c>
      <c r="AD1054" s="223">
        <v>43311</v>
      </c>
      <c r="AE1054" s="223">
        <v>43395</v>
      </c>
      <c r="AF1054" s="147" t="s">
        <v>817</v>
      </c>
    </row>
    <row r="1055" spans="16:32" x14ac:dyDescent="0.25">
      <c r="P1055" s="147" t="s">
        <v>830</v>
      </c>
      <c r="Q1055" s="147">
        <v>193</v>
      </c>
      <c r="R1055" s="147"/>
      <c r="S1055" s="147" t="s">
        <v>1864</v>
      </c>
      <c r="T1055" s="147">
        <v>0</v>
      </c>
      <c r="U1055" s="147" t="s">
        <v>1865</v>
      </c>
      <c r="V1055" s="147" t="s">
        <v>2300</v>
      </c>
      <c r="AB1055" s="147" t="s">
        <v>2291</v>
      </c>
      <c r="AC1055" s="147">
        <v>222</v>
      </c>
      <c r="AD1055" s="223">
        <v>43311</v>
      </c>
      <c r="AE1055" s="223">
        <v>43395</v>
      </c>
      <c r="AF1055" s="147" t="s">
        <v>817</v>
      </c>
    </row>
    <row r="1056" spans="16:32" x14ac:dyDescent="0.25">
      <c r="P1056" s="147" t="s">
        <v>830</v>
      </c>
      <c r="Q1056" s="147">
        <v>193</v>
      </c>
      <c r="R1056" s="147"/>
      <c r="S1056" s="147" t="s">
        <v>1868</v>
      </c>
      <c r="T1056" s="147">
        <v>0</v>
      </c>
      <c r="U1056" s="147" t="s">
        <v>1869</v>
      </c>
      <c r="V1056" s="147" t="s">
        <v>2300</v>
      </c>
      <c r="AB1056" s="147" t="s">
        <v>3048</v>
      </c>
      <c r="AC1056" s="147">
        <v>222</v>
      </c>
      <c r="AD1056" s="223">
        <v>43311</v>
      </c>
      <c r="AE1056" s="223">
        <v>43395</v>
      </c>
      <c r="AF1056" s="147" t="s">
        <v>817</v>
      </c>
    </row>
    <row r="1057" spans="16:32" x14ac:dyDescent="0.25">
      <c r="P1057" s="147" t="s">
        <v>830</v>
      </c>
      <c r="Q1057" s="147">
        <v>193</v>
      </c>
      <c r="R1057" s="147"/>
      <c r="S1057" s="147" t="s">
        <v>1870</v>
      </c>
      <c r="T1057" s="147">
        <v>0</v>
      </c>
      <c r="U1057" s="147" t="s">
        <v>1871</v>
      </c>
      <c r="V1057" s="147" t="s">
        <v>2300</v>
      </c>
      <c r="AB1057" s="147" t="s">
        <v>3317</v>
      </c>
      <c r="AC1057" s="147">
        <v>222</v>
      </c>
      <c r="AD1057" s="223">
        <v>43311</v>
      </c>
      <c r="AE1057" s="223">
        <v>43395</v>
      </c>
      <c r="AF1057" s="147" t="s">
        <v>817</v>
      </c>
    </row>
    <row r="1058" spans="16:32" x14ac:dyDescent="0.25">
      <c r="P1058" s="147" t="s">
        <v>830</v>
      </c>
      <c r="Q1058" s="147">
        <v>193</v>
      </c>
      <c r="R1058" s="147"/>
      <c r="S1058" s="147" t="s">
        <v>2413</v>
      </c>
      <c r="T1058" s="147">
        <v>0</v>
      </c>
      <c r="U1058" s="147" t="s">
        <v>2414</v>
      </c>
      <c r="V1058" s="147" t="s">
        <v>2300</v>
      </c>
      <c r="AB1058" s="147" t="s">
        <v>2293</v>
      </c>
      <c r="AC1058" s="147">
        <v>222</v>
      </c>
      <c r="AD1058" s="223">
        <v>43311</v>
      </c>
      <c r="AE1058" s="223">
        <v>43395</v>
      </c>
      <c r="AF1058" s="147" t="s">
        <v>817</v>
      </c>
    </row>
    <row r="1059" spans="16:32" x14ac:dyDescent="0.25">
      <c r="P1059" s="147" t="s">
        <v>830</v>
      </c>
      <c r="Q1059" s="147">
        <v>193</v>
      </c>
      <c r="R1059" s="147"/>
      <c r="S1059" s="147" t="s">
        <v>1878</v>
      </c>
      <c r="T1059" s="147">
        <v>0</v>
      </c>
      <c r="U1059" s="147" t="s">
        <v>1879</v>
      </c>
      <c r="V1059" s="147" t="s">
        <v>2300</v>
      </c>
      <c r="AB1059" s="147" t="s">
        <v>2297</v>
      </c>
      <c r="AC1059" s="147">
        <v>222</v>
      </c>
      <c r="AD1059" s="223">
        <v>43311</v>
      </c>
      <c r="AE1059" s="223">
        <v>43395</v>
      </c>
      <c r="AF1059" s="147" t="s">
        <v>817</v>
      </c>
    </row>
    <row r="1060" spans="16:32" x14ac:dyDescent="0.25">
      <c r="P1060" s="147" t="s">
        <v>830</v>
      </c>
      <c r="Q1060" s="147">
        <v>193</v>
      </c>
      <c r="R1060" s="147"/>
      <c r="S1060" s="147" t="s">
        <v>1880</v>
      </c>
      <c r="T1060" s="147">
        <v>0</v>
      </c>
      <c r="U1060" s="147" t="s">
        <v>1881</v>
      </c>
      <c r="V1060" s="147" t="s">
        <v>2300</v>
      </c>
      <c r="AB1060" s="147" t="s">
        <v>4558</v>
      </c>
      <c r="AC1060" s="147">
        <v>222</v>
      </c>
      <c r="AD1060" s="223">
        <v>43311</v>
      </c>
      <c r="AE1060" s="223">
        <v>43395</v>
      </c>
      <c r="AF1060" s="147" t="s">
        <v>817</v>
      </c>
    </row>
    <row r="1061" spans="16:32" x14ac:dyDescent="0.25">
      <c r="P1061" s="147" t="s">
        <v>830</v>
      </c>
      <c r="Q1061" s="147">
        <v>193</v>
      </c>
      <c r="R1061" s="147"/>
      <c r="S1061" s="147" t="s">
        <v>1882</v>
      </c>
      <c r="T1061" s="147">
        <v>0</v>
      </c>
      <c r="U1061" s="147" t="s">
        <v>1883</v>
      </c>
      <c r="V1061" s="147" t="s">
        <v>2300</v>
      </c>
      <c r="AB1061" s="147" t="s">
        <v>4762</v>
      </c>
      <c r="AC1061" s="147">
        <v>222</v>
      </c>
      <c r="AD1061" s="223">
        <v>43311</v>
      </c>
      <c r="AE1061" s="223">
        <v>43395</v>
      </c>
      <c r="AF1061" s="147" t="s">
        <v>817</v>
      </c>
    </row>
    <row r="1062" spans="16:32" x14ac:dyDescent="0.25">
      <c r="P1062" s="147" t="s">
        <v>830</v>
      </c>
      <c r="Q1062" s="147">
        <v>193</v>
      </c>
      <c r="R1062" s="147"/>
      <c r="S1062" s="147" t="s">
        <v>1884</v>
      </c>
      <c r="T1062" s="147">
        <v>0</v>
      </c>
      <c r="U1062" s="147" t="s">
        <v>1885</v>
      </c>
      <c r="V1062" s="147" t="s">
        <v>2300</v>
      </c>
      <c r="AB1062" s="147" t="s">
        <v>4253</v>
      </c>
      <c r="AC1062" s="147">
        <v>222</v>
      </c>
      <c r="AD1062" s="223">
        <v>43311</v>
      </c>
      <c r="AE1062" s="223">
        <v>43367</v>
      </c>
      <c r="AF1062" s="147" t="s">
        <v>817</v>
      </c>
    </row>
    <row r="1063" spans="16:32" x14ac:dyDescent="0.25">
      <c r="P1063" s="147" t="s">
        <v>830</v>
      </c>
      <c r="Q1063" s="147">
        <v>193</v>
      </c>
      <c r="R1063" s="147"/>
      <c r="S1063" s="147" t="s">
        <v>1886</v>
      </c>
      <c r="T1063" s="147">
        <v>0</v>
      </c>
      <c r="U1063" s="147" t="s">
        <v>1887</v>
      </c>
      <c r="V1063" s="147" t="s">
        <v>2300</v>
      </c>
      <c r="AB1063" s="147" t="s">
        <v>4560</v>
      </c>
      <c r="AC1063" s="147">
        <v>222</v>
      </c>
      <c r="AD1063" s="223">
        <v>43311</v>
      </c>
      <c r="AE1063" s="223">
        <v>43395</v>
      </c>
      <c r="AF1063" s="147" t="s">
        <v>817</v>
      </c>
    </row>
    <row r="1064" spans="16:32" x14ac:dyDescent="0.25">
      <c r="P1064" s="147" t="s">
        <v>830</v>
      </c>
      <c r="Q1064" s="147">
        <v>193</v>
      </c>
      <c r="R1064" s="147"/>
      <c r="S1064" s="147" t="s">
        <v>1888</v>
      </c>
      <c r="T1064" s="147">
        <v>0</v>
      </c>
      <c r="U1064" s="147" t="s">
        <v>1889</v>
      </c>
      <c r="V1064" s="147" t="s">
        <v>2300</v>
      </c>
    </row>
    <row r="1065" spans="16:32" x14ac:dyDescent="0.25">
      <c r="P1065" s="147" t="s">
        <v>830</v>
      </c>
      <c r="Q1065" s="147">
        <v>193</v>
      </c>
      <c r="R1065" s="147"/>
      <c r="S1065" s="147" t="s">
        <v>1890</v>
      </c>
      <c r="T1065" s="147">
        <v>0</v>
      </c>
      <c r="U1065" s="147" t="s">
        <v>1891</v>
      </c>
      <c r="V1065" s="147" t="s">
        <v>2300</v>
      </c>
    </row>
    <row r="1066" spans="16:32" x14ac:dyDescent="0.25">
      <c r="P1066" s="147" t="s">
        <v>830</v>
      </c>
      <c r="Q1066" s="147">
        <v>193</v>
      </c>
      <c r="R1066" s="147"/>
      <c r="S1066" s="147" t="s">
        <v>1894</v>
      </c>
      <c r="T1066" s="147">
        <v>0</v>
      </c>
      <c r="U1066" s="147" t="s">
        <v>1895</v>
      </c>
      <c r="V1066" s="147" t="s">
        <v>2300</v>
      </c>
    </row>
    <row r="1067" spans="16:32" x14ac:dyDescent="0.25">
      <c r="P1067" s="147" t="s">
        <v>830</v>
      </c>
      <c r="Q1067" s="147">
        <v>193</v>
      </c>
      <c r="R1067" s="147"/>
      <c r="S1067" s="147" t="s">
        <v>1896</v>
      </c>
      <c r="T1067" s="147">
        <v>0</v>
      </c>
      <c r="U1067" s="147" t="s">
        <v>1897</v>
      </c>
      <c r="V1067" s="147" t="s">
        <v>2300</v>
      </c>
    </row>
    <row r="1068" spans="16:32" x14ac:dyDescent="0.25">
      <c r="P1068" s="147" t="s">
        <v>830</v>
      </c>
      <c r="Q1068" s="147">
        <v>193</v>
      </c>
      <c r="R1068" s="147"/>
      <c r="S1068" s="147" t="s">
        <v>1898</v>
      </c>
      <c r="T1068" s="147">
        <v>0</v>
      </c>
      <c r="U1068" s="147" t="s">
        <v>1899</v>
      </c>
      <c r="V1068" s="147" t="s">
        <v>2300</v>
      </c>
    </row>
    <row r="1069" spans="16:32" x14ac:dyDescent="0.25">
      <c r="P1069" s="147" t="s">
        <v>830</v>
      </c>
      <c r="Q1069" s="147">
        <v>193</v>
      </c>
      <c r="R1069" s="147"/>
      <c r="S1069" s="147" t="s">
        <v>1900</v>
      </c>
      <c r="T1069" s="147">
        <v>0</v>
      </c>
      <c r="U1069" s="147" t="s">
        <v>1901</v>
      </c>
      <c r="V1069" s="147" t="s">
        <v>2300</v>
      </c>
    </row>
    <row r="1070" spans="16:32" x14ac:dyDescent="0.25">
      <c r="P1070" s="147" t="s">
        <v>830</v>
      </c>
      <c r="Q1070" s="147">
        <v>193</v>
      </c>
      <c r="R1070" s="147"/>
      <c r="S1070" s="147" t="s">
        <v>2415</v>
      </c>
      <c r="T1070" s="147">
        <v>0</v>
      </c>
      <c r="U1070" s="147" t="s">
        <v>2416</v>
      </c>
      <c r="V1070" s="147" t="s">
        <v>2300</v>
      </c>
    </row>
    <row r="1071" spans="16:32" x14ac:dyDescent="0.25">
      <c r="P1071" s="147" t="s">
        <v>830</v>
      </c>
      <c r="Q1071" s="147">
        <v>193</v>
      </c>
      <c r="R1071" s="147"/>
      <c r="S1071" s="147" t="s">
        <v>2417</v>
      </c>
      <c r="T1071" s="147">
        <v>0</v>
      </c>
      <c r="U1071" s="147" t="s">
        <v>2418</v>
      </c>
      <c r="V1071" s="147" t="s">
        <v>2300</v>
      </c>
    </row>
    <row r="1072" spans="16:32" x14ac:dyDescent="0.25">
      <c r="P1072" s="147" t="s">
        <v>830</v>
      </c>
      <c r="Q1072" s="147">
        <v>193</v>
      </c>
      <c r="R1072" s="147"/>
      <c r="S1072" s="147" t="s">
        <v>1910</v>
      </c>
      <c r="T1072" s="147">
        <v>0</v>
      </c>
      <c r="U1072" s="147" t="s">
        <v>1911</v>
      </c>
      <c r="V1072" s="147" t="s">
        <v>2300</v>
      </c>
    </row>
    <row r="1073" spans="16:22" x14ac:dyDescent="0.25">
      <c r="P1073" s="147" t="s">
        <v>830</v>
      </c>
      <c r="Q1073" s="147">
        <v>193</v>
      </c>
      <c r="R1073" s="147"/>
      <c r="S1073" s="147" t="s">
        <v>1912</v>
      </c>
      <c r="T1073" s="147">
        <v>0</v>
      </c>
      <c r="U1073" s="147" t="s">
        <v>1913</v>
      </c>
      <c r="V1073" s="147" t="s">
        <v>2300</v>
      </c>
    </row>
    <row r="1074" spans="16:22" x14ac:dyDescent="0.25">
      <c r="P1074" s="147" t="s">
        <v>830</v>
      </c>
      <c r="Q1074" s="147">
        <v>193</v>
      </c>
      <c r="R1074" s="147"/>
      <c r="S1074" s="147" t="s">
        <v>1914</v>
      </c>
      <c r="T1074" s="147">
        <v>0</v>
      </c>
      <c r="U1074" s="147" t="s">
        <v>1915</v>
      </c>
      <c r="V1074" s="147" t="s">
        <v>2300</v>
      </c>
    </row>
    <row r="1075" spans="16:22" x14ac:dyDescent="0.25">
      <c r="P1075" s="147" t="s">
        <v>830</v>
      </c>
      <c r="Q1075" s="147">
        <v>193</v>
      </c>
      <c r="R1075" s="147"/>
      <c r="S1075" s="147" t="s">
        <v>1918</v>
      </c>
      <c r="T1075" s="147">
        <v>0</v>
      </c>
      <c r="U1075" s="147" t="s">
        <v>1919</v>
      </c>
      <c r="V1075" s="147" t="s">
        <v>2300</v>
      </c>
    </row>
    <row r="1076" spans="16:22" x14ac:dyDescent="0.25">
      <c r="P1076" s="147" t="s">
        <v>830</v>
      </c>
      <c r="Q1076" s="147">
        <v>193</v>
      </c>
      <c r="R1076" s="147"/>
      <c r="S1076" s="147" t="s">
        <v>1920</v>
      </c>
      <c r="T1076" s="147">
        <v>0</v>
      </c>
      <c r="U1076" s="147" t="s">
        <v>1921</v>
      </c>
      <c r="V1076" s="147" t="s">
        <v>2300</v>
      </c>
    </row>
    <row r="1077" spans="16:22" x14ac:dyDescent="0.25">
      <c r="P1077" s="147" t="s">
        <v>830</v>
      </c>
      <c r="Q1077" s="147">
        <v>193</v>
      </c>
      <c r="R1077" s="147"/>
      <c r="S1077" s="147" t="s">
        <v>2419</v>
      </c>
      <c r="T1077" s="147">
        <v>0</v>
      </c>
      <c r="U1077" s="147" t="s">
        <v>2420</v>
      </c>
      <c r="V1077" s="147" t="s">
        <v>2300</v>
      </c>
    </row>
    <row r="1078" spans="16:22" x14ac:dyDescent="0.25">
      <c r="P1078" s="147" t="s">
        <v>830</v>
      </c>
      <c r="Q1078" s="147">
        <v>193</v>
      </c>
      <c r="R1078" s="147"/>
      <c r="S1078" s="147" t="s">
        <v>1922</v>
      </c>
      <c r="T1078" s="147">
        <v>0</v>
      </c>
      <c r="U1078" s="147" t="s">
        <v>1923</v>
      </c>
      <c r="V1078" s="147" t="s">
        <v>2300</v>
      </c>
    </row>
    <row r="1079" spans="16:22" x14ac:dyDescent="0.25">
      <c r="P1079" s="147" t="s">
        <v>830</v>
      </c>
      <c r="Q1079" s="147">
        <v>193</v>
      </c>
      <c r="R1079" s="147"/>
      <c r="S1079" s="147" t="s">
        <v>1924</v>
      </c>
      <c r="T1079" s="147">
        <v>0</v>
      </c>
      <c r="U1079" s="147" t="s">
        <v>1925</v>
      </c>
      <c r="V1079" s="147" t="s">
        <v>2300</v>
      </c>
    </row>
    <row r="1080" spans="16:22" x14ac:dyDescent="0.25">
      <c r="P1080" s="147" t="s">
        <v>830</v>
      </c>
      <c r="Q1080" s="147">
        <v>193</v>
      </c>
      <c r="R1080" s="147"/>
      <c r="S1080" s="147" t="s">
        <v>1928</v>
      </c>
      <c r="T1080" s="147">
        <v>0</v>
      </c>
      <c r="U1080" s="147" t="s">
        <v>1929</v>
      </c>
      <c r="V1080" s="147" t="s">
        <v>2300</v>
      </c>
    </row>
    <row r="1081" spans="16:22" x14ac:dyDescent="0.25">
      <c r="P1081" s="147" t="s">
        <v>830</v>
      </c>
      <c r="Q1081" s="147">
        <v>193</v>
      </c>
      <c r="R1081" s="147"/>
      <c r="S1081" s="147" t="s">
        <v>1934</v>
      </c>
      <c r="T1081" s="147">
        <v>0</v>
      </c>
      <c r="U1081" s="147" t="s">
        <v>1935</v>
      </c>
      <c r="V1081" s="147" t="s">
        <v>2300</v>
      </c>
    </row>
    <row r="1082" spans="16:22" x14ac:dyDescent="0.25">
      <c r="P1082" s="147" t="s">
        <v>830</v>
      </c>
      <c r="Q1082" s="147">
        <v>193</v>
      </c>
      <c r="R1082" s="147"/>
      <c r="S1082" s="147" t="s">
        <v>1936</v>
      </c>
      <c r="T1082" s="147">
        <v>0</v>
      </c>
      <c r="U1082" s="147" t="s">
        <v>1937</v>
      </c>
      <c r="V1082" s="147" t="s">
        <v>2300</v>
      </c>
    </row>
    <row r="1083" spans="16:22" x14ac:dyDescent="0.25">
      <c r="P1083" s="147" t="s">
        <v>830</v>
      </c>
      <c r="Q1083" s="147">
        <v>193</v>
      </c>
      <c r="R1083" s="147"/>
      <c r="S1083" s="147" t="s">
        <v>1942</v>
      </c>
      <c r="T1083" s="147">
        <v>0</v>
      </c>
      <c r="U1083" s="147" t="s">
        <v>1943</v>
      </c>
      <c r="V1083" s="147" t="s">
        <v>2300</v>
      </c>
    </row>
    <row r="1084" spans="16:22" x14ac:dyDescent="0.25">
      <c r="P1084" s="147" t="s">
        <v>830</v>
      </c>
      <c r="Q1084" s="147">
        <v>193</v>
      </c>
      <c r="R1084" s="147"/>
      <c r="S1084" s="147" t="s">
        <v>2421</v>
      </c>
      <c r="T1084" s="147">
        <v>0</v>
      </c>
      <c r="U1084" s="147" t="s">
        <v>2422</v>
      </c>
      <c r="V1084" s="147" t="s">
        <v>2300</v>
      </c>
    </row>
    <row r="1085" spans="16:22" x14ac:dyDescent="0.25">
      <c r="P1085" s="147" t="s">
        <v>830</v>
      </c>
      <c r="Q1085" s="147">
        <v>193</v>
      </c>
      <c r="R1085" s="147"/>
      <c r="S1085" s="147" t="s">
        <v>2423</v>
      </c>
      <c r="T1085" s="147">
        <v>0</v>
      </c>
      <c r="U1085" s="147" t="s">
        <v>2424</v>
      </c>
      <c r="V1085" s="147" t="s">
        <v>2300</v>
      </c>
    </row>
    <row r="1086" spans="16:22" x14ac:dyDescent="0.25">
      <c r="P1086" s="147" t="s">
        <v>830</v>
      </c>
      <c r="Q1086" s="147">
        <v>193</v>
      </c>
      <c r="R1086" s="147"/>
      <c r="S1086" s="147" t="s">
        <v>1944</v>
      </c>
      <c r="T1086" s="147">
        <v>0</v>
      </c>
      <c r="U1086" s="147" t="s">
        <v>1945</v>
      </c>
      <c r="V1086" s="147" t="s">
        <v>2300</v>
      </c>
    </row>
    <row r="1087" spans="16:22" x14ac:dyDescent="0.25">
      <c r="P1087" s="147" t="s">
        <v>830</v>
      </c>
      <c r="Q1087" s="147">
        <v>193</v>
      </c>
      <c r="R1087" s="147"/>
      <c r="S1087" s="147" t="s">
        <v>1946</v>
      </c>
      <c r="T1087" s="147">
        <v>0</v>
      </c>
      <c r="U1087" s="147" t="s">
        <v>1947</v>
      </c>
      <c r="V1087" s="147" t="s">
        <v>2300</v>
      </c>
    </row>
    <row r="1088" spans="16:22" x14ac:dyDescent="0.25">
      <c r="P1088" s="147" t="s">
        <v>830</v>
      </c>
      <c r="Q1088" s="147">
        <v>193</v>
      </c>
      <c r="R1088" s="147"/>
      <c r="S1088" s="147" t="s">
        <v>1948</v>
      </c>
      <c r="T1088" s="147">
        <v>0</v>
      </c>
      <c r="U1088" s="147" t="s">
        <v>1949</v>
      </c>
      <c r="V1088" s="147" t="s">
        <v>2300</v>
      </c>
    </row>
    <row r="1089" spans="16:22" x14ac:dyDescent="0.25">
      <c r="P1089" s="147" t="s">
        <v>830</v>
      </c>
      <c r="Q1089" s="147">
        <v>193</v>
      </c>
      <c r="R1089" s="147"/>
      <c r="S1089" s="147" t="s">
        <v>1950</v>
      </c>
      <c r="T1089" s="147">
        <v>0</v>
      </c>
      <c r="U1089" s="147" t="s">
        <v>1951</v>
      </c>
      <c r="V1089" s="147" t="s">
        <v>2300</v>
      </c>
    </row>
    <row r="1090" spans="16:22" x14ac:dyDescent="0.25">
      <c r="P1090" s="147" t="s">
        <v>830</v>
      </c>
      <c r="Q1090" s="147">
        <v>193</v>
      </c>
      <c r="R1090" s="147"/>
      <c r="S1090" s="147" t="s">
        <v>1952</v>
      </c>
      <c r="T1090" s="147">
        <v>0</v>
      </c>
      <c r="U1090" s="147" t="s">
        <v>1953</v>
      </c>
      <c r="V1090" s="147" t="s">
        <v>2300</v>
      </c>
    </row>
    <row r="1091" spans="16:22" x14ac:dyDescent="0.25">
      <c r="P1091" s="147" t="s">
        <v>830</v>
      </c>
      <c r="Q1091" s="147">
        <v>193</v>
      </c>
      <c r="R1091" s="147"/>
      <c r="S1091" s="147" t="s">
        <v>1954</v>
      </c>
      <c r="T1091" s="147">
        <v>0</v>
      </c>
      <c r="U1091" s="147" t="s">
        <v>1955</v>
      </c>
      <c r="V1091" s="147" t="s">
        <v>2300</v>
      </c>
    </row>
    <row r="1092" spans="16:22" x14ac:dyDescent="0.25">
      <c r="P1092" s="147" t="s">
        <v>830</v>
      </c>
      <c r="Q1092" s="147">
        <v>193</v>
      </c>
      <c r="R1092" s="147"/>
      <c r="S1092" s="147" t="s">
        <v>1956</v>
      </c>
      <c r="T1092" s="147">
        <v>0</v>
      </c>
      <c r="U1092" s="147" t="s">
        <v>1957</v>
      </c>
      <c r="V1092" s="147" t="s">
        <v>2300</v>
      </c>
    </row>
    <row r="1093" spans="16:22" x14ac:dyDescent="0.25">
      <c r="P1093" s="147" t="s">
        <v>830</v>
      </c>
      <c r="Q1093" s="147">
        <v>193</v>
      </c>
      <c r="R1093" s="147"/>
      <c r="S1093" s="147" t="s">
        <v>2425</v>
      </c>
      <c r="T1093" s="147">
        <v>0</v>
      </c>
      <c r="U1093" s="147" t="s">
        <v>2426</v>
      </c>
      <c r="V1093" s="147" t="s">
        <v>2300</v>
      </c>
    </row>
    <row r="1094" spans="16:22" x14ac:dyDescent="0.25">
      <c r="P1094" s="147" t="s">
        <v>830</v>
      </c>
      <c r="Q1094" s="147">
        <v>193</v>
      </c>
      <c r="R1094" s="147"/>
      <c r="S1094" s="147" t="s">
        <v>1962</v>
      </c>
      <c r="T1094" s="147">
        <v>0</v>
      </c>
      <c r="U1094" s="147" t="s">
        <v>1963</v>
      </c>
      <c r="V1094" s="147" t="s">
        <v>2300</v>
      </c>
    </row>
    <row r="1095" spans="16:22" x14ac:dyDescent="0.25">
      <c r="P1095" s="147" t="s">
        <v>830</v>
      </c>
      <c r="Q1095" s="147">
        <v>193</v>
      </c>
      <c r="R1095" s="147"/>
      <c r="S1095" s="147" t="s">
        <v>1964</v>
      </c>
      <c r="T1095" s="147">
        <v>0</v>
      </c>
      <c r="U1095" s="147" t="s">
        <v>1965</v>
      </c>
      <c r="V1095" s="147" t="s">
        <v>2300</v>
      </c>
    </row>
    <row r="1096" spans="16:22" x14ac:dyDescent="0.25">
      <c r="P1096" s="147" t="s">
        <v>830</v>
      </c>
      <c r="Q1096" s="147">
        <v>193</v>
      </c>
      <c r="R1096" s="147"/>
      <c r="S1096" s="147" t="s">
        <v>1966</v>
      </c>
      <c r="T1096" s="147">
        <v>0</v>
      </c>
      <c r="U1096" s="147" t="s">
        <v>1967</v>
      </c>
      <c r="V1096" s="147" t="s">
        <v>2300</v>
      </c>
    </row>
    <row r="1097" spans="16:22" x14ac:dyDescent="0.25">
      <c r="P1097" s="147" t="s">
        <v>830</v>
      </c>
      <c r="Q1097" s="147">
        <v>193</v>
      </c>
      <c r="R1097" s="147"/>
      <c r="S1097" s="147" t="s">
        <v>2427</v>
      </c>
      <c r="T1097" s="147">
        <v>0</v>
      </c>
      <c r="U1097" s="147" t="s">
        <v>2428</v>
      </c>
      <c r="V1097" s="147" t="s">
        <v>2300</v>
      </c>
    </row>
    <row r="1098" spans="16:22" x14ac:dyDescent="0.25">
      <c r="P1098" s="147" t="s">
        <v>830</v>
      </c>
      <c r="Q1098" s="147">
        <v>193</v>
      </c>
      <c r="R1098" s="147"/>
      <c r="S1098" s="147" t="s">
        <v>2429</v>
      </c>
      <c r="T1098" s="147">
        <v>0</v>
      </c>
      <c r="U1098" s="147" t="s">
        <v>2430</v>
      </c>
      <c r="V1098" s="147" t="s">
        <v>2300</v>
      </c>
    </row>
    <row r="1099" spans="16:22" x14ac:dyDescent="0.25">
      <c r="P1099" s="147" t="s">
        <v>830</v>
      </c>
      <c r="Q1099" s="147">
        <v>193</v>
      </c>
      <c r="R1099" s="147"/>
      <c r="S1099" s="147" t="s">
        <v>2431</v>
      </c>
      <c r="T1099" s="147">
        <v>0</v>
      </c>
      <c r="U1099" s="147" t="s">
        <v>2432</v>
      </c>
      <c r="V1099" s="147" t="s">
        <v>2300</v>
      </c>
    </row>
    <row r="1100" spans="16:22" x14ac:dyDescent="0.25">
      <c r="P1100" s="147" t="s">
        <v>830</v>
      </c>
      <c r="Q1100" s="147">
        <v>193</v>
      </c>
      <c r="R1100" s="147"/>
      <c r="S1100" s="147" t="s">
        <v>2433</v>
      </c>
      <c r="T1100" s="147">
        <v>0</v>
      </c>
      <c r="U1100" s="147" t="s">
        <v>2434</v>
      </c>
      <c r="V1100" s="147" t="s">
        <v>2300</v>
      </c>
    </row>
    <row r="1101" spans="16:22" x14ac:dyDescent="0.25">
      <c r="P1101" s="147" t="s">
        <v>830</v>
      </c>
      <c r="Q1101" s="147">
        <v>193</v>
      </c>
      <c r="R1101" s="147"/>
      <c r="S1101" s="147" t="s">
        <v>2435</v>
      </c>
      <c r="T1101" s="147">
        <v>0</v>
      </c>
      <c r="U1101" s="147" t="s">
        <v>2436</v>
      </c>
      <c r="V1101" s="147" t="s">
        <v>2300</v>
      </c>
    </row>
    <row r="1102" spans="16:22" x14ac:dyDescent="0.25">
      <c r="P1102" s="147" t="s">
        <v>830</v>
      </c>
      <c r="Q1102" s="147">
        <v>193</v>
      </c>
      <c r="R1102" s="147"/>
      <c r="S1102" s="147" t="s">
        <v>2437</v>
      </c>
      <c r="T1102" s="147">
        <v>0</v>
      </c>
      <c r="U1102" s="147" t="s">
        <v>2438</v>
      </c>
      <c r="V1102" s="147" t="s">
        <v>2300</v>
      </c>
    </row>
    <row r="1103" spans="16:22" x14ac:dyDescent="0.25">
      <c r="P1103" s="147" t="s">
        <v>830</v>
      </c>
      <c r="Q1103" s="147">
        <v>193</v>
      </c>
      <c r="R1103" s="147"/>
      <c r="S1103" s="147" t="s">
        <v>2439</v>
      </c>
      <c r="T1103" s="147">
        <v>0</v>
      </c>
      <c r="U1103" s="147" t="s">
        <v>2440</v>
      </c>
      <c r="V1103" s="147" t="s">
        <v>2300</v>
      </c>
    </row>
    <row r="1104" spans="16:22" x14ac:dyDescent="0.25">
      <c r="P1104" s="147" t="s">
        <v>830</v>
      </c>
      <c r="Q1104" s="147">
        <v>193</v>
      </c>
      <c r="R1104" s="147"/>
      <c r="S1104" s="147" t="s">
        <v>2441</v>
      </c>
      <c r="T1104" s="147">
        <v>0</v>
      </c>
      <c r="U1104" s="147" t="s">
        <v>2442</v>
      </c>
      <c r="V1104" s="147" t="s">
        <v>2300</v>
      </c>
    </row>
    <row r="1105" spans="16:22" x14ac:dyDescent="0.25">
      <c r="P1105" s="147" t="s">
        <v>830</v>
      </c>
      <c r="Q1105" s="147">
        <v>193</v>
      </c>
      <c r="R1105" s="147"/>
      <c r="S1105" s="147" t="s">
        <v>1976</v>
      </c>
      <c r="T1105" s="147">
        <v>0</v>
      </c>
      <c r="U1105" s="147" t="s">
        <v>1977</v>
      </c>
      <c r="V1105" s="147" t="s">
        <v>2300</v>
      </c>
    </row>
    <row r="1106" spans="16:22" x14ac:dyDescent="0.25">
      <c r="P1106" s="147" t="s">
        <v>830</v>
      </c>
      <c r="Q1106" s="147">
        <v>193</v>
      </c>
      <c r="R1106" s="147"/>
      <c r="S1106" s="147" t="s">
        <v>2443</v>
      </c>
      <c r="T1106" s="147">
        <v>0</v>
      </c>
      <c r="U1106" s="147" t="s">
        <v>2444</v>
      </c>
      <c r="V1106" s="147" t="s">
        <v>2300</v>
      </c>
    </row>
    <row r="1107" spans="16:22" x14ac:dyDescent="0.25">
      <c r="P1107" s="147" t="s">
        <v>830</v>
      </c>
      <c r="Q1107" s="147">
        <v>193</v>
      </c>
      <c r="R1107" s="147"/>
      <c r="S1107" s="147" t="s">
        <v>1978</v>
      </c>
      <c r="T1107" s="147">
        <v>0</v>
      </c>
      <c r="U1107" s="147" t="s">
        <v>1979</v>
      </c>
      <c r="V1107" s="147" t="s">
        <v>2300</v>
      </c>
    </row>
    <row r="1108" spans="16:22" x14ac:dyDescent="0.25">
      <c r="P1108" s="147" t="s">
        <v>830</v>
      </c>
      <c r="Q1108" s="147">
        <v>193</v>
      </c>
      <c r="R1108" s="147"/>
      <c r="S1108" s="147" t="s">
        <v>2445</v>
      </c>
      <c r="T1108" s="147">
        <v>0</v>
      </c>
      <c r="U1108" s="147" t="s">
        <v>2446</v>
      </c>
      <c r="V1108" s="147" t="s">
        <v>2300</v>
      </c>
    </row>
    <row r="1109" spans="16:22" x14ac:dyDescent="0.25">
      <c r="P1109" s="147" t="s">
        <v>830</v>
      </c>
      <c r="Q1109" s="147">
        <v>193</v>
      </c>
      <c r="R1109" s="147"/>
      <c r="S1109" s="147" t="s">
        <v>2447</v>
      </c>
      <c r="T1109" s="147">
        <v>0</v>
      </c>
      <c r="U1109" s="147" t="s">
        <v>2448</v>
      </c>
      <c r="V1109" s="147" t="s">
        <v>2300</v>
      </c>
    </row>
    <row r="1110" spans="16:22" x14ac:dyDescent="0.25">
      <c r="P1110" s="147" t="s">
        <v>830</v>
      </c>
      <c r="Q1110" s="147">
        <v>193</v>
      </c>
      <c r="R1110" s="147"/>
      <c r="S1110" s="147" t="s">
        <v>2449</v>
      </c>
      <c r="T1110" s="147">
        <v>0</v>
      </c>
      <c r="U1110" s="147" t="s">
        <v>2450</v>
      </c>
      <c r="V1110" s="147" t="s">
        <v>2300</v>
      </c>
    </row>
    <row r="1111" spans="16:22" x14ac:dyDescent="0.25">
      <c r="P1111" s="147" t="s">
        <v>830</v>
      </c>
      <c r="Q1111" s="147">
        <v>193</v>
      </c>
      <c r="R1111" s="147"/>
      <c r="S1111" s="147" t="s">
        <v>1982</v>
      </c>
      <c r="T1111" s="147">
        <v>0</v>
      </c>
      <c r="U1111" s="147" t="s">
        <v>1983</v>
      </c>
      <c r="V1111" s="147" t="s">
        <v>2300</v>
      </c>
    </row>
    <row r="1112" spans="16:22" x14ac:dyDescent="0.25">
      <c r="P1112" s="147" t="s">
        <v>830</v>
      </c>
      <c r="Q1112" s="147">
        <v>193</v>
      </c>
      <c r="R1112" s="147"/>
      <c r="S1112" s="147" t="s">
        <v>1984</v>
      </c>
      <c r="T1112" s="147">
        <v>0</v>
      </c>
      <c r="U1112" s="147" t="s">
        <v>1985</v>
      </c>
      <c r="V1112" s="147" t="s">
        <v>2300</v>
      </c>
    </row>
    <row r="1113" spans="16:22" x14ac:dyDescent="0.25">
      <c r="P1113" s="147" t="s">
        <v>830</v>
      </c>
      <c r="Q1113" s="147">
        <v>193</v>
      </c>
      <c r="R1113" s="147"/>
      <c r="S1113" s="147" t="s">
        <v>1986</v>
      </c>
      <c r="T1113" s="147">
        <v>0</v>
      </c>
      <c r="U1113" s="147" t="s">
        <v>1987</v>
      </c>
      <c r="V1113" s="147" t="s">
        <v>2300</v>
      </c>
    </row>
    <row r="1114" spans="16:22" x14ac:dyDescent="0.25">
      <c r="P1114" s="147" t="s">
        <v>830</v>
      </c>
      <c r="Q1114" s="147">
        <v>193</v>
      </c>
      <c r="R1114" s="147"/>
      <c r="S1114" s="147" t="s">
        <v>2451</v>
      </c>
      <c r="T1114" s="147">
        <v>0</v>
      </c>
      <c r="U1114" s="147" t="s">
        <v>2452</v>
      </c>
      <c r="V1114" s="147" t="s">
        <v>2300</v>
      </c>
    </row>
    <row r="1115" spans="16:22" x14ac:dyDescent="0.25">
      <c r="P1115" s="147" t="s">
        <v>830</v>
      </c>
      <c r="Q1115" s="147">
        <v>193</v>
      </c>
      <c r="R1115" s="147"/>
      <c r="S1115" s="147" t="s">
        <v>1988</v>
      </c>
      <c r="T1115" s="147">
        <v>0</v>
      </c>
      <c r="U1115" s="147" t="s">
        <v>1989</v>
      </c>
      <c r="V1115" s="147" t="s">
        <v>2300</v>
      </c>
    </row>
    <row r="1116" spans="16:22" x14ac:dyDescent="0.25">
      <c r="P1116" s="147" t="s">
        <v>830</v>
      </c>
      <c r="Q1116" s="147">
        <v>193</v>
      </c>
      <c r="R1116" s="147"/>
      <c r="S1116" s="147" t="s">
        <v>2453</v>
      </c>
      <c r="T1116" s="147">
        <v>0</v>
      </c>
      <c r="U1116" s="147" t="s">
        <v>2454</v>
      </c>
      <c r="V1116" s="147" t="s">
        <v>2300</v>
      </c>
    </row>
    <row r="1117" spans="16:22" x14ac:dyDescent="0.25">
      <c r="P1117" s="147" t="s">
        <v>830</v>
      </c>
      <c r="Q1117" s="147">
        <v>193</v>
      </c>
      <c r="R1117" s="147"/>
      <c r="S1117" s="147" t="s">
        <v>1990</v>
      </c>
      <c r="T1117" s="147">
        <v>0</v>
      </c>
      <c r="U1117" s="147" t="s">
        <v>1991</v>
      </c>
      <c r="V1117" s="147" t="s">
        <v>2300</v>
      </c>
    </row>
    <row r="1118" spans="16:22" x14ac:dyDescent="0.25">
      <c r="P1118" s="147" t="s">
        <v>830</v>
      </c>
      <c r="Q1118" s="147">
        <v>193</v>
      </c>
      <c r="R1118" s="147"/>
      <c r="S1118" s="147" t="s">
        <v>2455</v>
      </c>
      <c r="T1118" s="147">
        <v>0</v>
      </c>
      <c r="U1118" s="147" t="s">
        <v>2456</v>
      </c>
      <c r="V1118" s="147" t="s">
        <v>2300</v>
      </c>
    </row>
    <row r="1119" spans="16:22" x14ac:dyDescent="0.25">
      <c r="P1119" s="147" t="s">
        <v>830</v>
      </c>
      <c r="Q1119" s="147">
        <v>193</v>
      </c>
      <c r="R1119" s="147"/>
      <c r="S1119" s="147" t="s">
        <v>1992</v>
      </c>
      <c r="T1119" s="147">
        <v>0</v>
      </c>
      <c r="U1119" s="147" t="s">
        <v>1993</v>
      </c>
      <c r="V1119" s="147" t="s">
        <v>2300</v>
      </c>
    </row>
    <row r="1120" spans="16:22" x14ac:dyDescent="0.25">
      <c r="P1120" s="147" t="s">
        <v>830</v>
      </c>
      <c r="Q1120" s="147">
        <v>193</v>
      </c>
      <c r="R1120" s="147"/>
      <c r="S1120" s="147" t="s">
        <v>2457</v>
      </c>
      <c r="T1120" s="147">
        <v>0</v>
      </c>
      <c r="U1120" s="147" t="s">
        <v>2458</v>
      </c>
      <c r="V1120" s="147" t="s">
        <v>2300</v>
      </c>
    </row>
    <row r="1121" spans="16:22" x14ac:dyDescent="0.25">
      <c r="P1121" s="147" t="s">
        <v>830</v>
      </c>
      <c r="Q1121" s="147">
        <v>193</v>
      </c>
      <c r="R1121" s="147"/>
      <c r="S1121" s="147" t="s">
        <v>2000</v>
      </c>
      <c r="T1121" s="147">
        <v>0</v>
      </c>
      <c r="U1121" s="147" t="s">
        <v>2001</v>
      </c>
      <c r="V1121" s="147" t="s">
        <v>2300</v>
      </c>
    </row>
    <row r="1122" spans="16:22" x14ac:dyDescent="0.25">
      <c r="P1122" s="147" t="s">
        <v>830</v>
      </c>
      <c r="Q1122" s="147">
        <v>193</v>
      </c>
      <c r="R1122" s="147"/>
      <c r="S1122" s="147" t="s">
        <v>2002</v>
      </c>
      <c r="T1122" s="147">
        <v>0</v>
      </c>
      <c r="U1122" s="147" t="s">
        <v>2003</v>
      </c>
      <c r="V1122" s="147" t="s">
        <v>2300</v>
      </c>
    </row>
    <row r="1123" spans="16:22" x14ac:dyDescent="0.25">
      <c r="P1123" s="147" t="s">
        <v>830</v>
      </c>
      <c r="Q1123" s="147">
        <v>193</v>
      </c>
      <c r="R1123" s="147"/>
      <c r="S1123" s="147" t="s">
        <v>2459</v>
      </c>
      <c r="T1123" s="147">
        <v>0</v>
      </c>
      <c r="U1123" s="147" t="s">
        <v>2460</v>
      </c>
      <c r="V1123" s="147" t="s">
        <v>2300</v>
      </c>
    </row>
    <row r="1124" spans="16:22" x14ac:dyDescent="0.25">
      <c r="P1124" s="147" t="s">
        <v>830</v>
      </c>
      <c r="Q1124" s="147">
        <v>193</v>
      </c>
      <c r="R1124" s="147"/>
      <c r="S1124" s="147" t="s">
        <v>2461</v>
      </c>
      <c r="T1124" s="147">
        <v>0</v>
      </c>
      <c r="U1124" s="147" t="s">
        <v>2462</v>
      </c>
      <c r="V1124" s="147" t="s">
        <v>2300</v>
      </c>
    </row>
    <row r="1125" spans="16:22" x14ac:dyDescent="0.25">
      <c r="P1125" s="147" t="s">
        <v>830</v>
      </c>
      <c r="Q1125" s="147">
        <v>193</v>
      </c>
      <c r="R1125" s="147"/>
      <c r="S1125" s="147" t="s">
        <v>2004</v>
      </c>
      <c r="T1125" s="147">
        <v>0</v>
      </c>
      <c r="U1125" s="147" t="s">
        <v>2005</v>
      </c>
      <c r="V1125" s="147" t="s">
        <v>2300</v>
      </c>
    </row>
    <row r="1126" spans="16:22" x14ac:dyDescent="0.25">
      <c r="P1126" s="147" t="s">
        <v>830</v>
      </c>
      <c r="Q1126" s="147">
        <v>193</v>
      </c>
      <c r="R1126" s="147"/>
      <c r="S1126" s="147" t="s">
        <v>2008</v>
      </c>
      <c r="T1126" s="147">
        <v>0</v>
      </c>
      <c r="U1126" s="147" t="s">
        <v>2009</v>
      </c>
      <c r="V1126" s="147" t="s">
        <v>2300</v>
      </c>
    </row>
    <row r="1127" spans="16:22" x14ac:dyDescent="0.25">
      <c r="P1127" s="147" t="s">
        <v>830</v>
      </c>
      <c r="Q1127" s="147">
        <v>193</v>
      </c>
      <c r="R1127" s="147"/>
      <c r="S1127" s="147" t="s">
        <v>2012</v>
      </c>
      <c r="T1127" s="147">
        <v>0</v>
      </c>
      <c r="U1127" s="147" t="s">
        <v>2013</v>
      </c>
      <c r="V1127" s="147" t="s">
        <v>2300</v>
      </c>
    </row>
    <row r="1128" spans="16:22" x14ac:dyDescent="0.25">
      <c r="P1128" s="147" t="s">
        <v>830</v>
      </c>
      <c r="Q1128" s="147">
        <v>193</v>
      </c>
      <c r="R1128" s="147"/>
      <c r="S1128" s="147" t="s">
        <v>2016</v>
      </c>
      <c r="T1128" s="147">
        <v>0</v>
      </c>
      <c r="U1128" s="147" t="s">
        <v>2017</v>
      </c>
      <c r="V1128" s="147" t="s">
        <v>2300</v>
      </c>
    </row>
    <row r="1129" spans="16:22" x14ac:dyDescent="0.25">
      <c r="P1129" s="147" t="s">
        <v>830</v>
      </c>
      <c r="Q1129" s="147">
        <v>193</v>
      </c>
      <c r="R1129" s="147"/>
      <c r="S1129" s="147" t="s">
        <v>2018</v>
      </c>
      <c r="T1129" s="147">
        <v>0</v>
      </c>
      <c r="U1129" s="147" t="s">
        <v>2019</v>
      </c>
      <c r="V1129" s="147" t="s">
        <v>2300</v>
      </c>
    </row>
    <row r="1130" spans="16:22" x14ac:dyDescent="0.25">
      <c r="P1130" s="147" t="s">
        <v>830</v>
      </c>
      <c r="Q1130" s="147">
        <v>193</v>
      </c>
      <c r="R1130" s="147"/>
      <c r="S1130" s="147" t="s">
        <v>2463</v>
      </c>
      <c r="T1130" s="147">
        <v>0</v>
      </c>
      <c r="U1130" s="147" t="s">
        <v>2464</v>
      </c>
      <c r="V1130" s="147" t="s">
        <v>2300</v>
      </c>
    </row>
    <row r="1131" spans="16:22" x14ac:dyDescent="0.25">
      <c r="P1131" s="147" t="s">
        <v>830</v>
      </c>
      <c r="Q1131" s="147">
        <v>193</v>
      </c>
      <c r="R1131" s="147"/>
      <c r="S1131" s="147" t="s">
        <v>2020</v>
      </c>
      <c r="T1131" s="147">
        <v>0</v>
      </c>
      <c r="U1131" s="147" t="s">
        <v>2021</v>
      </c>
      <c r="V1131" s="147" t="s">
        <v>2300</v>
      </c>
    </row>
    <row r="1132" spans="16:22" x14ac:dyDescent="0.25">
      <c r="P1132" s="147" t="s">
        <v>830</v>
      </c>
      <c r="Q1132" s="147">
        <v>193</v>
      </c>
      <c r="R1132" s="147"/>
      <c r="S1132" s="147" t="s">
        <v>2024</v>
      </c>
      <c r="T1132" s="147">
        <v>0</v>
      </c>
      <c r="U1132" s="147" t="s">
        <v>2025</v>
      </c>
      <c r="V1132" s="147" t="s">
        <v>2300</v>
      </c>
    </row>
    <row r="1133" spans="16:22" x14ac:dyDescent="0.25">
      <c r="P1133" s="147" t="s">
        <v>830</v>
      </c>
      <c r="Q1133" s="147">
        <v>193</v>
      </c>
      <c r="R1133" s="147"/>
      <c r="S1133" s="147" t="s">
        <v>2026</v>
      </c>
      <c r="T1133" s="147">
        <v>0</v>
      </c>
      <c r="U1133" s="147" t="s">
        <v>2027</v>
      </c>
      <c r="V1133" s="147" t="s">
        <v>2300</v>
      </c>
    </row>
    <row r="1134" spans="16:22" x14ac:dyDescent="0.25">
      <c r="P1134" s="147" t="s">
        <v>830</v>
      </c>
      <c r="Q1134" s="147">
        <v>193</v>
      </c>
      <c r="R1134" s="147"/>
      <c r="S1134" s="147" t="s">
        <v>2465</v>
      </c>
      <c r="T1134" s="147">
        <v>0</v>
      </c>
      <c r="U1134" s="147" t="s">
        <v>2466</v>
      </c>
      <c r="V1134" s="147" t="s">
        <v>2300</v>
      </c>
    </row>
    <row r="1135" spans="16:22" x14ac:dyDescent="0.25">
      <c r="P1135" s="147" t="s">
        <v>830</v>
      </c>
      <c r="Q1135" s="147">
        <v>193</v>
      </c>
      <c r="R1135" s="147"/>
      <c r="S1135" s="147" t="s">
        <v>2030</v>
      </c>
      <c r="T1135" s="147">
        <v>0</v>
      </c>
      <c r="U1135" s="147" t="s">
        <v>2031</v>
      </c>
      <c r="V1135" s="147" t="s">
        <v>2300</v>
      </c>
    </row>
    <row r="1136" spans="16:22" x14ac:dyDescent="0.25">
      <c r="P1136" s="147" t="s">
        <v>830</v>
      </c>
      <c r="Q1136" s="147">
        <v>193</v>
      </c>
      <c r="R1136" s="147"/>
      <c r="S1136" s="147" t="s">
        <v>2032</v>
      </c>
      <c r="T1136" s="147">
        <v>0</v>
      </c>
      <c r="U1136" s="147" t="s">
        <v>2033</v>
      </c>
      <c r="V1136" s="147" t="s">
        <v>2300</v>
      </c>
    </row>
    <row r="1137" spans="16:22" x14ac:dyDescent="0.25">
      <c r="P1137" s="147" t="s">
        <v>830</v>
      </c>
      <c r="Q1137" s="147">
        <v>193</v>
      </c>
      <c r="R1137" s="147"/>
      <c r="S1137" s="147" t="s">
        <v>2036</v>
      </c>
      <c r="T1137" s="147">
        <v>0</v>
      </c>
      <c r="U1137" s="147" t="s">
        <v>2037</v>
      </c>
      <c r="V1137" s="147" t="s">
        <v>2300</v>
      </c>
    </row>
    <row r="1138" spans="16:22" x14ac:dyDescent="0.25">
      <c r="P1138" s="147" t="s">
        <v>830</v>
      </c>
      <c r="Q1138" s="147">
        <v>193</v>
      </c>
      <c r="R1138" s="147"/>
      <c r="S1138" s="147" t="s">
        <v>2038</v>
      </c>
      <c r="T1138" s="147">
        <v>0</v>
      </c>
      <c r="U1138" s="147" t="s">
        <v>2039</v>
      </c>
      <c r="V1138" s="147" t="s">
        <v>2300</v>
      </c>
    </row>
    <row r="1139" spans="16:22" x14ac:dyDescent="0.25">
      <c r="P1139" s="147" t="s">
        <v>830</v>
      </c>
      <c r="Q1139" s="147">
        <v>193</v>
      </c>
      <c r="R1139" s="147"/>
      <c r="S1139" s="147" t="s">
        <v>2467</v>
      </c>
      <c r="T1139" s="147">
        <v>0</v>
      </c>
      <c r="U1139" s="147" t="s">
        <v>2468</v>
      </c>
      <c r="V1139" s="147" t="s">
        <v>2300</v>
      </c>
    </row>
    <row r="1140" spans="16:22" x14ac:dyDescent="0.25">
      <c r="P1140" s="147" t="s">
        <v>830</v>
      </c>
      <c r="Q1140" s="147">
        <v>193</v>
      </c>
      <c r="R1140" s="147"/>
      <c r="S1140" s="147" t="s">
        <v>2469</v>
      </c>
      <c r="T1140" s="147">
        <v>0</v>
      </c>
      <c r="U1140" s="147" t="s">
        <v>2470</v>
      </c>
      <c r="V1140" s="147" t="s">
        <v>2300</v>
      </c>
    </row>
    <row r="1141" spans="16:22" x14ac:dyDescent="0.25">
      <c r="P1141" s="147" t="s">
        <v>830</v>
      </c>
      <c r="Q1141" s="147">
        <v>193</v>
      </c>
      <c r="R1141" s="147"/>
      <c r="S1141" s="147" t="s">
        <v>2042</v>
      </c>
      <c r="T1141" s="147">
        <v>0</v>
      </c>
      <c r="U1141" s="147" t="s">
        <v>2043</v>
      </c>
      <c r="V1141" s="147" t="s">
        <v>2300</v>
      </c>
    </row>
    <row r="1142" spans="16:22" x14ac:dyDescent="0.25">
      <c r="P1142" s="147" t="s">
        <v>830</v>
      </c>
      <c r="Q1142" s="147">
        <v>193</v>
      </c>
      <c r="R1142" s="147"/>
      <c r="S1142" s="147" t="s">
        <v>2046</v>
      </c>
      <c r="T1142" s="147">
        <v>0</v>
      </c>
      <c r="U1142" s="147" t="s">
        <v>2047</v>
      </c>
      <c r="V1142" s="147" t="s">
        <v>2300</v>
      </c>
    </row>
    <row r="1143" spans="16:22" x14ac:dyDescent="0.25">
      <c r="P1143" s="147" t="s">
        <v>830</v>
      </c>
      <c r="Q1143" s="147">
        <v>193</v>
      </c>
      <c r="R1143" s="147"/>
      <c r="S1143" s="147" t="s">
        <v>2048</v>
      </c>
      <c r="T1143" s="147">
        <v>0</v>
      </c>
      <c r="U1143" s="147" t="s">
        <v>2049</v>
      </c>
      <c r="V1143" s="147" t="s">
        <v>2300</v>
      </c>
    </row>
    <row r="1144" spans="16:22" x14ac:dyDescent="0.25">
      <c r="P1144" s="147" t="s">
        <v>830</v>
      </c>
      <c r="Q1144" s="147">
        <v>193</v>
      </c>
      <c r="R1144" s="147"/>
      <c r="S1144" s="147" t="s">
        <v>2052</v>
      </c>
      <c r="T1144" s="147">
        <v>0</v>
      </c>
      <c r="U1144" s="147" t="s">
        <v>2053</v>
      </c>
      <c r="V1144" s="147" t="s">
        <v>2300</v>
      </c>
    </row>
    <row r="1145" spans="16:22" x14ac:dyDescent="0.25">
      <c r="P1145" s="147" t="s">
        <v>830</v>
      </c>
      <c r="Q1145" s="147">
        <v>193</v>
      </c>
      <c r="R1145" s="147"/>
      <c r="S1145" s="147" t="s">
        <v>2054</v>
      </c>
      <c r="T1145" s="147">
        <v>0</v>
      </c>
      <c r="U1145" s="147" t="s">
        <v>2055</v>
      </c>
      <c r="V1145" s="147" t="s">
        <v>2300</v>
      </c>
    </row>
    <row r="1146" spans="16:22" x14ac:dyDescent="0.25">
      <c r="P1146" s="147" t="s">
        <v>830</v>
      </c>
      <c r="Q1146" s="147">
        <v>193</v>
      </c>
      <c r="R1146" s="147"/>
      <c r="S1146" s="147" t="s">
        <v>2056</v>
      </c>
      <c r="T1146" s="147">
        <v>0</v>
      </c>
      <c r="U1146" s="147" t="s">
        <v>2057</v>
      </c>
      <c r="V1146" s="147" t="s">
        <v>2300</v>
      </c>
    </row>
    <row r="1147" spans="16:22" x14ac:dyDescent="0.25">
      <c r="P1147" s="147" t="s">
        <v>830</v>
      </c>
      <c r="Q1147" s="147">
        <v>193</v>
      </c>
      <c r="R1147" s="147"/>
      <c r="S1147" s="147" t="s">
        <v>2471</v>
      </c>
      <c r="T1147" s="147">
        <v>0</v>
      </c>
      <c r="U1147" s="147" t="s">
        <v>2472</v>
      </c>
      <c r="V1147" s="147" t="s">
        <v>2300</v>
      </c>
    </row>
    <row r="1148" spans="16:22" x14ac:dyDescent="0.25">
      <c r="P1148" s="147" t="s">
        <v>830</v>
      </c>
      <c r="Q1148" s="147">
        <v>193</v>
      </c>
      <c r="R1148" s="147"/>
      <c r="S1148" s="147" t="s">
        <v>2058</v>
      </c>
      <c r="T1148" s="147">
        <v>0</v>
      </c>
      <c r="U1148" s="147" t="s">
        <v>2059</v>
      </c>
      <c r="V1148" s="147" t="s">
        <v>2300</v>
      </c>
    </row>
    <row r="1149" spans="16:22" x14ac:dyDescent="0.25">
      <c r="P1149" s="147" t="s">
        <v>830</v>
      </c>
      <c r="Q1149" s="147">
        <v>193</v>
      </c>
      <c r="R1149" s="147"/>
      <c r="S1149" s="147" t="s">
        <v>2473</v>
      </c>
      <c r="T1149" s="147">
        <v>0</v>
      </c>
      <c r="U1149" s="147" t="s">
        <v>2474</v>
      </c>
      <c r="V1149" s="147" t="s">
        <v>2300</v>
      </c>
    </row>
    <row r="1150" spans="16:22" x14ac:dyDescent="0.25">
      <c r="P1150" s="147" t="s">
        <v>830</v>
      </c>
      <c r="Q1150" s="147">
        <v>193</v>
      </c>
      <c r="R1150" s="147"/>
      <c r="S1150" s="147" t="s">
        <v>2062</v>
      </c>
      <c r="T1150" s="147">
        <v>0</v>
      </c>
      <c r="U1150" s="147" t="s">
        <v>2063</v>
      </c>
      <c r="V1150" s="147" t="s">
        <v>2300</v>
      </c>
    </row>
    <row r="1151" spans="16:22" x14ac:dyDescent="0.25">
      <c r="P1151" s="147" t="s">
        <v>830</v>
      </c>
      <c r="Q1151" s="147">
        <v>193</v>
      </c>
      <c r="R1151" s="147"/>
      <c r="S1151" s="147" t="s">
        <v>2475</v>
      </c>
      <c r="T1151" s="147">
        <v>0</v>
      </c>
      <c r="U1151" s="147" t="s">
        <v>2476</v>
      </c>
      <c r="V1151" s="147" t="s">
        <v>2300</v>
      </c>
    </row>
    <row r="1152" spans="16:22" x14ac:dyDescent="0.25">
      <c r="P1152" s="147" t="s">
        <v>830</v>
      </c>
      <c r="Q1152" s="147">
        <v>193</v>
      </c>
      <c r="R1152" s="147"/>
      <c r="S1152" s="147" t="s">
        <v>2477</v>
      </c>
      <c r="T1152" s="147">
        <v>0</v>
      </c>
      <c r="U1152" s="147" t="s">
        <v>2478</v>
      </c>
      <c r="V1152" s="147" t="s">
        <v>2300</v>
      </c>
    </row>
    <row r="1153" spans="16:22" x14ac:dyDescent="0.25">
      <c r="P1153" s="147" t="s">
        <v>830</v>
      </c>
      <c r="Q1153" s="147">
        <v>193</v>
      </c>
      <c r="R1153" s="147"/>
      <c r="S1153" s="147" t="s">
        <v>2479</v>
      </c>
      <c r="T1153" s="147">
        <v>0</v>
      </c>
      <c r="U1153" s="147" t="s">
        <v>2480</v>
      </c>
      <c r="V1153" s="147" t="s">
        <v>2300</v>
      </c>
    </row>
    <row r="1154" spans="16:22" x14ac:dyDescent="0.25">
      <c r="P1154" s="147" t="s">
        <v>830</v>
      </c>
      <c r="Q1154" s="147">
        <v>193</v>
      </c>
      <c r="R1154" s="147"/>
      <c r="S1154" s="147" t="s">
        <v>2066</v>
      </c>
      <c r="T1154" s="147">
        <v>0</v>
      </c>
      <c r="U1154" s="147" t="s">
        <v>2067</v>
      </c>
      <c r="V1154" s="147" t="s">
        <v>2300</v>
      </c>
    </row>
    <row r="1155" spans="16:22" x14ac:dyDescent="0.25">
      <c r="P1155" s="147" t="s">
        <v>830</v>
      </c>
      <c r="Q1155" s="147">
        <v>193</v>
      </c>
      <c r="R1155" s="147"/>
      <c r="S1155" s="147" t="s">
        <v>2070</v>
      </c>
      <c r="T1155" s="147">
        <v>0</v>
      </c>
      <c r="U1155" s="147" t="s">
        <v>2071</v>
      </c>
      <c r="V1155" s="147" t="s">
        <v>2300</v>
      </c>
    </row>
    <row r="1156" spans="16:22" x14ac:dyDescent="0.25">
      <c r="P1156" s="147" t="s">
        <v>830</v>
      </c>
      <c r="Q1156" s="147">
        <v>193</v>
      </c>
      <c r="R1156" s="147"/>
      <c r="S1156" s="147" t="s">
        <v>2072</v>
      </c>
      <c r="T1156" s="147">
        <v>0</v>
      </c>
      <c r="U1156" s="147" t="s">
        <v>2073</v>
      </c>
      <c r="V1156" s="147" t="s">
        <v>2300</v>
      </c>
    </row>
    <row r="1157" spans="16:22" x14ac:dyDescent="0.25">
      <c r="P1157" s="147" t="s">
        <v>830</v>
      </c>
      <c r="Q1157" s="147">
        <v>193</v>
      </c>
      <c r="R1157" s="147"/>
      <c r="S1157" s="147" t="s">
        <v>2076</v>
      </c>
      <c r="T1157" s="147">
        <v>0</v>
      </c>
      <c r="U1157" s="147" t="s">
        <v>2077</v>
      </c>
      <c r="V1157" s="147" t="s">
        <v>2300</v>
      </c>
    </row>
    <row r="1158" spans="16:22" x14ac:dyDescent="0.25">
      <c r="P1158" s="147" t="s">
        <v>830</v>
      </c>
      <c r="Q1158" s="147">
        <v>193</v>
      </c>
      <c r="R1158" s="147"/>
      <c r="S1158" s="147" t="s">
        <v>2080</v>
      </c>
      <c r="T1158" s="147">
        <v>0</v>
      </c>
      <c r="U1158" s="147" t="s">
        <v>2081</v>
      </c>
      <c r="V1158" s="147" t="s">
        <v>2300</v>
      </c>
    </row>
    <row r="1159" spans="16:22" x14ac:dyDescent="0.25">
      <c r="P1159" s="147" t="s">
        <v>830</v>
      </c>
      <c r="Q1159" s="147">
        <v>193</v>
      </c>
      <c r="R1159" s="147"/>
      <c r="S1159" s="147" t="s">
        <v>2481</v>
      </c>
      <c r="T1159" s="147">
        <v>0</v>
      </c>
      <c r="U1159" s="147" t="s">
        <v>2482</v>
      </c>
      <c r="V1159" s="147" t="s">
        <v>2300</v>
      </c>
    </row>
    <row r="1160" spans="16:22" x14ac:dyDescent="0.25">
      <c r="P1160" s="147" t="s">
        <v>830</v>
      </c>
      <c r="Q1160" s="147">
        <v>193</v>
      </c>
      <c r="R1160" s="147"/>
      <c r="S1160" s="147" t="s">
        <v>2483</v>
      </c>
      <c r="T1160" s="147">
        <v>0</v>
      </c>
      <c r="U1160" s="147" t="s">
        <v>2484</v>
      </c>
      <c r="V1160" s="147" t="s">
        <v>2300</v>
      </c>
    </row>
    <row r="1161" spans="16:22" x14ac:dyDescent="0.25">
      <c r="P1161" s="147" t="s">
        <v>830</v>
      </c>
      <c r="Q1161" s="147">
        <v>193</v>
      </c>
      <c r="R1161" s="147"/>
      <c r="S1161" s="147" t="s">
        <v>2485</v>
      </c>
      <c r="T1161" s="147">
        <v>0</v>
      </c>
      <c r="U1161" s="147" t="s">
        <v>2486</v>
      </c>
      <c r="V1161" s="147" t="s">
        <v>2300</v>
      </c>
    </row>
    <row r="1162" spans="16:22" x14ac:dyDescent="0.25">
      <c r="P1162" s="147" t="s">
        <v>830</v>
      </c>
      <c r="Q1162" s="147">
        <v>193</v>
      </c>
      <c r="R1162" s="147"/>
      <c r="S1162" s="147" t="s">
        <v>2487</v>
      </c>
      <c r="T1162" s="147">
        <v>0</v>
      </c>
      <c r="U1162" s="147" t="s">
        <v>2488</v>
      </c>
      <c r="V1162" s="147" t="s">
        <v>2300</v>
      </c>
    </row>
    <row r="1163" spans="16:22" x14ac:dyDescent="0.25">
      <c r="P1163" s="147" t="s">
        <v>830</v>
      </c>
      <c r="Q1163" s="147">
        <v>193</v>
      </c>
      <c r="R1163" s="147"/>
      <c r="S1163" s="147" t="s">
        <v>2489</v>
      </c>
      <c r="T1163" s="147">
        <v>0</v>
      </c>
      <c r="U1163" s="147" t="s">
        <v>2490</v>
      </c>
      <c r="V1163" s="147" t="s">
        <v>2300</v>
      </c>
    </row>
    <row r="1164" spans="16:22" x14ac:dyDescent="0.25">
      <c r="P1164" s="147" t="s">
        <v>830</v>
      </c>
      <c r="Q1164" s="147">
        <v>193</v>
      </c>
      <c r="R1164" s="147"/>
      <c r="S1164" s="147" t="s">
        <v>2491</v>
      </c>
      <c r="T1164" s="147">
        <v>0</v>
      </c>
      <c r="U1164" s="147" t="s">
        <v>2492</v>
      </c>
      <c r="V1164" s="147" t="s">
        <v>2300</v>
      </c>
    </row>
    <row r="1165" spans="16:22" x14ac:dyDescent="0.25">
      <c r="P1165" s="147" t="s">
        <v>830</v>
      </c>
      <c r="Q1165" s="147">
        <v>193</v>
      </c>
      <c r="R1165" s="147"/>
      <c r="S1165" s="147" t="s">
        <v>2086</v>
      </c>
      <c r="T1165" s="147">
        <v>0</v>
      </c>
      <c r="U1165" s="147" t="s">
        <v>2087</v>
      </c>
      <c r="V1165" s="147" t="s">
        <v>2300</v>
      </c>
    </row>
    <row r="1166" spans="16:22" x14ac:dyDescent="0.25">
      <c r="P1166" s="147" t="s">
        <v>830</v>
      </c>
      <c r="Q1166" s="147">
        <v>193</v>
      </c>
      <c r="R1166" s="147"/>
      <c r="S1166" s="147" t="s">
        <v>2493</v>
      </c>
      <c r="T1166" s="147">
        <v>0</v>
      </c>
      <c r="U1166" s="147" t="s">
        <v>2494</v>
      </c>
      <c r="V1166" s="147" t="s">
        <v>2300</v>
      </c>
    </row>
    <row r="1167" spans="16:22" x14ac:dyDescent="0.25">
      <c r="P1167" s="147" t="s">
        <v>830</v>
      </c>
      <c r="Q1167" s="147">
        <v>193</v>
      </c>
      <c r="R1167" s="147"/>
      <c r="S1167" s="147" t="s">
        <v>2094</v>
      </c>
      <c r="T1167" s="147">
        <v>0</v>
      </c>
      <c r="U1167" s="147" t="s">
        <v>2095</v>
      </c>
      <c r="V1167" s="147" t="s">
        <v>2300</v>
      </c>
    </row>
    <row r="1168" spans="16:22" x14ac:dyDescent="0.25">
      <c r="P1168" s="147" t="s">
        <v>830</v>
      </c>
      <c r="Q1168" s="147">
        <v>193</v>
      </c>
      <c r="R1168" s="147"/>
      <c r="S1168" s="147" t="s">
        <v>2096</v>
      </c>
      <c r="T1168" s="147">
        <v>0</v>
      </c>
      <c r="U1168" s="147" t="s">
        <v>2097</v>
      </c>
      <c r="V1168" s="147" t="s">
        <v>2300</v>
      </c>
    </row>
    <row r="1169" spans="16:22" x14ac:dyDescent="0.25">
      <c r="P1169" s="147" t="s">
        <v>830</v>
      </c>
      <c r="Q1169" s="147">
        <v>193</v>
      </c>
      <c r="R1169" s="147"/>
      <c r="S1169" s="147" t="s">
        <v>2495</v>
      </c>
      <c r="T1169" s="147">
        <v>0</v>
      </c>
      <c r="U1169" s="147" t="s">
        <v>2496</v>
      </c>
      <c r="V1169" s="147" t="s">
        <v>2300</v>
      </c>
    </row>
    <row r="1170" spans="16:22" x14ac:dyDescent="0.25">
      <c r="P1170" s="147" t="s">
        <v>830</v>
      </c>
      <c r="Q1170" s="147">
        <v>193</v>
      </c>
      <c r="R1170" s="147"/>
      <c r="S1170" s="147" t="s">
        <v>2497</v>
      </c>
      <c r="T1170" s="147">
        <v>0</v>
      </c>
      <c r="U1170" s="147" t="s">
        <v>2498</v>
      </c>
      <c r="V1170" s="147" t="s">
        <v>2300</v>
      </c>
    </row>
    <row r="1171" spans="16:22" x14ac:dyDescent="0.25">
      <c r="P1171" s="147" t="s">
        <v>830</v>
      </c>
      <c r="Q1171" s="147">
        <v>193</v>
      </c>
      <c r="R1171" s="147"/>
      <c r="S1171" s="147" t="s">
        <v>2499</v>
      </c>
      <c r="T1171" s="147">
        <v>0</v>
      </c>
      <c r="U1171" s="147" t="s">
        <v>2500</v>
      </c>
      <c r="V1171" s="147" t="s">
        <v>2300</v>
      </c>
    </row>
    <row r="1172" spans="16:22" x14ac:dyDescent="0.25">
      <c r="P1172" s="147" t="s">
        <v>830</v>
      </c>
      <c r="Q1172" s="147">
        <v>193</v>
      </c>
      <c r="R1172" s="147"/>
      <c r="S1172" s="147" t="s">
        <v>2501</v>
      </c>
      <c r="T1172" s="147">
        <v>0</v>
      </c>
      <c r="U1172" s="147" t="s">
        <v>2502</v>
      </c>
      <c r="V1172" s="147" t="s">
        <v>2300</v>
      </c>
    </row>
    <row r="1173" spans="16:22" x14ac:dyDescent="0.25">
      <c r="P1173" s="147" t="s">
        <v>830</v>
      </c>
      <c r="Q1173" s="147">
        <v>193</v>
      </c>
      <c r="R1173" s="147"/>
      <c r="S1173" s="147" t="s">
        <v>2102</v>
      </c>
      <c r="T1173" s="147">
        <v>0</v>
      </c>
      <c r="U1173" s="147" t="s">
        <v>2103</v>
      </c>
      <c r="V1173" s="147" t="s">
        <v>2300</v>
      </c>
    </row>
    <row r="1174" spans="16:22" x14ac:dyDescent="0.25">
      <c r="P1174" s="147" t="s">
        <v>830</v>
      </c>
      <c r="Q1174" s="147">
        <v>193</v>
      </c>
      <c r="R1174" s="147"/>
      <c r="S1174" s="147" t="s">
        <v>2106</v>
      </c>
      <c r="T1174" s="147">
        <v>0</v>
      </c>
      <c r="U1174" s="147" t="s">
        <v>2107</v>
      </c>
      <c r="V1174" s="147" t="s">
        <v>2300</v>
      </c>
    </row>
    <row r="1175" spans="16:22" x14ac:dyDescent="0.25">
      <c r="P1175" s="147" t="s">
        <v>830</v>
      </c>
      <c r="Q1175" s="147">
        <v>193</v>
      </c>
      <c r="R1175" s="147"/>
      <c r="S1175" s="147" t="s">
        <v>2116</v>
      </c>
      <c r="T1175" s="147">
        <v>0</v>
      </c>
      <c r="U1175" s="147" t="s">
        <v>2117</v>
      </c>
      <c r="V1175" s="147" t="s">
        <v>2300</v>
      </c>
    </row>
    <row r="1176" spans="16:22" x14ac:dyDescent="0.25">
      <c r="P1176" s="147" t="s">
        <v>830</v>
      </c>
      <c r="Q1176" s="147">
        <v>193</v>
      </c>
      <c r="R1176" s="147"/>
      <c r="S1176" s="147" t="s">
        <v>2118</v>
      </c>
      <c r="T1176" s="147">
        <v>0</v>
      </c>
      <c r="U1176" s="147" t="s">
        <v>2119</v>
      </c>
      <c r="V1176" s="147" t="s">
        <v>2300</v>
      </c>
    </row>
    <row r="1177" spans="16:22" x14ac:dyDescent="0.25">
      <c r="P1177" s="147" t="s">
        <v>830</v>
      </c>
      <c r="Q1177" s="147">
        <v>193</v>
      </c>
      <c r="R1177" s="147"/>
      <c r="S1177" s="147" t="s">
        <v>2503</v>
      </c>
      <c r="T1177" s="147">
        <v>0</v>
      </c>
      <c r="U1177" s="147" t="s">
        <v>2504</v>
      </c>
      <c r="V1177" s="147" t="s">
        <v>2300</v>
      </c>
    </row>
    <row r="1178" spans="16:22" x14ac:dyDescent="0.25">
      <c r="P1178" s="147" t="s">
        <v>830</v>
      </c>
      <c r="Q1178" s="147">
        <v>193</v>
      </c>
      <c r="R1178" s="147"/>
      <c r="S1178" s="147" t="s">
        <v>2120</v>
      </c>
      <c r="T1178" s="147">
        <v>0</v>
      </c>
      <c r="U1178" s="147" t="s">
        <v>2121</v>
      </c>
      <c r="V1178" s="147" t="s">
        <v>2300</v>
      </c>
    </row>
    <row r="1179" spans="16:22" x14ac:dyDescent="0.25">
      <c r="P1179" s="147" t="s">
        <v>830</v>
      </c>
      <c r="Q1179" s="147">
        <v>193</v>
      </c>
      <c r="R1179" s="147"/>
      <c r="S1179" s="147" t="s">
        <v>2505</v>
      </c>
      <c r="T1179" s="147">
        <v>0</v>
      </c>
      <c r="U1179" s="147" t="s">
        <v>2506</v>
      </c>
      <c r="V1179" s="147" t="s">
        <v>2300</v>
      </c>
    </row>
    <row r="1180" spans="16:22" x14ac:dyDescent="0.25">
      <c r="P1180" s="147" t="s">
        <v>830</v>
      </c>
      <c r="Q1180" s="147">
        <v>193</v>
      </c>
      <c r="R1180" s="147"/>
      <c r="S1180" s="147" t="s">
        <v>2126</v>
      </c>
      <c r="T1180" s="147">
        <v>0</v>
      </c>
      <c r="U1180" s="147" t="s">
        <v>2127</v>
      </c>
      <c r="V1180" s="147" t="s">
        <v>2300</v>
      </c>
    </row>
    <row r="1181" spans="16:22" x14ac:dyDescent="0.25">
      <c r="P1181" s="147" t="s">
        <v>830</v>
      </c>
      <c r="Q1181" s="147">
        <v>193</v>
      </c>
      <c r="R1181" s="147"/>
      <c r="S1181" s="147" t="s">
        <v>2507</v>
      </c>
      <c r="T1181" s="147">
        <v>0</v>
      </c>
      <c r="U1181" s="147" t="s">
        <v>2508</v>
      </c>
      <c r="V1181" s="147" t="s">
        <v>2300</v>
      </c>
    </row>
    <row r="1182" spans="16:22" x14ac:dyDescent="0.25">
      <c r="P1182" s="147" t="s">
        <v>830</v>
      </c>
      <c r="Q1182" s="147">
        <v>193</v>
      </c>
      <c r="R1182" s="147"/>
      <c r="S1182" s="147" t="s">
        <v>2128</v>
      </c>
      <c r="T1182" s="147">
        <v>0</v>
      </c>
      <c r="U1182" s="147" t="s">
        <v>2129</v>
      </c>
      <c r="V1182" s="147" t="s">
        <v>2300</v>
      </c>
    </row>
    <row r="1183" spans="16:22" x14ac:dyDescent="0.25">
      <c r="P1183" s="147" t="s">
        <v>830</v>
      </c>
      <c r="Q1183" s="147">
        <v>193</v>
      </c>
      <c r="R1183" s="147"/>
      <c r="S1183" s="147" t="s">
        <v>2130</v>
      </c>
      <c r="T1183" s="147">
        <v>0</v>
      </c>
      <c r="U1183" s="147" t="s">
        <v>2131</v>
      </c>
      <c r="V1183" s="147" t="s">
        <v>2300</v>
      </c>
    </row>
    <row r="1184" spans="16:22" x14ac:dyDescent="0.25">
      <c r="P1184" s="147" t="s">
        <v>830</v>
      </c>
      <c r="Q1184" s="147">
        <v>193</v>
      </c>
      <c r="R1184" s="147"/>
      <c r="S1184" s="147" t="s">
        <v>2509</v>
      </c>
      <c r="T1184" s="147">
        <v>0</v>
      </c>
      <c r="U1184" s="147" t="s">
        <v>2510</v>
      </c>
      <c r="V1184" s="147" t="s">
        <v>2300</v>
      </c>
    </row>
    <row r="1185" spans="16:22" x14ac:dyDescent="0.25">
      <c r="P1185" s="147" t="s">
        <v>830</v>
      </c>
      <c r="Q1185" s="147">
        <v>193</v>
      </c>
      <c r="R1185" s="147"/>
      <c r="S1185" s="147" t="s">
        <v>2132</v>
      </c>
      <c r="T1185" s="147">
        <v>0</v>
      </c>
      <c r="U1185" s="147" t="s">
        <v>2133</v>
      </c>
      <c r="V1185" s="147" t="s">
        <v>2300</v>
      </c>
    </row>
    <row r="1186" spans="16:22" x14ac:dyDescent="0.25">
      <c r="P1186" s="147" t="s">
        <v>830</v>
      </c>
      <c r="Q1186" s="147">
        <v>193</v>
      </c>
      <c r="R1186" s="147"/>
      <c r="S1186" s="147" t="s">
        <v>2134</v>
      </c>
      <c r="T1186" s="147">
        <v>0</v>
      </c>
      <c r="U1186" s="147" t="s">
        <v>2135</v>
      </c>
      <c r="V1186" s="147" t="s">
        <v>2300</v>
      </c>
    </row>
    <row r="1187" spans="16:22" x14ac:dyDescent="0.25">
      <c r="P1187" s="147" t="s">
        <v>830</v>
      </c>
      <c r="Q1187" s="147">
        <v>193</v>
      </c>
      <c r="R1187" s="147"/>
      <c r="S1187" s="147" t="s">
        <v>2136</v>
      </c>
      <c r="T1187" s="147">
        <v>0</v>
      </c>
      <c r="U1187" s="147" t="s">
        <v>2137</v>
      </c>
      <c r="V1187" s="147" t="s">
        <v>2300</v>
      </c>
    </row>
    <row r="1188" spans="16:22" x14ac:dyDescent="0.25">
      <c r="P1188" s="147" t="s">
        <v>830</v>
      </c>
      <c r="Q1188" s="147">
        <v>193</v>
      </c>
      <c r="R1188" s="147"/>
      <c r="S1188" s="147" t="s">
        <v>2511</v>
      </c>
      <c r="T1188" s="147">
        <v>0</v>
      </c>
      <c r="U1188" s="147" t="s">
        <v>2512</v>
      </c>
      <c r="V1188" s="147" t="s">
        <v>2300</v>
      </c>
    </row>
    <row r="1189" spans="16:22" x14ac:dyDescent="0.25">
      <c r="P1189" s="147" t="s">
        <v>830</v>
      </c>
      <c r="Q1189" s="147">
        <v>193</v>
      </c>
      <c r="R1189" s="147"/>
      <c r="S1189" s="147" t="s">
        <v>2138</v>
      </c>
      <c r="T1189" s="147">
        <v>0</v>
      </c>
      <c r="U1189" s="147" t="s">
        <v>2139</v>
      </c>
      <c r="V1189" s="147" t="s">
        <v>2300</v>
      </c>
    </row>
    <row r="1190" spans="16:22" x14ac:dyDescent="0.25">
      <c r="P1190" s="147" t="s">
        <v>830</v>
      </c>
      <c r="Q1190" s="147">
        <v>193</v>
      </c>
      <c r="R1190" s="147"/>
      <c r="S1190" s="147" t="s">
        <v>2140</v>
      </c>
      <c r="T1190" s="147">
        <v>0</v>
      </c>
      <c r="U1190" s="147" t="s">
        <v>2141</v>
      </c>
      <c r="V1190" s="147" t="s">
        <v>2300</v>
      </c>
    </row>
    <row r="1191" spans="16:22" x14ac:dyDescent="0.25">
      <c r="P1191" s="147" t="s">
        <v>830</v>
      </c>
      <c r="Q1191" s="147">
        <v>193</v>
      </c>
      <c r="R1191" s="147"/>
      <c r="S1191" s="147" t="s">
        <v>2142</v>
      </c>
      <c r="T1191" s="147">
        <v>0</v>
      </c>
      <c r="U1191" s="147" t="s">
        <v>2143</v>
      </c>
      <c r="V1191" s="147" t="s">
        <v>2300</v>
      </c>
    </row>
    <row r="1192" spans="16:22" x14ac:dyDescent="0.25">
      <c r="P1192" s="147" t="s">
        <v>830</v>
      </c>
      <c r="Q1192" s="147">
        <v>193</v>
      </c>
      <c r="R1192" s="147"/>
      <c r="S1192" s="147" t="s">
        <v>2144</v>
      </c>
      <c r="T1192" s="147">
        <v>0</v>
      </c>
      <c r="U1192" s="147" t="s">
        <v>2145</v>
      </c>
      <c r="V1192" s="147" t="s">
        <v>2300</v>
      </c>
    </row>
    <row r="1193" spans="16:22" x14ac:dyDescent="0.25">
      <c r="P1193" s="147" t="s">
        <v>830</v>
      </c>
      <c r="Q1193" s="147">
        <v>193</v>
      </c>
      <c r="R1193" s="147"/>
      <c r="S1193" s="147" t="s">
        <v>2146</v>
      </c>
      <c r="T1193" s="147">
        <v>0</v>
      </c>
      <c r="U1193" s="147" t="s">
        <v>2147</v>
      </c>
      <c r="V1193" s="147" t="s">
        <v>2300</v>
      </c>
    </row>
    <row r="1194" spans="16:22" x14ac:dyDescent="0.25">
      <c r="P1194" s="147" t="s">
        <v>830</v>
      </c>
      <c r="Q1194" s="147">
        <v>193</v>
      </c>
      <c r="R1194" s="147"/>
      <c r="S1194" s="147" t="s">
        <v>2513</v>
      </c>
      <c r="T1194" s="147">
        <v>0</v>
      </c>
      <c r="U1194" s="147" t="s">
        <v>2514</v>
      </c>
      <c r="V1194" s="147" t="s">
        <v>2300</v>
      </c>
    </row>
    <row r="1195" spans="16:22" x14ac:dyDescent="0.25">
      <c r="P1195" s="147" t="s">
        <v>830</v>
      </c>
      <c r="Q1195" s="147">
        <v>193</v>
      </c>
      <c r="R1195" s="147"/>
      <c r="S1195" s="147" t="s">
        <v>2152</v>
      </c>
      <c r="T1195" s="147">
        <v>0</v>
      </c>
      <c r="U1195" s="147" t="s">
        <v>2153</v>
      </c>
      <c r="V1195" s="147" t="s">
        <v>2300</v>
      </c>
    </row>
    <row r="1196" spans="16:22" x14ac:dyDescent="0.25">
      <c r="P1196" s="147" t="s">
        <v>830</v>
      </c>
      <c r="Q1196" s="147">
        <v>193</v>
      </c>
      <c r="R1196" s="147"/>
      <c r="S1196" s="147" t="s">
        <v>2154</v>
      </c>
      <c r="T1196" s="147">
        <v>0</v>
      </c>
      <c r="U1196" s="147" t="s">
        <v>2155</v>
      </c>
      <c r="V1196" s="147" t="s">
        <v>2300</v>
      </c>
    </row>
    <row r="1197" spans="16:22" x14ac:dyDescent="0.25">
      <c r="P1197" s="147" t="s">
        <v>830</v>
      </c>
      <c r="Q1197" s="147">
        <v>193</v>
      </c>
      <c r="R1197" s="147"/>
      <c r="S1197" s="147" t="s">
        <v>2156</v>
      </c>
      <c r="T1197" s="147">
        <v>0</v>
      </c>
      <c r="U1197" s="147" t="s">
        <v>2157</v>
      </c>
      <c r="V1197" s="147" t="s">
        <v>2300</v>
      </c>
    </row>
    <row r="1198" spans="16:22" x14ac:dyDescent="0.25">
      <c r="P1198" s="147" t="s">
        <v>830</v>
      </c>
      <c r="Q1198" s="147">
        <v>193</v>
      </c>
      <c r="R1198" s="147"/>
      <c r="S1198" s="147" t="s">
        <v>2515</v>
      </c>
      <c r="T1198" s="147">
        <v>0</v>
      </c>
      <c r="U1198" s="147" t="s">
        <v>2516</v>
      </c>
      <c r="V1198" s="147" t="s">
        <v>2300</v>
      </c>
    </row>
    <row r="1199" spans="16:22" x14ac:dyDescent="0.25">
      <c r="P1199" s="147" t="s">
        <v>830</v>
      </c>
      <c r="Q1199" s="147">
        <v>193</v>
      </c>
      <c r="R1199" s="147"/>
      <c r="S1199" s="147" t="s">
        <v>2160</v>
      </c>
      <c r="T1199" s="147">
        <v>0</v>
      </c>
      <c r="U1199" s="147" t="s">
        <v>2161</v>
      </c>
      <c r="V1199" s="147" t="s">
        <v>2300</v>
      </c>
    </row>
    <row r="1200" spans="16:22" x14ac:dyDescent="0.25">
      <c r="P1200" s="147" t="s">
        <v>830</v>
      </c>
      <c r="Q1200" s="147">
        <v>193</v>
      </c>
      <c r="R1200" s="147"/>
      <c r="S1200" s="147" t="s">
        <v>2164</v>
      </c>
      <c r="T1200" s="147">
        <v>0</v>
      </c>
      <c r="U1200" s="147" t="s">
        <v>2165</v>
      </c>
      <c r="V1200" s="147" t="s">
        <v>2300</v>
      </c>
    </row>
    <row r="1201" spans="16:22" x14ac:dyDescent="0.25">
      <c r="P1201" s="147" t="s">
        <v>830</v>
      </c>
      <c r="Q1201" s="147">
        <v>193</v>
      </c>
      <c r="R1201" s="147"/>
      <c r="S1201" s="147" t="s">
        <v>2168</v>
      </c>
      <c r="T1201" s="147">
        <v>0</v>
      </c>
      <c r="U1201" s="147" t="s">
        <v>2169</v>
      </c>
      <c r="V1201" s="147" t="s">
        <v>2300</v>
      </c>
    </row>
    <row r="1202" spans="16:22" x14ac:dyDescent="0.25">
      <c r="P1202" s="147" t="s">
        <v>830</v>
      </c>
      <c r="Q1202" s="147">
        <v>193</v>
      </c>
      <c r="R1202" s="147"/>
      <c r="S1202" s="147" t="s">
        <v>2517</v>
      </c>
      <c r="T1202" s="147">
        <v>0</v>
      </c>
      <c r="U1202" s="147" t="s">
        <v>2518</v>
      </c>
      <c r="V1202" s="147" t="s">
        <v>2300</v>
      </c>
    </row>
    <row r="1203" spans="16:22" x14ac:dyDescent="0.25">
      <c r="P1203" s="147" t="s">
        <v>830</v>
      </c>
      <c r="Q1203" s="147">
        <v>193</v>
      </c>
      <c r="R1203" s="147"/>
      <c r="S1203" s="147" t="s">
        <v>2519</v>
      </c>
      <c r="T1203" s="147">
        <v>0</v>
      </c>
      <c r="U1203" s="147" t="s">
        <v>2520</v>
      </c>
      <c r="V1203" s="147" t="s">
        <v>2300</v>
      </c>
    </row>
    <row r="1204" spans="16:22" x14ac:dyDescent="0.25">
      <c r="P1204" s="147" t="s">
        <v>830</v>
      </c>
      <c r="Q1204" s="147">
        <v>193</v>
      </c>
      <c r="R1204" s="147"/>
      <c r="S1204" s="147" t="s">
        <v>2172</v>
      </c>
      <c r="T1204" s="147">
        <v>0</v>
      </c>
      <c r="U1204" s="147" t="s">
        <v>2173</v>
      </c>
      <c r="V1204" s="147" t="s">
        <v>2300</v>
      </c>
    </row>
    <row r="1205" spans="16:22" x14ac:dyDescent="0.25">
      <c r="P1205" s="147" t="s">
        <v>830</v>
      </c>
      <c r="Q1205" s="147">
        <v>193</v>
      </c>
      <c r="R1205" s="147"/>
      <c r="S1205" s="147" t="s">
        <v>2176</v>
      </c>
      <c r="T1205" s="147">
        <v>0</v>
      </c>
      <c r="U1205" s="147" t="s">
        <v>2177</v>
      </c>
      <c r="V1205" s="147" t="s">
        <v>2300</v>
      </c>
    </row>
    <row r="1206" spans="16:22" x14ac:dyDescent="0.25">
      <c r="P1206" s="147" t="s">
        <v>830</v>
      </c>
      <c r="Q1206" s="147">
        <v>193</v>
      </c>
      <c r="R1206" s="147"/>
      <c r="S1206" s="147" t="s">
        <v>2521</v>
      </c>
      <c r="T1206" s="147">
        <v>0</v>
      </c>
      <c r="U1206" s="147" t="s">
        <v>2522</v>
      </c>
      <c r="V1206" s="147" t="s">
        <v>2300</v>
      </c>
    </row>
    <row r="1207" spans="16:22" x14ac:dyDescent="0.25">
      <c r="P1207" s="147" t="s">
        <v>830</v>
      </c>
      <c r="Q1207" s="147">
        <v>193</v>
      </c>
      <c r="R1207" s="147"/>
      <c r="S1207" s="147" t="s">
        <v>2523</v>
      </c>
      <c r="T1207" s="147">
        <v>0</v>
      </c>
      <c r="U1207" s="147" t="s">
        <v>2524</v>
      </c>
      <c r="V1207" s="147" t="s">
        <v>2300</v>
      </c>
    </row>
    <row r="1208" spans="16:22" x14ac:dyDescent="0.25">
      <c r="P1208" s="147" t="s">
        <v>830</v>
      </c>
      <c r="Q1208" s="147">
        <v>193</v>
      </c>
      <c r="R1208" s="147"/>
      <c r="S1208" s="147" t="s">
        <v>2182</v>
      </c>
      <c r="T1208" s="147">
        <v>0</v>
      </c>
      <c r="U1208" s="147" t="s">
        <v>2183</v>
      </c>
      <c r="V1208" s="147" t="s">
        <v>2300</v>
      </c>
    </row>
    <row r="1209" spans="16:22" x14ac:dyDescent="0.25">
      <c r="P1209" s="147" t="s">
        <v>830</v>
      </c>
      <c r="Q1209" s="147">
        <v>193</v>
      </c>
      <c r="R1209" s="147"/>
      <c r="S1209" s="147" t="s">
        <v>2525</v>
      </c>
      <c r="T1209" s="147">
        <v>0</v>
      </c>
      <c r="U1209" s="147" t="s">
        <v>2526</v>
      </c>
      <c r="V1209" s="147" t="s">
        <v>2300</v>
      </c>
    </row>
    <row r="1210" spans="16:22" x14ac:dyDescent="0.25">
      <c r="P1210" s="147" t="s">
        <v>830</v>
      </c>
      <c r="Q1210" s="147">
        <v>193</v>
      </c>
      <c r="R1210" s="147"/>
      <c r="S1210" s="147" t="s">
        <v>2186</v>
      </c>
      <c r="T1210" s="147">
        <v>0</v>
      </c>
      <c r="U1210" s="147" t="s">
        <v>2187</v>
      </c>
      <c r="V1210" s="147" t="s">
        <v>2300</v>
      </c>
    </row>
    <row r="1211" spans="16:22" x14ac:dyDescent="0.25">
      <c r="P1211" s="147" t="s">
        <v>830</v>
      </c>
      <c r="Q1211" s="147">
        <v>193</v>
      </c>
      <c r="R1211" s="147"/>
      <c r="S1211" s="147" t="s">
        <v>2192</v>
      </c>
      <c r="T1211" s="147">
        <v>0</v>
      </c>
      <c r="U1211" s="147" t="s">
        <v>2193</v>
      </c>
      <c r="V1211" s="147" t="s">
        <v>2300</v>
      </c>
    </row>
    <row r="1212" spans="16:22" x14ac:dyDescent="0.25">
      <c r="P1212" s="147" t="s">
        <v>830</v>
      </c>
      <c r="Q1212" s="147">
        <v>193</v>
      </c>
      <c r="R1212" s="147"/>
      <c r="S1212" s="147" t="s">
        <v>2194</v>
      </c>
      <c r="T1212" s="147">
        <v>0</v>
      </c>
      <c r="U1212" s="147" t="s">
        <v>2195</v>
      </c>
      <c r="V1212" s="147" t="s">
        <v>2300</v>
      </c>
    </row>
    <row r="1213" spans="16:22" x14ac:dyDescent="0.25">
      <c r="P1213" s="147" t="s">
        <v>830</v>
      </c>
      <c r="Q1213" s="147">
        <v>193</v>
      </c>
      <c r="R1213" s="147"/>
      <c r="S1213" s="147" t="s">
        <v>2527</v>
      </c>
      <c r="T1213" s="147">
        <v>0</v>
      </c>
      <c r="U1213" s="147" t="s">
        <v>2528</v>
      </c>
      <c r="V1213" s="147" t="s">
        <v>2300</v>
      </c>
    </row>
    <row r="1214" spans="16:22" x14ac:dyDescent="0.25">
      <c r="P1214" s="147" t="s">
        <v>830</v>
      </c>
      <c r="Q1214" s="147">
        <v>193</v>
      </c>
      <c r="R1214" s="147"/>
      <c r="S1214" s="147" t="s">
        <v>2196</v>
      </c>
      <c r="T1214" s="147">
        <v>0</v>
      </c>
      <c r="U1214" s="147" t="s">
        <v>2197</v>
      </c>
      <c r="V1214" s="147" t="s">
        <v>2300</v>
      </c>
    </row>
    <row r="1215" spans="16:22" x14ac:dyDescent="0.25">
      <c r="P1215" s="147" t="s">
        <v>830</v>
      </c>
      <c r="Q1215" s="147">
        <v>193</v>
      </c>
      <c r="R1215" s="147"/>
      <c r="S1215" s="147" t="s">
        <v>2198</v>
      </c>
      <c r="T1215" s="147">
        <v>0</v>
      </c>
      <c r="U1215" s="147" t="s">
        <v>2199</v>
      </c>
      <c r="V1215" s="147" t="s">
        <v>2300</v>
      </c>
    </row>
    <row r="1216" spans="16:22" x14ac:dyDescent="0.25">
      <c r="P1216" s="147" t="s">
        <v>830</v>
      </c>
      <c r="Q1216" s="147">
        <v>193</v>
      </c>
      <c r="R1216" s="147"/>
      <c r="S1216" s="147" t="s">
        <v>2529</v>
      </c>
      <c r="T1216" s="147">
        <v>0</v>
      </c>
      <c r="U1216" s="147" t="s">
        <v>2530</v>
      </c>
      <c r="V1216" s="147" t="s">
        <v>2300</v>
      </c>
    </row>
    <row r="1217" spans="16:22" x14ac:dyDescent="0.25">
      <c r="P1217" s="147" t="s">
        <v>830</v>
      </c>
      <c r="Q1217" s="147">
        <v>193</v>
      </c>
      <c r="R1217" s="147"/>
      <c r="S1217" s="147" t="s">
        <v>2206</v>
      </c>
      <c r="T1217" s="147">
        <v>0</v>
      </c>
      <c r="U1217" s="147" t="s">
        <v>2207</v>
      </c>
      <c r="V1217" s="147" t="s">
        <v>2300</v>
      </c>
    </row>
    <row r="1218" spans="16:22" x14ac:dyDescent="0.25">
      <c r="P1218" s="147" t="s">
        <v>830</v>
      </c>
      <c r="Q1218" s="147">
        <v>193</v>
      </c>
      <c r="R1218" s="147"/>
      <c r="S1218" s="147" t="s">
        <v>2531</v>
      </c>
      <c r="T1218" s="147">
        <v>0</v>
      </c>
      <c r="U1218" s="147" t="s">
        <v>2532</v>
      </c>
      <c r="V1218" s="147" t="s">
        <v>2300</v>
      </c>
    </row>
    <row r="1219" spans="16:22" x14ac:dyDescent="0.25">
      <c r="P1219" s="147" t="s">
        <v>830</v>
      </c>
      <c r="Q1219" s="147">
        <v>193</v>
      </c>
      <c r="R1219" s="147"/>
      <c r="S1219" s="147" t="s">
        <v>2208</v>
      </c>
      <c r="T1219" s="147">
        <v>0</v>
      </c>
      <c r="U1219" s="147" t="s">
        <v>2209</v>
      </c>
      <c r="V1219" s="147" t="s">
        <v>2300</v>
      </c>
    </row>
    <row r="1220" spans="16:22" x14ac:dyDescent="0.25">
      <c r="P1220" s="147" t="s">
        <v>830</v>
      </c>
      <c r="Q1220" s="147">
        <v>193</v>
      </c>
      <c r="R1220" s="147"/>
      <c r="S1220" s="147" t="s">
        <v>2533</v>
      </c>
      <c r="T1220" s="147">
        <v>0</v>
      </c>
      <c r="U1220" s="147" t="s">
        <v>2534</v>
      </c>
      <c r="V1220" s="147" t="s">
        <v>2300</v>
      </c>
    </row>
    <row r="1221" spans="16:22" x14ac:dyDescent="0.25">
      <c r="P1221" s="147" t="s">
        <v>830</v>
      </c>
      <c r="Q1221" s="147">
        <v>193</v>
      </c>
      <c r="R1221" s="147"/>
      <c r="S1221" s="147" t="s">
        <v>2210</v>
      </c>
      <c r="T1221" s="147">
        <v>0</v>
      </c>
      <c r="U1221" s="147" t="s">
        <v>2211</v>
      </c>
      <c r="V1221" s="147" t="s">
        <v>2300</v>
      </c>
    </row>
    <row r="1222" spans="16:22" x14ac:dyDescent="0.25">
      <c r="P1222" s="147" t="s">
        <v>830</v>
      </c>
      <c r="Q1222" s="147">
        <v>193</v>
      </c>
      <c r="R1222" s="147"/>
      <c r="S1222" s="147" t="s">
        <v>2214</v>
      </c>
      <c r="T1222" s="147">
        <v>0</v>
      </c>
      <c r="U1222" s="147" t="s">
        <v>2215</v>
      </c>
      <c r="V1222" s="147" t="s">
        <v>2300</v>
      </c>
    </row>
    <row r="1223" spans="16:22" x14ac:dyDescent="0.25">
      <c r="P1223" s="147" t="s">
        <v>830</v>
      </c>
      <c r="Q1223" s="147">
        <v>193</v>
      </c>
      <c r="R1223" s="147"/>
      <c r="S1223" s="147" t="s">
        <v>2216</v>
      </c>
      <c r="T1223" s="147">
        <v>0</v>
      </c>
      <c r="U1223" s="147" t="s">
        <v>2217</v>
      </c>
      <c r="V1223" s="147" t="s">
        <v>2300</v>
      </c>
    </row>
    <row r="1224" spans="16:22" x14ac:dyDescent="0.25">
      <c r="P1224" s="147" t="s">
        <v>830</v>
      </c>
      <c r="Q1224" s="147">
        <v>193</v>
      </c>
      <c r="R1224" s="147"/>
      <c r="S1224" s="147" t="s">
        <v>2218</v>
      </c>
      <c r="T1224" s="147">
        <v>0</v>
      </c>
      <c r="U1224" s="147" t="s">
        <v>2219</v>
      </c>
      <c r="V1224" s="147" t="s">
        <v>2300</v>
      </c>
    </row>
    <row r="1225" spans="16:22" x14ac:dyDescent="0.25">
      <c r="P1225" s="147" t="s">
        <v>830</v>
      </c>
      <c r="Q1225" s="147">
        <v>193</v>
      </c>
      <c r="R1225" s="147"/>
      <c r="S1225" s="147" t="s">
        <v>2220</v>
      </c>
      <c r="T1225" s="147">
        <v>0</v>
      </c>
      <c r="U1225" s="147" t="s">
        <v>2221</v>
      </c>
      <c r="V1225" s="147" t="s">
        <v>2300</v>
      </c>
    </row>
    <row r="1226" spans="16:22" x14ac:dyDescent="0.25">
      <c r="P1226" s="147" t="s">
        <v>830</v>
      </c>
      <c r="Q1226" s="147">
        <v>193</v>
      </c>
      <c r="R1226" s="147"/>
      <c r="S1226" s="147" t="s">
        <v>2222</v>
      </c>
      <c r="T1226" s="147">
        <v>0</v>
      </c>
      <c r="U1226" s="147" t="s">
        <v>2223</v>
      </c>
      <c r="V1226" s="147" t="s">
        <v>2300</v>
      </c>
    </row>
    <row r="1227" spans="16:22" x14ac:dyDescent="0.25">
      <c r="P1227" s="147" t="s">
        <v>830</v>
      </c>
      <c r="Q1227" s="147">
        <v>193</v>
      </c>
      <c r="R1227" s="147"/>
      <c r="S1227" s="147" t="s">
        <v>2224</v>
      </c>
      <c r="T1227" s="147">
        <v>0</v>
      </c>
      <c r="U1227" s="147" t="s">
        <v>2225</v>
      </c>
      <c r="V1227" s="147" t="s">
        <v>2300</v>
      </c>
    </row>
    <row r="1228" spans="16:22" x14ac:dyDescent="0.25">
      <c r="P1228" s="147" t="s">
        <v>830</v>
      </c>
      <c r="Q1228" s="147">
        <v>193</v>
      </c>
      <c r="R1228" s="147"/>
      <c r="S1228" s="147" t="s">
        <v>2228</v>
      </c>
      <c r="T1228" s="147">
        <v>0</v>
      </c>
      <c r="U1228" s="147" t="s">
        <v>2229</v>
      </c>
      <c r="V1228" s="147" t="s">
        <v>2300</v>
      </c>
    </row>
    <row r="1229" spans="16:22" x14ac:dyDescent="0.25">
      <c r="P1229" s="147" t="s">
        <v>830</v>
      </c>
      <c r="Q1229" s="147">
        <v>193</v>
      </c>
      <c r="R1229" s="147"/>
      <c r="S1229" s="147" t="s">
        <v>2232</v>
      </c>
      <c r="T1229" s="147">
        <v>0</v>
      </c>
      <c r="U1229" s="147" t="s">
        <v>2233</v>
      </c>
      <c r="V1229" s="147" t="s">
        <v>2300</v>
      </c>
    </row>
    <row r="1230" spans="16:22" x14ac:dyDescent="0.25">
      <c r="P1230" s="147" t="s">
        <v>830</v>
      </c>
      <c r="Q1230" s="147">
        <v>193</v>
      </c>
      <c r="R1230" s="147"/>
      <c r="S1230" s="147" t="s">
        <v>2234</v>
      </c>
      <c r="T1230" s="147">
        <v>0</v>
      </c>
      <c r="U1230" s="147" t="s">
        <v>2235</v>
      </c>
      <c r="V1230" s="147" t="s">
        <v>2300</v>
      </c>
    </row>
    <row r="1231" spans="16:22" x14ac:dyDescent="0.25">
      <c r="P1231" s="147" t="s">
        <v>830</v>
      </c>
      <c r="Q1231" s="147">
        <v>193</v>
      </c>
      <c r="R1231" s="147"/>
      <c r="S1231" s="147" t="s">
        <v>2236</v>
      </c>
      <c r="T1231" s="147">
        <v>0</v>
      </c>
      <c r="U1231" s="147" t="s">
        <v>2237</v>
      </c>
      <c r="V1231" s="147" t="s">
        <v>2300</v>
      </c>
    </row>
    <row r="1232" spans="16:22" x14ac:dyDescent="0.25">
      <c r="P1232" s="147" t="s">
        <v>830</v>
      </c>
      <c r="Q1232" s="147">
        <v>193</v>
      </c>
      <c r="R1232" s="147"/>
      <c r="S1232" s="147" t="s">
        <v>2535</v>
      </c>
      <c r="T1232" s="147">
        <v>0</v>
      </c>
      <c r="U1232" s="147" t="s">
        <v>2536</v>
      </c>
      <c r="V1232" s="147" t="s">
        <v>2300</v>
      </c>
    </row>
    <row r="1233" spans="16:22" x14ac:dyDescent="0.25">
      <c r="P1233" s="147" t="s">
        <v>830</v>
      </c>
      <c r="Q1233" s="147">
        <v>193</v>
      </c>
      <c r="R1233" s="147"/>
      <c r="S1233" s="147" t="s">
        <v>2238</v>
      </c>
      <c r="T1233" s="147">
        <v>0</v>
      </c>
      <c r="U1233" s="147" t="s">
        <v>2239</v>
      </c>
      <c r="V1233" s="147" t="s">
        <v>2300</v>
      </c>
    </row>
    <row r="1234" spans="16:22" x14ac:dyDescent="0.25">
      <c r="P1234" s="147" t="s">
        <v>830</v>
      </c>
      <c r="Q1234" s="147">
        <v>193</v>
      </c>
      <c r="R1234" s="147"/>
      <c r="S1234" s="147" t="s">
        <v>2240</v>
      </c>
      <c r="T1234" s="147">
        <v>0</v>
      </c>
      <c r="U1234" s="147" t="s">
        <v>2241</v>
      </c>
      <c r="V1234" s="147" t="s">
        <v>2300</v>
      </c>
    </row>
    <row r="1235" spans="16:22" x14ac:dyDescent="0.25">
      <c r="P1235" s="147" t="s">
        <v>830</v>
      </c>
      <c r="Q1235" s="147">
        <v>193</v>
      </c>
      <c r="R1235" s="147"/>
      <c r="S1235" s="147" t="s">
        <v>2244</v>
      </c>
      <c r="T1235" s="147">
        <v>0</v>
      </c>
      <c r="U1235" s="147" t="s">
        <v>2245</v>
      </c>
      <c r="V1235" s="147" t="s">
        <v>2300</v>
      </c>
    </row>
    <row r="1236" spans="16:22" x14ac:dyDescent="0.25">
      <c r="P1236" s="147" t="s">
        <v>830</v>
      </c>
      <c r="Q1236" s="147">
        <v>193</v>
      </c>
      <c r="R1236" s="147"/>
      <c r="S1236" s="147" t="s">
        <v>2246</v>
      </c>
      <c r="T1236" s="147">
        <v>0</v>
      </c>
      <c r="U1236" s="147" t="s">
        <v>2247</v>
      </c>
      <c r="V1236" s="147" t="s">
        <v>2300</v>
      </c>
    </row>
    <row r="1237" spans="16:22" x14ac:dyDescent="0.25">
      <c r="P1237" s="147" t="s">
        <v>830</v>
      </c>
      <c r="Q1237" s="147">
        <v>193</v>
      </c>
      <c r="R1237" s="147"/>
      <c r="S1237" s="147" t="s">
        <v>2248</v>
      </c>
      <c r="T1237" s="147">
        <v>0</v>
      </c>
      <c r="U1237" s="147" t="s">
        <v>2249</v>
      </c>
      <c r="V1237" s="147" t="s">
        <v>2300</v>
      </c>
    </row>
    <row r="1238" spans="16:22" x14ac:dyDescent="0.25">
      <c r="P1238" s="147" t="s">
        <v>830</v>
      </c>
      <c r="Q1238" s="147">
        <v>193</v>
      </c>
      <c r="R1238" s="147"/>
      <c r="S1238" s="147" t="s">
        <v>2250</v>
      </c>
      <c r="T1238" s="147">
        <v>0</v>
      </c>
      <c r="U1238" s="147" t="s">
        <v>2251</v>
      </c>
      <c r="V1238" s="147" t="s">
        <v>2300</v>
      </c>
    </row>
    <row r="1239" spans="16:22" x14ac:dyDescent="0.25">
      <c r="P1239" s="147" t="s">
        <v>830</v>
      </c>
      <c r="Q1239" s="147">
        <v>193</v>
      </c>
      <c r="R1239" s="147"/>
      <c r="S1239" s="147" t="s">
        <v>2252</v>
      </c>
      <c r="T1239" s="147">
        <v>0</v>
      </c>
      <c r="U1239" s="147" t="s">
        <v>2253</v>
      </c>
      <c r="V1239" s="147" t="s">
        <v>2300</v>
      </c>
    </row>
    <row r="1240" spans="16:22" x14ac:dyDescent="0.25">
      <c r="P1240" s="147" t="s">
        <v>830</v>
      </c>
      <c r="Q1240" s="147">
        <v>193</v>
      </c>
      <c r="R1240" s="147"/>
      <c r="S1240" s="147" t="s">
        <v>2254</v>
      </c>
      <c r="T1240" s="147">
        <v>0</v>
      </c>
      <c r="U1240" s="147" t="s">
        <v>2255</v>
      </c>
      <c r="V1240" s="147" t="s">
        <v>2300</v>
      </c>
    </row>
    <row r="1241" spans="16:22" x14ac:dyDescent="0.25">
      <c r="P1241" s="147" t="s">
        <v>830</v>
      </c>
      <c r="Q1241" s="147">
        <v>193</v>
      </c>
      <c r="R1241" s="147"/>
      <c r="S1241" s="147" t="s">
        <v>2537</v>
      </c>
      <c r="T1241" s="147">
        <v>0</v>
      </c>
      <c r="U1241" s="147" t="s">
        <v>2538</v>
      </c>
      <c r="V1241" s="147" t="s">
        <v>2300</v>
      </c>
    </row>
    <row r="1242" spans="16:22" x14ac:dyDescent="0.25">
      <c r="P1242" s="147" t="s">
        <v>830</v>
      </c>
      <c r="Q1242" s="147">
        <v>193</v>
      </c>
      <c r="R1242" s="147"/>
      <c r="S1242" s="147" t="s">
        <v>2539</v>
      </c>
      <c r="T1242" s="147">
        <v>0</v>
      </c>
      <c r="U1242" s="147" t="s">
        <v>2540</v>
      </c>
      <c r="V1242" s="147" t="s">
        <v>2300</v>
      </c>
    </row>
    <row r="1243" spans="16:22" x14ac:dyDescent="0.25">
      <c r="P1243" s="147" t="s">
        <v>830</v>
      </c>
      <c r="Q1243" s="147">
        <v>193</v>
      </c>
      <c r="R1243" s="147"/>
      <c r="S1243" s="147" t="s">
        <v>2256</v>
      </c>
      <c r="T1243" s="147">
        <v>0</v>
      </c>
      <c r="U1243" s="147" t="s">
        <v>2257</v>
      </c>
      <c r="V1243" s="147" t="s">
        <v>2300</v>
      </c>
    </row>
    <row r="1244" spans="16:22" x14ac:dyDescent="0.25">
      <c r="P1244" s="147" t="s">
        <v>830</v>
      </c>
      <c r="Q1244" s="147">
        <v>193</v>
      </c>
      <c r="R1244" s="147"/>
      <c r="S1244" s="147" t="s">
        <v>2541</v>
      </c>
      <c r="T1244" s="147">
        <v>0</v>
      </c>
      <c r="U1244" s="147" t="s">
        <v>2542</v>
      </c>
      <c r="V1244" s="147" t="s">
        <v>2300</v>
      </c>
    </row>
    <row r="1245" spans="16:22" x14ac:dyDescent="0.25">
      <c r="P1245" s="147" t="s">
        <v>830</v>
      </c>
      <c r="Q1245" s="147">
        <v>193</v>
      </c>
      <c r="R1245" s="147"/>
      <c r="S1245" s="147" t="s">
        <v>2543</v>
      </c>
      <c r="T1245" s="147">
        <v>0</v>
      </c>
      <c r="U1245" s="147" t="s">
        <v>2544</v>
      </c>
      <c r="V1245" s="147" t="s">
        <v>2300</v>
      </c>
    </row>
    <row r="1246" spans="16:22" x14ac:dyDescent="0.25">
      <c r="P1246" s="147" t="s">
        <v>830</v>
      </c>
      <c r="Q1246" s="147">
        <v>193</v>
      </c>
      <c r="R1246" s="147"/>
      <c r="S1246" s="147" t="s">
        <v>2258</v>
      </c>
      <c r="T1246" s="147">
        <v>0</v>
      </c>
      <c r="U1246" s="147" t="s">
        <v>2259</v>
      </c>
      <c r="V1246" s="147" t="s">
        <v>2300</v>
      </c>
    </row>
    <row r="1247" spans="16:22" x14ac:dyDescent="0.25">
      <c r="P1247" s="147" t="s">
        <v>830</v>
      </c>
      <c r="Q1247" s="147">
        <v>193</v>
      </c>
      <c r="R1247" s="147"/>
      <c r="S1247" s="147" t="s">
        <v>2545</v>
      </c>
      <c r="T1247" s="147">
        <v>0</v>
      </c>
      <c r="U1247" s="147" t="s">
        <v>2546</v>
      </c>
      <c r="V1247" s="147" t="s">
        <v>2300</v>
      </c>
    </row>
    <row r="1248" spans="16:22" x14ac:dyDescent="0.25">
      <c r="P1248" s="147" t="s">
        <v>830</v>
      </c>
      <c r="Q1248" s="147">
        <v>193</v>
      </c>
      <c r="R1248" s="147"/>
      <c r="S1248" s="147" t="s">
        <v>2260</v>
      </c>
      <c r="T1248" s="147">
        <v>0</v>
      </c>
      <c r="U1248" s="147" t="s">
        <v>2261</v>
      </c>
      <c r="V1248" s="147" t="s">
        <v>2300</v>
      </c>
    </row>
    <row r="1249" spans="16:22" x14ac:dyDescent="0.25">
      <c r="P1249" s="147" t="s">
        <v>830</v>
      </c>
      <c r="Q1249" s="147">
        <v>193</v>
      </c>
      <c r="R1249" s="147"/>
      <c r="S1249" s="147" t="s">
        <v>2262</v>
      </c>
      <c r="T1249" s="147">
        <v>0</v>
      </c>
      <c r="U1249" s="147" t="s">
        <v>2263</v>
      </c>
      <c r="V1249" s="147" t="s">
        <v>2300</v>
      </c>
    </row>
    <row r="1250" spans="16:22" x14ac:dyDescent="0.25">
      <c r="P1250" s="147" t="s">
        <v>830</v>
      </c>
      <c r="Q1250" s="147">
        <v>193</v>
      </c>
      <c r="R1250" s="147"/>
      <c r="S1250" s="147" t="s">
        <v>2547</v>
      </c>
      <c r="T1250" s="147">
        <v>0</v>
      </c>
      <c r="U1250" s="147" t="s">
        <v>2548</v>
      </c>
      <c r="V1250" s="147" t="s">
        <v>2300</v>
      </c>
    </row>
    <row r="1251" spans="16:22" x14ac:dyDescent="0.25">
      <c r="P1251" s="147" t="s">
        <v>830</v>
      </c>
      <c r="Q1251" s="147">
        <v>193</v>
      </c>
      <c r="R1251" s="147"/>
      <c r="S1251" s="147" t="s">
        <v>2266</v>
      </c>
      <c r="T1251" s="147">
        <v>0</v>
      </c>
      <c r="U1251" s="147" t="s">
        <v>2267</v>
      </c>
      <c r="V1251" s="147" t="s">
        <v>2300</v>
      </c>
    </row>
    <row r="1252" spans="16:22" x14ac:dyDescent="0.25">
      <c r="P1252" s="147" t="s">
        <v>830</v>
      </c>
      <c r="Q1252" s="147">
        <v>193</v>
      </c>
      <c r="R1252" s="147"/>
      <c r="S1252" s="147" t="s">
        <v>2549</v>
      </c>
      <c r="T1252" s="147">
        <v>0</v>
      </c>
      <c r="U1252" s="147" t="s">
        <v>2550</v>
      </c>
      <c r="V1252" s="147" t="s">
        <v>2300</v>
      </c>
    </row>
    <row r="1253" spans="16:22" x14ac:dyDescent="0.25">
      <c r="P1253" s="147" t="s">
        <v>830</v>
      </c>
      <c r="Q1253" s="147">
        <v>193</v>
      </c>
      <c r="R1253" s="147"/>
      <c r="S1253" s="147" t="s">
        <v>2551</v>
      </c>
      <c r="T1253" s="147">
        <v>0</v>
      </c>
      <c r="U1253" s="147" t="s">
        <v>2552</v>
      </c>
      <c r="V1253" s="147" t="s">
        <v>2300</v>
      </c>
    </row>
    <row r="1254" spans="16:22" x14ac:dyDescent="0.25">
      <c r="P1254" s="147" t="s">
        <v>830</v>
      </c>
      <c r="Q1254" s="147">
        <v>193</v>
      </c>
      <c r="R1254" s="147"/>
      <c r="S1254" s="147" t="s">
        <v>2268</v>
      </c>
      <c r="T1254" s="147">
        <v>0</v>
      </c>
      <c r="U1254" s="147" t="s">
        <v>2269</v>
      </c>
      <c r="V1254" s="147" t="s">
        <v>2300</v>
      </c>
    </row>
    <row r="1255" spans="16:22" x14ac:dyDescent="0.25">
      <c r="P1255" s="147" t="s">
        <v>830</v>
      </c>
      <c r="Q1255" s="147">
        <v>193</v>
      </c>
      <c r="R1255" s="147"/>
      <c r="S1255" s="147" t="s">
        <v>2270</v>
      </c>
      <c r="T1255" s="147">
        <v>0</v>
      </c>
      <c r="U1255" s="147" t="s">
        <v>2271</v>
      </c>
      <c r="V1255" s="147" t="s">
        <v>2300</v>
      </c>
    </row>
    <row r="1256" spans="16:22" x14ac:dyDescent="0.25">
      <c r="P1256" s="147" t="s">
        <v>830</v>
      </c>
      <c r="Q1256" s="147">
        <v>193</v>
      </c>
      <c r="R1256" s="147"/>
      <c r="S1256" s="147" t="s">
        <v>2272</v>
      </c>
      <c r="T1256" s="147">
        <v>0</v>
      </c>
      <c r="U1256" s="147" t="s">
        <v>2273</v>
      </c>
      <c r="V1256" s="147" t="s">
        <v>2300</v>
      </c>
    </row>
    <row r="1257" spans="16:22" x14ac:dyDescent="0.25">
      <c r="P1257" s="147" t="s">
        <v>830</v>
      </c>
      <c r="Q1257" s="147">
        <v>193</v>
      </c>
      <c r="R1257" s="147"/>
      <c r="S1257" s="147" t="s">
        <v>2274</v>
      </c>
      <c r="T1257" s="147">
        <v>0</v>
      </c>
      <c r="U1257" s="147" t="s">
        <v>2275</v>
      </c>
      <c r="V1257" s="147" t="s">
        <v>2300</v>
      </c>
    </row>
    <row r="1258" spans="16:22" x14ac:dyDescent="0.25">
      <c r="P1258" s="147" t="s">
        <v>830</v>
      </c>
      <c r="Q1258" s="147">
        <v>193</v>
      </c>
      <c r="R1258" s="147"/>
      <c r="S1258" s="147" t="s">
        <v>2553</v>
      </c>
      <c r="T1258" s="147">
        <v>0</v>
      </c>
      <c r="U1258" s="147" t="s">
        <v>2554</v>
      </c>
      <c r="V1258" s="147" t="s">
        <v>2300</v>
      </c>
    </row>
    <row r="1259" spans="16:22" x14ac:dyDescent="0.25">
      <c r="P1259" s="147" t="s">
        <v>830</v>
      </c>
      <c r="Q1259" s="147">
        <v>193</v>
      </c>
      <c r="R1259" s="147"/>
      <c r="S1259" s="147" t="s">
        <v>2555</v>
      </c>
      <c r="T1259" s="147">
        <v>0</v>
      </c>
      <c r="U1259" s="147" t="s">
        <v>2556</v>
      </c>
      <c r="V1259" s="147" t="s">
        <v>2300</v>
      </c>
    </row>
    <row r="1260" spans="16:22" x14ac:dyDescent="0.25">
      <c r="P1260" s="147" t="s">
        <v>830</v>
      </c>
      <c r="Q1260" s="147">
        <v>193</v>
      </c>
      <c r="R1260" s="147"/>
      <c r="S1260" s="147" t="s">
        <v>2278</v>
      </c>
      <c r="T1260" s="147">
        <v>0</v>
      </c>
      <c r="U1260" s="147" t="s">
        <v>2279</v>
      </c>
      <c r="V1260" s="147" t="s">
        <v>2300</v>
      </c>
    </row>
    <row r="1261" spans="16:22" x14ac:dyDescent="0.25">
      <c r="P1261" s="147" t="s">
        <v>830</v>
      </c>
      <c r="Q1261" s="147">
        <v>193</v>
      </c>
      <c r="R1261" s="147"/>
      <c r="S1261" s="147" t="s">
        <v>2284</v>
      </c>
      <c r="T1261" s="147">
        <v>0</v>
      </c>
      <c r="U1261" s="147" t="s">
        <v>2285</v>
      </c>
      <c r="V1261" s="147" t="s">
        <v>2300</v>
      </c>
    </row>
    <row r="1262" spans="16:22" x14ac:dyDescent="0.25">
      <c r="P1262" s="147" t="s">
        <v>830</v>
      </c>
      <c r="Q1262" s="147">
        <v>193</v>
      </c>
      <c r="R1262" s="147"/>
      <c r="S1262" s="147" t="s">
        <v>2557</v>
      </c>
      <c r="T1262" s="147">
        <v>0</v>
      </c>
      <c r="U1262" s="147" t="s">
        <v>2558</v>
      </c>
      <c r="V1262" s="147" t="s">
        <v>2300</v>
      </c>
    </row>
    <row r="1263" spans="16:22" x14ac:dyDescent="0.25">
      <c r="P1263" s="147" t="s">
        <v>830</v>
      </c>
      <c r="Q1263" s="147">
        <v>193</v>
      </c>
      <c r="R1263" s="147"/>
      <c r="S1263" s="147" t="s">
        <v>2286</v>
      </c>
      <c r="T1263" s="147">
        <v>0</v>
      </c>
      <c r="U1263" s="147" t="s">
        <v>2287</v>
      </c>
      <c r="V1263" s="147" t="s">
        <v>2300</v>
      </c>
    </row>
    <row r="1264" spans="16:22" x14ac:dyDescent="0.25">
      <c r="P1264" s="147" t="s">
        <v>830</v>
      </c>
      <c r="Q1264" s="147">
        <v>193</v>
      </c>
      <c r="R1264" s="147"/>
      <c r="S1264" s="147" t="s">
        <v>2296</v>
      </c>
      <c r="T1264" s="147">
        <v>0</v>
      </c>
      <c r="U1264" s="147" t="s">
        <v>2297</v>
      </c>
      <c r="V1264" s="147" t="s">
        <v>2300</v>
      </c>
    </row>
    <row r="1265" spans="16:22" x14ac:dyDescent="0.25">
      <c r="P1265" s="147" t="s">
        <v>830</v>
      </c>
      <c r="Q1265" s="147">
        <v>194</v>
      </c>
      <c r="R1265" s="147"/>
      <c r="S1265" s="147" t="s">
        <v>2298</v>
      </c>
      <c r="T1265" s="147">
        <v>0</v>
      </c>
      <c r="U1265" s="147" t="s">
        <v>2299</v>
      </c>
      <c r="V1265" s="147" t="s">
        <v>2559</v>
      </c>
    </row>
    <row r="1266" spans="16:22" x14ac:dyDescent="0.25">
      <c r="P1266" s="147" t="s">
        <v>830</v>
      </c>
      <c r="Q1266" s="147">
        <v>194</v>
      </c>
      <c r="R1266" s="147"/>
      <c r="S1266" s="147" t="s">
        <v>965</v>
      </c>
      <c r="T1266" s="147">
        <v>0</v>
      </c>
      <c r="U1266" s="147" t="s">
        <v>966</v>
      </c>
      <c r="V1266" s="147" t="s">
        <v>2559</v>
      </c>
    </row>
    <row r="1267" spans="16:22" x14ac:dyDescent="0.25">
      <c r="P1267" s="147" t="s">
        <v>830</v>
      </c>
      <c r="Q1267" s="147">
        <v>194</v>
      </c>
      <c r="R1267" s="147"/>
      <c r="S1267" s="147" t="s">
        <v>972</v>
      </c>
      <c r="T1267" s="147">
        <v>0</v>
      </c>
      <c r="U1267" s="147" t="s">
        <v>973</v>
      </c>
      <c r="V1267" s="147" t="s">
        <v>2559</v>
      </c>
    </row>
    <row r="1268" spans="16:22" x14ac:dyDescent="0.25">
      <c r="P1268" s="147" t="s">
        <v>830</v>
      </c>
      <c r="Q1268" s="147">
        <v>194</v>
      </c>
      <c r="R1268" s="147"/>
      <c r="S1268" s="147" t="s">
        <v>2301</v>
      </c>
      <c r="T1268" s="147">
        <v>0</v>
      </c>
      <c r="U1268" s="147" t="s">
        <v>2302</v>
      </c>
      <c r="V1268" s="147" t="s">
        <v>2559</v>
      </c>
    </row>
    <row r="1269" spans="16:22" x14ac:dyDescent="0.25">
      <c r="P1269" s="147" t="s">
        <v>830</v>
      </c>
      <c r="Q1269" s="147">
        <v>194</v>
      </c>
      <c r="R1269" s="147"/>
      <c r="S1269" s="147" t="s">
        <v>974</v>
      </c>
      <c r="T1269" s="147">
        <v>0</v>
      </c>
      <c r="U1269" s="147" t="s">
        <v>975</v>
      </c>
      <c r="V1269" s="147" t="s">
        <v>2559</v>
      </c>
    </row>
    <row r="1270" spans="16:22" x14ac:dyDescent="0.25">
      <c r="P1270" s="147" t="s">
        <v>830</v>
      </c>
      <c r="Q1270" s="147">
        <v>194</v>
      </c>
      <c r="R1270" s="147"/>
      <c r="S1270" s="147" t="s">
        <v>976</v>
      </c>
      <c r="T1270" s="147">
        <v>0</v>
      </c>
      <c r="U1270" s="147" t="s">
        <v>977</v>
      </c>
      <c r="V1270" s="147" t="s">
        <v>2559</v>
      </c>
    </row>
    <row r="1271" spans="16:22" x14ac:dyDescent="0.25">
      <c r="P1271" s="147" t="s">
        <v>830</v>
      </c>
      <c r="Q1271" s="147">
        <v>194</v>
      </c>
      <c r="R1271" s="147"/>
      <c r="S1271" s="147" t="s">
        <v>978</v>
      </c>
      <c r="T1271" s="147">
        <v>0</v>
      </c>
      <c r="U1271" s="147" t="s">
        <v>979</v>
      </c>
      <c r="V1271" s="147" t="s">
        <v>2559</v>
      </c>
    </row>
    <row r="1272" spans="16:22" x14ac:dyDescent="0.25">
      <c r="P1272" s="147" t="s">
        <v>830</v>
      </c>
      <c r="Q1272" s="147">
        <v>194</v>
      </c>
      <c r="R1272" s="147"/>
      <c r="S1272" s="147" t="s">
        <v>980</v>
      </c>
      <c r="T1272" s="147">
        <v>0</v>
      </c>
      <c r="U1272" s="147" t="s">
        <v>981</v>
      </c>
      <c r="V1272" s="147" t="s">
        <v>2559</v>
      </c>
    </row>
    <row r="1273" spans="16:22" x14ac:dyDescent="0.25">
      <c r="P1273" s="147" t="s">
        <v>830</v>
      </c>
      <c r="Q1273" s="147">
        <v>194</v>
      </c>
      <c r="R1273" s="147"/>
      <c r="S1273" s="147" t="s">
        <v>982</v>
      </c>
      <c r="T1273" s="147">
        <v>0</v>
      </c>
      <c r="U1273" s="147" t="s">
        <v>983</v>
      </c>
      <c r="V1273" s="147" t="s">
        <v>2559</v>
      </c>
    </row>
    <row r="1274" spans="16:22" x14ac:dyDescent="0.25">
      <c r="P1274" s="147" t="s">
        <v>830</v>
      </c>
      <c r="Q1274" s="147">
        <v>194</v>
      </c>
      <c r="R1274" s="147"/>
      <c r="S1274" s="147" t="s">
        <v>984</v>
      </c>
      <c r="T1274" s="147">
        <v>0</v>
      </c>
      <c r="U1274" s="147" t="s">
        <v>985</v>
      </c>
      <c r="V1274" s="147" t="s">
        <v>2559</v>
      </c>
    </row>
    <row r="1275" spans="16:22" x14ac:dyDescent="0.25">
      <c r="P1275" s="147" t="s">
        <v>830</v>
      </c>
      <c r="Q1275" s="147">
        <v>194</v>
      </c>
      <c r="R1275" s="147"/>
      <c r="S1275" s="147" t="s">
        <v>2303</v>
      </c>
      <c r="T1275" s="147">
        <v>0</v>
      </c>
      <c r="U1275" s="147" t="s">
        <v>2304</v>
      </c>
      <c r="V1275" s="147" t="s">
        <v>2559</v>
      </c>
    </row>
    <row r="1276" spans="16:22" x14ac:dyDescent="0.25">
      <c r="P1276" s="147" t="s">
        <v>830</v>
      </c>
      <c r="Q1276" s="147">
        <v>194</v>
      </c>
      <c r="R1276" s="147"/>
      <c r="S1276" s="147" t="s">
        <v>986</v>
      </c>
      <c r="T1276" s="147">
        <v>0</v>
      </c>
      <c r="U1276" s="147" t="s">
        <v>987</v>
      </c>
      <c r="V1276" s="147" t="s">
        <v>2559</v>
      </c>
    </row>
    <row r="1277" spans="16:22" x14ac:dyDescent="0.25">
      <c r="P1277" s="147" t="s">
        <v>830</v>
      </c>
      <c r="Q1277" s="147">
        <v>194</v>
      </c>
      <c r="R1277" s="147"/>
      <c r="S1277" s="147" t="s">
        <v>988</v>
      </c>
      <c r="T1277" s="147">
        <v>0</v>
      </c>
      <c r="U1277" s="147" t="s">
        <v>989</v>
      </c>
      <c r="V1277" s="147" t="s">
        <v>2559</v>
      </c>
    </row>
    <row r="1278" spans="16:22" x14ac:dyDescent="0.25">
      <c r="P1278" s="147" t="s">
        <v>830</v>
      </c>
      <c r="Q1278" s="147">
        <v>194</v>
      </c>
      <c r="R1278" s="147"/>
      <c r="S1278" s="147" t="s">
        <v>990</v>
      </c>
      <c r="T1278" s="147">
        <v>0</v>
      </c>
      <c r="U1278" s="147" t="s">
        <v>991</v>
      </c>
      <c r="V1278" s="147" t="s">
        <v>2559</v>
      </c>
    </row>
    <row r="1279" spans="16:22" x14ac:dyDescent="0.25">
      <c r="P1279" s="147" t="s">
        <v>830</v>
      </c>
      <c r="Q1279" s="147">
        <v>194</v>
      </c>
      <c r="R1279" s="147"/>
      <c r="S1279" s="147" t="s">
        <v>992</v>
      </c>
      <c r="T1279" s="147">
        <v>0</v>
      </c>
      <c r="U1279" s="147" t="s">
        <v>993</v>
      </c>
      <c r="V1279" s="147" t="s">
        <v>2559</v>
      </c>
    </row>
    <row r="1280" spans="16:22" x14ac:dyDescent="0.25">
      <c r="P1280" s="147" t="s">
        <v>830</v>
      </c>
      <c r="Q1280" s="147">
        <v>194</v>
      </c>
      <c r="R1280" s="147"/>
      <c r="S1280" s="147" t="s">
        <v>2560</v>
      </c>
      <c r="T1280" s="147">
        <v>0</v>
      </c>
      <c r="U1280" s="147" t="s">
        <v>2561</v>
      </c>
      <c r="V1280" s="147" t="s">
        <v>2559</v>
      </c>
    </row>
    <row r="1281" spans="16:22" x14ac:dyDescent="0.25">
      <c r="P1281" s="147" t="s">
        <v>830</v>
      </c>
      <c r="Q1281" s="147">
        <v>194</v>
      </c>
      <c r="R1281" s="147"/>
      <c r="S1281" s="147" t="s">
        <v>994</v>
      </c>
      <c r="T1281" s="147">
        <v>0</v>
      </c>
      <c r="U1281" s="147" t="s">
        <v>995</v>
      </c>
      <c r="V1281" s="147" t="s">
        <v>2559</v>
      </c>
    </row>
    <row r="1282" spans="16:22" x14ac:dyDescent="0.25">
      <c r="P1282" s="147" t="s">
        <v>830</v>
      </c>
      <c r="Q1282" s="147">
        <v>194</v>
      </c>
      <c r="R1282" s="147"/>
      <c r="S1282" s="147" t="s">
        <v>996</v>
      </c>
      <c r="T1282" s="147">
        <v>0</v>
      </c>
      <c r="U1282" s="147" t="s">
        <v>997</v>
      </c>
      <c r="V1282" s="147" t="s">
        <v>2559</v>
      </c>
    </row>
    <row r="1283" spans="16:22" x14ac:dyDescent="0.25">
      <c r="P1283" s="147" t="s">
        <v>830</v>
      </c>
      <c r="Q1283" s="147">
        <v>194</v>
      </c>
      <c r="R1283" s="147"/>
      <c r="S1283" s="147" t="s">
        <v>2562</v>
      </c>
      <c r="T1283" s="147">
        <v>0</v>
      </c>
      <c r="U1283" s="147" t="s">
        <v>2563</v>
      </c>
      <c r="V1283" s="147" t="s">
        <v>2559</v>
      </c>
    </row>
    <row r="1284" spans="16:22" x14ac:dyDescent="0.25">
      <c r="P1284" s="147" t="s">
        <v>830</v>
      </c>
      <c r="Q1284" s="147">
        <v>194</v>
      </c>
      <c r="R1284" s="147"/>
      <c r="S1284" s="147" t="s">
        <v>998</v>
      </c>
      <c r="T1284" s="147">
        <v>0</v>
      </c>
      <c r="U1284" s="147" t="s">
        <v>999</v>
      </c>
      <c r="V1284" s="147" t="s">
        <v>2559</v>
      </c>
    </row>
    <row r="1285" spans="16:22" x14ac:dyDescent="0.25">
      <c r="P1285" s="147" t="s">
        <v>830</v>
      </c>
      <c r="Q1285" s="147">
        <v>194</v>
      </c>
      <c r="R1285" s="147"/>
      <c r="S1285" s="147" t="s">
        <v>1000</v>
      </c>
      <c r="T1285" s="147">
        <v>0</v>
      </c>
      <c r="U1285" s="147" t="s">
        <v>1001</v>
      </c>
      <c r="V1285" s="147" t="s">
        <v>2559</v>
      </c>
    </row>
    <row r="1286" spans="16:22" x14ac:dyDescent="0.25">
      <c r="P1286" s="147" t="s">
        <v>830</v>
      </c>
      <c r="Q1286" s="147">
        <v>194</v>
      </c>
      <c r="R1286" s="147"/>
      <c r="S1286" s="147" t="s">
        <v>1002</v>
      </c>
      <c r="T1286" s="147">
        <v>0</v>
      </c>
      <c r="U1286" s="147" t="s">
        <v>1003</v>
      </c>
      <c r="V1286" s="147" t="s">
        <v>2559</v>
      </c>
    </row>
    <row r="1287" spans="16:22" x14ac:dyDescent="0.25">
      <c r="P1287" s="147" t="s">
        <v>830</v>
      </c>
      <c r="Q1287" s="147">
        <v>194</v>
      </c>
      <c r="R1287" s="147"/>
      <c r="S1287" s="147" t="s">
        <v>1010</v>
      </c>
      <c r="T1287" s="147">
        <v>0</v>
      </c>
      <c r="U1287" s="147" t="s">
        <v>1011</v>
      </c>
      <c r="V1287" s="147" t="s">
        <v>2559</v>
      </c>
    </row>
    <row r="1288" spans="16:22" x14ac:dyDescent="0.25">
      <c r="P1288" s="147" t="s">
        <v>830</v>
      </c>
      <c r="Q1288" s="147">
        <v>194</v>
      </c>
      <c r="R1288" s="147"/>
      <c r="S1288" s="147" t="s">
        <v>1012</v>
      </c>
      <c r="T1288" s="147">
        <v>0</v>
      </c>
      <c r="U1288" s="147" t="s">
        <v>1013</v>
      </c>
      <c r="V1288" s="147" t="s">
        <v>2559</v>
      </c>
    </row>
    <row r="1289" spans="16:22" x14ac:dyDescent="0.25">
      <c r="P1289" s="147" t="s">
        <v>830</v>
      </c>
      <c r="Q1289" s="147">
        <v>194</v>
      </c>
      <c r="R1289" s="147"/>
      <c r="S1289" s="147" t="s">
        <v>1014</v>
      </c>
      <c r="T1289" s="147">
        <v>0</v>
      </c>
      <c r="U1289" s="147" t="s">
        <v>1015</v>
      </c>
      <c r="V1289" s="147" t="s">
        <v>2559</v>
      </c>
    </row>
    <row r="1290" spans="16:22" x14ac:dyDescent="0.25">
      <c r="P1290" s="147" t="s">
        <v>830</v>
      </c>
      <c r="Q1290" s="147">
        <v>194</v>
      </c>
      <c r="R1290" s="147"/>
      <c r="S1290" s="147" t="s">
        <v>1016</v>
      </c>
      <c r="T1290" s="147">
        <v>0</v>
      </c>
      <c r="U1290" s="147" t="s">
        <v>1017</v>
      </c>
      <c r="V1290" s="147" t="s">
        <v>2559</v>
      </c>
    </row>
    <row r="1291" spans="16:22" x14ac:dyDescent="0.25">
      <c r="P1291" s="147" t="s">
        <v>830</v>
      </c>
      <c r="Q1291" s="147">
        <v>194</v>
      </c>
      <c r="R1291" s="147"/>
      <c r="S1291" s="147" t="s">
        <v>1018</v>
      </c>
      <c r="T1291" s="147">
        <v>0</v>
      </c>
      <c r="U1291" s="147" t="s">
        <v>1019</v>
      </c>
      <c r="V1291" s="147" t="s">
        <v>2559</v>
      </c>
    </row>
    <row r="1292" spans="16:22" x14ac:dyDescent="0.25">
      <c r="P1292" s="147" t="s">
        <v>830</v>
      </c>
      <c r="Q1292" s="147">
        <v>194</v>
      </c>
      <c r="R1292" s="147"/>
      <c r="S1292" s="147" t="s">
        <v>1020</v>
      </c>
      <c r="T1292" s="147">
        <v>0</v>
      </c>
      <c r="U1292" s="147" t="s">
        <v>1021</v>
      </c>
      <c r="V1292" s="147" t="s">
        <v>2559</v>
      </c>
    </row>
    <row r="1293" spans="16:22" x14ac:dyDescent="0.25">
      <c r="P1293" s="147" t="s">
        <v>830</v>
      </c>
      <c r="Q1293" s="147">
        <v>194</v>
      </c>
      <c r="R1293" s="147"/>
      <c r="S1293" s="147" t="s">
        <v>1022</v>
      </c>
      <c r="T1293" s="147">
        <v>0</v>
      </c>
      <c r="U1293" s="147" t="s">
        <v>1023</v>
      </c>
      <c r="V1293" s="147" t="s">
        <v>2559</v>
      </c>
    </row>
    <row r="1294" spans="16:22" x14ac:dyDescent="0.25">
      <c r="P1294" s="147" t="s">
        <v>830</v>
      </c>
      <c r="Q1294" s="147">
        <v>194</v>
      </c>
      <c r="R1294" s="147"/>
      <c r="S1294" s="147" t="s">
        <v>1024</v>
      </c>
      <c r="T1294" s="147">
        <v>0</v>
      </c>
      <c r="U1294" s="147" t="s">
        <v>1025</v>
      </c>
      <c r="V1294" s="147" t="s">
        <v>2559</v>
      </c>
    </row>
    <row r="1295" spans="16:22" x14ac:dyDescent="0.25">
      <c r="P1295" s="147" t="s">
        <v>830</v>
      </c>
      <c r="Q1295" s="147">
        <v>194</v>
      </c>
      <c r="R1295" s="147"/>
      <c r="S1295" s="147" t="s">
        <v>1026</v>
      </c>
      <c r="T1295" s="147">
        <v>0</v>
      </c>
      <c r="U1295" s="147" t="s">
        <v>1027</v>
      </c>
      <c r="V1295" s="147" t="s">
        <v>2559</v>
      </c>
    </row>
    <row r="1296" spans="16:22" x14ac:dyDescent="0.25">
      <c r="P1296" s="147" t="s">
        <v>830</v>
      </c>
      <c r="Q1296" s="147">
        <v>194</v>
      </c>
      <c r="R1296" s="147"/>
      <c r="S1296" s="147" t="s">
        <v>1028</v>
      </c>
      <c r="T1296" s="147">
        <v>0</v>
      </c>
      <c r="U1296" s="147" t="s">
        <v>1029</v>
      </c>
      <c r="V1296" s="147" t="s">
        <v>2559</v>
      </c>
    </row>
    <row r="1297" spans="16:22" x14ac:dyDescent="0.25">
      <c r="P1297" s="147" t="s">
        <v>830</v>
      </c>
      <c r="Q1297" s="147">
        <v>194</v>
      </c>
      <c r="R1297" s="147"/>
      <c r="S1297" s="147" t="s">
        <v>1030</v>
      </c>
      <c r="T1297" s="147">
        <v>0</v>
      </c>
      <c r="U1297" s="147" t="s">
        <v>1031</v>
      </c>
      <c r="V1297" s="147" t="s">
        <v>2559</v>
      </c>
    </row>
    <row r="1298" spans="16:22" x14ac:dyDescent="0.25">
      <c r="P1298" s="147" t="s">
        <v>830</v>
      </c>
      <c r="Q1298" s="147">
        <v>194</v>
      </c>
      <c r="R1298" s="147"/>
      <c r="S1298" s="147" t="s">
        <v>1038</v>
      </c>
      <c r="T1298" s="147">
        <v>0</v>
      </c>
      <c r="U1298" s="147" t="s">
        <v>1039</v>
      </c>
      <c r="V1298" s="147" t="s">
        <v>2559</v>
      </c>
    </row>
    <row r="1299" spans="16:22" x14ac:dyDescent="0.25">
      <c r="P1299" s="147" t="s">
        <v>830</v>
      </c>
      <c r="Q1299" s="147">
        <v>194</v>
      </c>
      <c r="R1299" s="147"/>
      <c r="S1299" s="147" t="s">
        <v>1040</v>
      </c>
      <c r="T1299" s="147">
        <v>0</v>
      </c>
      <c r="U1299" s="147" t="s">
        <v>1041</v>
      </c>
      <c r="V1299" s="147" t="s">
        <v>2559</v>
      </c>
    </row>
    <row r="1300" spans="16:22" x14ac:dyDescent="0.25">
      <c r="P1300" s="147" t="s">
        <v>830</v>
      </c>
      <c r="Q1300" s="147">
        <v>194</v>
      </c>
      <c r="R1300" s="147"/>
      <c r="S1300" s="147" t="s">
        <v>1042</v>
      </c>
      <c r="T1300" s="147">
        <v>0</v>
      </c>
      <c r="U1300" s="147" t="s">
        <v>1043</v>
      </c>
      <c r="V1300" s="147" t="s">
        <v>2559</v>
      </c>
    </row>
    <row r="1301" spans="16:22" x14ac:dyDescent="0.25">
      <c r="P1301" s="147" t="s">
        <v>830</v>
      </c>
      <c r="Q1301" s="147">
        <v>194</v>
      </c>
      <c r="R1301" s="147"/>
      <c r="S1301" s="147" t="s">
        <v>1044</v>
      </c>
      <c r="T1301" s="147">
        <v>0</v>
      </c>
      <c r="U1301" s="147" t="s">
        <v>1045</v>
      </c>
      <c r="V1301" s="147" t="s">
        <v>2559</v>
      </c>
    </row>
    <row r="1302" spans="16:22" x14ac:dyDescent="0.25">
      <c r="P1302" s="147" t="s">
        <v>830</v>
      </c>
      <c r="Q1302" s="147">
        <v>194</v>
      </c>
      <c r="R1302" s="147"/>
      <c r="S1302" s="147" t="s">
        <v>1046</v>
      </c>
      <c r="T1302" s="147">
        <v>0</v>
      </c>
      <c r="U1302" s="147" t="s">
        <v>1047</v>
      </c>
      <c r="V1302" s="147" t="s">
        <v>2559</v>
      </c>
    </row>
    <row r="1303" spans="16:22" x14ac:dyDescent="0.25">
      <c r="P1303" s="147" t="s">
        <v>830</v>
      </c>
      <c r="Q1303" s="147">
        <v>194</v>
      </c>
      <c r="R1303" s="147"/>
      <c r="S1303" s="147" t="s">
        <v>1048</v>
      </c>
      <c r="T1303" s="147">
        <v>0</v>
      </c>
      <c r="U1303" s="147" t="s">
        <v>1049</v>
      </c>
      <c r="V1303" s="147" t="s">
        <v>2559</v>
      </c>
    </row>
    <row r="1304" spans="16:22" x14ac:dyDescent="0.25">
      <c r="P1304" s="147" t="s">
        <v>830</v>
      </c>
      <c r="Q1304" s="147">
        <v>194</v>
      </c>
      <c r="R1304" s="147"/>
      <c r="S1304" s="147" t="s">
        <v>1050</v>
      </c>
      <c r="T1304" s="147">
        <v>0</v>
      </c>
      <c r="U1304" s="147" t="s">
        <v>1051</v>
      </c>
      <c r="V1304" s="147" t="s">
        <v>2559</v>
      </c>
    </row>
    <row r="1305" spans="16:22" x14ac:dyDescent="0.25">
      <c r="P1305" s="147" t="s">
        <v>830</v>
      </c>
      <c r="Q1305" s="147">
        <v>194</v>
      </c>
      <c r="R1305" s="147"/>
      <c r="S1305" s="147" t="s">
        <v>1052</v>
      </c>
      <c r="T1305" s="147">
        <v>0</v>
      </c>
      <c r="U1305" s="147" t="s">
        <v>1053</v>
      </c>
      <c r="V1305" s="147" t="s">
        <v>2559</v>
      </c>
    </row>
    <row r="1306" spans="16:22" x14ac:dyDescent="0.25">
      <c r="P1306" s="147" t="s">
        <v>830</v>
      </c>
      <c r="Q1306" s="147">
        <v>194</v>
      </c>
      <c r="R1306" s="147"/>
      <c r="S1306" s="147" t="s">
        <v>1054</v>
      </c>
      <c r="T1306" s="147">
        <v>0</v>
      </c>
      <c r="U1306" s="147" t="s">
        <v>1055</v>
      </c>
      <c r="V1306" s="147" t="s">
        <v>2559</v>
      </c>
    </row>
    <row r="1307" spans="16:22" x14ac:dyDescent="0.25">
      <c r="P1307" s="147" t="s">
        <v>830</v>
      </c>
      <c r="Q1307" s="147">
        <v>194</v>
      </c>
      <c r="R1307" s="147"/>
      <c r="S1307" s="147" t="s">
        <v>1056</v>
      </c>
      <c r="T1307" s="147">
        <v>0</v>
      </c>
      <c r="U1307" s="147" t="s">
        <v>1057</v>
      </c>
      <c r="V1307" s="147" t="s">
        <v>2559</v>
      </c>
    </row>
    <row r="1308" spans="16:22" x14ac:dyDescent="0.25">
      <c r="P1308" s="147" t="s">
        <v>830</v>
      </c>
      <c r="Q1308" s="147">
        <v>194</v>
      </c>
      <c r="R1308" s="147"/>
      <c r="S1308" s="147" t="s">
        <v>1058</v>
      </c>
      <c r="T1308" s="147">
        <v>0</v>
      </c>
      <c r="U1308" s="147" t="s">
        <v>1059</v>
      </c>
      <c r="V1308" s="147" t="s">
        <v>2559</v>
      </c>
    </row>
    <row r="1309" spans="16:22" x14ac:dyDescent="0.25">
      <c r="P1309" s="147" t="s">
        <v>830</v>
      </c>
      <c r="Q1309" s="147">
        <v>194</v>
      </c>
      <c r="R1309" s="147"/>
      <c r="S1309" s="147" t="s">
        <v>1060</v>
      </c>
      <c r="T1309" s="147">
        <v>0</v>
      </c>
      <c r="U1309" s="147" t="s">
        <v>1061</v>
      </c>
      <c r="V1309" s="147" t="s">
        <v>2559</v>
      </c>
    </row>
    <row r="1310" spans="16:22" x14ac:dyDescent="0.25">
      <c r="P1310" s="147" t="s">
        <v>830</v>
      </c>
      <c r="Q1310" s="147">
        <v>194</v>
      </c>
      <c r="R1310" s="147"/>
      <c r="S1310" s="147" t="s">
        <v>1062</v>
      </c>
      <c r="T1310" s="147">
        <v>0</v>
      </c>
      <c r="U1310" s="147" t="s">
        <v>1063</v>
      </c>
      <c r="V1310" s="147" t="s">
        <v>2559</v>
      </c>
    </row>
    <row r="1311" spans="16:22" x14ac:dyDescent="0.25">
      <c r="P1311" s="147" t="s">
        <v>830</v>
      </c>
      <c r="Q1311" s="147">
        <v>194</v>
      </c>
      <c r="R1311" s="147"/>
      <c r="S1311" s="147" t="s">
        <v>1064</v>
      </c>
      <c r="T1311" s="147">
        <v>0</v>
      </c>
      <c r="U1311" s="147" t="s">
        <v>1065</v>
      </c>
      <c r="V1311" s="147" t="s">
        <v>2559</v>
      </c>
    </row>
    <row r="1312" spans="16:22" x14ac:dyDescent="0.25">
      <c r="P1312" s="147" t="s">
        <v>830</v>
      </c>
      <c r="Q1312" s="147">
        <v>194</v>
      </c>
      <c r="R1312" s="147"/>
      <c r="S1312" s="147" t="s">
        <v>1066</v>
      </c>
      <c r="T1312" s="147">
        <v>0</v>
      </c>
      <c r="U1312" s="147" t="s">
        <v>1067</v>
      </c>
      <c r="V1312" s="147" t="s">
        <v>2559</v>
      </c>
    </row>
    <row r="1313" spans="16:22" x14ac:dyDescent="0.25">
      <c r="P1313" s="147" t="s">
        <v>830</v>
      </c>
      <c r="Q1313" s="147">
        <v>194</v>
      </c>
      <c r="R1313" s="147"/>
      <c r="S1313" s="147" t="s">
        <v>1068</v>
      </c>
      <c r="T1313" s="147">
        <v>0</v>
      </c>
      <c r="U1313" s="147" t="s">
        <v>1069</v>
      </c>
      <c r="V1313" s="147" t="s">
        <v>2559</v>
      </c>
    </row>
    <row r="1314" spans="16:22" x14ac:dyDescent="0.25">
      <c r="P1314" s="147" t="s">
        <v>830</v>
      </c>
      <c r="Q1314" s="147">
        <v>194</v>
      </c>
      <c r="R1314" s="147"/>
      <c r="S1314" s="147" t="s">
        <v>1070</v>
      </c>
      <c r="T1314" s="147">
        <v>0</v>
      </c>
      <c r="U1314" s="147" t="s">
        <v>1071</v>
      </c>
      <c r="V1314" s="147" t="s">
        <v>2559</v>
      </c>
    </row>
    <row r="1315" spans="16:22" x14ac:dyDescent="0.25">
      <c r="P1315" s="147" t="s">
        <v>830</v>
      </c>
      <c r="Q1315" s="147">
        <v>194</v>
      </c>
      <c r="R1315" s="147"/>
      <c r="S1315" s="147" t="s">
        <v>1072</v>
      </c>
      <c r="T1315" s="147">
        <v>0</v>
      </c>
      <c r="U1315" s="147" t="s">
        <v>1073</v>
      </c>
      <c r="V1315" s="147" t="s">
        <v>2559</v>
      </c>
    </row>
    <row r="1316" spans="16:22" x14ac:dyDescent="0.25">
      <c r="P1316" s="147" t="s">
        <v>830</v>
      </c>
      <c r="Q1316" s="147">
        <v>194</v>
      </c>
      <c r="R1316" s="147"/>
      <c r="S1316" s="147" t="s">
        <v>1074</v>
      </c>
      <c r="T1316" s="147">
        <v>0</v>
      </c>
      <c r="U1316" s="147" t="s">
        <v>1075</v>
      </c>
      <c r="V1316" s="147" t="s">
        <v>2559</v>
      </c>
    </row>
    <row r="1317" spans="16:22" x14ac:dyDescent="0.25">
      <c r="P1317" s="147" t="s">
        <v>830</v>
      </c>
      <c r="Q1317" s="147">
        <v>194</v>
      </c>
      <c r="R1317" s="147"/>
      <c r="S1317" s="147" t="s">
        <v>1078</v>
      </c>
      <c r="T1317" s="147">
        <v>0</v>
      </c>
      <c r="U1317" s="147" t="s">
        <v>1079</v>
      </c>
      <c r="V1317" s="147" t="s">
        <v>2559</v>
      </c>
    </row>
    <row r="1318" spans="16:22" x14ac:dyDescent="0.25">
      <c r="P1318" s="147" t="s">
        <v>830</v>
      </c>
      <c r="Q1318" s="147">
        <v>194</v>
      </c>
      <c r="R1318" s="147"/>
      <c r="S1318" s="147" t="s">
        <v>1086</v>
      </c>
      <c r="T1318" s="147">
        <v>0</v>
      </c>
      <c r="U1318" s="147" t="s">
        <v>1087</v>
      </c>
      <c r="V1318" s="147" t="s">
        <v>2559</v>
      </c>
    </row>
    <row r="1319" spans="16:22" x14ac:dyDescent="0.25">
      <c r="P1319" s="147" t="s">
        <v>830</v>
      </c>
      <c r="Q1319" s="147">
        <v>194</v>
      </c>
      <c r="R1319" s="147"/>
      <c r="S1319" s="147" t="s">
        <v>1088</v>
      </c>
      <c r="T1319" s="147">
        <v>0</v>
      </c>
      <c r="U1319" s="147" t="s">
        <v>1089</v>
      </c>
      <c r="V1319" s="147" t="s">
        <v>2559</v>
      </c>
    </row>
    <row r="1320" spans="16:22" x14ac:dyDescent="0.25">
      <c r="P1320" s="147" t="s">
        <v>830</v>
      </c>
      <c r="Q1320" s="147">
        <v>194</v>
      </c>
      <c r="R1320" s="147"/>
      <c r="S1320" s="147" t="s">
        <v>1090</v>
      </c>
      <c r="T1320" s="147">
        <v>0</v>
      </c>
      <c r="U1320" s="147" t="s">
        <v>1091</v>
      </c>
      <c r="V1320" s="147" t="s">
        <v>2559</v>
      </c>
    </row>
    <row r="1321" spans="16:22" x14ac:dyDescent="0.25">
      <c r="P1321" s="147" t="s">
        <v>830</v>
      </c>
      <c r="Q1321" s="147">
        <v>194</v>
      </c>
      <c r="R1321" s="147"/>
      <c r="S1321" s="147" t="s">
        <v>1092</v>
      </c>
      <c r="T1321" s="147">
        <v>0</v>
      </c>
      <c r="U1321" s="147" t="s">
        <v>1093</v>
      </c>
      <c r="V1321" s="147" t="s">
        <v>2559</v>
      </c>
    </row>
    <row r="1322" spans="16:22" x14ac:dyDescent="0.25">
      <c r="P1322" s="147" t="s">
        <v>830</v>
      </c>
      <c r="Q1322" s="147">
        <v>194</v>
      </c>
      <c r="R1322" s="147"/>
      <c r="S1322" s="147" t="s">
        <v>1094</v>
      </c>
      <c r="T1322" s="147">
        <v>0</v>
      </c>
      <c r="U1322" s="147" t="s">
        <v>1095</v>
      </c>
      <c r="V1322" s="147" t="s">
        <v>2559</v>
      </c>
    </row>
    <row r="1323" spans="16:22" x14ac:dyDescent="0.25">
      <c r="P1323" s="147" t="s">
        <v>830</v>
      </c>
      <c r="Q1323" s="147">
        <v>194</v>
      </c>
      <c r="R1323" s="147"/>
      <c r="S1323" s="147" t="s">
        <v>1096</v>
      </c>
      <c r="T1323" s="147">
        <v>0</v>
      </c>
      <c r="U1323" s="147" t="s">
        <v>1097</v>
      </c>
      <c r="V1323" s="147" t="s">
        <v>2559</v>
      </c>
    </row>
    <row r="1324" spans="16:22" x14ac:dyDescent="0.25">
      <c r="P1324" s="147" t="s">
        <v>830</v>
      </c>
      <c r="Q1324" s="147">
        <v>194</v>
      </c>
      <c r="R1324" s="147"/>
      <c r="S1324" s="147" t="s">
        <v>1098</v>
      </c>
      <c r="T1324" s="147">
        <v>0</v>
      </c>
      <c r="U1324" s="147" t="s">
        <v>1099</v>
      </c>
      <c r="V1324" s="147" t="s">
        <v>2559</v>
      </c>
    </row>
    <row r="1325" spans="16:22" x14ac:dyDescent="0.25">
      <c r="P1325" s="147" t="s">
        <v>830</v>
      </c>
      <c r="Q1325" s="147">
        <v>194</v>
      </c>
      <c r="R1325" s="147"/>
      <c r="S1325" s="147" t="s">
        <v>1100</v>
      </c>
      <c r="T1325" s="147">
        <v>0</v>
      </c>
      <c r="U1325" s="147" t="s">
        <v>1101</v>
      </c>
      <c r="V1325" s="147" t="s">
        <v>2559</v>
      </c>
    </row>
    <row r="1326" spans="16:22" x14ac:dyDescent="0.25">
      <c r="P1326" s="147" t="s">
        <v>830</v>
      </c>
      <c r="Q1326" s="147">
        <v>194</v>
      </c>
      <c r="R1326" s="147"/>
      <c r="S1326" s="147" t="s">
        <v>1102</v>
      </c>
      <c r="T1326" s="147">
        <v>0</v>
      </c>
      <c r="U1326" s="147" t="s">
        <v>1103</v>
      </c>
      <c r="V1326" s="147" t="s">
        <v>2559</v>
      </c>
    </row>
    <row r="1327" spans="16:22" x14ac:dyDescent="0.25">
      <c r="P1327" s="147" t="s">
        <v>830</v>
      </c>
      <c r="Q1327" s="147">
        <v>194</v>
      </c>
      <c r="R1327" s="147"/>
      <c r="S1327" s="147" t="s">
        <v>2305</v>
      </c>
      <c r="T1327" s="147">
        <v>0</v>
      </c>
      <c r="U1327" s="147" t="s">
        <v>2306</v>
      </c>
      <c r="V1327" s="147" t="s">
        <v>2559</v>
      </c>
    </row>
    <row r="1328" spans="16:22" x14ac:dyDescent="0.25">
      <c r="P1328" s="147" t="s">
        <v>830</v>
      </c>
      <c r="Q1328" s="147">
        <v>194</v>
      </c>
      <c r="R1328" s="147"/>
      <c r="S1328" s="147" t="s">
        <v>2307</v>
      </c>
      <c r="T1328" s="147">
        <v>0</v>
      </c>
      <c r="U1328" s="147" t="s">
        <v>2308</v>
      </c>
      <c r="V1328" s="147" t="s">
        <v>2559</v>
      </c>
    </row>
    <row r="1329" spans="16:22" x14ac:dyDescent="0.25">
      <c r="P1329" s="147" t="s">
        <v>830</v>
      </c>
      <c r="Q1329" s="147">
        <v>194</v>
      </c>
      <c r="R1329" s="147"/>
      <c r="S1329" s="147" t="s">
        <v>2309</v>
      </c>
      <c r="T1329" s="147">
        <v>0</v>
      </c>
      <c r="U1329" s="147" t="s">
        <v>2310</v>
      </c>
      <c r="V1329" s="147" t="s">
        <v>2559</v>
      </c>
    </row>
    <row r="1330" spans="16:22" x14ac:dyDescent="0.25">
      <c r="P1330" s="147" t="s">
        <v>830</v>
      </c>
      <c r="Q1330" s="147">
        <v>194</v>
      </c>
      <c r="R1330" s="147"/>
      <c r="S1330" s="147" t="s">
        <v>2564</v>
      </c>
      <c r="T1330" s="147">
        <v>0</v>
      </c>
      <c r="U1330" s="147" t="s">
        <v>2565</v>
      </c>
      <c r="V1330" s="147" t="s">
        <v>2559</v>
      </c>
    </row>
    <row r="1331" spans="16:22" x14ac:dyDescent="0.25">
      <c r="P1331" s="147" t="s">
        <v>830</v>
      </c>
      <c r="Q1331" s="147">
        <v>194</v>
      </c>
      <c r="R1331" s="147"/>
      <c r="S1331" s="147" t="s">
        <v>1110</v>
      </c>
      <c r="T1331" s="147">
        <v>0</v>
      </c>
      <c r="U1331" s="147" t="s">
        <v>1111</v>
      </c>
      <c r="V1331" s="147" t="s">
        <v>2559</v>
      </c>
    </row>
    <row r="1332" spans="16:22" x14ac:dyDescent="0.25">
      <c r="P1332" s="147" t="s">
        <v>830</v>
      </c>
      <c r="Q1332" s="147">
        <v>194</v>
      </c>
      <c r="R1332" s="147"/>
      <c r="S1332" s="147" t="s">
        <v>1112</v>
      </c>
      <c r="T1332" s="147">
        <v>0</v>
      </c>
      <c r="U1332" s="147" t="s">
        <v>1113</v>
      </c>
      <c r="V1332" s="147" t="s">
        <v>2559</v>
      </c>
    </row>
    <row r="1333" spans="16:22" x14ac:dyDescent="0.25">
      <c r="P1333" s="147" t="s">
        <v>830</v>
      </c>
      <c r="Q1333" s="147">
        <v>194</v>
      </c>
      <c r="R1333" s="147"/>
      <c r="S1333" s="147" t="s">
        <v>1114</v>
      </c>
      <c r="T1333" s="147">
        <v>0</v>
      </c>
      <c r="U1333" s="147" t="s">
        <v>1115</v>
      </c>
      <c r="V1333" s="147" t="s">
        <v>2559</v>
      </c>
    </row>
    <row r="1334" spans="16:22" x14ac:dyDescent="0.25">
      <c r="P1334" s="147" t="s">
        <v>830</v>
      </c>
      <c r="Q1334" s="147">
        <v>194</v>
      </c>
      <c r="R1334" s="147"/>
      <c r="S1334" s="147" t="s">
        <v>2566</v>
      </c>
      <c r="T1334" s="147">
        <v>0</v>
      </c>
      <c r="U1334" s="147" t="s">
        <v>2567</v>
      </c>
      <c r="V1334" s="147" t="s">
        <v>2559</v>
      </c>
    </row>
    <row r="1335" spans="16:22" x14ac:dyDescent="0.25">
      <c r="P1335" s="147" t="s">
        <v>830</v>
      </c>
      <c r="Q1335" s="147">
        <v>194</v>
      </c>
      <c r="R1335" s="147"/>
      <c r="S1335" s="147" t="s">
        <v>1116</v>
      </c>
      <c r="T1335" s="147">
        <v>0</v>
      </c>
      <c r="U1335" s="147" t="s">
        <v>1117</v>
      </c>
      <c r="V1335" s="147" t="s">
        <v>2559</v>
      </c>
    </row>
    <row r="1336" spans="16:22" x14ac:dyDescent="0.25">
      <c r="P1336" s="147" t="s">
        <v>830</v>
      </c>
      <c r="Q1336" s="147">
        <v>194</v>
      </c>
      <c r="R1336" s="147"/>
      <c r="S1336" s="147" t="s">
        <v>1118</v>
      </c>
      <c r="T1336" s="147">
        <v>0</v>
      </c>
      <c r="U1336" s="147" t="s">
        <v>1119</v>
      </c>
      <c r="V1336" s="147" t="s">
        <v>2559</v>
      </c>
    </row>
    <row r="1337" spans="16:22" x14ac:dyDescent="0.25">
      <c r="P1337" s="147" t="s">
        <v>830</v>
      </c>
      <c r="Q1337" s="147">
        <v>194</v>
      </c>
      <c r="R1337" s="147"/>
      <c r="S1337" s="147" t="s">
        <v>1120</v>
      </c>
      <c r="T1337" s="147">
        <v>0</v>
      </c>
      <c r="U1337" s="147" t="s">
        <v>1121</v>
      </c>
      <c r="V1337" s="147" t="s">
        <v>2559</v>
      </c>
    </row>
    <row r="1338" spans="16:22" x14ac:dyDescent="0.25">
      <c r="P1338" s="147" t="s">
        <v>830</v>
      </c>
      <c r="Q1338" s="147">
        <v>194</v>
      </c>
      <c r="R1338" s="147"/>
      <c r="S1338" s="147" t="s">
        <v>1122</v>
      </c>
      <c r="T1338" s="147">
        <v>0</v>
      </c>
      <c r="U1338" s="147" t="s">
        <v>1123</v>
      </c>
      <c r="V1338" s="147" t="s">
        <v>2559</v>
      </c>
    </row>
    <row r="1339" spans="16:22" x14ac:dyDescent="0.25">
      <c r="P1339" s="147" t="s">
        <v>830</v>
      </c>
      <c r="Q1339" s="147">
        <v>194</v>
      </c>
      <c r="R1339" s="147"/>
      <c r="S1339" s="147" t="s">
        <v>1124</v>
      </c>
      <c r="T1339" s="147">
        <v>0</v>
      </c>
      <c r="U1339" s="147" t="s">
        <v>1125</v>
      </c>
      <c r="V1339" s="147" t="s">
        <v>2559</v>
      </c>
    </row>
    <row r="1340" spans="16:22" x14ac:dyDescent="0.25">
      <c r="P1340" s="147" t="s">
        <v>830</v>
      </c>
      <c r="Q1340" s="147">
        <v>194</v>
      </c>
      <c r="R1340" s="147"/>
      <c r="S1340" s="147" t="s">
        <v>1126</v>
      </c>
      <c r="T1340" s="147">
        <v>0</v>
      </c>
      <c r="U1340" s="147" t="s">
        <v>1127</v>
      </c>
      <c r="V1340" s="147" t="s">
        <v>2559</v>
      </c>
    </row>
    <row r="1341" spans="16:22" x14ac:dyDescent="0.25">
      <c r="P1341" s="147" t="s">
        <v>830</v>
      </c>
      <c r="Q1341" s="147">
        <v>194</v>
      </c>
      <c r="R1341" s="147"/>
      <c r="S1341" s="147" t="s">
        <v>2568</v>
      </c>
      <c r="T1341" s="147">
        <v>0</v>
      </c>
      <c r="U1341" s="147" t="s">
        <v>2569</v>
      </c>
      <c r="V1341" s="147" t="s">
        <v>2559</v>
      </c>
    </row>
    <row r="1342" spans="16:22" x14ac:dyDescent="0.25">
      <c r="P1342" s="147" t="s">
        <v>830</v>
      </c>
      <c r="Q1342" s="147">
        <v>194</v>
      </c>
      <c r="R1342" s="147"/>
      <c r="S1342" s="147" t="s">
        <v>1128</v>
      </c>
      <c r="T1342" s="147">
        <v>0</v>
      </c>
      <c r="U1342" s="147" t="s">
        <v>1129</v>
      </c>
      <c r="V1342" s="147" t="s">
        <v>2559</v>
      </c>
    </row>
    <row r="1343" spans="16:22" x14ac:dyDescent="0.25">
      <c r="P1343" s="147" t="s">
        <v>830</v>
      </c>
      <c r="Q1343" s="147">
        <v>194</v>
      </c>
      <c r="R1343" s="147"/>
      <c r="S1343" s="147" t="s">
        <v>2570</v>
      </c>
      <c r="T1343" s="147">
        <v>0</v>
      </c>
      <c r="U1343" s="147" t="s">
        <v>2571</v>
      </c>
      <c r="V1343" s="147" t="s">
        <v>2559</v>
      </c>
    </row>
    <row r="1344" spans="16:22" x14ac:dyDescent="0.25">
      <c r="P1344" s="147" t="s">
        <v>830</v>
      </c>
      <c r="Q1344" s="147">
        <v>194</v>
      </c>
      <c r="R1344" s="147"/>
      <c r="S1344" s="147" t="s">
        <v>1130</v>
      </c>
      <c r="T1344" s="147">
        <v>0</v>
      </c>
      <c r="U1344" s="147" t="s">
        <v>1131</v>
      </c>
      <c r="V1344" s="147" t="s">
        <v>2559</v>
      </c>
    </row>
    <row r="1345" spans="16:22" x14ac:dyDescent="0.25">
      <c r="P1345" s="147" t="s">
        <v>830</v>
      </c>
      <c r="Q1345" s="147">
        <v>194</v>
      </c>
      <c r="R1345" s="147"/>
      <c r="S1345" s="147" t="s">
        <v>1132</v>
      </c>
      <c r="T1345" s="147">
        <v>0</v>
      </c>
      <c r="U1345" s="147" t="s">
        <v>1133</v>
      </c>
      <c r="V1345" s="147" t="s">
        <v>2559</v>
      </c>
    </row>
    <row r="1346" spans="16:22" x14ac:dyDescent="0.25">
      <c r="P1346" s="147" t="s">
        <v>830</v>
      </c>
      <c r="Q1346" s="147">
        <v>194</v>
      </c>
      <c r="R1346" s="147"/>
      <c r="S1346" s="147" t="s">
        <v>1134</v>
      </c>
      <c r="T1346" s="147">
        <v>0</v>
      </c>
      <c r="U1346" s="147" t="s">
        <v>1135</v>
      </c>
      <c r="V1346" s="147" t="s">
        <v>2559</v>
      </c>
    </row>
    <row r="1347" spans="16:22" x14ac:dyDescent="0.25">
      <c r="P1347" s="147" t="s">
        <v>830</v>
      </c>
      <c r="Q1347" s="147">
        <v>194</v>
      </c>
      <c r="R1347" s="147"/>
      <c r="S1347" s="147" t="s">
        <v>1136</v>
      </c>
      <c r="T1347" s="147">
        <v>0</v>
      </c>
      <c r="U1347" s="147" t="s">
        <v>1137</v>
      </c>
      <c r="V1347" s="147" t="s">
        <v>2559</v>
      </c>
    </row>
    <row r="1348" spans="16:22" x14ac:dyDescent="0.25">
      <c r="P1348" s="147" t="s">
        <v>830</v>
      </c>
      <c r="Q1348" s="147">
        <v>194</v>
      </c>
      <c r="R1348" s="147"/>
      <c r="S1348" s="147" t="s">
        <v>1138</v>
      </c>
      <c r="T1348" s="147">
        <v>0</v>
      </c>
      <c r="U1348" s="147" t="s">
        <v>1139</v>
      </c>
      <c r="V1348" s="147" t="s">
        <v>2559</v>
      </c>
    </row>
    <row r="1349" spans="16:22" x14ac:dyDescent="0.25">
      <c r="P1349" s="147" t="s">
        <v>830</v>
      </c>
      <c r="Q1349" s="147">
        <v>194</v>
      </c>
      <c r="R1349" s="147"/>
      <c r="S1349" s="147" t="s">
        <v>1140</v>
      </c>
      <c r="T1349" s="147">
        <v>0</v>
      </c>
      <c r="U1349" s="147" t="s">
        <v>1141</v>
      </c>
      <c r="V1349" s="147" t="s">
        <v>2559</v>
      </c>
    </row>
    <row r="1350" spans="16:22" x14ac:dyDescent="0.25">
      <c r="P1350" s="147" t="s">
        <v>830</v>
      </c>
      <c r="Q1350" s="147">
        <v>194</v>
      </c>
      <c r="R1350" s="147"/>
      <c r="S1350" s="147" t="s">
        <v>1142</v>
      </c>
      <c r="T1350" s="147">
        <v>0</v>
      </c>
      <c r="U1350" s="147" t="s">
        <v>1143</v>
      </c>
      <c r="V1350" s="147" t="s">
        <v>2559</v>
      </c>
    </row>
    <row r="1351" spans="16:22" x14ac:dyDescent="0.25">
      <c r="P1351" s="147" t="s">
        <v>830</v>
      </c>
      <c r="Q1351" s="147">
        <v>194</v>
      </c>
      <c r="R1351" s="147"/>
      <c r="S1351" s="147" t="s">
        <v>1144</v>
      </c>
      <c r="T1351" s="147">
        <v>0</v>
      </c>
      <c r="U1351" s="147" t="s">
        <v>1145</v>
      </c>
      <c r="V1351" s="147" t="s">
        <v>2559</v>
      </c>
    </row>
    <row r="1352" spans="16:22" x14ac:dyDescent="0.25">
      <c r="P1352" s="147" t="s">
        <v>830</v>
      </c>
      <c r="Q1352" s="147">
        <v>194</v>
      </c>
      <c r="R1352" s="147"/>
      <c r="S1352" s="147" t="s">
        <v>1146</v>
      </c>
      <c r="T1352" s="147">
        <v>0</v>
      </c>
      <c r="U1352" s="147" t="s">
        <v>1147</v>
      </c>
      <c r="V1352" s="147" t="s">
        <v>2559</v>
      </c>
    </row>
    <row r="1353" spans="16:22" x14ac:dyDescent="0.25">
      <c r="P1353" s="147" t="s">
        <v>830</v>
      </c>
      <c r="Q1353" s="147">
        <v>194</v>
      </c>
      <c r="R1353" s="147"/>
      <c r="S1353" s="147" t="s">
        <v>1148</v>
      </c>
      <c r="T1353" s="147">
        <v>0</v>
      </c>
      <c r="U1353" s="147" t="s">
        <v>1149</v>
      </c>
      <c r="V1353" s="147" t="s">
        <v>2559</v>
      </c>
    </row>
    <row r="1354" spans="16:22" x14ac:dyDescent="0.25">
      <c r="P1354" s="147" t="s">
        <v>830</v>
      </c>
      <c r="Q1354" s="147">
        <v>194</v>
      </c>
      <c r="R1354" s="147"/>
      <c r="S1354" s="147" t="s">
        <v>1150</v>
      </c>
      <c r="T1354" s="147">
        <v>0</v>
      </c>
      <c r="U1354" s="147" t="s">
        <v>1151</v>
      </c>
      <c r="V1354" s="147" t="s">
        <v>2559</v>
      </c>
    </row>
    <row r="1355" spans="16:22" x14ac:dyDescent="0.25">
      <c r="P1355" s="147" t="s">
        <v>830</v>
      </c>
      <c r="Q1355" s="147">
        <v>194</v>
      </c>
      <c r="R1355" s="147"/>
      <c r="S1355" s="147" t="s">
        <v>1152</v>
      </c>
      <c r="T1355" s="147">
        <v>0</v>
      </c>
      <c r="U1355" s="147" t="s">
        <v>1153</v>
      </c>
      <c r="V1355" s="147" t="s">
        <v>2559</v>
      </c>
    </row>
    <row r="1356" spans="16:22" x14ac:dyDescent="0.25">
      <c r="P1356" s="147" t="s">
        <v>830</v>
      </c>
      <c r="Q1356" s="147">
        <v>194</v>
      </c>
      <c r="R1356" s="147"/>
      <c r="S1356" s="147" t="s">
        <v>1154</v>
      </c>
      <c r="T1356" s="147">
        <v>0</v>
      </c>
      <c r="U1356" s="147" t="s">
        <v>1155</v>
      </c>
      <c r="V1356" s="147" t="s">
        <v>2559</v>
      </c>
    </row>
    <row r="1357" spans="16:22" x14ac:dyDescent="0.25">
      <c r="P1357" s="147" t="s">
        <v>830</v>
      </c>
      <c r="Q1357" s="147">
        <v>194</v>
      </c>
      <c r="R1357" s="147"/>
      <c r="S1357" s="147" t="s">
        <v>1156</v>
      </c>
      <c r="T1357" s="147">
        <v>0</v>
      </c>
      <c r="U1357" s="147" t="s">
        <v>1157</v>
      </c>
      <c r="V1357" s="147" t="s">
        <v>2559</v>
      </c>
    </row>
    <row r="1358" spans="16:22" x14ac:dyDescent="0.25">
      <c r="P1358" s="147" t="s">
        <v>830</v>
      </c>
      <c r="Q1358" s="147">
        <v>194</v>
      </c>
      <c r="R1358" s="147"/>
      <c r="S1358" s="147" t="s">
        <v>1158</v>
      </c>
      <c r="T1358" s="147">
        <v>0</v>
      </c>
      <c r="U1358" s="147" t="s">
        <v>1159</v>
      </c>
      <c r="V1358" s="147" t="s">
        <v>2559</v>
      </c>
    </row>
    <row r="1359" spans="16:22" x14ac:dyDescent="0.25">
      <c r="P1359" s="147" t="s">
        <v>830</v>
      </c>
      <c r="Q1359" s="147">
        <v>194</v>
      </c>
      <c r="R1359" s="147"/>
      <c r="S1359" s="147" t="s">
        <v>1160</v>
      </c>
      <c r="T1359" s="147">
        <v>0</v>
      </c>
      <c r="U1359" s="147" t="s">
        <v>1161</v>
      </c>
      <c r="V1359" s="147" t="s">
        <v>2559</v>
      </c>
    </row>
    <row r="1360" spans="16:22" x14ac:dyDescent="0.25">
      <c r="P1360" s="147" t="s">
        <v>830</v>
      </c>
      <c r="Q1360" s="147">
        <v>194</v>
      </c>
      <c r="R1360" s="147"/>
      <c r="S1360" s="147" t="s">
        <v>1162</v>
      </c>
      <c r="T1360" s="147">
        <v>0</v>
      </c>
      <c r="U1360" s="147" t="s">
        <v>1163</v>
      </c>
      <c r="V1360" s="147" t="s">
        <v>2559</v>
      </c>
    </row>
    <row r="1361" spans="16:22" x14ac:dyDescent="0.25">
      <c r="P1361" s="147" t="s">
        <v>830</v>
      </c>
      <c r="Q1361" s="147">
        <v>194</v>
      </c>
      <c r="R1361" s="147"/>
      <c r="S1361" s="147" t="s">
        <v>1164</v>
      </c>
      <c r="T1361" s="147">
        <v>0</v>
      </c>
      <c r="U1361" s="147" t="s">
        <v>1165</v>
      </c>
      <c r="V1361" s="147" t="s">
        <v>2559</v>
      </c>
    </row>
    <row r="1362" spans="16:22" x14ac:dyDescent="0.25">
      <c r="P1362" s="147" t="s">
        <v>830</v>
      </c>
      <c r="Q1362" s="147">
        <v>194</v>
      </c>
      <c r="R1362" s="147"/>
      <c r="S1362" s="147" t="s">
        <v>1166</v>
      </c>
      <c r="T1362" s="147">
        <v>0</v>
      </c>
      <c r="U1362" s="147" t="s">
        <v>1167</v>
      </c>
      <c r="V1362" s="147" t="s">
        <v>2559</v>
      </c>
    </row>
    <row r="1363" spans="16:22" x14ac:dyDescent="0.25">
      <c r="P1363" s="147" t="s">
        <v>830</v>
      </c>
      <c r="Q1363" s="147">
        <v>194</v>
      </c>
      <c r="R1363" s="147"/>
      <c r="S1363" s="147" t="s">
        <v>1168</v>
      </c>
      <c r="T1363" s="147">
        <v>0</v>
      </c>
      <c r="U1363" s="147" t="s">
        <v>1169</v>
      </c>
      <c r="V1363" s="147" t="s">
        <v>2559</v>
      </c>
    </row>
    <row r="1364" spans="16:22" x14ac:dyDescent="0.25">
      <c r="P1364" s="147" t="s">
        <v>830</v>
      </c>
      <c r="Q1364" s="147">
        <v>194</v>
      </c>
      <c r="R1364" s="147"/>
      <c r="S1364" s="147" t="s">
        <v>1170</v>
      </c>
      <c r="T1364" s="147">
        <v>0</v>
      </c>
      <c r="U1364" s="147" t="s">
        <v>1171</v>
      </c>
      <c r="V1364" s="147" t="s">
        <v>2559</v>
      </c>
    </row>
    <row r="1365" spans="16:22" x14ac:dyDescent="0.25">
      <c r="P1365" s="147" t="s">
        <v>830</v>
      </c>
      <c r="Q1365" s="147">
        <v>194</v>
      </c>
      <c r="R1365" s="147"/>
      <c r="S1365" s="147" t="s">
        <v>1172</v>
      </c>
      <c r="T1365" s="147">
        <v>0</v>
      </c>
      <c r="U1365" s="147" t="s">
        <v>1173</v>
      </c>
      <c r="V1365" s="147" t="s">
        <v>2559</v>
      </c>
    </row>
    <row r="1366" spans="16:22" x14ac:dyDescent="0.25">
      <c r="P1366" s="147" t="s">
        <v>830</v>
      </c>
      <c r="Q1366" s="147">
        <v>194</v>
      </c>
      <c r="R1366" s="147"/>
      <c r="S1366" s="147" t="s">
        <v>1174</v>
      </c>
      <c r="T1366" s="147">
        <v>0</v>
      </c>
      <c r="U1366" s="147" t="s">
        <v>1175</v>
      </c>
      <c r="V1366" s="147" t="s">
        <v>2559</v>
      </c>
    </row>
    <row r="1367" spans="16:22" x14ac:dyDescent="0.25">
      <c r="P1367" s="147" t="s">
        <v>830</v>
      </c>
      <c r="Q1367" s="147">
        <v>194</v>
      </c>
      <c r="R1367" s="147"/>
      <c r="S1367" s="147" t="s">
        <v>1176</v>
      </c>
      <c r="T1367" s="147">
        <v>0</v>
      </c>
      <c r="U1367" s="147" t="s">
        <v>1177</v>
      </c>
      <c r="V1367" s="147" t="s">
        <v>2559</v>
      </c>
    </row>
    <row r="1368" spans="16:22" x14ac:dyDescent="0.25">
      <c r="P1368" s="147" t="s">
        <v>830</v>
      </c>
      <c r="Q1368" s="147">
        <v>194</v>
      </c>
      <c r="R1368" s="147"/>
      <c r="S1368" s="147" t="s">
        <v>1178</v>
      </c>
      <c r="T1368" s="147">
        <v>0</v>
      </c>
      <c r="U1368" s="147" t="s">
        <v>1179</v>
      </c>
      <c r="V1368" s="147" t="s">
        <v>2559</v>
      </c>
    </row>
    <row r="1369" spans="16:22" x14ac:dyDescent="0.25">
      <c r="P1369" s="147" t="s">
        <v>830</v>
      </c>
      <c r="Q1369" s="147">
        <v>194</v>
      </c>
      <c r="R1369" s="147"/>
      <c r="S1369" s="147" t="s">
        <v>1180</v>
      </c>
      <c r="T1369" s="147">
        <v>0</v>
      </c>
      <c r="U1369" s="147" t="s">
        <v>1181</v>
      </c>
      <c r="V1369" s="147" t="s">
        <v>2559</v>
      </c>
    </row>
    <row r="1370" spans="16:22" x14ac:dyDescent="0.25">
      <c r="P1370" s="147" t="s">
        <v>830</v>
      </c>
      <c r="Q1370" s="147">
        <v>194</v>
      </c>
      <c r="R1370" s="147"/>
      <c r="S1370" s="147" t="s">
        <v>1182</v>
      </c>
      <c r="T1370" s="147">
        <v>0</v>
      </c>
      <c r="U1370" s="147" t="s">
        <v>1183</v>
      </c>
      <c r="V1370" s="147" t="s">
        <v>2559</v>
      </c>
    </row>
    <row r="1371" spans="16:22" x14ac:dyDescent="0.25">
      <c r="P1371" s="147" t="s">
        <v>830</v>
      </c>
      <c r="Q1371" s="147">
        <v>194</v>
      </c>
      <c r="R1371" s="147"/>
      <c r="S1371" s="147" t="s">
        <v>1184</v>
      </c>
      <c r="T1371" s="147">
        <v>0</v>
      </c>
      <c r="U1371" s="147" t="s">
        <v>1185</v>
      </c>
      <c r="V1371" s="147" t="s">
        <v>2559</v>
      </c>
    </row>
    <row r="1372" spans="16:22" x14ac:dyDescent="0.25">
      <c r="P1372" s="147" t="s">
        <v>830</v>
      </c>
      <c r="Q1372" s="147">
        <v>194</v>
      </c>
      <c r="R1372" s="147"/>
      <c r="S1372" s="147" t="s">
        <v>1186</v>
      </c>
      <c r="T1372" s="147">
        <v>0</v>
      </c>
      <c r="U1372" s="147" t="s">
        <v>1187</v>
      </c>
      <c r="V1372" s="147" t="s">
        <v>2559</v>
      </c>
    </row>
    <row r="1373" spans="16:22" x14ac:dyDescent="0.25">
      <c r="P1373" s="147" t="s">
        <v>830</v>
      </c>
      <c r="Q1373" s="147">
        <v>194</v>
      </c>
      <c r="R1373" s="147"/>
      <c r="S1373" s="147" t="s">
        <v>1188</v>
      </c>
      <c r="T1373" s="147">
        <v>0</v>
      </c>
      <c r="U1373" s="147" t="s">
        <v>1189</v>
      </c>
      <c r="V1373" s="147" t="s">
        <v>2559</v>
      </c>
    </row>
    <row r="1374" spans="16:22" x14ac:dyDescent="0.25">
      <c r="P1374" s="147" t="s">
        <v>830</v>
      </c>
      <c r="Q1374" s="147">
        <v>194</v>
      </c>
      <c r="R1374" s="147"/>
      <c r="S1374" s="147" t="s">
        <v>1190</v>
      </c>
      <c r="T1374" s="147">
        <v>0</v>
      </c>
      <c r="U1374" s="147" t="s">
        <v>1191</v>
      </c>
      <c r="V1374" s="147" t="s">
        <v>2559</v>
      </c>
    </row>
    <row r="1375" spans="16:22" x14ac:dyDescent="0.25">
      <c r="P1375" s="147" t="s">
        <v>830</v>
      </c>
      <c r="Q1375" s="147">
        <v>194</v>
      </c>
      <c r="R1375" s="147"/>
      <c r="S1375" s="147" t="s">
        <v>2572</v>
      </c>
      <c r="T1375" s="147">
        <v>0</v>
      </c>
      <c r="U1375" s="147" t="s">
        <v>2573</v>
      </c>
      <c r="V1375" s="147" t="s">
        <v>2559</v>
      </c>
    </row>
    <row r="1376" spans="16:22" x14ac:dyDescent="0.25">
      <c r="P1376" s="147" t="s">
        <v>830</v>
      </c>
      <c r="Q1376" s="147">
        <v>194</v>
      </c>
      <c r="R1376" s="147"/>
      <c r="S1376" s="147" t="s">
        <v>2574</v>
      </c>
      <c r="T1376" s="147">
        <v>0</v>
      </c>
      <c r="U1376" s="147" t="s">
        <v>2575</v>
      </c>
      <c r="V1376" s="147" t="s">
        <v>2559</v>
      </c>
    </row>
    <row r="1377" spans="16:22" x14ac:dyDescent="0.25">
      <c r="P1377" s="147" t="s">
        <v>830</v>
      </c>
      <c r="Q1377" s="147">
        <v>194</v>
      </c>
      <c r="R1377" s="147"/>
      <c r="S1377" s="147" t="s">
        <v>2576</v>
      </c>
      <c r="T1377" s="147">
        <v>0</v>
      </c>
      <c r="U1377" s="147" t="s">
        <v>2577</v>
      </c>
      <c r="V1377" s="147" t="s">
        <v>2559</v>
      </c>
    </row>
    <row r="1378" spans="16:22" x14ac:dyDescent="0.25">
      <c r="P1378" s="147" t="s">
        <v>830</v>
      </c>
      <c r="Q1378" s="147">
        <v>194</v>
      </c>
      <c r="R1378" s="147"/>
      <c r="S1378" s="147" t="s">
        <v>2578</v>
      </c>
      <c r="T1378" s="147">
        <v>0</v>
      </c>
      <c r="U1378" s="147" t="s">
        <v>2579</v>
      </c>
      <c r="V1378" s="147" t="s">
        <v>2559</v>
      </c>
    </row>
    <row r="1379" spans="16:22" x14ac:dyDescent="0.25">
      <c r="P1379" s="147" t="s">
        <v>830</v>
      </c>
      <c r="Q1379" s="147">
        <v>194</v>
      </c>
      <c r="R1379" s="147"/>
      <c r="S1379" s="147" t="s">
        <v>2580</v>
      </c>
      <c r="T1379" s="147">
        <v>0</v>
      </c>
      <c r="U1379" s="147" t="s">
        <v>2581</v>
      </c>
      <c r="V1379" s="147" t="s">
        <v>2559</v>
      </c>
    </row>
    <row r="1380" spans="16:22" x14ac:dyDescent="0.25">
      <c r="P1380" s="147" t="s">
        <v>830</v>
      </c>
      <c r="Q1380" s="147">
        <v>194</v>
      </c>
      <c r="R1380" s="147"/>
      <c r="S1380" s="147" t="s">
        <v>2582</v>
      </c>
      <c r="T1380" s="147">
        <v>0</v>
      </c>
      <c r="U1380" s="147" t="s">
        <v>2583</v>
      </c>
      <c r="V1380" s="147" t="s">
        <v>2559</v>
      </c>
    </row>
    <row r="1381" spans="16:22" x14ac:dyDescent="0.25">
      <c r="P1381" s="147" t="s">
        <v>830</v>
      </c>
      <c r="Q1381" s="147">
        <v>194</v>
      </c>
      <c r="R1381" s="147"/>
      <c r="S1381" s="147" t="s">
        <v>2584</v>
      </c>
      <c r="T1381" s="147">
        <v>0</v>
      </c>
      <c r="U1381" s="147" t="s">
        <v>2585</v>
      </c>
      <c r="V1381" s="147" t="s">
        <v>2559</v>
      </c>
    </row>
    <row r="1382" spans="16:22" x14ac:dyDescent="0.25">
      <c r="P1382" s="147" t="s">
        <v>830</v>
      </c>
      <c r="Q1382" s="147">
        <v>194</v>
      </c>
      <c r="R1382" s="147"/>
      <c r="S1382" s="147" t="s">
        <v>2586</v>
      </c>
      <c r="T1382" s="147">
        <v>0</v>
      </c>
      <c r="U1382" s="147" t="s">
        <v>2587</v>
      </c>
      <c r="V1382" s="147" t="s">
        <v>2559</v>
      </c>
    </row>
    <row r="1383" spans="16:22" x14ac:dyDescent="0.25">
      <c r="P1383" s="147" t="s">
        <v>830</v>
      </c>
      <c r="Q1383" s="147">
        <v>194</v>
      </c>
      <c r="R1383" s="147"/>
      <c r="S1383" s="147" t="s">
        <v>2588</v>
      </c>
      <c r="T1383" s="147">
        <v>0</v>
      </c>
      <c r="U1383" s="147" t="s">
        <v>2589</v>
      </c>
      <c r="V1383" s="147" t="s">
        <v>2559</v>
      </c>
    </row>
    <row r="1384" spans="16:22" x14ac:dyDescent="0.25">
      <c r="P1384" s="147" t="s">
        <v>830</v>
      </c>
      <c r="Q1384" s="147">
        <v>194</v>
      </c>
      <c r="R1384" s="147"/>
      <c r="S1384" s="147" t="s">
        <v>1192</v>
      </c>
      <c r="T1384" s="147">
        <v>0</v>
      </c>
      <c r="U1384" s="147" t="s">
        <v>1193</v>
      </c>
      <c r="V1384" s="147" t="s">
        <v>2559</v>
      </c>
    </row>
    <row r="1385" spans="16:22" x14ac:dyDescent="0.25">
      <c r="P1385" s="147" t="s">
        <v>830</v>
      </c>
      <c r="Q1385" s="147">
        <v>194</v>
      </c>
      <c r="R1385" s="147"/>
      <c r="S1385" s="147" t="s">
        <v>1194</v>
      </c>
      <c r="T1385" s="147">
        <v>0</v>
      </c>
      <c r="U1385" s="147" t="s">
        <v>1195</v>
      </c>
      <c r="V1385" s="147" t="s">
        <v>2559</v>
      </c>
    </row>
    <row r="1386" spans="16:22" x14ac:dyDescent="0.25">
      <c r="P1386" s="147" t="s">
        <v>830</v>
      </c>
      <c r="Q1386" s="147">
        <v>194</v>
      </c>
      <c r="R1386" s="147"/>
      <c r="S1386" s="147" t="s">
        <v>1196</v>
      </c>
      <c r="T1386" s="147">
        <v>0</v>
      </c>
      <c r="U1386" s="147" t="s">
        <v>1197</v>
      </c>
      <c r="V1386" s="147" t="s">
        <v>2559</v>
      </c>
    </row>
    <row r="1387" spans="16:22" x14ac:dyDescent="0.25">
      <c r="P1387" s="147" t="s">
        <v>830</v>
      </c>
      <c r="Q1387" s="147">
        <v>194</v>
      </c>
      <c r="R1387" s="147"/>
      <c r="S1387" s="147" t="s">
        <v>1198</v>
      </c>
      <c r="T1387" s="147">
        <v>0</v>
      </c>
      <c r="U1387" s="147" t="s">
        <v>1199</v>
      </c>
      <c r="V1387" s="147" t="s">
        <v>2559</v>
      </c>
    </row>
    <row r="1388" spans="16:22" x14ac:dyDescent="0.25">
      <c r="P1388" s="147" t="s">
        <v>830</v>
      </c>
      <c r="Q1388" s="147">
        <v>194</v>
      </c>
      <c r="R1388" s="147"/>
      <c r="S1388" s="147" t="s">
        <v>1200</v>
      </c>
      <c r="T1388" s="147">
        <v>0</v>
      </c>
      <c r="U1388" s="147" t="s">
        <v>1201</v>
      </c>
      <c r="V1388" s="147" t="s">
        <v>2559</v>
      </c>
    </row>
    <row r="1389" spans="16:22" x14ac:dyDescent="0.25">
      <c r="P1389" s="147" t="s">
        <v>830</v>
      </c>
      <c r="Q1389" s="147">
        <v>194</v>
      </c>
      <c r="R1389" s="147"/>
      <c r="S1389" s="147" t="s">
        <v>1202</v>
      </c>
      <c r="T1389" s="147">
        <v>0</v>
      </c>
      <c r="U1389" s="147" t="s">
        <v>1203</v>
      </c>
      <c r="V1389" s="147" t="s">
        <v>2559</v>
      </c>
    </row>
    <row r="1390" spans="16:22" x14ac:dyDescent="0.25">
      <c r="P1390" s="147" t="s">
        <v>830</v>
      </c>
      <c r="Q1390" s="147">
        <v>194</v>
      </c>
      <c r="R1390" s="147"/>
      <c r="S1390" s="147" t="s">
        <v>1204</v>
      </c>
      <c r="T1390" s="147">
        <v>0</v>
      </c>
      <c r="U1390" s="147" t="s">
        <v>1205</v>
      </c>
      <c r="V1390" s="147" t="s">
        <v>2559</v>
      </c>
    </row>
    <row r="1391" spans="16:22" x14ac:dyDescent="0.25">
      <c r="P1391" s="147" t="s">
        <v>830</v>
      </c>
      <c r="Q1391" s="147">
        <v>194</v>
      </c>
      <c r="R1391" s="147"/>
      <c r="S1391" s="147" t="s">
        <v>1206</v>
      </c>
      <c r="T1391" s="147">
        <v>0</v>
      </c>
      <c r="U1391" s="147" t="s">
        <v>1207</v>
      </c>
      <c r="V1391" s="147" t="s">
        <v>2559</v>
      </c>
    </row>
    <row r="1392" spans="16:22" x14ac:dyDescent="0.25">
      <c r="P1392" s="147" t="s">
        <v>830</v>
      </c>
      <c r="Q1392" s="147">
        <v>194</v>
      </c>
      <c r="R1392" s="147"/>
      <c r="S1392" s="147" t="s">
        <v>1208</v>
      </c>
      <c r="T1392" s="147">
        <v>0</v>
      </c>
      <c r="U1392" s="147" t="s">
        <v>1209</v>
      </c>
      <c r="V1392" s="147" t="s">
        <v>2559</v>
      </c>
    </row>
    <row r="1393" spans="16:22" x14ac:dyDescent="0.25">
      <c r="P1393" s="147" t="s">
        <v>830</v>
      </c>
      <c r="Q1393" s="147">
        <v>194</v>
      </c>
      <c r="R1393" s="147"/>
      <c r="S1393" s="147" t="s">
        <v>1210</v>
      </c>
      <c r="T1393" s="147">
        <v>0</v>
      </c>
      <c r="U1393" s="147" t="s">
        <v>1211</v>
      </c>
      <c r="V1393" s="147" t="s">
        <v>2559</v>
      </c>
    </row>
    <row r="1394" spans="16:22" x14ac:dyDescent="0.25">
      <c r="P1394" s="147" t="s">
        <v>830</v>
      </c>
      <c r="Q1394" s="147">
        <v>194</v>
      </c>
      <c r="R1394" s="147"/>
      <c r="S1394" s="147" t="s">
        <v>1212</v>
      </c>
      <c r="T1394" s="147">
        <v>0</v>
      </c>
      <c r="U1394" s="147" t="s">
        <v>1213</v>
      </c>
      <c r="V1394" s="147" t="s">
        <v>2559</v>
      </c>
    </row>
    <row r="1395" spans="16:22" x14ac:dyDescent="0.25">
      <c r="P1395" s="147" t="s">
        <v>830</v>
      </c>
      <c r="Q1395" s="147">
        <v>194</v>
      </c>
      <c r="R1395" s="147"/>
      <c r="S1395" s="147" t="s">
        <v>1214</v>
      </c>
      <c r="T1395" s="147">
        <v>0</v>
      </c>
      <c r="U1395" s="147" t="s">
        <v>1215</v>
      </c>
      <c r="V1395" s="147" t="s">
        <v>2559</v>
      </c>
    </row>
    <row r="1396" spans="16:22" x14ac:dyDescent="0.25">
      <c r="P1396" s="147" t="s">
        <v>830</v>
      </c>
      <c r="Q1396" s="147">
        <v>194</v>
      </c>
      <c r="R1396" s="147"/>
      <c r="S1396" s="147" t="s">
        <v>1216</v>
      </c>
      <c r="T1396" s="147">
        <v>0</v>
      </c>
      <c r="U1396" s="147" t="s">
        <v>1217</v>
      </c>
      <c r="V1396" s="147" t="s">
        <v>2559</v>
      </c>
    </row>
    <row r="1397" spans="16:22" x14ac:dyDescent="0.25">
      <c r="P1397" s="147" t="s">
        <v>830</v>
      </c>
      <c r="Q1397" s="147">
        <v>194</v>
      </c>
      <c r="R1397" s="147"/>
      <c r="S1397" s="147" t="s">
        <v>1218</v>
      </c>
      <c r="T1397" s="147">
        <v>0</v>
      </c>
      <c r="U1397" s="147" t="s">
        <v>1219</v>
      </c>
      <c r="V1397" s="147" t="s">
        <v>2559</v>
      </c>
    </row>
    <row r="1398" spans="16:22" x14ac:dyDescent="0.25">
      <c r="P1398" s="147" t="s">
        <v>830</v>
      </c>
      <c r="Q1398" s="147">
        <v>194</v>
      </c>
      <c r="R1398" s="147"/>
      <c r="S1398" s="147" t="s">
        <v>2313</v>
      </c>
      <c r="T1398" s="147">
        <v>0</v>
      </c>
      <c r="U1398" s="147" t="s">
        <v>2314</v>
      </c>
      <c r="V1398" s="147" t="s">
        <v>2559</v>
      </c>
    </row>
    <row r="1399" spans="16:22" x14ac:dyDescent="0.25">
      <c r="P1399" s="147" t="s">
        <v>830</v>
      </c>
      <c r="Q1399" s="147">
        <v>194</v>
      </c>
      <c r="R1399" s="147"/>
      <c r="S1399" s="147" t="s">
        <v>1220</v>
      </c>
      <c r="T1399" s="147">
        <v>0</v>
      </c>
      <c r="U1399" s="147" t="s">
        <v>1221</v>
      </c>
      <c r="V1399" s="147" t="s">
        <v>2559</v>
      </c>
    </row>
    <row r="1400" spans="16:22" x14ac:dyDescent="0.25">
      <c r="P1400" s="147" t="s">
        <v>830</v>
      </c>
      <c r="Q1400" s="147">
        <v>194</v>
      </c>
      <c r="R1400" s="147"/>
      <c r="S1400" s="147" t="s">
        <v>2590</v>
      </c>
      <c r="T1400" s="147">
        <v>0</v>
      </c>
      <c r="U1400" s="147" t="s">
        <v>2591</v>
      </c>
      <c r="V1400" s="147" t="s">
        <v>2559</v>
      </c>
    </row>
    <row r="1401" spans="16:22" x14ac:dyDescent="0.25">
      <c r="P1401" s="147" t="s">
        <v>830</v>
      </c>
      <c r="Q1401" s="147">
        <v>194</v>
      </c>
      <c r="R1401" s="147"/>
      <c r="S1401" s="147" t="s">
        <v>1222</v>
      </c>
      <c r="T1401" s="147">
        <v>0</v>
      </c>
      <c r="U1401" s="147" t="s">
        <v>1223</v>
      </c>
      <c r="V1401" s="147" t="s">
        <v>2559</v>
      </c>
    </row>
    <row r="1402" spans="16:22" x14ac:dyDescent="0.25">
      <c r="P1402" s="147" t="s">
        <v>830</v>
      </c>
      <c r="Q1402" s="147">
        <v>194</v>
      </c>
      <c r="R1402" s="147"/>
      <c r="S1402" s="147" t="s">
        <v>1224</v>
      </c>
      <c r="T1402" s="147">
        <v>0</v>
      </c>
      <c r="U1402" s="147" t="s">
        <v>1225</v>
      </c>
      <c r="V1402" s="147" t="s">
        <v>2559</v>
      </c>
    </row>
    <row r="1403" spans="16:22" x14ac:dyDescent="0.25">
      <c r="P1403" s="147" t="s">
        <v>830</v>
      </c>
      <c r="Q1403" s="147">
        <v>194</v>
      </c>
      <c r="R1403" s="147"/>
      <c r="S1403" s="147" t="s">
        <v>1228</v>
      </c>
      <c r="T1403" s="147">
        <v>0</v>
      </c>
      <c r="U1403" s="147" t="s">
        <v>1229</v>
      </c>
      <c r="V1403" s="147" t="s">
        <v>2559</v>
      </c>
    </row>
    <row r="1404" spans="16:22" x14ac:dyDescent="0.25">
      <c r="P1404" s="147" t="s">
        <v>830</v>
      </c>
      <c r="Q1404" s="147">
        <v>194</v>
      </c>
      <c r="R1404" s="147"/>
      <c r="S1404" s="147" t="s">
        <v>1230</v>
      </c>
      <c r="T1404" s="147">
        <v>0</v>
      </c>
      <c r="U1404" s="147" t="s">
        <v>1231</v>
      </c>
      <c r="V1404" s="147" t="s">
        <v>2559</v>
      </c>
    </row>
    <row r="1405" spans="16:22" x14ac:dyDescent="0.25">
      <c r="P1405" s="147" t="s">
        <v>830</v>
      </c>
      <c r="Q1405" s="147">
        <v>194</v>
      </c>
      <c r="R1405" s="147"/>
      <c r="S1405" s="147" t="s">
        <v>1232</v>
      </c>
      <c r="T1405" s="147">
        <v>0</v>
      </c>
      <c r="U1405" s="147" t="s">
        <v>1233</v>
      </c>
      <c r="V1405" s="147" t="s">
        <v>2559</v>
      </c>
    </row>
    <row r="1406" spans="16:22" x14ac:dyDescent="0.25">
      <c r="P1406" s="147" t="s">
        <v>830</v>
      </c>
      <c r="Q1406" s="147">
        <v>194</v>
      </c>
      <c r="R1406" s="147"/>
      <c r="S1406" s="147" t="s">
        <v>1234</v>
      </c>
      <c r="T1406" s="147">
        <v>0</v>
      </c>
      <c r="U1406" s="147" t="s">
        <v>1235</v>
      </c>
      <c r="V1406" s="147" t="s">
        <v>2559</v>
      </c>
    </row>
    <row r="1407" spans="16:22" x14ac:dyDescent="0.25">
      <c r="P1407" s="147" t="s">
        <v>830</v>
      </c>
      <c r="Q1407" s="147">
        <v>194</v>
      </c>
      <c r="R1407" s="147"/>
      <c r="S1407" s="147" t="s">
        <v>1236</v>
      </c>
      <c r="T1407" s="147">
        <v>0</v>
      </c>
      <c r="U1407" s="147" t="s">
        <v>1237</v>
      </c>
      <c r="V1407" s="147" t="s">
        <v>2559</v>
      </c>
    </row>
    <row r="1408" spans="16:22" x14ac:dyDescent="0.25">
      <c r="P1408" s="147" t="s">
        <v>830</v>
      </c>
      <c r="Q1408" s="147">
        <v>194</v>
      </c>
      <c r="R1408" s="147"/>
      <c r="S1408" s="147" t="s">
        <v>1238</v>
      </c>
      <c r="T1408" s="147">
        <v>0</v>
      </c>
      <c r="U1408" s="147" t="s">
        <v>1239</v>
      </c>
      <c r="V1408" s="147" t="s">
        <v>2559</v>
      </c>
    </row>
    <row r="1409" spans="16:22" x14ac:dyDescent="0.25">
      <c r="P1409" s="147" t="s">
        <v>830</v>
      </c>
      <c r="Q1409" s="147">
        <v>194</v>
      </c>
      <c r="R1409" s="147"/>
      <c r="S1409" s="147" t="s">
        <v>1240</v>
      </c>
      <c r="T1409" s="147">
        <v>0</v>
      </c>
      <c r="U1409" s="147" t="s">
        <v>1241</v>
      </c>
      <c r="V1409" s="147" t="s">
        <v>2559</v>
      </c>
    </row>
    <row r="1410" spans="16:22" x14ac:dyDescent="0.25">
      <c r="P1410" s="147" t="s">
        <v>830</v>
      </c>
      <c r="Q1410" s="147">
        <v>194</v>
      </c>
      <c r="R1410" s="147"/>
      <c r="S1410" s="147" t="s">
        <v>2315</v>
      </c>
      <c r="T1410" s="147">
        <v>0</v>
      </c>
      <c r="U1410" s="147" t="s">
        <v>2316</v>
      </c>
      <c r="V1410" s="147" t="s">
        <v>2559</v>
      </c>
    </row>
    <row r="1411" spans="16:22" x14ac:dyDescent="0.25">
      <c r="P1411" s="147" t="s">
        <v>830</v>
      </c>
      <c r="Q1411" s="147">
        <v>194</v>
      </c>
      <c r="R1411" s="147"/>
      <c r="S1411" s="147" t="s">
        <v>2317</v>
      </c>
      <c r="T1411" s="147">
        <v>0</v>
      </c>
      <c r="U1411" s="147" t="s">
        <v>2318</v>
      </c>
      <c r="V1411" s="147" t="s">
        <v>2559</v>
      </c>
    </row>
    <row r="1412" spans="16:22" x14ac:dyDescent="0.25">
      <c r="P1412" s="147" t="s">
        <v>830</v>
      </c>
      <c r="Q1412" s="147">
        <v>194</v>
      </c>
      <c r="R1412" s="147"/>
      <c r="S1412" s="147" t="s">
        <v>2319</v>
      </c>
      <c r="T1412" s="147">
        <v>0</v>
      </c>
      <c r="U1412" s="147" t="s">
        <v>2320</v>
      </c>
      <c r="V1412" s="147" t="s">
        <v>2559</v>
      </c>
    </row>
    <row r="1413" spans="16:22" x14ac:dyDescent="0.25">
      <c r="P1413" s="147" t="s">
        <v>830</v>
      </c>
      <c r="Q1413" s="147">
        <v>194</v>
      </c>
      <c r="R1413" s="147"/>
      <c r="S1413" s="147" t="s">
        <v>1248</v>
      </c>
      <c r="T1413" s="147">
        <v>0</v>
      </c>
      <c r="U1413" s="147" t="s">
        <v>1249</v>
      </c>
      <c r="V1413" s="147" t="s">
        <v>2559</v>
      </c>
    </row>
    <row r="1414" spans="16:22" x14ac:dyDescent="0.25">
      <c r="P1414" s="147" t="s">
        <v>830</v>
      </c>
      <c r="Q1414" s="147">
        <v>194</v>
      </c>
      <c r="R1414" s="147"/>
      <c r="S1414" s="147" t="s">
        <v>1250</v>
      </c>
      <c r="T1414" s="147">
        <v>0</v>
      </c>
      <c r="U1414" s="147" t="s">
        <v>1251</v>
      </c>
      <c r="V1414" s="147" t="s">
        <v>2559</v>
      </c>
    </row>
    <row r="1415" spans="16:22" x14ac:dyDescent="0.25">
      <c r="P1415" s="147" t="s">
        <v>830</v>
      </c>
      <c r="Q1415" s="147">
        <v>194</v>
      </c>
      <c r="R1415" s="147"/>
      <c r="S1415" s="147" t="s">
        <v>1254</v>
      </c>
      <c r="T1415" s="147">
        <v>0</v>
      </c>
      <c r="U1415" s="147" t="s">
        <v>1255</v>
      </c>
      <c r="V1415" s="147" t="s">
        <v>2559</v>
      </c>
    </row>
    <row r="1416" spans="16:22" x14ac:dyDescent="0.25">
      <c r="P1416" s="147" t="s">
        <v>830</v>
      </c>
      <c r="Q1416" s="147">
        <v>194</v>
      </c>
      <c r="R1416" s="147"/>
      <c r="S1416" s="147" t="s">
        <v>1256</v>
      </c>
      <c r="T1416" s="147">
        <v>0</v>
      </c>
      <c r="U1416" s="147" t="s">
        <v>1257</v>
      </c>
      <c r="V1416" s="147" t="s">
        <v>2559</v>
      </c>
    </row>
    <row r="1417" spans="16:22" x14ac:dyDescent="0.25">
      <c r="P1417" s="147" t="s">
        <v>830</v>
      </c>
      <c r="Q1417" s="147">
        <v>194</v>
      </c>
      <c r="R1417" s="147"/>
      <c r="S1417" s="147" t="s">
        <v>2592</v>
      </c>
      <c r="T1417" s="147">
        <v>0</v>
      </c>
      <c r="U1417" s="147" t="s">
        <v>2593</v>
      </c>
      <c r="V1417" s="147" t="s">
        <v>2559</v>
      </c>
    </row>
    <row r="1418" spans="16:22" x14ac:dyDescent="0.25">
      <c r="P1418" s="147" t="s">
        <v>830</v>
      </c>
      <c r="Q1418" s="147">
        <v>194</v>
      </c>
      <c r="R1418" s="147"/>
      <c r="S1418" s="147" t="s">
        <v>1264</v>
      </c>
      <c r="T1418" s="147">
        <v>0</v>
      </c>
      <c r="U1418" s="147" t="s">
        <v>1265</v>
      </c>
      <c r="V1418" s="147" t="s">
        <v>2559</v>
      </c>
    </row>
    <row r="1419" spans="16:22" x14ac:dyDescent="0.25">
      <c r="P1419" s="147" t="s">
        <v>830</v>
      </c>
      <c r="Q1419" s="147">
        <v>194</v>
      </c>
      <c r="R1419" s="147"/>
      <c r="S1419" s="147" t="s">
        <v>1266</v>
      </c>
      <c r="T1419" s="147">
        <v>0</v>
      </c>
      <c r="U1419" s="147" t="s">
        <v>1267</v>
      </c>
      <c r="V1419" s="147" t="s">
        <v>2559</v>
      </c>
    </row>
    <row r="1420" spans="16:22" x14ac:dyDescent="0.25">
      <c r="P1420" s="147" t="s">
        <v>830</v>
      </c>
      <c r="Q1420" s="147">
        <v>194</v>
      </c>
      <c r="R1420" s="147"/>
      <c r="S1420" s="147" t="s">
        <v>1268</v>
      </c>
      <c r="T1420" s="147">
        <v>0</v>
      </c>
      <c r="U1420" s="147" t="s">
        <v>1269</v>
      </c>
      <c r="V1420" s="147" t="s">
        <v>2559</v>
      </c>
    </row>
    <row r="1421" spans="16:22" x14ac:dyDescent="0.25">
      <c r="P1421" s="147" t="s">
        <v>830</v>
      </c>
      <c r="Q1421" s="147">
        <v>194</v>
      </c>
      <c r="R1421" s="147"/>
      <c r="S1421" s="147" t="s">
        <v>1270</v>
      </c>
      <c r="T1421" s="147">
        <v>0</v>
      </c>
      <c r="U1421" s="147" t="s">
        <v>1271</v>
      </c>
      <c r="V1421" s="147" t="s">
        <v>2559</v>
      </c>
    </row>
    <row r="1422" spans="16:22" x14ac:dyDescent="0.25">
      <c r="P1422" s="147" t="s">
        <v>830</v>
      </c>
      <c r="Q1422" s="147">
        <v>194</v>
      </c>
      <c r="R1422" s="147"/>
      <c r="S1422" s="147" t="s">
        <v>1272</v>
      </c>
      <c r="T1422" s="147">
        <v>0</v>
      </c>
      <c r="U1422" s="147" t="s">
        <v>1273</v>
      </c>
      <c r="V1422" s="147" t="s">
        <v>2559</v>
      </c>
    </row>
    <row r="1423" spans="16:22" x14ac:dyDescent="0.25">
      <c r="P1423" s="147" t="s">
        <v>830</v>
      </c>
      <c r="Q1423" s="147">
        <v>194</v>
      </c>
      <c r="R1423" s="147"/>
      <c r="S1423" s="147" t="s">
        <v>1274</v>
      </c>
      <c r="T1423" s="147">
        <v>0</v>
      </c>
      <c r="U1423" s="147" t="s">
        <v>1275</v>
      </c>
      <c r="V1423" s="147" t="s">
        <v>2559</v>
      </c>
    </row>
    <row r="1424" spans="16:22" x14ac:dyDescent="0.25">
      <c r="P1424" s="147" t="s">
        <v>830</v>
      </c>
      <c r="Q1424" s="147">
        <v>194</v>
      </c>
      <c r="R1424" s="147"/>
      <c r="S1424" s="147" t="s">
        <v>1276</v>
      </c>
      <c r="T1424" s="147">
        <v>0</v>
      </c>
      <c r="U1424" s="147" t="s">
        <v>1277</v>
      </c>
      <c r="V1424" s="147" t="s">
        <v>2559</v>
      </c>
    </row>
    <row r="1425" spans="16:22" x14ac:dyDescent="0.25">
      <c r="P1425" s="147" t="s">
        <v>830</v>
      </c>
      <c r="Q1425" s="147">
        <v>194</v>
      </c>
      <c r="R1425" s="147"/>
      <c r="S1425" s="147" t="s">
        <v>1278</v>
      </c>
      <c r="T1425" s="147">
        <v>0</v>
      </c>
      <c r="U1425" s="147" t="s">
        <v>1279</v>
      </c>
      <c r="V1425" s="147" t="s">
        <v>2559</v>
      </c>
    </row>
    <row r="1426" spans="16:22" x14ac:dyDescent="0.25">
      <c r="P1426" s="147" t="s">
        <v>830</v>
      </c>
      <c r="Q1426" s="147">
        <v>194</v>
      </c>
      <c r="R1426" s="147"/>
      <c r="S1426" s="147" t="s">
        <v>1280</v>
      </c>
      <c r="T1426" s="147">
        <v>0</v>
      </c>
      <c r="U1426" s="147" t="s">
        <v>1281</v>
      </c>
      <c r="V1426" s="147" t="s">
        <v>2559</v>
      </c>
    </row>
    <row r="1427" spans="16:22" x14ac:dyDescent="0.25">
      <c r="P1427" s="147" t="s">
        <v>830</v>
      </c>
      <c r="Q1427" s="147">
        <v>194</v>
      </c>
      <c r="R1427" s="147"/>
      <c r="S1427" s="147" t="s">
        <v>1282</v>
      </c>
      <c r="T1427" s="147">
        <v>0</v>
      </c>
      <c r="U1427" s="147" t="s">
        <v>1283</v>
      </c>
      <c r="V1427" s="147" t="s">
        <v>2559</v>
      </c>
    </row>
    <row r="1428" spans="16:22" x14ac:dyDescent="0.25">
      <c r="P1428" s="147" t="s">
        <v>830</v>
      </c>
      <c r="Q1428" s="147">
        <v>194</v>
      </c>
      <c r="R1428" s="147"/>
      <c r="S1428" s="147" t="s">
        <v>2594</v>
      </c>
      <c r="T1428" s="147">
        <v>0</v>
      </c>
      <c r="U1428" s="147" t="s">
        <v>2595</v>
      </c>
      <c r="V1428" s="147" t="s">
        <v>2559</v>
      </c>
    </row>
    <row r="1429" spans="16:22" x14ac:dyDescent="0.25">
      <c r="P1429" s="147" t="s">
        <v>830</v>
      </c>
      <c r="Q1429" s="147">
        <v>194</v>
      </c>
      <c r="R1429" s="147"/>
      <c r="S1429" s="147" t="s">
        <v>1284</v>
      </c>
      <c r="T1429" s="147">
        <v>0</v>
      </c>
      <c r="U1429" s="147" t="s">
        <v>1285</v>
      </c>
      <c r="V1429" s="147" t="s">
        <v>2559</v>
      </c>
    </row>
    <row r="1430" spans="16:22" x14ac:dyDescent="0.25">
      <c r="P1430" s="147" t="s">
        <v>830</v>
      </c>
      <c r="Q1430" s="147">
        <v>194</v>
      </c>
      <c r="R1430" s="147"/>
      <c r="S1430" s="147" t="s">
        <v>2596</v>
      </c>
      <c r="T1430" s="147">
        <v>0</v>
      </c>
      <c r="U1430" s="147" t="s">
        <v>2597</v>
      </c>
      <c r="V1430" s="147" t="s">
        <v>2559</v>
      </c>
    </row>
    <row r="1431" spans="16:22" x14ac:dyDescent="0.25">
      <c r="P1431" s="147" t="s">
        <v>830</v>
      </c>
      <c r="Q1431" s="147">
        <v>194</v>
      </c>
      <c r="R1431" s="147"/>
      <c r="S1431" s="147" t="s">
        <v>1286</v>
      </c>
      <c r="T1431" s="147">
        <v>0</v>
      </c>
      <c r="U1431" s="147" t="s">
        <v>1287</v>
      </c>
      <c r="V1431" s="147" t="s">
        <v>2559</v>
      </c>
    </row>
    <row r="1432" spans="16:22" x14ac:dyDescent="0.25">
      <c r="P1432" s="147" t="s">
        <v>830</v>
      </c>
      <c r="Q1432" s="147">
        <v>194</v>
      </c>
      <c r="R1432" s="147"/>
      <c r="S1432" s="147" t="s">
        <v>1288</v>
      </c>
      <c r="T1432" s="147">
        <v>0</v>
      </c>
      <c r="U1432" s="147" t="s">
        <v>1289</v>
      </c>
      <c r="V1432" s="147" t="s">
        <v>2559</v>
      </c>
    </row>
    <row r="1433" spans="16:22" x14ac:dyDescent="0.25">
      <c r="P1433" s="147" t="s">
        <v>830</v>
      </c>
      <c r="Q1433" s="147">
        <v>194</v>
      </c>
      <c r="R1433" s="147"/>
      <c r="S1433" s="147" t="s">
        <v>1290</v>
      </c>
      <c r="T1433" s="147">
        <v>0</v>
      </c>
      <c r="U1433" s="147" t="s">
        <v>1291</v>
      </c>
      <c r="V1433" s="147" t="s">
        <v>2559</v>
      </c>
    </row>
    <row r="1434" spans="16:22" x14ac:dyDescent="0.25">
      <c r="P1434" s="147" t="s">
        <v>830</v>
      </c>
      <c r="Q1434" s="147">
        <v>194</v>
      </c>
      <c r="R1434" s="147"/>
      <c r="S1434" s="147" t="s">
        <v>1292</v>
      </c>
      <c r="T1434" s="147">
        <v>0</v>
      </c>
      <c r="U1434" s="147" t="s">
        <v>1293</v>
      </c>
      <c r="V1434" s="147" t="s">
        <v>2559</v>
      </c>
    </row>
    <row r="1435" spans="16:22" x14ac:dyDescent="0.25">
      <c r="P1435" s="147" t="s">
        <v>830</v>
      </c>
      <c r="Q1435" s="147">
        <v>194</v>
      </c>
      <c r="R1435" s="147"/>
      <c r="S1435" s="147" t="s">
        <v>1294</v>
      </c>
      <c r="T1435" s="147">
        <v>0</v>
      </c>
      <c r="U1435" s="147" t="s">
        <v>1295</v>
      </c>
      <c r="V1435" s="147" t="s">
        <v>2559</v>
      </c>
    </row>
    <row r="1436" spans="16:22" x14ac:dyDescent="0.25">
      <c r="P1436" s="147" t="s">
        <v>830</v>
      </c>
      <c r="Q1436" s="147">
        <v>194</v>
      </c>
      <c r="R1436" s="147"/>
      <c r="S1436" s="147" t="s">
        <v>1296</v>
      </c>
      <c r="T1436" s="147">
        <v>0</v>
      </c>
      <c r="U1436" s="147" t="s">
        <v>1297</v>
      </c>
      <c r="V1436" s="147" t="s">
        <v>2559</v>
      </c>
    </row>
    <row r="1437" spans="16:22" x14ac:dyDescent="0.25">
      <c r="P1437" s="147" t="s">
        <v>830</v>
      </c>
      <c r="Q1437" s="147">
        <v>194</v>
      </c>
      <c r="R1437" s="147"/>
      <c r="S1437" s="147" t="s">
        <v>1298</v>
      </c>
      <c r="T1437" s="147">
        <v>0</v>
      </c>
      <c r="U1437" s="147" t="s">
        <v>1299</v>
      </c>
      <c r="V1437" s="147" t="s">
        <v>2559</v>
      </c>
    </row>
    <row r="1438" spans="16:22" x14ac:dyDescent="0.25">
      <c r="P1438" s="147" t="s">
        <v>830</v>
      </c>
      <c r="Q1438" s="147">
        <v>194</v>
      </c>
      <c r="R1438" s="147"/>
      <c r="S1438" s="147" t="s">
        <v>1300</v>
      </c>
      <c r="T1438" s="147">
        <v>0</v>
      </c>
      <c r="U1438" s="147" t="s">
        <v>1301</v>
      </c>
      <c r="V1438" s="147" t="s">
        <v>2559</v>
      </c>
    </row>
    <row r="1439" spans="16:22" x14ac:dyDescent="0.25">
      <c r="P1439" s="147" t="s">
        <v>830</v>
      </c>
      <c r="Q1439" s="147">
        <v>194</v>
      </c>
      <c r="R1439" s="147"/>
      <c r="S1439" s="147" t="s">
        <v>1302</v>
      </c>
      <c r="T1439" s="147">
        <v>0</v>
      </c>
      <c r="U1439" s="147" t="s">
        <v>1303</v>
      </c>
      <c r="V1439" s="147" t="s">
        <v>2559</v>
      </c>
    </row>
    <row r="1440" spans="16:22" x14ac:dyDescent="0.25">
      <c r="P1440" s="147" t="s">
        <v>830</v>
      </c>
      <c r="Q1440" s="147">
        <v>194</v>
      </c>
      <c r="R1440" s="147"/>
      <c r="S1440" s="147" t="s">
        <v>1304</v>
      </c>
      <c r="T1440" s="147">
        <v>0</v>
      </c>
      <c r="U1440" s="147" t="s">
        <v>1305</v>
      </c>
      <c r="V1440" s="147" t="s">
        <v>2559</v>
      </c>
    </row>
    <row r="1441" spans="16:22" x14ac:dyDescent="0.25">
      <c r="P1441" s="147" t="s">
        <v>830</v>
      </c>
      <c r="Q1441" s="147">
        <v>194</v>
      </c>
      <c r="R1441" s="147"/>
      <c r="S1441" s="147" t="s">
        <v>1306</v>
      </c>
      <c r="T1441" s="147">
        <v>0</v>
      </c>
      <c r="U1441" s="147" t="s">
        <v>1307</v>
      </c>
      <c r="V1441" s="147" t="s">
        <v>2559</v>
      </c>
    </row>
    <row r="1442" spans="16:22" x14ac:dyDescent="0.25">
      <c r="P1442" s="147" t="s">
        <v>830</v>
      </c>
      <c r="Q1442" s="147">
        <v>194</v>
      </c>
      <c r="R1442" s="147"/>
      <c r="S1442" s="147" t="s">
        <v>1308</v>
      </c>
      <c r="T1442" s="147">
        <v>0</v>
      </c>
      <c r="U1442" s="147" t="s">
        <v>1309</v>
      </c>
      <c r="V1442" s="147" t="s">
        <v>2559</v>
      </c>
    </row>
    <row r="1443" spans="16:22" x14ac:dyDescent="0.25">
      <c r="P1443" s="147" t="s">
        <v>830</v>
      </c>
      <c r="Q1443" s="147">
        <v>194</v>
      </c>
      <c r="R1443" s="147"/>
      <c r="S1443" s="147" t="s">
        <v>1310</v>
      </c>
      <c r="T1443" s="147">
        <v>0</v>
      </c>
      <c r="U1443" s="147" t="s">
        <v>1311</v>
      </c>
      <c r="V1443" s="147" t="s">
        <v>2559</v>
      </c>
    </row>
    <row r="1444" spans="16:22" x14ac:dyDescent="0.25">
      <c r="P1444" s="147" t="s">
        <v>830</v>
      </c>
      <c r="Q1444" s="147">
        <v>194</v>
      </c>
      <c r="R1444" s="147"/>
      <c r="S1444" s="147" t="s">
        <v>1312</v>
      </c>
      <c r="T1444" s="147">
        <v>0</v>
      </c>
      <c r="U1444" s="147" t="s">
        <v>1313</v>
      </c>
      <c r="V1444" s="147" t="s">
        <v>2559</v>
      </c>
    </row>
    <row r="1445" spans="16:22" x14ac:dyDescent="0.25">
      <c r="P1445" s="147" t="s">
        <v>830</v>
      </c>
      <c r="Q1445" s="147">
        <v>194</v>
      </c>
      <c r="R1445" s="147"/>
      <c r="S1445" s="147" t="s">
        <v>1318</v>
      </c>
      <c r="T1445" s="147">
        <v>0</v>
      </c>
      <c r="U1445" s="147" t="s">
        <v>1319</v>
      </c>
      <c r="V1445" s="147" t="s">
        <v>2559</v>
      </c>
    </row>
    <row r="1446" spans="16:22" x14ac:dyDescent="0.25">
      <c r="P1446" s="147" t="s">
        <v>830</v>
      </c>
      <c r="Q1446" s="147">
        <v>194</v>
      </c>
      <c r="R1446" s="147"/>
      <c r="S1446" s="147" t="s">
        <v>1320</v>
      </c>
      <c r="T1446" s="147">
        <v>0</v>
      </c>
      <c r="U1446" s="147" t="s">
        <v>1321</v>
      </c>
      <c r="V1446" s="147" t="s">
        <v>2559</v>
      </c>
    </row>
    <row r="1447" spans="16:22" x14ac:dyDescent="0.25">
      <c r="P1447" s="147" t="s">
        <v>830</v>
      </c>
      <c r="Q1447" s="147">
        <v>194</v>
      </c>
      <c r="R1447" s="147"/>
      <c r="S1447" s="147" t="s">
        <v>1330</v>
      </c>
      <c r="T1447" s="147">
        <v>0</v>
      </c>
      <c r="U1447" s="147" t="s">
        <v>1331</v>
      </c>
      <c r="V1447" s="147" t="s">
        <v>2559</v>
      </c>
    </row>
    <row r="1448" spans="16:22" x14ac:dyDescent="0.25">
      <c r="P1448" s="147" t="s">
        <v>830</v>
      </c>
      <c r="Q1448" s="147">
        <v>194</v>
      </c>
      <c r="R1448" s="147"/>
      <c r="S1448" s="147" t="s">
        <v>1332</v>
      </c>
      <c r="T1448" s="147">
        <v>0</v>
      </c>
      <c r="U1448" s="147" t="s">
        <v>1333</v>
      </c>
      <c r="V1448" s="147" t="s">
        <v>2559</v>
      </c>
    </row>
    <row r="1449" spans="16:22" x14ac:dyDescent="0.25">
      <c r="P1449" s="147" t="s">
        <v>830</v>
      </c>
      <c r="Q1449" s="147">
        <v>194</v>
      </c>
      <c r="R1449" s="147"/>
      <c r="S1449" s="147" t="s">
        <v>1334</v>
      </c>
      <c r="T1449" s="147">
        <v>0</v>
      </c>
      <c r="U1449" s="147" t="s">
        <v>1335</v>
      </c>
      <c r="V1449" s="147" t="s">
        <v>2559</v>
      </c>
    </row>
    <row r="1450" spans="16:22" x14ac:dyDescent="0.25">
      <c r="P1450" s="147" t="s">
        <v>830</v>
      </c>
      <c r="Q1450" s="147">
        <v>194</v>
      </c>
      <c r="R1450" s="147"/>
      <c r="S1450" s="147" t="s">
        <v>1336</v>
      </c>
      <c r="T1450" s="147">
        <v>0</v>
      </c>
      <c r="U1450" s="147" t="s">
        <v>1337</v>
      </c>
      <c r="V1450" s="147" t="s">
        <v>2559</v>
      </c>
    </row>
    <row r="1451" spans="16:22" x14ac:dyDescent="0.25">
      <c r="P1451" s="147" t="s">
        <v>830</v>
      </c>
      <c r="Q1451" s="147">
        <v>194</v>
      </c>
      <c r="R1451" s="147"/>
      <c r="S1451" s="147" t="s">
        <v>1338</v>
      </c>
      <c r="T1451" s="147">
        <v>0</v>
      </c>
      <c r="U1451" s="147" t="s">
        <v>1339</v>
      </c>
      <c r="V1451" s="147" t="s">
        <v>2559</v>
      </c>
    </row>
    <row r="1452" spans="16:22" x14ac:dyDescent="0.25">
      <c r="P1452" s="147" t="s">
        <v>830</v>
      </c>
      <c r="Q1452" s="147">
        <v>194</v>
      </c>
      <c r="R1452" s="147"/>
      <c r="S1452" s="147" t="s">
        <v>1340</v>
      </c>
      <c r="T1452" s="147">
        <v>0</v>
      </c>
      <c r="U1452" s="147" t="s">
        <v>1341</v>
      </c>
      <c r="V1452" s="147" t="s">
        <v>2559</v>
      </c>
    </row>
    <row r="1453" spans="16:22" x14ac:dyDescent="0.25">
      <c r="P1453" s="147" t="s">
        <v>830</v>
      </c>
      <c r="Q1453" s="147">
        <v>194</v>
      </c>
      <c r="R1453" s="147"/>
      <c r="S1453" s="147" t="s">
        <v>1342</v>
      </c>
      <c r="T1453" s="147">
        <v>0</v>
      </c>
      <c r="U1453" s="147" t="s">
        <v>1343</v>
      </c>
      <c r="V1453" s="147" t="s">
        <v>2559</v>
      </c>
    </row>
    <row r="1454" spans="16:22" x14ac:dyDescent="0.25">
      <c r="P1454" s="147" t="s">
        <v>830</v>
      </c>
      <c r="Q1454" s="147">
        <v>194</v>
      </c>
      <c r="R1454" s="147"/>
      <c r="S1454" s="147" t="s">
        <v>1344</v>
      </c>
      <c r="T1454" s="147">
        <v>0</v>
      </c>
      <c r="U1454" s="147" t="s">
        <v>1345</v>
      </c>
      <c r="V1454" s="147" t="s">
        <v>2559</v>
      </c>
    </row>
    <row r="1455" spans="16:22" x14ac:dyDescent="0.25">
      <c r="P1455" s="147" t="s">
        <v>830</v>
      </c>
      <c r="Q1455" s="147">
        <v>194</v>
      </c>
      <c r="R1455" s="147"/>
      <c r="S1455" s="147" t="s">
        <v>1346</v>
      </c>
      <c r="T1455" s="147">
        <v>0</v>
      </c>
      <c r="U1455" s="147" t="s">
        <v>1347</v>
      </c>
      <c r="V1455" s="147" t="s">
        <v>2559</v>
      </c>
    </row>
    <row r="1456" spans="16:22" x14ac:dyDescent="0.25">
      <c r="P1456" s="147" t="s">
        <v>830</v>
      </c>
      <c r="Q1456" s="147">
        <v>194</v>
      </c>
      <c r="R1456" s="147"/>
      <c r="S1456" s="147" t="s">
        <v>1348</v>
      </c>
      <c r="T1456" s="147">
        <v>0</v>
      </c>
      <c r="U1456" s="147" t="s">
        <v>1349</v>
      </c>
      <c r="V1456" s="147" t="s">
        <v>2559</v>
      </c>
    </row>
    <row r="1457" spans="16:22" x14ac:dyDescent="0.25">
      <c r="P1457" s="147" t="s">
        <v>830</v>
      </c>
      <c r="Q1457" s="147">
        <v>194</v>
      </c>
      <c r="R1457" s="147"/>
      <c r="S1457" s="147" t="s">
        <v>1350</v>
      </c>
      <c r="T1457" s="147">
        <v>0</v>
      </c>
      <c r="U1457" s="147" t="s">
        <v>1351</v>
      </c>
      <c r="V1457" s="147" t="s">
        <v>2559</v>
      </c>
    </row>
    <row r="1458" spans="16:22" x14ac:dyDescent="0.25">
      <c r="P1458" s="147" t="s">
        <v>830</v>
      </c>
      <c r="Q1458" s="147">
        <v>194</v>
      </c>
      <c r="R1458" s="147"/>
      <c r="S1458" s="147" t="s">
        <v>2321</v>
      </c>
      <c r="T1458" s="147">
        <v>0</v>
      </c>
      <c r="U1458" s="147" t="s">
        <v>2322</v>
      </c>
      <c r="V1458" s="147" t="s">
        <v>2559</v>
      </c>
    </row>
    <row r="1459" spans="16:22" x14ac:dyDescent="0.25">
      <c r="P1459" s="147" t="s">
        <v>830</v>
      </c>
      <c r="Q1459" s="147">
        <v>194</v>
      </c>
      <c r="R1459" s="147"/>
      <c r="S1459" s="147" t="s">
        <v>2598</v>
      </c>
      <c r="T1459" s="147">
        <v>0</v>
      </c>
      <c r="U1459" s="147" t="s">
        <v>2599</v>
      </c>
      <c r="V1459" s="147" t="s">
        <v>2559</v>
      </c>
    </row>
    <row r="1460" spans="16:22" x14ac:dyDescent="0.25">
      <c r="P1460" s="147" t="s">
        <v>830</v>
      </c>
      <c r="Q1460" s="147">
        <v>194</v>
      </c>
      <c r="R1460" s="147"/>
      <c r="S1460" s="147" t="s">
        <v>2600</v>
      </c>
      <c r="T1460" s="147">
        <v>0</v>
      </c>
      <c r="U1460" s="147" t="s">
        <v>2601</v>
      </c>
      <c r="V1460" s="147" t="s">
        <v>2559</v>
      </c>
    </row>
    <row r="1461" spans="16:22" x14ac:dyDescent="0.25">
      <c r="P1461" s="147" t="s">
        <v>830</v>
      </c>
      <c r="Q1461" s="147">
        <v>194</v>
      </c>
      <c r="R1461" s="147"/>
      <c r="S1461" s="147" t="s">
        <v>2602</v>
      </c>
      <c r="T1461" s="147">
        <v>0</v>
      </c>
      <c r="U1461" s="147" t="s">
        <v>2603</v>
      </c>
      <c r="V1461" s="147" t="s">
        <v>2559</v>
      </c>
    </row>
    <row r="1462" spans="16:22" x14ac:dyDescent="0.25">
      <c r="P1462" s="147" t="s">
        <v>830</v>
      </c>
      <c r="Q1462" s="147">
        <v>194</v>
      </c>
      <c r="R1462" s="147"/>
      <c r="S1462" s="147" t="s">
        <v>1368</v>
      </c>
      <c r="T1462" s="147">
        <v>0</v>
      </c>
      <c r="U1462" s="147" t="s">
        <v>1369</v>
      </c>
      <c r="V1462" s="147" t="s">
        <v>2559</v>
      </c>
    </row>
    <row r="1463" spans="16:22" x14ac:dyDescent="0.25">
      <c r="P1463" s="147" t="s">
        <v>830</v>
      </c>
      <c r="Q1463" s="147">
        <v>194</v>
      </c>
      <c r="R1463" s="147"/>
      <c r="S1463" s="147" t="s">
        <v>1370</v>
      </c>
      <c r="T1463" s="147">
        <v>0</v>
      </c>
      <c r="U1463" s="147" t="s">
        <v>1371</v>
      </c>
      <c r="V1463" s="147" t="s">
        <v>2559</v>
      </c>
    </row>
    <row r="1464" spans="16:22" x14ac:dyDescent="0.25">
      <c r="P1464" s="147" t="s">
        <v>830</v>
      </c>
      <c r="Q1464" s="147">
        <v>194</v>
      </c>
      <c r="R1464" s="147"/>
      <c r="S1464" s="147" t="s">
        <v>1372</v>
      </c>
      <c r="T1464" s="147">
        <v>0</v>
      </c>
      <c r="U1464" s="147" t="s">
        <v>1373</v>
      </c>
      <c r="V1464" s="147" t="s">
        <v>2559</v>
      </c>
    </row>
    <row r="1465" spans="16:22" x14ac:dyDescent="0.25">
      <c r="P1465" s="147" t="s">
        <v>830</v>
      </c>
      <c r="Q1465" s="147">
        <v>194</v>
      </c>
      <c r="R1465" s="147"/>
      <c r="S1465" s="147" t="s">
        <v>1374</v>
      </c>
      <c r="T1465" s="147">
        <v>0</v>
      </c>
      <c r="U1465" s="147" t="s">
        <v>1375</v>
      </c>
      <c r="V1465" s="147" t="s">
        <v>2559</v>
      </c>
    </row>
    <row r="1466" spans="16:22" x14ac:dyDescent="0.25">
      <c r="P1466" s="147" t="s">
        <v>830</v>
      </c>
      <c r="Q1466" s="147">
        <v>194</v>
      </c>
      <c r="R1466" s="147"/>
      <c r="S1466" s="147" t="s">
        <v>1376</v>
      </c>
      <c r="T1466" s="147">
        <v>0</v>
      </c>
      <c r="U1466" s="147" t="s">
        <v>1377</v>
      </c>
      <c r="V1466" s="147" t="s">
        <v>2559</v>
      </c>
    </row>
    <row r="1467" spans="16:22" x14ac:dyDescent="0.25">
      <c r="P1467" s="147" t="s">
        <v>830</v>
      </c>
      <c r="Q1467" s="147">
        <v>194</v>
      </c>
      <c r="R1467" s="147"/>
      <c r="S1467" s="147" t="s">
        <v>1378</v>
      </c>
      <c r="T1467" s="147">
        <v>0</v>
      </c>
      <c r="U1467" s="147" t="s">
        <v>1379</v>
      </c>
      <c r="V1467" s="147" t="s">
        <v>2559</v>
      </c>
    </row>
    <row r="1468" spans="16:22" x14ac:dyDescent="0.25">
      <c r="P1468" s="147" t="s">
        <v>830</v>
      </c>
      <c r="Q1468" s="147">
        <v>194</v>
      </c>
      <c r="R1468" s="147"/>
      <c r="S1468" s="147" t="s">
        <v>1380</v>
      </c>
      <c r="T1468" s="147">
        <v>0</v>
      </c>
      <c r="U1468" s="147" t="s">
        <v>1381</v>
      </c>
      <c r="V1468" s="147" t="s">
        <v>2559</v>
      </c>
    </row>
    <row r="1469" spans="16:22" x14ac:dyDescent="0.25">
      <c r="P1469" s="147" t="s">
        <v>830</v>
      </c>
      <c r="Q1469" s="147">
        <v>194</v>
      </c>
      <c r="R1469" s="147"/>
      <c r="S1469" s="147" t="s">
        <v>1382</v>
      </c>
      <c r="T1469" s="147">
        <v>0</v>
      </c>
      <c r="U1469" s="147" t="s">
        <v>1383</v>
      </c>
      <c r="V1469" s="147" t="s">
        <v>2559</v>
      </c>
    </row>
    <row r="1470" spans="16:22" x14ac:dyDescent="0.25">
      <c r="P1470" s="147" t="s">
        <v>830</v>
      </c>
      <c r="Q1470" s="147">
        <v>194</v>
      </c>
      <c r="R1470" s="147"/>
      <c r="S1470" s="147" t="s">
        <v>1384</v>
      </c>
      <c r="T1470" s="147">
        <v>0</v>
      </c>
      <c r="U1470" s="147" t="s">
        <v>1385</v>
      </c>
      <c r="V1470" s="147" t="s">
        <v>2559</v>
      </c>
    </row>
    <row r="1471" spans="16:22" x14ac:dyDescent="0.25">
      <c r="P1471" s="147" t="s">
        <v>830</v>
      </c>
      <c r="Q1471" s="147">
        <v>194</v>
      </c>
      <c r="R1471" s="147"/>
      <c r="S1471" s="147" t="s">
        <v>1386</v>
      </c>
      <c r="T1471" s="147">
        <v>0</v>
      </c>
      <c r="U1471" s="147" t="s">
        <v>1387</v>
      </c>
      <c r="V1471" s="147" t="s">
        <v>2559</v>
      </c>
    </row>
    <row r="1472" spans="16:22" x14ac:dyDescent="0.25">
      <c r="P1472" s="147" t="s">
        <v>830</v>
      </c>
      <c r="Q1472" s="147">
        <v>194</v>
      </c>
      <c r="R1472" s="147"/>
      <c r="S1472" s="147" t="s">
        <v>1388</v>
      </c>
      <c r="T1472" s="147">
        <v>0</v>
      </c>
      <c r="U1472" s="147" t="s">
        <v>1389</v>
      </c>
      <c r="V1472" s="147" t="s">
        <v>2559</v>
      </c>
    </row>
    <row r="1473" spans="16:22" x14ac:dyDescent="0.25">
      <c r="P1473" s="147" t="s">
        <v>830</v>
      </c>
      <c r="Q1473" s="147">
        <v>194</v>
      </c>
      <c r="R1473" s="147"/>
      <c r="S1473" s="147" t="s">
        <v>1390</v>
      </c>
      <c r="T1473" s="147">
        <v>0</v>
      </c>
      <c r="U1473" s="147" t="s">
        <v>1391</v>
      </c>
      <c r="V1473" s="147" t="s">
        <v>2559</v>
      </c>
    </row>
    <row r="1474" spans="16:22" x14ac:dyDescent="0.25">
      <c r="P1474" s="147" t="s">
        <v>830</v>
      </c>
      <c r="Q1474" s="147">
        <v>194</v>
      </c>
      <c r="R1474" s="147"/>
      <c r="S1474" s="147" t="s">
        <v>1392</v>
      </c>
      <c r="T1474" s="147">
        <v>0</v>
      </c>
      <c r="U1474" s="147" t="s">
        <v>1393</v>
      </c>
      <c r="V1474" s="147" t="s">
        <v>2559</v>
      </c>
    </row>
    <row r="1475" spans="16:22" x14ac:dyDescent="0.25">
      <c r="P1475" s="147" t="s">
        <v>830</v>
      </c>
      <c r="Q1475" s="147">
        <v>194</v>
      </c>
      <c r="R1475" s="147"/>
      <c r="S1475" s="147" t="s">
        <v>1394</v>
      </c>
      <c r="T1475" s="147">
        <v>0</v>
      </c>
      <c r="U1475" s="147" t="s">
        <v>1395</v>
      </c>
      <c r="V1475" s="147" t="s">
        <v>2559</v>
      </c>
    </row>
    <row r="1476" spans="16:22" x14ac:dyDescent="0.25">
      <c r="P1476" s="147" t="s">
        <v>830</v>
      </c>
      <c r="Q1476" s="147">
        <v>194</v>
      </c>
      <c r="R1476" s="147"/>
      <c r="S1476" s="147" t="s">
        <v>1396</v>
      </c>
      <c r="T1476" s="147">
        <v>0</v>
      </c>
      <c r="U1476" s="147" t="s">
        <v>1397</v>
      </c>
      <c r="V1476" s="147" t="s">
        <v>2559</v>
      </c>
    </row>
    <row r="1477" spans="16:22" x14ac:dyDescent="0.25">
      <c r="P1477" s="147" t="s">
        <v>830</v>
      </c>
      <c r="Q1477" s="147">
        <v>194</v>
      </c>
      <c r="R1477" s="147"/>
      <c r="S1477" s="147" t="s">
        <v>1398</v>
      </c>
      <c r="T1477" s="147">
        <v>0</v>
      </c>
      <c r="U1477" s="147" t="s">
        <v>1399</v>
      </c>
      <c r="V1477" s="147" t="s">
        <v>2559</v>
      </c>
    </row>
    <row r="1478" spans="16:22" x14ac:dyDescent="0.25">
      <c r="P1478" s="147" t="s">
        <v>830</v>
      </c>
      <c r="Q1478" s="147">
        <v>194</v>
      </c>
      <c r="R1478" s="147"/>
      <c r="S1478" s="147" t="s">
        <v>1400</v>
      </c>
      <c r="T1478" s="147">
        <v>0</v>
      </c>
      <c r="U1478" s="147" t="s">
        <v>1401</v>
      </c>
      <c r="V1478" s="147" t="s">
        <v>2559</v>
      </c>
    </row>
    <row r="1479" spans="16:22" x14ac:dyDescent="0.25">
      <c r="P1479" s="147" t="s">
        <v>830</v>
      </c>
      <c r="Q1479" s="147">
        <v>194</v>
      </c>
      <c r="R1479" s="147"/>
      <c r="S1479" s="147" t="s">
        <v>1402</v>
      </c>
      <c r="T1479" s="147">
        <v>0</v>
      </c>
      <c r="U1479" s="147" t="s">
        <v>1403</v>
      </c>
      <c r="V1479" s="147" t="s">
        <v>2559</v>
      </c>
    </row>
    <row r="1480" spans="16:22" x14ac:dyDescent="0.25">
      <c r="P1480" s="147" t="s">
        <v>830</v>
      </c>
      <c r="Q1480" s="147">
        <v>194</v>
      </c>
      <c r="R1480" s="147"/>
      <c r="S1480" s="147" t="s">
        <v>1404</v>
      </c>
      <c r="T1480" s="147">
        <v>0</v>
      </c>
      <c r="U1480" s="147" t="s">
        <v>1405</v>
      </c>
      <c r="V1480" s="147" t="s">
        <v>2559</v>
      </c>
    </row>
    <row r="1481" spans="16:22" x14ac:dyDescent="0.25">
      <c r="P1481" s="147" t="s">
        <v>830</v>
      </c>
      <c r="Q1481" s="147">
        <v>194</v>
      </c>
      <c r="R1481" s="147"/>
      <c r="S1481" s="147" t="s">
        <v>1406</v>
      </c>
      <c r="T1481" s="147">
        <v>0</v>
      </c>
      <c r="U1481" s="147" t="s">
        <v>1407</v>
      </c>
      <c r="V1481" s="147" t="s">
        <v>2559</v>
      </c>
    </row>
    <row r="1482" spans="16:22" x14ac:dyDescent="0.25">
      <c r="P1482" s="147" t="s">
        <v>830</v>
      </c>
      <c r="Q1482" s="147">
        <v>194</v>
      </c>
      <c r="R1482" s="147"/>
      <c r="S1482" s="147" t="s">
        <v>1408</v>
      </c>
      <c r="T1482" s="147">
        <v>0</v>
      </c>
      <c r="U1482" s="147" t="s">
        <v>1409</v>
      </c>
      <c r="V1482" s="147" t="s">
        <v>2559</v>
      </c>
    </row>
    <row r="1483" spans="16:22" x14ac:dyDescent="0.25">
      <c r="P1483" s="147" t="s">
        <v>830</v>
      </c>
      <c r="Q1483" s="147">
        <v>194</v>
      </c>
      <c r="R1483" s="147"/>
      <c r="S1483" s="147" t="s">
        <v>1410</v>
      </c>
      <c r="T1483" s="147">
        <v>0</v>
      </c>
      <c r="U1483" s="147" t="s">
        <v>1411</v>
      </c>
      <c r="V1483" s="147" t="s">
        <v>2559</v>
      </c>
    </row>
    <row r="1484" spans="16:22" x14ac:dyDescent="0.25">
      <c r="P1484" s="147" t="s">
        <v>830</v>
      </c>
      <c r="Q1484" s="147">
        <v>194</v>
      </c>
      <c r="R1484" s="147"/>
      <c r="S1484" s="147" t="s">
        <v>1412</v>
      </c>
      <c r="T1484" s="147">
        <v>0</v>
      </c>
      <c r="U1484" s="147" t="s">
        <v>1413</v>
      </c>
      <c r="V1484" s="147" t="s">
        <v>2559</v>
      </c>
    </row>
    <row r="1485" spans="16:22" x14ac:dyDescent="0.25">
      <c r="P1485" s="147" t="s">
        <v>830</v>
      </c>
      <c r="Q1485" s="147">
        <v>194</v>
      </c>
      <c r="R1485" s="147"/>
      <c r="S1485" s="147" t="s">
        <v>1414</v>
      </c>
      <c r="T1485" s="147">
        <v>0</v>
      </c>
      <c r="U1485" s="147" t="s">
        <v>1415</v>
      </c>
      <c r="V1485" s="147" t="s">
        <v>2559</v>
      </c>
    </row>
    <row r="1486" spans="16:22" x14ac:dyDescent="0.25">
      <c r="P1486" s="147" t="s">
        <v>830</v>
      </c>
      <c r="Q1486" s="147">
        <v>194</v>
      </c>
      <c r="R1486" s="147"/>
      <c r="S1486" s="147" t="s">
        <v>1416</v>
      </c>
      <c r="T1486" s="147">
        <v>0</v>
      </c>
      <c r="U1486" s="147" t="s">
        <v>1417</v>
      </c>
      <c r="V1486" s="147" t="s">
        <v>2559</v>
      </c>
    </row>
    <row r="1487" spans="16:22" x14ac:dyDescent="0.25">
      <c r="P1487" s="147" t="s">
        <v>830</v>
      </c>
      <c r="Q1487" s="147">
        <v>194</v>
      </c>
      <c r="R1487" s="147"/>
      <c r="S1487" s="147" t="s">
        <v>1418</v>
      </c>
      <c r="T1487" s="147">
        <v>0</v>
      </c>
      <c r="U1487" s="147" t="s">
        <v>1419</v>
      </c>
      <c r="V1487" s="147" t="s">
        <v>2559</v>
      </c>
    </row>
    <row r="1488" spans="16:22" x14ac:dyDescent="0.25">
      <c r="P1488" s="147" t="s">
        <v>830</v>
      </c>
      <c r="Q1488" s="147">
        <v>194</v>
      </c>
      <c r="R1488" s="147"/>
      <c r="S1488" s="147" t="s">
        <v>1420</v>
      </c>
      <c r="T1488" s="147">
        <v>0</v>
      </c>
      <c r="U1488" s="147" t="s">
        <v>1421</v>
      </c>
      <c r="V1488" s="147" t="s">
        <v>2559</v>
      </c>
    </row>
    <row r="1489" spans="16:22" x14ac:dyDescent="0.25">
      <c r="P1489" s="147" t="s">
        <v>830</v>
      </c>
      <c r="Q1489" s="147">
        <v>194</v>
      </c>
      <c r="R1489" s="147"/>
      <c r="S1489" s="147" t="s">
        <v>1422</v>
      </c>
      <c r="T1489" s="147">
        <v>0</v>
      </c>
      <c r="U1489" s="147" t="s">
        <v>1423</v>
      </c>
      <c r="V1489" s="147" t="s">
        <v>2559</v>
      </c>
    </row>
    <row r="1490" spans="16:22" x14ac:dyDescent="0.25">
      <c r="P1490" s="147" t="s">
        <v>830</v>
      </c>
      <c r="Q1490" s="147">
        <v>194</v>
      </c>
      <c r="R1490" s="147"/>
      <c r="S1490" s="147" t="s">
        <v>1424</v>
      </c>
      <c r="T1490" s="147">
        <v>0</v>
      </c>
      <c r="U1490" s="147" t="s">
        <v>1425</v>
      </c>
      <c r="V1490" s="147" t="s">
        <v>2559</v>
      </c>
    </row>
    <row r="1491" spans="16:22" x14ac:dyDescent="0.25">
      <c r="P1491" s="147" t="s">
        <v>830</v>
      </c>
      <c r="Q1491" s="147">
        <v>194</v>
      </c>
      <c r="R1491" s="147"/>
      <c r="S1491" s="147" t="s">
        <v>1426</v>
      </c>
      <c r="T1491" s="147">
        <v>0</v>
      </c>
      <c r="U1491" s="147" t="s">
        <v>1427</v>
      </c>
      <c r="V1491" s="147" t="s">
        <v>2559</v>
      </c>
    </row>
    <row r="1492" spans="16:22" x14ac:dyDescent="0.25">
      <c r="P1492" s="147" t="s">
        <v>830</v>
      </c>
      <c r="Q1492" s="147">
        <v>194</v>
      </c>
      <c r="R1492" s="147"/>
      <c r="S1492" s="147" t="s">
        <v>1428</v>
      </c>
      <c r="T1492" s="147">
        <v>0</v>
      </c>
      <c r="U1492" s="147" t="s">
        <v>1429</v>
      </c>
      <c r="V1492" s="147" t="s">
        <v>2559</v>
      </c>
    </row>
    <row r="1493" spans="16:22" x14ac:dyDescent="0.25">
      <c r="P1493" s="147" t="s">
        <v>830</v>
      </c>
      <c r="Q1493" s="147">
        <v>194</v>
      </c>
      <c r="R1493" s="147"/>
      <c r="S1493" s="147" t="s">
        <v>1430</v>
      </c>
      <c r="T1493" s="147">
        <v>0</v>
      </c>
      <c r="U1493" s="147" t="s">
        <v>1431</v>
      </c>
      <c r="V1493" s="147" t="s">
        <v>2559</v>
      </c>
    </row>
    <row r="1494" spans="16:22" x14ac:dyDescent="0.25">
      <c r="P1494" s="147" t="s">
        <v>830</v>
      </c>
      <c r="Q1494" s="147">
        <v>194</v>
      </c>
      <c r="R1494" s="147"/>
      <c r="S1494" s="147" t="s">
        <v>1432</v>
      </c>
      <c r="T1494" s="147">
        <v>0</v>
      </c>
      <c r="U1494" s="147" t="s">
        <v>1433</v>
      </c>
      <c r="V1494" s="147" t="s">
        <v>2559</v>
      </c>
    </row>
    <row r="1495" spans="16:22" x14ac:dyDescent="0.25">
      <c r="P1495" s="147" t="s">
        <v>830</v>
      </c>
      <c r="Q1495" s="147">
        <v>194</v>
      </c>
      <c r="R1495" s="147"/>
      <c r="S1495" s="147" t="s">
        <v>1434</v>
      </c>
      <c r="T1495" s="147">
        <v>0</v>
      </c>
      <c r="U1495" s="147" t="s">
        <v>1435</v>
      </c>
      <c r="V1495" s="147" t="s">
        <v>2559</v>
      </c>
    </row>
    <row r="1496" spans="16:22" x14ac:dyDescent="0.25">
      <c r="P1496" s="147" t="s">
        <v>830</v>
      </c>
      <c r="Q1496" s="147">
        <v>194</v>
      </c>
      <c r="R1496" s="147"/>
      <c r="S1496" s="147" t="s">
        <v>1436</v>
      </c>
      <c r="T1496" s="147">
        <v>0</v>
      </c>
      <c r="U1496" s="147" t="s">
        <v>1437</v>
      </c>
      <c r="V1496" s="147" t="s">
        <v>2559</v>
      </c>
    </row>
    <row r="1497" spans="16:22" x14ac:dyDescent="0.25">
      <c r="P1497" s="147" t="s">
        <v>830</v>
      </c>
      <c r="Q1497" s="147">
        <v>194</v>
      </c>
      <c r="R1497" s="147"/>
      <c r="S1497" s="147" t="s">
        <v>1438</v>
      </c>
      <c r="T1497" s="147">
        <v>0</v>
      </c>
      <c r="U1497" s="147" t="s">
        <v>1439</v>
      </c>
      <c r="V1497" s="147" t="s">
        <v>2559</v>
      </c>
    </row>
    <row r="1498" spans="16:22" x14ac:dyDescent="0.25">
      <c r="P1498" s="147" t="s">
        <v>830</v>
      </c>
      <c r="Q1498" s="147">
        <v>194</v>
      </c>
      <c r="R1498" s="147"/>
      <c r="S1498" s="147" t="s">
        <v>1440</v>
      </c>
      <c r="T1498" s="147">
        <v>0</v>
      </c>
      <c r="U1498" s="147" t="s">
        <v>1441</v>
      </c>
      <c r="V1498" s="147" t="s">
        <v>2559</v>
      </c>
    </row>
    <row r="1499" spans="16:22" x14ac:dyDescent="0.25">
      <c r="P1499" s="147" t="s">
        <v>830</v>
      </c>
      <c r="Q1499" s="147">
        <v>194</v>
      </c>
      <c r="R1499" s="147"/>
      <c r="S1499" s="147" t="s">
        <v>1442</v>
      </c>
      <c r="T1499" s="147">
        <v>0</v>
      </c>
      <c r="U1499" s="147" t="s">
        <v>1443</v>
      </c>
      <c r="V1499" s="147" t="s">
        <v>2559</v>
      </c>
    </row>
    <row r="1500" spans="16:22" x14ac:dyDescent="0.25">
      <c r="P1500" s="147" t="s">
        <v>830</v>
      </c>
      <c r="Q1500" s="147">
        <v>194</v>
      </c>
      <c r="R1500" s="147"/>
      <c r="S1500" s="147" t="s">
        <v>1444</v>
      </c>
      <c r="T1500" s="147">
        <v>0</v>
      </c>
      <c r="U1500" s="147" t="s">
        <v>1445</v>
      </c>
      <c r="V1500" s="147" t="s">
        <v>2559</v>
      </c>
    </row>
    <row r="1501" spans="16:22" x14ac:dyDescent="0.25">
      <c r="P1501" s="147" t="s">
        <v>830</v>
      </c>
      <c r="Q1501" s="147">
        <v>194</v>
      </c>
      <c r="R1501" s="147"/>
      <c r="S1501" s="147" t="s">
        <v>1448</v>
      </c>
      <c r="T1501" s="147">
        <v>0</v>
      </c>
      <c r="U1501" s="147" t="s">
        <v>1449</v>
      </c>
      <c r="V1501" s="147" t="s">
        <v>2559</v>
      </c>
    </row>
    <row r="1502" spans="16:22" x14ac:dyDescent="0.25">
      <c r="P1502" s="147" t="s">
        <v>830</v>
      </c>
      <c r="Q1502" s="147">
        <v>194</v>
      </c>
      <c r="R1502" s="147"/>
      <c r="S1502" s="147" t="s">
        <v>1452</v>
      </c>
      <c r="T1502" s="147">
        <v>0</v>
      </c>
      <c r="U1502" s="147" t="s">
        <v>1453</v>
      </c>
      <c r="V1502" s="147" t="s">
        <v>2559</v>
      </c>
    </row>
    <row r="1503" spans="16:22" x14ac:dyDescent="0.25">
      <c r="P1503" s="147" t="s">
        <v>830</v>
      </c>
      <c r="Q1503" s="147">
        <v>194</v>
      </c>
      <c r="R1503" s="147"/>
      <c r="S1503" s="147" t="s">
        <v>1458</v>
      </c>
      <c r="T1503" s="147">
        <v>0</v>
      </c>
      <c r="U1503" s="147" t="s">
        <v>1459</v>
      </c>
      <c r="V1503" s="147" t="s">
        <v>2559</v>
      </c>
    </row>
    <row r="1504" spans="16:22" x14ac:dyDescent="0.25">
      <c r="P1504" s="147" t="s">
        <v>830</v>
      </c>
      <c r="Q1504" s="147">
        <v>194</v>
      </c>
      <c r="R1504" s="147"/>
      <c r="S1504" s="147" t="s">
        <v>2604</v>
      </c>
      <c r="T1504" s="147">
        <v>0</v>
      </c>
      <c r="U1504" s="147" t="s">
        <v>2605</v>
      </c>
      <c r="V1504" s="147" t="s">
        <v>2559</v>
      </c>
    </row>
    <row r="1505" spans="16:22" x14ac:dyDescent="0.25">
      <c r="P1505" s="147" t="s">
        <v>830</v>
      </c>
      <c r="Q1505" s="147">
        <v>194</v>
      </c>
      <c r="R1505" s="147"/>
      <c r="S1505" s="147" t="s">
        <v>1460</v>
      </c>
      <c r="T1505" s="147">
        <v>0</v>
      </c>
      <c r="U1505" s="147" t="s">
        <v>1461</v>
      </c>
      <c r="V1505" s="147" t="s">
        <v>2559</v>
      </c>
    </row>
    <row r="1506" spans="16:22" x14ac:dyDescent="0.25">
      <c r="P1506" s="147" t="s">
        <v>830</v>
      </c>
      <c r="Q1506" s="147">
        <v>194</v>
      </c>
      <c r="R1506" s="147"/>
      <c r="S1506" s="147" t="s">
        <v>2606</v>
      </c>
      <c r="T1506" s="147">
        <v>0</v>
      </c>
      <c r="U1506" s="147" t="s">
        <v>2607</v>
      </c>
      <c r="V1506" s="147" t="s">
        <v>2559</v>
      </c>
    </row>
    <row r="1507" spans="16:22" x14ac:dyDescent="0.25">
      <c r="P1507" s="147" t="s">
        <v>830</v>
      </c>
      <c r="Q1507" s="147">
        <v>194</v>
      </c>
      <c r="R1507" s="147"/>
      <c r="S1507" s="147" t="s">
        <v>1464</v>
      </c>
      <c r="T1507" s="147">
        <v>0</v>
      </c>
      <c r="U1507" s="147" t="s">
        <v>1465</v>
      </c>
      <c r="V1507" s="147" t="s">
        <v>2559</v>
      </c>
    </row>
    <row r="1508" spans="16:22" x14ac:dyDescent="0.25">
      <c r="P1508" s="147" t="s">
        <v>830</v>
      </c>
      <c r="Q1508" s="147">
        <v>194</v>
      </c>
      <c r="R1508" s="147"/>
      <c r="S1508" s="147" t="s">
        <v>1472</v>
      </c>
      <c r="T1508" s="147">
        <v>0</v>
      </c>
      <c r="U1508" s="147" t="s">
        <v>1473</v>
      </c>
      <c r="V1508" s="147" t="s">
        <v>2559</v>
      </c>
    </row>
    <row r="1509" spans="16:22" x14ac:dyDescent="0.25">
      <c r="P1509" s="147" t="s">
        <v>830</v>
      </c>
      <c r="Q1509" s="147">
        <v>194</v>
      </c>
      <c r="R1509" s="147"/>
      <c r="S1509" s="147" t="s">
        <v>1474</v>
      </c>
      <c r="T1509" s="147">
        <v>0</v>
      </c>
      <c r="U1509" s="147" t="s">
        <v>1475</v>
      </c>
      <c r="V1509" s="147" t="s">
        <v>2559</v>
      </c>
    </row>
    <row r="1510" spans="16:22" x14ac:dyDescent="0.25">
      <c r="P1510" s="147" t="s">
        <v>830</v>
      </c>
      <c r="Q1510" s="147">
        <v>194</v>
      </c>
      <c r="R1510" s="147"/>
      <c r="S1510" s="147" t="s">
        <v>1476</v>
      </c>
      <c r="T1510" s="147">
        <v>0</v>
      </c>
      <c r="U1510" s="147" t="s">
        <v>1477</v>
      </c>
      <c r="V1510" s="147" t="s">
        <v>2559</v>
      </c>
    </row>
    <row r="1511" spans="16:22" x14ac:dyDescent="0.25">
      <c r="P1511" s="147" t="s">
        <v>830</v>
      </c>
      <c r="Q1511" s="147">
        <v>194</v>
      </c>
      <c r="R1511" s="147"/>
      <c r="S1511" s="147" t="s">
        <v>1480</v>
      </c>
      <c r="T1511" s="147">
        <v>0</v>
      </c>
      <c r="U1511" s="147" t="s">
        <v>1481</v>
      </c>
      <c r="V1511" s="147" t="s">
        <v>2559</v>
      </c>
    </row>
    <row r="1512" spans="16:22" x14ac:dyDescent="0.25">
      <c r="P1512" s="147" t="s">
        <v>830</v>
      </c>
      <c r="Q1512" s="147">
        <v>194</v>
      </c>
      <c r="R1512" s="147"/>
      <c r="S1512" s="147" t="s">
        <v>1484</v>
      </c>
      <c r="T1512" s="147">
        <v>0</v>
      </c>
      <c r="U1512" s="147" t="s">
        <v>1485</v>
      </c>
      <c r="V1512" s="147" t="s">
        <v>2559</v>
      </c>
    </row>
    <row r="1513" spans="16:22" x14ac:dyDescent="0.25">
      <c r="P1513" s="147" t="s">
        <v>830</v>
      </c>
      <c r="Q1513" s="147">
        <v>194</v>
      </c>
      <c r="R1513" s="147"/>
      <c r="S1513" s="147" t="s">
        <v>1490</v>
      </c>
      <c r="T1513" s="147">
        <v>0</v>
      </c>
      <c r="U1513" s="147" t="s">
        <v>1491</v>
      </c>
      <c r="V1513" s="147" t="s">
        <v>2559</v>
      </c>
    </row>
    <row r="1514" spans="16:22" x14ac:dyDescent="0.25">
      <c r="P1514" s="147" t="s">
        <v>830</v>
      </c>
      <c r="Q1514" s="147">
        <v>194</v>
      </c>
      <c r="R1514" s="147"/>
      <c r="S1514" s="147" t="s">
        <v>1492</v>
      </c>
      <c r="T1514" s="147">
        <v>0</v>
      </c>
      <c r="U1514" s="147" t="s">
        <v>1493</v>
      </c>
      <c r="V1514" s="147" t="s">
        <v>2559</v>
      </c>
    </row>
    <row r="1515" spans="16:22" x14ac:dyDescent="0.25">
      <c r="P1515" s="147" t="s">
        <v>830</v>
      </c>
      <c r="Q1515" s="147">
        <v>194</v>
      </c>
      <c r="R1515" s="147"/>
      <c r="S1515" s="147" t="s">
        <v>2608</v>
      </c>
      <c r="T1515" s="147">
        <v>0</v>
      </c>
      <c r="U1515" s="147" t="s">
        <v>2609</v>
      </c>
      <c r="V1515" s="147" t="s">
        <v>2559</v>
      </c>
    </row>
    <row r="1516" spans="16:22" x14ac:dyDescent="0.25">
      <c r="P1516" s="147" t="s">
        <v>830</v>
      </c>
      <c r="Q1516" s="147">
        <v>194</v>
      </c>
      <c r="R1516" s="147"/>
      <c r="S1516" s="147" t="s">
        <v>1494</v>
      </c>
      <c r="T1516" s="147">
        <v>0</v>
      </c>
      <c r="U1516" s="147" t="s">
        <v>1495</v>
      </c>
      <c r="V1516" s="147" t="s">
        <v>2559</v>
      </c>
    </row>
    <row r="1517" spans="16:22" x14ac:dyDescent="0.25">
      <c r="P1517" s="147" t="s">
        <v>830</v>
      </c>
      <c r="Q1517" s="147">
        <v>194</v>
      </c>
      <c r="R1517" s="147"/>
      <c r="S1517" s="147" t="s">
        <v>1496</v>
      </c>
      <c r="T1517" s="147">
        <v>0</v>
      </c>
      <c r="U1517" s="147" t="s">
        <v>1497</v>
      </c>
      <c r="V1517" s="147" t="s">
        <v>2559</v>
      </c>
    </row>
    <row r="1518" spans="16:22" x14ac:dyDescent="0.25">
      <c r="P1518" s="147" t="s">
        <v>830</v>
      </c>
      <c r="Q1518" s="147">
        <v>194</v>
      </c>
      <c r="R1518" s="147"/>
      <c r="S1518" s="147" t="s">
        <v>1498</v>
      </c>
      <c r="T1518" s="147">
        <v>0</v>
      </c>
      <c r="U1518" s="147" t="s">
        <v>1499</v>
      </c>
      <c r="V1518" s="147" t="s">
        <v>2559</v>
      </c>
    </row>
    <row r="1519" spans="16:22" x14ac:dyDescent="0.25">
      <c r="P1519" s="147" t="s">
        <v>830</v>
      </c>
      <c r="Q1519" s="147">
        <v>194</v>
      </c>
      <c r="R1519" s="147"/>
      <c r="S1519" s="147" t="s">
        <v>1500</v>
      </c>
      <c r="T1519" s="147">
        <v>0</v>
      </c>
      <c r="U1519" s="147" t="s">
        <v>1501</v>
      </c>
      <c r="V1519" s="147" t="s">
        <v>2559</v>
      </c>
    </row>
    <row r="1520" spans="16:22" x14ac:dyDescent="0.25">
      <c r="P1520" s="147" t="s">
        <v>830</v>
      </c>
      <c r="Q1520" s="147">
        <v>194</v>
      </c>
      <c r="R1520" s="147"/>
      <c r="S1520" s="147" t="s">
        <v>1502</v>
      </c>
      <c r="T1520" s="147">
        <v>0</v>
      </c>
      <c r="U1520" s="147" t="s">
        <v>1503</v>
      </c>
      <c r="V1520" s="147" t="s">
        <v>2559</v>
      </c>
    </row>
    <row r="1521" spans="16:22" x14ac:dyDescent="0.25">
      <c r="P1521" s="147" t="s">
        <v>830</v>
      </c>
      <c r="Q1521" s="147">
        <v>194</v>
      </c>
      <c r="R1521" s="147"/>
      <c r="S1521" s="147" t="s">
        <v>2610</v>
      </c>
      <c r="T1521" s="147">
        <v>0</v>
      </c>
      <c r="U1521" s="147" t="s">
        <v>2611</v>
      </c>
      <c r="V1521" s="147" t="s">
        <v>2559</v>
      </c>
    </row>
    <row r="1522" spans="16:22" x14ac:dyDescent="0.25">
      <c r="P1522" s="147" t="s">
        <v>830</v>
      </c>
      <c r="Q1522" s="147">
        <v>194</v>
      </c>
      <c r="R1522" s="147"/>
      <c r="S1522" s="147" t="s">
        <v>2612</v>
      </c>
      <c r="T1522" s="147">
        <v>0</v>
      </c>
      <c r="U1522" s="147" t="s">
        <v>2613</v>
      </c>
      <c r="V1522" s="147" t="s">
        <v>2559</v>
      </c>
    </row>
    <row r="1523" spans="16:22" x14ac:dyDescent="0.25">
      <c r="P1523" s="147" t="s">
        <v>830</v>
      </c>
      <c r="Q1523" s="147">
        <v>194</v>
      </c>
      <c r="R1523" s="147"/>
      <c r="S1523" s="147" t="s">
        <v>2614</v>
      </c>
      <c r="T1523" s="147">
        <v>0</v>
      </c>
      <c r="U1523" s="147" t="s">
        <v>2615</v>
      </c>
      <c r="V1523" s="147" t="s">
        <v>2559</v>
      </c>
    </row>
    <row r="1524" spans="16:22" x14ac:dyDescent="0.25">
      <c r="P1524" s="147" t="s">
        <v>830</v>
      </c>
      <c r="Q1524" s="147">
        <v>194</v>
      </c>
      <c r="R1524" s="147"/>
      <c r="S1524" s="147" t="s">
        <v>1506</v>
      </c>
      <c r="T1524" s="147">
        <v>0</v>
      </c>
      <c r="U1524" s="147" t="s">
        <v>1507</v>
      </c>
      <c r="V1524" s="147" t="s">
        <v>2559</v>
      </c>
    </row>
    <row r="1525" spans="16:22" x14ac:dyDescent="0.25">
      <c r="P1525" s="147" t="s">
        <v>830</v>
      </c>
      <c r="Q1525" s="147">
        <v>194</v>
      </c>
      <c r="R1525" s="147"/>
      <c r="S1525" s="147" t="s">
        <v>2616</v>
      </c>
      <c r="T1525" s="147">
        <v>0</v>
      </c>
      <c r="U1525" s="147" t="s">
        <v>2617</v>
      </c>
      <c r="V1525" s="147" t="s">
        <v>2559</v>
      </c>
    </row>
    <row r="1526" spans="16:22" x14ac:dyDescent="0.25">
      <c r="P1526" s="147" t="s">
        <v>830</v>
      </c>
      <c r="Q1526" s="147">
        <v>194</v>
      </c>
      <c r="R1526" s="147"/>
      <c r="S1526" s="147" t="s">
        <v>2618</v>
      </c>
      <c r="T1526" s="147">
        <v>0</v>
      </c>
      <c r="U1526" s="147" t="s">
        <v>2619</v>
      </c>
      <c r="V1526" s="147" t="s">
        <v>2559</v>
      </c>
    </row>
    <row r="1527" spans="16:22" x14ac:dyDescent="0.25">
      <c r="P1527" s="147" t="s">
        <v>830</v>
      </c>
      <c r="Q1527" s="147">
        <v>194</v>
      </c>
      <c r="R1527" s="147"/>
      <c r="S1527" s="147" t="s">
        <v>1508</v>
      </c>
      <c r="T1527" s="147">
        <v>0</v>
      </c>
      <c r="U1527" s="147" t="s">
        <v>1509</v>
      </c>
      <c r="V1527" s="147" t="s">
        <v>2559</v>
      </c>
    </row>
    <row r="1528" spans="16:22" x14ac:dyDescent="0.25">
      <c r="P1528" s="147" t="s">
        <v>830</v>
      </c>
      <c r="Q1528" s="147">
        <v>194</v>
      </c>
      <c r="R1528" s="147"/>
      <c r="S1528" s="147" t="s">
        <v>1510</v>
      </c>
      <c r="T1528" s="147">
        <v>0</v>
      </c>
      <c r="U1528" s="147" t="s">
        <v>1511</v>
      </c>
      <c r="V1528" s="147" t="s">
        <v>2559</v>
      </c>
    </row>
    <row r="1529" spans="16:22" x14ac:dyDescent="0.25">
      <c r="P1529" s="147" t="s">
        <v>830</v>
      </c>
      <c r="Q1529" s="147">
        <v>194</v>
      </c>
      <c r="R1529" s="147"/>
      <c r="S1529" s="147" t="s">
        <v>2620</v>
      </c>
      <c r="T1529" s="147">
        <v>0</v>
      </c>
      <c r="U1529" s="147" t="s">
        <v>2621</v>
      </c>
      <c r="V1529" s="147" t="s">
        <v>2559</v>
      </c>
    </row>
    <row r="1530" spans="16:22" x14ac:dyDescent="0.25">
      <c r="P1530" s="147" t="s">
        <v>830</v>
      </c>
      <c r="Q1530" s="147">
        <v>194</v>
      </c>
      <c r="R1530" s="147"/>
      <c r="S1530" s="147" t="s">
        <v>2327</v>
      </c>
      <c r="T1530" s="147">
        <v>0</v>
      </c>
      <c r="U1530" s="147" t="s">
        <v>2328</v>
      </c>
      <c r="V1530" s="147" t="s">
        <v>2559</v>
      </c>
    </row>
    <row r="1531" spans="16:22" x14ac:dyDescent="0.25">
      <c r="P1531" s="147" t="s">
        <v>830</v>
      </c>
      <c r="Q1531" s="147">
        <v>194</v>
      </c>
      <c r="R1531" s="147"/>
      <c r="S1531" s="147" t="s">
        <v>2622</v>
      </c>
      <c r="T1531" s="147">
        <v>0</v>
      </c>
      <c r="U1531" s="147" t="s">
        <v>2623</v>
      </c>
      <c r="V1531" s="147" t="s">
        <v>2559</v>
      </c>
    </row>
    <row r="1532" spans="16:22" x14ac:dyDescent="0.25">
      <c r="P1532" s="147" t="s">
        <v>830</v>
      </c>
      <c r="Q1532" s="147">
        <v>194</v>
      </c>
      <c r="R1532" s="147"/>
      <c r="S1532" s="147" t="s">
        <v>2329</v>
      </c>
      <c r="T1532" s="147">
        <v>0</v>
      </c>
      <c r="U1532" s="147" t="s">
        <v>2330</v>
      </c>
      <c r="V1532" s="147" t="s">
        <v>2559</v>
      </c>
    </row>
    <row r="1533" spans="16:22" x14ac:dyDescent="0.25">
      <c r="P1533" s="147" t="s">
        <v>830</v>
      </c>
      <c r="Q1533" s="147">
        <v>194</v>
      </c>
      <c r="R1533" s="147"/>
      <c r="S1533" s="147" t="s">
        <v>1518</v>
      </c>
      <c r="T1533" s="147">
        <v>0</v>
      </c>
      <c r="U1533" s="147" t="s">
        <v>1519</v>
      </c>
      <c r="V1533" s="147" t="s">
        <v>2559</v>
      </c>
    </row>
    <row r="1534" spans="16:22" x14ac:dyDescent="0.25">
      <c r="P1534" s="147" t="s">
        <v>830</v>
      </c>
      <c r="Q1534" s="147">
        <v>194</v>
      </c>
      <c r="R1534" s="147"/>
      <c r="S1534" s="147" t="s">
        <v>1520</v>
      </c>
      <c r="T1534" s="147">
        <v>0</v>
      </c>
      <c r="U1534" s="147" t="s">
        <v>1521</v>
      </c>
      <c r="V1534" s="147" t="s">
        <v>2559</v>
      </c>
    </row>
    <row r="1535" spans="16:22" x14ac:dyDescent="0.25">
      <c r="P1535" s="147" t="s">
        <v>830</v>
      </c>
      <c r="Q1535" s="147">
        <v>194</v>
      </c>
      <c r="R1535" s="147"/>
      <c r="S1535" s="147" t="s">
        <v>2333</v>
      </c>
      <c r="T1535" s="147">
        <v>0</v>
      </c>
      <c r="U1535" s="147" t="s">
        <v>2334</v>
      </c>
      <c r="V1535" s="147" t="s">
        <v>2559</v>
      </c>
    </row>
    <row r="1536" spans="16:22" x14ac:dyDescent="0.25">
      <c r="P1536" s="147" t="s">
        <v>830</v>
      </c>
      <c r="Q1536" s="147">
        <v>194</v>
      </c>
      <c r="R1536" s="147"/>
      <c r="S1536" s="147" t="s">
        <v>1524</v>
      </c>
      <c r="T1536" s="147">
        <v>0</v>
      </c>
      <c r="U1536" s="147" t="s">
        <v>1525</v>
      </c>
      <c r="V1536" s="147" t="s">
        <v>2559</v>
      </c>
    </row>
    <row r="1537" spans="16:22" x14ac:dyDescent="0.25">
      <c r="P1537" s="147" t="s">
        <v>830</v>
      </c>
      <c r="Q1537" s="147">
        <v>194</v>
      </c>
      <c r="R1537" s="147"/>
      <c r="S1537" s="147" t="s">
        <v>2335</v>
      </c>
      <c r="T1537" s="147">
        <v>0</v>
      </c>
      <c r="U1537" s="147" t="s">
        <v>2336</v>
      </c>
      <c r="V1537" s="147" t="s">
        <v>2559</v>
      </c>
    </row>
    <row r="1538" spans="16:22" x14ac:dyDescent="0.25">
      <c r="P1538" s="147" t="s">
        <v>830</v>
      </c>
      <c r="Q1538" s="147">
        <v>194</v>
      </c>
      <c r="R1538" s="147"/>
      <c r="S1538" s="147" t="s">
        <v>1528</v>
      </c>
      <c r="T1538" s="147">
        <v>0</v>
      </c>
      <c r="U1538" s="147" t="s">
        <v>1529</v>
      </c>
      <c r="V1538" s="147" t="s">
        <v>2559</v>
      </c>
    </row>
    <row r="1539" spans="16:22" x14ac:dyDescent="0.25">
      <c r="P1539" s="147" t="s">
        <v>830</v>
      </c>
      <c r="Q1539" s="147">
        <v>194</v>
      </c>
      <c r="R1539" s="147"/>
      <c r="S1539" s="147" t="s">
        <v>2337</v>
      </c>
      <c r="T1539" s="147">
        <v>0</v>
      </c>
      <c r="U1539" s="147" t="s">
        <v>2338</v>
      </c>
      <c r="V1539" s="147" t="s">
        <v>2559</v>
      </c>
    </row>
    <row r="1540" spans="16:22" x14ac:dyDescent="0.25">
      <c r="P1540" s="147" t="s">
        <v>830</v>
      </c>
      <c r="Q1540" s="147">
        <v>194</v>
      </c>
      <c r="R1540" s="147"/>
      <c r="S1540" s="147" t="s">
        <v>2624</v>
      </c>
      <c r="T1540" s="147">
        <v>0</v>
      </c>
      <c r="U1540" s="147" t="s">
        <v>2625</v>
      </c>
      <c r="V1540" s="147" t="s">
        <v>2559</v>
      </c>
    </row>
    <row r="1541" spans="16:22" x14ac:dyDescent="0.25">
      <c r="P1541" s="147" t="s">
        <v>830</v>
      </c>
      <c r="Q1541" s="147">
        <v>194</v>
      </c>
      <c r="R1541" s="147"/>
      <c r="S1541" s="147" t="s">
        <v>2626</v>
      </c>
      <c r="T1541" s="147">
        <v>0</v>
      </c>
      <c r="U1541" s="147" t="s">
        <v>2627</v>
      </c>
      <c r="V1541" s="147" t="s">
        <v>2559</v>
      </c>
    </row>
    <row r="1542" spans="16:22" x14ac:dyDescent="0.25">
      <c r="P1542" s="147" t="s">
        <v>830</v>
      </c>
      <c r="Q1542" s="147">
        <v>194</v>
      </c>
      <c r="R1542" s="147"/>
      <c r="S1542" s="147" t="s">
        <v>2628</v>
      </c>
      <c r="T1542" s="147">
        <v>0</v>
      </c>
      <c r="U1542" s="147" t="s">
        <v>2629</v>
      </c>
      <c r="V1542" s="147" t="s">
        <v>2559</v>
      </c>
    </row>
    <row r="1543" spans="16:22" x14ac:dyDescent="0.25">
      <c r="P1543" s="147" t="s">
        <v>830</v>
      </c>
      <c r="Q1543" s="147">
        <v>194</v>
      </c>
      <c r="R1543" s="147"/>
      <c r="S1543" s="147" t="s">
        <v>1532</v>
      </c>
      <c r="T1543" s="147">
        <v>0</v>
      </c>
      <c r="U1543" s="147" t="s">
        <v>1533</v>
      </c>
      <c r="V1543" s="147" t="s">
        <v>2559</v>
      </c>
    </row>
    <row r="1544" spans="16:22" x14ac:dyDescent="0.25">
      <c r="P1544" s="147" t="s">
        <v>830</v>
      </c>
      <c r="Q1544" s="147">
        <v>194</v>
      </c>
      <c r="R1544" s="147"/>
      <c r="S1544" s="147" t="s">
        <v>2630</v>
      </c>
      <c r="T1544" s="147">
        <v>0</v>
      </c>
      <c r="U1544" s="147" t="s">
        <v>2631</v>
      </c>
      <c r="V1544" s="147" t="s">
        <v>2559</v>
      </c>
    </row>
    <row r="1545" spans="16:22" x14ac:dyDescent="0.25">
      <c r="P1545" s="147" t="s">
        <v>830</v>
      </c>
      <c r="Q1545" s="147">
        <v>194</v>
      </c>
      <c r="R1545" s="147"/>
      <c r="S1545" s="147" t="s">
        <v>2632</v>
      </c>
      <c r="T1545" s="147">
        <v>0</v>
      </c>
      <c r="U1545" s="147" t="s">
        <v>2633</v>
      </c>
      <c r="V1545" s="147" t="s">
        <v>2559</v>
      </c>
    </row>
    <row r="1546" spans="16:22" x14ac:dyDescent="0.25">
      <c r="P1546" s="147" t="s">
        <v>830</v>
      </c>
      <c r="Q1546" s="147">
        <v>194</v>
      </c>
      <c r="R1546" s="147"/>
      <c r="S1546" s="147" t="s">
        <v>1534</v>
      </c>
      <c r="T1546" s="147">
        <v>0</v>
      </c>
      <c r="U1546" s="147" t="s">
        <v>1535</v>
      </c>
      <c r="V1546" s="147" t="s">
        <v>2559</v>
      </c>
    </row>
    <row r="1547" spans="16:22" x14ac:dyDescent="0.25">
      <c r="P1547" s="147" t="s">
        <v>830</v>
      </c>
      <c r="Q1547" s="147">
        <v>194</v>
      </c>
      <c r="R1547" s="147"/>
      <c r="S1547" s="147" t="s">
        <v>1536</v>
      </c>
      <c r="T1547" s="147">
        <v>0</v>
      </c>
      <c r="U1547" s="147" t="s">
        <v>1537</v>
      </c>
      <c r="V1547" s="147" t="s">
        <v>2559</v>
      </c>
    </row>
    <row r="1548" spans="16:22" x14ac:dyDescent="0.25">
      <c r="P1548" s="147" t="s">
        <v>830</v>
      </c>
      <c r="Q1548" s="147">
        <v>194</v>
      </c>
      <c r="R1548" s="147"/>
      <c r="S1548" s="147" t="s">
        <v>2634</v>
      </c>
      <c r="T1548" s="147">
        <v>0</v>
      </c>
      <c r="U1548" s="147" t="s">
        <v>2635</v>
      </c>
      <c r="V1548" s="147" t="s">
        <v>2559</v>
      </c>
    </row>
    <row r="1549" spans="16:22" x14ac:dyDescent="0.25">
      <c r="P1549" s="147" t="s">
        <v>830</v>
      </c>
      <c r="Q1549" s="147">
        <v>194</v>
      </c>
      <c r="R1549" s="147"/>
      <c r="S1549" s="147" t="s">
        <v>2636</v>
      </c>
      <c r="T1549" s="147">
        <v>0</v>
      </c>
      <c r="U1549" s="147" t="s">
        <v>2637</v>
      </c>
      <c r="V1549" s="147" t="s">
        <v>2559</v>
      </c>
    </row>
    <row r="1550" spans="16:22" x14ac:dyDescent="0.25">
      <c r="P1550" s="147" t="s">
        <v>830</v>
      </c>
      <c r="Q1550" s="147">
        <v>194</v>
      </c>
      <c r="R1550" s="147"/>
      <c r="S1550" s="147" t="s">
        <v>1538</v>
      </c>
      <c r="T1550" s="147">
        <v>0</v>
      </c>
      <c r="U1550" s="147" t="s">
        <v>1539</v>
      </c>
      <c r="V1550" s="147" t="s">
        <v>2559</v>
      </c>
    </row>
    <row r="1551" spans="16:22" x14ac:dyDescent="0.25">
      <c r="P1551" s="147" t="s">
        <v>830</v>
      </c>
      <c r="Q1551" s="147">
        <v>194</v>
      </c>
      <c r="R1551" s="147"/>
      <c r="S1551" s="147" t="s">
        <v>1540</v>
      </c>
      <c r="T1551" s="147">
        <v>0</v>
      </c>
      <c r="U1551" s="147" t="s">
        <v>1541</v>
      </c>
      <c r="V1551" s="147" t="s">
        <v>2559</v>
      </c>
    </row>
    <row r="1552" spans="16:22" x14ac:dyDescent="0.25">
      <c r="P1552" s="147" t="s">
        <v>830</v>
      </c>
      <c r="Q1552" s="147">
        <v>194</v>
      </c>
      <c r="R1552" s="147"/>
      <c r="S1552" s="147" t="s">
        <v>2638</v>
      </c>
      <c r="T1552" s="147">
        <v>0</v>
      </c>
      <c r="U1552" s="147" t="s">
        <v>2639</v>
      </c>
      <c r="V1552" s="147" t="s">
        <v>2559</v>
      </c>
    </row>
    <row r="1553" spans="16:22" x14ac:dyDescent="0.25">
      <c r="P1553" s="147" t="s">
        <v>830</v>
      </c>
      <c r="Q1553" s="147">
        <v>194</v>
      </c>
      <c r="R1553" s="147"/>
      <c r="S1553" s="147" t="s">
        <v>1542</v>
      </c>
      <c r="T1553" s="147">
        <v>0</v>
      </c>
      <c r="U1553" s="147" t="s">
        <v>1543</v>
      </c>
      <c r="V1553" s="147" t="s">
        <v>2559</v>
      </c>
    </row>
    <row r="1554" spans="16:22" x14ac:dyDescent="0.25">
      <c r="P1554" s="147" t="s">
        <v>830</v>
      </c>
      <c r="Q1554" s="147">
        <v>194</v>
      </c>
      <c r="R1554" s="147"/>
      <c r="S1554" s="147" t="s">
        <v>1544</v>
      </c>
      <c r="T1554" s="147">
        <v>0</v>
      </c>
      <c r="U1554" s="147" t="s">
        <v>1545</v>
      </c>
      <c r="V1554" s="147" t="s">
        <v>2559</v>
      </c>
    </row>
    <row r="1555" spans="16:22" x14ac:dyDescent="0.25">
      <c r="P1555" s="147" t="s">
        <v>830</v>
      </c>
      <c r="Q1555" s="147">
        <v>194</v>
      </c>
      <c r="R1555" s="147"/>
      <c r="S1555" s="147" t="s">
        <v>1546</v>
      </c>
      <c r="T1555" s="147">
        <v>0</v>
      </c>
      <c r="U1555" s="147" t="s">
        <v>1547</v>
      </c>
      <c r="V1555" s="147" t="s">
        <v>2559</v>
      </c>
    </row>
    <row r="1556" spans="16:22" x14ac:dyDescent="0.25">
      <c r="P1556" s="147" t="s">
        <v>830</v>
      </c>
      <c r="Q1556" s="147">
        <v>194</v>
      </c>
      <c r="R1556" s="147"/>
      <c r="S1556" s="147" t="s">
        <v>1548</v>
      </c>
      <c r="T1556" s="147">
        <v>0</v>
      </c>
      <c r="U1556" s="147" t="s">
        <v>1549</v>
      </c>
      <c r="V1556" s="147" t="s">
        <v>2559</v>
      </c>
    </row>
    <row r="1557" spans="16:22" x14ac:dyDescent="0.25">
      <c r="P1557" s="147" t="s">
        <v>830</v>
      </c>
      <c r="Q1557" s="147">
        <v>194</v>
      </c>
      <c r="R1557" s="147"/>
      <c r="S1557" s="147" t="s">
        <v>2640</v>
      </c>
      <c r="T1557" s="147">
        <v>0</v>
      </c>
      <c r="U1557" s="147" t="s">
        <v>2641</v>
      </c>
      <c r="V1557" s="147" t="s">
        <v>2559</v>
      </c>
    </row>
    <row r="1558" spans="16:22" x14ac:dyDescent="0.25">
      <c r="P1558" s="147" t="s">
        <v>830</v>
      </c>
      <c r="Q1558" s="147">
        <v>194</v>
      </c>
      <c r="R1558" s="147"/>
      <c r="S1558" s="147" t="s">
        <v>2343</v>
      </c>
      <c r="T1558" s="147">
        <v>0</v>
      </c>
      <c r="U1558" s="147" t="s">
        <v>2344</v>
      </c>
      <c r="V1558" s="147" t="s">
        <v>2559</v>
      </c>
    </row>
    <row r="1559" spans="16:22" x14ac:dyDescent="0.25">
      <c r="P1559" s="147" t="s">
        <v>830</v>
      </c>
      <c r="Q1559" s="147">
        <v>194</v>
      </c>
      <c r="R1559" s="147"/>
      <c r="S1559" s="147" t="s">
        <v>2642</v>
      </c>
      <c r="T1559" s="147">
        <v>0</v>
      </c>
      <c r="U1559" s="147" t="s">
        <v>2643</v>
      </c>
      <c r="V1559" s="147" t="s">
        <v>2559</v>
      </c>
    </row>
    <row r="1560" spans="16:22" x14ac:dyDescent="0.25">
      <c r="P1560" s="147" t="s">
        <v>830</v>
      </c>
      <c r="Q1560" s="147">
        <v>194</v>
      </c>
      <c r="R1560" s="147"/>
      <c r="S1560" s="147" t="s">
        <v>2644</v>
      </c>
      <c r="T1560" s="147">
        <v>0</v>
      </c>
      <c r="U1560" s="147" t="s">
        <v>2645</v>
      </c>
      <c r="V1560" s="147" t="s">
        <v>2559</v>
      </c>
    </row>
    <row r="1561" spans="16:22" x14ac:dyDescent="0.25">
      <c r="P1561" s="147" t="s">
        <v>830</v>
      </c>
      <c r="Q1561" s="147">
        <v>194</v>
      </c>
      <c r="R1561" s="147"/>
      <c r="S1561" s="147" t="s">
        <v>2646</v>
      </c>
      <c r="T1561" s="147">
        <v>0</v>
      </c>
      <c r="U1561" s="147" t="s">
        <v>2647</v>
      </c>
      <c r="V1561" s="147" t="s">
        <v>2559</v>
      </c>
    </row>
    <row r="1562" spans="16:22" x14ac:dyDescent="0.25">
      <c r="P1562" s="147" t="s">
        <v>830</v>
      </c>
      <c r="Q1562" s="147">
        <v>194</v>
      </c>
      <c r="R1562" s="147"/>
      <c r="S1562" s="147" t="s">
        <v>2648</v>
      </c>
      <c r="T1562" s="147">
        <v>0</v>
      </c>
      <c r="U1562" s="147" t="s">
        <v>2649</v>
      </c>
      <c r="V1562" s="147" t="s">
        <v>2559</v>
      </c>
    </row>
    <row r="1563" spans="16:22" x14ac:dyDescent="0.25">
      <c r="P1563" s="147" t="s">
        <v>830</v>
      </c>
      <c r="Q1563" s="147">
        <v>194</v>
      </c>
      <c r="R1563" s="147"/>
      <c r="S1563" s="147" t="s">
        <v>2650</v>
      </c>
      <c r="T1563" s="147">
        <v>0</v>
      </c>
      <c r="U1563" s="147" t="s">
        <v>2651</v>
      </c>
      <c r="V1563" s="147" t="s">
        <v>2559</v>
      </c>
    </row>
    <row r="1564" spans="16:22" x14ac:dyDescent="0.25">
      <c r="P1564" s="147" t="s">
        <v>830</v>
      </c>
      <c r="Q1564" s="147">
        <v>194</v>
      </c>
      <c r="R1564" s="147"/>
      <c r="S1564" s="147" t="s">
        <v>1550</v>
      </c>
      <c r="T1564" s="147">
        <v>0</v>
      </c>
      <c r="U1564" s="147" t="s">
        <v>1551</v>
      </c>
      <c r="V1564" s="147" t="s">
        <v>2559</v>
      </c>
    </row>
    <row r="1565" spans="16:22" x14ac:dyDescent="0.25">
      <c r="P1565" s="147" t="s">
        <v>830</v>
      </c>
      <c r="Q1565" s="147">
        <v>194</v>
      </c>
      <c r="R1565" s="147"/>
      <c r="S1565" s="147" t="s">
        <v>1554</v>
      </c>
      <c r="T1565" s="147">
        <v>0</v>
      </c>
      <c r="U1565" s="147" t="s">
        <v>1555</v>
      </c>
      <c r="V1565" s="147" t="s">
        <v>2559</v>
      </c>
    </row>
    <row r="1566" spans="16:22" x14ac:dyDescent="0.25">
      <c r="P1566" s="147" t="s">
        <v>830</v>
      </c>
      <c r="Q1566" s="147">
        <v>194</v>
      </c>
      <c r="R1566" s="147"/>
      <c r="S1566" s="147" t="s">
        <v>2349</v>
      </c>
      <c r="T1566" s="147">
        <v>0</v>
      </c>
      <c r="U1566" s="147" t="s">
        <v>2350</v>
      </c>
      <c r="V1566" s="147" t="s">
        <v>2559</v>
      </c>
    </row>
    <row r="1567" spans="16:22" x14ac:dyDescent="0.25">
      <c r="P1567" s="147" t="s">
        <v>830</v>
      </c>
      <c r="Q1567" s="147">
        <v>194</v>
      </c>
      <c r="R1567" s="147"/>
      <c r="S1567" s="147" t="s">
        <v>2652</v>
      </c>
      <c r="T1567" s="147">
        <v>0</v>
      </c>
      <c r="U1567" s="147" t="s">
        <v>2653</v>
      </c>
      <c r="V1567" s="147" t="s">
        <v>2559</v>
      </c>
    </row>
    <row r="1568" spans="16:22" x14ac:dyDescent="0.25">
      <c r="P1568" s="147" t="s">
        <v>830</v>
      </c>
      <c r="Q1568" s="147">
        <v>194</v>
      </c>
      <c r="R1568" s="147"/>
      <c r="S1568" s="147" t="s">
        <v>2654</v>
      </c>
      <c r="T1568" s="147">
        <v>0</v>
      </c>
      <c r="U1568" s="147" t="s">
        <v>2655</v>
      </c>
      <c r="V1568" s="147" t="s">
        <v>2559</v>
      </c>
    </row>
    <row r="1569" spans="16:22" x14ac:dyDescent="0.25">
      <c r="P1569" s="147" t="s">
        <v>830</v>
      </c>
      <c r="Q1569" s="147">
        <v>194</v>
      </c>
      <c r="R1569" s="147"/>
      <c r="S1569" s="147" t="s">
        <v>1570</v>
      </c>
      <c r="T1569" s="147">
        <v>0</v>
      </c>
      <c r="U1569" s="147" t="s">
        <v>1571</v>
      </c>
      <c r="V1569" s="147" t="s">
        <v>2559</v>
      </c>
    </row>
    <row r="1570" spans="16:22" x14ac:dyDescent="0.25">
      <c r="P1570" s="147" t="s">
        <v>830</v>
      </c>
      <c r="Q1570" s="147">
        <v>194</v>
      </c>
      <c r="R1570" s="147"/>
      <c r="S1570" s="147" t="s">
        <v>2656</v>
      </c>
      <c r="T1570" s="147">
        <v>0</v>
      </c>
      <c r="U1570" s="147" t="s">
        <v>2657</v>
      </c>
      <c r="V1570" s="147" t="s">
        <v>2559</v>
      </c>
    </row>
    <row r="1571" spans="16:22" x14ac:dyDescent="0.25">
      <c r="P1571" s="147" t="s">
        <v>830</v>
      </c>
      <c r="Q1571" s="147">
        <v>194</v>
      </c>
      <c r="R1571" s="147"/>
      <c r="S1571" s="147" t="s">
        <v>1572</v>
      </c>
      <c r="T1571" s="147">
        <v>0</v>
      </c>
      <c r="U1571" s="147" t="s">
        <v>1573</v>
      </c>
      <c r="V1571" s="147" t="s">
        <v>2559</v>
      </c>
    </row>
    <row r="1572" spans="16:22" x14ac:dyDescent="0.25">
      <c r="P1572" s="147" t="s">
        <v>830</v>
      </c>
      <c r="Q1572" s="147">
        <v>194</v>
      </c>
      <c r="R1572" s="147"/>
      <c r="S1572" s="147" t="s">
        <v>1576</v>
      </c>
      <c r="T1572" s="147">
        <v>0</v>
      </c>
      <c r="U1572" s="147" t="s">
        <v>1577</v>
      </c>
      <c r="V1572" s="147" t="s">
        <v>2559</v>
      </c>
    </row>
    <row r="1573" spans="16:22" x14ac:dyDescent="0.25">
      <c r="P1573" s="147" t="s">
        <v>830</v>
      </c>
      <c r="Q1573" s="147">
        <v>194</v>
      </c>
      <c r="R1573" s="147"/>
      <c r="S1573" s="147" t="s">
        <v>2658</v>
      </c>
      <c r="T1573" s="147">
        <v>0</v>
      </c>
      <c r="U1573" s="147" t="s">
        <v>2659</v>
      </c>
      <c r="V1573" s="147" t="s">
        <v>2559</v>
      </c>
    </row>
    <row r="1574" spans="16:22" x14ac:dyDescent="0.25">
      <c r="P1574" s="147" t="s">
        <v>830</v>
      </c>
      <c r="Q1574" s="147">
        <v>194</v>
      </c>
      <c r="R1574" s="147"/>
      <c r="S1574" s="147" t="s">
        <v>1584</v>
      </c>
      <c r="T1574" s="147">
        <v>0</v>
      </c>
      <c r="U1574" s="147" t="s">
        <v>1585</v>
      </c>
      <c r="V1574" s="147" t="s">
        <v>2559</v>
      </c>
    </row>
    <row r="1575" spans="16:22" x14ac:dyDescent="0.25">
      <c r="P1575" s="147" t="s">
        <v>830</v>
      </c>
      <c r="Q1575" s="147">
        <v>194</v>
      </c>
      <c r="R1575" s="147"/>
      <c r="S1575" s="147" t="s">
        <v>2353</v>
      </c>
      <c r="T1575" s="147">
        <v>0</v>
      </c>
      <c r="U1575" s="147" t="s">
        <v>2354</v>
      </c>
      <c r="V1575" s="147" t="s">
        <v>2559</v>
      </c>
    </row>
    <row r="1576" spans="16:22" x14ac:dyDescent="0.25">
      <c r="P1576" s="147" t="s">
        <v>830</v>
      </c>
      <c r="Q1576" s="147">
        <v>194</v>
      </c>
      <c r="R1576" s="147"/>
      <c r="S1576" s="147" t="s">
        <v>1598</v>
      </c>
      <c r="T1576" s="147">
        <v>0</v>
      </c>
      <c r="U1576" s="147" t="s">
        <v>1599</v>
      </c>
      <c r="V1576" s="147" t="s">
        <v>2559</v>
      </c>
    </row>
    <row r="1577" spans="16:22" x14ac:dyDescent="0.25">
      <c r="P1577" s="147" t="s">
        <v>830</v>
      </c>
      <c r="Q1577" s="147">
        <v>194</v>
      </c>
      <c r="R1577" s="147"/>
      <c r="S1577" s="147" t="s">
        <v>1600</v>
      </c>
      <c r="T1577" s="147">
        <v>0</v>
      </c>
      <c r="U1577" s="147" t="s">
        <v>1601</v>
      </c>
      <c r="V1577" s="147" t="s">
        <v>2559</v>
      </c>
    </row>
    <row r="1578" spans="16:22" x14ac:dyDescent="0.25">
      <c r="P1578" s="147" t="s">
        <v>830</v>
      </c>
      <c r="Q1578" s="147">
        <v>194</v>
      </c>
      <c r="R1578" s="147"/>
      <c r="S1578" s="147" t="s">
        <v>2357</v>
      </c>
      <c r="T1578" s="147">
        <v>0</v>
      </c>
      <c r="U1578" s="147" t="s">
        <v>2358</v>
      </c>
      <c r="V1578" s="147" t="s">
        <v>2559</v>
      </c>
    </row>
    <row r="1579" spans="16:22" x14ac:dyDescent="0.25">
      <c r="P1579" s="147" t="s">
        <v>830</v>
      </c>
      <c r="Q1579" s="147">
        <v>194</v>
      </c>
      <c r="R1579" s="147"/>
      <c r="S1579" s="147" t="s">
        <v>2359</v>
      </c>
      <c r="T1579" s="147">
        <v>0</v>
      </c>
      <c r="U1579" s="147" t="s">
        <v>2360</v>
      </c>
      <c r="V1579" s="147" t="s">
        <v>2559</v>
      </c>
    </row>
    <row r="1580" spans="16:22" x14ac:dyDescent="0.25">
      <c r="P1580" s="147" t="s">
        <v>830</v>
      </c>
      <c r="Q1580" s="147">
        <v>194</v>
      </c>
      <c r="R1580" s="147"/>
      <c r="S1580" s="147" t="s">
        <v>1608</v>
      </c>
      <c r="T1580" s="147">
        <v>0</v>
      </c>
      <c r="U1580" s="147" t="s">
        <v>1609</v>
      </c>
      <c r="V1580" s="147" t="s">
        <v>2559</v>
      </c>
    </row>
    <row r="1581" spans="16:22" x14ac:dyDescent="0.25">
      <c r="P1581" s="147" t="s">
        <v>830</v>
      </c>
      <c r="Q1581" s="147">
        <v>194</v>
      </c>
      <c r="R1581" s="147"/>
      <c r="S1581" s="147" t="s">
        <v>1610</v>
      </c>
      <c r="T1581" s="147">
        <v>0</v>
      </c>
      <c r="U1581" s="147" t="s">
        <v>1611</v>
      </c>
      <c r="V1581" s="147" t="s">
        <v>2559</v>
      </c>
    </row>
    <row r="1582" spans="16:22" x14ac:dyDescent="0.25">
      <c r="P1582" s="147" t="s">
        <v>830</v>
      </c>
      <c r="Q1582" s="147">
        <v>194</v>
      </c>
      <c r="R1582" s="147"/>
      <c r="S1582" s="147" t="s">
        <v>1612</v>
      </c>
      <c r="T1582" s="147">
        <v>0</v>
      </c>
      <c r="U1582" s="147" t="s">
        <v>1613</v>
      </c>
      <c r="V1582" s="147" t="s">
        <v>2559</v>
      </c>
    </row>
    <row r="1583" spans="16:22" x14ac:dyDescent="0.25">
      <c r="P1583" s="147" t="s">
        <v>830</v>
      </c>
      <c r="Q1583" s="147">
        <v>194</v>
      </c>
      <c r="R1583" s="147"/>
      <c r="S1583" s="147" t="s">
        <v>1618</v>
      </c>
      <c r="T1583" s="147">
        <v>0</v>
      </c>
      <c r="U1583" s="147" t="s">
        <v>1619</v>
      </c>
      <c r="V1583" s="147" t="s">
        <v>2559</v>
      </c>
    </row>
    <row r="1584" spans="16:22" x14ac:dyDescent="0.25">
      <c r="P1584" s="147" t="s">
        <v>830</v>
      </c>
      <c r="Q1584" s="147">
        <v>194</v>
      </c>
      <c r="R1584" s="147"/>
      <c r="S1584" s="147" t="s">
        <v>1620</v>
      </c>
      <c r="T1584" s="147">
        <v>0</v>
      </c>
      <c r="U1584" s="147" t="s">
        <v>1621</v>
      </c>
      <c r="V1584" s="147" t="s">
        <v>2559</v>
      </c>
    </row>
    <row r="1585" spans="16:22" x14ac:dyDescent="0.25">
      <c r="P1585" s="147" t="s">
        <v>830</v>
      </c>
      <c r="Q1585" s="147">
        <v>194</v>
      </c>
      <c r="R1585" s="147"/>
      <c r="S1585" s="147" t="s">
        <v>2660</v>
      </c>
      <c r="T1585" s="147">
        <v>0</v>
      </c>
      <c r="U1585" s="147" t="s">
        <v>2661</v>
      </c>
      <c r="V1585" s="147" t="s">
        <v>2559</v>
      </c>
    </row>
    <row r="1586" spans="16:22" x14ac:dyDescent="0.25">
      <c r="P1586" s="147" t="s">
        <v>830</v>
      </c>
      <c r="Q1586" s="147">
        <v>194</v>
      </c>
      <c r="R1586" s="147"/>
      <c r="S1586" s="147" t="s">
        <v>2365</v>
      </c>
      <c r="T1586" s="147">
        <v>0</v>
      </c>
      <c r="U1586" s="147" t="s">
        <v>2366</v>
      </c>
      <c r="V1586" s="147" t="s">
        <v>2559</v>
      </c>
    </row>
    <row r="1587" spans="16:22" x14ac:dyDescent="0.25">
      <c r="P1587" s="147" t="s">
        <v>830</v>
      </c>
      <c r="Q1587" s="147">
        <v>194</v>
      </c>
      <c r="R1587" s="147"/>
      <c r="S1587" s="147" t="s">
        <v>1622</v>
      </c>
      <c r="T1587" s="147">
        <v>0</v>
      </c>
      <c r="U1587" s="147" t="s">
        <v>1623</v>
      </c>
      <c r="V1587" s="147" t="s">
        <v>2559</v>
      </c>
    </row>
    <row r="1588" spans="16:22" x14ac:dyDescent="0.25">
      <c r="P1588" s="147" t="s">
        <v>830</v>
      </c>
      <c r="Q1588" s="147">
        <v>194</v>
      </c>
      <c r="R1588" s="147"/>
      <c r="S1588" s="147" t="s">
        <v>1628</v>
      </c>
      <c r="T1588" s="147">
        <v>0</v>
      </c>
      <c r="U1588" s="147" t="s">
        <v>1629</v>
      </c>
      <c r="V1588" s="147" t="s">
        <v>2559</v>
      </c>
    </row>
    <row r="1589" spans="16:22" x14ac:dyDescent="0.25">
      <c r="P1589" s="147" t="s">
        <v>830</v>
      </c>
      <c r="Q1589" s="147">
        <v>194</v>
      </c>
      <c r="R1589" s="147"/>
      <c r="S1589" s="147" t="s">
        <v>2662</v>
      </c>
      <c r="T1589" s="147">
        <v>0</v>
      </c>
      <c r="U1589" s="147" t="s">
        <v>2663</v>
      </c>
      <c r="V1589" s="147" t="s">
        <v>2559</v>
      </c>
    </row>
    <row r="1590" spans="16:22" x14ac:dyDescent="0.25">
      <c r="P1590" s="147" t="s">
        <v>830</v>
      </c>
      <c r="Q1590" s="147">
        <v>194</v>
      </c>
      <c r="R1590" s="147"/>
      <c r="S1590" s="147" t="s">
        <v>2664</v>
      </c>
      <c r="T1590" s="147">
        <v>0</v>
      </c>
      <c r="U1590" s="147" t="s">
        <v>2665</v>
      </c>
      <c r="V1590" s="147" t="s">
        <v>2559</v>
      </c>
    </row>
    <row r="1591" spans="16:22" x14ac:dyDescent="0.25">
      <c r="P1591" s="147" t="s">
        <v>830</v>
      </c>
      <c r="Q1591" s="147">
        <v>194</v>
      </c>
      <c r="R1591" s="147"/>
      <c r="S1591" s="147" t="s">
        <v>2666</v>
      </c>
      <c r="T1591" s="147">
        <v>0</v>
      </c>
      <c r="U1591" s="147" t="s">
        <v>2667</v>
      </c>
      <c r="V1591" s="147" t="s">
        <v>2559</v>
      </c>
    </row>
    <row r="1592" spans="16:22" x14ac:dyDescent="0.25">
      <c r="P1592" s="147" t="s">
        <v>830</v>
      </c>
      <c r="Q1592" s="147">
        <v>194</v>
      </c>
      <c r="R1592" s="147"/>
      <c r="S1592" s="147" t="s">
        <v>2369</v>
      </c>
      <c r="T1592" s="147">
        <v>0</v>
      </c>
      <c r="U1592" s="147" t="s">
        <v>2370</v>
      </c>
      <c r="V1592" s="147" t="s">
        <v>2559</v>
      </c>
    </row>
    <row r="1593" spans="16:22" x14ac:dyDescent="0.25">
      <c r="P1593" s="147" t="s">
        <v>830</v>
      </c>
      <c r="Q1593" s="147">
        <v>194</v>
      </c>
      <c r="R1593" s="147"/>
      <c r="S1593" s="147" t="s">
        <v>1644</v>
      </c>
      <c r="T1593" s="147">
        <v>0</v>
      </c>
      <c r="U1593" s="147" t="s">
        <v>1645</v>
      </c>
      <c r="V1593" s="147" t="s">
        <v>2559</v>
      </c>
    </row>
    <row r="1594" spans="16:22" x14ac:dyDescent="0.25">
      <c r="P1594" s="147" t="s">
        <v>830</v>
      </c>
      <c r="Q1594" s="147">
        <v>194</v>
      </c>
      <c r="R1594" s="147"/>
      <c r="S1594" s="147" t="s">
        <v>1648</v>
      </c>
      <c r="T1594" s="147">
        <v>0</v>
      </c>
      <c r="U1594" s="147" t="s">
        <v>1649</v>
      </c>
      <c r="V1594" s="147" t="s">
        <v>2559</v>
      </c>
    </row>
    <row r="1595" spans="16:22" x14ac:dyDescent="0.25">
      <c r="P1595" s="147" t="s">
        <v>830</v>
      </c>
      <c r="Q1595" s="147">
        <v>194</v>
      </c>
      <c r="R1595" s="147"/>
      <c r="S1595" s="147" t="s">
        <v>1650</v>
      </c>
      <c r="T1595" s="147">
        <v>0</v>
      </c>
      <c r="U1595" s="147" t="s">
        <v>1651</v>
      </c>
      <c r="V1595" s="147" t="s">
        <v>2559</v>
      </c>
    </row>
    <row r="1596" spans="16:22" x14ac:dyDescent="0.25">
      <c r="P1596" s="147" t="s">
        <v>830</v>
      </c>
      <c r="Q1596" s="147">
        <v>194</v>
      </c>
      <c r="R1596" s="147"/>
      <c r="S1596" s="147" t="s">
        <v>1652</v>
      </c>
      <c r="T1596" s="147">
        <v>0</v>
      </c>
      <c r="U1596" s="147" t="s">
        <v>1653</v>
      </c>
      <c r="V1596" s="147" t="s">
        <v>2559</v>
      </c>
    </row>
    <row r="1597" spans="16:22" x14ac:dyDescent="0.25">
      <c r="P1597" s="147" t="s">
        <v>830</v>
      </c>
      <c r="Q1597" s="147">
        <v>194</v>
      </c>
      <c r="R1597" s="147"/>
      <c r="S1597" s="147" t="s">
        <v>1658</v>
      </c>
      <c r="T1597" s="147">
        <v>0</v>
      </c>
      <c r="U1597" s="147" t="s">
        <v>1659</v>
      </c>
      <c r="V1597" s="147" t="s">
        <v>2559</v>
      </c>
    </row>
    <row r="1598" spans="16:22" x14ac:dyDescent="0.25">
      <c r="P1598" s="147" t="s">
        <v>830</v>
      </c>
      <c r="Q1598" s="147">
        <v>194</v>
      </c>
      <c r="R1598" s="147"/>
      <c r="S1598" s="147" t="s">
        <v>1660</v>
      </c>
      <c r="T1598" s="147">
        <v>0</v>
      </c>
      <c r="U1598" s="147" t="s">
        <v>1661</v>
      </c>
      <c r="V1598" s="147" t="s">
        <v>2559</v>
      </c>
    </row>
    <row r="1599" spans="16:22" x14ac:dyDescent="0.25">
      <c r="P1599" s="147" t="s">
        <v>830</v>
      </c>
      <c r="Q1599" s="147">
        <v>194</v>
      </c>
      <c r="R1599" s="147"/>
      <c r="S1599" s="147" t="s">
        <v>1666</v>
      </c>
      <c r="T1599" s="147">
        <v>0</v>
      </c>
      <c r="U1599" s="147" t="s">
        <v>1667</v>
      </c>
      <c r="V1599" s="147" t="s">
        <v>2559</v>
      </c>
    </row>
    <row r="1600" spans="16:22" x14ac:dyDescent="0.25">
      <c r="P1600" s="147" t="s">
        <v>830</v>
      </c>
      <c r="Q1600" s="147">
        <v>194</v>
      </c>
      <c r="R1600" s="147"/>
      <c r="S1600" s="147" t="s">
        <v>1670</v>
      </c>
      <c r="T1600" s="147">
        <v>0</v>
      </c>
      <c r="U1600" s="147" t="s">
        <v>1671</v>
      </c>
      <c r="V1600" s="147" t="s">
        <v>2559</v>
      </c>
    </row>
    <row r="1601" spans="16:22" x14ac:dyDescent="0.25">
      <c r="P1601" s="147" t="s">
        <v>830</v>
      </c>
      <c r="Q1601" s="147">
        <v>194</v>
      </c>
      <c r="R1601" s="147"/>
      <c r="S1601" s="147" t="s">
        <v>1672</v>
      </c>
      <c r="T1601" s="147">
        <v>0</v>
      </c>
      <c r="U1601" s="147" t="s">
        <v>1673</v>
      </c>
      <c r="V1601" s="147" t="s">
        <v>2559</v>
      </c>
    </row>
    <row r="1602" spans="16:22" x14ac:dyDescent="0.25">
      <c r="P1602" s="147" t="s">
        <v>830</v>
      </c>
      <c r="Q1602" s="147">
        <v>194</v>
      </c>
      <c r="R1602" s="147"/>
      <c r="S1602" s="147" t="s">
        <v>2668</v>
      </c>
      <c r="T1602" s="147">
        <v>0</v>
      </c>
      <c r="U1602" s="147" t="s">
        <v>2669</v>
      </c>
      <c r="V1602" s="147" t="s">
        <v>2559</v>
      </c>
    </row>
    <row r="1603" spans="16:22" x14ac:dyDescent="0.25">
      <c r="P1603" s="147" t="s">
        <v>830</v>
      </c>
      <c r="Q1603" s="147">
        <v>194</v>
      </c>
      <c r="R1603" s="147"/>
      <c r="S1603" s="147" t="s">
        <v>2670</v>
      </c>
      <c r="T1603" s="147">
        <v>0</v>
      </c>
      <c r="U1603" s="147" t="s">
        <v>2671</v>
      </c>
      <c r="V1603" s="147" t="s">
        <v>2559</v>
      </c>
    </row>
    <row r="1604" spans="16:22" x14ac:dyDescent="0.25">
      <c r="P1604" s="147" t="s">
        <v>830</v>
      </c>
      <c r="Q1604" s="147">
        <v>194</v>
      </c>
      <c r="R1604" s="147"/>
      <c r="S1604" s="147" t="s">
        <v>2672</v>
      </c>
      <c r="T1604" s="147">
        <v>0</v>
      </c>
      <c r="U1604" s="147" t="s">
        <v>2673</v>
      </c>
      <c r="V1604" s="147" t="s">
        <v>2559</v>
      </c>
    </row>
    <row r="1605" spans="16:22" x14ac:dyDescent="0.25">
      <c r="P1605" s="147" t="s">
        <v>830</v>
      </c>
      <c r="Q1605" s="147">
        <v>194</v>
      </c>
      <c r="R1605" s="147"/>
      <c r="S1605" s="147" t="s">
        <v>1676</v>
      </c>
      <c r="T1605" s="147">
        <v>0</v>
      </c>
      <c r="U1605" s="147" t="s">
        <v>1677</v>
      </c>
      <c r="V1605" s="147" t="s">
        <v>2559</v>
      </c>
    </row>
    <row r="1606" spans="16:22" x14ac:dyDescent="0.25">
      <c r="P1606" s="147" t="s">
        <v>830</v>
      </c>
      <c r="Q1606" s="147">
        <v>194</v>
      </c>
      <c r="R1606" s="147"/>
      <c r="S1606" s="147" t="s">
        <v>1678</v>
      </c>
      <c r="T1606" s="147">
        <v>0</v>
      </c>
      <c r="U1606" s="147" t="s">
        <v>1679</v>
      </c>
      <c r="V1606" s="147" t="s">
        <v>2559</v>
      </c>
    </row>
    <row r="1607" spans="16:22" x14ac:dyDescent="0.25">
      <c r="P1607" s="147" t="s">
        <v>830</v>
      </c>
      <c r="Q1607" s="147">
        <v>194</v>
      </c>
      <c r="R1607" s="147"/>
      <c r="S1607" s="147" t="s">
        <v>1680</v>
      </c>
      <c r="T1607" s="147">
        <v>0</v>
      </c>
      <c r="U1607" s="147" t="s">
        <v>1681</v>
      </c>
      <c r="V1607" s="147" t="s">
        <v>2559</v>
      </c>
    </row>
    <row r="1608" spans="16:22" x14ac:dyDescent="0.25">
      <c r="P1608" s="147" t="s">
        <v>830</v>
      </c>
      <c r="Q1608" s="147">
        <v>194</v>
      </c>
      <c r="R1608" s="147"/>
      <c r="S1608" s="147" t="s">
        <v>1682</v>
      </c>
      <c r="T1608" s="147">
        <v>0</v>
      </c>
      <c r="U1608" s="147" t="s">
        <v>1683</v>
      </c>
      <c r="V1608" s="147" t="s">
        <v>2559</v>
      </c>
    </row>
    <row r="1609" spans="16:22" x14ac:dyDescent="0.25">
      <c r="P1609" s="147" t="s">
        <v>830</v>
      </c>
      <c r="Q1609" s="147">
        <v>194</v>
      </c>
      <c r="R1609" s="147"/>
      <c r="S1609" s="147" t="s">
        <v>1686</v>
      </c>
      <c r="T1609" s="147">
        <v>0</v>
      </c>
      <c r="U1609" s="147" t="s">
        <v>1687</v>
      </c>
      <c r="V1609" s="147" t="s">
        <v>2559</v>
      </c>
    </row>
    <row r="1610" spans="16:22" x14ac:dyDescent="0.25">
      <c r="P1610" s="147" t="s">
        <v>830</v>
      </c>
      <c r="Q1610" s="147">
        <v>194</v>
      </c>
      <c r="R1610" s="147"/>
      <c r="S1610" s="147" t="s">
        <v>2373</v>
      </c>
      <c r="T1610" s="147">
        <v>0</v>
      </c>
      <c r="U1610" s="147" t="s">
        <v>2374</v>
      </c>
      <c r="V1610" s="147" t="s">
        <v>2559</v>
      </c>
    </row>
    <row r="1611" spans="16:22" x14ac:dyDescent="0.25">
      <c r="P1611" s="147" t="s">
        <v>830</v>
      </c>
      <c r="Q1611" s="147">
        <v>194</v>
      </c>
      <c r="R1611" s="147"/>
      <c r="S1611" s="147" t="s">
        <v>1690</v>
      </c>
      <c r="T1611" s="147">
        <v>0</v>
      </c>
      <c r="U1611" s="147" t="s">
        <v>1691</v>
      </c>
      <c r="V1611" s="147" t="s">
        <v>2559</v>
      </c>
    </row>
    <row r="1612" spans="16:22" x14ac:dyDescent="0.25">
      <c r="P1612" s="147" t="s">
        <v>830</v>
      </c>
      <c r="Q1612" s="147">
        <v>194</v>
      </c>
      <c r="R1612" s="147"/>
      <c r="S1612" s="147" t="s">
        <v>1692</v>
      </c>
      <c r="T1612" s="147">
        <v>0</v>
      </c>
      <c r="U1612" s="147" t="s">
        <v>1693</v>
      </c>
      <c r="V1612" s="147" t="s">
        <v>2559</v>
      </c>
    </row>
    <row r="1613" spans="16:22" x14ac:dyDescent="0.25">
      <c r="P1613" s="147" t="s">
        <v>830</v>
      </c>
      <c r="Q1613" s="147">
        <v>194</v>
      </c>
      <c r="R1613" s="147"/>
      <c r="S1613" s="147" t="s">
        <v>2674</v>
      </c>
      <c r="T1613" s="147">
        <v>0</v>
      </c>
      <c r="U1613" s="147" t="s">
        <v>2675</v>
      </c>
      <c r="V1613" s="147" t="s">
        <v>2559</v>
      </c>
    </row>
    <row r="1614" spans="16:22" x14ac:dyDescent="0.25">
      <c r="P1614" s="147" t="s">
        <v>830</v>
      </c>
      <c r="Q1614" s="147">
        <v>194</v>
      </c>
      <c r="R1614" s="147"/>
      <c r="S1614" s="147" t="s">
        <v>2375</v>
      </c>
      <c r="T1614" s="147">
        <v>0</v>
      </c>
      <c r="U1614" s="147" t="s">
        <v>2376</v>
      </c>
      <c r="V1614" s="147" t="s">
        <v>2559</v>
      </c>
    </row>
    <row r="1615" spans="16:22" x14ac:dyDescent="0.25">
      <c r="P1615" s="147" t="s">
        <v>830</v>
      </c>
      <c r="Q1615" s="147">
        <v>194</v>
      </c>
      <c r="R1615" s="147"/>
      <c r="S1615" s="147" t="s">
        <v>2676</v>
      </c>
      <c r="T1615" s="147">
        <v>0</v>
      </c>
      <c r="U1615" s="147" t="s">
        <v>2677</v>
      </c>
      <c r="V1615" s="147" t="s">
        <v>2559</v>
      </c>
    </row>
    <row r="1616" spans="16:22" x14ac:dyDescent="0.25">
      <c r="P1616" s="147" t="s">
        <v>830</v>
      </c>
      <c r="Q1616" s="147">
        <v>194</v>
      </c>
      <c r="R1616" s="147"/>
      <c r="S1616" s="147" t="s">
        <v>2377</v>
      </c>
      <c r="T1616" s="147">
        <v>0</v>
      </c>
      <c r="U1616" s="147" t="s">
        <v>2378</v>
      </c>
      <c r="V1616" s="147" t="s">
        <v>2559</v>
      </c>
    </row>
    <row r="1617" spans="16:22" x14ac:dyDescent="0.25">
      <c r="P1617" s="147" t="s">
        <v>830</v>
      </c>
      <c r="Q1617" s="147">
        <v>194</v>
      </c>
      <c r="R1617" s="147"/>
      <c r="S1617" s="147" t="s">
        <v>1698</v>
      </c>
      <c r="T1617" s="147">
        <v>0</v>
      </c>
      <c r="U1617" s="147" t="s">
        <v>1699</v>
      </c>
      <c r="V1617" s="147" t="s">
        <v>2559</v>
      </c>
    </row>
    <row r="1618" spans="16:22" x14ac:dyDescent="0.25">
      <c r="P1618" s="147" t="s">
        <v>830</v>
      </c>
      <c r="Q1618" s="147">
        <v>194</v>
      </c>
      <c r="R1618" s="147"/>
      <c r="S1618" s="147" t="s">
        <v>1700</v>
      </c>
      <c r="T1618" s="147">
        <v>0</v>
      </c>
      <c r="U1618" s="147" t="s">
        <v>1701</v>
      </c>
      <c r="V1618" s="147" t="s">
        <v>2559</v>
      </c>
    </row>
    <row r="1619" spans="16:22" x14ac:dyDescent="0.25">
      <c r="P1619" s="147" t="s">
        <v>830</v>
      </c>
      <c r="Q1619" s="147">
        <v>194</v>
      </c>
      <c r="R1619" s="147"/>
      <c r="S1619" s="147" t="s">
        <v>2379</v>
      </c>
      <c r="T1619" s="147">
        <v>0</v>
      </c>
      <c r="U1619" s="147" t="s">
        <v>2380</v>
      </c>
      <c r="V1619" s="147" t="s">
        <v>2559</v>
      </c>
    </row>
    <row r="1620" spans="16:22" x14ac:dyDescent="0.25">
      <c r="P1620" s="147" t="s">
        <v>830</v>
      </c>
      <c r="Q1620" s="147">
        <v>194</v>
      </c>
      <c r="R1620" s="147"/>
      <c r="S1620" s="147" t="s">
        <v>1708</v>
      </c>
      <c r="T1620" s="147">
        <v>0</v>
      </c>
      <c r="U1620" s="147" t="s">
        <v>1709</v>
      </c>
      <c r="V1620" s="147" t="s">
        <v>2559</v>
      </c>
    </row>
    <row r="1621" spans="16:22" x14ac:dyDescent="0.25">
      <c r="P1621" s="147" t="s">
        <v>830</v>
      </c>
      <c r="Q1621" s="147">
        <v>194</v>
      </c>
      <c r="R1621" s="147"/>
      <c r="S1621" s="147" t="s">
        <v>1710</v>
      </c>
      <c r="T1621" s="147">
        <v>0</v>
      </c>
      <c r="U1621" s="147" t="s">
        <v>1711</v>
      </c>
      <c r="V1621" s="147" t="s">
        <v>2559</v>
      </c>
    </row>
    <row r="1622" spans="16:22" x14ac:dyDescent="0.25">
      <c r="P1622" s="147" t="s">
        <v>830</v>
      </c>
      <c r="Q1622" s="147">
        <v>194</v>
      </c>
      <c r="R1622" s="147"/>
      <c r="S1622" s="147" t="s">
        <v>2678</v>
      </c>
      <c r="T1622" s="147">
        <v>0</v>
      </c>
      <c r="U1622" s="147" t="s">
        <v>2679</v>
      </c>
      <c r="V1622" s="147" t="s">
        <v>2559</v>
      </c>
    </row>
    <row r="1623" spans="16:22" x14ac:dyDescent="0.25">
      <c r="P1623" s="147" t="s">
        <v>830</v>
      </c>
      <c r="Q1623" s="147">
        <v>194</v>
      </c>
      <c r="R1623" s="147"/>
      <c r="S1623" s="147" t="s">
        <v>2680</v>
      </c>
      <c r="T1623" s="147">
        <v>0</v>
      </c>
      <c r="U1623" s="147" t="s">
        <v>2681</v>
      </c>
      <c r="V1623" s="147" t="s">
        <v>2559</v>
      </c>
    </row>
    <row r="1624" spans="16:22" x14ac:dyDescent="0.25">
      <c r="P1624" s="147" t="s">
        <v>830</v>
      </c>
      <c r="Q1624" s="147">
        <v>194</v>
      </c>
      <c r="R1624" s="147"/>
      <c r="S1624" s="147" t="s">
        <v>2682</v>
      </c>
      <c r="T1624" s="147">
        <v>0</v>
      </c>
      <c r="U1624" s="147" t="s">
        <v>2683</v>
      </c>
      <c r="V1624" s="147" t="s">
        <v>2559</v>
      </c>
    </row>
    <row r="1625" spans="16:22" x14ac:dyDescent="0.25">
      <c r="P1625" s="147" t="s">
        <v>830</v>
      </c>
      <c r="Q1625" s="147">
        <v>194</v>
      </c>
      <c r="R1625" s="147"/>
      <c r="S1625" s="147" t="s">
        <v>1718</v>
      </c>
      <c r="T1625" s="147">
        <v>0</v>
      </c>
      <c r="U1625" s="147" t="s">
        <v>1719</v>
      </c>
      <c r="V1625" s="147" t="s">
        <v>2559</v>
      </c>
    </row>
    <row r="1626" spans="16:22" x14ac:dyDescent="0.25">
      <c r="P1626" s="147" t="s">
        <v>830</v>
      </c>
      <c r="Q1626" s="147">
        <v>194</v>
      </c>
      <c r="R1626" s="147"/>
      <c r="S1626" s="147" t="s">
        <v>1720</v>
      </c>
      <c r="T1626" s="147">
        <v>0</v>
      </c>
      <c r="U1626" s="147" t="s">
        <v>1721</v>
      </c>
      <c r="V1626" s="147" t="s">
        <v>2559</v>
      </c>
    </row>
    <row r="1627" spans="16:22" x14ac:dyDescent="0.25">
      <c r="P1627" s="147" t="s">
        <v>830</v>
      </c>
      <c r="Q1627" s="147">
        <v>194</v>
      </c>
      <c r="R1627" s="147"/>
      <c r="S1627" s="147" t="s">
        <v>1722</v>
      </c>
      <c r="T1627" s="147">
        <v>0</v>
      </c>
      <c r="U1627" s="147" t="s">
        <v>1723</v>
      </c>
      <c r="V1627" s="147" t="s">
        <v>2559</v>
      </c>
    </row>
    <row r="1628" spans="16:22" x14ac:dyDescent="0.25">
      <c r="P1628" s="147" t="s">
        <v>830</v>
      </c>
      <c r="Q1628" s="147">
        <v>194</v>
      </c>
      <c r="R1628" s="147"/>
      <c r="S1628" s="147" t="s">
        <v>2684</v>
      </c>
      <c r="T1628" s="147">
        <v>0</v>
      </c>
      <c r="U1628" s="147" t="s">
        <v>2685</v>
      </c>
      <c r="V1628" s="147" t="s">
        <v>2559</v>
      </c>
    </row>
    <row r="1629" spans="16:22" x14ac:dyDescent="0.25">
      <c r="P1629" s="147" t="s">
        <v>830</v>
      </c>
      <c r="Q1629" s="147">
        <v>194</v>
      </c>
      <c r="R1629" s="147"/>
      <c r="S1629" s="147" t="s">
        <v>1726</v>
      </c>
      <c r="T1629" s="147">
        <v>0</v>
      </c>
      <c r="U1629" s="147" t="s">
        <v>1727</v>
      </c>
      <c r="V1629" s="147" t="s">
        <v>2559</v>
      </c>
    </row>
    <row r="1630" spans="16:22" x14ac:dyDescent="0.25">
      <c r="P1630" s="147" t="s">
        <v>830</v>
      </c>
      <c r="Q1630" s="147">
        <v>194</v>
      </c>
      <c r="R1630" s="147"/>
      <c r="S1630" s="147" t="s">
        <v>2686</v>
      </c>
      <c r="T1630" s="147">
        <v>0</v>
      </c>
      <c r="U1630" s="147" t="s">
        <v>2687</v>
      </c>
      <c r="V1630" s="147" t="s">
        <v>2559</v>
      </c>
    </row>
    <row r="1631" spans="16:22" x14ac:dyDescent="0.25">
      <c r="P1631" s="147" t="s">
        <v>830</v>
      </c>
      <c r="Q1631" s="147">
        <v>194</v>
      </c>
      <c r="R1631" s="147"/>
      <c r="S1631" s="147" t="s">
        <v>2688</v>
      </c>
      <c r="T1631" s="147">
        <v>0</v>
      </c>
      <c r="U1631" s="147" t="s">
        <v>2689</v>
      </c>
      <c r="V1631" s="147" t="s">
        <v>2559</v>
      </c>
    </row>
    <row r="1632" spans="16:22" x14ac:dyDescent="0.25">
      <c r="P1632" s="147" t="s">
        <v>830</v>
      </c>
      <c r="Q1632" s="147">
        <v>194</v>
      </c>
      <c r="R1632" s="147"/>
      <c r="S1632" s="147" t="s">
        <v>2389</v>
      </c>
      <c r="T1632" s="147">
        <v>0</v>
      </c>
      <c r="U1632" s="147" t="s">
        <v>2390</v>
      </c>
      <c r="V1632" s="147" t="s">
        <v>2559</v>
      </c>
    </row>
    <row r="1633" spans="16:22" x14ac:dyDescent="0.25">
      <c r="P1633" s="147" t="s">
        <v>830</v>
      </c>
      <c r="Q1633" s="147">
        <v>194</v>
      </c>
      <c r="R1633" s="147"/>
      <c r="S1633" s="147" t="s">
        <v>2690</v>
      </c>
      <c r="T1633" s="147">
        <v>0</v>
      </c>
      <c r="U1633" s="147" t="s">
        <v>2691</v>
      </c>
      <c r="V1633" s="147" t="s">
        <v>2559</v>
      </c>
    </row>
    <row r="1634" spans="16:22" x14ac:dyDescent="0.25">
      <c r="P1634" s="147" t="s">
        <v>830</v>
      </c>
      <c r="Q1634" s="147">
        <v>194</v>
      </c>
      <c r="R1634" s="147"/>
      <c r="S1634" s="147" t="s">
        <v>2391</v>
      </c>
      <c r="T1634" s="147">
        <v>0</v>
      </c>
      <c r="U1634" s="147" t="s">
        <v>2392</v>
      </c>
      <c r="V1634" s="147" t="s">
        <v>2559</v>
      </c>
    </row>
    <row r="1635" spans="16:22" x14ac:dyDescent="0.25">
      <c r="P1635" s="147" t="s">
        <v>830</v>
      </c>
      <c r="Q1635" s="147">
        <v>194</v>
      </c>
      <c r="R1635" s="147"/>
      <c r="S1635" s="147" t="s">
        <v>2692</v>
      </c>
      <c r="T1635" s="147">
        <v>0</v>
      </c>
      <c r="U1635" s="147" t="s">
        <v>2693</v>
      </c>
      <c r="V1635" s="147" t="s">
        <v>2559</v>
      </c>
    </row>
    <row r="1636" spans="16:22" x14ac:dyDescent="0.25">
      <c r="P1636" s="147" t="s">
        <v>830</v>
      </c>
      <c r="Q1636" s="147">
        <v>194</v>
      </c>
      <c r="R1636" s="147"/>
      <c r="S1636" s="147" t="s">
        <v>2397</v>
      </c>
      <c r="T1636" s="147">
        <v>0</v>
      </c>
      <c r="U1636" s="147" t="s">
        <v>2398</v>
      </c>
      <c r="V1636" s="147" t="s">
        <v>2559</v>
      </c>
    </row>
    <row r="1637" spans="16:22" x14ac:dyDescent="0.25">
      <c r="P1637" s="147" t="s">
        <v>830</v>
      </c>
      <c r="Q1637" s="147">
        <v>194</v>
      </c>
      <c r="R1637" s="147"/>
      <c r="S1637" s="147" t="s">
        <v>1746</v>
      </c>
      <c r="T1637" s="147">
        <v>0</v>
      </c>
      <c r="U1637" s="147" t="s">
        <v>1747</v>
      </c>
      <c r="V1637" s="147" t="s">
        <v>2559</v>
      </c>
    </row>
    <row r="1638" spans="16:22" x14ac:dyDescent="0.25">
      <c r="P1638" s="147" t="s">
        <v>830</v>
      </c>
      <c r="Q1638" s="147">
        <v>194</v>
      </c>
      <c r="R1638" s="147"/>
      <c r="S1638" s="147" t="s">
        <v>2694</v>
      </c>
      <c r="T1638" s="147">
        <v>0</v>
      </c>
      <c r="U1638" s="147" t="s">
        <v>2695</v>
      </c>
      <c r="V1638" s="147" t="s">
        <v>2559</v>
      </c>
    </row>
    <row r="1639" spans="16:22" x14ac:dyDescent="0.25">
      <c r="P1639" s="147" t="s">
        <v>830</v>
      </c>
      <c r="Q1639" s="147">
        <v>194</v>
      </c>
      <c r="R1639" s="147"/>
      <c r="S1639" s="147" t="s">
        <v>2696</v>
      </c>
      <c r="T1639" s="147">
        <v>0</v>
      </c>
      <c r="U1639" s="147" t="s">
        <v>2697</v>
      </c>
      <c r="V1639" s="147" t="s">
        <v>2559</v>
      </c>
    </row>
    <row r="1640" spans="16:22" x14ac:dyDescent="0.25">
      <c r="P1640" s="147" t="s">
        <v>830</v>
      </c>
      <c r="Q1640" s="147">
        <v>194</v>
      </c>
      <c r="R1640" s="147"/>
      <c r="S1640" s="147" t="s">
        <v>2399</v>
      </c>
      <c r="T1640" s="147">
        <v>0</v>
      </c>
      <c r="U1640" s="147" t="s">
        <v>2400</v>
      </c>
      <c r="V1640" s="147" t="s">
        <v>2559</v>
      </c>
    </row>
    <row r="1641" spans="16:22" x14ac:dyDescent="0.25">
      <c r="P1641" s="147" t="s">
        <v>830</v>
      </c>
      <c r="Q1641" s="147">
        <v>194</v>
      </c>
      <c r="R1641" s="147"/>
      <c r="S1641" s="147" t="s">
        <v>2698</v>
      </c>
      <c r="T1641" s="147">
        <v>0</v>
      </c>
      <c r="U1641" s="147" t="s">
        <v>2699</v>
      </c>
      <c r="V1641" s="147" t="s">
        <v>2559</v>
      </c>
    </row>
    <row r="1642" spans="16:22" x14ac:dyDescent="0.25">
      <c r="P1642" s="147" t="s">
        <v>830</v>
      </c>
      <c r="Q1642" s="147">
        <v>194</v>
      </c>
      <c r="R1642" s="147"/>
      <c r="S1642" s="147" t="s">
        <v>1754</v>
      </c>
      <c r="T1642" s="147">
        <v>0</v>
      </c>
      <c r="U1642" s="147" t="s">
        <v>1755</v>
      </c>
      <c r="V1642" s="147" t="s">
        <v>2559</v>
      </c>
    </row>
    <row r="1643" spans="16:22" x14ac:dyDescent="0.25">
      <c r="P1643" s="147" t="s">
        <v>830</v>
      </c>
      <c r="Q1643" s="147">
        <v>194</v>
      </c>
      <c r="R1643" s="147"/>
      <c r="S1643" s="147" t="s">
        <v>2700</v>
      </c>
      <c r="T1643" s="147">
        <v>0</v>
      </c>
      <c r="U1643" s="147" t="s">
        <v>2701</v>
      </c>
      <c r="V1643" s="147" t="s">
        <v>2559</v>
      </c>
    </row>
    <row r="1644" spans="16:22" x14ac:dyDescent="0.25">
      <c r="P1644" s="147" t="s">
        <v>830</v>
      </c>
      <c r="Q1644" s="147">
        <v>194</v>
      </c>
      <c r="R1644" s="147"/>
      <c r="S1644" s="147" t="s">
        <v>1758</v>
      </c>
      <c r="T1644" s="147">
        <v>0</v>
      </c>
      <c r="U1644" s="147" t="s">
        <v>1759</v>
      </c>
      <c r="V1644" s="147" t="s">
        <v>2559</v>
      </c>
    </row>
    <row r="1645" spans="16:22" x14ac:dyDescent="0.25">
      <c r="P1645" s="147" t="s">
        <v>830</v>
      </c>
      <c r="Q1645" s="147">
        <v>194</v>
      </c>
      <c r="R1645" s="147"/>
      <c r="S1645" s="147" t="s">
        <v>2702</v>
      </c>
      <c r="T1645" s="147">
        <v>0</v>
      </c>
      <c r="U1645" s="147" t="s">
        <v>2703</v>
      </c>
      <c r="V1645" s="147" t="s">
        <v>2559</v>
      </c>
    </row>
    <row r="1646" spans="16:22" x14ac:dyDescent="0.25">
      <c r="P1646" s="147" t="s">
        <v>830</v>
      </c>
      <c r="Q1646" s="147">
        <v>194</v>
      </c>
      <c r="R1646" s="147"/>
      <c r="S1646" s="147" t="s">
        <v>2704</v>
      </c>
      <c r="T1646" s="147">
        <v>0</v>
      </c>
      <c r="U1646" s="147" t="s">
        <v>2705</v>
      </c>
      <c r="V1646" s="147" t="s">
        <v>2559</v>
      </c>
    </row>
    <row r="1647" spans="16:22" x14ac:dyDescent="0.25">
      <c r="P1647" s="147" t="s">
        <v>830</v>
      </c>
      <c r="Q1647" s="147">
        <v>194</v>
      </c>
      <c r="R1647" s="147"/>
      <c r="S1647" s="147" t="s">
        <v>2403</v>
      </c>
      <c r="T1647" s="147">
        <v>0</v>
      </c>
      <c r="U1647" s="147" t="s">
        <v>2404</v>
      </c>
      <c r="V1647" s="147" t="s">
        <v>2559</v>
      </c>
    </row>
    <row r="1648" spans="16:22" x14ac:dyDescent="0.25">
      <c r="P1648" s="147" t="s">
        <v>830</v>
      </c>
      <c r="Q1648" s="147">
        <v>194</v>
      </c>
      <c r="R1648" s="147"/>
      <c r="S1648" s="147" t="s">
        <v>2706</v>
      </c>
      <c r="T1648" s="147">
        <v>0</v>
      </c>
      <c r="U1648" s="147" t="s">
        <v>2707</v>
      </c>
      <c r="V1648" s="147" t="s">
        <v>2559</v>
      </c>
    </row>
    <row r="1649" spans="16:22" x14ac:dyDescent="0.25">
      <c r="P1649" s="147" t="s">
        <v>830</v>
      </c>
      <c r="Q1649" s="147">
        <v>194</v>
      </c>
      <c r="R1649" s="147"/>
      <c r="S1649" s="147" t="s">
        <v>2708</v>
      </c>
      <c r="T1649" s="147">
        <v>0</v>
      </c>
      <c r="U1649" s="147" t="s">
        <v>2709</v>
      </c>
      <c r="V1649" s="147" t="s">
        <v>2559</v>
      </c>
    </row>
    <row r="1650" spans="16:22" x14ac:dyDescent="0.25">
      <c r="P1650" s="147" t="s">
        <v>830</v>
      </c>
      <c r="Q1650" s="147">
        <v>194</v>
      </c>
      <c r="R1650" s="147"/>
      <c r="S1650" s="147" t="s">
        <v>1764</v>
      </c>
      <c r="T1650" s="147">
        <v>0</v>
      </c>
      <c r="U1650" s="147" t="s">
        <v>1765</v>
      </c>
      <c r="V1650" s="147" t="s">
        <v>2559</v>
      </c>
    </row>
    <row r="1651" spans="16:22" x14ac:dyDescent="0.25">
      <c r="P1651" s="147" t="s">
        <v>830</v>
      </c>
      <c r="Q1651" s="147">
        <v>194</v>
      </c>
      <c r="R1651" s="147"/>
      <c r="S1651" s="147" t="s">
        <v>1766</v>
      </c>
      <c r="T1651" s="147">
        <v>0</v>
      </c>
      <c r="U1651" s="147" t="s">
        <v>1767</v>
      </c>
      <c r="V1651" s="147" t="s">
        <v>2559</v>
      </c>
    </row>
    <row r="1652" spans="16:22" x14ac:dyDescent="0.25">
      <c r="P1652" s="147" t="s">
        <v>830</v>
      </c>
      <c r="Q1652" s="147">
        <v>194</v>
      </c>
      <c r="R1652" s="147"/>
      <c r="S1652" s="147" t="s">
        <v>1770</v>
      </c>
      <c r="T1652" s="147">
        <v>0</v>
      </c>
      <c r="U1652" s="147" t="s">
        <v>1771</v>
      </c>
      <c r="V1652" s="147" t="s">
        <v>2559</v>
      </c>
    </row>
    <row r="1653" spans="16:22" x14ac:dyDescent="0.25">
      <c r="P1653" s="147" t="s">
        <v>830</v>
      </c>
      <c r="Q1653" s="147">
        <v>194</v>
      </c>
      <c r="R1653" s="147"/>
      <c r="S1653" s="147" t="s">
        <v>1776</v>
      </c>
      <c r="T1653" s="147">
        <v>0</v>
      </c>
      <c r="U1653" s="147" t="s">
        <v>1777</v>
      </c>
      <c r="V1653" s="147" t="s">
        <v>2559</v>
      </c>
    </row>
    <row r="1654" spans="16:22" x14ac:dyDescent="0.25">
      <c r="P1654" s="147" t="s">
        <v>830</v>
      </c>
      <c r="Q1654" s="147">
        <v>194</v>
      </c>
      <c r="R1654" s="147"/>
      <c r="S1654" s="147" t="s">
        <v>2405</v>
      </c>
      <c r="T1654" s="147">
        <v>0</v>
      </c>
      <c r="U1654" s="147" t="s">
        <v>2406</v>
      </c>
      <c r="V1654" s="147" t="s">
        <v>2559</v>
      </c>
    </row>
    <row r="1655" spans="16:22" x14ac:dyDescent="0.25">
      <c r="P1655" s="147" t="s">
        <v>830</v>
      </c>
      <c r="Q1655" s="147">
        <v>194</v>
      </c>
      <c r="R1655" s="147"/>
      <c r="S1655" s="147" t="s">
        <v>2710</v>
      </c>
      <c r="T1655" s="147">
        <v>0</v>
      </c>
      <c r="U1655" s="147" t="s">
        <v>2711</v>
      </c>
      <c r="V1655" s="147" t="s">
        <v>2559</v>
      </c>
    </row>
    <row r="1656" spans="16:22" x14ac:dyDescent="0.25">
      <c r="P1656" s="147" t="s">
        <v>830</v>
      </c>
      <c r="Q1656" s="147">
        <v>194</v>
      </c>
      <c r="R1656" s="147"/>
      <c r="S1656" s="147" t="s">
        <v>1780</v>
      </c>
      <c r="T1656" s="147">
        <v>0</v>
      </c>
      <c r="U1656" s="147" t="s">
        <v>1781</v>
      </c>
      <c r="V1656" s="147" t="s">
        <v>2559</v>
      </c>
    </row>
    <row r="1657" spans="16:22" x14ac:dyDescent="0.25">
      <c r="P1657" s="147" t="s">
        <v>830</v>
      </c>
      <c r="Q1657" s="147">
        <v>194</v>
      </c>
      <c r="R1657" s="147"/>
      <c r="S1657" s="147" t="s">
        <v>1784</v>
      </c>
      <c r="T1657" s="147">
        <v>0</v>
      </c>
      <c r="U1657" s="147" t="s">
        <v>1785</v>
      </c>
      <c r="V1657" s="147" t="s">
        <v>2559</v>
      </c>
    </row>
    <row r="1658" spans="16:22" x14ac:dyDescent="0.25">
      <c r="P1658" s="147" t="s">
        <v>830</v>
      </c>
      <c r="Q1658" s="147">
        <v>194</v>
      </c>
      <c r="R1658" s="147"/>
      <c r="S1658" s="147" t="s">
        <v>1786</v>
      </c>
      <c r="T1658" s="147">
        <v>0</v>
      </c>
      <c r="U1658" s="147" t="s">
        <v>1787</v>
      </c>
      <c r="V1658" s="147" t="s">
        <v>2559</v>
      </c>
    </row>
    <row r="1659" spans="16:22" x14ac:dyDescent="0.25">
      <c r="P1659" s="147" t="s">
        <v>830</v>
      </c>
      <c r="Q1659" s="147">
        <v>194</v>
      </c>
      <c r="R1659" s="147"/>
      <c r="S1659" s="147" t="s">
        <v>1788</v>
      </c>
      <c r="T1659" s="147">
        <v>0</v>
      </c>
      <c r="U1659" s="147" t="s">
        <v>1789</v>
      </c>
      <c r="V1659" s="147" t="s">
        <v>2559</v>
      </c>
    </row>
    <row r="1660" spans="16:22" x14ac:dyDescent="0.25">
      <c r="P1660" s="147" t="s">
        <v>830</v>
      </c>
      <c r="Q1660" s="147">
        <v>194</v>
      </c>
      <c r="R1660" s="147"/>
      <c r="S1660" s="147" t="s">
        <v>1792</v>
      </c>
      <c r="T1660" s="147">
        <v>0</v>
      </c>
      <c r="U1660" s="147" t="s">
        <v>1793</v>
      </c>
      <c r="V1660" s="147" t="s">
        <v>2559</v>
      </c>
    </row>
    <row r="1661" spans="16:22" x14ac:dyDescent="0.25">
      <c r="P1661" s="147" t="s">
        <v>830</v>
      </c>
      <c r="Q1661" s="147">
        <v>194</v>
      </c>
      <c r="R1661" s="147"/>
      <c r="S1661" s="147" t="s">
        <v>2712</v>
      </c>
      <c r="T1661" s="147">
        <v>0</v>
      </c>
      <c r="U1661" s="147" t="s">
        <v>2713</v>
      </c>
      <c r="V1661" s="147" t="s">
        <v>2559</v>
      </c>
    </row>
    <row r="1662" spans="16:22" x14ac:dyDescent="0.25">
      <c r="P1662" s="147" t="s">
        <v>830</v>
      </c>
      <c r="Q1662" s="147">
        <v>194</v>
      </c>
      <c r="R1662" s="147"/>
      <c r="S1662" s="147" t="s">
        <v>1800</v>
      </c>
      <c r="T1662" s="147">
        <v>0</v>
      </c>
      <c r="U1662" s="147" t="s">
        <v>1801</v>
      </c>
      <c r="V1662" s="147" t="s">
        <v>2559</v>
      </c>
    </row>
    <row r="1663" spans="16:22" x14ac:dyDescent="0.25">
      <c r="P1663" s="147" t="s">
        <v>830</v>
      </c>
      <c r="Q1663" s="147">
        <v>194</v>
      </c>
      <c r="R1663" s="147"/>
      <c r="S1663" s="147" t="s">
        <v>1804</v>
      </c>
      <c r="T1663" s="147">
        <v>0</v>
      </c>
      <c r="U1663" s="147" t="s">
        <v>1805</v>
      </c>
      <c r="V1663" s="147" t="s">
        <v>2559</v>
      </c>
    </row>
    <row r="1664" spans="16:22" x14ac:dyDescent="0.25">
      <c r="P1664" s="147" t="s">
        <v>830</v>
      </c>
      <c r="Q1664" s="147">
        <v>194</v>
      </c>
      <c r="R1664" s="147"/>
      <c r="S1664" s="147" t="s">
        <v>1806</v>
      </c>
      <c r="T1664" s="147">
        <v>0</v>
      </c>
      <c r="U1664" s="147" t="s">
        <v>1807</v>
      </c>
      <c r="V1664" s="147" t="s">
        <v>2559</v>
      </c>
    </row>
    <row r="1665" spans="16:22" x14ac:dyDescent="0.25">
      <c r="P1665" s="147" t="s">
        <v>830</v>
      </c>
      <c r="Q1665" s="147">
        <v>194</v>
      </c>
      <c r="R1665" s="147"/>
      <c r="S1665" s="147" t="s">
        <v>1808</v>
      </c>
      <c r="T1665" s="147">
        <v>0</v>
      </c>
      <c r="U1665" s="147" t="s">
        <v>1809</v>
      </c>
      <c r="V1665" s="147" t="s">
        <v>2559</v>
      </c>
    </row>
    <row r="1666" spans="16:22" x14ac:dyDescent="0.25">
      <c r="P1666" s="147" t="s">
        <v>830</v>
      </c>
      <c r="Q1666" s="147">
        <v>194</v>
      </c>
      <c r="R1666" s="147"/>
      <c r="S1666" s="147" t="s">
        <v>1810</v>
      </c>
      <c r="T1666" s="147">
        <v>0</v>
      </c>
      <c r="U1666" s="147" t="s">
        <v>1811</v>
      </c>
      <c r="V1666" s="147" t="s">
        <v>2559</v>
      </c>
    </row>
    <row r="1667" spans="16:22" x14ac:dyDescent="0.25">
      <c r="P1667" s="147" t="s">
        <v>830</v>
      </c>
      <c r="Q1667" s="147">
        <v>194</v>
      </c>
      <c r="R1667" s="147"/>
      <c r="S1667" s="147" t="s">
        <v>1812</v>
      </c>
      <c r="T1667" s="147">
        <v>0</v>
      </c>
      <c r="U1667" s="147" t="s">
        <v>1813</v>
      </c>
      <c r="V1667" s="147" t="s">
        <v>2559</v>
      </c>
    </row>
    <row r="1668" spans="16:22" x14ac:dyDescent="0.25">
      <c r="P1668" s="147" t="s">
        <v>830</v>
      </c>
      <c r="Q1668" s="147">
        <v>194</v>
      </c>
      <c r="R1668" s="147"/>
      <c r="S1668" s="147" t="s">
        <v>1816</v>
      </c>
      <c r="T1668" s="147">
        <v>0</v>
      </c>
      <c r="U1668" s="147" t="s">
        <v>1817</v>
      </c>
      <c r="V1668" s="147" t="s">
        <v>2559</v>
      </c>
    </row>
    <row r="1669" spans="16:22" x14ac:dyDescent="0.25">
      <c r="P1669" s="147" t="s">
        <v>830</v>
      </c>
      <c r="Q1669" s="147">
        <v>194</v>
      </c>
      <c r="R1669" s="147"/>
      <c r="S1669" s="147" t="s">
        <v>1818</v>
      </c>
      <c r="T1669" s="147">
        <v>0</v>
      </c>
      <c r="U1669" s="147" t="s">
        <v>1819</v>
      </c>
      <c r="V1669" s="147" t="s">
        <v>2559</v>
      </c>
    </row>
    <row r="1670" spans="16:22" x14ac:dyDescent="0.25">
      <c r="P1670" s="147" t="s">
        <v>830</v>
      </c>
      <c r="Q1670" s="147">
        <v>194</v>
      </c>
      <c r="R1670" s="147"/>
      <c r="S1670" s="147" t="s">
        <v>1820</v>
      </c>
      <c r="T1670" s="147">
        <v>0</v>
      </c>
      <c r="U1670" s="147" t="s">
        <v>1821</v>
      </c>
      <c r="V1670" s="147" t="s">
        <v>2559</v>
      </c>
    </row>
    <row r="1671" spans="16:22" x14ac:dyDescent="0.25">
      <c r="P1671" s="147" t="s">
        <v>830</v>
      </c>
      <c r="Q1671" s="147">
        <v>194</v>
      </c>
      <c r="R1671" s="147"/>
      <c r="S1671" s="147" t="s">
        <v>2714</v>
      </c>
      <c r="T1671" s="147">
        <v>0</v>
      </c>
      <c r="U1671" s="147" t="s">
        <v>2715</v>
      </c>
      <c r="V1671" s="147" t="s">
        <v>2559</v>
      </c>
    </row>
    <row r="1672" spans="16:22" x14ac:dyDescent="0.25">
      <c r="P1672" s="147" t="s">
        <v>830</v>
      </c>
      <c r="Q1672" s="147">
        <v>194</v>
      </c>
      <c r="R1672" s="147"/>
      <c r="S1672" s="147" t="s">
        <v>1830</v>
      </c>
      <c r="T1672" s="147">
        <v>0</v>
      </c>
      <c r="U1672" s="147" t="s">
        <v>1831</v>
      </c>
      <c r="V1672" s="147" t="s">
        <v>2559</v>
      </c>
    </row>
    <row r="1673" spans="16:22" x14ac:dyDescent="0.25">
      <c r="P1673" s="147" t="s">
        <v>830</v>
      </c>
      <c r="Q1673" s="147">
        <v>194</v>
      </c>
      <c r="R1673" s="147"/>
      <c r="S1673" s="147" t="s">
        <v>1834</v>
      </c>
      <c r="T1673" s="147">
        <v>0</v>
      </c>
      <c r="U1673" s="147" t="s">
        <v>1835</v>
      </c>
      <c r="V1673" s="147" t="s">
        <v>2559</v>
      </c>
    </row>
    <row r="1674" spans="16:22" x14ac:dyDescent="0.25">
      <c r="P1674" s="147" t="s">
        <v>830</v>
      </c>
      <c r="Q1674" s="147">
        <v>194</v>
      </c>
      <c r="R1674" s="147"/>
      <c r="S1674" s="147" t="s">
        <v>2411</v>
      </c>
      <c r="T1674" s="147">
        <v>0</v>
      </c>
      <c r="U1674" s="147" t="s">
        <v>2412</v>
      </c>
      <c r="V1674" s="147" t="s">
        <v>2559</v>
      </c>
    </row>
    <row r="1675" spans="16:22" x14ac:dyDescent="0.25">
      <c r="P1675" s="147" t="s">
        <v>830</v>
      </c>
      <c r="Q1675" s="147">
        <v>194</v>
      </c>
      <c r="R1675" s="147"/>
      <c r="S1675" s="147" t="s">
        <v>1846</v>
      </c>
      <c r="T1675" s="147">
        <v>0</v>
      </c>
      <c r="U1675" s="147" t="s">
        <v>1847</v>
      </c>
      <c r="V1675" s="147" t="s">
        <v>2559</v>
      </c>
    </row>
    <row r="1676" spans="16:22" x14ac:dyDescent="0.25">
      <c r="P1676" s="147" t="s">
        <v>830</v>
      </c>
      <c r="Q1676" s="147">
        <v>194</v>
      </c>
      <c r="R1676" s="147"/>
      <c r="S1676" s="147" t="s">
        <v>1848</v>
      </c>
      <c r="T1676" s="147">
        <v>0</v>
      </c>
      <c r="U1676" s="147" t="s">
        <v>1849</v>
      </c>
      <c r="V1676" s="147" t="s">
        <v>2559</v>
      </c>
    </row>
    <row r="1677" spans="16:22" x14ac:dyDescent="0.25">
      <c r="P1677" s="147" t="s">
        <v>830</v>
      </c>
      <c r="Q1677" s="147">
        <v>194</v>
      </c>
      <c r="R1677" s="147"/>
      <c r="S1677" s="147" t="s">
        <v>1852</v>
      </c>
      <c r="T1677" s="147">
        <v>0</v>
      </c>
      <c r="U1677" s="147" t="s">
        <v>1853</v>
      </c>
      <c r="V1677" s="147" t="s">
        <v>2559</v>
      </c>
    </row>
    <row r="1678" spans="16:22" x14ac:dyDescent="0.25">
      <c r="P1678" s="147" t="s">
        <v>830</v>
      </c>
      <c r="Q1678" s="147">
        <v>194</v>
      </c>
      <c r="R1678" s="147"/>
      <c r="S1678" s="147" t="s">
        <v>1862</v>
      </c>
      <c r="T1678" s="147">
        <v>0</v>
      </c>
      <c r="U1678" s="147" t="s">
        <v>1863</v>
      </c>
      <c r="V1678" s="147" t="s">
        <v>2559</v>
      </c>
    </row>
    <row r="1679" spans="16:22" x14ac:dyDescent="0.25">
      <c r="P1679" s="147" t="s">
        <v>830</v>
      </c>
      <c r="Q1679" s="147">
        <v>194</v>
      </c>
      <c r="R1679" s="147"/>
      <c r="S1679" s="147" t="s">
        <v>2716</v>
      </c>
      <c r="T1679" s="147">
        <v>0</v>
      </c>
      <c r="U1679" s="147" t="s">
        <v>2717</v>
      </c>
      <c r="V1679" s="147" t="s">
        <v>2559</v>
      </c>
    </row>
    <row r="1680" spans="16:22" x14ac:dyDescent="0.25">
      <c r="P1680" s="147" t="s">
        <v>830</v>
      </c>
      <c r="Q1680" s="147">
        <v>194</v>
      </c>
      <c r="R1680" s="147"/>
      <c r="S1680" s="147" t="s">
        <v>1864</v>
      </c>
      <c r="T1680" s="147">
        <v>0</v>
      </c>
      <c r="U1680" s="147" t="s">
        <v>1865</v>
      </c>
      <c r="V1680" s="147" t="s">
        <v>2559</v>
      </c>
    </row>
    <row r="1681" spans="16:22" x14ac:dyDescent="0.25">
      <c r="P1681" s="147" t="s">
        <v>830</v>
      </c>
      <c r="Q1681" s="147">
        <v>194</v>
      </c>
      <c r="R1681" s="147"/>
      <c r="S1681" s="147" t="s">
        <v>1868</v>
      </c>
      <c r="T1681" s="147">
        <v>0</v>
      </c>
      <c r="U1681" s="147" t="s">
        <v>1869</v>
      </c>
      <c r="V1681" s="147" t="s">
        <v>2559</v>
      </c>
    </row>
    <row r="1682" spans="16:22" x14ac:dyDescent="0.25">
      <c r="P1682" s="147" t="s">
        <v>830</v>
      </c>
      <c r="Q1682" s="147">
        <v>194</v>
      </c>
      <c r="R1682" s="147"/>
      <c r="S1682" s="147" t="s">
        <v>1870</v>
      </c>
      <c r="T1682" s="147">
        <v>0</v>
      </c>
      <c r="U1682" s="147" t="s">
        <v>1871</v>
      </c>
      <c r="V1682" s="147" t="s">
        <v>2559</v>
      </c>
    </row>
    <row r="1683" spans="16:22" x14ac:dyDescent="0.25">
      <c r="P1683" s="147" t="s">
        <v>830</v>
      </c>
      <c r="Q1683" s="147">
        <v>194</v>
      </c>
      <c r="R1683" s="147"/>
      <c r="S1683" s="147" t="s">
        <v>1874</v>
      </c>
      <c r="T1683" s="147">
        <v>0</v>
      </c>
      <c r="U1683" s="147" t="s">
        <v>1875</v>
      </c>
      <c r="V1683" s="147" t="s">
        <v>2559</v>
      </c>
    </row>
    <row r="1684" spans="16:22" x14ac:dyDescent="0.25">
      <c r="P1684" s="147" t="s">
        <v>830</v>
      </c>
      <c r="Q1684" s="147">
        <v>194</v>
      </c>
      <c r="R1684" s="147"/>
      <c r="S1684" s="147" t="s">
        <v>2718</v>
      </c>
      <c r="T1684" s="147">
        <v>0</v>
      </c>
      <c r="U1684" s="147" t="s">
        <v>2719</v>
      </c>
      <c r="V1684" s="147" t="s">
        <v>2559</v>
      </c>
    </row>
    <row r="1685" spans="16:22" x14ac:dyDescent="0.25">
      <c r="P1685" s="147" t="s">
        <v>830</v>
      </c>
      <c r="Q1685" s="147">
        <v>194</v>
      </c>
      <c r="R1685" s="147"/>
      <c r="S1685" s="147" t="s">
        <v>2720</v>
      </c>
      <c r="T1685" s="147">
        <v>0</v>
      </c>
      <c r="U1685" s="147" t="s">
        <v>2721</v>
      </c>
      <c r="V1685" s="147" t="s">
        <v>2559</v>
      </c>
    </row>
    <row r="1686" spans="16:22" x14ac:dyDescent="0.25">
      <c r="P1686" s="147" t="s">
        <v>830</v>
      </c>
      <c r="Q1686" s="147">
        <v>194</v>
      </c>
      <c r="R1686" s="147"/>
      <c r="S1686" s="147" t="s">
        <v>2722</v>
      </c>
      <c r="T1686" s="147">
        <v>0</v>
      </c>
      <c r="U1686" s="147" t="s">
        <v>2723</v>
      </c>
      <c r="V1686" s="147" t="s">
        <v>2559</v>
      </c>
    </row>
    <row r="1687" spans="16:22" x14ac:dyDescent="0.25">
      <c r="P1687" s="147" t="s">
        <v>830</v>
      </c>
      <c r="Q1687" s="147">
        <v>194</v>
      </c>
      <c r="R1687" s="147"/>
      <c r="S1687" s="147" t="s">
        <v>1880</v>
      </c>
      <c r="T1687" s="147">
        <v>0</v>
      </c>
      <c r="U1687" s="147" t="s">
        <v>1881</v>
      </c>
      <c r="V1687" s="147" t="s">
        <v>2559</v>
      </c>
    </row>
    <row r="1688" spans="16:22" x14ac:dyDescent="0.25">
      <c r="P1688" s="147" t="s">
        <v>830</v>
      </c>
      <c r="Q1688" s="147">
        <v>194</v>
      </c>
      <c r="R1688" s="147"/>
      <c r="S1688" s="147" t="s">
        <v>1882</v>
      </c>
      <c r="T1688" s="147">
        <v>0</v>
      </c>
      <c r="U1688" s="147" t="s">
        <v>1883</v>
      </c>
      <c r="V1688" s="147" t="s">
        <v>2559</v>
      </c>
    </row>
    <row r="1689" spans="16:22" x14ac:dyDescent="0.25">
      <c r="P1689" s="147" t="s">
        <v>830</v>
      </c>
      <c r="Q1689" s="147">
        <v>194</v>
      </c>
      <c r="R1689" s="147"/>
      <c r="S1689" s="147" t="s">
        <v>1886</v>
      </c>
      <c r="T1689" s="147">
        <v>0</v>
      </c>
      <c r="U1689" s="147" t="s">
        <v>1887</v>
      </c>
      <c r="V1689" s="147" t="s">
        <v>2559</v>
      </c>
    </row>
    <row r="1690" spans="16:22" x14ac:dyDescent="0.25">
      <c r="P1690" s="147" t="s">
        <v>830</v>
      </c>
      <c r="Q1690" s="147">
        <v>194</v>
      </c>
      <c r="R1690" s="147"/>
      <c r="S1690" s="147" t="s">
        <v>1888</v>
      </c>
      <c r="T1690" s="147">
        <v>0</v>
      </c>
      <c r="U1690" s="147" t="s">
        <v>1889</v>
      </c>
      <c r="V1690" s="147" t="s">
        <v>2559</v>
      </c>
    </row>
    <row r="1691" spans="16:22" x14ac:dyDescent="0.25">
      <c r="P1691" s="147" t="s">
        <v>830</v>
      </c>
      <c r="Q1691" s="147">
        <v>194</v>
      </c>
      <c r="R1691" s="147"/>
      <c r="S1691" s="147" t="s">
        <v>2724</v>
      </c>
      <c r="T1691" s="147">
        <v>0</v>
      </c>
      <c r="U1691" s="147" t="s">
        <v>2725</v>
      </c>
      <c r="V1691" s="147" t="s">
        <v>2559</v>
      </c>
    </row>
    <row r="1692" spans="16:22" x14ac:dyDescent="0.25">
      <c r="P1692" s="147" t="s">
        <v>830</v>
      </c>
      <c r="Q1692" s="147">
        <v>194</v>
      </c>
      <c r="R1692" s="147"/>
      <c r="S1692" s="147" t="s">
        <v>1894</v>
      </c>
      <c r="T1692" s="147">
        <v>0</v>
      </c>
      <c r="U1692" s="147" t="s">
        <v>1895</v>
      </c>
      <c r="V1692" s="147" t="s">
        <v>2559</v>
      </c>
    </row>
    <row r="1693" spans="16:22" x14ac:dyDescent="0.25">
      <c r="P1693" s="147" t="s">
        <v>830</v>
      </c>
      <c r="Q1693" s="147">
        <v>194</v>
      </c>
      <c r="R1693" s="147"/>
      <c r="S1693" s="147" t="s">
        <v>1896</v>
      </c>
      <c r="T1693" s="147">
        <v>0</v>
      </c>
      <c r="U1693" s="147" t="s">
        <v>1897</v>
      </c>
      <c r="V1693" s="147" t="s">
        <v>2559</v>
      </c>
    </row>
    <row r="1694" spans="16:22" x14ac:dyDescent="0.25">
      <c r="P1694" s="147" t="s">
        <v>830</v>
      </c>
      <c r="Q1694" s="147">
        <v>194</v>
      </c>
      <c r="R1694" s="147"/>
      <c r="S1694" s="147" t="s">
        <v>1898</v>
      </c>
      <c r="T1694" s="147">
        <v>0</v>
      </c>
      <c r="U1694" s="147" t="s">
        <v>1899</v>
      </c>
      <c r="V1694" s="147" t="s">
        <v>2559</v>
      </c>
    </row>
    <row r="1695" spans="16:22" x14ac:dyDescent="0.25">
      <c r="P1695" s="147" t="s">
        <v>830</v>
      </c>
      <c r="Q1695" s="147">
        <v>194</v>
      </c>
      <c r="R1695" s="147"/>
      <c r="S1695" s="147" t="s">
        <v>1900</v>
      </c>
      <c r="T1695" s="147">
        <v>0</v>
      </c>
      <c r="U1695" s="147" t="s">
        <v>1901</v>
      </c>
      <c r="V1695" s="147" t="s">
        <v>2559</v>
      </c>
    </row>
    <row r="1696" spans="16:22" x14ac:dyDescent="0.25">
      <c r="P1696" s="147" t="s">
        <v>830</v>
      </c>
      <c r="Q1696" s="147">
        <v>194</v>
      </c>
      <c r="R1696" s="147"/>
      <c r="S1696" s="147" t="s">
        <v>2726</v>
      </c>
      <c r="T1696" s="147">
        <v>0</v>
      </c>
      <c r="U1696" s="147" t="s">
        <v>2727</v>
      </c>
      <c r="V1696" s="147" t="s">
        <v>2559</v>
      </c>
    </row>
    <row r="1697" spans="16:22" x14ac:dyDescent="0.25">
      <c r="P1697" s="147" t="s">
        <v>830</v>
      </c>
      <c r="Q1697" s="147">
        <v>194</v>
      </c>
      <c r="R1697" s="147"/>
      <c r="S1697" s="147" t="s">
        <v>2417</v>
      </c>
      <c r="T1697" s="147">
        <v>0</v>
      </c>
      <c r="U1697" s="147" t="s">
        <v>2418</v>
      </c>
      <c r="V1697" s="147" t="s">
        <v>2559</v>
      </c>
    </row>
    <row r="1698" spans="16:22" x14ac:dyDescent="0.25">
      <c r="P1698" s="147" t="s">
        <v>830</v>
      </c>
      <c r="Q1698" s="147">
        <v>194</v>
      </c>
      <c r="R1698" s="147"/>
      <c r="S1698" s="147" t="s">
        <v>1912</v>
      </c>
      <c r="T1698" s="147">
        <v>0</v>
      </c>
      <c r="U1698" s="147" t="s">
        <v>1913</v>
      </c>
      <c r="V1698" s="147" t="s">
        <v>2559</v>
      </c>
    </row>
    <row r="1699" spans="16:22" x14ac:dyDescent="0.25">
      <c r="P1699" s="147" t="s">
        <v>830</v>
      </c>
      <c r="Q1699" s="147">
        <v>194</v>
      </c>
      <c r="R1699" s="147"/>
      <c r="S1699" s="147" t="s">
        <v>2728</v>
      </c>
      <c r="T1699" s="147">
        <v>0</v>
      </c>
      <c r="U1699" s="147" t="s">
        <v>2729</v>
      </c>
      <c r="V1699" s="147" t="s">
        <v>2559</v>
      </c>
    </row>
    <row r="1700" spans="16:22" x14ac:dyDescent="0.25">
      <c r="P1700" s="147" t="s">
        <v>830</v>
      </c>
      <c r="Q1700" s="147">
        <v>194</v>
      </c>
      <c r="R1700" s="147"/>
      <c r="S1700" s="147" t="s">
        <v>1914</v>
      </c>
      <c r="T1700" s="147">
        <v>0</v>
      </c>
      <c r="U1700" s="147" t="s">
        <v>1915</v>
      </c>
      <c r="V1700" s="147" t="s">
        <v>2559</v>
      </c>
    </row>
    <row r="1701" spans="16:22" x14ac:dyDescent="0.25">
      <c r="P1701" s="147" t="s">
        <v>830</v>
      </c>
      <c r="Q1701" s="147">
        <v>194</v>
      </c>
      <c r="R1701" s="147"/>
      <c r="S1701" s="147" t="s">
        <v>1918</v>
      </c>
      <c r="T1701" s="147">
        <v>0</v>
      </c>
      <c r="U1701" s="147" t="s">
        <v>1919</v>
      </c>
      <c r="V1701" s="147" t="s">
        <v>2559</v>
      </c>
    </row>
    <row r="1702" spans="16:22" x14ac:dyDescent="0.25">
      <c r="P1702" s="147" t="s">
        <v>830</v>
      </c>
      <c r="Q1702" s="147">
        <v>194</v>
      </c>
      <c r="R1702" s="147"/>
      <c r="S1702" s="147" t="s">
        <v>1920</v>
      </c>
      <c r="T1702" s="147">
        <v>0</v>
      </c>
      <c r="U1702" s="147" t="s">
        <v>1921</v>
      </c>
      <c r="V1702" s="147" t="s">
        <v>2559</v>
      </c>
    </row>
    <row r="1703" spans="16:22" x14ac:dyDescent="0.25">
      <c r="P1703" s="147" t="s">
        <v>830</v>
      </c>
      <c r="Q1703" s="147">
        <v>194</v>
      </c>
      <c r="R1703" s="147"/>
      <c r="S1703" s="147" t="s">
        <v>2419</v>
      </c>
      <c r="T1703" s="147">
        <v>0</v>
      </c>
      <c r="U1703" s="147" t="s">
        <v>2420</v>
      </c>
      <c r="V1703" s="147" t="s">
        <v>2559</v>
      </c>
    </row>
    <row r="1704" spans="16:22" x14ac:dyDescent="0.25">
      <c r="P1704" s="147" t="s">
        <v>830</v>
      </c>
      <c r="Q1704" s="147">
        <v>194</v>
      </c>
      <c r="R1704" s="147"/>
      <c r="S1704" s="147" t="s">
        <v>1924</v>
      </c>
      <c r="T1704" s="147">
        <v>0</v>
      </c>
      <c r="U1704" s="147" t="s">
        <v>1925</v>
      </c>
      <c r="V1704" s="147" t="s">
        <v>2559</v>
      </c>
    </row>
    <row r="1705" spans="16:22" x14ac:dyDescent="0.25">
      <c r="P1705" s="147" t="s">
        <v>830</v>
      </c>
      <c r="Q1705" s="147">
        <v>194</v>
      </c>
      <c r="R1705" s="147"/>
      <c r="S1705" s="147" t="s">
        <v>1928</v>
      </c>
      <c r="T1705" s="147">
        <v>0</v>
      </c>
      <c r="U1705" s="147" t="s">
        <v>1929</v>
      </c>
      <c r="V1705" s="147" t="s">
        <v>2559</v>
      </c>
    </row>
    <row r="1706" spans="16:22" x14ac:dyDescent="0.25">
      <c r="P1706" s="147" t="s">
        <v>830</v>
      </c>
      <c r="Q1706" s="147">
        <v>194</v>
      </c>
      <c r="R1706" s="147"/>
      <c r="S1706" s="147" t="s">
        <v>2730</v>
      </c>
      <c r="T1706" s="147">
        <v>0</v>
      </c>
      <c r="U1706" s="147" t="s">
        <v>2731</v>
      </c>
      <c r="V1706" s="147" t="s">
        <v>2559</v>
      </c>
    </row>
    <row r="1707" spans="16:22" x14ac:dyDescent="0.25">
      <c r="P1707" s="147" t="s">
        <v>830</v>
      </c>
      <c r="Q1707" s="147">
        <v>194</v>
      </c>
      <c r="R1707" s="147"/>
      <c r="S1707" s="147" t="s">
        <v>1934</v>
      </c>
      <c r="T1707" s="147">
        <v>0</v>
      </c>
      <c r="U1707" s="147" t="s">
        <v>1935</v>
      </c>
      <c r="V1707" s="147" t="s">
        <v>2559</v>
      </c>
    </row>
    <row r="1708" spans="16:22" x14ac:dyDescent="0.25">
      <c r="P1708" s="147" t="s">
        <v>830</v>
      </c>
      <c r="Q1708" s="147">
        <v>194</v>
      </c>
      <c r="R1708" s="147"/>
      <c r="S1708" s="147" t="s">
        <v>1936</v>
      </c>
      <c r="T1708" s="147">
        <v>0</v>
      </c>
      <c r="U1708" s="147" t="s">
        <v>1937</v>
      </c>
      <c r="V1708" s="147" t="s">
        <v>2559</v>
      </c>
    </row>
    <row r="1709" spans="16:22" x14ac:dyDescent="0.25">
      <c r="P1709" s="147" t="s">
        <v>830</v>
      </c>
      <c r="Q1709" s="147">
        <v>194</v>
      </c>
      <c r="R1709" s="147"/>
      <c r="S1709" s="147" t="s">
        <v>2732</v>
      </c>
      <c r="T1709" s="147">
        <v>0</v>
      </c>
      <c r="U1709" s="147" t="s">
        <v>2733</v>
      </c>
      <c r="V1709" s="147" t="s">
        <v>2559</v>
      </c>
    </row>
    <row r="1710" spans="16:22" x14ac:dyDescent="0.25">
      <c r="P1710" s="147" t="s">
        <v>830</v>
      </c>
      <c r="Q1710" s="147">
        <v>194</v>
      </c>
      <c r="R1710" s="147"/>
      <c r="S1710" s="147" t="s">
        <v>2734</v>
      </c>
      <c r="T1710" s="147">
        <v>0</v>
      </c>
      <c r="U1710" s="147" t="s">
        <v>2735</v>
      </c>
      <c r="V1710" s="147" t="s">
        <v>2559</v>
      </c>
    </row>
    <row r="1711" spans="16:22" x14ac:dyDescent="0.25">
      <c r="P1711" s="147" t="s">
        <v>830</v>
      </c>
      <c r="Q1711" s="147">
        <v>194</v>
      </c>
      <c r="R1711" s="147"/>
      <c r="S1711" s="147" t="s">
        <v>2736</v>
      </c>
      <c r="T1711" s="147">
        <v>0</v>
      </c>
      <c r="U1711" s="147" t="s">
        <v>2737</v>
      </c>
      <c r="V1711" s="147" t="s">
        <v>2559</v>
      </c>
    </row>
    <row r="1712" spans="16:22" x14ac:dyDescent="0.25">
      <c r="P1712" s="147" t="s">
        <v>830</v>
      </c>
      <c r="Q1712" s="147">
        <v>194</v>
      </c>
      <c r="R1712" s="147"/>
      <c r="S1712" s="147" t="s">
        <v>1940</v>
      </c>
      <c r="T1712" s="147">
        <v>0</v>
      </c>
      <c r="U1712" s="147" t="s">
        <v>1941</v>
      </c>
      <c r="V1712" s="147" t="s">
        <v>2559</v>
      </c>
    </row>
    <row r="1713" spans="16:22" x14ac:dyDescent="0.25">
      <c r="P1713" s="147" t="s">
        <v>830</v>
      </c>
      <c r="Q1713" s="147">
        <v>194</v>
      </c>
      <c r="R1713" s="147"/>
      <c r="S1713" s="147" t="s">
        <v>2738</v>
      </c>
      <c r="T1713" s="147">
        <v>0</v>
      </c>
      <c r="U1713" s="147" t="s">
        <v>2739</v>
      </c>
      <c r="V1713" s="147" t="s">
        <v>2559</v>
      </c>
    </row>
    <row r="1714" spans="16:22" x14ac:dyDescent="0.25">
      <c r="P1714" s="147" t="s">
        <v>830</v>
      </c>
      <c r="Q1714" s="147">
        <v>194</v>
      </c>
      <c r="R1714" s="147"/>
      <c r="S1714" s="147" t="s">
        <v>1942</v>
      </c>
      <c r="T1714" s="147">
        <v>0</v>
      </c>
      <c r="U1714" s="147" t="s">
        <v>1943</v>
      </c>
      <c r="V1714" s="147" t="s">
        <v>2559</v>
      </c>
    </row>
    <row r="1715" spans="16:22" x14ac:dyDescent="0.25">
      <c r="P1715" s="147" t="s">
        <v>830</v>
      </c>
      <c r="Q1715" s="147">
        <v>194</v>
      </c>
      <c r="R1715" s="147"/>
      <c r="S1715" s="147" t="s">
        <v>1956</v>
      </c>
      <c r="T1715" s="147">
        <v>0</v>
      </c>
      <c r="U1715" s="147" t="s">
        <v>1957</v>
      </c>
      <c r="V1715" s="147" t="s">
        <v>2559</v>
      </c>
    </row>
    <row r="1716" spans="16:22" x14ac:dyDescent="0.25">
      <c r="P1716" s="147" t="s">
        <v>830</v>
      </c>
      <c r="Q1716" s="147">
        <v>194</v>
      </c>
      <c r="R1716" s="147"/>
      <c r="S1716" s="147" t="s">
        <v>2425</v>
      </c>
      <c r="T1716" s="147">
        <v>0</v>
      </c>
      <c r="U1716" s="147" t="s">
        <v>2426</v>
      </c>
      <c r="V1716" s="147" t="s">
        <v>2559</v>
      </c>
    </row>
    <row r="1717" spans="16:22" x14ac:dyDescent="0.25">
      <c r="P1717" s="147" t="s">
        <v>830</v>
      </c>
      <c r="Q1717" s="147">
        <v>194</v>
      </c>
      <c r="R1717" s="147"/>
      <c r="S1717" s="147" t="s">
        <v>1966</v>
      </c>
      <c r="T1717" s="147">
        <v>0</v>
      </c>
      <c r="U1717" s="147" t="s">
        <v>1967</v>
      </c>
      <c r="V1717" s="147" t="s">
        <v>2559</v>
      </c>
    </row>
    <row r="1718" spans="16:22" x14ac:dyDescent="0.25">
      <c r="P1718" s="147" t="s">
        <v>830</v>
      </c>
      <c r="Q1718" s="147">
        <v>194</v>
      </c>
      <c r="R1718" s="147"/>
      <c r="S1718" s="147" t="s">
        <v>2740</v>
      </c>
      <c r="T1718" s="147">
        <v>0</v>
      </c>
      <c r="U1718" s="147" t="s">
        <v>2741</v>
      </c>
      <c r="V1718" s="147" t="s">
        <v>2559</v>
      </c>
    </row>
    <row r="1719" spans="16:22" x14ac:dyDescent="0.25">
      <c r="P1719" s="147" t="s">
        <v>830</v>
      </c>
      <c r="Q1719" s="147">
        <v>194</v>
      </c>
      <c r="R1719" s="147"/>
      <c r="S1719" s="147" t="s">
        <v>2427</v>
      </c>
      <c r="T1719" s="147">
        <v>0</v>
      </c>
      <c r="U1719" s="147" t="s">
        <v>2428</v>
      </c>
      <c r="V1719" s="147" t="s">
        <v>2559</v>
      </c>
    </row>
    <row r="1720" spans="16:22" x14ac:dyDescent="0.25">
      <c r="P1720" s="147" t="s">
        <v>830</v>
      </c>
      <c r="Q1720" s="147">
        <v>194</v>
      </c>
      <c r="R1720" s="147"/>
      <c r="S1720" s="147" t="s">
        <v>2742</v>
      </c>
      <c r="T1720" s="147">
        <v>0</v>
      </c>
      <c r="U1720" s="147" t="s">
        <v>2743</v>
      </c>
      <c r="V1720" s="147" t="s">
        <v>2559</v>
      </c>
    </row>
    <row r="1721" spans="16:22" x14ac:dyDescent="0.25">
      <c r="P1721" s="147" t="s">
        <v>830</v>
      </c>
      <c r="Q1721" s="147">
        <v>194</v>
      </c>
      <c r="R1721" s="147"/>
      <c r="S1721" s="147" t="s">
        <v>1976</v>
      </c>
      <c r="T1721" s="147">
        <v>0</v>
      </c>
      <c r="U1721" s="147" t="s">
        <v>1977</v>
      </c>
      <c r="V1721" s="147" t="s">
        <v>2559</v>
      </c>
    </row>
    <row r="1722" spans="16:22" x14ac:dyDescent="0.25">
      <c r="P1722" s="147" t="s">
        <v>830</v>
      </c>
      <c r="Q1722" s="147">
        <v>194</v>
      </c>
      <c r="R1722" s="147"/>
      <c r="S1722" s="147" t="s">
        <v>1978</v>
      </c>
      <c r="T1722" s="147">
        <v>0</v>
      </c>
      <c r="U1722" s="147" t="s">
        <v>1979</v>
      </c>
      <c r="V1722" s="147" t="s">
        <v>2559</v>
      </c>
    </row>
    <row r="1723" spans="16:22" x14ac:dyDescent="0.25">
      <c r="P1723" s="147" t="s">
        <v>830</v>
      </c>
      <c r="Q1723" s="147">
        <v>194</v>
      </c>
      <c r="R1723" s="147"/>
      <c r="S1723" s="147" t="s">
        <v>2447</v>
      </c>
      <c r="T1723" s="147">
        <v>0</v>
      </c>
      <c r="U1723" s="147" t="s">
        <v>2448</v>
      </c>
      <c r="V1723" s="147" t="s">
        <v>2559</v>
      </c>
    </row>
    <row r="1724" spans="16:22" x14ac:dyDescent="0.25">
      <c r="P1724" s="147" t="s">
        <v>830</v>
      </c>
      <c r="Q1724" s="147">
        <v>194</v>
      </c>
      <c r="R1724" s="147"/>
      <c r="S1724" s="147" t="s">
        <v>2449</v>
      </c>
      <c r="T1724" s="147">
        <v>0</v>
      </c>
      <c r="U1724" s="147" t="s">
        <v>2450</v>
      </c>
      <c r="V1724" s="147" t="s">
        <v>2559</v>
      </c>
    </row>
    <row r="1725" spans="16:22" x14ac:dyDescent="0.25">
      <c r="P1725" s="147" t="s">
        <v>830</v>
      </c>
      <c r="Q1725" s="147">
        <v>194</v>
      </c>
      <c r="R1725" s="147"/>
      <c r="S1725" s="147" t="s">
        <v>1984</v>
      </c>
      <c r="T1725" s="147">
        <v>0</v>
      </c>
      <c r="U1725" s="147" t="s">
        <v>1985</v>
      </c>
      <c r="V1725" s="147" t="s">
        <v>2559</v>
      </c>
    </row>
    <row r="1726" spans="16:22" x14ac:dyDescent="0.25">
      <c r="P1726" s="147" t="s">
        <v>830</v>
      </c>
      <c r="Q1726" s="147">
        <v>194</v>
      </c>
      <c r="R1726" s="147"/>
      <c r="S1726" s="147" t="s">
        <v>2744</v>
      </c>
      <c r="T1726" s="147">
        <v>0</v>
      </c>
      <c r="U1726" s="147" t="s">
        <v>2745</v>
      </c>
      <c r="V1726" s="147" t="s">
        <v>2559</v>
      </c>
    </row>
    <row r="1727" spans="16:22" x14ac:dyDescent="0.25">
      <c r="P1727" s="147" t="s">
        <v>830</v>
      </c>
      <c r="Q1727" s="147">
        <v>194</v>
      </c>
      <c r="R1727" s="147"/>
      <c r="S1727" s="147" t="s">
        <v>1986</v>
      </c>
      <c r="T1727" s="147">
        <v>0</v>
      </c>
      <c r="U1727" s="147" t="s">
        <v>1987</v>
      </c>
      <c r="V1727" s="147" t="s">
        <v>2559</v>
      </c>
    </row>
    <row r="1728" spans="16:22" x14ac:dyDescent="0.25">
      <c r="P1728" s="147" t="s">
        <v>830</v>
      </c>
      <c r="Q1728" s="147">
        <v>194</v>
      </c>
      <c r="R1728" s="147"/>
      <c r="S1728" s="147" t="s">
        <v>2746</v>
      </c>
      <c r="T1728" s="147">
        <v>0</v>
      </c>
      <c r="U1728" s="147" t="s">
        <v>2747</v>
      </c>
      <c r="V1728" s="147" t="s">
        <v>2559</v>
      </c>
    </row>
    <row r="1729" spans="16:22" x14ac:dyDescent="0.25">
      <c r="P1729" s="147" t="s">
        <v>830</v>
      </c>
      <c r="Q1729" s="147">
        <v>194</v>
      </c>
      <c r="R1729" s="147"/>
      <c r="S1729" s="147" t="s">
        <v>2453</v>
      </c>
      <c r="T1729" s="147">
        <v>0</v>
      </c>
      <c r="U1729" s="147" t="s">
        <v>2454</v>
      </c>
      <c r="V1729" s="147" t="s">
        <v>2559</v>
      </c>
    </row>
    <row r="1730" spans="16:22" x14ac:dyDescent="0.25">
      <c r="P1730" s="147" t="s">
        <v>830</v>
      </c>
      <c r="Q1730" s="147">
        <v>194</v>
      </c>
      <c r="R1730" s="147"/>
      <c r="S1730" s="147" t="s">
        <v>1992</v>
      </c>
      <c r="T1730" s="147">
        <v>0</v>
      </c>
      <c r="U1730" s="147" t="s">
        <v>1993</v>
      </c>
      <c r="V1730" s="147" t="s">
        <v>2559</v>
      </c>
    </row>
    <row r="1731" spans="16:22" x14ac:dyDescent="0.25">
      <c r="P1731" s="147" t="s">
        <v>830</v>
      </c>
      <c r="Q1731" s="147">
        <v>194</v>
      </c>
      <c r="R1731" s="147"/>
      <c r="S1731" s="147" t="s">
        <v>2000</v>
      </c>
      <c r="T1731" s="147">
        <v>0</v>
      </c>
      <c r="U1731" s="147" t="s">
        <v>2001</v>
      </c>
      <c r="V1731" s="147" t="s">
        <v>2559</v>
      </c>
    </row>
    <row r="1732" spans="16:22" x14ac:dyDescent="0.25">
      <c r="P1732" s="147" t="s">
        <v>830</v>
      </c>
      <c r="Q1732" s="147">
        <v>194</v>
      </c>
      <c r="R1732" s="147"/>
      <c r="S1732" s="147" t="s">
        <v>2002</v>
      </c>
      <c r="T1732" s="147">
        <v>0</v>
      </c>
      <c r="U1732" s="147" t="s">
        <v>2003</v>
      </c>
      <c r="V1732" s="147" t="s">
        <v>2559</v>
      </c>
    </row>
    <row r="1733" spans="16:22" x14ac:dyDescent="0.25">
      <c r="P1733" s="147" t="s">
        <v>830</v>
      </c>
      <c r="Q1733" s="147">
        <v>194</v>
      </c>
      <c r="R1733" s="147"/>
      <c r="S1733" s="147" t="s">
        <v>2748</v>
      </c>
      <c r="T1733" s="147">
        <v>0</v>
      </c>
      <c r="U1733" s="147" t="s">
        <v>2749</v>
      </c>
      <c r="V1733" s="147" t="s">
        <v>2559</v>
      </c>
    </row>
    <row r="1734" spans="16:22" x14ac:dyDescent="0.25">
      <c r="P1734" s="147" t="s">
        <v>830</v>
      </c>
      <c r="Q1734" s="147">
        <v>194</v>
      </c>
      <c r="R1734" s="147"/>
      <c r="S1734" s="147" t="s">
        <v>2012</v>
      </c>
      <c r="T1734" s="147">
        <v>0</v>
      </c>
      <c r="U1734" s="147" t="s">
        <v>2013</v>
      </c>
      <c r="V1734" s="147" t="s">
        <v>2559</v>
      </c>
    </row>
    <row r="1735" spans="16:22" x14ac:dyDescent="0.25">
      <c r="P1735" s="147" t="s">
        <v>830</v>
      </c>
      <c r="Q1735" s="147">
        <v>194</v>
      </c>
      <c r="R1735" s="147"/>
      <c r="S1735" s="147" t="s">
        <v>2016</v>
      </c>
      <c r="T1735" s="147">
        <v>0</v>
      </c>
      <c r="U1735" s="147" t="s">
        <v>2017</v>
      </c>
      <c r="V1735" s="147" t="s">
        <v>2559</v>
      </c>
    </row>
    <row r="1736" spans="16:22" x14ac:dyDescent="0.25">
      <c r="P1736" s="147" t="s">
        <v>830</v>
      </c>
      <c r="Q1736" s="147">
        <v>194</v>
      </c>
      <c r="R1736" s="147"/>
      <c r="S1736" s="147" t="s">
        <v>2750</v>
      </c>
      <c r="T1736" s="147">
        <v>0</v>
      </c>
      <c r="U1736" s="147" t="s">
        <v>2751</v>
      </c>
      <c r="V1736" s="147" t="s">
        <v>2559</v>
      </c>
    </row>
    <row r="1737" spans="16:22" x14ac:dyDescent="0.25">
      <c r="P1737" s="147" t="s">
        <v>830</v>
      </c>
      <c r="Q1737" s="147">
        <v>194</v>
      </c>
      <c r="R1737" s="147"/>
      <c r="S1737" s="147" t="s">
        <v>2018</v>
      </c>
      <c r="T1737" s="147">
        <v>0</v>
      </c>
      <c r="U1737" s="147" t="s">
        <v>2019</v>
      </c>
      <c r="V1737" s="147" t="s">
        <v>2559</v>
      </c>
    </row>
    <row r="1738" spans="16:22" x14ac:dyDescent="0.25">
      <c r="P1738" s="147" t="s">
        <v>830</v>
      </c>
      <c r="Q1738" s="147">
        <v>194</v>
      </c>
      <c r="R1738" s="147"/>
      <c r="S1738" s="147" t="s">
        <v>2463</v>
      </c>
      <c r="T1738" s="147">
        <v>0</v>
      </c>
      <c r="U1738" s="147" t="s">
        <v>2464</v>
      </c>
      <c r="V1738" s="147" t="s">
        <v>2559</v>
      </c>
    </row>
    <row r="1739" spans="16:22" x14ac:dyDescent="0.25">
      <c r="P1739" s="147" t="s">
        <v>830</v>
      </c>
      <c r="Q1739" s="147">
        <v>194</v>
      </c>
      <c r="R1739" s="147"/>
      <c r="S1739" s="147" t="s">
        <v>2752</v>
      </c>
      <c r="T1739" s="147">
        <v>0</v>
      </c>
      <c r="U1739" s="147" t="s">
        <v>2753</v>
      </c>
      <c r="V1739" s="147" t="s">
        <v>2559</v>
      </c>
    </row>
    <row r="1740" spans="16:22" x14ac:dyDescent="0.25">
      <c r="P1740" s="147" t="s">
        <v>830</v>
      </c>
      <c r="Q1740" s="147">
        <v>194</v>
      </c>
      <c r="R1740" s="147"/>
      <c r="S1740" s="147" t="s">
        <v>2020</v>
      </c>
      <c r="T1740" s="147">
        <v>0</v>
      </c>
      <c r="U1740" s="147" t="s">
        <v>2021</v>
      </c>
      <c r="V1740" s="147" t="s">
        <v>2559</v>
      </c>
    </row>
    <row r="1741" spans="16:22" x14ac:dyDescent="0.25">
      <c r="P1741" s="147" t="s">
        <v>830</v>
      </c>
      <c r="Q1741" s="147">
        <v>194</v>
      </c>
      <c r="R1741" s="147"/>
      <c r="S1741" s="147" t="s">
        <v>2026</v>
      </c>
      <c r="T1741" s="147">
        <v>0</v>
      </c>
      <c r="U1741" s="147" t="s">
        <v>2027</v>
      </c>
      <c r="V1741" s="147" t="s">
        <v>2559</v>
      </c>
    </row>
    <row r="1742" spans="16:22" x14ac:dyDescent="0.25">
      <c r="P1742" s="147" t="s">
        <v>830</v>
      </c>
      <c r="Q1742" s="147">
        <v>194</v>
      </c>
      <c r="R1742" s="147"/>
      <c r="S1742" s="147" t="s">
        <v>2030</v>
      </c>
      <c r="T1742" s="147">
        <v>0</v>
      </c>
      <c r="U1742" s="147" t="s">
        <v>2031</v>
      </c>
      <c r="V1742" s="147" t="s">
        <v>2559</v>
      </c>
    </row>
    <row r="1743" spans="16:22" x14ac:dyDescent="0.25">
      <c r="P1743" s="147" t="s">
        <v>830</v>
      </c>
      <c r="Q1743" s="147">
        <v>194</v>
      </c>
      <c r="R1743" s="147"/>
      <c r="S1743" s="147" t="s">
        <v>2032</v>
      </c>
      <c r="T1743" s="147">
        <v>0</v>
      </c>
      <c r="U1743" s="147" t="s">
        <v>2033</v>
      </c>
      <c r="V1743" s="147" t="s">
        <v>2559</v>
      </c>
    </row>
    <row r="1744" spans="16:22" x14ac:dyDescent="0.25">
      <c r="P1744" s="147" t="s">
        <v>830</v>
      </c>
      <c r="Q1744" s="147">
        <v>194</v>
      </c>
      <c r="R1744" s="147"/>
      <c r="S1744" s="147" t="s">
        <v>2754</v>
      </c>
      <c r="T1744" s="147">
        <v>0</v>
      </c>
      <c r="U1744" s="147" t="s">
        <v>2755</v>
      </c>
      <c r="V1744" s="147" t="s">
        <v>2559</v>
      </c>
    </row>
    <row r="1745" spans="16:22" x14ac:dyDescent="0.25">
      <c r="P1745" s="147" t="s">
        <v>830</v>
      </c>
      <c r="Q1745" s="147">
        <v>194</v>
      </c>
      <c r="R1745" s="147"/>
      <c r="S1745" s="147" t="s">
        <v>2036</v>
      </c>
      <c r="T1745" s="147">
        <v>0</v>
      </c>
      <c r="U1745" s="147" t="s">
        <v>2037</v>
      </c>
      <c r="V1745" s="147" t="s">
        <v>2559</v>
      </c>
    </row>
    <row r="1746" spans="16:22" x14ac:dyDescent="0.25">
      <c r="P1746" s="147" t="s">
        <v>830</v>
      </c>
      <c r="Q1746" s="147">
        <v>194</v>
      </c>
      <c r="R1746" s="147"/>
      <c r="S1746" s="147" t="s">
        <v>2756</v>
      </c>
      <c r="T1746" s="147">
        <v>0</v>
      </c>
      <c r="U1746" s="147" t="s">
        <v>2757</v>
      </c>
      <c r="V1746" s="147" t="s">
        <v>2559</v>
      </c>
    </row>
    <row r="1747" spans="16:22" x14ac:dyDescent="0.25">
      <c r="P1747" s="147" t="s">
        <v>830</v>
      </c>
      <c r="Q1747" s="147">
        <v>194</v>
      </c>
      <c r="R1747" s="147"/>
      <c r="S1747" s="147" t="s">
        <v>2467</v>
      </c>
      <c r="T1747" s="147">
        <v>0</v>
      </c>
      <c r="U1747" s="147" t="s">
        <v>2468</v>
      </c>
      <c r="V1747" s="147" t="s">
        <v>2559</v>
      </c>
    </row>
    <row r="1748" spans="16:22" x14ac:dyDescent="0.25">
      <c r="P1748" s="147" t="s">
        <v>830</v>
      </c>
      <c r="Q1748" s="147">
        <v>194</v>
      </c>
      <c r="R1748" s="147"/>
      <c r="S1748" s="147" t="s">
        <v>2469</v>
      </c>
      <c r="T1748" s="147">
        <v>0</v>
      </c>
      <c r="U1748" s="147" t="s">
        <v>2470</v>
      </c>
      <c r="V1748" s="147" t="s">
        <v>2559</v>
      </c>
    </row>
    <row r="1749" spans="16:22" x14ac:dyDescent="0.25">
      <c r="P1749" s="147" t="s">
        <v>830</v>
      </c>
      <c r="Q1749" s="147">
        <v>194</v>
      </c>
      <c r="R1749" s="147"/>
      <c r="S1749" s="147" t="s">
        <v>2042</v>
      </c>
      <c r="T1749" s="147">
        <v>0</v>
      </c>
      <c r="U1749" s="147" t="s">
        <v>2043</v>
      </c>
      <c r="V1749" s="147" t="s">
        <v>2559</v>
      </c>
    </row>
    <row r="1750" spans="16:22" x14ac:dyDescent="0.25">
      <c r="P1750" s="147" t="s">
        <v>830</v>
      </c>
      <c r="Q1750" s="147">
        <v>194</v>
      </c>
      <c r="R1750" s="147"/>
      <c r="S1750" s="147" t="s">
        <v>2046</v>
      </c>
      <c r="T1750" s="147">
        <v>0</v>
      </c>
      <c r="U1750" s="147" t="s">
        <v>2047</v>
      </c>
      <c r="V1750" s="147" t="s">
        <v>2559</v>
      </c>
    </row>
    <row r="1751" spans="16:22" x14ac:dyDescent="0.25">
      <c r="P1751" s="147" t="s">
        <v>830</v>
      </c>
      <c r="Q1751" s="147">
        <v>194</v>
      </c>
      <c r="R1751" s="147"/>
      <c r="S1751" s="147" t="s">
        <v>2048</v>
      </c>
      <c r="T1751" s="147">
        <v>0</v>
      </c>
      <c r="U1751" s="147" t="s">
        <v>2049</v>
      </c>
      <c r="V1751" s="147" t="s">
        <v>2559</v>
      </c>
    </row>
    <row r="1752" spans="16:22" x14ac:dyDescent="0.25">
      <c r="P1752" s="147" t="s">
        <v>830</v>
      </c>
      <c r="Q1752" s="147">
        <v>194</v>
      </c>
      <c r="R1752" s="147"/>
      <c r="S1752" s="147" t="s">
        <v>2050</v>
      </c>
      <c r="T1752" s="147">
        <v>0</v>
      </c>
      <c r="U1752" s="147" t="s">
        <v>2051</v>
      </c>
      <c r="V1752" s="147" t="s">
        <v>2559</v>
      </c>
    </row>
    <row r="1753" spans="16:22" x14ac:dyDescent="0.25">
      <c r="P1753" s="147" t="s">
        <v>830</v>
      </c>
      <c r="Q1753" s="147">
        <v>194</v>
      </c>
      <c r="R1753" s="147"/>
      <c r="S1753" s="147" t="s">
        <v>2052</v>
      </c>
      <c r="T1753" s="147">
        <v>0</v>
      </c>
      <c r="U1753" s="147" t="s">
        <v>2053</v>
      </c>
      <c r="V1753" s="147" t="s">
        <v>2559</v>
      </c>
    </row>
    <row r="1754" spans="16:22" x14ac:dyDescent="0.25">
      <c r="P1754" s="147" t="s">
        <v>830</v>
      </c>
      <c r="Q1754" s="147">
        <v>194</v>
      </c>
      <c r="R1754" s="147"/>
      <c r="S1754" s="147" t="s">
        <v>2758</v>
      </c>
      <c r="T1754" s="147">
        <v>0</v>
      </c>
      <c r="U1754" s="147" t="s">
        <v>2759</v>
      </c>
      <c r="V1754" s="147" t="s">
        <v>2559</v>
      </c>
    </row>
    <row r="1755" spans="16:22" x14ac:dyDescent="0.25">
      <c r="P1755" s="147" t="s">
        <v>830</v>
      </c>
      <c r="Q1755" s="147">
        <v>194</v>
      </c>
      <c r="R1755" s="147"/>
      <c r="S1755" s="147" t="s">
        <v>2056</v>
      </c>
      <c r="T1755" s="147">
        <v>0</v>
      </c>
      <c r="U1755" s="147" t="s">
        <v>2057</v>
      </c>
      <c r="V1755" s="147" t="s">
        <v>2559</v>
      </c>
    </row>
    <row r="1756" spans="16:22" x14ac:dyDescent="0.25">
      <c r="P1756" s="147" t="s">
        <v>830</v>
      </c>
      <c r="Q1756" s="147">
        <v>194</v>
      </c>
      <c r="R1756" s="147"/>
      <c r="S1756" s="147" t="s">
        <v>2471</v>
      </c>
      <c r="T1756" s="147">
        <v>0</v>
      </c>
      <c r="U1756" s="147" t="s">
        <v>2472</v>
      </c>
      <c r="V1756" s="147" t="s">
        <v>2559</v>
      </c>
    </row>
    <row r="1757" spans="16:22" x14ac:dyDescent="0.25">
      <c r="P1757" s="147" t="s">
        <v>830</v>
      </c>
      <c r="Q1757" s="147">
        <v>194</v>
      </c>
      <c r="R1757" s="147"/>
      <c r="S1757" s="147" t="s">
        <v>2058</v>
      </c>
      <c r="T1757" s="147">
        <v>0</v>
      </c>
      <c r="U1757" s="147" t="s">
        <v>2059</v>
      </c>
      <c r="V1757" s="147" t="s">
        <v>2559</v>
      </c>
    </row>
    <row r="1758" spans="16:22" x14ac:dyDescent="0.25">
      <c r="P1758" s="147" t="s">
        <v>830</v>
      </c>
      <c r="Q1758" s="147">
        <v>194</v>
      </c>
      <c r="R1758" s="147"/>
      <c r="S1758" s="147" t="s">
        <v>2760</v>
      </c>
      <c r="T1758" s="147">
        <v>0</v>
      </c>
      <c r="U1758" s="147" t="s">
        <v>2761</v>
      </c>
      <c r="V1758" s="147" t="s">
        <v>2559</v>
      </c>
    </row>
    <row r="1759" spans="16:22" x14ac:dyDescent="0.25">
      <c r="P1759" s="147" t="s">
        <v>830</v>
      </c>
      <c r="Q1759" s="147">
        <v>194</v>
      </c>
      <c r="R1759" s="147"/>
      <c r="S1759" s="147" t="s">
        <v>2762</v>
      </c>
      <c r="T1759" s="147">
        <v>0</v>
      </c>
      <c r="U1759" s="147" t="s">
        <v>2763</v>
      </c>
      <c r="V1759" s="147" t="s">
        <v>2559</v>
      </c>
    </row>
    <row r="1760" spans="16:22" x14ac:dyDescent="0.25">
      <c r="P1760" s="147" t="s">
        <v>830</v>
      </c>
      <c r="Q1760" s="147">
        <v>194</v>
      </c>
      <c r="R1760" s="147"/>
      <c r="S1760" s="147" t="s">
        <v>2764</v>
      </c>
      <c r="T1760" s="147">
        <v>0</v>
      </c>
      <c r="U1760" s="147" t="s">
        <v>2765</v>
      </c>
      <c r="V1760" s="147" t="s">
        <v>2559</v>
      </c>
    </row>
    <row r="1761" spans="16:22" x14ac:dyDescent="0.25">
      <c r="P1761" s="147" t="s">
        <v>830</v>
      </c>
      <c r="Q1761" s="147">
        <v>194</v>
      </c>
      <c r="R1761" s="147"/>
      <c r="S1761" s="147" t="s">
        <v>2477</v>
      </c>
      <c r="T1761" s="147">
        <v>0</v>
      </c>
      <c r="U1761" s="147" t="s">
        <v>2478</v>
      </c>
      <c r="V1761" s="147" t="s">
        <v>2559</v>
      </c>
    </row>
    <row r="1762" spans="16:22" x14ac:dyDescent="0.25">
      <c r="P1762" s="147" t="s">
        <v>830</v>
      </c>
      <c r="Q1762" s="147">
        <v>194</v>
      </c>
      <c r="R1762" s="147"/>
      <c r="S1762" s="147" t="s">
        <v>2766</v>
      </c>
      <c r="T1762" s="147">
        <v>0</v>
      </c>
      <c r="U1762" s="147" t="s">
        <v>2767</v>
      </c>
      <c r="V1762" s="147" t="s">
        <v>2559</v>
      </c>
    </row>
    <row r="1763" spans="16:22" x14ac:dyDescent="0.25">
      <c r="P1763" s="147" t="s">
        <v>830</v>
      </c>
      <c r="Q1763" s="147">
        <v>194</v>
      </c>
      <c r="R1763" s="147"/>
      <c r="S1763" s="147" t="s">
        <v>2070</v>
      </c>
      <c r="T1763" s="147">
        <v>0</v>
      </c>
      <c r="U1763" s="147" t="s">
        <v>2071</v>
      </c>
      <c r="V1763" s="147" t="s">
        <v>2559</v>
      </c>
    </row>
    <row r="1764" spans="16:22" x14ac:dyDescent="0.25">
      <c r="P1764" s="147" t="s">
        <v>830</v>
      </c>
      <c r="Q1764" s="147">
        <v>194</v>
      </c>
      <c r="R1764" s="147"/>
      <c r="S1764" s="147" t="s">
        <v>2080</v>
      </c>
      <c r="T1764" s="147">
        <v>0</v>
      </c>
      <c r="U1764" s="147" t="s">
        <v>2081</v>
      </c>
      <c r="V1764" s="147" t="s">
        <v>2559</v>
      </c>
    </row>
    <row r="1765" spans="16:22" x14ac:dyDescent="0.25">
      <c r="P1765" s="147" t="s">
        <v>830</v>
      </c>
      <c r="Q1765" s="147">
        <v>194</v>
      </c>
      <c r="R1765" s="147"/>
      <c r="S1765" s="147" t="s">
        <v>2481</v>
      </c>
      <c r="T1765" s="147">
        <v>0</v>
      </c>
      <c r="U1765" s="147" t="s">
        <v>2482</v>
      </c>
      <c r="V1765" s="147" t="s">
        <v>2559</v>
      </c>
    </row>
    <row r="1766" spans="16:22" x14ac:dyDescent="0.25">
      <c r="P1766" s="147" t="s">
        <v>830</v>
      </c>
      <c r="Q1766" s="147">
        <v>194</v>
      </c>
      <c r="R1766" s="147"/>
      <c r="S1766" s="147" t="s">
        <v>2768</v>
      </c>
      <c r="T1766" s="147">
        <v>0</v>
      </c>
      <c r="U1766" s="147" t="s">
        <v>2769</v>
      </c>
      <c r="V1766" s="147" t="s">
        <v>2559</v>
      </c>
    </row>
    <row r="1767" spans="16:22" x14ac:dyDescent="0.25">
      <c r="P1767" s="147" t="s">
        <v>830</v>
      </c>
      <c r="Q1767" s="147">
        <v>194</v>
      </c>
      <c r="R1767" s="147"/>
      <c r="S1767" s="147" t="s">
        <v>2770</v>
      </c>
      <c r="T1767" s="147">
        <v>0</v>
      </c>
      <c r="U1767" s="147" t="s">
        <v>2771</v>
      </c>
      <c r="V1767" s="147" t="s">
        <v>2559</v>
      </c>
    </row>
    <row r="1768" spans="16:22" x14ac:dyDescent="0.25">
      <c r="P1768" s="147" t="s">
        <v>830</v>
      </c>
      <c r="Q1768" s="147">
        <v>194</v>
      </c>
      <c r="R1768" s="147"/>
      <c r="S1768" s="147" t="s">
        <v>2772</v>
      </c>
      <c r="T1768" s="147">
        <v>0</v>
      </c>
      <c r="U1768" s="147" t="s">
        <v>2773</v>
      </c>
      <c r="V1768" s="147" t="s">
        <v>2559</v>
      </c>
    </row>
    <row r="1769" spans="16:22" x14ac:dyDescent="0.25">
      <c r="P1769" s="147" t="s">
        <v>830</v>
      </c>
      <c r="Q1769" s="147">
        <v>194</v>
      </c>
      <c r="R1769" s="147"/>
      <c r="S1769" s="147" t="s">
        <v>2487</v>
      </c>
      <c r="T1769" s="147">
        <v>0</v>
      </c>
      <c r="U1769" s="147" t="s">
        <v>2488</v>
      </c>
      <c r="V1769" s="147" t="s">
        <v>2559</v>
      </c>
    </row>
    <row r="1770" spans="16:22" x14ac:dyDescent="0.25">
      <c r="P1770" s="147" t="s">
        <v>830</v>
      </c>
      <c r="Q1770" s="147">
        <v>194</v>
      </c>
      <c r="R1770" s="147"/>
      <c r="S1770" s="147" t="s">
        <v>2086</v>
      </c>
      <c r="T1770" s="147">
        <v>0</v>
      </c>
      <c r="U1770" s="147" t="s">
        <v>2087</v>
      </c>
      <c r="V1770" s="147" t="s">
        <v>2559</v>
      </c>
    </row>
    <row r="1771" spans="16:22" x14ac:dyDescent="0.25">
      <c r="P1771" s="147" t="s">
        <v>830</v>
      </c>
      <c r="Q1771" s="147">
        <v>194</v>
      </c>
      <c r="R1771" s="147"/>
      <c r="S1771" s="147" t="s">
        <v>2088</v>
      </c>
      <c r="T1771" s="147">
        <v>0</v>
      </c>
      <c r="U1771" s="147" t="s">
        <v>2089</v>
      </c>
      <c r="V1771" s="147" t="s">
        <v>2559</v>
      </c>
    </row>
    <row r="1772" spans="16:22" x14ac:dyDescent="0.25">
      <c r="P1772" s="147" t="s">
        <v>830</v>
      </c>
      <c r="Q1772" s="147">
        <v>194</v>
      </c>
      <c r="R1772" s="147"/>
      <c r="S1772" s="147" t="s">
        <v>2774</v>
      </c>
      <c r="T1772" s="147">
        <v>0</v>
      </c>
      <c r="U1772" s="147" t="s">
        <v>2775</v>
      </c>
      <c r="V1772" s="147" t="s">
        <v>2559</v>
      </c>
    </row>
    <row r="1773" spans="16:22" x14ac:dyDescent="0.25">
      <c r="P1773" s="147" t="s">
        <v>830</v>
      </c>
      <c r="Q1773" s="147">
        <v>194</v>
      </c>
      <c r="R1773" s="147"/>
      <c r="S1773" s="147" t="s">
        <v>2094</v>
      </c>
      <c r="T1773" s="147">
        <v>0</v>
      </c>
      <c r="U1773" s="147" t="s">
        <v>2095</v>
      </c>
      <c r="V1773" s="147" t="s">
        <v>2559</v>
      </c>
    </row>
    <row r="1774" spans="16:22" x14ac:dyDescent="0.25">
      <c r="P1774" s="147" t="s">
        <v>830</v>
      </c>
      <c r="Q1774" s="147">
        <v>194</v>
      </c>
      <c r="R1774" s="147"/>
      <c r="S1774" s="147" t="s">
        <v>2776</v>
      </c>
      <c r="T1774" s="147">
        <v>0</v>
      </c>
      <c r="U1774" s="147" t="s">
        <v>2777</v>
      </c>
      <c r="V1774" s="147" t="s">
        <v>2559</v>
      </c>
    </row>
    <row r="1775" spans="16:22" x14ac:dyDescent="0.25">
      <c r="P1775" s="147" t="s">
        <v>830</v>
      </c>
      <c r="Q1775" s="147">
        <v>194</v>
      </c>
      <c r="R1775" s="147"/>
      <c r="S1775" s="147" t="s">
        <v>2778</v>
      </c>
      <c r="T1775" s="147">
        <v>0</v>
      </c>
      <c r="U1775" s="147" t="s">
        <v>2779</v>
      </c>
      <c r="V1775" s="147" t="s">
        <v>2559</v>
      </c>
    </row>
    <row r="1776" spans="16:22" x14ac:dyDescent="0.25">
      <c r="P1776" s="147" t="s">
        <v>830</v>
      </c>
      <c r="Q1776" s="147">
        <v>194</v>
      </c>
      <c r="R1776" s="147"/>
      <c r="S1776" s="147" t="s">
        <v>2780</v>
      </c>
      <c r="T1776" s="147">
        <v>0</v>
      </c>
      <c r="U1776" s="147" t="s">
        <v>2781</v>
      </c>
      <c r="V1776" s="147" t="s">
        <v>2559</v>
      </c>
    </row>
    <row r="1777" spans="16:22" x14ac:dyDescent="0.25">
      <c r="P1777" s="147" t="s">
        <v>830</v>
      </c>
      <c r="Q1777" s="147">
        <v>194</v>
      </c>
      <c r="R1777" s="147"/>
      <c r="S1777" s="147" t="s">
        <v>2782</v>
      </c>
      <c r="T1777" s="147">
        <v>0</v>
      </c>
      <c r="U1777" s="147" t="s">
        <v>2783</v>
      </c>
      <c r="V1777" s="147" t="s">
        <v>2559</v>
      </c>
    </row>
    <row r="1778" spans="16:22" x14ac:dyDescent="0.25">
      <c r="P1778" s="147" t="s">
        <v>830</v>
      </c>
      <c r="Q1778" s="147">
        <v>194</v>
      </c>
      <c r="R1778" s="147"/>
      <c r="S1778" s="147" t="s">
        <v>2116</v>
      </c>
      <c r="T1778" s="147">
        <v>0</v>
      </c>
      <c r="U1778" s="147" t="s">
        <v>2117</v>
      </c>
      <c r="V1778" s="147" t="s">
        <v>2559</v>
      </c>
    </row>
    <row r="1779" spans="16:22" x14ac:dyDescent="0.25">
      <c r="P1779" s="147" t="s">
        <v>830</v>
      </c>
      <c r="Q1779" s="147">
        <v>194</v>
      </c>
      <c r="R1779" s="147"/>
      <c r="S1779" s="147" t="s">
        <v>2120</v>
      </c>
      <c r="T1779" s="147">
        <v>0</v>
      </c>
      <c r="U1779" s="147" t="s">
        <v>2121</v>
      </c>
      <c r="V1779" s="147" t="s">
        <v>2559</v>
      </c>
    </row>
    <row r="1780" spans="16:22" x14ac:dyDescent="0.25">
      <c r="P1780" s="147" t="s">
        <v>830</v>
      </c>
      <c r="Q1780" s="147">
        <v>194</v>
      </c>
      <c r="R1780" s="147"/>
      <c r="S1780" s="147" t="s">
        <v>2505</v>
      </c>
      <c r="T1780" s="147">
        <v>0</v>
      </c>
      <c r="U1780" s="147" t="s">
        <v>2506</v>
      </c>
      <c r="V1780" s="147" t="s">
        <v>2559</v>
      </c>
    </row>
    <row r="1781" spans="16:22" x14ac:dyDescent="0.25">
      <c r="P1781" s="147" t="s">
        <v>830</v>
      </c>
      <c r="Q1781" s="147">
        <v>194</v>
      </c>
      <c r="R1781" s="147"/>
      <c r="S1781" s="147" t="s">
        <v>2124</v>
      </c>
      <c r="T1781" s="147">
        <v>0</v>
      </c>
      <c r="U1781" s="147" t="s">
        <v>2125</v>
      </c>
      <c r="V1781" s="147" t="s">
        <v>2559</v>
      </c>
    </row>
    <row r="1782" spans="16:22" x14ac:dyDescent="0.25">
      <c r="P1782" s="147" t="s">
        <v>830</v>
      </c>
      <c r="Q1782" s="147">
        <v>194</v>
      </c>
      <c r="R1782" s="147"/>
      <c r="S1782" s="147" t="s">
        <v>2126</v>
      </c>
      <c r="T1782" s="147">
        <v>0</v>
      </c>
      <c r="U1782" s="147" t="s">
        <v>2127</v>
      </c>
      <c r="V1782" s="147" t="s">
        <v>2559</v>
      </c>
    </row>
    <row r="1783" spans="16:22" x14ac:dyDescent="0.25">
      <c r="P1783" s="147" t="s">
        <v>830</v>
      </c>
      <c r="Q1783" s="147">
        <v>194</v>
      </c>
      <c r="R1783" s="147"/>
      <c r="S1783" s="147" t="s">
        <v>2507</v>
      </c>
      <c r="T1783" s="147">
        <v>0</v>
      </c>
      <c r="U1783" s="147" t="s">
        <v>2508</v>
      </c>
      <c r="V1783" s="147" t="s">
        <v>2559</v>
      </c>
    </row>
    <row r="1784" spans="16:22" x14ac:dyDescent="0.25">
      <c r="P1784" s="147" t="s">
        <v>830</v>
      </c>
      <c r="Q1784" s="147">
        <v>194</v>
      </c>
      <c r="R1784" s="147"/>
      <c r="S1784" s="147" t="s">
        <v>2784</v>
      </c>
      <c r="T1784" s="147">
        <v>0</v>
      </c>
      <c r="U1784" s="147" t="s">
        <v>2785</v>
      </c>
      <c r="V1784" s="147" t="s">
        <v>2559</v>
      </c>
    </row>
    <row r="1785" spans="16:22" x14ac:dyDescent="0.25">
      <c r="P1785" s="147" t="s">
        <v>830</v>
      </c>
      <c r="Q1785" s="147">
        <v>194</v>
      </c>
      <c r="R1785" s="147"/>
      <c r="S1785" s="147" t="s">
        <v>2509</v>
      </c>
      <c r="T1785" s="147">
        <v>0</v>
      </c>
      <c r="U1785" s="147" t="s">
        <v>2510</v>
      </c>
      <c r="V1785" s="147" t="s">
        <v>2559</v>
      </c>
    </row>
    <row r="1786" spans="16:22" x14ac:dyDescent="0.25">
      <c r="P1786" s="147" t="s">
        <v>830</v>
      </c>
      <c r="Q1786" s="147">
        <v>194</v>
      </c>
      <c r="R1786" s="147"/>
      <c r="S1786" s="147" t="s">
        <v>2132</v>
      </c>
      <c r="T1786" s="147">
        <v>0</v>
      </c>
      <c r="U1786" s="147" t="s">
        <v>2133</v>
      </c>
      <c r="V1786" s="147" t="s">
        <v>2559</v>
      </c>
    </row>
    <row r="1787" spans="16:22" x14ac:dyDescent="0.25">
      <c r="P1787" s="147" t="s">
        <v>830</v>
      </c>
      <c r="Q1787" s="147">
        <v>194</v>
      </c>
      <c r="R1787" s="147"/>
      <c r="S1787" s="147" t="s">
        <v>2134</v>
      </c>
      <c r="T1787" s="147">
        <v>0</v>
      </c>
      <c r="U1787" s="147" t="s">
        <v>2135</v>
      </c>
      <c r="V1787" s="147" t="s">
        <v>2559</v>
      </c>
    </row>
    <row r="1788" spans="16:22" x14ac:dyDescent="0.25">
      <c r="P1788" s="147" t="s">
        <v>830</v>
      </c>
      <c r="Q1788" s="147">
        <v>194</v>
      </c>
      <c r="R1788" s="147"/>
      <c r="S1788" s="147" t="s">
        <v>2786</v>
      </c>
      <c r="T1788" s="147">
        <v>0</v>
      </c>
      <c r="U1788" s="147" t="s">
        <v>2787</v>
      </c>
      <c r="V1788" s="147" t="s">
        <v>2559</v>
      </c>
    </row>
    <row r="1789" spans="16:22" x14ac:dyDescent="0.25">
      <c r="P1789" s="147" t="s">
        <v>830</v>
      </c>
      <c r="Q1789" s="147">
        <v>194</v>
      </c>
      <c r="R1789" s="147"/>
      <c r="S1789" s="147" t="s">
        <v>2140</v>
      </c>
      <c r="T1789" s="147">
        <v>0</v>
      </c>
      <c r="U1789" s="147" t="s">
        <v>2141</v>
      </c>
      <c r="V1789" s="147" t="s">
        <v>2559</v>
      </c>
    </row>
    <row r="1790" spans="16:22" x14ac:dyDescent="0.25">
      <c r="P1790" s="147" t="s">
        <v>830</v>
      </c>
      <c r="Q1790" s="147">
        <v>194</v>
      </c>
      <c r="R1790" s="147"/>
      <c r="S1790" s="147" t="s">
        <v>2142</v>
      </c>
      <c r="T1790" s="147">
        <v>0</v>
      </c>
      <c r="U1790" s="147" t="s">
        <v>2143</v>
      </c>
      <c r="V1790" s="147" t="s">
        <v>2559</v>
      </c>
    </row>
    <row r="1791" spans="16:22" x14ac:dyDescent="0.25">
      <c r="P1791" s="147" t="s">
        <v>830</v>
      </c>
      <c r="Q1791" s="147">
        <v>194</v>
      </c>
      <c r="R1791" s="147"/>
      <c r="S1791" s="147" t="s">
        <v>2144</v>
      </c>
      <c r="T1791" s="147">
        <v>0</v>
      </c>
      <c r="U1791" s="147" t="s">
        <v>2145</v>
      </c>
      <c r="V1791" s="147" t="s">
        <v>2559</v>
      </c>
    </row>
    <row r="1792" spans="16:22" x14ac:dyDescent="0.25">
      <c r="P1792" s="147" t="s">
        <v>830</v>
      </c>
      <c r="Q1792" s="147">
        <v>194</v>
      </c>
      <c r="R1792" s="147"/>
      <c r="S1792" s="147" t="s">
        <v>2146</v>
      </c>
      <c r="T1792" s="147">
        <v>0</v>
      </c>
      <c r="U1792" s="147" t="s">
        <v>2147</v>
      </c>
      <c r="V1792" s="147" t="s">
        <v>2559</v>
      </c>
    </row>
    <row r="1793" spans="16:22" x14ac:dyDescent="0.25">
      <c r="P1793" s="147" t="s">
        <v>830</v>
      </c>
      <c r="Q1793" s="147">
        <v>194</v>
      </c>
      <c r="R1793" s="147"/>
      <c r="S1793" s="147" t="s">
        <v>2513</v>
      </c>
      <c r="T1793" s="147">
        <v>0</v>
      </c>
      <c r="U1793" s="147" t="s">
        <v>2514</v>
      </c>
      <c r="V1793" s="147" t="s">
        <v>2559</v>
      </c>
    </row>
    <row r="1794" spans="16:22" x14ac:dyDescent="0.25">
      <c r="P1794" s="147" t="s">
        <v>830</v>
      </c>
      <c r="Q1794" s="147">
        <v>194</v>
      </c>
      <c r="R1794" s="147"/>
      <c r="S1794" s="147" t="s">
        <v>2788</v>
      </c>
      <c r="T1794" s="147">
        <v>0</v>
      </c>
      <c r="U1794" s="147" t="s">
        <v>2789</v>
      </c>
      <c r="V1794" s="147" t="s">
        <v>2559</v>
      </c>
    </row>
    <row r="1795" spans="16:22" x14ac:dyDescent="0.25">
      <c r="P1795" s="147" t="s">
        <v>830</v>
      </c>
      <c r="Q1795" s="147">
        <v>194</v>
      </c>
      <c r="R1795" s="147"/>
      <c r="S1795" s="147" t="s">
        <v>2152</v>
      </c>
      <c r="T1795" s="147">
        <v>0</v>
      </c>
      <c r="U1795" s="147" t="s">
        <v>2153</v>
      </c>
      <c r="V1795" s="147" t="s">
        <v>2559</v>
      </c>
    </row>
    <row r="1796" spans="16:22" x14ac:dyDescent="0.25">
      <c r="P1796" s="147" t="s">
        <v>830</v>
      </c>
      <c r="Q1796" s="147">
        <v>194</v>
      </c>
      <c r="R1796" s="147"/>
      <c r="S1796" s="147" t="s">
        <v>2156</v>
      </c>
      <c r="T1796" s="147">
        <v>0</v>
      </c>
      <c r="U1796" s="147" t="s">
        <v>2157</v>
      </c>
      <c r="V1796" s="147" t="s">
        <v>2559</v>
      </c>
    </row>
    <row r="1797" spans="16:22" x14ac:dyDescent="0.25">
      <c r="P1797" s="147" t="s">
        <v>830</v>
      </c>
      <c r="Q1797" s="147">
        <v>194</v>
      </c>
      <c r="R1797" s="147"/>
      <c r="S1797" s="147" t="s">
        <v>2158</v>
      </c>
      <c r="T1797" s="147">
        <v>0</v>
      </c>
      <c r="U1797" s="147" t="s">
        <v>2159</v>
      </c>
      <c r="V1797" s="147" t="s">
        <v>2559</v>
      </c>
    </row>
    <row r="1798" spans="16:22" x14ac:dyDescent="0.25">
      <c r="P1798" s="147" t="s">
        <v>830</v>
      </c>
      <c r="Q1798" s="147">
        <v>194</v>
      </c>
      <c r="R1798" s="147"/>
      <c r="S1798" s="147" t="s">
        <v>2790</v>
      </c>
      <c r="T1798" s="147">
        <v>0</v>
      </c>
      <c r="U1798" s="147" t="s">
        <v>2791</v>
      </c>
      <c r="V1798" s="147" t="s">
        <v>2559</v>
      </c>
    </row>
    <row r="1799" spans="16:22" x14ac:dyDescent="0.25">
      <c r="P1799" s="147" t="s">
        <v>830</v>
      </c>
      <c r="Q1799" s="147">
        <v>194</v>
      </c>
      <c r="R1799" s="147"/>
      <c r="S1799" s="147" t="s">
        <v>2160</v>
      </c>
      <c r="T1799" s="147">
        <v>0</v>
      </c>
      <c r="U1799" s="147" t="s">
        <v>2161</v>
      </c>
      <c r="V1799" s="147" t="s">
        <v>2559</v>
      </c>
    </row>
    <row r="1800" spans="16:22" x14ac:dyDescent="0.25">
      <c r="P1800" s="147" t="s">
        <v>830</v>
      </c>
      <c r="Q1800" s="147">
        <v>194</v>
      </c>
      <c r="R1800" s="147"/>
      <c r="S1800" s="147" t="s">
        <v>2168</v>
      </c>
      <c r="T1800" s="147">
        <v>0</v>
      </c>
      <c r="U1800" s="147" t="s">
        <v>2169</v>
      </c>
      <c r="V1800" s="147" t="s">
        <v>2559</v>
      </c>
    </row>
    <row r="1801" spans="16:22" x14ac:dyDescent="0.25">
      <c r="P1801" s="147" t="s">
        <v>830</v>
      </c>
      <c r="Q1801" s="147">
        <v>194</v>
      </c>
      <c r="R1801" s="147"/>
      <c r="S1801" s="147" t="s">
        <v>2792</v>
      </c>
      <c r="T1801" s="147">
        <v>0</v>
      </c>
      <c r="U1801" s="147" t="s">
        <v>2793</v>
      </c>
      <c r="V1801" s="147" t="s">
        <v>2559</v>
      </c>
    </row>
    <row r="1802" spans="16:22" x14ac:dyDescent="0.25">
      <c r="P1802" s="147" t="s">
        <v>830</v>
      </c>
      <c r="Q1802" s="147">
        <v>194</v>
      </c>
      <c r="R1802" s="147"/>
      <c r="S1802" s="147" t="s">
        <v>2172</v>
      </c>
      <c r="T1802" s="147">
        <v>0</v>
      </c>
      <c r="U1802" s="147" t="s">
        <v>2173</v>
      </c>
      <c r="V1802" s="147" t="s">
        <v>2559</v>
      </c>
    </row>
    <row r="1803" spans="16:22" x14ac:dyDescent="0.25">
      <c r="P1803" s="147" t="s">
        <v>830</v>
      </c>
      <c r="Q1803" s="147">
        <v>194</v>
      </c>
      <c r="R1803" s="147"/>
      <c r="S1803" s="147" t="s">
        <v>2176</v>
      </c>
      <c r="T1803" s="147">
        <v>0</v>
      </c>
      <c r="U1803" s="147" t="s">
        <v>2177</v>
      </c>
      <c r="V1803" s="147" t="s">
        <v>2559</v>
      </c>
    </row>
    <row r="1804" spans="16:22" x14ac:dyDescent="0.25">
      <c r="P1804" s="147" t="s">
        <v>830</v>
      </c>
      <c r="Q1804" s="147">
        <v>194</v>
      </c>
      <c r="R1804" s="147"/>
      <c r="S1804" s="147" t="s">
        <v>2178</v>
      </c>
      <c r="T1804" s="147">
        <v>0</v>
      </c>
      <c r="U1804" s="147" t="s">
        <v>2179</v>
      </c>
      <c r="V1804" s="147" t="s">
        <v>2559</v>
      </c>
    </row>
    <row r="1805" spans="16:22" x14ac:dyDescent="0.25">
      <c r="P1805" s="147" t="s">
        <v>830</v>
      </c>
      <c r="Q1805" s="147">
        <v>194</v>
      </c>
      <c r="R1805" s="147"/>
      <c r="S1805" s="147" t="s">
        <v>2182</v>
      </c>
      <c r="T1805" s="147">
        <v>0</v>
      </c>
      <c r="U1805" s="147" t="s">
        <v>2183</v>
      </c>
      <c r="V1805" s="147" t="s">
        <v>2559</v>
      </c>
    </row>
    <row r="1806" spans="16:22" x14ac:dyDescent="0.25">
      <c r="P1806" s="147" t="s">
        <v>830</v>
      </c>
      <c r="Q1806" s="147">
        <v>194</v>
      </c>
      <c r="R1806" s="147"/>
      <c r="S1806" s="147" t="s">
        <v>2794</v>
      </c>
      <c r="T1806" s="147">
        <v>0</v>
      </c>
      <c r="U1806" s="147" t="s">
        <v>2795</v>
      </c>
      <c r="V1806" s="147" t="s">
        <v>2559</v>
      </c>
    </row>
    <row r="1807" spans="16:22" x14ac:dyDescent="0.25">
      <c r="P1807" s="147" t="s">
        <v>830</v>
      </c>
      <c r="Q1807" s="147">
        <v>194</v>
      </c>
      <c r="R1807" s="147"/>
      <c r="S1807" s="147" t="s">
        <v>2525</v>
      </c>
      <c r="T1807" s="147">
        <v>0</v>
      </c>
      <c r="U1807" s="147" t="s">
        <v>2526</v>
      </c>
      <c r="V1807" s="147" t="s">
        <v>2559</v>
      </c>
    </row>
    <row r="1808" spans="16:22" x14ac:dyDescent="0.25">
      <c r="P1808" s="147" t="s">
        <v>830</v>
      </c>
      <c r="Q1808" s="147">
        <v>194</v>
      </c>
      <c r="R1808" s="147"/>
      <c r="S1808" s="147" t="s">
        <v>2186</v>
      </c>
      <c r="T1808" s="147">
        <v>0</v>
      </c>
      <c r="U1808" s="147" t="s">
        <v>2187</v>
      </c>
      <c r="V1808" s="147" t="s">
        <v>2559</v>
      </c>
    </row>
    <row r="1809" spans="16:22" x14ac:dyDescent="0.25">
      <c r="P1809" s="147" t="s">
        <v>830</v>
      </c>
      <c r="Q1809" s="147">
        <v>194</v>
      </c>
      <c r="R1809" s="147"/>
      <c r="S1809" s="147" t="s">
        <v>2192</v>
      </c>
      <c r="T1809" s="147">
        <v>0</v>
      </c>
      <c r="U1809" s="147" t="s">
        <v>2193</v>
      </c>
      <c r="V1809" s="147" t="s">
        <v>2559</v>
      </c>
    </row>
    <row r="1810" spans="16:22" x14ac:dyDescent="0.25">
      <c r="P1810" s="147" t="s">
        <v>830</v>
      </c>
      <c r="Q1810" s="147">
        <v>194</v>
      </c>
      <c r="R1810" s="147"/>
      <c r="S1810" s="147" t="s">
        <v>2527</v>
      </c>
      <c r="T1810" s="147">
        <v>0</v>
      </c>
      <c r="U1810" s="147" t="s">
        <v>2528</v>
      </c>
      <c r="V1810" s="147" t="s">
        <v>2559</v>
      </c>
    </row>
    <row r="1811" spans="16:22" x14ac:dyDescent="0.25">
      <c r="P1811" s="147" t="s">
        <v>830</v>
      </c>
      <c r="Q1811" s="147">
        <v>194</v>
      </c>
      <c r="R1811" s="147"/>
      <c r="S1811" s="147" t="s">
        <v>2796</v>
      </c>
      <c r="T1811" s="147">
        <v>0</v>
      </c>
      <c r="U1811" s="147" t="s">
        <v>2797</v>
      </c>
      <c r="V1811" s="147" t="s">
        <v>2559</v>
      </c>
    </row>
    <row r="1812" spans="16:22" x14ac:dyDescent="0.25">
      <c r="P1812" s="147" t="s">
        <v>830</v>
      </c>
      <c r="Q1812" s="147">
        <v>194</v>
      </c>
      <c r="R1812" s="147"/>
      <c r="S1812" s="147" t="s">
        <v>2798</v>
      </c>
      <c r="T1812" s="147">
        <v>0</v>
      </c>
      <c r="U1812" s="147" t="s">
        <v>2799</v>
      </c>
      <c r="V1812" s="147" t="s">
        <v>2559</v>
      </c>
    </row>
    <row r="1813" spans="16:22" x14ac:dyDescent="0.25">
      <c r="P1813" s="147" t="s">
        <v>830</v>
      </c>
      <c r="Q1813" s="147">
        <v>194</v>
      </c>
      <c r="R1813" s="147"/>
      <c r="S1813" s="147" t="s">
        <v>2208</v>
      </c>
      <c r="T1813" s="147">
        <v>0</v>
      </c>
      <c r="U1813" s="147" t="s">
        <v>2209</v>
      </c>
      <c r="V1813" s="147" t="s">
        <v>2559</v>
      </c>
    </row>
    <row r="1814" spans="16:22" x14ac:dyDescent="0.25">
      <c r="P1814" s="147" t="s">
        <v>830</v>
      </c>
      <c r="Q1814" s="147">
        <v>194</v>
      </c>
      <c r="R1814" s="147"/>
      <c r="S1814" s="147" t="s">
        <v>2533</v>
      </c>
      <c r="T1814" s="147">
        <v>0</v>
      </c>
      <c r="U1814" s="147" t="s">
        <v>2534</v>
      </c>
      <c r="V1814" s="147" t="s">
        <v>2559</v>
      </c>
    </row>
    <row r="1815" spans="16:22" x14ac:dyDescent="0.25">
      <c r="P1815" s="147" t="s">
        <v>830</v>
      </c>
      <c r="Q1815" s="147">
        <v>194</v>
      </c>
      <c r="R1815" s="147"/>
      <c r="S1815" s="147" t="s">
        <v>2214</v>
      </c>
      <c r="T1815" s="147">
        <v>0</v>
      </c>
      <c r="U1815" s="147" t="s">
        <v>2215</v>
      </c>
      <c r="V1815" s="147" t="s">
        <v>2559</v>
      </c>
    </row>
    <row r="1816" spans="16:22" x14ac:dyDescent="0.25">
      <c r="P1816" s="147" t="s">
        <v>830</v>
      </c>
      <c r="Q1816" s="147">
        <v>194</v>
      </c>
      <c r="R1816" s="147"/>
      <c r="S1816" s="147" t="s">
        <v>2216</v>
      </c>
      <c r="T1816" s="147">
        <v>0</v>
      </c>
      <c r="U1816" s="147" t="s">
        <v>2217</v>
      </c>
      <c r="V1816" s="147" t="s">
        <v>2559</v>
      </c>
    </row>
    <row r="1817" spans="16:22" x14ac:dyDescent="0.25">
      <c r="P1817" s="147" t="s">
        <v>830</v>
      </c>
      <c r="Q1817" s="147">
        <v>194</v>
      </c>
      <c r="R1817" s="147"/>
      <c r="S1817" s="147" t="s">
        <v>2218</v>
      </c>
      <c r="T1817" s="147">
        <v>0</v>
      </c>
      <c r="U1817" s="147" t="s">
        <v>2219</v>
      </c>
      <c r="V1817" s="147" t="s">
        <v>2559</v>
      </c>
    </row>
    <row r="1818" spans="16:22" x14ac:dyDescent="0.25">
      <c r="P1818" s="147" t="s">
        <v>830</v>
      </c>
      <c r="Q1818" s="147">
        <v>194</v>
      </c>
      <c r="R1818" s="147"/>
      <c r="S1818" s="147" t="s">
        <v>2220</v>
      </c>
      <c r="T1818" s="147">
        <v>0</v>
      </c>
      <c r="U1818" s="147" t="s">
        <v>2221</v>
      </c>
      <c r="V1818" s="147" t="s">
        <v>2559</v>
      </c>
    </row>
    <row r="1819" spans="16:22" x14ac:dyDescent="0.25">
      <c r="P1819" s="147" t="s">
        <v>830</v>
      </c>
      <c r="Q1819" s="147">
        <v>194</v>
      </c>
      <c r="R1819" s="147"/>
      <c r="S1819" s="147" t="s">
        <v>2222</v>
      </c>
      <c r="T1819" s="147">
        <v>0</v>
      </c>
      <c r="U1819" s="147" t="s">
        <v>2223</v>
      </c>
      <c r="V1819" s="147" t="s">
        <v>2559</v>
      </c>
    </row>
    <row r="1820" spans="16:22" x14ac:dyDescent="0.25">
      <c r="P1820" s="147" t="s">
        <v>830</v>
      </c>
      <c r="Q1820" s="147">
        <v>194</v>
      </c>
      <c r="R1820" s="147"/>
      <c r="S1820" s="147" t="s">
        <v>2224</v>
      </c>
      <c r="T1820" s="147">
        <v>0</v>
      </c>
      <c r="U1820" s="147" t="s">
        <v>2225</v>
      </c>
      <c r="V1820" s="147" t="s">
        <v>2559</v>
      </c>
    </row>
    <row r="1821" spans="16:22" x14ac:dyDescent="0.25">
      <c r="P1821" s="147" t="s">
        <v>830</v>
      </c>
      <c r="Q1821" s="147">
        <v>194</v>
      </c>
      <c r="R1821" s="147"/>
      <c r="S1821" s="147" t="s">
        <v>2800</v>
      </c>
      <c r="T1821" s="147">
        <v>0</v>
      </c>
      <c r="U1821" s="147" t="s">
        <v>2801</v>
      </c>
      <c r="V1821" s="147" t="s">
        <v>2559</v>
      </c>
    </row>
    <row r="1822" spans="16:22" x14ac:dyDescent="0.25">
      <c r="P1822" s="147" t="s">
        <v>830</v>
      </c>
      <c r="Q1822" s="147">
        <v>194</v>
      </c>
      <c r="R1822" s="147"/>
      <c r="S1822" s="147" t="s">
        <v>2232</v>
      </c>
      <c r="T1822" s="147">
        <v>0</v>
      </c>
      <c r="U1822" s="147" t="s">
        <v>2233</v>
      </c>
      <c r="V1822" s="147" t="s">
        <v>2559</v>
      </c>
    </row>
    <row r="1823" spans="16:22" x14ac:dyDescent="0.25">
      <c r="P1823" s="147" t="s">
        <v>830</v>
      </c>
      <c r="Q1823" s="147">
        <v>194</v>
      </c>
      <c r="R1823" s="147"/>
      <c r="S1823" s="147" t="s">
        <v>2234</v>
      </c>
      <c r="T1823" s="147">
        <v>0</v>
      </c>
      <c r="U1823" s="147" t="s">
        <v>2235</v>
      </c>
      <c r="V1823" s="147" t="s">
        <v>2559</v>
      </c>
    </row>
    <row r="1824" spans="16:22" x14ac:dyDescent="0.25">
      <c r="P1824" s="147" t="s">
        <v>830</v>
      </c>
      <c r="Q1824" s="147">
        <v>194</v>
      </c>
      <c r="R1824" s="147"/>
      <c r="S1824" s="147" t="s">
        <v>2236</v>
      </c>
      <c r="T1824" s="147">
        <v>0</v>
      </c>
      <c r="U1824" s="147" t="s">
        <v>2237</v>
      </c>
      <c r="V1824" s="147" t="s">
        <v>2559</v>
      </c>
    </row>
    <row r="1825" spans="16:22" x14ac:dyDescent="0.25">
      <c r="P1825" s="147" t="s">
        <v>830</v>
      </c>
      <c r="Q1825" s="147">
        <v>194</v>
      </c>
      <c r="R1825" s="147"/>
      <c r="S1825" s="147" t="s">
        <v>2535</v>
      </c>
      <c r="T1825" s="147">
        <v>0</v>
      </c>
      <c r="U1825" s="147" t="s">
        <v>2536</v>
      </c>
      <c r="V1825" s="147" t="s">
        <v>2559</v>
      </c>
    </row>
    <row r="1826" spans="16:22" x14ac:dyDescent="0.25">
      <c r="P1826" s="147" t="s">
        <v>830</v>
      </c>
      <c r="Q1826" s="147">
        <v>194</v>
      </c>
      <c r="R1826" s="147"/>
      <c r="S1826" s="147" t="s">
        <v>2238</v>
      </c>
      <c r="T1826" s="147">
        <v>0</v>
      </c>
      <c r="U1826" s="147" t="s">
        <v>2239</v>
      </c>
      <c r="V1826" s="147" t="s">
        <v>2559</v>
      </c>
    </row>
    <row r="1827" spans="16:22" x14ac:dyDescent="0.25">
      <c r="P1827" s="147" t="s">
        <v>830</v>
      </c>
      <c r="Q1827" s="147">
        <v>194</v>
      </c>
      <c r="R1827" s="147"/>
      <c r="S1827" s="147" t="s">
        <v>2240</v>
      </c>
      <c r="T1827" s="147">
        <v>0</v>
      </c>
      <c r="U1827" s="147" t="s">
        <v>2241</v>
      </c>
      <c r="V1827" s="147" t="s">
        <v>2559</v>
      </c>
    </row>
    <row r="1828" spans="16:22" x14ac:dyDescent="0.25">
      <c r="P1828" s="147" t="s">
        <v>830</v>
      </c>
      <c r="Q1828" s="147">
        <v>194</v>
      </c>
      <c r="R1828" s="147"/>
      <c r="S1828" s="147" t="s">
        <v>2244</v>
      </c>
      <c r="T1828" s="147">
        <v>0</v>
      </c>
      <c r="U1828" s="147" t="s">
        <v>2245</v>
      </c>
      <c r="V1828" s="147" t="s">
        <v>2559</v>
      </c>
    </row>
    <row r="1829" spans="16:22" x14ac:dyDescent="0.25">
      <c r="P1829" s="147" t="s">
        <v>830</v>
      </c>
      <c r="Q1829" s="147">
        <v>194</v>
      </c>
      <c r="R1829" s="147"/>
      <c r="S1829" s="147" t="s">
        <v>2802</v>
      </c>
      <c r="T1829" s="147">
        <v>0</v>
      </c>
      <c r="U1829" s="147" t="s">
        <v>2803</v>
      </c>
      <c r="V1829" s="147" t="s">
        <v>2559</v>
      </c>
    </row>
    <row r="1830" spans="16:22" x14ac:dyDescent="0.25">
      <c r="P1830" s="147" t="s">
        <v>830</v>
      </c>
      <c r="Q1830" s="147">
        <v>194</v>
      </c>
      <c r="R1830" s="147"/>
      <c r="S1830" s="147" t="s">
        <v>2246</v>
      </c>
      <c r="T1830" s="147">
        <v>0</v>
      </c>
      <c r="U1830" s="147" t="s">
        <v>2247</v>
      </c>
      <c r="V1830" s="147" t="s">
        <v>2559</v>
      </c>
    </row>
    <row r="1831" spans="16:22" x14ac:dyDescent="0.25">
      <c r="P1831" s="147" t="s">
        <v>830</v>
      </c>
      <c r="Q1831" s="147">
        <v>194</v>
      </c>
      <c r="R1831" s="147"/>
      <c r="S1831" s="147" t="s">
        <v>2248</v>
      </c>
      <c r="T1831" s="147">
        <v>0</v>
      </c>
      <c r="U1831" s="147" t="s">
        <v>2249</v>
      </c>
      <c r="V1831" s="147" t="s">
        <v>2559</v>
      </c>
    </row>
    <row r="1832" spans="16:22" x14ac:dyDescent="0.25">
      <c r="P1832" s="147" t="s">
        <v>830</v>
      </c>
      <c r="Q1832" s="147">
        <v>194</v>
      </c>
      <c r="R1832" s="147"/>
      <c r="S1832" s="147" t="s">
        <v>2250</v>
      </c>
      <c r="T1832" s="147">
        <v>0</v>
      </c>
      <c r="U1832" s="147" t="s">
        <v>2251</v>
      </c>
      <c r="V1832" s="147" t="s">
        <v>2559</v>
      </c>
    </row>
    <row r="1833" spans="16:22" x14ac:dyDescent="0.25">
      <c r="P1833" s="147" t="s">
        <v>830</v>
      </c>
      <c r="Q1833" s="147">
        <v>194</v>
      </c>
      <c r="R1833" s="147"/>
      <c r="S1833" s="147" t="s">
        <v>2804</v>
      </c>
      <c r="T1833" s="147">
        <v>0</v>
      </c>
      <c r="U1833" s="147" t="s">
        <v>2805</v>
      </c>
      <c r="V1833" s="147" t="s">
        <v>2559</v>
      </c>
    </row>
    <row r="1834" spans="16:22" x14ac:dyDescent="0.25">
      <c r="P1834" s="147" t="s">
        <v>830</v>
      </c>
      <c r="Q1834" s="147">
        <v>194</v>
      </c>
      <c r="R1834" s="147"/>
      <c r="S1834" s="147" t="s">
        <v>2537</v>
      </c>
      <c r="T1834" s="147">
        <v>0</v>
      </c>
      <c r="U1834" s="147" t="s">
        <v>2538</v>
      </c>
      <c r="V1834" s="147" t="s">
        <v>2559</v>
      </c>
    </row>
    <row r="1835" spans="16:22" x14ac:dyDescent="0.25">
      <c r="P1835" s="147" t="s">
        <v>830</v>
      </c>
      <c r="Q1835" s="147">
        <v>194</v>
      </c>
      <c r="R1835" s="147"/>
      <c r="S1835" s="147" t="s">
        <v>2256</v>
      </c>
      <c r="T1835" s="147">
        <v>0</v>
      </c>
      <c r="U1835" s="147" t="s">
        <v>2257</v>
      </c>
      <c r="V1835" s="147" t="s">
        <v>2559</v>
      </c>
    </row>
    <row r="1836" spans="16:22" x14ac:dyDescent="0.25">
      <c r="P1836" s="147" t="s">
        <v>830</v>
      </c>
      <c r="Q1836" s="147">
        <v>194</v>
      </c>
      <c r="R1836" s="147"/>
      <c r="S1836" s="147" t="s">
        <v>2806</v>
      </c>
      <c r="T1836" s="147">
        <v>0</v>
      </c>
      <c r="U1836" s="147" t="s">
        <v>2807</v>
      </c>
      <c r="V1836" s="147" t="s">
        <v>2559</v>
      </c>
    </row>
    <row r="1837" spans="16:22" x14ac:dyDescent="0.25">
      <c r="P1837" s="147" t="s">
        <v>830</v>
      </c>
      <c r="Q1837" s="147">
        <v>194</v>
      </c>
      <c r="R1837" s="147"/>
      <c r="S1837" s="147" t="s">
        <v>2543</v>
      </c>
      <c r="T1837" s="147">
        <v>0</v>
      </c>
      <c r="U1837" s="147" t="s">
        <v>2544</v>
      </c>
      <c r="V1837" s="147" t="s">
        <v>2559</v>
      </c>
    </row>
    <row r="1838" spans="16:22" x14ac:dyDescent="0.25">
      <c r="P1838" s="147" t="s">
        <v>830</v>
      </c>
      <c r="Q1838" s="147">
        <v>194</v>
      </c>
      <c r="R1838" s="147"/>
      <c r="S1838" s="147" t="s">
        <v>2260</v>
      </c>
      <c r="T1838" s="147">
        <v>0</v>
      </c>
      <c r="U1838" s="147" t="s">
        <v>2261</v>
      </c>
      <c r="V1838" s="147" t="s">
        <v>2559</v>
      </c>
    </row>
    <row r="1839" spans="16:22" x14ac:dyDescent="0.25">
      <c r="P1839" s="147" t="s">
        <v>830</v>
      </c>
      <c r="Q1839" s="147">
        <v>194</v>
      </c>
      <c r="R1839" s="147"/>
      <c r="S1839" s="147" t="s">
        <v>2264</v>
      </c>
      <c r="T1839" s="147">
        <v>0</v>
      </c>
      <c r="U1839" s="147" t="s">
        <v>2265</v>
      </c>
      <c r="V1839" s="147" t="s">
        <v>2559</v>
      </c>
    </row>
    <row r="1840" spans="16:22" x14ac:dyDescent="0.25">
      <c r="P1840" s="147" t="s">
        <v>830</v>
      </c>
      <c r="Q1840" s="147">
        <v>194</v>
      </c>
      <c r="R1840" s="147"/>
      <c r="S1840" s="147" t="s">
        <v>2266</v>
      </c>
      <c r="T1840" s="147">
        <v>0</v>
      </c>
      <c r="U1840" s="147" t="s">
        <v>2267</v>
      </c>
      <c r="V1840" s="147" t="s">
        <v>2559</v>
      </c>
    </row>
    <row r="1841" spans="16:22" x14ac:dyDescent="0.25">
      <c r="P1841" s="147" t="s">
        <v>830</v>
      </c>
      <c r="Q1841" s="147">
        <v>194</v>
      </c>
      <c r="R1841" s="147"/>
      <c r="S1841" s="147" t="s">
        <v>2551</v>
      </c>
      <c r="T1841" s="147">
        <v>0</v>
      </c>
      <c r="U1841" s="147" t="s">
        <v>2552</v>
      </c>
      <c r="V1841" s="147" t="s">
        <v>2559</v>
      </c>
    </row>
    <row r="1842" spans="16:22" x14ac:dyDescent="0.25">
      <c r="P1842" s="147" t="s">
        <v>830</v>
      </c>
      <c r="Q1842" s="147">
        <v>194</v>
      </c>
      <c r="R1842" s="147"/>
      <c r="S1842" s="147" t="s">
        <v>2808</v>
      </c>
      <c r="T1842" s="147">
        <v>0</v>
      </c>
      <c r="U1842" s="147" t="s">
        <v>2809</v>
      </c>
      <c r="V1842" s="147" t="s">
        <v>2559</v>
      </c>
    </row>
    <row r="1843" spans="16:22" x14ac:dyDescent="0.25">
      <c r="P1843" s="147" t="s">
        <v>830</v>
      </c>
      <c r="Q1843" s="147">
        <v>194</v>
      </c>
      <c r="R1843" s="147"/>
      <c r="S1843" s="147" t="s">
        <v>2268</v>
      </c>
      <c r="T1843" s="147">
        <v>0</v>
      </c>
      <c r="U1843" s="147" t="s">
        <v>2269</v>
      </c>
      <c r="V1843" s="147" t="s">
        <v>2559</v>
      </c>
    </row>
    <row r="1844" spans="16:22" x14ac:dyDescent="0.25">
      <c r="P1844" s="147" t="s">
        <v>830</v>
      </c>
      <c r="Q1844" s="147">
        <v>194</v>
      </c>
      <c r="R1844" s="147"/>
      <c r="S1844" s="147" t="s">
        <v>2270</v>
      </c>
      <c r="T1844" s="147">
        <v>0</v>
      </c>
      <c r="U1844" s="147" t="s">
        <v>2271</v>
      </c>
      <c r="V1844" s="147" t="s">
        <v>2559</v>
      </c>
    </row>
    <row r="1845" spans="16:22" x14ac:dyDescent="0.25">
      <c r="P1845" s="147" t="s">
        <v>830</v>
      </c>
      <c r="Q1845" s="147">
        <v>194</v>
      </c>
      <c r="R1845" s="147"/>
      <c r="S1845" s="147" t="s">
        <v>2272</v>
      </c>
      <c r="T1845" s="147">
        <v>0</v>
      </c>
      <c r="U1845" s="147" t="s">
        <v>2273</v>
      </c>
      <c r="V1845" s="147" t="s">
        <v>2559</v>
      </c>
    </row>
    <row r="1846" spans="16:22" x14ac:dyDescent="0.25">
      <c r="P1846" s="147" t="s">
        <v>830</v>
      </c>
      <c r="Q1846" s="147">
        <v>194</v>
      </c>
      <c r="R1846" s="147"/>
      <c r="S1846" s="147" t="s">
        <v>2274</v>
      </c>
      <c r="T1846" s="147">
        <v>0</v>
      </c>
      <c r="U1846" s="147" t="s">
        <v>2275</v>
      </c>
      <c r="V1846" s="147" t="s">
        <v>2559</v>
      </c>
    </row>
    <row r="1847" spans="16:22" x14ac:dyDescent="0.25">
      <c r="P1847" s="147" t="s">
        <v>830</v>
      </c>
      <c r="Q1847" s="147">
        <v>194</v>
      </c>
      <c r="R1847" s="147"/>
      <c r="S1847" s="147" t="s">
        <v>2810</v>
      </c>
      <c r="T1847" s="147">
        <v>0</v>
      </c>
      <c r="U1847" s="147" t="s">
        <v>2811</v>
      </c>
      <c r="V1847" s="147" t="s">
        <v>2559</v>
      </c>
    </row>
    <row r="1848" spans="16:22" x14ac:dyDescent="0.25">
      <c r="P1848" s="147" t="s">
        <v>830</v>
      </c>
      <c r="Q1848" s="147">
        <v>194</v>
      </c>
      <c r="R1848" s="147"/>
      <c r="S1848" s="147" t="s">
        <v>2812</v>
      </c>
      <c r="T1848" s="147">
        <v>0</v>
      </c>
      <c r="U1848" s="147" t="s">
        <v>2813</v>
      </c>
      <c r="V1848" s="147" t="s">
        <v>2559</v>
      </c>
    </row>
    <row r="1849" spans="16:22" x14ac:dyDescent="0.25">
      <c r="P1849" s="147" t="s">
        <v>830</v>
      </c>
      <c r="Q1849" s="147">
        <v>194</v>
      </c>
      <c r="R1849" s="147"/>
      <c r="S1849" s="147" t="s">
        <v>2555</v>
      </c>
      <c r="T1849" s="147">
        <v>0</v>
      </c>
      <c r="U1849" s="147" t="s">
        <v>2556</v>
      </c>
      <c r="V1849" s="147" t="s">
        <v>2559</v>
      </c>
    </row>
    <row r="1850" spans="16:22" x14ac:dyDescent="0.25">
      <c r="P1850" s="147" t="s">
        <v>830</v>
      </c>
      <c r="Q1850" s="147">
        <v>194</v>
      </c>
      <c r="R1850" s="147"/>
      <c r="S1850" s="147" t="s">
        <v>2284</v>
      </c>
      <c r="T1850" s="147">
        <v>0</v>
      </c>
      <c r="U1850" s="147" t="s">
        <v>2285</v>
      </c>
      <c r="V1850" s="147" t="s">
        <v>2559</v>
      </c>
    </row>
    <row r="1851" spans="16:22" x14ac:dyDescent="0.25">
      <c r="P1851" s="147" t="s">
        <v>830</v>
      </c>
      <c r="Q1851" s="147">
        <v>194</v>
      </c>
      <c r="R1851" s="147"/>
      <c r="S1851" s="147" t="s">
        <v>2557</v>
      </c>
      <c r="T1851" s="147">
        <v>0</v>
      </c>
      <c r="U1851" s="147" t="s">
        <v>2558</v>
      </c>
      <c r="V1851" s="147" t="s">
        <v>2559</v>
      </c>
    </row>
    <row r="1852" spans="16:22" x14ac:dyDescent="0.25">
      <c r="P1852" s="147" t="s">
        <v>830</v>
      </c>
      <c r="Q1852" s="147">
        <v>194</v>
      </c>
      <c r="R1852" s="147"/>
      <c r="S1852" s="147" t="s">
        <v>2286</v>
      </c>
      <c r="T1852" s="147">
        <v>0</v>
      </c>
      <c r="U1852" s="147" t="s">
        <v>2287</v>
      </c>
      <c r="V1852" s="147" t="s">
        <v>2559</v>
      </c>
    </row>
    <row r="1853" spans="16:22" x14ac:dyDescent="0.25">
      <c r="P1853" s="147" t="s">
        <v>830</v>
      </c>
      <c r="Q1853" s="147">
        <v>194</v>
      </c>
      <c r="R1853" s="147"/>
      <c r="S1853" s="147" t="s">
        <v>2296</v>
      </c>
      <c r="T1853" s="147">
        <v>0</v>
      </c>
      <c r="U1853" s="147" t="s">
        <v>2297</v>
      </c>
      <c r="V1853" s="147" t="s">
        <v>2559</v>
      </c>
    </row>
    <row r="1854" spans="16:22" x14ac:dyDescent="0.25">
      <c r="P1854" s="147" t="s">
        <v>830</v>
      </c>
      <c r="Q1854" s="147">
        <v>195</v>
      </c>
      <c r="R1854" s="147"/>
      <c r="S1854" s="147" t="s">
        <v>2298</v>
      </c>
      <c r="T1854" s="147">
        <v>0</v>
      </c>
      <c r="U1854" s="147" t="s">
        <v>2299</v>
      </c>
      <c r="V1854" s="147" t="s">
        <v>2814</v>
      </c>
    </row>
    <row r="1855" spans="16:22" x14ac:dyDescent="0.25">
      <c r="P1855" s="147" t="s">
        <v>830</v>
      </c>
      <c r="Q1855" s="147">
        <v>195</v>
      </c>
      <c r="R1855" s="147"/>
      <c r="S1855" s="147" t="s">
        <v>2815</v>
      </c>
      <c r="T1855" s="147">
        <v>0</v>
      </c>
      <c r="U1855" s="147" t="s">
        <v>2816</v>
      </c>
      <c r="V1855" s="147" t="s">
        <v>2814</v>
      </c>
    </row>
    <row r="1856" spans="16:22" x14ac:dyDescent="0.25">
      <c r="P1856" s="147" t="s">
        <v>830</v>
      </c>
      <c r="Q1856" s="147">
        <v>195</v>
      </c>
      <c r="R1856" s="147"/>
      <c r="S1856" s="147" t="s">
        <v>965</v>
      </c>
      <c r="T1856" s="147">
        <v>0</v>
      </c>
      <c r="U1856" s="147" t="s">
        <v>966</v>
      </c>
      <c r="V1856" s="147" t="s">
        <v>2814</v>
      </c>
    </row>
    <row r="1857" spans="16:22" x14ac:dyDescent="0.25">
      <c r="P1857" s="147" t="s">
        <v>830</v>
      </c>
      <c r="Q1857" s="147">
        <v>195</v>
      </c>
      <c r="R1857" s="147"/>
      <c r="S1857" s="147" t="s">
        <v>974</v>
      </c>
      <c r="T1857" s="147">
        <v>0</v>
      </c>
      <c r="U1857" s="147" t="s">
        <v>975</v>
      </c>
      <c r="V1857" s="147" t="s">
        <v>2814</v>
      </c>
    </row>
    <row r="1858" spans="16:22" x14ac:dyDescent="0.25">
      <c r="P1858" s="147" t="s">
        <v>830</v>
      </c>
      <c r="Q1858" s="147">
        <v>195</v>
      </c>
      <c r="R1858" s="147"/>
      <c r="S1858" s="147" t="s">
        <v>976</v>
      </c>
      <c r="T1858" s="147">
        <v>0</v>
      </c>
      <c r="U1858" s="147" t="s">
        <v>977</v>
      </c>
      <c r="V1858" s="147" t="s">
        <v>2814</v>
      </c>
    </row>
    <row r="1859" spans="16:22" x14ac:dyDescent="0.25">
      <c r="P1859" s="147" t="s">
        <v>830</v>
      </c>
      <c r="Q1859" s="147">
        <v>195</v>
      </c>
      <c r="R1859" s="147"/>
      <c r="S1859" s="147" t="s">
        <v>978</v>
      </c>
      <c r="T1859" s="147">
        <v>0</v>
      </c>
      <c r="U1859" s="147" t="s">
        <v>979</v>
      </c>
      <c r="V1859" s="147" t="s">
        <v>2814</v>
      </c>
    </row>
    <row r="1860" spans="16:22" x14ac:dyDescent="0.25">
      <c r="P1860" s="147" t="s">
        <v>830</v>
      </c>
      <c r="Q1860" s="147">
        <v>195</v>
      </c>
      <c r="R1860" s="147"/>
      <c r="S1860" s="147" t="s">
        <v>980</v>
      </c>
      <c r="T1860" s="147">
        <v>0</v>
      </c>
      <c r="U1860" s="147" t="s">
        <v>981</v>
      </c>
      <c r="V1860" s="147" t="s">
        <v>2814</v>
      </c>
    </row>
    <row r="1861" spans="16:22" x14ac:dyDescent="0.25">
      <c r="P1861" s="147" t="s">
        <v>830</v>
      </c>
      <c r="Q1861" s="147">
        <v>195</v>
      </c>
      <c r="R1861" s="147"/>
      <c r="S1861" s="147" t="s">
        <v>982</v>
      </c>
      <c r="T1861" s="147">
        <v>0</v>
      </c>
      <c r="U1861" s="147" t="s">
        <v>983</v>
      </c>
      <c r="V1861" s="147" t="s">
        <v>2814</v>
      </c>
    </row>
    <row r="1862" spans="16:22" x14ac:dyDescent="0.25">
      <c r="P1862" s="147" t="s">
        <v>830</v>
      </c>
      <c r="Q1862" s="147">
        <v>195</v>
      </c>
      <c r="R1862" s="147"/>
      <c r="S1862" s="147" t="s">
        <v>984</v>
      </c>
      <c r="T1862" s="147">
        <v>0</v>
      </c>
      <c r="U1862" s="147" t="s">
        <v>985</v>
      </c>
      <c r="V1862" s="147" t="s">
        <v>2814</v>
      </c>
    </row>
    <row r="1863" spans="16:22" x14ac:dyDescent="0.25">
      <c r="P1863" s="147" t="s">
        <v>830</v>
      </c>
      <c r="Q1863" s="147">
        <v>195</v>
      </c>
      <c r="R1863" s="147"/>
      <c r="S1863" s="147" t="s">
        <v>2303</v>
      </c>
      <c r="T1863" s="147">
        <v>0</v>
      </c>
      <c r="U1863" s="147" t="s">
        <v>2304</v>
      </c>
      <c r="V1863" s="147" t="s">
        <v>2814</v>
      </c>
    </row>
    <row r="1864" spans="16:22" x14ac:dyDescent="0.25">
      <c r="P1864" s="147" t="s">
        <v>830</v>
      </c>
      <c r="Q1864" s="147">
        <v>195</v>
      </c>
      <c r="R1864" s="147"/>
      <c r="S1864" s="147" t="s">
        <v>986</v>
      </c>
      <c r="T1864" s="147">
        <v>0</v>
      </c>
      <c r="U1864" s="147" t="s">
        <v>987</v>
      </c>
      <c r="V1864" s="147" t="s">
        <v>2814</v>
      </c>
    </row>
    <row r="1865" spans="16:22" x14ac:dyDescent="0.25">
      <c r="P1865" s="147" t="s">
        <v>830</v>
      </c>
      <c r="Q1865" s="147">
        <v>195</v>
      </c>
      <c r="R1865" s="147"/>
      <c r="S1865" s="147" t="s">
        <v>988</v>
      </c>
      <c r="T1865" s="147">
        <v>0</v>
      </c>
      <c r="U1865" s="147" t="s">
        <v>989</v>
      </c>
      <c r="V1865" s="147" t="s">
        <v>2814</v>
      </c>
    </row>
    <row r="1866" spans="16:22" x14ac:dyDescent="0.25">
      <c r="P1866" s="147" t="s">
        <v>830</v>
      </c>
      <c r="Q1866" s="147">
        <v>195</v>
      </c>
      <c r="R1866" s="147"/>
      <c r="S1866" s="147" t="s">
        <v>990</v>
      </c>
      <c r="T1866" s="147">
        <v>0</v>
      </c>
      <c r="U1866" s="147" t="s">
        <v>991</v>
      </c>
      <c r="V1866" s="147" t="s">
        <v>2814</v>
      </c>
    </row>
    <row r="1867" spans="16:22" x14ac:dyDescent="0.25">
      <c r="P1867" s="147" t="s">
        <v>830</v>
      </c>
      <c r="Q1867" s="147">
        <v>195</v>
      </c>
      <c r="R1867" s="147"/>
      <c r="S1867" s="147" t="s">
        <v>992</v>
      </c>
      <c r="T1867" s="147">
        <v>0</v>
      </c>
      <c r="U1867" s="147" t="s">
        <v>993</v>
      </c>
      <c r="V1867" s="147" t="s">
        <v>2814</v>
      </c>
    </row>
    <row r="1868" spans="16:22" x14ac:dyDescent="0.25">
      <c r="P1868" s="147" t="s">
        <v>830</v>
      </c>
      <c r="Q1868" s="147">
        <v>195</v>
      </c>
      <c r="R1868" s="147"/>
      <c r="S1868" s="147" t="s">
        <v>2560</v>
      </c>
      <c r="T1868" s="147">
        <v>0</v>
      </c>
      <c r="U1868" s="147" t="s">
        <v>2561</v>
      </c>
      <c r="V1868" s="147" t="s">
        <v>2814</v>
      </c>
    </row>
    <row r="1869" spans="16:22" x14ac:dyDescent="0.25">
      <c r="P1869" s="147" t="s">
        <v>830</v>
      </c>
      <c r="Q1869" s="147">
        <v>195</v>
      </c>
      <c r="R1869" s="147"/>
      <c r="S1869" s="147" t="s">
        <v>994</v>
      </c>
      <c r="T1869" s="147">
        <v>0</v>
      </c>
      <c r="U1869" s="147" t="s">
        <v>995</v>
      </c>
      <c r="V1869" s="147" t="s">
        <v>2814</v>
      </c>
    </row>
    <row r="1870" spans="16:22" x14ac:dyDescent="0.25">
      <c r="P1870" s="147" t="s">
        <v>830</v>
      </c>
      <c r="Q1870" s="147">
        <v>195</v>
      </c>
      <c r="R1870" s="147"/>
      <c r="S1870" s="147" t="s">
        <v>996</v>
      </c>
      <c r="T1870" s="147">
        <v>0</v>
      </c>
      <c r="U1870" s="147" t="s">
        <v>997</v>
      </c>
      <c r="V1870" s="147" t="s">
        <v>2814</v>
      </c>
    </row>
    <row r="1871" spans="16:22" x14ac:dyDescent="0.25">
      <c r="P1871" s="147" t="s">
        <v>830</v>
      </c>
      <c r="Q1871" s="147">
        <v>195</v>
      </c>
      <c r="R1871" s="147"/>
      <c r="S1871" s="147" t="s">
        <v>2562</v>
      </c>
      <c r="T1871" s="147">
        <v>0</v>
      </c>
      <c r="U1871" s="147" t="s">
        <v>2563</v>
      </c>
      <c r="V1871" s="147" t="s">
        <v>2814</v>
      </c>
    </row>
    <row r="1872" spans="16:22" x14ac:dyDescent="0.25">
      <c r="P1872" s="147" t="s">
        <v>830</v>
      </c>
      <c r="Q1872" s="147">
        <v>195</v>
      </c>
      <c r="R1872" s="147"/>
      <c r="S1872" s="147" t="s">
        <v>998</v>
      </c>
      <c r="T1872" s="147">
        <v>0</v>
      </c>
      <c r="U1872" s="147" t="s">
        <v>999</v>
      </c>
      <c r="V1872" s="147" t="s">
        <v>2814</v>
      </c>
    </row>
    <row r="1873" spans="16:22" x14ac:dyDescent="0.25">
      <c r="P1873" s="147" t="s">
        <v>830</v>
      </c>
      <c r="Q1873" s="147">
        <v>195</v>
      </c>
      <c r="R1873" s="147"/>
      <c r="S1873" s="147" t="s">
        <v>1000</v>
      </c>
      <c r="T1873" s="147">
        <v>0</v>
      </c>
      <c r="U1873" s="147" t="s">
        <v>1001</v>
      </c>
      <c r="V1873" s="147" t="s">
        <v>2814</v>
      </c>
    </row>
    <row r="1874" spans="16:22" x14ac:dyDescent="0.25">
      <c r="P1874" s="147" t="s">
        <v>830</v>
      </c>
      <c r="Q1874" s="147">
        <v>195</v>
      </c>
      <c r="R1874" s="147"/>
      <c r="S1874" s="147" t="s">
        <v>1002</v>
      </c>
      <c r="T1874" s="147">
        <v>0</v>
      </c>
      <c r="U1874" s="147" t="s">
        <v>1003</v>
      </c>
      <c r="V1874" s="147" t="s">
        <v>2814</v>
      </c>
    </row>
    <row r="1875" spans="16:22" x14ac:dyDescent="0.25">
      <c r="P1875" s="147" t="s">
        <v>830</v>
      </c>
      <c r="Q1875" s="147">
        <v>195</v>
      </c>
      <c r="R1875" s="147"/>
      <c r="S1875" s="147" t="s">
        <v>1008</v>
      </c>
      <c r="T1875" s="147">
        <v>0</v>
      </c>
      <c r="U1875" s="147" t="s">
        <v>1009</v>
      </c>
      <c r="V1875" s="147" t="s">
        <v>2814</v>
      </c>
    </row>
    <row r="1876" spans="16:22" x14ac:dyDescent="0.25">
      <c r="P1876" s="147" t="s">
        <v>830</v>
      </c>
      <c r="Q1876" s="147">
        <v>195</v>
      </c>
      <c r="R1876" s="147"/>
      <c r="S1876" s="147" t="s">
        <v>1010</v>
      </c>
      <c r="T1876" s="147">
        <v>0</v>
      </c>
      <c r="U1876" s="147" t="s">
        <v>1011</v>
      </c>
      <c r="V1876" s="147" t="s">
        <v>2814</v>
      </c>
    </row>
    <row r="1877" spans="16:22" x14ac:dyDescent="0.25">
      <c r="P1877" s="147" t="s">
        <v>830</v>
      </c>
      <c r="Q1877" s="147">
        <v>195</v>
      </c>
      <c r="R1877" s="147"/>
      <c r="S1877" s="147" t="s">
        <v>1012</v>
      </c>
      <c r="T1877" s="147">
        <v>0</v>
      </c>
      <c r="U1877" s="147" t="s">
        <v>1013</v>
      </c>
      <c r="V1877" s="147" t="s">
        <v>2814</v>
      </c>
    </row>
    <row r="1878" spans="16:22" x14ac:dyDescent="0.25">
      <c r="P1878" s="147" t="s">
        <v>830</v>
      </c>
      <c r="Q1878" s="147">
        <v>195</v>
      </c>
      <c r="R1878" s="147"/>
      <c r="S1878" s="147" t="s">
        <v>1014</v>
      </c>
      <c r="T1878" s="147">
        <v>0</v>
      </c>
      <c r="U1878" s="147" t="s">
        <v>1015</v>
      </c>
      <c r="V1878" s="147" t="s">
        <v>2814</v>
      </c>
    </row>
    <row r="1879" spans="16:22" x14ac:dyDescent="0.25">
      <c r="P1879" s="147" t="s">
        <v>830</v>
      </c>
      <c r="Q1879" s="147">
        <v>195</v>
      </c>
      <c r="R1879" s="147"/>
      <c r="S1879" s="147" t="s">
        <v>1016</v>
      </c>
      <c r="T1879" s="147">
        <v>0</v>
      </c>
      <c r="U1879" s="147" t="s">
        <v>1017</v>
      </c>
      <c r="V1879" s="147" t="s">
        <v>2814</v>
      </c>
    </row>
    <row r="1880" spans="16:22" x14ac:dyDescent="0.25">
      <c r="P1880" s="147" t="s">
        <v>830</v>
      </c>
      <c r="Q1880" s="147">
        <v>195</v>
      </c>
      <c r="R1880" s="147"/>
      <c r="S1880" s="147" t="s">
        <v>1018</v>
      </c>
      <c r="T1880" s="147">
        <v>0</v>
      </c>
      <c r="U1880" s="147" t="s">
        <v>1019</v>
      </c>
      <c r="V1880" s="147" t="s">
        <v>2814</v>
      </c>
    </row>
    <row r="1881" spans="16:22" x14ac:dyDescent="0.25">
      <c r="P1881" s="147" t="s">
        <v>830</v>
      </c>
      <c r="Q1881" s="147">
        <v>195</v>
      </c>
      <c r="R1881" s="147"/>
      <c r="S1881" s="147" t="s">
        <v>1020</v>
      </c>
      <c r="T1881" s="147">
        <v>0</v>
      </c>
      <c r="U1881" s="147" t="s">
        <v>1021</v>
      </c>
      <c r="V1881" s="147" t="s">
        <v>2814</v>
      </c>
    </row>
    <row r="1882" spans="16:22" x14ac:dyDescent="0.25">
      <c r="P1882" s="147" t="s">
        <v>830</v>
      </c>
      <c r="Q1882" s="147">
        <v>195</v>
      </c>
      <c r="R1882" s="147"/>
      <c r="S1882" s="147" t="s">
        <v>1022</v>
      </c>
      <c r="T1882" s="147">
        <v>0</v>
      </c>
      <c r="U1882" s="147" t="s">
        <v>1023</v>
      </c>
      <c r="V1882" s="147" t="s">
        <v>2814</v>
      </c>
    </row>
    <row r="1883" spans="16:22" x14ac:dyDescent="0.25">
      <c r="P1883" s="147" t="s">
        <v>830</v>
      </c>
      <c r="Q1883" s="147">
        <v>195</v>
      </c>
      <c r="R1883" s="147"/>
      <c r="S1883" s="147" t="s">
        <v>1024</v>
      </c>
      <c r="T1883" s="147">
        <v>0</v>
      </c>
      <c r="U1883" s="147" t="s">
        <v>1025</v>
      </c>
      <c r="V1883" s="147" t="s">
        <v>2814</v>
      </c>
    </row>
    <row r="1884" spans="16:22" x14ac:dyDescent="0.25">
      <c r="P1884" s="147" t="s">
        <v>830</v>
      </c>
      <c r="Q1884" s="147">
        <v>195</v>
      </c>
      <c r="R1884" s="147"/>
      <c r="S1884" s="147" t="s">
        <v>1026</v>
      </c>
      <c r="T1884" s="147">
        <v>0</v>
      </c>
      <c r="U1884" s="147" t="s">
        <v>1027</v>
      </c>
      <c r="V1884" s="147" t="s">
        <v>2814</v>
      </c>
    </row>
    <row r="1885" spans="16:22" x14ac:dyDescent="0.25">
      <c r="P1885" s="147" t="s">
        <v>830</v>
      </c>
      <c r="Q1885" s="147">
        <v>195</v>
      </c>
      <c r="R1885" s="147"/>
      <c r="S1885" s="147" t="s">
        <v>1028</v>
      </c>
      <c r="T1885" s="147">
        <v>0</v>
      </c>
      <c r="U1885" s="147" t="s">
        <v>1029</v>
      </c>
      <c r="V1885" s="147" t="s">
        <v>2814</v>
      </c>
    </row>
    <row r="1886" spans="16:22" x14ac:dyDescent="0.25">
      <c r="P1886" s="147" t="s">
        <v>830</v>
      </c>
      <c r="Q1886" s="147">
        <v>195</v>
      </c>
      <c r="R1886" s="147"/>
      <c r="S1886" s="147" t="s">
        <v>1030</v>
      </c>
      <c r="T1886" s="147">
        <v>0</v>
      </c>
      <c r="U1886" s="147" t="s">
        <v>1031</v>
      </c>
      <c r="V1886" s="147" t="s">
        <v>2814</v>
      </c>
    </row>
    <row r="1887" spans="16:22" x14ac:dyDescent="0.25">
      <c r="P1887" s="147" t="s">
        <v>830</v>
      </c>
      <c r="Q1887" s="147">
        <v>195</v>
      </c>
      <c r="R1887" s="147"/>
      <c r="S1887" s="147" t="s">
        <v>2817</v>
      </c>
      <c r="T1887" s="147">
        <v>0</v>
      </c>
      <c r="U1887" s="147" t="s">
        <v>2818</v>
      </c>
      <c r="V1887" s="147" t="s">
        <v>2814</v>
      </c>
    </row>
    <row r="1888" spans="16:22" x14ac:dyDescent="0.25">
      <c r="P1888" s="147" t="s">
        <v>830</v>
      </c>
      <c r="Q1888" s="147">
        <v>195</v>
      </c>
      <c r="R1888" s="147"/>
      <c r="S1888" s="147" t="s">
        <v>1032</v>
      </c>
      <c r="T1888" s="147">
        <v>0</v>
      </c>
      <c r="U1888" s="147" t="s">
        <v>1033</v>
      </c>
      <c r="V1888" s="147" t="s">
        <v>2814</v>
      </c>
    </row>
    <row r="1889" spans="16:22" x14ac:dyDescent="0.25">
      <c r="P1889" s="147" t="s">
        <v>830</v>
      </c>
      <c r="Q1889" s="147">
        <v>195</v>
      </c>
      <c r="R1889" s="147"/>
      <c r="S1889" s="147" t="s">
        <v>1034</v>
      </c>
      <c r="T1889" s="147">
        <v>0</v>
      </c>
      <c r="U1889" s="147" t="s">
        <v>1035</v>
      </c>
      <c r="V1889" s="147" t="s">
        <v>2814</v>
      </c>
    </row>
    <row r="1890" spans="16:22" x14ac:dyDescent="0.25">
      <c r="P1890" s="147" t="s">
        <v>830</v>
      </c>
      <c r="Q1890" s="147">
        <v>195</v>
      </c>
      <c r="R1890" s="147"/>
      <c r="S1890" s="147" t="s">
        <v>1036</v>
      </c>
      <c r="T1890" s="147">
        <v>0</v>
      </c>
      <c r="U1890" s="147" t="s">
        <v>1037</v>
      </c>
      <c r="V1890" s="147" t="s">
        <v>2814</v>
      </c>
    </row>
    <row r="1891" spans="16:22" x14ac:dyDescent="0.25">
      <c r="P1891" s="147" t="s">
        <v>830</v>
      </c>
      <c r="Q1891" s="147">
        <v>195</v>
      </c>
      <c r="R1891" s="147"/>
      <c r="S1891" s="147" t="s">
        <v>1038</v>
      </c>
      <c r="T1891" s="147">
        <v>0</v>
      </c>
      <c r="U1891" s="147" t="s">
        <v>1039</v>
      </c>
      <c r="V1891" s="147" t="s">
        <v>2814</v>
      </c>
    </row>
    <row r="1892" spans="16:22" x14ac:dyDescent="0.25">
      <c r="P1892" s="147" t="s">
        <v>830</v>
      </c>
      <c r="Q1892" s="147">
        <v>195</v>
      </c>
      <c r="R1892" s="147"/>
      <c r="S1892" s="147" t="s">
        <v>1040</v>
      </c>
      <c r="T1892" s="147">
        <v>0</v>
      </c>
      <c r="U1892" s="147" t="s">
        <v>1041</v>
      </c>
      <c r="V1892" s="147" t="s">
        <v>2814</v>
      </c>
    </row>
    <row r="1893" spans="16:22" x14ac:dyDescent="0.25">
      <c r="P1893" s="147" t="s">
        <v>830</v>
      </c>
      <c r="Q1893" s="147">
        <v>195</v>
      </c>
      <c r="R1893" s="147"/>
      <c r="S1893" s="147" t="s">
        <v>1042</v>
      </c>
      <c r="T1893" s="147">
        <v>0</v>
      </c>
      <c r="U1893" s="147" t="s">
        <v>1043</v>
      </c>
      <c r="V1893" s="147" t="s">
        <v>2814</v>
      </c>
    </row>
    <row r="1894" spans="16:22" x14ac:dyDescent="0.25">
      <c r="P1894" s="147" t="s">
        <v>830</v>
      </c>
      <c r="Q1894" s="147">
        <v>195</v>
      </c>
      <c r="R1894" s="147"/>
      <c r="S1894" s="147" t="s">
        <v>1044</v>
      </c>
      <c r="T1894" s="147">
        <v>0</v>
      </c>
      <c r="U1894" s="147" t="s">
        <v>1045</v>
      </c>
      <c r="V1894" s="147" t="s">
        <v>2814</v>
      </c>
    </row>
    <row r="1895" spans="16:22" x14ac:dyDescent="0.25">
      <c r="P1895" s="147" t="s">
        <v>830</v>
      </c>
      <c r="Q1895" s="147">
        <v>195</v>
      </c>
      <c r="R1895" s="147"/>
      <c r="S1895" s="147" t="s">
        <v>1046</v>
      </c>
      <c r="T1895" s="147">
        <v>0</v>
      </c>
      <c r="U1895" s="147" t="s">
        <v>1047</v>
      </c>
      <c r="V1895" s="147" t="s">
        <v>2814</v>
      </c>
    </row>
    <row r="1896" spans="16:22" x14ac:dyDescent="0.25">
      <c r="P1896" s="147" t="s">
        <v>830</v>
      </c>
      <c r="Q1896" s="147">
        <v>195</v>
      </c>
      <c r="R1896" s="147"/>
      <c r="S1896" s="147" t="s">
        <v>1048</v>
      </c>
      <c r="T1896" s="147">
        <v>0</v>
      </c>
      <c r="U1896" s="147" t="s">
        <v>1049</v>
      </c>
      <c r="V1896" s="147" t="s">
        <v>2814</v>
      </c>
    </row>
    <row r="1897" spans="16:22" x14ac:dyDescent="0.25">
      <c r="P1897" s="147" t="s">
        <v>830</v>
      </c>
      <c r="Q1897" s="147">
        <v>195</v>
      </c>
      <c r="R1897" s="147"/>
      <c r="S1897" s="147" t="s">
        <v>1050</v>
      </c>
      <c r="T1897" s="147">
        <v>0</v>
      </c>
      <c r="U1897" s="147" t="s">
        <v>1051</v>
      </c>
      <c r="V1897" s="147" t="s">
        <v>2814</v>
      </c>
    </row>
    <row r="1898" spans="16:22" x14ac:dyDescent="0.25">
      <c r="P1898" s="147" t="s">
        <v>830</v>
      </c>
      <c r="Q1898" s="147">
        <v>195</v>
      </c>
      <c r="R1898" s="147"/>
      <c r="S1898" s="147" t="s">
        <v>1052</v>
      </c>
      <c r="T1898" s="147">
        <v>0</v>
      </c>
      <c r="U1898" s="147" t="s">
        <v>1053</v>
      </c>
      <c r="V1898" s="147" t="s">
        <v>2814</v>
      </c>
    </row>
    <row r="1899" spans="16:22" x14ac:dyDescent="0.25">
      <c r="P1899" s="147" t="s">
        <v>830</v>
      </c>
      <c r="Q1899" s="147">
        <v>195</v>
      </c>
      <c r="R1899" s="147"/>
      <c r="S1899" s="147" t="s">
        <v>1054</v>
      </c>
      <c r="T1899" s="147">
        <v>0</v>
      </c>
      <c r="U1899" s="147" t="s">
        <v>1055</v>
      </c>
      <c r="V1899" s="147" t="s">
        <v>2814</v>
      </c>
    </row>
    <row r="1900" spans="16:22" x14ac:dyDescent="0.25">
      <c r="P1900" s="147" t="s">
        <v>830</v>
      </c>
      <c r="Q1900" s="147">
        <v>195</v>
      </c>
      <c r="R1900" s="147"/>
      <c r="S1900" s="147" t="s">
        <v>1056</v>
      </c>
      <c r="T1900" s="147">
        <v>0</v>
      </c>
      <c r="U1900" s="147" t="s">
        <v>1057</v>
      </c>
      <c r="V1900" s="147" t="s">
        <v>2814</v>
      </c>
    </row>
    <row r="1901" spans="16:22" x14ac:dyDescent="0.25">
      <c r="P1901" s="147" t="s">
        <v>830</v>
      </c>
      <c r="Q1901" s="147">
        <v>195</v>
      </c>
      <c r="R1901" s="147"/>
      <c r="S1901" s="147" t="s">
        <v>1058</v>
      </c>
      <c r="T1901" s="147">
        <v>0</v>
      </c>
      <c r="U1901" s="147" t="s">
        <v>1059</v>
      </c>
      <c r="V1901" s="147" t="s">
        <v>2814</v>
      </c>
    </row>
    <row r="1902" spans="16:22" x14ac:dyDescent="0.25">
      <c r="P1902" s="147" t="s">
        <v>830</v>
      </c>
      <c r="Q1902" s="147">
        <v>195</v>
      </c>
      <c r="R1902" s="147"/>
      <c r="S1902" s="147" t="s">
        <v>1060</v>
      </c>
      <c r="T1902" s="147">
        <v>0</v>
      </c>
      <c r="U1902" s="147" t="s">
        <v>1061</v>
      </c>
      <c r="V1902" s="147" t="s">
        <v>2814</v>
      </c>
    </row>
    <row r="1903" spans="16:22" x14ac:dyDescent="0.25">
      <c r="P1903" s="147" t="s">
        <v>830</v>
      </c>
      <c r="Q1903" s="147">
        <v>195</v>
      </c>
      <c r="R1903" s="147"/>
      <c r="S1903" s="147" t="s">
        <v>1062</v>
      </c>
      <c r="T1903" s="147">
        <v>0</v>
      </c>
      <c r="U1903" s="147" t="s">
        <v>1063</v>
      </c>
      <c r="V1903" s="147" t="s">
        <v>2814</v>
      </c>
    </row>
    <row r="1904" spans="16:22" x14ac:dyDescent="0.25">
      <c r="P1904" s="147" t="s">
        <v>830</v>
      </c>
      <c r="Q1904" s="147">
        <v>195</v>
      </c>
      <c r="R1904" s="147"/>
      <c r="S1904" s="147" t="s">
        <v>1064</v>
      </c>
      <c r="T1904" s="147">
        <v>0</v>
      </c>
      <c r="U1904" s="147" t="s">
        <v>1065</v>
      </c>
      <c r="V1904" s="147" t="s">
        <v>2814</v>
      </c>
    </row>
    <row r="1905" spans="16:22" x14ac:dyDescent="0.25">
      <c r="P1905" s="147" t="s">
        <v>830</v>
      </c>
      <c r="Q1905" s="147">
        <v>195</v>
      </c>
      <c r="R1905" s="147"/>
      <c r="S1905" s="147" t="s">
        <v>1066</v>
      </c>
      <c r="T1905" s="147">
        <v>0</v>
      </c>
      <c r="U1905" s="147" t="s">
        <v>1067</v>
      </c>
      <c r="V1905" s="147" t="s">
        <v>2814</v>
      </c>
    </row>
    <row r="1906" spans="16:22" x14ac:dyDescent="0.25">
      <c r="P1906" s="147" t="s">
        <v>830</v>
      </c>
      <c r="Q1906" s="147">
        <v>195</v>
      </c>
      <c r="R1906" s="147"/>
      <c r="S1906" s="147" t="s">
        <v>1068</v>
      </c>
      <c r="T1906" s="147">
        <v>0</v>
      </c>
      <c r="U1906" s="147" t="s">
        <v>1069</v>
      </c>
      <c r="V1906" s="147" t="s">
        <v>2814</v>
      </c>
    </row>
    <row r="1907" spans="16:22" x14ac:dyDescent="0.25">
      <c r="P1907" s="147" t="s">
        <v>830</v>
      </c>
      <c r="Q1907" s="147">
        <v>195</v>
      </c>
      <c r="R1907" s="147"/>
      <c r="S1907" s="147" t="s">
        <v>1070</v>
      </c>
      <c r="T1907" s="147">
        <v>0</v>
      </c>
      <c r="U1907" s="147" t="s">
        <v>1071</v>
      </c>
      <c r="V1907" s="147" t="s">
        <v>2814</v>
      </c>
    </row>
    <row r="1908" spans="16:22" x14ac:dyDescent="0.25">
      <c r="P1908" s="147" t="s">
        <v>830</v>
      </c>
      <c r="Q1908" s="147">
        <v>195</v>
      </c>
      <c r="R1908" s="147"/>
      <c r="S1908" s="147" t="s">
        <v>1072</v>
      </c>
      <c r="T1908" s="147">
        <v>0</v>
      </c>
      <c r="U1908" s="147" t="s">
        <v>1073</v>
      </c>
      <c r="V1908" s="147" t="s">
        <v>2814</v>
      </c>
    </row>
    <row r="1909" spans="16:22" x14ac:dyDescent="0.25">
      <c r="P1909" s="147" t="s">
        <v>830</v>
      </c>
      <c r="Q1909" s="147">
        <v>195</v>
      </c>
      <c r="R1909" s="147"/>
      <c r="S1909" s="147" t="s">
        <v>1074</v>
      </c>
      <c r="T1909" s="147">
        <v>0</v>
      </c>
      <c r="U1909" s="147" t="s">
        <v>1075</v>
      </c>
      <c r="V1909" s="147" t="s">
        <v>2814</v>
      </c>
    </row>
    <row r="1910" spans="16:22" x14ac:dyDescent="0.25">
      <c r="P1910" s="147" t="s">
        <v>830</v>
      </c>
      <c r="Q1910" s="147">
        <v>195</v>
      </c>
      <c r="R1910" s="147"/>
      <c r="S1910" s="147" t="s">
        <v>2819</v>
      </c>
      <c r="T1910" s="147">
        <v>0</v>
      </c>
      <c r="U1910" s="147" t="s">
        <v>2820</v>
      </c>
      <c r="V1910" s="147" t="s">
        <v>2814</v>
      </c>
    </row>
    <row r="1911" spans="16:22" x14ac:dyDescent="0.25">
      <c r="P1911" s="147" t="s">
        <v>830</v>
      </c>
      <c r="Q1911" s="147">
        <v>195</v>
      </c>
      <c r="R1911" s="147"/>
      <c r="S1911" s="147" t="s">
        <v>1078</v>
      </c>
      <c r="T1911" s="147">
        <v>0</v>
      </c>
      <c r="U1911" s="147" t="s">
        <v>1079</v>
      </c>
      <c r="V1911" s="147" t="s">
        <v>2814</v>
      </c>
    </row>
    <row r="1912" spans="16:22" x14ac:dyDescent="0.25">
      <c r="P1912" s="147" t="s">
        <v>830</v>
      </c>
      <c r="Q1912" s="147">
        <v>195</v>
      </c>
      <c r="R1912" s="147"/>
      <c r="S1912" s="147" t="s">
        <v>1086</v>
      </c>
      <c r="T1912" s="147">
        <v>0</v>
      </c>
      <c r="U1912" s="147" t="s">
        <v>1087</v>
      </c>
      <c r="V1912" s="147" t="s">
        <v>2814</v>
      </c>
    </row>
    <row r="1913" spans="16:22" x14ac:dyDescent="0.25">
      <c r="P1913" s="147" t="s">
        <v>830</v>
      </c>
      <c r="Q1913" s="147">
        <v>195</v>
      </c>
      <c r="R1913" s="147"/>
      <c r="S1913" s="147" t="s">
        <v>1088</v>
      </c>
      <c r="T1913" s="147">
        <v>0</v>
      </c>
      <c r="U1913" s="147" t="s">
        <v>1089</v>
      </c>
      <c r="V1913" s="147" t="s">
        <v>2814</v>
      </c>
    </row>
    <row r="1914" spans="16:22" x14ac:dyDescent="0.25">
      <c r="P1914" s="147" t="s">
        <v>830</v>
      </c>
      <c r="Q1914" s="147">
        <v>195</v>
      </c>
      <c r="R1914" s="147"/>
      <c r="S1914" s="147" t="s">
        <v>1090</v>
      </c>
      <c r="T1914" s="147">
        <v>0</v>
      </c>
      <c r="U1914" s="147" t="s">
        <v>1091</v>
      </c>
      <c r="V1914" s="147" t="s">
        <v>2814</v>
      </c>
    </row>
    <row r="1915" spans="16:22" x14ac:dyDescent="0.25">
      <c r="P1915" s="147" t="s">
        <v>830</v>
      </c>
      <c r="Q1915" s="147">
        <v>195</v>
      </c>
      <c r="R1915" s="147"/>
      <c r="S1915" s="147" t="s">
        <v>1092</v>
      </c>
      <c r="T1915" s="147">
        <v>0</v>
      </c>
      <c r="U1915" s="147" t="s">
        <v>1093</v>
      </c>
      <c r="V1915" s="147" t="s">
        <v>2814</v>
      </c>
    </row>
    <row r="1916" spans="16:22" x14ac:dyDescent="0.25">
      <c r="P1916" s="147" t="s">
        <v>830</v>
      </c>
      <c r="Q1916" s="147">
        <v>195</v>
      </c>
      <c r="R1916" s="147"/>
      <c r="S1916" s="147" t="s">
        <v>1094</v>
      </c>
      <c r="T1916" s="147">
        <v>0</v>
      </c>
      <c r="U1916" s="147" t="s">
        <v>1095</v>
      </c>
      <c r="V1916" s="147" t="s">
        <v>2814</v>
      </c>
    </row>
    <row r="1917" spans="16:22" x14ac:dyDescent="0.25">
      <c r="P1917" s="147" t="s">
        <v>830</v>
      </c>
      <c r="Q1917" s="147">
        <v>195</v>
      </c>
      <c r="R1917" s="147"/>
      <c r="S1917" s="147" t="s">
        <v>1096</v>
      </c>
      <c r="T1917" s="147">
        <v>0</v>
      </c>
      <c r="U1917" s="147" t="s">
        <v>1097</v>
      </c>
      <c r="V1917" s="147" t="s">
        <v>2814</v>
      </c>
    </row>
    <row r="1918" spans="16:22" x14ac:dyDescent="0.25">
      <c r="P1918" s="147" t="s">
        <v>830</v>
      </c>
      <c r="Q1918" s="147">
        <v>195</v>
      </c>
      <c r="R1918" s="147"/>
      <c r="S1918" s="147" t="s">
        <v>1098</v>
      </c>
      <c r="T1918" s="147">
        <v>0</v>
      </c>
      <c r="U1918" s="147" t="s">
        <v>1099</v>
      </c>
      <c r="V1918" s="147" t="s">
        <v>2814</v>
      </c>
    </row>
    <row r="1919" spans="16:22" x14ac:dyDescent="0.25">
      <c r="P1919" s="147" t="s">
        <v>830</v>
      </c>
      <c r="Q1919" s="147">
        <v>195</v>
      </c>
      <c r="R1919" s="147"/>
      <c r="S1919" s="147" t="s">
        <v>1100</v>
      </c>
      <c r="T1919" s="147">
        <v>0</v>
      </c>
      <c r="U1919" s="147" t="s">
        <v>1101</v>
      </c>
      <c r="V1919" s="147" t="s">
        <v>2814</v>
      </c>
    </row>
    <row r="1920" spans="16:22" x14ac:dyDescent="0.25">
      <c r="P1920" s="147" t="s">
        <v>830</v>
      </c>
      <c r="Q1920" s="147">
        <v>195</v>
      </c>
      <c r="R1920" s="147"/>
      <c r="S1920" s="147" t="s">
        <v>1102</v>
      </c>
      <c r="T1920" s="147">
        <v>0</v>
      </c>
      <c r="U1920" s="147" t="s">
        <v>1103</v>
      </c>
      <c r="V1920" s="147" t="s">
        <v>2814</v>
      </c>
    </row>
    <row r="1921" spans="16:22" x14ac:dyDescent="0.25">
      <c r="P1921" s="147" t="s">
        <v>830</v>
      </c>
      <c r="Q1921" s="147">
        <v>195</v>
      </c>
      <c r="R1921" s="147"/>
      <c r="S1921" s="147" t="s">
        <v>1104</v>
      </c>
      <c r="T1921" s="147">
        <v>0</v>
      </c>
      <c r="U1921" s="147" t="s">
        <v>1105</v>
      </c>
      <c r="V1921" s="147" t="s">
        <v>2814</v>
      </c>
    </row>
    <row r="1922" spans="16:22" x14ac:dyDescent="0.25">
      <c r="P1922" s="147" t="s">
        <v>830</v>
      </c>
      <c r="Q1922" s="147">
        <v>195</v>
      </c>
      <c r="R1922" s="147"/>
      <c r="S1922" s="147" t="s">
        <v>2305</v>
      </c>
      <c r="T1922" s="147">
        <v>0</v>
      </c>
      <c r="U1922" s="147" t="s">
        <v>2306</v>
      </c>
      <c r="V1922" s="147" t="s">
        <v>2814</v>
      </c>
    </row>
    <row r="1923" spans="16:22" x14ac:dyDescent="0.25">
      <c r="P1923" s="147" t="s">
        <v>830</v>
      </c>
      <c r="Q1923" s="147">
        <v>195</v>
      </c>
      <c r="R1923" s="147"/>
      <c r="S1923" s="147" t="s">
        <v>2307</v>
      </c>
      <c r="T1923" s="147">
        <v>0</v>
      </c>
      <c r="U1923" s="147" t="s">
        <v>2308</v>
      </c>
      <c r="V1923" s="147" t="s">
        <v>2814</v>
      </c>
    </row>
    <row r="1924" spans="16:22" x14ac:dyDescent="0.25">
      <c r="P1924" s="147" t="s">
        <v>830</v>
      </c>
      <c r="Q1924" s="147">
        <v>195</v>
      </c>
      <c r="R1924" s="147"/>
      <c r="S1924" s="147" t="s">
        <v>2309</v>
      </c>
      <c r="T1924" s="147">
        <v>0</v>
      </c>
      <c r="U1924" s="147" t="s">
        <v>2310</v>
      </c>
      <c r="V1924" s="147" t="s">
        <v>2814</v>
      </c>
    </row>
    <row r="1925" spans="16:22" x14ac:dyDescent="0.25">
      <c r="P1925" s="147" t="s">
        <v>830</v>
      </c>
      <c r="Q1925" s="147">
        <v>195</v>
      </c>
      <c r="R1925" s="147"/>
      <c r="S1925" s="147" t="s">
        <v>1108</v>
      </c>
      <c r="T1925" s="147">
        <v>0</v>
      </c>
      <c r="U1925" s="147" t="s">
        <v>1109</v>
      </c>
      <c r="V1925" s="147" t="s">
        <v>2814</v>
      </c>
    </row>
    <row r="1926" spans="16:22" x14ac:dyDescent="0.25">
      <c r="P1926" s="147" t="s">
        <v>830</v>
      </c>
      <c r="Q1926" s="147">
        <v>195</v>
      </c>
      <c r="R1926" s="147"/>
      <c r="S1926" s="147" t="s">
        <v>1110</v>
      </c>
      <c r="T1926" s="147">
        <v>0</v>
      </c>
      <c r="U1926" s="147" t="s">
        <v>1111</v>
      </c>
      <c r="V1926" s="147" t="s">
        <v>2814</v>
      </c>
    </row>
    <row r="1927" spans="16:22" x14ac:dyDescent="0.25">
      <c r="P1927" s="147" t="s">
        <v>830</v>
      </c>
      <c r="Q1927" s="147">
        <v>195</v>
      </c>
      <c r="R1927" s="147"/>
      <c r="S1927" s="147" t="s">
        <v>1112</v>
      </c>
      <c r="T1927" s="147">
        <v>0</v>
      </c>
      <c r="U1927" s="147" t="s">
        <v>1113</v>
      </c>
      <c r="V1927" s="147" t="s">
        <v>2814</v>
      </c>
    </row>
    <row r="1928" spans="16:22" x14ac:dyDescent="0.25">
      <c r="P1928" s="147" t="s">
        <v>830</v>
      </c>
      <c r="Q1928" s="147">
        <v>195</v>
      </c>
      <c r="R1928" s="147"/>
      <c r="S1928" s="147" t="s">
        <v>1114</v>
      </c>
      <c r="T1928" s="147">
        <v>0</v>
      </c>
      <c r="U1928" s="147" t="s">
        <v>1115</v>
      </c>
      <c r="V1928" s="147" t="s">
        <v>2814</v>
      </c>
    </row>
    <row r="1929" spans="16:22" x14ac:dyDescent="0.25">
      <c r="P1929" s="147" t="s">
        <v>830</v>
      </c>
      <c r="Q1929" s="147">
        <v>195</v>
      </c>
      <c r="R1929" s="147"/>
      <c r="S1929" s="147" t="s">
        <v>2566</v>
      </c>
      <c r="T1929" s="147">
        <v>0</v>
      </c>
      <c r="U1929" s="147" t="s">
        <v>2567</v>
      </c>
      <c r="V1929" s="147" t="s">
        <v>2814</v>
      </c>
    </row>
    <row r="1930" spans="16:22" x14ac:dyDescent="0.25">
      <c r="P1930" s="147" t="s">
        <v>830</v>
      </c>
      <c r="Q1930" s="147">
        <v>195</v>
      </c>
      <c r="R1930" s="147"/>
      <c r="S1930" s="147" t="s">
        <v>1116</v>
      </c>
      <c r="T1930" s="147">
        <v>0</v>
      </c>
      <c r="U1930" s="147" t="s">
        <v>1117</v>
      </c>
      <c r="V1930" s="147" t="s">
        <v>2814</v>
      </c>
    </row>
    <row r="1931" spans="16:22" x14ac:dyDescent="0.25">
      <c r="P1931" s="147" t="s">
        <v>830</v>
      </c>
      <c r="Q1931" s="147">
        <v>195</v>
      </c>
      <c r="R1931" s="147"/>
      <c r="S1931" s="147" t="s">
        <v>1118</v>
      </c>
      <c r="T1931" s="147">
        <v>0</v>
      </c>
      <c r="U1931" s="147" t="s">
        <v>1119</v>
      </c>
      <c r="V1931" s="147" t="s">
        <v>2814</v>
      </c>
    </row>
    <row r="1932" spans="16:22" x14ac:dyDescent="0.25">
      <c r="P1932" s="147" t="s">
        <v>830</v>
      </c>
      <c r="Q1932" s="147">
        <v>195</v>
      </c>
      <c r="R1932" s="147"/>
      <c r="S1932" s="147" t="s">
        <v>1120</v>
      </c>
      <c r="T1932" s="147">
        <v>0</v>
      </c>
      <c r="U1932" s="147" t="s">
        <v>1121</v>
      </c>
      <c r="V1932" s="147" t="s">
        <v>2814</v>
      </c>
    </row>
    <row r="1933" spans="16:22" x14ac:dyDescent="0.25">
      <c r="P1933" s="147" t="s">
        <v>830</v>
      </c>
      <c r="Q1933" s="147">
        <v>195</v>
      </c>
      <c r="R1933" s="147"/>
      <c r="S1933" s="147" t="s">
        <v>1122</v>
      </c>
      <c r="T1933" s="147">
        <v>0</v>
      </c>
      <c r="U1933" s="147" t="s">
        <v>1123</v>
      </c>
      <c r="V1933" s="147" t="s">
        <v>2814</v>
      </c>
    </row>
    <row r="1934" spans="16:22" x14ac:dyDescent="0.25">
      <c r="P1934" s="147" t="s">
        <v>830</v>
      </c>
      <c r="Q1934" s="147">
        <v>195</v>
      </c>
      <c r="R1934" s="147"/>
      <c r="S1934" s="147" t="s">
        <v>1124</v>
      </c>
      <c r="T1934" s="147">
        <v>0</v>
      </c>
      <c r="U1934" s="147" t="s">
        <v>1125</v>
      </c>
      <c r="V1934" s="147" t="s">
        <v>2814</v>
      </c>
    </row>
    <row r="1935" spans="16:22" x14ac:dyDescent="0.25">
      <c r="P1935" s="147" t="s">
        <v>830</v>
      </c>
      <c r="Q1935" s="147">
        <v>195</v>
      </c>
      <c r="R1935" s="147"/>
      <c r="S1935" s="147" t="s">
        <v>1126</v>
      </c>
      <c r="T1935" s="147">
        <v>0</v>
      </c>
      <c r="U1935" s="147" t="s">
        <v>1127</v>
      </c>
      <c r="V1935" s="147" t="s">
        <v>2814</v>
      </c>
    </row>
    <row r="1936" spans="16:22" x14ac:dyDescent="0.25">
      <c r="P1936" s="147" t="s">
        <v>830</v>
      </c>
      <c r="Q1936" s="147">
        <v>195</v>
      </c>
      <c r="R1936" s="147"/>
      <c r="S1936" s="147" t="s">
        <v>2568</v>
      </c>
      <c r="T1936" s="147">
        <v>0</v>
      </c>
      <c r="U1936" s="147" t="s">
        <v>2569</v>
      </c>
      <c r="V1936" s="147" t="s">
        <v>2814</v>
      </c>
    </row>
    <row r="1937" spans="16:22" x14ac:dyDescent="0.25">
      <c r="P1937" s="147" t="s">
        <v>830</v>
      </c>
      <c r="Q1937" s="147">
        <v>195</v>
      </c>
      <c r="R1937" s="147"/>
      <c r="S1937" s="147" t="s">
        <v>2821</v>
      </c>
      <c r="T1937" s="147">
        <v>0</v>
      </c>
      <c r="U1937" s="147" t="s">
        <v>2822</v>
      </c>
      <c r="V1937" s="147" t="s">
        <v>2814</v>
      </c>
    </row>
    <row r="1938" spans="16:22" x14ac:dyDescent="0.25">
      <c r="P1938" s="147" t="s">
        <v>830</v>
      </c>
      <c r="Q1938" s="147">
        <v>195</v>
      </c>
      <c r="R1938" s="147"/>
      <c r="S1938" s="147" t="s">
        <v>1128</v>
      </c>
      <c r="T1938" s="147">
        <v>0</v>
      </c>
      <c r="U1938" s="147" t="s">
        <v>1129</v>
      </c>
      <c r="V1938" s="147" t="s">
        <v>2814</v>
      </c>
    </row>
    <row r="1939" spans="16:22" x14ac:dyDescent="0.25">
      <c r="P1939" s="147" t="s">
        <v>830</v>
      </c>
      <c r="Q1939" s="147">
        <v>195</v>
      </c>
      <c r="R1939" s="147"/>
      <c r="S1939" s="147" t="s">
        <v>2823</v>
      </c>
      <c r="T1939" s="147">
        <v>0</v>
      </c>
      <c r="U1939" s="147" t="s">
        <v>2824</v>
      </c>
      <c r="V1939" s="147" t="s">
        <v>2814</v>
      </c>
    </row>
    <row r="1940" spans="16:22" x14ac:dyDescent="0.25">
      <c r="P1940" s="147" t="s">
        <v>830</v>
      </c>
      <c r="Q1940" s="147">
        <v>195</v>
      </c>
      <c r="R1940" s="147"/>
      <c r="S1940" s="147" t="s">
        <v>2825</v>
      </c>
      <c r="T1940" s="147">
        <v>0</v>
      </c>
      <c r="U1940" s="147" t="s">
        <v>2826</v>
      </c>
      <c r="V1940" s="147" t="s">
        <v>2814</v>
      </c>
    </row>
    <row r="1941" spans="16:22" x14ac:dyDescent="0.25">
      <c r="P1941" s="147" t="s">
        <v>830</v>
      </c>
      <c r="Q1941" s="147">
        <v>195</v>
      </c>
      <c r="R1941" s="147"/>
      <c r="S1941" s="147" t="s">
        <v>2827</v>
      </c>
      <c r="T1941" s="147">
        <v>0</v>
      </c>
      <c r="U1941" s="147" t="s">
        <v>2828</v>
      </c>
      <c r="V1941" s="147" t="s">
        <v>2814</v>
      </c>
    </row>
    <row r="1942" spans="16:22" x14ac:dyDescent="0.25">
      <c r="P1942" s="147" t="s">
        <v>830</v>
      </c>
      <c r="Q1942" s="147">
        <v>195</v>
      </c>
      <c r="R1942" s="147"/>
      <c r="S1942" s="147" t="s">
        <v>2829</v>
      </c>
      <c r="T1942" s="147">
        <v>0</v>
      </c>
      <c r="U1942" s="147" t="s">
        <v>2830</v>
      </c>
      <c r="V1942" s="147" t="s">
        <v>2814</v>
      </c>
    </row>
    <row r="1943" spans="16:22" x14ac:dyDescent="0.25">
      <c r="P1943" s="147" t="s">
        <v>830</v>
      </c>
      <c r="Q1943" s="147">
        <v>195</v>
      </c>
      <c r="R1943" s="147"/>
      <c r="S1943" s="147" t="s">
        <v>2831</v>
      </c>
      <c r="T1943" s="147">
        <v>0</v>
      </c>
      <c r="U1943" s="147" t="s">
        <v>2832</v>
      </c>
      <c r="V1943" s="147" t="s">
        <v>2814</v>
      </c>
    </row>
    <row r="1944" spans="16:22" x14ac:dyDescent="0.25">
      <c r="P1944" s="147" t="s">
        <v>830</v>
      </c>
      <c r="Q1944" s="147">
        <v>195</v>
      </c>
      <c r="R1944" s="147"/>
      <c r="S1944" s="147" t="s">
        <v>1130</v>
      </c>
      <c r="T1944" s="147">
        <v>0</v>
      </c>
      <c r="U1944" s="147" t="s">
        <v>1131</v>
      </c>
      <c r="V1944" s="147" t="s">
        <v>2814</v>
      </c>
    </row>
    <row r="1945" spans="16:22" x14ac:dyDescent="0.25">
      <c r="P1945" s="147" t="s">
        <v>830</v>
      </c>
      <c r="Q1945" s="147">
        <v>195</v>
      </c>
      <c r="R1945" s="147"/>
      <c r="S1945" s="147" t="s">
        <v>1132</v>
      </c>
      <c r="T1945" s="147">
        <v>0</v>
      </c>
      <c r="U1945" s="147" t="s">
        <v>1133</v>
      </c>
      <c r="V1945" s="147" t="s">
        <v>2814</v>
      </c>
    </row>
    <row r="1946" spans="16:22" x14ac:dyDescent="0.25">
      <c r="P1946" s="147" t="s">
        <v>830</v>
      </c>
      <c r="Q1946" s="147">
        <v>195</v>
      </c>
      <c r="R1946" s="147"/>
      <c r="S1946" s="147" t="s">
        <v>1134</v>
      </c>
      <c r="T1946" s="147">
        <v>0</v>
      </c>
      <c r="U1946" s="147" t="s">
        <v>1135</v>
      </c>
      <c r="V1946" s="147" t="s">
        <v>2814</v>
      </c>
    </row>
    <row r="1947" spans="16:22" x14ac:dyDescent="0.25">
      <c r="P1947" s="147" t="s">
        <v>830</v>
      </c>
      <c r="Q1947" s="147">
        <v>195</v>
      </c>
      <c r="R1947" s="147"/>
      <c r="S1947" s="147" t="s">
        <v>1136</v>
      </c>
      <c r="T1947" s="147">
        <v>0</v>
      </c>
      <c r="U1947" s="147" t="s">
        <v>1137</v>
      </c>
      <c r="V1947" s="147" t="s">
        <v>2814</v>
      </c>
    </row>
    <row r="1948" spans="16:22" x14ac:dyDescent="0.25">
      <c r="P1948" s="147" t="s">
        <v>830</v>
      </c>
      <c r="Q1948" s="147">
        <v>195</v>
      </c>
      <c r="R1948" s="147"/>
      <c r="S1948" s="147" t="s">
        <v>1138</v>
      </c>
      <c r="T1948" s="147">
        <v>0</v>
      </c>
      <c r="U1948" s="147" t="s">
        <v>1139</v>
      </c>
      <c r="V1948" s="147" t="s">
        <v>2814</v>
      </c>
    </row>
    <row r="1949" spans="16:22" x14ac:dyDescent="0.25">
      <c r="P1949" s="147" t="s">
        <v>830</v>
      </c>
      <c r="Q1949" s="147">
        <v>195</v>
      </c>
      <c r="R1949" s="147"/>
      <c r="S1949" s="147" t="s">
        <v>1140</v>
      </c>
      <c r="T1949" s="147">
        <v>0</v>
      </c>
      <c r="U1949" s="147" t="s">
        <v>1141</v>
      </c>
      <c r="V1949" s="147" t="s">
        <v>2814</v>
      </c>
    </row>
    <row r="1950" spans="16:22" x14ac:dyDescent="0.25">
      <c r="P1950" s="147" t="s">
        <v>830</v>
      </c>
      <c r="Q1950" s="147">
        <v>195</v>
      </c>
      <c r="R1950" s="147"/>
      <c r="S1950" s="147" t="s">
        <v>1142</v>
      </c>
      <c r="T1950" s="147">
        <v>0</v>
      </c>
      <c r="U1950" s="147" t="s">
        <v>1143</v>
      </c>
      <c r="V1950" s="147" t="s">
        <v>2814</v>
      </c>
    </row>
    <row r="1951" spans="16:22" x14ac:dyDescent="0.25">
      <c r="P1951" s="147" t="s">
        <v>830</v>
      </c>
      <c r="Q1951" s="147">
        <v>195</v>
      </c>
      <c r="R1951" s="147"/>
      <c r="S1951" s="147" t="s">
        <v>1144</v>
      </c>
      <c r="T1951" s="147">
        <v>0</v>
      </c>
      <c r="U1951" s="147" t="s">
        <v>1145</v>
      </c>
      <c r="V1951" s="147" t="s">
        <v>2814</v>
      </c>
    </row>
    <row r="1952" spans="16:22" x14ac:dyDescent="0.25">
      <c r="P1952" s="147" t="s">
        <v>830</v>
      </c>
      <c r="Q1952" s="147">
        <v>195</v>
      </c>
      <c r="R1952" s="147"/>
      <c r="S1952" s="147" t="s">
        <v>1146</v>
      </c>
      <c r="T1952" s="147">
        <v>0</v>
      </c>
      <c r="U1952" s="147" t="s">
        <v>1147</v>
      </c>
      <c r="V1952" s="147" t="s">
        <v>2814</v>
      </c>
    </row>
    <row r="1953" spans="16:22" x14ac:dyDescent="0.25">
      <c r="P1953" s="147" t="s">
        <v>830</v>
      </c>
      <c r="Q1953" s="147">
        <v>195</v>
      </c>
      <c r="R1953" s="147"/>
      <c r="S1953" s="147" t="s">
        <v>1148</v>
      </c>
      <c r="T1953" s="147">
        <v>0</v>
      </c>
      <c r="U1953" s="147" t="s">
        <v>1149</v>
      </c>
      <c r="V1953" s="147" t="s">
        <v>2814</v>
      </c>
    </row>
    <row r="1954" spans="16:22" x14ac:dyDescent="0.25">
      <c r="P1954" s="147" t="s">
        <v>830</v>
      </c>
      <c r="Q1954" s="147">
        <v>195</v>
      </c>
      <c r="R1954" s="147"/>
      <c r="S1954" s="147" t="s">
        <v>1150</v>
      </c>
      <c r="T1954" s="147">
        <v>0</v>
      </c>
      <c r="U1954" s="147" t="s">
        <v>1151</v>
      </c>
      <c r="V1954" s="147" t="s">
        <v>2814</v>
      </c>
    </row>
    <row r="1955" spans="16:22" x14ac:dyDescent="0.25">
      <c r="P1955" s="147" t="s">
        <v>830</v>
      </c>
      <c r="Q1955" s="147">
        <v>195</v>
      </c>
      <c r="R1955" s="147"/>
      <c r="S1955" s="147" t="s">
        <v>1152</v>
      </c>
      <c r="T1955" s="147">
        <v>0</v>
      </c>
      <c r="U1955" s="147" t="s">
        <v>1153</v>
      </c>
      <c r="V1955" s="147" t="s">
        <v>2814</v>
      </c>
    </row>
    <row r="1956" spans="16:22" x14ac:dyDescent="0.25">
      <c r="P1956" s="147" t="s">
        <v>830</v>
      </c>
      <c r="Q1956" s="147">
        <v>195</v>
      </c>
      <c r="R1956" s="147"/>
      <c r="S1956" s="147" t="s">
        <v>1154</v>
      </c>
      <c r="T1956" s="147">
        <v>0</v>
      </c>
      <c r="U1956" s="147" t="s">
        <v>1155</v>
      </c>
      <c r="V1956" s="147" t="s">
        <v>2814</v>
      </c>
    </row>
    <row r="1957" spans="16:22" x14ac:dyDescent="0.25">
      <c r="P1957" s="147" t="s">
        <v>830</v>
      </c>
      <c r="Q1957" s="147">
        <v>195</v>
      </c>
      <c r="R1957" s="147"/>
      <c r="S1957" s="147" t="s">
        <v>1156</v>
      </c>
      <c r="T1957" s="147">
        <v>0</v>
      </c>
      <c r="U1957" s="147" t="s">
        <v>1157</v>
      </c>
      <c r="V1957" s="147" t="s">
        <v>2814</v>
      </c>
    </row>
    <row r="1958" spans="16:22" x14ac:dyDescent="0.25">
      <c r="P1958" s="147" t="s">
        <v>830</v>
      </c>
      <c r="Q1958" s="147">
        <v>195</v>
      </c>
      <c r="R1958" s="147"/>
      <c r="S1958" s="147" t="s">
        <v>1158</v>
      </c>
      <c r="T1958" s="147">
        <v>0</v>
      </c>
      <c r="U1958" s="147" t="s">
        <v>1159</v>
      </c>
      <c r="V1958" s="147" t="s">
        <v>2814</v>
      </c>
    </row>
    <row r="1959" spans="16:22" x14ac:dyDescent="0.25">
      <c r="P1959" s="147" t="s">
        <v>830</v>
      </c>
      <c r="Q1959" s="147">
        <v>195</v>
      </c>
      <c r="R1959" s="147"/>
      <c r="S1959" s="147" t="s">
        <v>1160</v>
      </c>
      <c r="T1959" s="147">
        <v>0</v>
      </c>
      <c r="U1959" s="147" t="s">
        <v>1161</v>
      </c>
      <c r="V1959" s="147" t="s">
        <v>2814</v>
      </c>
    </row>
    <row r="1960" spans="16:22" x14ac:dyDescent="0.25">
      <c r="P1960" s="147" t="s">
        <v>830</v>
      </c>
      <c r="Q1960" s="147">
        <v>195</v>
      </c>
      <c r="R1960" s="147"/>
      <c r="S1960" s="147" t="s">
        <v>1162</v>
      </c>
      <c r="T1960" s="147">
        <v>0</v>
      </c>
      <c r="U1960" s="147" t="s">
        <v>1163</v>
      </c>
      <c r="V1960" s="147" t="s">
        <v>2814</v>
      </c>
    </row>
    <row r="1961" spans="16:22" x14ac:dyDescent="0.25">
      <c r="P1961" s="147" t="s">
        <v>830</v>
      </c>
      <c r="Q1961" s="147">
        <v>195</v>
      </c>
      <c r="R1961" s="147"/>
      <c r="S1961" s="147" t="s">
        <v>1164</v>
      </c>
      <c r="T1961" s="147">
        <v>0</v>
      </c>
      <c r="U1961" s="147" t="s">
        <v>1165</v>
      </c>
      <c r="V1961" s="147" t="s">
        <v>2814</v>
      </c>
    </row>
    <row r="1962" spans="16:22" x14ac:dyDescent="0.25">
      <c r="P1962" s="147" t="s">
        <v>830</v>
      </c>
      <c r="Q1962" s="147">
        <v>195</v>
      </c>
      <c r="R1962" s="147"/>
      <c r="S1962" s="147" t="s">
        <v>1166</v>
      </c>
      <c r="T1962" s="147">
        <v>0</v>
      </c>
      <c r="U1962" s="147" t="s">
        <v>1167</v>
      </c>
      <c r="V1962" s="147" t="s">
        <v>2814</v>
      </c>
    </row>
    <row r="1963" spans="16:22" x14ac:dyDescent="0.25">
      <c r="P1963" s="147" t="s">
        <v>830</v>
      </c>
      <c r="Q1963" s="147">
        <v>195</v>
      </c>
      <c r="R1963" s="147"/>
      <c r="S1963" s="147" t="s">
        <v>1168</v>
      </c>
      <c r="T1963" s="147">
        <v>0</v>
      </c>
      <c r="U1963" s="147" t="s">
        <v>1169</v>
      </c>
      <c r="V1963" s="147" t="s">
        <v>2814</v>
      </c>
    </row>
    <row r="1964" spans="16:22" x14ac:dyDescent="0.25">
      <c r="P1964" s="147" t="s">
        <v>830</v>
      </c>
      <c r="Q1964" s="147">
        <v>195</v>
      </c>
      <c r="R1964" s="147"/>
      <c r="S1964" s="147" t="s">
        <v>1170</v>
      </c>
      <c r="T1964" s="147">
        <v>0</v>
      </c>
      <c r="U1964" s="147" t="s">
        <v>1171</v>
      </c>
      <c r="V1964" s="147" t="s">
        <v>2814</v>
      </c>
    </row>
    <row r="1965" spans="16:22" x14ac:dyDescent="0.25">
      <c r="P1965" s="147" t="s">
        <v>830</v>
      </c>
      <c r="Q1965" s="147">
        <v>195</v>
      </c>
      <c r="R1965" s="147"/>
      <c r="S1965" s="147" t="s">
        <v>1172</v>
      </c>
      <c r="T1965" s="147">
        <v>0</v>
      </c>
      <c r="U1965" s="147" t="s">
        <v>1173</v>
      </c>
      <c r="V1965" s="147" t="s">
        <v>2814</v>
      </c>
    </row>
    <row r="1966" spans="16:22" x14ac:dyDescent="0.25">
      <c r="P1966" s="147" t="s">
        <v>830</v>
      </c>
      <c r="Q1966" s="147">
        <v>195</v>
      </c>
      <c r="R1966" s="147"/>
      <c r="S1966" s="147" t="s">
        <v>1174</v>
      </c>
      <c r="T1966" s="147">
        <v>0</v>
      </c>
      <c r="U1966" s="147" t="s">
        <v>1175</v>
      </c>
      <c r="V1966" s="147" t="s">
        <v>2814</v>
      </c>
    </row>
    <row r="1967" spans="16:22" x14ac:dyDescent="0.25">
      <c r="P1967" s="147" t="s">
        <v>830</v>
      </c>
      <c r="Q1967" s="147">
        <v>195</v>
      </c>
      <c r="R1967" s="147"/>
      <c r="S1967" s="147" t="s">
        <v>1176</v>
      </c>
      <c r="T1967" s="147">
        <v>0</v>
      </c>
      <c r="U1967" s="147" t="s">
        <v>1177</v>
      </c>
      <c r="V1967" s="147" t="s">
        <v>2814</v>
      </c>
    </row>
    <row r="1968" spans="16:22" x14ac:dyDescent="0.25">
      <c r="P1968" s="147" t="s">
        <v>830</v>
      </c>
      <c r="Q1968" s="147">
        <v>195</v>
      </c>
      <c r="R1968" s="147"/>
      <c r="S1968" s="147" t="s">
        <v>1178</v>
      </c>
      <c r="T1968" s="147">
        <v>0</v>
      </c>
      <c r="U1968" s="147" t="s">
        <v>1179</v>
      </c>
      <c r="V1968" s="147" t="s">
        <v>2814</v>
      </c>
    </row>
    <row r="1969" spans="16:22" x14ac:dyDescent="0.25">
      <c r="P1969" s="147" t="s">
        <v>830</v>
      </c>
      <c r="Q1969" s="147">
        <v>195</v>
      </c>
      <c r="R1969" s="147"/>
      <c r="S1969" s="147" t="s">
        <v>1180</v>
      </c>
      <c r="T1969" s="147">
        <v>0</v>
      </c>
      <c r="U1969" s="147" t="s">
        <v>1181</v>
      </c>
      <c r="V1969" s="147" t="s">
        <v>2814</v>
      </c>
    </row>
    <row r="1970" spans="16:22" x14ac:dyDescent="0.25">
      <c r="P1970" s="147" t="s">
        <v>830</v>
      </c>
      <c r="Q1970" s="147">
        <v>195</v>
      </c>
      <c r="R1970" s="147"/>
      <c r="S1970" s="147" t="s">
        <v>1182</v>
      </c>
      <c r="T1970" s="147">
        <v>0</v>
      </c>
      <c r="U1970" s="147" t="s">
        <v>1183</v>
      </c>
      <c r="V1970" s="147" t="s">
        <v>2814</v>
      </c>
    </row>
    <row r="1971" spans="16:22" x14ac:dyDescent="0.25">
      <c r="P1971" s="147" t="s">
        <v>830</v>
      </c>
      <c r="Q1971" s="147">
        <v>195</v>
      </c>
      <c r="R1971" s="147"/>
      <c r="S1971" s="147" t="s">
        <v>1184</v>
      </c>
      <c r="T1971" s="147">
        <v>0</v>
      </c>
      <c r="U1971" s="147" t="s">
        <v>1185</v>
      </c>
      <c r="V1971" s="147" t="s">
        <v>2814</v>
      </c>
    </row>
    <row r="1972" spans="16:22" x14ac:dyDescent="0.25">
      <c r="P1972" s="147" t="s">
        <v>830</v>
      </c>
      <c r="Q1972" s="147">
        <v>195</v>
      </c>
      <c r="R1972" s="147"/>
      <c r="S1972" s="147" t="s">
        <v>1186</v>
      </c>
      <c r="T1972" s="147">
        <v>0</v>
      </c>
      <c r="U1972" s="147" t="s">
        <v>1187</v>
      </c>
      <c r="V1972" s="147" t="s">
        <v>2814</v>
      </c>
    </row>
    <row r="1973" spans="16:22" x14ac:dyDescent="0.25">
      <c r="P1973" s="147" t="s">
        <v>830</v>
      </c>
      <c r="Q1973" s="147">
        <v>195</v>
      </c>
      <c r="R1973" s="147"/>
      <c r="S1973" s="147" t="s">
        <v>1188</v>
      </c>
      <c r="T1973" s="147">
        <v>0</v>
      </c>
      <c r="U1973" s="147" t="s">
        <v>1189</v>
      </c>
      <c r="V1973" s="147" t="s">
        <v>2814</v>
      </c>
    </row>
    <row r="1974" spans="16:22" x14ac:dyDescent="0.25">
      <c r="P1974" s="147" t="s">
        <v>830</v>
      </c>
      <c r="Q1974" s="147">
        <v>195</v>
      </c>
      <c r="R1974" s="147"/>
      <c r="S1974" s="147" t="s">
        <v>1190</v>
      </c>
      <c r="T1974" s="147">
        <v>0</v>
      </c>
      <c r="U1974" s="147" t="s">
        <v>1191</v>
      </c>
      <c r="V1974" s="147" t="s">
        <v>2814</v>
      </c>
    </row>
    <row r="1975" spans="16:22" x14ac:dyDescent="0.25">
      <c r="P1975" s="147" t="s">
        <v>830</v>
      </c>
      <c r="Q1975" s="147">
        <v>195</v>
      </c>
      <c r="R1975" s="147"/>
      <c r="S1975" s="147" t="s">
        <v>2572</v>
      </c>
      <c r="T1975" s="147">
        <v>0</v>
      </c>
      <c r="U1975" s="147" t="s">
        <v>2573</v>
      </c>
      <c r="V1975" s="147" t="s">
        <v>2814</v>
      </c>
    </row>
    <row r="1976" spans="16:22" x14ac:dyDescent="0.25">
      <c r="P1976" s="147" t="s">
        <v>830</v>
      </c>
      <c r="Q1976" s="147">
        <v>195</v>
      </c>
      <c r="R1976" s="147"/>
      <c r="S1976" s="147" t="s">
        <v>2574</v>
      </c>
      <c r="T1976" s="147">
        <v>0</v>
      </c>
      <c r="U1976" s="147" t="s">
        <v>2575</v>
      </c>
      <c r="V1976" s="147" t="s">
        <v>2814</v>
      </c>
    </row>
    <row r="1977" spans="16:22" x14ac:dyDescent="0.25">
      <c r="P1977" s="147" t="s">
        <v>830</v>
      </c>
      <c r="Q1977" s="147">
        <v>195</v>
      </c>
      <c r="R1977" s="147"/>
      <c r="S1977" s="147" t="s">
        <v>2576</v>
      </c>
      <c r="T1977" s="147">
        <v>0</v>
      </c>
      <c r="U1977" s="147" t="s">
        <v>2577</v>
      </c>
      <c r="V1977" s="147" t="s">
        <v>2814</v>
      </c>
    </row>
    <row r="1978" spans="16:22" x14ac:dyDescent="0.25">
      <c r="P1978" s="147" t="s">
        <v>830</v>
      </c>
      <c r="Q1978" s="147">
        <v>195</v>
      </c>
      <c r="R1978" s="147"/>
      <c r="S1978" s="147" t="s">
        <v>2578</v>
      </c>
      <c r="T1978" s="147">
        <v>0</v>
      </c>
      <c r="U1978" s="147" t="s">
        <v>2579</v>
      </c>
      <c r="V1978" s="147" t="s">
        <v>2814</v>
      </c>
    </row>
    <row r="1979" spans="16:22" x14ac:dyDescent="0.25">
      <c r="P1979" s="147" t="s">
        <v>830</v>
      </c>
      <c r="Q1979" s="147">
        <v>195</v>
      </c>
      <c r="R1979" s="147"/>
      <c r="S1979" s="147" t="s">
        <v>2580</v>
      </c>
      <c r="T1979" s="147">
        <v>0</v>
      </c>
      <c r="U1979" s="147" t="s">
        <v>2581</v>
      </c>
      <c r="V1979" s="147" t="s">
        <v>2814</v>
      </c>
    </row>
    <row r="1980" spans="16:22" x14ac:dyDescent="0.25">
      <c r="P1980" s="147" t="s">
        <v>830</v>
      </c>
      <c r="Q1980" s="147">
        <v>195</v>
      </c>
      <c r="R1980" s="147"/>
      <c r="S1980" s="147" t="s">
        <v>2582</v>
      </c>
      <c r="T1980" s="147">
        <v>0</v>
      </c>
      <c r="U1980" s="147" t="s">
        <v>2583</v>
      </c>
      <c r="V1980" s="147" t="s">
        <v>2814</v>
      </c>
    </row>
    <row r="1981" spans="16:22" x14ac:dyDescent="0.25">
      <c r="P1981" s="147" t="s">
        <v>830</v>
      </c>
      <c r="Q1981" s="147">
        <v>195</v>
      </c>
      <c r="R1981" s="147"/>
      <c r="S1981" s="147" t="s">
        <v>2584</v>
      </c>
      <c r="T1981" s="147">
        <v>0</v>
      </c>
      <c r="U1981" s="147" t="s">
        <v>2585</v>
      </c>
      <c r="V1981" s="147" t="s">
        <v>2814</v>
      </c>
    </row>
    <row r="1982" spans="16:22" x14ac:dyDescent="0.25">
      <c r="P1982" s="147" t="s">
        <v>830</v>
      </c>
      <c r="Q1982" s="147">
        <v>195</v>
      </c>
      <c r="R1982" s="147"/>
      <c r="S1982" s="147" t="s">
        <v>2586</v>
      </c>
      <c r="T1982" s="147">
        <v>0</v>
      </c>
      <c r="U1982" s="147" t="s">
        <v>2587</v>
      </c>
      <c r="V1982" s="147" t="s">
        <v>2814</v>
      </c>
    </row>
    <row r="1983" spans="16:22" x14ac:dyDescent="0.25">
      <c r="P1983" s="147" t="s">
        <v>830</v>
      </c>
      <c r="Q1983" s="147">
        <v>195</v>
      </c>
      <c r="R1983" s="147"/>
      <c r="S1983" s="147" t="s">
        <v>2588</v>
      </c>
      <c r="T1983" s="147">
        <v>0</v>
      </c>
      <c r="U1983" s="147" t="s">
        <v>2589</v>
      </c>
      <c r="V1983" s="147" t="s">
        <v>2814</v>
      </c>
    </row>
    <row r="1984" spans="16:22" x14ac:dyDescent="0.25">
      <c r="P1984" s="147" t="s">
        <v>830</v>
      </c>
      <c r="Q1984" s="147">
        <v>195</v>
      </c>
      <c r="R1984" s="147"/>
      <c r="S1984" s="147" t="s">
        <v>1192</v>
      </c>
      <c r="T1984" s="147">
        <v>0</v>
      </c>
      <c r="U1984" s="147" t="s">
        <v>1193</v>
      </c>
      <c r="V1984" s="147" t="s">
        <v>2814</v>
      </c>
    </row>
    <row r="1985" spans="16:22" x14ac:dyDescent="0.25">
      <c r="P1985" s="147" t="s">
        <v>830</v>
      </c>
      <c r="Q1985" s="147">
        <v>195</v>
      </c>
      <c r="R1985" s="147"/>
      <c r="S1985" s="147" t="s">
        <v>1194</v>
      </c>
      <c r="T1985" s="147">
        <v>0</v>
      </c>
      <c r="U1985" s="147" t="s">
        <v>1195</v>
      </c>
      <c r="V1985" s="147" t="s">
        <v>2814</v>
      </c>
    </row>
    <row r="1986" spans="16:22" x14ac:dyDescent="0.25">
      <c r="P1986" s="147" t="s">
        <v>830</v>
      </c>
      <c r="Q1986" s="147">
        <v>195</v>
      </c>
      <c r="R1986" s="147"/>
      <c r="S1986" s="147" t="s">
        <v>1196</v>
      </c>
      <c r="T1986" s="147">
        <v>0</v>
      </c>
      <c r="U1986" s="147" t="s">
        <v>1197</v>
      </c>
      <c r="V1986" s="147" t="s">
        <v>2814</v>
      </c>
    </row>
    <row r="1987" spans="16:22" x14ac:dyDescent="0.25">
      <c r="P1987" s="147" t="s">
        <v>830</v>
      </c>
      <c r="Q1987" s="147">
        <v>195</v>
      </c>
      <c r="R1987" s="147"/>
      <c r="S1987" s="147" t="s">
        <v>1198</v>
      </c>
      <c r="T1987" s="147">
        <v>0</v>
      </c>
      <c r="U1987" s="147" t="s">
        <v>1199</v>
      </c>
      <c r="V1987" s="147" t="s">
        <v>2814</v>
      </c>
    </row>
    <row r="1988" spans="16:22" x14ac:dyDescent="0.25">
      <c r="P1988" s="147" t="s">
        <v>830</v>
      </c>
      <c r="Q1988" s="147">
        <v>195</v>
      </c>
      <c r="R1988" s="147"/>
      <c r="S1988" s="147" t="s">
        <v>1200</v>
      </c>
      <c r="T1988" s="147">
        <v>0</v>
      </c>
      <c r="U1988" s="147" t="s">
        <v>1201</v>
      </c>
      <c r="V1988" s="147" t="s">
        <v>2814</v>
      </c>
    </row>
    <row r="1989" spans="16:22" x14ac:dyDescent="0.25">
      <c r="P1989" s="147" t="s">
        <v>830</v>
      </c>
      <c r="Q1989" s="147">
        <v>195</v>
      </c>
      <c r="R1989" s="147"/>
      <c r="S1989" s="147" t="s">
        <v>1202</v>
      </c>
      <c r="T1989" s="147">
        <v>0</v>
      </c>
      <c r="U1989" s="147" t="s">
        <v>1203</v>
      </c>
      <c r="V1989" s="147" t="s">
        <v>2814</v>
      </c>
    </row>
    <row r="1990" spans="16:22" x14ac:dyDescent="0.25">
      <c r="P1990" s="147" t="s">
        <v>830</v>
      </c>
      <c r="Q1990" s="147">
        <v>195</v>
      </c>
      <c r="R1990" s="147"/>
      <c r="S1990" s="147" t="s">
        <v>1204</v>
      </c>
      <c r="T1990" s="147">
        <v>0</v>
      </c>
      <c r="U1990" s="147" t="s">
        <v>1205</v>
      </c>
      <c r="V1990" s="147" t="s">
        <v>2814</v>
      </c>
    </row>
    <row r="1991" spans="16:22" x14ac:dyDescent="0.25">
      <c r="P1991" s="147" t="s">
        <v>830</v>
      </c>
      <c r="Q1991" s="147">
        <v>195</v>
      </c>
      <c r="R1991" s="147"/>
      <c r="S1991" s="147" t="s">
        <v>1206</v>
      </c>
      <c r="T1991" s="147">
        <v>0</v>
      </c>
      <c r="U1991" s="147" t="s">
        <v>1207</v>
      </c>
      <c r="V1991" s="147" t="s">
        <v>2814</v>
      </c>
    </row>
    <row r="1992" spans="16:22" x14ac:dyDescent="0.25">
      <c r="P1992" s="147" t="s">
        <v>830</v>
      </c>
      <c r="Q1992" s="147">
        <v>195</v>
      </c>
      <c r="R1992" s="147"/>
      <c r="S1992" s="147" t="s">
        <v>1208</v>
      </c>
      <c r="T1992" s="147">
        <v>0</v>
      </c>
      <c r="U1992" s="147" t="s">
        <v>1209</v>
      </c>
      <c r="V1992" s="147" t="s">
        <v>2814</v>
      </c>
    </row>
    <row r="1993" spans="16:22" x14ac:dyDescent="0.25">
      <c r="P1993" s="147" t="s">
        <v>830</v>
      </c>
      <c r="Q1993" s="147">
        <v>195</v>
      </c>
      <c r="R1993" s="147"/>
      <c r="S1993" s="147" t="s">
        <v>1210</v>
      </c>
      <c r="T1993" s="147">
        <v>0</v>
      </c>
      <c r="U1993" s="147" t="s">
        <v>1211</v>
      </c>
      <c r="V1993" s="147" t="s">
        <v>2814</v>
      </c>
    </row>
    <row r="1994" spans="16:22" x14ac:dyDescent="0.25">
      <c r="P1994" s="147" t="s">
        <v>830</v>
      </c>
      <c r="Q1994" s="147">
        <v>195</v>
      </c>
      <c r="R1994" s="147"/>
      <c r="S1994" s="147" t="s">
        <v>1212</v>
      </c>
      <c r="T1994" s="147">
        <v>0</v>
      </c>
      <c r="U1994" s="147" t="s">
        <v>1213</v>
      </c>
      <c r="V1994" s="147" t="s">
        <v>2814</v>
      </c>
    </row>
    <row r="1995" spans="16:22" x14ac:dyDescent="0.25">
      <c r="P1995" s="147" t="s">
        <v>830</v>
      </c>
      <c r="Q1995" s="147">
        <v>195</v>
      </c>
      <c r="R1995" s="147"/>
      <c r="S1995" s="147" t="s">
        <v>1216</v>
      </c>
      <c r="T1995" s="147">
        <v>0</v>
      </c>
      <c r="U1995" s="147" t="s">
        <v>1217</v>
      </c>
      <c r="V1995" s="147" t="s">
        <v>2814</v>
      </c>
    </row>
    <row r="1996" spans="16:22" x14ac:dyDescent="0.25">
      <c r="P1996" s="147" t="s">
        <v>830</v>
      </c>
      <c r="Q1996" s="147">
        <v>195</v>
      </c>
      <c r="R1996" s="147"/>
      <c r="S1996" s="147" t="s">
        <v>1218</v>
      </c>
      <c r="T1996" s="147">
        <v>0</v>
      </c>
      <c r="U1996" s="147" t="s">
        <v>1219</v>
      </c>
      <c r="V1996" s="147" t="s">
        <v>2814</v>
      </c>
    </row>
    <row r="1997" spans="16:22" x14ac:dyDescent="0.25">
      <c r="P1997" s="147" t="s">
        <v>830</v>
      </c>
      <c r="Q1997" s="147">
        <v>195</v>
      </c>
      <c r="R1997" s="147"/>
      <c r="S1997" s="147" t="s">
        <v>2590</v>
      </c>
      <c r="T1997" s="147">
        <v>0</v>
      </c>
      <c r="U1997" s="147" t="s">
        <v>2591</v>
      </c>
      <c r="V1997" s="147" t="s">
        <v>2814</v>
      </c>
    </row>
    <row r="1998" spans="16:22" x14ac:dyDescent="0.25">
      <c r="P1998" s="147" t="s">
        <v>830</v>
      </c>
      <c r="Q1998" s="147">
        <v>195</v>
      </c>
      <c r="R1998" s="147"/>
      <c r="S1998" s="147" t="s">
        <v>1224</v>
      </c>
      <c r="T1998" s="147">
        <v>0</v>
      </c>
      <c r="U1998" s="147" t="s">
        <v>1225</v>
      </c>
      <c r="V1998" s="147" t="s">
        <v>2814</v>
      </c>
    </row>
    <row r="1999" spans="16:22" x14ac:dyDescent="0.25">
      <c r="P1999" s="147" t="s">
        <v>830</v>
      </c>
      <c r="Q1999" s="147">
        <v>195</v>
      </c>
      <c r="R1999" s="147"/>
      <c r="S1999" s="147" t="s">
        <v>1228</v>
      </c>
      <c r="T1999" s="147">
        <v>0</v>
      </c>
      <c r="U1999" s="147" t="s">
        <v>1229</v>
      </c>
      <c r="V1999" s="147" t="s">
        <v>2814</v>
      </c>
    </row>
    <row r="2000" spans="16:22" x14ac:dyDescent="0.25">
      <c r="P2000" s="147" t="s">
        <v>830</v>
      </c>
      <c r="Q2000" s="147">
        <v>195</v>
      </c>
      <c r="R2000" s="147"/>
      <c r="S2000" s="147" t="s">
        <v>1230</v>
      </c>
      <c r="T2000" s="147">
        <v>0</v>
      </c>
      <c r="U2000" s="147" t="s">
        <v>1231</v>
      </c>
      <c r="V2000" s="147" t="s">
        <v>2814</v>
      </c>
    </row>
    <row r="2001" spans="16:22" x14ac:dyDescent="0.25">
      <c r="P2001" s="147" t="s">
        <v>830</v>
      </c>
      <c r="Q2001" s="147">
        <v>195</v>
      </c>
      <c r="R2001" s="147"/>
      <c r="S2001" s="147" t="s">
        <v>1232</v>
      </c>
      <c r="T2001" s="147">
        <v>0</v>
      </c>
      <c r="U2001" s="147" t="s">
        <v>1233</v>
      </c>
      <c r="V2001" s="147" t="s">
        <v>2814</v>
      </c>
    </row>
    <row r="2002" spans="16:22" x14ac:dyDescent="0.25">
      <c r="P2002" s="147" t="s">
        <v>830</v>
      </c>
      <c r="Q2002" s="147">
        <v>195</v>
      </c>
      <c r="R2002" s="147"/>
      <c r="S2002" s="147" t="s">
        <v>1234</v>
      </c>
      <c r="T2002" s="147">
        <v>0</v>
      </c>
      <c r="U2002" s="147" t="s">
        <v>1235</v>
      </c>
      <c r="V2002" s="147" t="s">
        <v>2814</v>
      </c>
    </row>
    <row r="2003" spans="16:22" x14ac:dyDescent="0.25">
      <c r="P2003" s="147" t="s">
        <v>830</v>
      </c>
      <c r="Q2003" s="147">
        <v>195</v>
      </c>
      <c r="R2003" s="147"/>
      <c r="S2003" s="147" t="s">
        <v>1236</v>
      </c>
      <c r="T2003" s="147">
        <v>0</v>
      </c>
      <c r="U2003" s="147" t="s">
        <v>1237</v>
      </c>
      <c r="V2003" s="147" t="s">
        <v>2814</v>
      </c>
    </row>
    <row r="2004" spans="16:22" x14ac:dyDescent="0.25">
      <c r="P2004" s="147" t="s">
        <v>830</v>
      </c>
      <c r="Q2004" s="147">
        <v>195</v>
      </c>
      <c r="R2004" s="147"/>
      <c r="S2004" s="147" t="s">
        <v>1238</v>
      </c>
      <c r="T2004" s="147">
        <v>0</v>
      </c>
      <c r="U2004" s="147" t="s">
        <v>1239</v>
      </c>
      <c r="V2004" s="147" t="s">
        <v>2814</v>
      </c>
    </row>
    <row r="2005" spans="16:22" x14ac:dyDescent="0.25">
      <c r="P2005" s="147" t="s">
        <v>830</v>
      </c>
      <c r="Q2005" s="147">
        <v>195</v>
      </c>
      <c r="R2005" s="147"/>
      <c r="S2005" s="147" t="s">
        <v>1240</v>
      </c>
      <c r="T2005" s="147">
        <v>0</v>
      </c>
      <c r="U2005" s="147" t="s">
        <v>1241</v>
      </c>
      <c r="V2005" s="147" t="s">
        <v>2814</v>
      </c>
    </row>
    <row r="2006" spans="16:22" x14ac:dyDescent="0.25">
      <c r="P2006" s="147" t="s">
        <v>830</v>
      </c>
      <c r="Q2006" s="147">
        <v>195</v>
      </c>
      <c r="R2006" s="147"/>
      <c r="S2006" s="147" t="s">
        <v>2833</v>
      </c>
      <c r="T2006" s="147">
        <v>0</v>
      </c>
      <c r="U2006" s="147" t="s">
        <v>2834</v>
      </c>
      <c r="V2006" s="147" t="s">
        <v>2814</v>
      </c>
    </row>
    <row r="2007" spans="16:22" x14ac:dyDescent="0.25">
      <c r="P2007" s="147" t="s">
        <v>830</v>
      </c>
      <c r="Q2007" s="147">
        <v>195</v>
      </c>
      <c r="R2007" s="147"/>
      <c r="S2007" s="147" t="s">
        <v>2315</v>
      </c>
      <c r="T2007" s="147">
        <v>0</v>
      </c>
      <c r="U2007" s="147" t="s">
        <v>2316</v>
      </c>
      <c r="V2007" s="147" t="s">
        <v>2814</v>
      </c>
    </row>
    <row r="2008" spans="16:22" x14ac:dyDescent="0.25">
      <c r="P2008" s="147" t="s">
        <v>830</v>
      </c>
      <c r="Q2008" s="147">
        <v>195</v>
      </c>
      <c r="R2008" s="147"/>
      <c r="S2008" s="147" t="s">
        <v>2317</v>
      </c>
      <c r="T2008" s="147">
        <v>0</v>
      </c>
      <c r="U2008" s="147" t="s">
        <v>2318</v>
      </c>
      <c r="V2008" s="147" t="s">
        <v>2814</v>
      </c>
    </row>
    <row r="2009" spans="16:22" x14ac:dyDescent="0.25">
      <c r="P2009" s="147" t="s">
        <v>830</v>
      </c>
      <c r="Q2009" s="147">
        <v>195</v>
      </c>
      <c r="R2009" s="147"/>
      <c r="S2009" s="147" t="s">
        <v>2319</v>
      </c>
      <c r="T2009" s="147">
        <v>0</v>
      </c>
      <c r="U2009" s="147" t="s">
        <v>2320</v>
      </c>
      <c r="V2009" s="147" t="s">
        <v>2814</v>
      </c>
    </row>
    <row r="2010" spans="16:22" x14ac:dyDescent="0.25">
      <c r="P2010" s="147" t="s">
        <v>830</v>
      </c>
      <c r="Q2010" s="147">
        <v>195</v>
      </c>
      <c r="R2010" s="147"/>
      <c r="S2010" s="147" t="s">
        <v>1248</v>
      </c>
      <c r="T2010" s="147">
        <v>0</v>
      </c>
      <c r="U2010" s="147" t="s">
        <v>1249</v>
      </c>
      <c r="V2010" s="147" t="s">
        <v>2814</v>
      </c>
    </row>
    <row r="2011" spans="16:22" x14ac:dyDescent="0.25">
      <c r="P2011" s="147" t="s">
        <v>830</v>
      </c>
      <c r="Q2011" s="147">
        <v>195</v>
      </c>
      <c r="R2011" s="147"/>
      <c r="S2011" s="147" t="s">
        <v>1250</v>
      </c>
      <c r="T2011" s="147">
        <v>0</v>
      </c>
      <c r="U2011" s="147" t="s">
        <v>1251</v>
      </c>
      <c r="V2011" s="147" t="s">
        <v>2814</v>
      </c>
    </row>
    <row r="2012" spans="16:22" x14ac:dyDescent="0.25">
      <c r="P2012" s="147" t="s">
        <v>830</v>
      </c>
      <c r="Q2012" s="147">
        <v>195</v>
      </c>
      <c r="R2012" s="147"/>
      <c r="S2012" s="147" t="s">
        <v>1254</v>
      </c>
      <c r="T2012" s="147">
        <v>0</v>
      </c>
      <c r="U2012" s="147" t="s">
        <v>1255</v>
      </c>
      <c r="V2012" s="147" t="s">
        <v>2814</v>
      </c>
    </row>
    <row r="2013" spans="16:22" x14ac:dyDescent="0.25">
      <c r="P2013" s="147" t="s">
        <v>830</v>
      </c>
      <c r="Q2013" s="147">
        <v>195</v>
      </c>
      <c r="R2013" s="147"/>
      <c r="S2013" s="147" t="s">
        <v>2592</v>
      </c>
      <c r="T2013" s="147">
        <v>0</v>
      </c>
      <c r="U2013" s="147" t="s">
        <v>2593</v>
      </c>
      <c r="V2013" s="147" t="s">
        <v>2814</v>
      </c>
    </row>
    <row r="2014" spans="16:22" x14ac:dyDescent="0.25">
      <c r="P2014" s="147" t="s">
        <v>830</v>
      </c>
      <c r="Q2014" s="147">
        <v>195</v>
      </c>
      <c r="R2014" s="147"/>
      <c r="S2014" s="147" t="s">
        <v>1264</v>
      </c>
      <c r="T2014" s="147">
        <v>0</v>
      </c>
      <c r="U2014" s="147" t="s">
        <v>1265</v>
      </c>
      <c r="V2014" s="147" t="s">
        <v>2814</v>
      </c>
    </row>
    <row r="2015" spans="16:22" x14ac:dyDescent="0.25">
      <c r="P2015" s="147" t="s">
        <v>830</v>
      </c>
      <c r="Q2015" s="147">
        <v>195</v>
      </c>
      <c r="R2015" s="147"/>
      <c r="S2015" s="147" t="s">
        <v>1266</v>
      </c>
      <c r="T2015" s="147">
        <v>0</v>
      </c>
      <c r="U2015" s="147" t="s">
        <v>1267</v>
      </c>
      <c r="V2015" s="147" t="s">
        <v>2814</v>
      </c>
    </row>
    <row r="2016" spans="16:22" x14ac:dyDescent="0.25">
      <c r="P2016" s="147" t="s">
        <v>830</v>
      </c>
      <c r="Q2016" s="147">
        <v>195</v>
      </c>
      <c r="R2016" s="147"/>
      <c r="S2016" s="147" t="s">
        <v>1268</v>
      </c>
      <c r="T2016" s="147">
        <v>0</v>
      </c>
      <c r="U2016" s="147" t="s">
        <v>1269</v>
      </c>
      <c r="V2016" s="147" t="s">
        <v>2814</v>
      </c>
    </row>
    <row r="2017" spans="16:22" x14ac:dyDescent="0.25">
      <c r="P2017" s="147" t="s">
        <v>830</v>
      </c>
      <c r="Q2017" s="147">
        <v>195</v>
      </c>
      <c r="R2017" s="147"/>
      <c r="S2017" s="147" t="s">
        <v>1270</v>
      </c>
      <c r="T2017" s="147">
        <v>0</v>
      </c>
      <c r="U2017" s="147" t="s">
        <v>1271</v>
      </c>
      <c r="V2017" s="147" t="s">
        <v>2814</v>
      </c>
    </row>
    <row r="2018" spans="16:22" x14ac:dyDescent="0.25">
      <c r="P2018" s="147" t="s">
        <v>830</v>
      </c>
      <c r="Q2018" s="147">
        <v>195</v>
      </c>
      <c r="R2018" s="147"/>
      <c r="S2018" s="147" t="s">
        <v>1272</v>
      </c>
      <c r="T2018" s="147">
        <v>0</v>
      </c>
      <c r="U2018" s="147" t="s">
        <v>1273</v>
      </c>
      <c r="V2018" s="147" t="s">
        <v>2814</v>
      </c>
    </row>
    <row r="2019" spans="16:22" x14ac:dyDescent="0.25">
      <c r="P2019" s="147" t="s">
        <v>830</v>
      </c>
      <c r="Q2019" s="147">
        <v>195</v>
      </c>
      <c r="R2019" s="147"/>
      <c r="S2019" s="147" t="s">
        <v>1274</v>
      </c>
      <c r="T2019" s="147">
        <v>0</v>
      </c>
      <c r="U2019" s="147" t="s">
        <v>1275</v>
      </c>
      <c r="V2019" s="147" t="s">
        <v>2814</v>
      </c>
    </row>
    <row r="2020" spans="16:22" x14ac:dyDescent="0.25">
      <c r="P2020" s="147" t="s">
        <v>830</v>
      </c>
      <c r="Q2020" s="147">
        <v>195</v>
      </c>
      <c r="R2020" s="147"/>
      <c r="S2020" s="147" t="s">
        <v>1276</v>
      </c>
      <c r="T2020" s="147">
        <v>0</v>
      </c>
      <c r="U2020" s="147" t="s">
        <v>1277</v>
      </c>
      <c r="V2020" s="147" t="s">
        <v>2814</v>
      </c>
    </row>
    <row r="2021" spans="16:22" x14ac:dyDescent="0.25">
      <c r="P2021" s="147" t="s">
        <v>830</v>
      </c>
      <c r="Q2021" s="147">
        <v>195</v>
      </c>
      <c r="R2021" s="147"/>
      <c r="S2021" s="147" t="s">
        <v>1278</v>
      </c>
      <c r="T2021" s="147">
        <v>0</v>
      </c>
      <c r="U2021" s="147" t="s">
        <v>1279</v>
      </c>
      <c r="V2021" s="147" t="s">
        <v>2814</v>
      </c>
    </row>
    <row r="2022" spans="16:22" x14ac:dyDescent="0.25">
      <c r="P2022" s="147" t="s">
        <v>830</v>
      </c>
      <c r="Q2022" s="147">
        <v>195</v>
      </c>
      <c r="R2022" s="147"/>
      <c r="S2022" s="147" t="s">
        <v>2835</v>
      </c>
      <c r="T2022" s="147">
        <v>0</v>
      </c>
      <c r="U2022" s="147" t="s">
        <v>2836</v>
      </c>
      <c r="V2022" s="147" t="s">
        <v>2814</v>
      </c>
    </row>
    <row r="2023" spans="16:22" x14ac:dyDescent="0.25">
      <c r="P2023" s="147" t="s">
        <v>830</v>
      </c>
      <c r="Q2023" s="147">
        <v>195</v>
      </c>
      <c r="R2023" s="147"/>
      <c r="S2023" s="147" t="s">
        <v>1280</v>
      </c>
      <c r="T2023" s="147">
        <v>0</v>
      </c>
      <c r="U2023" s="147" t="s">
        <v>1281</v>
      </c>
      <c r="V2023" s="147" t="s">
        <v>2814</v>
      </c>
    </row>
    <row r="2024" spans="16:22" x14ac:dyDescent="0.25">
      <c r="P2024" s="147" t="s">
        <v>830</v>
      </c>
      <c r="Q2024" s="147">
        <v>195</v>
      </c>
      <c r="R2024" s="147"/>
      <c r="S2024" s="147" t="s">
        <v>1282</v>
      </c>
      <c r="T2024" s="147">
        <v>0</v>
      </c>
      <c r="U2024" s="147" t="s">
        <v>1283</v>
      </c>
      <c r="V2024" s="147" t="s">
        <v>2814</v>
      </c>
    </row>
    <row r="2025" spans="16:22" x14ac:dyDescent="0.25">
      <c r="P2025" s="147" t="s">
        <v>830</v>
      </c>
      <c r="Q2025" s="147">
        <v>195</v>
      </c>
      <c r="R2025" s="147"/>
      <c r="S2025" s="147" t="s">
        <v>1284</v>
      </c>
      <c r="T2025" s="147">
        <v>0</v>
      </c>
      <c r="U2025" s="147" t="s">
        <v>1285</v>
      </c>
      <c r="V2025" s="147" t="s">
        <v>2814</v>
      </c>
    </row>
    <row r="2026" spans="16:22" x14ac:dyDescent="0.25">
      <c r="P2026" s="147" t="s">
        <v>830</v>
      </c>
      <c r="Q2026" s="147">
        <v>195</v>
      </c>
      <c r="R2026" s="147"/>
      <c r="S2026" s="147" t="s">
        <v>1286</v>
      </c>
      <c r="T2026" s="147">
        <v>0</v>
      </c>
      <c r="U2026" s="147" t="s">
        <v>1287</v>
      </c>
      <c r="V2026" s="147" t="s">
        <v>2814</v>
      </c>
    </row>
    <row r="2027" spans="16:22" x14ac:dyDescent="0.25">
      <c r="P2027" s="147" t="s">
        <v>830</v>
      </c>
      <c r="Q2027" s="147">
        <v>195</v>
      </c>
      <c r="R2027" s="147"/>
      <c r="S2027" s="147" t="s">
        <v>1288</v>
      </c>
      <c r="T2027" s="147">
        <v>0</v>
      </c>
      <c r="U2027" s="147" t="s">
        <v>1289</v>
      </c>
      <c r="V2027" s="147" t="s">
        <v>2814</v>
      </c>
    </row>
    <row r="2028" spans="16:22" x14ac:dyDescent="0.25">
      <c r="P2028" s="147" t="s">
        <v>830</v>
      </c>
      <c r="Q2028" s="147">
        <v>195</v>
      </c>
      <c r="R2028" s="147"/>
      <c r="S2028" s="147" t="s">
        <v>1290</v>
      </c>
      <c r="T2028" s="147">
        <v>0</v>
      </c>
      <c r="U2028" s="147" t="s">
        <v>1291</v>
      </c>
      <c r="V2028" s="147" t="s">
        <v>2814</v>
      </c>
    </row>
    <row r="2029" spans="16:22" x14ac:dyDescent="0.25">
      <c r="P2029" s="147" t="s">
        <v>830</v>
      </c>
      <c r="Q2029" s="147">
        <v>195</v>
      </c>
      <c r="R2029" s="147"/>
      <c r="S2029" s="147" t="s">
        <v>1292</v>
      </c>
      <c r="T2029" s="147">
        <v>0</v>
      </c>
      <c r="U2029" s="147" t="s">
        <v>1293</v>
      </c>
      <c r="V2029" s="147" t="s">
        <v>2814</v>
      </c>
    </row>
    <row r="2030" spans="16:22" x14ac:dyDescent="0.25">
      <c r="P2030" s="147" t="s">
        <v>830</v>
      </c>
      <c r="Q2030" s="147">
        <v>195</v>
      </c>
      <c r="R2030" s="147"/>
      <c r="S2030" s="147" t="s">
        <v>1294</v>
      </c>
      <c r="T2030" s="147">
        <v>0</v>
      </c>
      <c r="U2030" s="147" t="s">
        <v>1295</v>
      </c>
      <c r="V2030" s="147" t="s">
        <v>2814</v>
      </c>
    </row>
    <row r="2031" spans="16:22" x14ac:dyDescent="0.25">
      <c r="P2031" s="147" t="s">
        <v>830</v>
      </c>
      <c r="Q2031" s="147">
        <v>195</v>
      </c>
      <c r="R2031" s="147"/>
      <c r="S2031" s="147" t="s">
        <v>1296</v>
      </c>
      <c r="T2031" s="147">
        <v>0</v>
      </c>
      <c r="U2031" s="147" t="s">
        <v>1297</v>
      </c>
      <c r="V2031" s="147" t="s">
        <v>2814</v>
      </c>
    </row>
    <row r="2032" spans="16:22" x14ac:dyDescent="0.25">
      <c r="P2032" s="147" t="s">
        <v>830</v>
      </c>
      <c r="Q2032" s="147">
        <v>195</v>
      </c>
      <c r="R2032" s="147"/>
      <c r="S2032" s="147" t="s">
        <v>1298</v>
      </c>
      <c r="T2032" s="147">
        <v>0</v>
      </c>
      <c r="U2032" s="147" t="s">
        <v>1299</v>
      </c>
      <c r="V2032" s="147" t="s">
        <v>2814</v>
      </c>
    </row>
    <row r="2033" spans="16:22" x14ac:dyDescent="0.25">
      <c r="P2033" s="147" t="s">
        <v>830</v>
      </c>
      <c r="Q2033" s="147">
        <v>195</v>
      </c>
      <c r="R2033" s="147"/>
      <c r="S2033" s="147" t="s">
        <v>1300</v>
      </c>
      <c r="T2033" s="147">
        <v>0</v>
      </c>
      <c r="U2033" s="147" t="s">
        <v>1301</v>
      </c>
      <c r="V2033" s="147" t="s">
        <v>2814</v>
      </c>
    </row>
    <row r="2034" spans="16:22" x14ac:dyDescent="0.25">
      <c r="P2034" s="147" t="s">
        <v>830</v>
      </c>
      <c r="Q2034" s="147">
        <v>195</v>
      </c>
      <c r="R2034" s="147"/>
      <c r="S2034" s="147" t="s">
        <v>1302</v>
      </c>
      <c r="T2034" s="147">
        <v>0</v>
      </c>
      <c r="U2034" s="147" t="s">
        <v>1303</v>
      </c>
      <c r="V2034" s="147" t="s">
        <v>2814</v>
      </c>
    </row>
    <row r="2035" spans="16:22" x14ac:dyDescent="0.25">
      <c r="P2035" s="147" t="s">
        <v>830</v>
      </c>
      <c r="Q2035" s="147">
        <v>195</v>
      </c>
      <c r="R2035" s="147"/>
      <c r="S2035" s="147" t="s">
        <v>1304</v>
      </c>
      <c r="T2035" s="147">
        <v>0</v>
      </c>
      <c r="U2035" s="147" t="s">
        <v>1305</v>
      </c>
      <c r="V2035" s="147" t="s">
        <v>2814</v>
      </c>
    </row>
    <row r="2036" spans="16:22" x14ac:dyDescent="0.25">
      <c r="P2036" s="147" t="s">
        <v>830</v>
      </c>
      <c r="Q2036" s="147">
        <v>195</v>
      </c>
      <c r="R2036" s="147"/>
      <c r="S2036" s="147" t="s">
        <v>1306</v>
      </c>
      <c r="T2036" s="147">
        <v>0</v>
      </c>
      <c r="U2036" s="147" t="s">
        <v>1307</v>
      </c>
      <c r="V2036" s="147" t="s">
        <v>2814</v>
      </c>
    </row>
    <row r="2037" spans="16:22" x14ac:dyDescent="0.25">
      <c r="P2037" s="147" t="s">
        <v>830</v>
      </c>
      <c r="Q2037" s="147">
        <v>195</v>
      </c>
      <c r="R2037" s="147"/>
      <c r="S2037" s="147" t="s">
        <v>1308</v>
      </c>
      <c r="T2037" s="147">
        <v>0</v>
      </c>
      <c r="U2037" s="147" t="s">
        <v>1309</v>
      </c>
      <c r="V2037" s="147" t="s">
        <v>2814</v>
      </c>
    </row>
    <row r="2038" spans="16:22" x14ac:dyDescent="0.25">
      <c r="P2038" s="147" t="s">
        <v>830</v>
      </c>
      <c r="Q2038" s="147">
        <v>195</v>
      </c>
      <c r="R2038" s="147"/>
      <c r="S2038" s="147" t="s">
        <v>1310</v>
      </c>
      <c r="T2038" s="147">
        <v>0</v>
      </c>
      <c r="U2038" s="147" t="s">
        <v>1311</v>
      </c>
      <c r="V2038" s="147" t="s">
        <v>2814</v>
      </c>
    </row>
    <row r="2039" spans="16:22" x14ac:dyDescent="0.25">
      <c r="P2039" s="147" t="s">
        <v>830</v>
      </c>
      <c r="Q2039" s="147">
        <v>195</v>
      </c>
      <c r="R2039" s="147"/>
      <c r="S2039" s="147" t="s">
        <v>1312</v>
      </c>
      <c r="T2039" s="147">
        <v>0</v>
      </c>
      <c r="U2039" s="147" t="s">
        <v>1313</v>
      </c>
      <c r="V2039" s="147" t="s">
        <v>2814</v>
      </c>
    </row>
    <row r="2040" spans="16:22" x14ac:dyDescent="0.25">
      <c r="P2040" s="147" t="s">
        <v>830</v>
      </c>
      <c r="Q2040" s="147">
        <v>195</v>
      </c>
      <c r="R2040" s="147"/>
      <c r="S2040" s="147" t="s">
        <v>1318</v>
      </c>
      <c r="T2040" s="147">
        <v>0</v>
      </c>
      <c r="U2040" s="147" t="s">
        <v>1319</v>
      </c>
      <c r="V2040" s="147" t="s">
        <v>2814</v>
      </c>
    </row>
    <row r="2041" spans="16:22" x14ac:dyDescent="0.25">
      <c r="P2041" s="147" t="s">
        <v>830</v>
      </c>
      <c r="Q2041" s="147">
        <v>195</v>
      </c>
      <c r="R2041" s="147"/>
      <c r="S2041" s="147" t="s">
        <v>1320</v>
      </c>
      <c r="T2041" s="147">
        <v>0</v>
      </c>
      <c r="U2041" s="147" t="s">
        <v>1321</v>
      </c>
      <c r="V2041" s="147" t="s">
        <v>2814</v>
      </c>
    </row>
    <row r="2042" spans="16:22" x14ac:dyDescent="0.25">
      <c r="P2042" s="147" t="s">
        <v>830</v>
      </c>
      <c r="Q2042" s="147">
        <v>195</v>
      </c>
      <c r="R2042" s="147"/>
      <c r="S2042" s="147" t="s">
        <v>1330</v>
      </c>
      <c r="T2042" s="147">
        <v>0</v>
      </c>
      <c r="U2042" s="147" t="s">
        <v>1331</v>
      </c>
      <c r="V2042" s="147" t="s">
        <v>2814</v>
      </c>
    </row>
    <row r="2043" spans="16:22" x14ac:dyDescent="0.25">
      <c r="P2043" s="147" t="s">
        <v>830</v>
      </c>
      <c r="Q2043" s="147">
        <v>195</v>
      </c>
      <c r="R2043" s="147"/>
      <c r="S2043" s="147" t="s">
        <v>1332</v>
      </c>
      <c r="T2043" s="147">
        <v>0</v>
      </c>
      <c r="U2043" s="147" t="s">
        <v>1333</v>
      </c>
      <c r="V2043" s="147" t="s">
        <v>2814</v>
      </c>
    </row>
    <row r="2044" spans="16:22" x14ac:dyDescent="0.25">
      <c r="P2044" s="147" t="s">
        <v>830</v>
      </c>
      <c r="Q2044" s="147">
        <v>195</v>
      </c>
      <c r="R2044" s="147"/>
      <c r="S2044" s="147" t="s">
        <v>1334</v>
      </c>
      <c r="T2044" s="147">
        <v>0</v>
      </c>
      <c r="U2044" s="147" t="s">
        <v>1335</v>
      </c>
      <c r="V2044" s="147" t="s">
        <v>2814</v>
      </c>
    </row>
    <row r="2045" spans="16:22" x14ac:dyDescent="0.25">
      <c r="P2045" s="147" t="s">
        <v>830</v>
      </c>
      <c r="Q2045" s="147">
        <v>195</v>
      </c>
      <c r="R2045" s="147"/>
      <c r="S2045" s="147" t="s">
        <v>1336</v>
      </c>
      <c r="T2045" s="147">
        <v>0</v>
      </c>
      <c r="U2045" s="147" t="s">
        <v>1337</v>
      </c>
      <c r="V2045" s="147" t="s">
        <v>2814</v>
      </c>
    </row>
    <row r="2046" spans="16:22" x14ac:dyDescent="0.25">
      <c r="P2046" s="147" t="s">
        <v>830</v>
      </c>
      <c r="Q2046" s="147">
        <v>195</v>
      </c>
      <c r="R2046" s="147"/>
      <c r="S2046" s="147" t="s">
        <v>1338</v>
      </c>
      <c r="T2046" s="147">
        <v>0</v>
      </c>
      <c r="U2046" s="147" t="s">
        <v>1339</v>
      </c>
      <c r="V2046" s="147" t="s">
        <v>2814</v>
      </c>
    </row>
    <row r="2047" spans="16:22" x14ac:dyDescent="0.25">
      <c r="P2047" s="147" t="s">
        <v>830</v>
      </c>
      <c r="Q2047" s="147">
        <v>195</v>
      </c>
      <c r="R2047" s="147"/>
      <c r="S2047" s="147" t="s">
        <v>1340</v>
      </c>
      <c r="T2047" s="147">
        <v>0</v>
      </c>
      <c r="U2047" s="147" t="s">
        <v>1341</v>
      </c>
      <c r="V2047" s="147" t="s">
        <v>2814</v>
      </c>
    </row>
    <row r="2048" spans="16:22" x14ac:dyDescent="0.25">
      <c r="P2048" s="147" t="s">
        <v>830</v>
      </c>
      <c r="Q2048" s="147">
        <v>195</v>
      </c>
      <c r="R2048" s="147"/>
      <c r="S2048" s="147" t="s">
        <v>1342</v>
      </c>
      <c r="T2048" s="147">
        <v>0</v>
      </c>
      <c r="U2048" s="147" t="s">
        <v>1343</v>
      </c>
      <c r="V2048" s="147" t="s">
        <v>2814</v>
      </c>
    </row>
    <row r="2049" spans="16:22" x14ac:dyDescent="0.25">
      <c r="P2049" s="147" t="s">
        <v>830</v>
      </c>
      <c r="Q2049" s="147">
        <v>195</v>
      </c>
      <c r="R2049" s="147"/>
      <c r="S2049" s="147" t="s">
        <v>1344</v>
      </c>
      <c r="T2049" s="147">
        <v>0</v>
      </c>
      <c r="U2049" s="147" t="s">
        <v>1345</v>
      </c>
      <c r="V2049" s="147" t="s">
        <v>2814</v>
      </c>
    </row>
    <row r="2050" spans="16:22" x14ac:dyDescent="0.25">
      <c r="P2050" s="147" t="s">
        <v>830</v>
      </c>
      <c r="Q2050" s="147">
        <v>195</v>
      </c>
      <c r="R2050" s="147"/>
      <c r="S2050" s="147" t="s">
        <v>1346</v>
      </c>
      <c r="T2050" s="147">
        <v>0</v>
      </c>
      <c r="U2050" s="147" t="s">
        <v>1347</v>
      </c>
      <c r="V2050" s="147" t="s">
        <v>2814</v>
      </c>
    </row>
    <row r="2051" spans="16:22" x14ac:dyDescent="0.25">
      <c r="P2051" s="147" t="s">
        <v>830</v>
      </c>
      <c r="Q2051" s="147">
        <v>195</v>
      </c>
      <c r="R2051" s="147"/>
      <c r="S2051" s="147" t="s">
        <v>1348</v>
      </c>
      <c r="T2051" s="147">
        <v>0</v>
      </c>
      <c r="U2051" s="147" t="s">
        <v>1349</v>
      </c>
      <c r="V2051" s="147" t="s">
        <v>2814</v>
      </c>
    </row>
    <row r="2052" spans="16:22" x14ac:dyDescent="0.25">
      <c r="P2052" s="147" t="s">
        <v>830</v>
      </c>
      <c r="Q2052" s="147">
        <v>195</v>
      </c>
      <c r="R2052" s="147"/>
      <c r="S2052" s="147" t="s">
        <v>1350</v>
      </c>
      <c r="T2052" s="147">
        <v>0</v>
      </c>
      <c r="U2052" s="147" t="s">
        <v>1351</v>
      </c>
      <c r="V2052" s="147" t="s">
        <v>2814</v>
      </c>
    </row>
    <row r="2053" spans="16:22" x14ac:dyDescent="0.25">
      <c r="P2053" s="147" t="s">
        <v>830</v>
      </c>
      <c r="Q2053" s="147">
        <v>195</v>
      </c>
      <c r="R2053" s="147"/>
      <c r="S2053" s="147" t="s">
        <v>2321</v>
      </c>
      <c r="T2053" s="147">
        <v>0</v>
      </c>
      <c r="U2053" s="147" t="s">
        <v>2322</v>
      </c>
      <c r="V2053" s="147" t="s">
        <v>2814</v>
      </c>
    </row>
    <row r="2054" spans="16:22" x14ac:dyDescent="0.25">
      <c r="P2054" s="147" t="s">
        <v>830</v>
      </c>
      <c r="Q2054" s="147">
        <v>195</v>
      </c>
      <c r="R2054" s="147"/>
      <c r="S2054" s="147" t="s">
        <v>2598</v>
      </c>
      <c r="T2054" s="147">
        <v>0</v>
      </c>
      <c r="U2054" s="147" t="s">
        <v>2599</v>
      </c>
      <c r="V2054" s="147" t="s">
        <v>2814</v>
      </c>
    </row>
    <row r="2055" spans="16:22" x14ac:dyDescent="0.25">
      <c r="P2055" s="147" t="s">
        <v>830</v>
      </c>
      <c r="Q2055" s="147">
        <v>195</v>
      </c>
      <c r="R2055" s="147"/>
      <c r="S2055" s="147" t="s">
        <v>2600</v>
      </c>
      <c r="T2055" s="147">
        <v>0</v>
      </c>
      <c r="U2055" s="147" t="s">
        <v>2601</v>
      </c>
      <c r="V2055" s="147" t="s">
        <v>2814</v>
      </c>
    </row>
    <row r="2056" spans="16:22" x14ac:dyDescent="0.25">
      <c r="P2056" s="147" t="s">
        <v>830</v>
      </c>
      <c r="Q2056" s="147">
        <v>195</v>
      </c>
      <c r="R2056" s="147"/>
      <c r="S2056" s="147" t="s">
        <v>2602</v>
      </c>
      <c r="T2056" s="147">
        <v>0</v>
      </c>
      <c r="U2056" s="147" t="s">
        <v>2603</v>
      </c>
      <c r="V2056" s="147" t="s">
        <v>2814</v>
      </c>
    </row>
    <row r="2057" spans="16:22" x14ac:dyDescent="0.25">
      <c r="P2057" s="147" t="s">
        <v>830</v>
      </c>
      <c r="Q2057" s="147">
        <v>195</v>
      </c>
      <c r="R2057" s="147"/>
      <c r="S2057" s="147" t="s">
        <v>1368</v>
      </c>
      <c r="T2057" s="147">
        <v>0</v>
      </c>
      <c r="U2057" s="147" t="s">
        <v>1369</v>
      </c>
      <c r="V2057" s="147" t="s">
        <v>2814</v>
      </c>
    </row>
    <row r="2058" spans="16:22" x14ac:dyDescent="0.25">
      <c r="P2058" s="147" t="s">
        <v>830</v>
      </c>
      <c r="Q2058" s="147">
        <v>195</v>
      </c>
      <c r="R2058" s="147"/>
      <c r="S2058" s="147" t="s">
        <v>1370</v>
      </c>
      <c r="T2058" s="147">
        <v>0</v>
      </c>
      <c r="U2058" s="147" t="s">
        <v>1371</v>
      </c>
      <c r="V2058" s="147" t="s">
        <v>2814</v>
      </c>
    </row>
    <row r="2059" spans="16:22" x14ac:dyDescent="0.25">
      <c r="P2059" s="147" t="s">
        <v>830</v>
      </c>
      <c r="Q2059" s="147">
        <v>195</v>
      </c>
      <c r="R2059" s="147"/>
      <c r="S2059" s="147" t="s">
        <v>1372</v>
      </c>
      <c r="T2059" s="147">
        <v>0</v>
      </c>
      <c r="U2059" s="147" t="s">
        <v>1373</v>
      </c>
      <c r="V2059" s="147" t="s">
        <v>2814</v>
      </c>
    </row>
    <row r="2060" spans="16:22" x14ac:dyDescent="0.25">
      <c r="P2060" s="147" t="s">
        <v>830</v>
      </c>
      <c r="Q2060" s="147">
        <v>195</v>
      </c>
      <c r="R2060" s="147"/>
      <c r="S2060" s="147" t="s">
        <v>1374</v>
      </c>
      <c r="T2060" s="147">
        <v>0</v>
      </c>
      <c r="U2060" s="147" t="s">
        <v>1375</v>
      </c>
      <c r="V2060" s="147" t="s">
        <v>2814</v>
      </c>
    </row>
    <row r="2061" spans="16:22" x14ac:dyDescent="0.25">
      <c r="P2061" s="147" t="s">
        <v>830</v>
      </c>
      <c r="Q2061" s="147">
        <v>195</v>
      </c>
      <c r="R2061" s="147"/>
      <c r="S2061" s="147" t="s">
        <v>1376</v>
      </c>
      <c r="T2061" s="147">
        <v>0</v>
      </c>
      <c r="U2061" s="147" t="s">
        <v>1377</v>
      </c>
      <c r="V2061" s="147" t="s">
        <v>2814</v>
      </c>
    </row>
    <row r="2062" spans="16:22" x14ac:dyDescent="0.25">
      <c r="P2062" s="147" t="s">
        <v>830</v>
      </c>
      <c r="Q2062" s="147">
        <v>195</v>
      </c>
      <c r="R2062" s="147"/>
      <c r="S2062" s="147" t="s">
        <v>1378</v>
      </c>
      <c r="T2062" s="147">
        <v>0</v>
      </c>
      <c r="U2062" s="147" t="s">
        <v>1379</v>
      </c>
      <c r="V2062" s="147" t="s">
        <v>2814</v>
      </c>
    </row>
    <row r="2063" spans="16:22" x14ac:dyDescent="0.25">
      <c r="P2063" s="147" t="s">
        <v>830</v>
      </c>
      <c r="Q2063" s="147">
        <v>195</v>
      </c>
      <c r="R2063" s="147"/>
      <c r="S2063" s="147" t="s">
        <v>1380</v>
      </c>
      <c r="T2063" s="147">
        <v>0</v>
      </c>
      <c r="U2063" s="147" t="s">
        <v>1381</v>
      </c>
      <c r="V2063" s="147" t="s">
        <v>2814</v>
      </c>
    </row>
    <row r="2064" spans="16:22" x14ac:dyDescent="0.25">
      <c r="P2064" s="147" t="s">
        <v>830</v>
      </c>
      <c r="Q2064" s="147">
        <v>195</v>
      </c>
      <c r="R2064" s="147"/>
      <c r="S2064" s="147" t="s">
        <v>1382</v>
      </c>
      <c r="T2064" s="147">
        <v>0</v>
      </c>
      <c r="U2064" s="147" t="s">
        <v>1383</v>
      </c>
      <c r="V2064" s="147" t="s">
        <v>2814</v>
      </c>
    </row>
    <row r="2065" spans="16:22" x14ac:dyDescent="0.25">
      <c r="P2065" s="147" t="s">
        <v>830</v>
      </c>
      <c r="Q2065" s="147">
        <v>195</v>
      </c>
      <c r="R2065" s="147"/>
      <c r="S2065" s="147" t="s">
        <v>1384</v>
      </c>
      <c r="T2065" s="147">
        <v>0</v>
      </c>
      <c r="U2065" s="147" t="s">
        <v>1385</v>
      </c>
      <c r="V2065" s="147" t="s">
        <v>2814</v>
      </c>
    </row>
    <row r="2066" spans="16:22" x14ac:dyDescent="0.25">
      <c r="P2066" s="147" t="s">
        <v>830</v>
      </c>
      <c r="Q2066" s="147">
        <v>195</v>
      </c>
      <c r="R2066" s="147"/>
      <c r="S2066" s="147" t="s">
        <v>1386</v>
      </c>
      <c r="T2066" s="147">
        <v>0</v>
      </c>
      <c r="U2066" s="147" t="s">
        <v>1387</v>
      </c>
      <c r="V2066" s="147" t="s">
        <v>2814</v>
      </c>
    </row>
    <row r="2067" spans="16:22" x14ac:dyDescent="0.25">
      <c r="P2067" s="147" t="s">
        <v>830</v>
      </c>
      <c r="Q2067" s="147">
        <v>195</v>
      </c>
      <c r="R2067" s="147"/>
      <c r="S2067" s="147" t="s">
        <v>1388</v>
      </c>
      <c r="T2067" s="147">
        <v>0</v>
      </c>
      <c r="U2067" s="147" t="s">
        <v>1389</v>
      </c>
      <c r="V2067" s="147" t="s">
        <v>2814</v>
      </c>
    </row>
    <row r="2068" spans="16:22" x14ac:dyDescent="0.25">
      <c r="P2068" s="147" t="s">
        <v>830</v>
      </c>
      <c r="Q2068" s="147">
        <v>195</v>
      </c>
      <c r="R2068" s="147"/>
      <c r="S2068" s="147" t="s">
        <v>1390</v>
      </c>
      <c r="T2068" s="147">
        <v>0</v>
      </c>
      <c r="U2068" s="147" t="s">
        <v>1391</v>
      </c>
      <c r="V2068" s="147" t="s">
        <v>2814</v>
      </c>
    </row>
    <row r="2069" spans="16:22" x14ac:dyDescent="0.25">
      <c r="P2069" s="147" t="s">
        <v>830</v>
      </c>
      <c r="Q2069" s="147">
        <v>195</v>
      </c>
      <c r="R2069" s="147"/>
      <c r="S2069" s="147" t="s">
        <v>1392</v>
      </c>
      <c r="T2069" s="147">
        <v>0</v>
      </c>
      <c r="U2069" s="147" t="s">
        <v>1393</v>
      </c>
      <c r="V2069" s="147" t="s">
        <v>2814</v>
      </c>
    </row>
    <row r="2070" spans="16:22" x14ac:dyDescent="0.25">
      <c r="P2070" s="147" t="s">
        <v>830</v>
      </c>
      <c r="Q2070" s="147">
        <v>195</v>
      </c>
      <c r="R2070" s="147"/>
      <c r="S2070" s="147" t="s">
        <v>1394</v>
      </c>
      <c r="T2070" s="147">
        <v>0</v>
      </c>
      <c r="U2070" s="147" t="s">
        <v>1395</v>
      </c>
      <c r="V2070" s="147" t="s">
        <v>2814</v>
      </c>
    </row>
    <row r="2071" spans="16:22" x14ac:dyDescent="0.25">
      <c r="P2071" s="147" t="s">
        <v>830</v>
      </c>
      <c r="Q2071" s="147">
        <v>195</v>
      </c>
      <c r="R2071" s="147"/>
      <c r="S2071" s="147" t="s">
        <v>1396</v>
      </c>
      <c r="T2071" s="147">
        <v>0</v>
      </c>
      <c r="U2071" s="147" t="s">
        <v>1397</v>
      </c>
      <c r="V2071" s="147" t="s">
        <v>2814</v>
      </c>
    </row>
    <row r="2072" spans="16:22" x14ac:dyDescent="0.25">
      <c r="P2072" s="147" t="s">
        <v>830</v>
      </c>
      <c r="Q2072" s="147">
        <v>195</v>
      </c>
      <c r="R2072" s="147"/>
      <c r="S2072" s="147" t="s">
        <v>1398</v>
      </c>
      <c r="T2072" s="147">
        <v>0</v>
      </c>
      <c r="U2072" s="147" t="s">
        <v>1399</v>
      </c>
      <c r="V2072" s="147" t="s">
        <v>2814</v>
      </c>
    </row>
    <row r="2073" spans="16:22" x14ac:dyDescent="0.25">
      <c r="P2073" s="147" t="s">
        <v>830</v>
      </c>
      <c r="Q2073" s="147">
        <v>195</v>
      </c>
      <c r="R2073" s="147"/>
      <c r="S2073" s="147" t="s">
        <v>1400</v>
      </c>
      <c r="T2073" s="147">
        <v>0</v>
      </c>
      <c r="U2073" s="147" t="s">
        <v>1401</v>
      </c>
      <c r="V2073" s="147" t="s">
        <v>2814</v>
      </c>
    </row>
    <row r="2074" spans="16:22" x14ac:dyDescent="0.25">
      <c r="P2074" s="147" t="s">
        <v>830</v>
      </c>
      <c r="Q2074" s="147">
        <v>195</v>
      </c>
      <c r="R2074" s="147"/>
      <c r="S2074" s="147" t="s">
        <v>1402</v>
      </c>
      <c r="T2074" s="147">
        <v>0</v>
      </c>
      <c r="U2074" s="147" t="s">
        <v>1403</v>
      </c>
      <c r="V2074" s="147" t="s">
        <v>2814</v>
      </c>
    </row>
    <row r="2075" spans="16:22" x14ac:dyDescent="0.25">
      <c r="P2075" s="147" t="s">
        <v>830</v>
      </c>
      <c r="Q2075" s="147">
        <v>195</v>
      </c>
      <c r="R2075" s="147"/>
      <c r="S2075" s="147" t="s">
        <v>1404</v>
      </c>
      <c r="T2075" s="147">
        <v>0</v>
      </c>
      <c r="U2075" s="147" t="s">
        <v>1405</v>
      </c>
      <c r="V2075" s="147" t="s">
        <v>2814</v>
      </c>
    </row>
    <row r="2076" spans="16:22" x14ac:dyDescent="0.25">
      <c r="P2076" s="147" t="s">
        <v>830</v>
      </c>
      <c r="Q2076" s="147">
        <v>195</v>
      </c>
      <c r="R2076" s="147"/>
      <c r="S2076" s="147" t="s">
        <v>1406</v>
      </c>
      <c r="T2076" s="147">
        <v>0</v>
      </c>
      <c r="U2076" s="147" t="s">
        <v>1407</v>
      </c>
      <c r="V2076" s="147" t="s">
        <v>2814</v>
      </c>
    </row>
    <row r="2077" spans="16:22" x14ac:dyDescent="0.25">
      <c r="P2077" s="147" t="s">
        <v>830</v>
      </c>
      <c r="Q2077" s="147">
        <v>195</v>
      </c>
      <c r="R2077" s="147"/>
      <c r="S2077" s="147" t="s">
        <v>1408</v>
      </c>
      <c r="T2077" s="147">
        <v>0</v>
      </c>
      <c r="U2077" s="147" t="s">
        <v>1409</v>
      </c>
      <c r="V2077" s="147" t="s">
        <v>2814</v>
      </c>
    </row>
    <row r="2078" spans="16:22" x14ac:dyDescent="0.25">
      <c r="P2078" s="147" t="s">
        <v>830</v>
      </c>
      <c r="Q2078" s="147">
        <v>195</v>
      </c>
      <c r="R2078" s="147"/>
      <c r="S2078" s="147" t="s">
        <v>1410</v>
      </c>
      <c r="T2078" s="147">
        <v>0</v>
      </c>
      <c r="U2078" s="147" t="s">
        <v>1411</v>
      </c>
      <c r="V2078" s="147" t="s">
        <v>2814</v>
      </c>
    </row>
    <row r="2079" spans="16:22" x14ac:dyDescent="0.25">
      <c r="P2079" s="147" t="s">
        <v>830</v>
      </c>
      <c r="Q2079" s="147">
        <v>195</v>
      </c>
      <c r="R2079" s="147"/>
      <c r="S2079" s="147" t="s">
        <v>1412</v>
      </c>
      <c r="T2079" s="147">
        <v>0</v>
      </c>
      <c r="U2079" s="147" t="s">
        <v>1413</v>
      </c>
      <c r="V2079" s="147" t="s">
        <v>2814</v>
      </c>
    </row>
    <row r="2080" spans="16:22" x14ac:dyDescent="0.25">
      <c r="P2080" s="147" t="s">
        <v>830</v>
      </c>
      <c r="Q2080" s="147">
        <v>195</v>
      </c>
      <c r="R2080" s="147"/>
      <c r="S2080" s="147" t="s">
        <v>1414</v>
      </c>
      <c r="T2080" s="147">
        <v>0</v>
      </c>
      <c r="U2080" s="147" t="s">
        <v>1415</v>
      </c>
      <c r="V2080" s="147" t="s">
        <v>2814</v>
      </c>
    </row>
    <row r="2081" spans="16:22" x14ac:dyDescent="0.25">
      <c r="P2081" s="147" t="s">
        <v>830</v>
      </c>
      <c r="Q2081" s="147">
        <v>195</v>
      </c>
      <c r="R2081" s="147"/>
      <c r="S2081" s="147" t="s">
        <v>1416</v>
      </c>
      <c r="T2081" s="147">
        <v>0</v>
      </c>
      <c r="U2081" s="147" t="s">
        <v>1417</v>
      </c>
      <c r="V2081" s="147" t="s">
        <v>2814</v>
      </c>
    </row>
    <row r="2082" spans="16:22" x14ac:dyDescent="0.25">
      <c r="P2082" s="147" t="s">
        <v>830</v>
      </c>
      <c r="Q2082" s="147">
        <v>195</v>
      </c>
      <c r="R2082" s="147"/>
      <c r="S2082" s="147" t="s">
        <v>1418</v>
      </c>
      <c r="T2082" s="147">
        <v>0</v>
      </c>
      <c r="U2082" s="147" t="s">
        <v>1419</v>
      </c>
      <c r="V2082" s="147" t="s">
        <v>2814</v>
      </c>
    </row>
    <row r="2083" spans="16:22" x14ac:dyDescent="0.25">
      <c r="P2083" s="147" t="s">
        <v>830</v>
      </c>
      <c r="Q2083" s="147">
        <v>195</v>
      </c>
      <c r="R2083" s="147"/>
      <c r="S2083" s="147" t="s">
        <v>1420</v>
      </c>
      <c r="T2083" s="147">
        <v>0</v>
      </c>
      <c r="U2083" s="147" t="s">
        <v>1421</v>
      </c>
      <c r="V2083" s="147" t="s">
        <v>2814</v>
      </c>
    </row>
    <row r="2084" spans="16:22" x14ac:dyDescent="0.25">
      <c r="P2084" s="147" t="s">
        <v>830</v>
      </c>
      <c r="Q2084" s="147">
        <v>195</v>
      </c>
      <c r="R2084" s="147"/>
      <c r="S2084" s="147" t="s">
        <v>1422</v>
      </c>
      <c r="T2084" s="147">
        <v>0</v>
      </c>
      <c r="U2084" s="147" t="s">
        <v>1423</v>
      </c>
      <c r="V2084" s="147" t="s">
        <v>2814</v>
      </c>
    </row>
    <row r="2085" spans="16:22" x14ac:dyDescent="0.25">
      <c r="P2085" s="147" t="s">
        <v>830</v>
      </c>
      <c r="Q2085" s="147">
        <v>195</v>
      </c>
      <c r="R2085" s="147"/>
      <c r="S2085" s="147" t="s">
        <v>1424</v>
      </c>
      <c r="T2085" s="147">
        <v>0</v>
      </c>
      <c r="U2085" s="147" t="s">
        <v>1425</v>
      </c>
      <c r="V2085" s="147" t="s">
        <v>2814</v>
      </c>
    </row>
    <row r="2086" spans="16:22" x14ac:dyDescent="0.25">
      <c r="P2086" s="147" t="s">
        <v>830</v>
      </c>
      <c r="Q2086" s="147">
        <v>195</v>
      </c>
      <c r="R2086" s="147"/>
      <c r="S2086" s="147" t="s">
        <v>1426</v>
      </c>
      <c r="T2086" s="147">
        <v>0</v>
      </c>
      <c r="U2086" s="147" t="s">
        <v>1427</v>
      </c>
      <c r="V2086" s="147" t="s">
        <v>2814</v>
      </c>
    </row>
    <row r="2087" spans="16:22" x14ac:dyDescent="0.25">
      <c r="P2087" s="147" t="s">
        <v>830</v>
      </c>
      <c r="Q2087" s="147">
        <v>195</v>
      </c>
      <c r="R2087" s="147"/>
      <c r="S2087" s="147" t="s">
        <v>1428</v>
      </c>
      <c r="T2087" s="147">
        <v>0</v>
      </c>
      <c r="U2087" s="147" t="s">
        <v>1429</v>
      </c>
      <c r="V2087" s="147" t="s">
        <v>2814</v>
      </c>
    </row>
    <row r="2088" spans="16:22" x14ac:dyDescent="0.25">
      <c r="P2088" s="147" t="s">
        <v>830</v>
      </c>
      <c r="Q2088" s="147">
        <v>195</v>
      </c>
      <c r="R2088" s="147"/>
      <c r="S2088" s="147" t="s">
        <v>1430</v>
      </c>
      <c r="T2088" s="147">
        <v>0</v>
      </c>
      <c r="U2088" s="147" t="s">
        <v>1431</v>
      </c>
      <c r="V2088" s="147" t="s">
        <v>2814</v>
      </c>
    </row>
    <row r="2089" spans="16:22" x14ac:dyDescent="0.25">
      <c r="P2089" s="147" t="s">
        <v>830</v>
      </c>
      <c r="Q2089" s="147">
        <v>195</v>
      </c>
      <c r="R2089" s="147"/>
      <c r="S2089" s="147" t="s">
        <v>1432</v>
      </c>
      <c r="T2089" s="147">
        <v>0</v>
      </c>
      <c r="U2089" s="147" t="s">
        <v>1433</v>
      </c>
      <c r="V2089" s="147" t="s">
        <v>2814</v>
      </c>
    </row>
    <row r="2090" spans="16:22" x14ac:dyDescent="0.25">
      <c r="P2090" s="147" t="s">
        <v>830</v>
      </c>
      <c r="Q2090" s="147">
        <v>195</v>
      </c>
      <c r="R2090" s="147"/>
      <c r="S2090" s="147" t="s">
        <v>1434</v>
      </c>
      <c r="T2090" s="147">
        <v>0</v>
      </c>
      <c r="U2090" s="147" t="s">
        <v>1435</v>
      </c>
      <c r="V2090" s="147" t="s">
        <v>2814</v>
      </c>
    </row>
    <row r="2091" spans="16:22" x14ac:dyDescent="0.25">
      <c r="P2091" s="147" t="s">
        <v>830</v>
      </c>
      <c r="Q2091" s="147">
        <v>195</v>
      </c>
      <c r="R2091" s="147"/>
      <c r="S2091" s="147" t="s">
        <v>1436</v>
      </c>
      <c r="T2091" s="147">
        <v>0</v>
      </c>
      <c r="U2091" s="147" t="s">
        <v>1437</v>
      </c>
      <c r="V2091" s="147" t="s">
        <v>2814</v>
      </c>
    </row>
    <row r="2092" spans="16:22" x14ac:dyDescent="0.25">
      <c r="P2092" s="147" t="s">
        <v>830</v>
      </c>
      <c r="Q2092" s="147">
        <v>195</v>
      </c>
      <c r="R2092" s="147"/>
      <c r="S2092" s="147" t="s">
        <v>1438</v>
      </c>
      <c r="T2092" s="147">
        <v>0</v>
      </c>
      <c r="U2092" s="147" t="s">
        <v>1439</v>
      </c>
      <c r="V2092" s="147" t="s">
        <v>2814</v>
      </c>
    </row>
    <row r="2093" spans="16:22" x14ac:dyDescent="0.25">
      <c r="P2093" s="147" t="s">
        <v>830</v>
      </c>
      <c r="Q2093" s="147">
        <v>195</v>
      </c>
      <c r="R2093" s="147"/>
      <c r="S2093" s="147" t="s">
        <v>2837</v>
      </c>
      <c r="T2093" s="147">
        <v>0</v>
      </c>
      <c r="U2093" s="147" t="s">
        <v>2838</v>
      </c>
      <c r="V2093" s="147" t="s">
        <v>2814</v>
      </c>
    </row>
    <row r="2094" spans="16:22" x14ac:dyDescent="0.25">
      <c r="P2094" s="147" t="s">
        <v>830</v>
      </c>
      <c r="Q2094" s="147">
        <v>195</v>
      </c>
      <c r="R2094" s="147"/>
      <c r="S2094" s="147" t="s">
        <v>2839</v>
      </c>
      <c r="T2094" s="147">
        <v>0</v>
      </c>
      <c r="U2094" s="147" t="s">
        <v>2840</v>
      </c>
      <c r="V2094" s="147" t="s">
        <v>2814</v>
      </c>
    </row>
    <row r="2095" spans="16:22" x14ac:dyDescent="0.25">
      <c r="P2095" s="147" t="s">
        <v>830</v>
      </c>
      <c r="Q2095" s="147">
        <v>195</v>
      </c>
      <c r="R2095" s="147"/>
      <c r="S2095" s="147" t="s">
        <v>1440</v>
      </c>
      <c r="T2095" s="147">
        <v>0</v>
      </c>
      <c r="U2095" s="147" t="s">
        <v>1441</v>
      </c>
      <c r="V2095" s="147" t="s">
        <v>2814</v>
      </c>
    </row>
    <row r="2096" spans="16:22" x14ac:dyDescent="0.25">
      <c r="P2096" s="147" t="s">
        <v>830</v>
      </c>
      <c r="Q2096" s="147">
        <v>195</v>
      </c>
      <c r="R2096" s="147"/>
      <c r="S2096" s="147" t="s">
        <v>1442</v>
      </c>
      <c r="T2096" s="147">
        <v>0</v>
      </c>
      <c r="U2096" s="147" t="s">
        <v>1443</v>
      </c>
      <c r="V2096" s="147" t="s">
        <v>2814</v>
      </c>
    </row>
    <row r="2097" spans="16:22" x14ac:dyDescent="0.25">
      <c r="P2097" s="147" t="s">
        <v>830</v>
      </c>
      <c r="Q2097" s="147">
        <v>195</v>
      </c>
      <c r="R2097" s="147"/>
      <c r="S2097" s="147" t="s">
        <v>1444</v>
      </c>
      <c r="T2097" s="147">
        <v>0</v>
      </c>
      <c r="U2097" s="147" t="s">
        <v>1445</v>
      </c>
      <c r="V2097" s="147" t="s">
        <v>2814</v>
      </c>
    </row>
    <row r="2098" spans="16:22" x14ac:dyDescent="0.25">
      <c r="P2098" s="147" t="s">
        <v>830</v>
      </c>
      <c r="Q2098" s="147">
        <v>195</v>
      </c>
      <c r="R2098" s="147"/>
      <c r="S2098" s="147" t="s">
        <v>1448</v>
      </c>
      <c r="T2098" s="147">
        <v>0</v>
      </c>
      <c r="U2098" s="147" t="s">
        <v>1449</v>
      </c>
      <c r="V2098" s="147" t="s">
        <v>2814</v>
      </c>
    </row>
    <row r="2099" spans="16:22" x14ac:dyDescent="0.25">
      <c r="P2099" s="147" t="s">
        <v>830</v>
      </c>
      <c r="Q2099" s="147">
        <v>195</v>
      </c>
      <c r="R2099" s="147"/>
      <c r="S2099" s="147" t="s">
        <v>1452</v>
      </c>
      <c r="T2099" s="147">
        <v>0</v>
      </c>
      <c r="U2099" s="147" t="s">
        <v>1453</v>
      </c>
      <c r="V2099" s="147" t="s">
        <v>2814</v>
      </c>
    </row>
    <row r="2100" spans="16:22" x14ac:dyDescent="0.25">
      <c r="P2100" s="147" t="s">
        <v>830</v>
      </c>
      <c r="Q2100" s="147">
        <v>195</v>
      </c>
      <c r="R2100" s="147"/>
      <c r="S2100" s="147" t="s">
        <v>2841</v>
      </c>
      <c r="T2100" s="147">
        <v>0</v>
      </c>
      <c r="U2100" s="147" t="s">
        <v>2842</v>
      </c>
      <c r="V2100" s="147" t="s">
        <v>2814</v>
      </c>
    </row>
    <row r="2101" spans="16:22" x14ac:dyDescent="0.25">
      <c r="P2101" s="147" t="s">
        <v>830</v>
      </c>
      <c r="Q2101" s="147">
        <v>195</v>
      </c>
      <c r="R2101" s="147"/>
      <c r="S2101" s="147" t="s">
        <v>2843</v>
      </c>
      <c r="T2101" s="147">
        <v>0</v>
      </c>
      <c r="U2101" s="147" t="s">
        <v>2844</v>
      </c>
      <c r="V2101" s="147" t="s">
        <v>2814</v>
      </c>
    </row>
    <row r="2102" spans="16:22" x14ac:dyDescent="0.25">
      <c r="P2102" s="147" t="s">
        <v>830</v>
      </c>
      <c r="Q2102" s="147">
        <v>195</v>
      </c>
      <c r="R2102" s="147"/>
      <c r="S2102" s="147" t="s">
        <v>2845</v>
      </c>
      <c r="T2102" s="147">
        <v>0</v>
      </c>
      <c r="U2102" s="147" t="s">
        <v>2846</v>
      </c>
      <c r="V2102" s="147" t="s">
        <v>2814</v>
      </c>
    </row>
    <row r="2103" spans="16:22" x14ac:dyDescent="0.25">
      <c r="P2103" s="147" t="s">
        <v>830</v>
      </c>
      <c r="Q2103" s="147">
        <v>195</v>
      </c>
      <c r="R2103" s="147"/>
      <c r="S2103" s="147" t="s">
        <v>2847</v>
      </c>
      <c r="T2103" s="147">
        <v>0</v>
      </c>
      <c r="U2103" s="147" t="s">
        <v>2848</v>
      </c>
      <c r="V2103" s="147" t="s">
        <v>2814</v>
      </c>
    </row>
    <row r="2104" spans="16:22" x14ac:dyDescent="0.25">
      <c r="P2104" s="147" t="s">
        <v>830</v>
      </c>
      <c r="Q2104" s="147">
        <v>195</v>
      </c>
      <c r="R2104" s="147"/>
      <c r="S2104" s="147" t="s">
        <v>2849</v>
      </c>
      <c r="T2104" s="147">
        <v>0</v>
      </c>
      <c r="U2104" s="147" t="s">
        <v>2850</v>
      </c>
      <c r="V2104" s="147" t="s">
        <v>2814</v>
      </c>
    </row>
    <row r="2105" spans="16:22" x14ac:dyDescent="0.25">
      <c r="P2105" s="147" t="s">
        <v>830</v>
      </c>
      <c r="Q2105" s="147">
        <v>195</v>
      </c>
      <c r="R2105" s="147"/>
      <c r="S2105" s="147" t="s">
        <v>2604</v>
      </c>
      <c r="T2105" s="147">
        <v>0</v>
      </c>
      <c r="U2105" s="147" t="s">
        <v>2605</v>
      </c>
      <c r="V2105" s="147" t="s">
        <v>2814</v>
      </c>
    </row>
    <row r="2106" spans="16:22" x14ac:dyDescent="0.25">
      <c r="P2106" s="147" t="s">
        <v>830</v>
      </c>
      <c r="Q2106" s="147">
        <v>195</v>
      </c>
      <c r="R2106" s="147"/>
      <c r="S2106" s="147" t="s">
        <v>1464</v>
      </c>
      <c r="T2106" s="147">
        <v>0</v>
      </c>
      <c r="U2106" s="147" t="s">
        <v>1465</v>
      </c>
      <c r="V2106" s="147" t="s">
        <v>2814</v>
      </c>
    </row>
    <row r="2107" spans="16:22" x14ac:dyDescent="0.25">
      <c r="P2107" s="147" t="s">
        <v>830</v>
      </c>
      <c r="Q2107" s="147">
        <v>195</v>
      </c>
      <c r="R2107" s="147"/>
      <c r="S2107" s="147" t="s">
        <v>1468</v>
      </c>
      <c r="T2107" s="147">
        <v>0</v>
      </c>
      <c r="U2107" s="147" t="s">
        <v>1469</v>
      </c>
      <c r="V2107" s="147" t="s">
        <v>2814</v>
      </c>
    </row>
    <row r="2108" spans="16:22" x14ac:dyDescent="0.25">
      <c r="P2108" s="147" t="s">
        <v>830</v>
      </c>
      <c r="Q2108" s="147">
        <v>195</v>
      </c>
      <c r="R2108" s="147"/>
      <c r="S2108" s="147" t="s">
        <v>1470</v>
      </c>
      <c r="T2108" s="147">
        <v>0</v>
      </c>
      <c r="U2108" s="147" t="s">
        <v>1471</v>
      </c>
      <c r="V2108" s="147" t="s">
        <v>2814</v>
      </c>
    </row>
    <row r="2109" spans="16:22" x14ac:dyDescent="0.25">
      <c r="P2109" s="147" t="s">
        <v>830</v>
      </c>
      <c r="Q2109" s="147">
        <v>195</v>
      </c>
      <c r="R2109" s="147"/>
      <c r="S2109" s="147" t="s">
        <v>2851</v>
      </c>
      <c r="T2109" s="147">
        <v>0</v>
      </c>
      <c r="U2109" s="147" t="s">
        <v>2852</v>
      </c>
      <c r="V2109" s="147" t="s">
        <v>2814</v>
      </c>
    </row>
    <row r="2110" spans="16:22" x14ac:dyDescent="0.25">
      <c r="P2110" s="147" t="s">
        <v>830</v>
      </c>
      <c r="Q2110" s="147">
        <v>195</v>
      </c>
      <c r="R2110" s="147"/>
      <c r="S2110" s="147" t="s">
        <v>2853</v>
      </c>
      <c r="T2110" s="147">
        <v>0</v>
      </c>
      <c r="U2110" s="147" t="s">
        <v>2854</v>
      </c>
      <c r="V2110" s="147" t="s">
        <v>2814</v>
      </c>
    </row>
    <row r="2111" spans="16:22" x14ac:dyDescent="0.25">
      <c r="P2111" s="147" t="s">
        <v>830</v>
      </c>
      <c r="Q2111" s="147">
        <v>195</v>
      </c>
      <c r="R2111" s="147"/>
      <c r="S2111" s="147" t="s">
        <v>2855</v>
      </c>
      <c r="T2111" s="147">
        <v>0</v>
      </c>
      <c r="U2111" s="147" t="s">
        <v>2856</v>
      </c>
      <c r="V2111" s="147" t="s">
        <v>2814</v>
      </c>
    </row>
    <row r="2112" spans="16:22" x14ac:dyDescent="0.25">
      <c r="P2112" s="147" t="s">
        <v>830</v>
      </c>
      <c r="Q2112" s="147">
        <v>195</v>
      </c>
      <c r="R2112" s="147"/>
      <c r="S2112" s="147" t="s">
        <v>1474</v>
      </c>
      <c r="T2112" s="147">
        <v>0</v>
      </c>
      <c r="U2112" s="147" t="s">
        <v>1475</v>
      </c>
      <c r="V2112" s="147" t="s">
        <v>2814</v>
      </c>
    </row>
    <row r="2113" spans="16:22" x14ac:dyDescent="0.25">
      <c r="P2113" s="147" t="s">
        <v>830</v>
      </c>
      <c r="Q2113" s="147">
        <v>195</v>
      </c>
      <c r="R2113" s="147"/>
      <c r="S2113" s="147" t="s">
        <v>1476</v>
      </c>
      <c r="T2113" s="147">
        <v>0</v>
      </c>
      <c r="U2113" s="147" t="s">
        <v>1477</v>
      </c>
      <c r="V2113" s="147" t="s">
        <v>2814</v>
      </c>
    </row>
    <row r="2114" spans="16:22" x14ac:dyDescent="0.25">
      <c r="P2114" s="147" t="s">
        <v>830</v>
      </c>
      <c r="Q2114" s="147">
        <v>195</v>
      </c>
      <c r="R2114" s="147"/>
      <c r="S2114" s="147" t="s">
        <v>1480</v>
      </c>
      <c r="T2114" s="147">
        <v>0</v>
      </c>
      <c r="U2114" s="147" t="s">
        <v>1481</v>
      </c>
      <c r="V2114" s="147" t="s">
        <v>2814</v>
      </c>
    </row>
    <row r="2115" spans="16:22" x14ac:dyDescent="0.25">
      <c r="P2115" s="147" t="s">
        <v>830</v>
      </c>
      <c r="Q2115" s="147">
        <v>195</v>
      </c>
      <c r="R2115" s="147"/>
      <c r="S2115" s="147" t="s">
        <v>1484</v>
      </c>
      <c r="T2115" s="147">
        <v>0</v>
      </c>
      <c r="U2115" s="147" t="s">
        <v>1485</v>
      </c>
      <c r="V2115" s="147" t="s">
        <v>2814</v>
      </c>
    </row>
    <row r="2116" spans="16:22" x14ac:dyDescent="0.25">
      <c r="P2116" s="147" t="s">
        <v>830</v>
      </c>
      <c r="Q2116" s="147">
        <v>195</v>
      </c>
      <c r="R2116" s="147"/>
      <c r="S2116" s="147" t="s">
        <v>1492</v>
      </c>
      <c r="T2116" s="147">
        <v>0</v>
      </c>
      <c r="U2116" s="147" t="s">
        <v>1493</v>
      </c>
      <c r="V2116" s="147" t="s">
        <v>2814</v>
      </c>
    </row>
    <row r="2117" spans="16:22" x14ac:dyDescent="0.25">
      <c r="P2117" s="147" t="s">
        <v>830</v>
      </c>
      <c r="Q2117" s="147">
        <v>195</v>
      </c>
      <c r="R2117" s="147"/>
      <c r="S2117" s="147" t="s">
        <v>2857</v>
      </c>
      <c r="T2117" s="147">
        <v>0</v>
      </c>
      <c r="U2117" s="147" t="s">
        <v>2858</v>
      </c>
      <c r="V2117" s="147" t="s">
        <v>2814</v>
      </c>
    </row>
    <row r="2118" spans="16:22" x14ac:dyDescent="0.25">
      <c r="P2118" s="147" t="s">
        <v>830</v>
      </c>
      <c r="Q2118" s="147">
        <v>195</v>
      </c>
      <c r="R2118" s="147"/>
      <c r="S2118" s="147" t="s">
        <v>1496</v>
      </c>
      <c r="T2118" s="147">
        <v>0</v>
      </c>
      <c r="U2118" s="147" t="s">
        <v>1497</v>
      </c>
      <c r="V2118" s="147" t="s">
        <v>2814</v>
      </c>
    </row>
    <row r="2119" spans="16:22" x14ac:dyDescent="0.25">
      <c r="P2119" s="147" t="s">
        <v>830</v>
      </c>
      <c r="Q2119" s="147">
        <v>195</v>
      </c>
      <c r="R2119" s="147"/>
      <c r="S2119" s="147" t="s">
        <v>1502</v>
      </c>
      <c r="T2119" s="147">
        <v>0</v>
      </c>
      <c r="U2119" s="147" t="s">
        <v>1503</v>
      </c>
      <c r="V2119" s="147" t="s">
        <v>2814</v>
      </c>
    </row>
    <row r="2120" spans="16:22" x14ac:dyDescent="0.25">
      <c r="P2120" s="147" t="s">
        <v>830</v>
      </c>
      <c r="Q2120" s="147">
        <v>195</v>
      </c>
      <c r="R2120" s="147"/>
      <c r="S2120" s="147" t="s">
        <v>2614</v>
      </c>
      <c r="T2120" s="147">
        <v>0</v>
      </c>
      <c r="U2120" s="147" t="s">
        <v>2615</v>
      </c>
      <c r="V2120" s="147" t="s">
        <v>2814</v>
      </c>
    </row>
    <row r="2121" spans="16:22" x14ac:dyDescent="0.25">
      <c r="P2121" s="147" t="s">
        <v>830</v>
      </c>
      <c r="Q2121" s="147">
        <v>195</v>
      </c>
      <c r="R2121" s="147"/>
      <c r="S2121" s="147" t="s">
        <v>1506</v>
      </c>
      <c r="T2121" s="147">
        <v>0</v>
      </c>
      <c r="U2121" s="147" t="s">
        <v>1507</v>
      </c>
      <c r="V2121" s="147" t="s">
        <v>2814</v>
      </c>
    </row>
    <row r="2122" spans="16:22" x14ac:dyDescent="0.25">
      <c r="P2122" s="147" t="s">
        <v>830</v>
      </c>
      <c r="Q2122" s="147">
        <v>195</v>
      </c>
      <c r="R2122" s="147"/>
      <c r="S2122" s="147" t="s">
        <v>1508</v>
      </c>
      <c r="T2122" s="147">
        <v>0</v>
      </c>
      <c r="U2122" s="147" t="s">
        <v>1509</v>
      </c>
      <c r="V2122" s="147" t="s">
        <v>2814</v>
      </c>
    </row>
    <row r="2123" spans="16:22" x14ac:dyDescent="0.25">
      <c r="P2123" s="147" t="s">
        <v>830</v>
      </c>
      <c r="Q2123" s="147">
        <v>195</v>
      </c>
      <c r="R2123" s="147"/>
      <c r="S2123" s="147" t="s">
        <v>2859</v>
      </c>
      <c r="T2123" s="147">
        <v>0</v>
      </c>
      <c r="U2123" s="147" t="s">
        <v>2860</v>
      </c>
      <c r="V2123" s="147" t="s">
        <v>2814</v>
      </c>
    </row>
    <row r="2124" spans="16:22" x14ac:dyDescent="0.25">
      <c r="P2124" s="147" t="s">
        <v>830</v>
      </c>
      <c r="Q2124" s="147">
        <v>195</v>
      </c>
      <c r="R2124" s="147"/>
      <c r="S2124" s="147" t="s">
        <v>1514</v>
      </c>
      <c r="T2124" s="147">
        <v>0</v>
      </c>
      <c r="U2124" s="147" t="s">
        <v>1515</v>
      </c>
      <c r="V2124" s="147" t="s">
        <v>2814</v>
      </c>
    </row>
    <row r="2125" spans="16:22" x14ac:dyDescent="0.25">
      <c r="P2125" s="147" t="s">
        <v>830</v>
      </c>
      <c r="Q2125" s="147">
        <v>195</v>
      </c>
      <c r="R2125" s="147"/>
      <c r="S2125" s="147" t="s">
        <v>2620</v>
      </c>
      <c r="T2125" s="147">
        <v>0</v>
      </c>
      <c r="U2125" s="147" t="s">
        <v>2621</v>
      </c>
      <c r="V2125" s="147" t="s">
        <v>2814</v>
      </c>
    </row>
    <row r="2126" spans="16:22" x14ac:dyDescent="0.25">
      <c r="P2126" s="147" t="s">
        <v>830</v>
      </c>
      <c r="Q2126" s="147">
        <v>195</v>
      </c>
      <c r="R2126" s="147"/>
      <c r="S2126" s="147" t="s">
        <v>2327</v>
      </c>
      <c r="T2126" s="147">
        <v>0</v>
      </c>
      <c r="U2126" s="147" t="s">
        <v>2328</v>
      </c>
      <c r="V2126" s="147" t="s">
        <v>2814</v>
      </c>
    </row>
    <row r="2127" spans="16:22" x14ac:dyDescent="0.25">
      <c r="P2127" s="147" t="s">
        <v>830</v>
      </c>
      <c r="Q2127" s="147">
        <v>195</v>
      </c>
      <c r="R2127" s="147"/>
      <c r="S2127" s="147" t="s">
        <v>2622</v>
      </c>
      <c r="T2127" s="147">
        <v>0</v>
      </c>
      <c r="U2127" s="147" t="s">
        <v>2623</v>
      </c>
      <c r="V2127" s="147" t="s">
        <v>2814</v>
      </c>
    </row>
    <row r="2128" spans="16:22" x14ac:dyDescent="0.25">
      <c r="P2128" s="147" t="s">
        <v>830</v>
      </c>
      <c r="Q2128" s="147">
        <v>195</v>
      </c>
      <c r="R2128" s="147"/>
      <c r="S2128" s="147" t="s">
        <v>2329</v>
      </c>
      <c r="T2128" s="147">
        <v>0</v>
      </c>
      <c r="U2128" s="147" t="s">
        <v>2330</v>
      </c>
      <c r="V2128" s="147" t="s">
        <v>2814</v>
      </c>
    </row>
    <row r="2129" spans="16:22" x14ac:dyDescent="0.25">
      <c r="P2129" s="147" t="s">
        <v>830</v>
      </c>
      <c r="Q2129" s="147">
        <v>195</v>
      </c>
      <c r="R2129" s="147"/>
      <c r="S2129" s="147" t="s">
        <v>2861</v>
      </c>
      <c r="T2129" s="147">
        <v>0</v>
      </c>
      <c r="U2129" s="147" t="s">
        <v>2862</v>
      </c>
      <c r="V2129" s="147" t="s">
        <v>2814</v>
      </c>
    </row>
    <row r="2130" spans="16:22" x14ac:dyDescent="0.25">
      <c r="P2130" s="147" t="s">
        <v>830</v>
      </c>
      <c r="Q2130" s="147">
        <v>195</v>
      </c>
      <c r="R2130" s="147"/>
      <c r="S2130" s="147" t="s">
        <v>2863</v>
      </c>
      <c r="T2130" s="147">
        <v>0</v>
      </c>
      <c r="U2130" s="147" t="s">
        <v>2864</v>
      </c>
      <c r="V2130" s="147" t="s">
        <v>2814</v>
      </c>
    </row>
    <row r="2131" spans="16:22" x14ac:dyDescent="0.25">
      <c r="P2131" s="147" t="s">
        <v>830</v>
      </c>
      <c r="Q2131" s="147">
        <v>195</v>
      </c>
      <c r="R2131" s="147"/>
      <c r="S2131" s="147" t="s">
        <v>1518</v>
      </c>
      <c r="T2131" s="147">
        <v>0</v>
      </c>
      <c r="U2131" s="147" t="s">
        <v>1519</v>
      </c>
      <c r="V2131" s="147" t="s">
        <v>2814</v>
      </c>
    </row>
    <row r="2132" spans="16:22" x14ac:dyDescent="0.25">
      <c r="P2132" s="147" t="s">
        <v>830</v>
      </c>
      <c r="Q2132" s="147">
        <v>195</v>
      </c>
      <c r="R2132" s="147"/>
      <c r="S2132" s="147" t="s">
        <v>1522</v>
      </c>
      <c r="T2132" s="147">
        <v>0</v>
      </c>
      <c r="U2132" s="147" t="s">
        <v>1523</v>
      </c>
      <c r="V2132" s="147" t="s">
        <v>2814</v>
      </c>
    </row>
    <row r="2133" spans="16:22" x14ac:dyDescent="0.25">
      <c r="P2133" s="147" t="s">
        <v>830</v>
      </c>
      <c r="Q2133" s="147">
        <v>195</v>
      </c>
      <c r="R2133" s="147"/>
      <c r="S2133" s="147" t="s">
        <v>1528</v>
      </c>
      <c r="T2133" s="147">
        <v>0</v>
      </c>
      <c r="U2133" s="147" t="s">
        <v>1529</v>
      </c>
      <c r="V2133" s="147" t="s">
        <v>2814</v>
      </c>
    </row>
    <row r="2134" spans="16:22" x14ac:dyDescent="0.25">
      <c r="P2134" s="147" t="s">
        <v>830</v>
      </c>
      <c r="Q2134" s="147">
        <v>195</v>
      </c>
      <c r="R2134" s="147"/>
      <c r="S2134" s="147" t="s">
        <v>2626</v>
      </c>
      <c r="T2134" s="147">
        <v>0</v>
      </c>
      <c r="U2134" s="147" t="s">
        <v>2627</v>
      </c>
      <c r="V2134" s="147" t="s">
        <v>2814</v>
      </c>
    </row>
    <row r="2135" spans="16:22" x14ac:dyDescent="0.25">
      <c r="P2135" s="147" t="s">
        <v>830</v>
      </c>
      <c r="Q2135" s="147">
        <v>195</v>
      </c>
      <c r="R2135" s="147"/>
      <c r="S2135" s="147" t="s">
        <v>1532</v>
      </c>
      <c r="T2135" s="147">
        <v>0</v>
      </c>
      <c r="U2135" s="147" t="s">
        <v>1533</v>
      </c>
      <c r="V2135" s="147" t="s">
        <v>2814</v>
      </c>
    </row>
    <row r="2136" spans="16:22" x14ac:dyDescent="0.25">
      <c r="P2136" s="147" t="s">
        <v>830</v>
      </c>
      <c r="Q2136" s="147">
        <v>195</v>
      </c>
      <c r="R2136" s="147"/>
      <c r="S2136" s="147" t="s">
        <v>2630</v>
      </c>
      <c r="T2136" s="147">
        <v>0</v>
      </c>
      <c r="U2136" s="147" t="s">
        <v>2631</v>
      </c>
      <c r="V2136" s="147" t="s">
        <v>2814</v>
      </c>
    </row>
    <row r="2137" spans="16:22" x14ac:dyDescent="0.25">
      <c r="P2137" s="147" t="s">
        <v>830</v>
      </c>
      <c r="Q2137" s="147">
        <v>195</v>
      </c>
      <c r="R2137" s="147"/>
      <c r="S2137" s="147" t="s">
        <v>2632</v>
      </c>
      <c r="T2137" s="147">
        <v>0</v>
      </c>
      <c r="U2137" s="147" t="s">
        <v>2633</v>
      </c>
      <c r="V2137" s="147" t="s">
        <v>2814</v>
      </c>
    </row>
    <row r="2138" spans="16:22" x14ac:dyDescent="0.25">
      <c r="P2138" s="147" t="s">
        <v>830</v>
      </c>
      <c r="Q2138" s="147">
        <v>195</v>
      </c>
      <c r="R2138" s="147"/>
      <c r="S2138" s="147" t="s">
        <v>1534</v>
      </c>
      <c r="T2138" s="147">
        <v>0</v>
      </c>
      <c r="U2138" s="147" t="s">
        <v>1535</v>
      </c>
      <c r="V2138" s="147" t="s">
        <v>2814</v>
      </c>
    </row>
    <row r="2139" spans="16:22" x14ac:dyDescent="0.25">
      <c r="P2139" s="147" t="s">
        <v>830</v>
      </c>
      <c r="Q2139" s="147">
        <v>195</v>
      </c>
      <c r="R2139" s="147"/>
      <c r="S2139" s="147" t="s">
        <v>1536</v>
      </c>
      <c r="T2139" s="147">
        <v>0</v>
      </c>
      <c r="U2139" s="147" t="s">
        <v>1537</v>
      </c>
      <c r="V2139" s="147" t="s">
        <v>2814</v>
      </c>
    </row>
    <row r="2140" spans="16:22" x14ac:dyDescent="0.25">
      <c r="P2140" s="147" t="s">
        <v>830</v>
      </c>
      <c r="Q2140" s="147">
        <v>195</v>
      </c>
      <c r="R2140" s="147"/>
      <c r="S2140" s="147" t="s">
        <v>2634</v>
      </c>
      <c r="T2140" s="147">
        <v>0</v>
      </c>
      <c r="U2140" s="147" t="s">
        <v>2635</v>
      </c>
      <c r="V2140" s="147" t="s">
        <v>2814</v>
      </c>
    </row>
    <row r="2141" spans="16:22" x14ac:dyDescent="0.25">
      <c r="P2141" s="147" t="s">
        <v>830</v>
      </c>
      <c r="Q2141" s="147">
        <v>195</v>
      </c>
      <c r="R2141" s="147"/>
      <c r="S2141" s="147" t="s">
        <v>2636</v>
      </c>
      <c r="T2141" s="147">
        <v>0</v>
      </c>
      <c r="U2141" s="147" t="s">
        <v>2637</v>
      </c>
      <c r="V2141" s="147" t="s">
        <v>2814</v>
      </c>
    </row>
    <row r="2142" spans="16:22" x14ac:dyDescent="0.25">
      <c r="P2142" s="147" t="s">
        <v>830</v>
      </c>
      <c r="Q2142" s="147">
        <v>195</v>
      </c>
      <c r="R2142" s="147"/>
      <c r="S2142" s="147" t="s">
        <v>1538</v>
      </c>
      <c r="T2142" s="147">
        <v>0</v>
      </c>
      <c r="U2142" s="147" t="s">
        <v>1539</v>
      </c>
      <c r="V2142" s="147" t="s">
        <v>2814</v>
      </c>
    </row>
    <row r="2143" spans="16:22" x14ac:dyDescent="0.25">
      <c r="P2143" s="147" t="s">
        <v>830</v>
      </c>
      <c r="Q2143" s="147">
        <v>195</v>
      </c>
      <c r="R2143" s="147"/>
      <c r="S2143" s="147" t="s">
        <v>1540</v>
      </c>
      <c r="T2143" s="147">
        <v>0</v>
      </c>
      <c r="U2143" s="147" t="s">
        <v>1541</v>
      </c>
      <c r="V2143" s="147" t="s">
        <v>2814</v>
      </c>
    </row>
    <row r="2144" spans="16:22" x14ac:dyDescent="0.25">
      <c r="P2144" s="147" t="s">
        <v>830</v>
      </c>
      <c r="Q2144" s="147">
        <v>195</v>
      </c>
      <c r="R2144" s="147"/>
      <c r="S2144" s="147" t="s">
        <v>1544</v>
      </c>
      <c r="T2144" s="147">
        <v>0</v>
      </c>
      <c r="U2144" s="147" t="s">
        <v>1545</v>
      </c>
      <c r="V2144" s="147" t="s">
        <v>2814</v>
      </c>
    </row>
    <row r="2145" spans="16:22" x14ac:dyDescent="0.25">
      <c r="P2145" s="147" t="s">
        <v>830</v>
      </c>
      <c r="Q2145" s="147">
        <v>195</v>
      </c>
      <c r="R2145" s="147"/>
      <c r="S2145" s="147" t="s">
        <v>2865</v>
      </c>
      <c r="T2145" s="147">
        <v>0</v>
      </c>
      <c r="U2145" s="147" t="s">
        <v>2866</v>
      </c>
      <c r="V2145" s="147" t="s">
        <v>2814</v>
      </c>
    </row>
    <row r="2146" spans="16:22" x14ac:dyDescent="0.25">
      <c r="P2146" s="147" t="s">
        <v>830</v>
      </c>
      <c r="Q2146" s="147">
        <v>195</v>
      </c>
      <c r="R2146" s="147"/>
      <c r="S2146" s="147" t="s">
        <v>1548</v>
      </c>
      <c r="T2146" s="147">
        <v>0</v>
      </c>
      <c r="U2146" s="147" t="s">
        <v>1549</v>
      </c>
      <c r="V2146" s="147" t="s">
        <v>2814</v>
      </c>
    </row>
    <row r="2147" spans="16:22" x14ac:dyDescent="0.25">
      <c r="P2147" s="147" t="s">
        <v>830</v>
      </c>
      <c r="Q2147" s="147">
        <v>195</v>
      </c>
      <c r="R2147" s="147"/>
      <c r="S2147" s="147" t="s">
        <v>2343</v>
      </c>
      <c r="T2147" s="147">
        <v>0</v>
      </c>
      <c r="U2147" s="147" t="s">
        <v>2344</v>
      </c>
      <c r="V2147" s="147" t="s">
        <v>2814</v>
      </c>
    </row>
    <row r="2148" spans="16:22" x14ac:dyDescent="0.25">
      <c r="P2148" s="147" t="s">
        <v>830</v>
      </c>
      <c r="Q2148" s="147">
        <v>195</v>
      </c>
      <c r="R2148" s="147"/>
      <c r="S2148" s="147" t="s">
        <v>2646</v>
      </c>
      <c r="T2148" s="147">
        <v>0</v>
      </c>
      <c r="U2148" s="147" t="s">
        <v>2647</v>
      </c>
      <c r="V2148" s="147" t="s">
        <v>2814</v>
      </c>
    </row>
    <row r="2149" spans="16:22" x14ac:dyDescent="0.25">
      <c r="P2149" s="147" t="s">
        <v>830</v>
      </c>
      <c r="Q2149" s="147">
        <v>195</v>
      </c>
      <c r="R2149" s="147"/>
      <c r="S2149" s="147" t="s">
        <v>2648</v>
      </c>
      <c r="T2149" s="147">
        <v>0</v>
      </c>
      <c r="U2149" s="147" t="s">
        <v>2649</v>
      </c>
      <c r="V2149" s="147" t="s">
        <v>2814</v>
      </c>
    </row>
    <row r="2150" spans="16:22" x14ac:dyDescent="0.25">
      <c r="P2150" s="147" t="s">
        <v>830</v>
      </c>
      <c r="Q2150" s="147">
        <v>195</v>
      </c>
      <c r="R2150" s="147"/>
      <c r="S2150" s="147" t="s">
        <v>2867</v>
      </c>
      <c r="T2150" s="147">
        <v>0</v>
      </c>
      <c r="U2150" s="147" t="s">
        <v>2868</v>
      </c>
      <c r="V2150" s="147" t="s">
        <v>2814</v>
      </c>
    </row>
    <row r="2151" spans="16:22" x14ac:dyDescent="0.25">
      <c r="P2151" s="147" t="s">
        <v>830</v>
      </c>
      <c r="Q2151" s="147">
        <v>195</v>
      </c>
      <c r="R2151" s="147"/>
      <c r="S2151" s="147" t="s">
        <v>2349</v>
      </c>
      <c r="T2151" s="147">
        <v>0</v>
      </c>
      <c r="U2151" s="147" t="s">
        <v>2350</v>
      </c>
      <c r="V2151" s="147" t="s">
        <v>2814</v>
      </c>
    </row>
    <row r="2152" spans="16:22" x14ac:dyDescent="0.25">
      <c r="P2152" s="147" t="s">
        <v>830</v>
      </c>
      <c r="Q2152" s="147">
        <v>195</v>
      </c>
      <c r="R2152" s="147"/>
      <c r="S2152" s="147" t="s">
        <v>2869</v>
      </c>
      <c r="T2152" s="147">
        <v>0</v>
      </c>
      <c r="U2152" s="147" t="s">
        <v>2870</v>
      </c>
      <c r="V2152" s="147" t="s">
        <v>2814</v>
      </c>
    </row>
    <row r="2153" spans="16:22" x14ac:dyDescent="0.25">
      <c r="P2153" s="147" t="s">
        <v>830</v>
      </c>
      <c r="Q2153" s="147">
        <v>195</v>
      </c>
      <c r="R2153" s="147"/>
      <c r="S2153" s="147" t="s">
        <v>1560</v>
      </c>
      <c r="T2153" s="147">
        <v>0</v>
      </c>
      <c r="U2153" s="147" t="s">
        <v>1561</v>
      </c>
      <c r="V2153" s="147" t="s">
        <v>2814</v>
      </c>
    </row>
    <row r="2154" spans="16:22" x14ac:dyDescent="0.25">
      <c r="P2154" s="147" t="s">
        <v>830</v>
      </c>
      <c r="Q2154" s="147">
        <v>195</v>
      </c>
      <c r="R2154" s="147"/>
      <c r="S2154" s="147" t="s">
        <v>1562</v>
      </c>
      <c r="T2154" s="147">
        <v>0</v>
      </c>
      <c r="U2154" s="147" t="s">
        <v>1563</v>
      </c>
      <c r="V2154" s="147" t="s">
        <v>2814</v>
      </c>
    </row>
    <row r="2155" spans="16:22" x14ac:dyDescent="0.25">
      <c r="P2155" s="147" t="s">
        <v>830</v>
      </c>
      <c r="Q2155" s="147">
        <v>195</v>
      </c>
      <c r="R2155" s="147"/>
      <c r="S2155" s="147" t="s">
        <v>2654</v>
      </c>
      <c r="T2155" s="147">
        <v>0</v>
      </c>
      <c r="U2155" s="147" t="s">
        <v>2655</v>
      </c>
      <c r="V2155" s="147" t="s">
        <v>2814</v>
      </c>
    </row>
    <row r="2156" spans="16:22" x14ac:dyDescent="0.25">
      <c r="P2156" s="147" t="s">
        <v>830</v>
      </c>
      <c r="Q2156" s="147">
        <v>195</v>
      </c>
      <c r="R2156" s="147"/>
      <c r="S2156" s="147" t="s">
        <v>1570</v>
      </c>
      <c r="T2156" s="147">
        <v>0</v>
      </c>
      <c r="U2156" s="147" t="s">
        <v>1571</v>
      </c>
      <c r="V2156" s="147" t="s">
        <v>2814</v>
      </c>
    </row>
    <row r="2157" spans="16:22" x14ac:dyDescent="0.25">
      <c r="P2157" s="147" t="s">
        <v>830</v>
      </c>
      <c r="Q2157" s="147">
        <v>195</v>
      </c>
      <c r="R2157" s="147"/>
      <c r="S2157" s="147" t="s">
        <v>2656</v>
      </c>
      <c r="T2157" s="147">
        <v>0</v>
      </c>
      <c r="U2157" s="147" t="s">
        <v>2657</v>
      </c>
      <c r="V2157" s="147" t="s">
        <v>2814</v>
      </c>
    </row>
    <row r="2158" spans="16:22" x14ac:dyDescent="0.25">
      <c r="P2158" s="147" t="s">
        <v>830</v>
      </c>
      <c r="Q2158" s="147">
        <v>195</v>
      </c>
      <c r="R2158" s="147"/>
      <c r="S2158" s="147" t="s">
        <v>1572</v>
      </c>
      <c r="T2158" s="147">
        <v>0</v>
      </c>
      <c r="U2158" s="147" t="s">
        <v>1573</v>
      </c>
      <c r="V2158" s="147" t="s">
        <v>2814</v>
      </c>
    </row>
    <row r="2159" spans="16:22" x14ac:dyDescent="0.25">
      <c r="P2159" s="147" t="s">
        <v>830</v>
      </c>
      <c r="Q2159" s="147">
        <v>195</v>
      </c>
      <c r="R2159" s="147"/>
      <c r="S2159" s="147" t="s">
        <v>1576</v>
      </c>
      <c r="T2159" s="147">
        <v>0</v>
      </c>
      <c r="U2159" s="147" t="s">
        <v>1577</v>
      </c>
      <c r="V2159" s="147" t="s">
        <v>2814</v>
      </c>
    </row>
    <row r="2160" spans="16:22" x14ac:dyDescent="0.25">
      <c r="P2160" s="147" t="s">
        <v>830</v>
      </c>
      <c r="Q2160" s="147">
        <v>195</v>
      </c>
      <c r="R2160" s="147"/>
      <c r="S2160" s="147" t="s">
        <v>1578</v>
      </c>
      <c r="T2160" s="147">
        <v>0</v>
      </c>
      <c r="U2160" s="147" t="s">
        <v>1579</v>
      </c>
      <c r="V2160" s="147" t="s">
        <v>2814</v>
      </c>
    </row>
    <row r="2161" spans="16:22" x14ac:dyDescent="0.25">
      <c r="P2161" s="147" t="s">
        <v>830</v>
      </c>
      <c r="Q2161" s="147">
        <v>195</v>
      </c>
      <c r="R2161" s="147"/>
      <c r="S2161" s="147" t="s">
        <v>2871</v>
      </c>
      <c r="T2161" s="147">
        <v>0</v>
      </c>
      <c r="U2161" s="147" t="s">
        <v>2872</v>
      </c>
      <c r="V2161" s="147" t="s">
        <v>2814</v>
      </c>
    </row>
    <row r="2162" spans="16:22" x14ac:dyDescent="0.25">
      <c r="P2162" s="147" t="s">
        <v>830</v>
      </c>
      <c r="Q2162" s="147">
        <v>195</v>
      </c>
      <c r="R2162" s="147"/>
      <c r="S2162" s="147" t="s">
        <v>2658</v>
      </c>
      <c r="T2162" s="147">
        <v>0</v>
      </c>
      <c r="U2162" s="147" t="s">
        <v>2659</v>
      </c>
      <c r="V2162" s="147" t="s">
        <v>2814</v>
      </c>
    </row>
    <row r="2163" spans="16:22" x14ac:dyDescent="0.25">
      <c r="P2163" s="147" t="s">
        <v>830</v>
      </c>
      <c r="Q2163" s="147">
        <v>195</v>
      </c>
      <c r="R2163" s="147"/>
      <c r="S2163" s="147" t="s">
        <v>2873</v>
      </c>
      <c r="T2163" s="147">
        <v>0</v>
      </c>
      <c r="U2163" s="147" t="s">
        <v>2874</v>
      </c>
      <c r="V2163" s="147" t="s">
        <v>2814</v>
      </c>
    </row>
    <row r="2164" spans="16:22" x14ac:dyDescent="0.25">
      <c r="P2164" s="147" t="s">
        <v>830</v>
      </c>
      <c r="Q2164" s="147">
        <v>195</v>
      </c>
      <c r="R2164" s="147"/>
      <c r="S2164" s="147" t="s">
        <v>1582</v>
      </c>
      <c r="T2164" s="147">
        <v>0</v>
      </c>
      <c r="U2164" s="147" t="s">
        <v>1583</v>
      </c>
      <c r="V2164" s="147" t="s">
        <v>2814</v>
      </c>
    </row>
    <row r="2165" spans="16:22" x14ac:dyDescent="0.25">
      <c r="P2165" s="147" t="s">
        <v>830</v>
      </c>
      <c r="Q2165" s="147">
        <v>195</v>
      </c>
      <c r="R2165" s="147"/>
      <c r="S2165" s="147" t="s">
        <v>2875</v>
      </c>
      <c r="T2165" s="147">
        <v>0</v>
      </c>
      <c r="U2165" s="147" t="s">
        <v>2876</v>
      </c>
      <c r="V2165" s="147" t="s">
        <v>2814</v>
      </c>
    </row>
    <row r="2166" spans="16:22" x14ac:dyDescent="0.25">
      <c r="P2166" s="147" t="s">
        <v>830</v>
      </c>
      <c r="Q2166" s="147">
        <v>195</v>
      </c>
      <c r="R2166" s="147"/>
      <c r="S2166" s="147" t="s">
        <v>2353</v>
      </c>
      <c r="T2166" s="147">
        <v>0</v>
      </c>
      <c r="U2166" s="147" t="s">
        <v>2354</v>
      </c>
      <c r="V2166" s="147" t="s">
        <v>2814</v>
      </c>
    </row>
    <row r="2167" spans="16:22" x14ac:dyDescent="0.25">
      <c r="P2167" s="147" t="s">
        <v>830</v>
      </c>
      <c r="Q2167" s="147">
        <v>195</v>
      </c>
      <c r="R2167" s="147"/>
      <c r="S2167" s="147" t="s">
        <v>2877</v>
      </c>
      <c r="T2167" s="147">
        <v>0</v>
      </c>
      <c r="U2167" s="147" t="s">
        <v>2878</v>
      </c>
      <c r="V2167" s="147" t="s">
        <v>2814</v>
      </c>
    </row>
    <row r="2168" spans="16:22" x14ac:dyDescent="0.25">
      <c r="P2168" s="147" t="s">
        <v>830</v>
      </c>
      <c r="Q2168" s="147">
        <v>195</v>
      </c>
      <c r="R2168" s="147"/>
      <c r="S2168" s="147" t="s">
        <v>1598</v>
      </c>
      <c r="T2168" s="147">
        <v>0</v>
      </c>
      <c r="U2168" s="147" t="s">
        <v>1599</v>
      </c>
      <c r="V2168" s="147" t="s">
        <v>2814</v>
      </c>
    </row>
    <row r="2169" spans="16:22" x14ac:dyDescent="0.25">
      <c r="P2169" s="147" t="s">
        <v>830</v>
      </c>
      <c r="Q2169" s="147">
        <v>195</v>
      </c>
      <c r="R2169" s="147"/>
      <c r="S2169" s="147" t="s">
        <v>2357</v>
      </c>
      <c r="T2169" s="147">
        <v>0</v>
      </c>
      <c r="U2169" s="147" t="s">
        <v>2358</v>
      </c>
      <c r="V2169" s="147" t="s">
        <v>2814</v>
      </c>
    </row>
    <row r="2170" spans="16:22" x14ac:dyDescent="0.25">
      <c r="P2170" s="147" t="s">
        <v>830</v>
      </c>
      <c r="Q2170" s="147">
        <v>195</v>
      </c>
      <c r="R2170" s="147"/>
      <c r="S2170" s="147" t="s">
        <v>2879</v>
      </c>
      <c r="T2170" s="147">
        <v>0</v>
      </c>
      <c r="U2170" s="147" t="s">
        <v>2880</v>
      </c>
      <c r="V2170" s="147" t="s">
        <v>2814</v>
      </c>
    </row>
    <row r="2171" spans="16:22" x14ac:dyDescent="0.25">
      <c r="P2171" s="147" t="s">
        <v>830</v>
      </c>
      <c r="Q2171" s="147">
        <v>195</v>
      </c>
      <c r="R2171" s="147"/>
      <c r="S2171" s="147" t="s">
        <v>2881</v>
      </c>
      <c r="T2171" s="147">
        <v>0</v>
      </c>
      <c r="U2171" s="147" t="s">
        <v>2882</v>
      </c>
      <c r="V2171" s="147" t="s">
        <v>2814</v>
      </c>
    </row>
    <row r="2172" spans="16:22" x14ac:dyDescent="0.25">
      <c r="P2172" s="147" t="s">
        <v>830</v>
      </c>
      <c r="Q2172" s="147">
        <v>195</v>
      </c>
      <c r="R2172" s="147"/>
      <c r="S2172" s="147" t="s">
        <v>2883</v>
      </c>
      <c r="T2172" s="147">
        <v>0</v>
      </c>
      <c r="U2172" s="147" t="s">
        <v>2884</v>
      </c>
      <c r="V2172" s="147" t="s">
        <v>2814</v>
      </c>
    </row>
    <row r="2173" spans="16:22" x14ac:dyDescent="0.25">
      <c r="P2173" s="147" t="s">
        <v>830</v>
      </c>
      <c r="Q2173" s="147">
        <v>195</v>
      </c>
      <c r="R2173" s="147"/>
      <c r="S2173" s="147" t="s">
        <v>2359</v>
      </c>
      <c r="T2173" s="147">
        <v>0</v>
      </c>
      <c r="U2173" s="147" t="s">
        <v>2360</v>
      </c>
      <c r="V2173" s="147" t="s">
        <v>2814</v>
      </c>
    </row>
    <row r="2174" spans="16:22" x14ac:dyDescent="0.25">
      <c r="P2174" s="147" t="s">
        <v>830</v>
      </c>
      <c r="Q2174" s="147">
        <v>195</v>
      </c>
      <c r="R2174" s="147"/>
      <c r="S2174" s="147" t="s">
        <v>2885</v>
      </c>
      <c r="T2174" s="147">
        <v>0</v>
      </c>
      <c r="U2174" s="147" t="s">
        <v>2886</v>
      </c>
      <c r="V2174" s="147" t="s">
        <v>2814</v>
      </c>
    </row>
    <row r="2175" spans="16:22" x14ac:dyDescent="0.25">
      <c r="P2175" s="147" t="s">
        <v>830</v>
      </c>
      <c r="Q2175" s="147">
        <v>195</v>
      </c>
      <c r="R2175" s="147"/>
      <c r="S2175" s="147" t="s">
        <v>1610</v>
      </c>
      <c r="T2175" s="147">
        <v>0</v>
      </c>
      <c r="U2175" s="147" t="s">
        <v>1611</v>
      </c>
      <c r="V2175" s="147" t="s">
        <v>2814</v>
      </c>
    </row>
    <row r="2176" spans="16:22" x14ac:dyDescent="0.25">
      <c r="P2176" s="147" t="s">
        <v>830</v>
      </c>
      <c r="Q2176" s="147">
        <v>195</v>
      </c>
      <c r="R2176" s="147"/>
      <c r="S2176" s="147" t="s">
        <v>2887</v>
      </c>
      <c r="T2176" s="147">
        <v>0</v>
      </c>
      <c r="U2176" s="147" t="s">
        <v>2888</v>
      </c>
      <c r="V2176" s="147" t="s">
        <v>2814</v>
      </c>
    </row>
    <row r="2177" spans="16:22" x14ac:dyDescent="0.25">
      <c r="P2177" s="147" t="s">
        <v>830</v>
      </c>
      <c r="Q2177" s="147">
        <v>195</v>
      </c>
      <c r="R2177" s="147"/>
      <c r="S2177" s="147" t="s">
        <v>2889</v>
      </c>
      <c r="T2177" s="147">
        <v>0</v>
      </c>
      <c r="U2177" s="147" t="s">
        <v>2890</v>
      </c>
      <c r="V2177" s="147" t="s">
        <v>2814</v>
      </c>
    </row>
    <row r="2178" spans="16:22" x14ac:dyDescent="0.25">
      <c r="P2178" s="147" t="s">
        <v>830</v>
      </c>
      <c r="Q2178" s="147">
        <v>195</v>
      </c>
      <c r="R2178" s="147"/>
      <c r="S2178" s="147" t="s">
        <v>1612</v>
      </c>
      <c r="T2178" s="147">
        <v>0</v>
      </c>
      <c r="U2178" s="147" t="s">
        <v>1613</v>
      </c>
      <c r="V2178" s="147" t="s">
        <v>2814</v>
      </c>
    </row>
    <row r="2179" spans="16:22" x14ac:dyDescent="0.25">
      <c r="P2179" s="147" t="s">
        <v>830</v>
      </c>
      <c r="Q2179" s="147">
        <v>195</v>
      </c>
      <c r="R2179" s="147"/>
      <c r="S2179" s="147" t="s">
        <v>1618</v>
      </c>
      <c r="T2179" s="147">
        <v>0</v>
      </c>
      <c r="U2179" s="147" t="s">
        <v>1619</v>
      </c>
      <c r="V2179" s="147" t="s">
        <v>2814</v>
      </c>
    </row>
    <row r="2180" spans="16:22" x14ac:dyDescent="0.25">
      <c r="P2180" s="147" t="s">
        <v>830</v>
      </c>
      <c r="Q2180" s="147">
        <v>195</v>
      </c>
      <c r="R2180" s="147"/>
      <c r="S2180" s="147" t="s">
        <v>2660</v>
      </c>
      <c r="T2180" s="147">
        <v>0</v>
      </c>
      <c r="U2180" s="147" t="s">
        <v>2661</v>
      </c>
      <c r="V2180" s="147" t="s">
        <v>2814</v>
      </c>
    </row>
    <row r="2181" spans="16:22" x14ac:dyDescent="0.25">
      <c r="P2181" s="147" t="s">
        <v>830</v>
      </c>
      <c r="Q2181" s="147">
        <v>195</v>
      </c>
      <c r="R2181" s="147"/>
      <c r="S2181" s="147" t="s">
        <v>2363</v>
      </c>
      <c r="T2181" s="147">
        <v>0</v>
      </c>
      <c r="U2181" s="147" t="s">
        <v>2364</v>
      </c>
      <c r="V2181" s="147" t="s">
        <v>2814</v>
      </c>
    </row>
    <row r="2182" spans="16:22" x14ac:dyDescent="0.25">
      <c r="P2182" s="147" t="s">
        <v>830</v>
      </c>
      <c r="Q2182" s="147">
        <v>195</v>
      </c>
      <c r="R2182" s="147"/>
      <c r="S2182" s="147" t="s">
        <v>2891</v>
      </c>
      <c r="T2182" s="147">
        <v>0</v>
      </c>
      <c r="U2182" s="147" t="s">
        <v>2892</v>
      </c>
      <c r="V2182" s="147" t="s">
        <v>2814</v>
      </c>
    </row>
    <row r="2183" spans="16:22" x14ac:dyDescent="0.25">
      <c r="P2183" s="147" t="s">
        <v>830</v>
      </c>
      <c r="Q2183" s="147">
        <v>195</v>
      </c>
      <c r="R2183" s="147"/>
      <c r="S2183" s="147" t="s">
        <v>2365</v>
      </c>
      <c r="T2183" s="147">
        <v>0</v>
      </c>
      <c r="U2183" s="147" t="s">
        <v>2366</v>
      </c>
      <c r="V2183" s="147" t="s">
        <v>2814</v>
      </c>
    </row>
    <row r="2184" spans="16:22" x14ac:dyDescent="0.25">
      <c r="P2184" s="147" t="s">
        <v>830</v>
      </c>
      <c r="Q2184" s="147">
        <v>195</v>
      </c>
      <c r="R2184" s="147"/>
      <c r="S2184" s="147" t="s">
        <v>1622</v>
      </c>
      <c r="T2184" s="147">
        <v>0</v>
      </c>
      <c r="U2184" s="147" t="s">
        <v>1623</v>
      </c>
      <c r="V2184" s="147" t="s">
        <v>2814</v>
      </c>
    </row>
    <row r="2185" spans="16:22" x14ac:dyDescent="0.25">
      <c r="P2185" s="147" t="s">
        <v>830</v>
      </c>
      <c r="Q2185" s="147">
        <v>195</v>
      </c>
      <c r="R2185" s="147"/>
      <c r="S2185" s="147" t="s">
        <v>2893</v>
      </c>
      <c r="T2185" s="147">
        <v>0</v>
      </c>
      <c r="U2185" s="147" t="s">
        <v>2894</v>
      </c>
      <c r="V2185" s="147" t="s">
        <v>2814</v>
      </c>
    </row>
    <row r="2186" spans="16:22" x14ac:dyDescent="0.25">
      <c r="P2186" s="147" t="s">
        <v>830</v>
      </c>
      <c r="Q2186" s="147">
        <v>195</v>
      </c>
      <c r="R2186" s="147"/>
      <c r="S2186" s="147" t="s">
        <v>1632</v>
      </c>
      <c r="T2186" s="147">
        <v>0</v>
      </c>
      <c r="U2186" s="147" t="s">
        <v>1633</v>
      </c>
      <c r="V2186" s="147" t="s">
        <v>2814</v>
      </c>
    </row>
    <row r="2187" spans="16:22" x14ac:dyDescent="0.25">
      <c r="P2187" s="147" t="s">
        <v>830</v>
      </c>
      <c r="Q2187" s="147">
        <v>195</v>
      </c>
      <c r="R2187" s="147"/>
      <c r="S2187" s="147" t="s">
        <v>2662</v>
      </c>
      <c r="T2187" s="147">
        <v>0</v>
      </c>
      <c r="U2187" s="147" t="s">
        <v>2663</v>
      </c>
      <c r="V2187" s="147" t="s">
        <v>2814</v>
      </c>
    </row>
    <row r="2188" spans="16:22" x14ac:dyDescent="0.25">
      <c r="P2188" s="147" t="s">
        <v>830</v>
      </c>
      <c r="Q2188" s="147">
        <v>195</v>
      </c>
      <c r="R2188" s="147"/>
      <c r="S2188" s="147" t="s">
        <v>1638</v>
      </c>
      <c r="T2188" s="147">
        <v>0</v>
      </c>
      <c r="U2188" s="147" t="s">
        <v>1639</v>
      </c>
      <c r="V2188" s="147" t="s">
        <v>2814</v>
      </c>
    </row>
    <row r="2189" spans="16:22" x14ac:dyDescent="0.25">
      <c r="P2189" s="147" t="s">
        <v>830</v>
      </c>
      <c r="Q2189" s="147">
        <v>195</v>
      </c>
      <c r="R2189" s="147"/>
      <c r="S2189" s="147" t="s">
        <v>2664</v>
      </c>
      <c r="T2189" s="147">
        <v>0</v>
      </c>
      <c r="U2189" s="147" t="s">
        <v>2665</v>
      </c>
      <c r="V2189" s="147" t="s">
        <v>2814</v>
      </c>
    </row>
    <row r="2190" spans="16:22" x14ac:dyDescent="0.25">
      <c r="P2190" s="147" t="s">
        <v>830</v>
      </c>
      <c r="Q2190" s="147">
        <v>195</v>
      </c>
      <c r="R2190" s="147"/>
      <c r="S2190" s="147" t="s">
        <v>1652</v>
      </c>
      <c r="T2190" s="147">
        <v>0</v>
      </c>
      <c r="U2190" s="147" t="s">
        <v>1653</v>
      </c>
      <c r="V2190" s="147" t="s">
        <v>2814</v>
      </c>
    </row>
    <row r="2191" spans="16:22" x14ac:dyDescent="0.25">
      <c r="P2191" s="147" t="s">
        <v>830</v>
      </c>
      <c r="Q2191" s="147">
        <v>195</v>
      </c>
      <c r="R2191" s="147"/>
      <c r="S2191" s="147" t="s">
        <v>1658</v>
      </c>
      <c r="T2191" s="147">
        <v>0</v>
      </c>
      <c r="U2191" s="147" t="s">
        <v>1659</v>
      </c>
      <c r="V2191" s="147" t="s">
        <v>2814</v>
      </c>
    </row>
    <row r="2192" spans="16:22" x14ac:dyDescent="0.25">
      <c r="P2192" s="147" t="s">
        <v>830</v>
      </c>
      <c r="Q2192" s="147">
        <v>195</v>
      </c>
      <c r="R2192" s="147"/>
      <c r="S2192" s="147" t="s">
        <v>1660</v>
      </c>
      <c r="T2192" s="147">
        <v>0</v>
      </c>
      <c r="U2192" s="147" t="s">
        <v>1661</v>
      </c>
      <c r="V2192" s="147" t="s">
        <v>2814</v>
      </c>
    </row>
    <row r="2193" spans="16:22" x14ac:dyDescent="0.25">
      <c r="P2193" s="147" t="s">
        <v>830</v>
      </c>
      <c r="Q2193" s="147">
        <v>195</v>
      </c>
      <c r="R2193" s="147"/>
      <c r="S2193" s="147" t="s">
        <v>2895</v>
      </c>
      <c r="T2193" s="147">
        <v>0</v>
      </c>
      <c r="U2193" s="147" t="s">
        <v>2896</v>
      </c>
      <c r="V2193" s="147" t="s">
        <v>2814</v>
      </c>
    </row>
    <row r="2194" spans="16:22" x14ac:dyDescent="0.25">
      <c r="P2194" s="147" t="s">
        <v>830</v>
      </c>
      <c r="Q2194" s="147">
        <v>195</v>
      </c>
      <c r="R2194" s="147"/>
      <c r="S2194" s="147" t="s">
        <v>1666</v>
      </c>
      <c r="T2194" s="147">
        <v>0</v>
      </c>
      <c r="U2194" s="147" t="s">
        <v>1667</v>
      </c>
      <c r="V2194" s="147" t="s">
        <v>2814</v>
      </c>
    </row>
    <row r="2195" spans="16:22" x14ac:dyDescent="0.25">
      <c r="P2195" s="147" t="s">
        <v>830</v>
      </c>
      <c r="Q2195" s="147">
        <v>195</v>
      </c>
      <c r="R2195" s="147"/>
      <c r="S2195" s="147" t="s">
        <v>1668</v>
      </c>
      <c r="T2195" s="147">
        <v>0</v>
      </c>
      <c r="U2195" s="147" t="s">
        <v>1669</v>
      </c>
      <c r="V2195" s="147" t="s">
        <v>2814</v>
      </c>
    </row>
    <row r="2196" spans="16:22" x14ac:dyDescent="0.25">
      <c r="P2196" s="147" t="s">
        <v>830</v>
      </c>
      <c r="Q2196" s="147">
        <v>195</v>
      </c>
      <c r="R2196" s="147"/>
      <c r="S2196" s="147" t="s">
        <v>1670</v>
      </c>
      <c r="T2196" s="147">
        <v>0</v>
      </c>
      <c r="U2196" s="147" t="s">
        <v>1671</v>
      </c>
      <c r="V2196" s="147" t="s">
        <v>2814</v>
      </c>
    </row>
    <row r="2197" spans="16:22" x14ac:dyDescent="0.25">
      <c r="P2197" s="147" t="s">
        <v>830</v>
      </c>
      <c r="Q2197" s="147">
        <v>195</v>
      </c>
      <c r="R2197" s="147"/>
      <c r="S2197" s="147" t="s">
        <v>1676</v>
      </c>
      <c r="T2197" s="147">
        <v>0</v>
      </c>
      <c r="U2197" s="147" t="s">
        <v>1677</v>
      </c>
      <c r="V2197" s="147" t="s">
        <v>2814</v>
      </c>
    </row>
    <row r="2198" spans="16:22" x14ac:dyDescent="0.25">
      <c r="P2198" s="147" t="s">
        <v>830</v>
      </c>
      <c r="Q2198" s="147">
        <v>195</v>
      </c>
      <c r="R2198" s="147"/>
      <c r="S2198" s="147" t="s">
        <v>1678</v>
      </c>
      <c r="T2198" s="147">
        <v>0</v>
      </c>
      <c r="U2198" s="147" t="s">
        <v>1679</v>
      </c>
      <c r="V2198" s="147" t="s">
        <v>2814</v>
      </c>
    </row>
    <row r="2199" spans="16:22" x14ac:dyDescent="0.25">
      <c r="P2199" s="147" t="s">
        <v>830</v>
      </c>
      <c r="Q2199" s="147">
        <v>195</v>
      </c>
      <c r="R2199" s="147"/>
      <c r="S2199" s="147" t="s">
        <v>1680</v>
      </c>
      <c r="T2199" s="147">
        <v>0</v>
      </c>
      <c r="U2199" s="147" t="s">
        <v>1681</v>
      </c>
      <c r="V2199" s="147" t="s">
        <v>2814</v>
      </c>
    </row>
    <row r="2200" spans="16:22" x14ac:dyDescent="0.25">
      <c r="P2200" s="147" t="s">
        <v>830</v>
      </c>
      <c r="Q2200" s="147">
        <v>195</v>
      </c>
      <c r="R2200" s="147"/>
      <c r="S2200" s="147" t="s">
        <v>1684</v>
      </c>
      <c r="T2200" s="147">
        <v>0</v>
      </c>
      <c r="U2200" s="147" t="s">
        <v>1685</v>
      </c>
      <c r="V2200" s="147" t="s">
        <v>2814</v>
      </c>
    </row>
    <row r="2201" spans="16:22" x14ac:dyDescent="0.25">
      <c r="P2201" s="147" t="s">
        <v>830</v>
      </c>
      <c r="Q2201" s="147">
        <v>195</v>
      </c>
      <c r="R2201" s="147"/>
      <c r="S2201" s="147" t="s">
        <v>2897</v>
      </c>
      <c r="T2201" s="147">
        <v>0</v>
      </c>
      <c r="U2201" s="147" t="s">
        <v>2898</v>
      </c>
      <c r="V2201" s="147" t="s">
        <v>2814</v>
      </c>
    </row>
    <row r="2202" spans="16:22" x14ac:dyDescent="0.25">
      <c r="P2202" s="147" t="s">
        <v>830</v>
      </c>
      <c r="Q2202" s="147">
        <v>195</v>
      </c>
      <c r="R2202" s="147"/>
      <c r="S2202" s="147" t="s">
        <v>1686</v>
      </c>
      <c r="T2202" s="147">
        <v>0</v>
      </c>
      <c r="U2202" s="147" t="s">
        <v>1687</v>
      </c>
      <c r="V2202" s="147" t="s">
        <v>2814</v>
      </c>
    </row>
    <row r="2203" spans="16:22" x14ac:dyDescent="0.25">
      <c r="P2203" s="147" t="s">
        <v>830</v>
      </c>
      <c r="Q2203" s="147">
        <v>195</v>
      </c>
      <c r="R2203" s="147"/>
      <c r="S2203" s="147" t="s">
        <v>1688</v>
      </c>
      <c r="T2203" s="147">
        <v>0</v>
      </c>
      <c r="U2203" s="147" t="s">
        <v>1689</v>
      </c>
      <c r="V2203" s="147" t="s">
        <v>2814</v>
      </c>
    </row>
    <row r="2204" spans="16:22" x14ac:dyDescent="0.25">
      <c r="P2204" s="147" t="s">
        <v>830</v>
      </c>
      <c r="Q2204" s="147">
        <v>195</v>
      </c>
      <c r="R2204" s="147"/>
      <c r="S2204" s="147" t="s">
        <v>2676</v>
      </c>
      <c r="T2204" s="147">
        <v>0</v>
      </c>
      <c r="U2204" s="147" t="s">
        <v>2677</v>
      </c>
      <c r="V2204" s="147" t="s">
        <v>2814</v>
      </c>
    </row>
    <row r="2205" spans="16:22" x14ac:dyDescent="0.25">
      <c r="P2205" s="147" t="s">
        <v>830</v>
      </c>
      <c r="Q2205" s="147">
        <v>195</v>
      </c>
      <c r="R2205" s="147"/>
      <c r="S2205" s="147" t="s">
        <v>2377</v>
      </c>
      <c r="T2205" s="147">
        <v>0</v>
      </c>
      <c r="U2205" s="147" t="s">
        <v>2378</v>
      </c>
      <c r="V2205" s="147" t="s">
        <v>2814</v>
      </c>
    </row>
    <row r="2206" spans="16:22" x14ac:dyDescent="0.25">
      <c r="P2206" s="147" t="s">
        <v>830</v>
      </c>
      <c r="Q2206" s="147">
        <v>195</v>
      </c>
      <c r="R2206" s="147"/>
      <c r="S2206" s="147" t="s">
        <v>2379</v>
      </c>
      <c r="T2206" s="147">
        <v>0</v>
      </c>
      <c r="U2206" s="147" t="s">
        <v>2380</v>
      </c>
      <c r="V2206" s="147" t="s">
        <v>2814</v>
      </c>
    </row>
    <row r="2207" spans="16:22" x14ac:dyDescent="0.25">
      <c r="P2207" s="147" t="s">
        <v>830</v>
      </c>
      <c r="Q2207" s="147">
        <v>195</v>
      </c>
      <c r="R2207" s="147"/>
      <c r="S2207" s="147" t="s">
        <v>1702</v>
      </c>
      <c r="T2207" s="147">
        <v>0</v>
      </c>
      <c r="U2207" s="147" t="s">
        <v>1703</v>
      </c>
      <c r="V2207" s="147" t="s">
        <v>2814</v>
      </c>
    </row>
    <row r="2208" spans="16:22" x14ac:dyDescent="0.25">
      <c r="P2208" s="147" t="s">
        <v>830</v>
      </c>
      <c r="Q2208" s="147">
        <v>195</v>
      </c>
      <c r="R2208" s="147"/>
      <c r="S2208" s="147" t="s">
        <v>2381</v>
      </c>
      <c r="T2208" s="147">
        <v>0</v>
      </c>
      <c r="U2208" s="147" t="s">
        <v>2382</v>
      </c>
      <c r="V2208" s="147" t="s">
        <v>2814</v>
      </c>
    </row>
    <row r="2209" spans="16:22" x14ac:dyDescent="0.25">
      <c r="P2209" s="147" t="s">
        <v>830</v>
      </c>
      <c r="Q2209" s="147">
        <v>195</v>
      </c>
      <c r="R2209" s="147"/>
      <c r="S2209" s="147" t="s">
        <v>1710</v>
      </c>
      <c r="T2209" s="147">
        <v>0</v>
      </c>
      <c r="U2209" s="147" t="s">
        <v>1711</v>
      </c>
      <c r="V2209" s="147" t="s">
        <v>2814</v>
      </c>
    </row>
    <row r="2210" spans="16:22" x14ac:dyDescent="0.25">
      <c r="P2210" s="147" t="s">
        <v>830</v>
      </c>
      <c r="Q2210" s="147">
        <v>195</v>
      </c>
      <c r="R2210" s="147"/>
      <c r="S2210" s="147" t="s">
        <v>2899</v>
      </c>
      <c r="T2210" s="147">
        <v>0</v>
      </c>
      <c r="U2210" s="147" t="s">
        <v>2900</v>
      </c>
      <c r="V2210" s="147" t="s">
        <v>2814</v>
      </c>
    </row>
    <row r="2211" spans="16:22" x14ac:dyDescent="0.25">
      <c r="P2211" s="147" t="s">
        <v>830</v>
      </c>
      <c r="Q2211" s="147">
        <v>195</v>
      </c>
      <c r="R2211" s="147"/>
      <c r="S2211" s="147" t="s">
        <v>2901</v>
      </c>
      <c r="T2211" s="147">
        <v>0</v>
      </c>
      <c r="U2211" s="147" t="s">
        <v>2902</v>
      </c>
      <c r="V2211" s="147" t="s">
        <v>2814</v>
      </c>
    </row>
    <row r="2212" spans="16:22" x14ac:dyDescent="0.25">
      <c r="P2212" s="147" t="s">
        <v>830</v>
      </c>
      <c r="Q2212" s="147">
        <v>195</v>
      </c>
      <c r="R2212" s="147"/>
      <c r="S2212" s="147" t="s">
        <v>1718</v>
      </c>
      <c r="T2212" s="147">
        <v>0</v>
      </c>
      <c r="U2212" s="147" t="s">
        <v>1719</v>
      </c>
      <c r="V2212" s="147" t="s">
        <v>2814</v>
      </c>
    </row>
    <row r="2213" spans="16:22" x14ac:dyDescent="0.25">
      <c r="P2213" s="147" t="s">
        <v>830</v>
      </c>
      <c r="Q2213" s="147">
        <v>195</v>
      </c>
      <c r="R2213" s="147"/>
      <c r="S2213" s="147" t="s">
        <v>2387</v>
      </c>
      <c r="T2213" s="147">
        <v>0</v>
      </c>
      <c r="U2213" s="147" t="s">
        <v>2388</v>
      </c>
      <c r="V2213" s="147" t="s">
        <v>2814</v>
      </c>
    </row>
    <row r="2214" spans="16:22" x14ac:dyDescent="0.25">
      <c r="P2214" s="147" t="s">
        <v>830</v>
      </c>
      <c r="Q2214" s="147">
        <v>195</v>
      </c>
      <c r="R2214" s="147"/>
      <c r="S2214" s="147" t="s">
        <v>1724</v>
      </c>
      <c r="T2214" s="147">
        <v>0</v>
      </c>
      <c r="U2214" s="147" t="s">
        <v>1725</v>
      </c>
      <c r="V2214" s="147" t="s">
        <v>2814</v>
      </c>
    </row>
    <row r="2215" spans="16:22" x14ac:dyDescent="0.25">
      <c r="P2215" s="147" t="s">
        <v>830</v>
      </c>
      <c r="Q2215" s="147">
        <v>195</v>
      </c>
      <c r="R2215" s="147"/>
      <c r="S2215" s="147" t="s">
        <v>1726</v>
      </c>
      <c r="T2215" s="147">
        <v>0</v>
      </c>
      <c r="U2215" s="147" t="s">
        <v>1727</v>
      </c>
      <c r="V2215" s="147" t="s">
        <v>2814</v>
      </c>
    </row>
    <row r="2216" spans="16:22" x14ac:dyDescent="0.25">
      <c r="P2216" s="147" t="s">
        <v>830</v>
      </c>
      <c r="Q2216" s="147">
        <v>195</v>
      </c>
      <c r="R2216" s="147"/>
      <c r="S2216" s="147" t="s">
        <v>2686</v>
      </c>
      <c r="T2216" s="147">
        <v>0</v>
      </c>
      <c r="U2216" s="147" t="s">
        <v>2687</v>
      </c>
      <c r="V2216" s="147" t="s">
        <v>2814</v>
      </c>
    </row>
    <row r="2217" spans="16:22" x14ac:dyDescent="0.25">
      <c r="P2217" s="147" t="s">
        <v>830</v>
      </c>
      <c r="Q2217" s="147">
        <v>195</v>
      </c>
      <c r="R2217" s="147"/>
      <c r="S2217" s="147" t="s">
        <v>2903</v>
      </c>
      <c r="T2217" s="147">
        <v>0</v>
      </c>
      <c r="U2217" s="147" t="s">
        <v>2904</v>
      </c>
      <c r="V2217" s="147" t="s">
        <v>2814</v>
      </c>
    </row>
    <row r="2218" spans="16:22" x14ac:dyDescent="0.25">
      <c r="P2218" s="147" t="s">
        <v>830</v>
      </c>
      <c r="Q2218" s="147">
        <v>195</v>
      </c>
      <c r="R2218" s="147"/>
      <c r="S2218" s="147" t="s">
        <v>2905</v>
      </c>
      <c r="T2218" s="147">
        <v>0</v>
      </c>
      <c r="U2218" s="147" t="s">
        <v>2906</v>
      </c>
      <c r="V2218" s="147" t="s">
        <v>2814</v>
      </c>
    </row>
    <row r="2219" spans="16:22" x14ac:dyDescent="0.25">
      <c r="P2219" s="147" t="s">
        <v>830</v>
      </c>
      <c r="Q2219" s="147">
        <v>195</v>
      </c>
      <c r="R2219" s="147"/>
      <c r="S2219" s="147" t="s">
        <v>2907</v>
      </c>
      <c r="T2219" s="147">
        <v>0</v>
      </c>
      <c r="U2219" s="147" t="s">
        <v>2908</v>
      </c>
      <c r="V2219" s="147" t="s">
        <v>2814</v>
      </c>
    </row>
    <row r="2220" spans="16:22" x14ac:dyDescent="0.25">
      <c r="P2220" s="147" t="s">
        <v>830</v>
      </c>
      <c r="Q2220" s="147">
        <v>195</v>
      </c>
      <c r="R2220" s="147"/>
      <c r="S2220" s="147" t="s">
        <v>2909</v>
      </c>
      <c r="T2220" s="147">
        <v>0</v>
      </c>
      <c r="U2220" s="147" t="s">
        <v>2910</v>
      </c>
      <c r="V2220" s="147" t="s">
        <v>2814</v>
      </c>
    </row>
    <row r="2221" spans="16:22" x14ac:dyDescent="0.25">
      <c r="P2221" s="147" t="s">
        <v>830</v>
      </c>
      <c r="Q2221" s="147">
        <v>195</v>
      </c>
      <c r="R2221" s="147"/>
      <c r="S2221" s="147" t="s">
        <v>2911</v>
      </c>
      <c r="T2221" s="147">
        <v>0</v>
      </c>
      <c r="U2221" s="147" t="s">
        <v>2912</v>
      </c>
      <c r="V2221" s="147" t="s">
        <v>2814</v>
      </c>
    </row>
    <row r="2222" spans="16:22" x14ac:dyDescent="0.25">
      <c r="P2222" s="147" t="s">
        <v>830</v>
      </c>
      <c r="Q2222" s="147">
        <v>195</v>
      </c>
      <c r="R2222" s="147"/>
      <c r="S2222" s="147" t="s">
        <v>2397</v>
      </c>
      <c r="T2222" s="147">
        <v>0</v>
      </c>
      <c r="U2222" s="147" t="s">
        <v>2398</v>
      </c>
      <c r="V2222" s="147" t="s">
        <v>2814</v>
      </c>
    </row>
    <row r="2223" spans="16:22" x14ac:dyDescent="0.25">
      <c r="P2223" s="147" t="s">
        <v>830</v>
      </c>
      <c r="Q2223" s="147">
        <v>195</v>
      </c>
      <c r="R2223" s="147"/>
      <c r="S2223" s="147" t="s">
        <v>2913</v>
      </c>
      <c r="T2223" s="147">
        <v>0</v>
      </c>
      <c r="U2223" s="147" t="s">
        <v>2914</v>
      </c>
      <c r="V2223" s="147" t="s">
        <v>2814</v>
      </c>
    </row>
    <row r="2224" spans="16:22" x14ac:dyDescent="0.25">
      <c r="P2224" s="147" t="s">
        <v>830</v>
      </c>
      <c r="Q2224" s="147">
        <v>195</v>
      </c>
      <c r="R2224" s="147"/>
      <c r="S2224" s="147" t="s">
        <v>2915</v>
      </c>
      <c r="T2224" s="147">
        <v>0</v>
      </c>
      <c r="U2224" s="147" t="s">
        <v>2916</v>
      </c>
      <c r="V2224" s="147" t="s">
        <v>2814</v>
      </c>
    </row>
    <row r="2225" spans="16:22" x14ac:dyDescent="0.25">
      <c r="P2225" s="147" t="s">
        <v>830</v>
      </c>
      <c r="Q2225" s="147">
        <v>195</v>
      </c>
      <c r="R2225" s="147"/>
      <c r="S2225" s="147" t="s">
        <v>2917</v>
      </c>
      <c r="T2225" s="147">
        <v>0</v>
      </c>
      <c r="U2225" s="147" t="s">
        <v>2918</v>
      </c>
      <c r="V2225" s="147" t="s">
        <v>2814</v>
      </c>
    </row>
    <row r="2226" spans="16:22" x14ac:dyDescent="0.25">
      <c r="P2226" s="147" t="s">
        <v>830</v>
      </c>
      <c r="Q2226" s="147">
        <v>195</v>
      </c>
      <c r="R2226" s="147"/>
      <c r="S2226" s="147" t="s">
        <v>1746</v>
      </c>
      <c r="T2226" s="147">
        <v>0</v>
      </c>
      <c r="U2226" s="147" t="s">
        <v>1747</v>
      </c>
      <c r="V2226" s="147" t="s">
        <v>2814</v>
      </c>
    </row>
    <row r="2227" spans="16:22" x14ac:dyDescent="0.25">
      <c r="P2227" s="147" t="s">
        <v>830</v>
      </c>
      <c r="Q2227" s="147">
        <v>195</v>
      </c>
      <c r="R2227" s="147"/>
      <c r="S2227" s="147" t="s">
        <v>2399</v>
      </c>
      <c r="T2227" s="147">
        <v>0</v>
      </c>
      <c r="U2227" s="147" t="s">
        <v>2400</v>
      </c>
      <c r="V2227" s="147" t="s">
        <v>2814</v>
      </c>
    </row>
    <row r="2228" spans="16:22" x14ac:dyDescent="0.25">
      <c r="P2228" s="147" t="s">
        <v>830</v>
      </c>
      <c r="Q2228" s="147">
        <v>195</v>
      </c>
      <c r="R2228" s="147"/>
      <c r="S2228" s="147" t="s">
        <v>1754</v>
      </c>
      <c r="T2228" s="147">
        <v>0</v>
      </c>
      <c r="U2228" s="147" t="s">
        <v>1755</v>
      </c>
      <c r="V2228" s="147" t="s">
        <v>2814</v>
      </c>
    </row>
    <row r="2229" spans="16:22" x14ac:dyDescent="0.25">
      <c r="P2229" s="147" t="s">
        <v>830</v>
      </c>
      <c r="Q2229" s="147">
        <v>195</v>
      </c>
      <c r="R2229" s="147"/>
      <c r="S2229" s="147" t="s">
        <v>2919</v>
      </c>
      <c r="T2229" s="147">
        <v>0</v>
      </c>
      <c r="U2229" s="147" t="s">
        <v>2920</v>
      </c>
      <c r="V2229" s="147" t="s">
        <v>2814</v>
      </c>
    </row>
    <row r="2230" spans="16:22" x14ac:dyDescent="0.25">
      <c r="P2230" s="147" t="s">
        <v>830</v>
      </c>
      <c r="Q2230" s="147">
        <v>195</v>
      </c>
      <c r="R2230" s="147"/>
      <c r="S2230" s="147" t="s">
        <v>1760</v>
      </c>
      <c r="T2230" s="147">
        <v>0</v>
      </c>
      <c r="U2230" s="147" t="s">
        <v>1761</v>
      </c>
      <c r="V2230" s="147" t="s">
        <v>2814</v>
      </c>
    </row>
    <row r="2231" spans="16:22" x14ac:dyDescent="0.25">
      <c r="P2231" s="147" t="s">
        <v>830</v>
      </c>
      <c r="Q2231" s="147">
        <v>195</v>
      </c>
      <c r="R2231" s="147"/>
      <c r="S2231" s="147" t="s">
        <v>1766</v>
      </c>
      <c r="T2231" s="147">
        <v>0</v>
      </c>
      <c r="U2231" s="147" t="s">
        <v>1767</v>
      </c>
      <c r="V2231" s="147" t="s">
        <v>2814</v>
      </c>
    </row>
    <row r="2232" spans="16:22" x14ac:dyDescent="0.25">
      <c r="P2232" s="147" t="s">
        <v>830</v>
      </c>
      <c r="Q2232" s="147">
        <v>195</v>
      </c>
      <c r="R2232" s="147"/>
      <c r="S2232" s="147" t="s">
        <v>1770</v>
      </c>
      <c r="T2232" s="147">
        <v>0</v>
      </c>
      <c r="U2232" s="147" t="s">
        <v>1771</v>
      </c>
      <c r="V2232" s="147" t="s">
        <v>2814</v>
      </c>
    </row>
    <row r="2233" spans="16:22" x14ac:dyDescent="0.25">
      <c r="P2233" s="147" t="s">
        <v>830</v>
      </c>
      <c r="Q2233" s="147">
        <v>195</v>
      </c>
      <c r="R2233" s="147"/>
      <c r="S2233" s="147" t="s">
        <v>1776</v>
      </c>
      <c r="T2233" s="147">
        <v>0</v>
      </c>
      <c r="U2233" s="147" t="s">
        <v>1777</v>
      </c>
      <c r="V2233" s="147" t="s">
        <v>2814</v>
      </c>
    </row>
    <row r="2234" spans="16:22" x14ac:dyDescent="0.25">
      <c r="P2234" s="147" t="s">
        <v>830</v>
      </c>
      <c r="Q2234" s="147">
        <v>195</v>
      </c>
      <c r="R2234" s="147"/>
      <c r="S2234" s="147" t="s">
        <v>2405</v>
      </c>
      <c r="T2234" s="147">
        <v>0</v>
      </c>
      <c r="U2234" s="147" t="s">
        <v>2406</v>
      </c>
      <c r="V2234" s="147" t="s">
        <v>2814</v>
      </c>
    </row>
    <row r="2235" spans="16:22" x14ac:dyDescent="0.25">
      <c r="P2235" s="147" t="s">
        <v>830</v>
      </c>
      <c r="Q2235" s="147">
        <v>195</v>
      </c>
      <c r="R2235" s="147"/>
      <c r="S2235" s="147" t="s">
        <v>2710</v>
      </c>
      <c r="T2235" s="147">
        <v>0</v>
      </c>
      <c r="U2235" s="147" t="s">
        <v>2711</v>
      </c>
      <c r="V2235" s="147" t="s">
        <v>2814</v>
      </c>
    </row>
    <row r="2236" spans="16:22" x14ac:dyDescent="0.25">
      <c r="P2236" s="147" t="s">
        <v>830</v>
      </c>
      <c r="Q2236" s="147">
        <v>195</v>
      </c>
      <c r="R2236" s="147"/>
      <c r="S2236" s="147" t="s">
        <v>1780</v>
      </c>
      <c r="T2236" s="147">
        <v>0</v>
      </c>
      <c r="U2236" s="147" t="s">
        <v>1781</v>
      </c>
      <c r="V2236" s="147" t="s">
        <v>2814</v>
      </c>
    </row>
    <row r="2237" spans="16:22" x14ac:dyDescent="0.25">
      <c r="P2237" s="147" t="s">
        <v>830</v>
      </c>
      <c r="Q2237" s="147">
        <v>195</v>
      </c>
      <c r="R2237" s="147"/>
      <c r="S2237" s="147" t="s">
        <v>1784</v>
      </c>
      <c r="T2237" s="147">
        <v>0</v>
      </c>
      <c r="U2237" s="147" t="s">
        <v>1785</v>
      </c>
      <c r="V2237" s="147" t="s">
        <v>2814</v>
      </c>
    </row>
    <row r="2238" spans="16:22" x14ac:dyDescent="0.25">
      <c r="P2238" s="147" t="s">
        <v>830</v>
      </c>
      <c r="Q2238" s="147">
        <v>195</v>
      </c>
      <c r="R2238" s="147"/>
      <c r="S2238" s="147" t="s">
        <v>1786</v>
      </c>
      <c r="T2238" s="147">
        <v>0</v>
      </c>
      <c r="U2238" s="147" t="s">
        <v>1787</v>
      </c>
      <c r="V2238" s="147" t="s">
        <v>2814</v>
      </c>
    </row>
    <row r="2239" spans="16:22" x14ac:dyDescent="0.25">
      <c r="P2239" s="147" t="s">
        <v>830</v>
      </c>
      <c r="Q2239" s="147">
        <v>195</v>
      </c>
      <c r="R2239" s="147"/>
      <c r="S2239" s="147" t="s">
        <v>1788</v>
      </c>
      <c r="T2239" s="147">
        <v>0</v>
      </c>
      <c r="U2239" s="147" t="s">
        <v>1789</v>
      </c>
      <c r="V2239" s="147" t="s">
        <v>2814</v>
      </c>
    </row>
    <row r="2240" spans="16:22" x14ac:dyDescent="0.25">
      <c r="P2240" s="147" t="s">
        <v>830</v>
      </c>
      <c r="Q2240" s="147">
        <v>195</v>
      </c>
      <c r="R2240" s="147"/>
      <c r="S2240" s="147" t="s">
        <v>1796</v>
      </c>
      <c r="T2240" s="147">
        <v>0</v>
      </c>
      <c r="U2240" s="147" t="s">
        <v>1797</v>
      </c>
      <c r="V2240" s="147" t="s">
        <v>2814</v>
      </c>
    </row>
    <row r="2241" spans="16:22" x14ac:dyDescent="0.25">
      <c r="P2241" s="147" t="s">
        <v>830</v>
      </c>
      <c r="Q2241" s="147">
        <v>195</v>
      </c>
      <c r="R2241" s="147"/>
      <c r="S2241" s="147" t="s">
        <v>2921</v>
      </c>
      <c r="T2241" s="147">
        <v>0</v>
      </c>
      <c r="U2241" s="147" t="s">
        <v>2922</v>
      </c>
      <c r="V2241" s="147" t="s">
        <v>2814</v>
      </c>
    </row>
    <row r="2242" spans="16:22" x14ac:dyDescent="0.25">
      <c r="P2242" s="147" t="s">
        <v>830</v>
      </c>
      <c r="Q2242" s="147">
        <v>195</v>
      </c>
      <c r="R2242" s="147"/>
      <c r="S2242" s="147" t="s">
        <v>1804</v>
      </c>
      <c r="T2242" s="147">
        <v>0</v>
      </c>
      <c r="U2242" s="147" t="s">
        <v>1805</v>
      </c>
      <c r="V2242" s="147" t="s">
        <v>2814</v>
      </c>
    </row>
    <row r="2243" spans="16:22" x14ac:dyDescent="0.25">
      <c r="P2243" s="147" t="s">
        <v>830</v>
      </c>
      <c r="Q2243" s="147">
        <v>195</v>
      </c>
      <c r="R2243" s="147"/>
      <c r="S2243" s="147" t="s">
        <v>1808</v>
      </c>
      <c r="T2243" s="147">
        <v>0</v>
      </c>
      <c r="U2243" s="147" t="s">
        <v>1809</v>
      </c>
      <c r="V2243" s="147" t="s">
        <v>2814</v>
      </c>
    </row>
    <row r="2244" spans="16:22" x14ac:dyDescent="0.25">
      <c r="P2244" s="147" t="s">
        <v>830</v>
      </c>
      <c r="Q2244" s="147">
        <v>195</v>
      </c>
      <c r="R2244" s="147"/>
      <c r="S2244" s="147" t="s">
        <v>2923</v>
      </c>
      <c r="T2244" s="147">
        <v>0</v>
      </c>
      <c r="U2244" s="147" t="s">
        <v>2924</v>
      </c>
      <c r="V2244" s="147" t="s">
        <v>2814</v>
      </c>
    </row>
    <row r="2245" spans="16:22" x14ac:dyDescent="0.25">
      <c r="P2245" s="147" t="s">
        <v>830</v>
      </c>
      <c r="Q2245" s="147">
        <v>195</v>
      </c>
      <c r="R2245" s="147"/>
      <c r="S2245" s="147" t="s">
        <v>1816</v>
      </c>
      <c r="T2245" s="147">
        <v>0</v>
      </c>
      <c r="U2245" s="147" t="s">
        <v>1817</v>
      </c>
      <c r="V2245" s="147" t="s">
        <v>2814</v>
      </c>
    </row>
    <row r="2246" spans="16:22" x14ac:dyDescent="0.25">
      <c r="P2246" s="147" t="s">
        <v>830</v>
      </c>
      <c r="Q2246" s="147">
        <v>195</v>
      </c>
      <c r="R2246" s="147"/>
      <c r="S2246" s="147" t="s">
        <v>1818</v>
      </c>
      <c r="T2246" s="147">
        <v>0</v>
      </c>
      <c r="U2246" s="147" t="s">
        <v>1819</v>
      </c>
      <c r="V2246" s="147" t="s">
        <v>2814</v>
      </c>
    </row>
    <row r="2247" spans="16:22" x14ac:dyDescent="0.25">
      <c r="P2247" s="147" t="s">
        <v>830</v>
      </c>
      <c r="Q2247" s="147">
        <v>195</v>
      </c>
      <c r="R2247" s="147"/>
      <c r="S2247" s="147" t="s">
        <v>1820</v>
      </c>
      <c r="T2247" s="147">
        <v>0</v>
      </c>
      <c r="U2247" s="147" t="s">
        <v>1821</v>
      </c>
      <c r="V2247" s="147" t="s">
        <v>2814</v>
      </c>
    </row>
    <row r="2248" spans="16:22" x14ac:dyDescent="0.25">
      <c r="P2248" s="147" t="s">
        <v>830</v>
      </c>
      <c r="Q2248" s="147">
        <v>195</v>
      </c>
      <c r="R2248" s="147"/>
      <c r="S2248" s="147" t="s">
        <v>2714</v>
      </c>
      <c r="T2248" s="147">
        <v>0</v>
      </c>
      <c r="U2248" s="147" t="s">
        <v>2715</v>
      </c>
      <c r="V2248" s="147" t="s">
        <v>2814</v>
      </c>
    </row>
    <row r="2249" spans="16:22" x14ac:dyDescent="0.25">
      <c r="P2249" s="147" t="s">
        <v>830</v>
      </c>
      <c r="Q2249" s="147">
        <v>195</v>
      </c>
      <c r="R2249" s="147"/>
      <c r="S2249" s="147" t="s">
        <v>1830</v>
      </c>
      <c r="T2249" s="147">
        <v>0</v>
      </c>
      <c r="U2249" s="147" t="s">
        <v>1831</v>
      </c>
      <c r="V2249" s="147" t="s">
        <v>2814</v>
      </c>
    </row>
    <row r="2250" spans="16:22" x14ac:dyDescent="0.25">
      <c r="P2250" s="147" t="s">
        <v>830</v>
      </c>
      <c r="Q2250" s="147">
        <v>195</v>
      </c>
      <c r="R2250" s="147"/>
      <c r="S2250" s="147" t="s">
        <v>1832</v>
      </c>
      <c r="T2250" s="147">
        <v>0</v>
      </c>
      <c r="U2250" s="147" t="s">
        <v>1833</v>
      </c>
      <c r="V2250" s="147" t="s">
        <v>2814</v>
      </c>
    </row>
    <row r="2251" spans="16:22" x14ac:dyDescent="0.25">
      <c r="P2251" s="147" t="s">
        <v>830</v>
      </c>
      <c r="Q2251" s="147">
        <v>195</v>
      </c>
      <c r="R2251" s="147"/>
      <c r="S2251" s="147" t="s">
        <v>1834</v>
      </c>
      <c r="T2251" s="147">
        <v>0</v>
      </c>
      <c r="U2251" s="147" t="s">
        <v>1835</v>
      </c>
      <c r="V2251" s="147" t="s">
        <v>2814</v>
      </c>
    </row>
    <row r="2252" spans="16:22" x14ac:dyDescent="0.25">
      <c r="P2252" s="147" t="s">
        <v>830</v>
      </c>
      <c r="Q2252" s="147">
        <v>195</v>
      </c>
      <c r="R2252" s="147"/>
      <c r="S2252" s="147" t="s">
        <v>1836</v>
      </c>
      <c r="T2252" s="147">
        <v>0</v>
      </c>
      <c r="U2252" s="147" t="s">
        <v>1837</v>
      </c>
      <c r="V2252" s="147" t="s">
        <v>2814</v>
      </c>
    </row>
    <row r="2253" spans="16:22" x14ac:dyDescent="0.25">
      <c r="P2253" s="147" t="s">
        <v>830</v>
      </c>
      <c r="Q2253" s="147">
        <v>195</v>
      </c>
      <c r="R2253" s="147"/>
      <c r="S2253" s="147" t="s">
        <v>2925</v>
      </c>
      <c r="T2253" s="147">
        <v>0</v>
      </c>
      <c r="U2253" s="147" t="s">
        <v>2926</v>
      </c>
      <c r="V2253" s="147" t="s">
        <v>2814</v>
      </c>
    </row>
    <row r="2254" spans="16:22" x14ac:dyDescent="0.25">
      <c r="P2254" s="147" t="s">
        <v>830</v>
      </c>
      <c r="Q2254" s="147">
        <v>195</v>
      </c>
      <c r="R2254" s="147"/>
      <c r="S2254" s="147" t="s">
        <v>1840</v>
      </c>
      <c r="T2254" s="147">
        <v>0</v>
      </c>
      <c r="U2254" s="147" t="s">
        <v>1841</v>
      </c>
      <c r="V2254" s="147" t="s">
        <v>2814</v>
      </c>
    </row>
    <row r="2255" spans="16:22" x14ac:dyDescent="0.25">
      <c r="P2255" s="147" t="s">
        <v>830</v>
      </c>
      <c r="Q2255" s="147">
        <v>195</v>
      </c>
      <c r="R2255" s="147"/>
      <c r="S2255" s="147" t="s">
        <v>1842</v>
      </c>
      <c r="T2255" s="147">
        <v>0</v>
      </c>
      <c r="U2255" s="147" t="s">
        <v>1843</v>
      </c>
      <c r="V2255" s="147" t="s">
        <v>2814</v>
      </c>
    </row>
    <row r="2256" spans="16:22" x14ac:dyDescent="0.25">
      <c r="P2256" s="147" t="s">
        <v>830</v>
      </c>
      <c r="Q2256" s="147">
        <v>195</v>
      </c>
      <c r="R2256" s="147"/>
      <c r="S2256" s="147" t="s">
        <v>1844</v>
      </c>
      <c r="T2256" s="147">
        <v>0</v>
      </c>
      <c r="U2256" s="147" t="s">
        <v>1845</v>
      </c>
      <c r="V2256" s="147" t="s">
        <v>2814</v>
      </c>
    </row>
    <row r="2257" spans="16:22" x14ac:dyDescent="0.25">
      <c r="P2257" s="147" t="s">
        <v>830</v>
      </c>
      <c r="Q2257" s="147">
        <v>195</v>
      </c>
      <c r="R2257" s="147"/>
      <c r="S2257" s="147" t="s">
        <v>2927</v>
      </c>
      <c r="T2257" s="147">
        <v>0</v>
      </c>
      <c r="U2257" s="147" t="s">
        <v>2928</v>
      </c>
      <c r="V2257" s="147" t="s">
        <v>2814</v>
      </c>
    </row>
    <row r="2258" spans="16:22" x14ac:dyDescent="0.25">
      <c r="P2258" s="147" t="s">
        <v>830</v>
      </c>
      <c r="Q2258" s="147">
        <v>195</v>
      </c>
      <c r="R2258" s="147"/>
      <c r="S2258" s="147" t="s">
        <v>2929</v>
      </c>
      <c r="T2258" s="147">
        <v>0</v>
      </c>
      <c r="U2258" s="147" t="s">
        <v>2930</v>
      </c>
      <c r="V2258" s="147" t="s">
        <v>2814</v>
      </c>
    </row>
    <row r="2259" spans="16:22" x14ac:dyDescent="0.25">
      <c r="P2259" s="147" t="s">
        <v>830</v>
      </c>
      <c r="Q2259" s="147">
        <v>195</v>
      </c>
      <c r="R2259" s="147"/>
      <c r="S2259" s="147" t="s">
        <v>1846</v>
      </c>
      <c r="T2259" s="147">
        <v>0</v>
      </c>
      <c r="U2259" s="147" t="s">
        <v>1847</v>
      </c>
      <c r="V2259" s="147" t="s">
        <v>2814</v>
      </c>
    </row>
    <row r="2260" spans="16:22" x14ac:dyDescent="0.25">
      <c r="P2260" s="147" t="s">
        <v>830</v>
      </c>
      <c r="Q2260" s="147">
        <v>195</v>
      </c>
      <c r="R2260" s="147"/>
      <c r="S2260" s="147" t="s">
        <v>1852</v>
      </c>
      <c r="T2260" s="147">
        <v>0</v>
      </c>
      <c r="U2260" s="147" t="s">
        <v>1853</v>
      </c>
      <c r="V2260" s="147" t="s">
        <v>2814</v>
      </c>
    </row>
    <row r="2261" spans="16:22" x14ac:dyDescent="0.25">
      <c r="P2261" s="147" t="s">
        <v>830</v>
      </c>
      <c r="Q2261" s="147">
        <v>195</v>
      </c>
      <c r="R2261" s="147"/>
      <c r="S2261" s="147" t="s">
        <v>1860</v>
      </c>
      <c r="T2261" s="147">
        <v>0</v>
      </c>
      <c r="U2261" s="147" t="s">
        <v>1861</v>
      </c>
      <c r="V2261" s="147" t="s">
        <v>2814</v>
      </c>
    </row>
    <row r="2262" spans="16:22" x14ac:dyDescent="0.25">
      <c r="P2262" s="147" t="s">
        <v>830</v>
      </c>
      <c r="Q2262" s="147">
        <v>195</v>
      </c>
      <c r="R2262" s="147"/>
      <c r="S2262" s="147" t="s">
        <v>1862</v>
      </c>
      <c r="T2262" s="147">
        <v>0</v>
      </c>
      <c r="U2262" s="147" t="s">
        <v>1863</v>
      </c>
      <c r="V2262" s="147" t="s">
        <v>2814</v>
      </c>
    </row>
    <row r="2263" spans="16:22" x14ac:dyDescent="0.25">
      <c r="P2263" s="147" t="s">
        <v>830</v>
      </c>
      <c r="Q2263" s="147">
        <v>195</v>
      </c>
      <c r="R2263" s="147"/>
      <c r="S2263" s="147" t="s">
        <v>2716</v>
      </c>
      <c r="T2263" s="147">
        <v>0</v>
      </c>
      <c r="U2263" s="147" t="s">
        <v>2717</v>
      </c>
      <c r="V2263" s="147" t="s">
        <v>2814</v>
      </c>
    </row>
    <row r="2264" spans="16:22" x14ac:dyDescent="0.25">
      <c r="P2264" s="147" t="s">
        <v>830</v>
      </c>
      <c r="Q2264" s="147">
        <v>195</v>
      </c>
      <c r="R2264" s="147"/>
      <c r="S2264" s="147" t="s">
        <v>1864</v>
      </c>
      <c r="T2264" s="147">
        <v>0</v>
      </c>
      <c r="U2264" s="147" t="s">
        <v>1865</v>
      </c>
      <c r="V2264" s="147" t="s">
        <v>2814</v>
      </c>
    </row>
    <row r="2265" spans="16:22" x14ac:dyDescent="0.25">
      <c r="P2265" s="147" t="s">
        <v>830</v>
      </c>
      <c r="Q2265" s="147">
        <v>195</v>
      </c>
      <c r="R2265" s="147"/>
      <c r="S2265" s="147" t="s">
        <v>1866</v>
      </c>
      <c r="T2265" s="147">
        <v>0</v>
      </c>
      <c r="U2265" s="147" t="s">
        <v>1867</v>
      </c>
      <c r="V2265" s="147" t="s">
        <v>2814</v>
      </c>
    </row>
    <row r="2266" spans="16:22" x14ac:dyDescent="0.25">
      <c r="P2266" s="147" t="s">
        <v>830</v>
      </c>
      <c r="Q2266" s="147">
        <v>195</v>
      </c>
      <c r="R2266" s="147"/>
      <c r="S2266" s="147" t="s">
        <v>2931</v>
      </c>
      <c r="T2266" s="147">
        <v>0</v>
      </c>
      <c r="U2266" s="147" t="s">
        <v>2932</v>
      </c>
      <c r="V2266" s="147" t="s">
        <v>2814</v>
      </c>
    </row>
    <row r="2267" spans="16:22" x14ac:dyDescent="0.25">
      <c r="P2267" s="147" t="s">
        <v>830</v>
      </c>
      <c r="Q2267" s="147">
        <v>195</v>
      </c>
      <c r="R2267" s="147"/>
      <c r="S2267" s="147" t="s">
        <v>2933</v>
      </c>
      <c r="T2267" s="147">
        <v>0</v>
      </c>
      <c r="U2267" s="147" t="s">
        <v>2934</v>
      </c>
      <c r="V2267" s="147" t="s">
        <v>2814</v>
      </c>
    </row>
    <row r="2268" spans="16:22" x14ac:dyDescent="0.25">
      <c r="P2268" s="147" t="s">
        <v>830</v>
      </c>
      <c r="Q2268" s="147">
        <v>195</v>
      </c>
      <c r="R2268" s="147"/>
      <c r="S2268" s="147" t="s">
        <v>1868</v>
      </c>
      <c r="T2268" s="147">
        <v>0</v>
      </c>
      <c r="U2268" s="147" t="s">
        <v>1869</v>
      </c>
      <c r="V2268" s="147" t="s">
        <v>2814</v>
      </c>
    </row>
    <row r="2269" spans="16:22" x14ac:dyDescent="0.25">
      <c r="P2269" s="147" t="s">
        <v>830</v>
      </c>
      <c r="Q2269" s="147">
        <v>195</v>
      </c>
      <c r="R2269" s="147"/>
      <c r="S2269" s="147" t="s">
        <v>1870</v>
      </c>
      <c r="T2269" s="147">
        <v>0</v>
      </c>
      <c r="U2269" s="147" t="s">
        <v>1871</v>
      </c>
      <c r="V2269" s="147" t="s">
        <v>2814</v>
      </c>
    </row>
    <row r="2270" spans="16:22" x14ac:dyDescent="0.25">
      <c r="P2270" s="147" t="s">
        <v>830</v>
      </c>
      <c r="Q2270" s="147">
        <v>195</v>
      </c>
      <c r="R2270" s="147"/>
      <c r="S2270" s="147" t="s">
        <v>1874</v>
      </c>
      <c r="T2270" s="147">
        <v>0</v>
      </c>
      <c r="U2270" s="147" t="s">
        <v>1875</v>
      </c>
      <c r="V2270" s="147" t="s">
        <v>2814</v>
      </c>
    </row>
    <row r="2271" spans="16:22" x14ac:dyDescent="0.25">
      <c r="P2271" s="147" t="s">
        <v>830</v>
      </c>
      <c r="Q2271" s="147">
        <v>195</v>
      </c>
      <c r="R2271" s="147"/>
      <c r="S2271" s="147" t="s">
        <v>2722</v>
      </c>
      <c r="T2271" s="147">
        <v>0</v>
      </c>
      <c r="U2271" s="147" t="s">
        <v>2723</v>
      </c>
      <c r="V2271" s="147" t="s">
        <v>2814</v>
      </c>
    </row>
    <row r="2272" spans="16:22" x14ac:dyDescent="0.25">
      <c r="P2272" s="147" t="s">
        <v>830</v>
      </c>
      <c r="Q2272" s="147">
        <v>195</v>
      </c>
      <c r="R2272" s="147"/>
      <c r="S2272" s="147" t="s">
        <v>1880</v>
      </c>
      <c r="T2272" s="147">
        <v>0</v>
      </c>
      <c r="U2272" s="147" t="s">
        <v>1881</v>
      </c>
      <c r="V2272" s="147" t="s">
        <v>2814</v>
      </c>
    </row>
    <row r="2273" spans="16:22" x14ac:dyDescent="0.25">
      <c r="P2273" s="147" t="s">
        <v>830</v>
      </c>
      <c r="Q2273" s="147">
        <v>195</v>
      </c>
      <c r="R2273" s="147"/>
      <c r="S2273" s="147" t="s">
        <v>2935</v>
      </c>
      <c r="T2273" s="147">
        <v>0</v>
      </c>
      <c r="U2273" s="147" t="s">
        <v>2936</v>
      </c>
      <c r="V2273" s="147" t="s">
        <v>2814</v>
      </c>
    </row>
    <row r="2274" spans="16:22" x14ac:dyDescent="0.25">
      <c r="P2274" s="147" t="s">
        <v>830</v>
      </c>
      <c r="Q2274" s="147">
        <v>195</v>
      </c>
      <c r="R2274" s="147"/>
      <c r="S2274" s="147" t="s">
        <v>2937</v>
      </c>
      <c r="T2274" s="147">
        <v>0</v>
      </c>
      <c r="U2274" s="147" t="s">
        <v>2938</v>
      </c>
      <c r="V2274" s="147" t="s">
        <v>2814</v>
      </c>
    </row>
    <row r="2275" spans="16:22" x14ac:dyDescent="0.25">
      <c r="P2275" s="147" t="s">
        <v>830</v>
      </c>
      <c r="Q2275" s="147">
        <v>195</v>
      </c>
      <c r="R2275" s="147"/>
      <c r="S2275" s="147" t="s">
        <v>2939</v>
      </c>
      <c r="T2275" s="147">
        <v>0</v>
      </c>
      <c r="U2275" s="147" t="s">
        <v>2940</v>
      </c>
      <c r="V2275" s="147" t="s">
        <v>2814</v>
      </c>
    </row>
    <row r="2276" spans="16:22" x14ac:dyDescent="0.25">
      <c r="P2276" s="147" t="s">
        <v>830</v>
      </c>
      <c r="Q2276" s="147">
        <v>195</v>
      </c>
      <c r="R2276" s="147"/>
      <c r="S2276" s="147" t="s">
        <v>2941</v>
      </c>
      <c r="T2276" s="147">
        <v>0</v>
      </c>
      <c r="U2276" s="147" t="s">
        <v>2942</v>
      </c>
      <c r="V2276" s="147" t="s">
        <v>2814</v>
      </c>
    </row>
    <row r="2277" spans="16:22" x14ac:dyDescent="0.25">
      <c r="P2277" s="147" t="s">
        <v>830</v>
      </c>
      <c r="Q2277" s="147">
        <v>195</v>
      </c>
      <c r="R2277" s="147"/>
      <c r="S2277" s="147" t="s">
        <v>2943</v>
      </c>
      <c r="T2277" s="147">
        <v>0</v>
      </c>
      <c r="U2277" s="147" t="s">
        <v>2944</v>
      </c>
      <c r="V2277" s="147" t="s">
        <v>2814</v>
      </c>
    </row>
    <row r="2278" spans="16:22" x14ac:dyDescent="0.25">
      <c r="P2278" s="147" t="s">
        <v>830</v>
      </c>
      <c r="Q2278" s="147">
        <v>195</v>
      </c>
      <c r="R2278" s="147"/>
      <c r="S2278" s="147" t="s">
        <v>1882</v>
      </c>
      <c r="T2278" s="147">
        <v>0</v>
      </c>
      <c r="U2278" s="147" t="s">
        <v>1883</v>
      </c>
      <c r="V2278" s="147" t="s">
        <v>2814</v>
      </c>
    </row>
    <row r="2279" spans="16:22" x14ac:dyDescent="0.25">
      <c r="P2279" s="147" t="s">
        <v>830</v>
      </c>
      <c r="Q2279" s="147">
        <v>195</v>
      </c>
      <c r="R2279" s="147"/>
      <c r="S2279" s="147" t="s">
        <v>2945</v>
      </c>
      <c r="T2279" s="147">
        <v>0</v>
      </c>
      <c r="U2279" s="147" t="s">
        <v>2946</v>
      </c>
      <c r="V2279" s="147" t="s">
        <v>2814</v>
      </c>
    </row>
    <row r="2280" spans="16:22" x14ac:dyDescent="0.25">
      <c r="P2280" s="147" t="s">
        <v>830</v>
      </c>
      <c r="Q2280" s="147">
        <v>195</v>
      </c>
      <c r="R2280" s="147"/>
      <c r="S2280" s="147" t="s">
        <v>2947</v>
      </c>
      <c r="T2280" s="147">
        <v>0</v>
      </c>
      <c r="U2280" s="147" t="s">
        <v>2948</v>
      </c>
      <c r="V2280" s="147" t="s">
        <v>2814</v>
      </c>
    </row>
    <row r="2281" spans="16:22" x14ac:dyDescent="0.25">
      <c r="P2281" s="147" t="s">
        <v>830</v>
      </c>
      <c r="Q2281" s="147">
        <v>195</v>
      </c>
      <c r="R2281" s="147"/>
      <c r="S2281" s="147" t="s">
        <v>2949</v>
      </c>
      <c r="T2281" s="147">
        <v>0</v>
      </c>
      <c r="U2281" s="147" t="s">
        <v>2950</v>
      </c>
      <c r="V2281" s="147" t="s">
        <v>2814</v>
      </c>
    </row>
    <row r="2282" spans="16:22" x14ac:dyDescent="0.25">
      <c r="P2282" s="147" t="s">
        <v>830</v>
      </c>
      <c r="Q2282" s="147">
        <v>195</v>
      </c>
      <c r="R2282" s="147"/>
      <c r="S2282" s="147" t="s">
        <v>1886</v>
      </c>
      <c r="T2282" s="147">
        <v>0</v>
      </c>
      <c r="U2282" s="147" t="s">
        <v>1887</v>
      </c>
      <c r="V2282" s="147" t="s">
        <v>2814</v>
      </c>
    </row>
    <row r="2283" spans="16:22" x14ac:dyDescent="0.25">
      <c r="P2283" s="147" t="s">
        <v>830</v>
      </c>
      <c r="Q2283" s="147">
        <v>195</v>
      </c>
      <c r="R2283" s="147"/>
      <c r="S2283" s="147" t="s">
        <v>1888</v>
      </c>
      <c r="T2283" s="147">
        <v>0</v>
      </c>
      <c r="U2283" s="147" t="s">
        <v>1889</v>
      </c>
      <c r="V2283" s="147" t="s">
        <v>2814</v>
      </c>
    </row>
    <row r="2284" spans="16:22" x14ac:dyDescent="0.25">
      <c r="P2284" s="147" t="s">
        <v>830</v>
      </c>
      <c r="Q2284" s="147">
        <v>195</v>
      </c>
      <c r="R2284" s="147"/>
      <c r="S2284" s="147" t="s">
        <v>2951</v>
      </c>
      <c r="T2284" s="147">
        <v>0</v>
      </c>
      <c r="U2284" s="147" t="s">
        <v>2952</v>
      </c>
      <c r="V2284" s="147" t="s">
        <v>2814</v>
      </c>
    </row>
    <row r="2285" spans="16:22" x14ac:dyDescent="0.25">
      <c r="P2285" s="147" t="s">
        <v>830</v>
      </c>
      <c r="Q2285" s="147">
        <v>195</v>
      </c>
      <c r="R2285" s="147"/>
      <c r="S2285" s="147" t="s">
        <v>2953</v>
      </c>
      <c r="T2285" s="147">
        <v>0</v>
      </c>
      <c r="U2285" s="147" t="s">
        <v>2954</v>
      </c>
      <c r="V2285" s="147" t="s">
        <v>2814</v>
      </c>
    </row>
    <row r="2286" spans="16:22" x14ac:dyDescent="0.25">
      <c r="P2286" s="147" t="s">
        <v>830</v>
      </c>
      <c r="Q2286" s="147">
        <v>195</v>
      </c>
      <c r="R2286" s="147"/>
      <c r="S2286" s="147" t="s">
        <v>1898</v>
      </c>
      <c r="T2286" s="147">
        <v>0</v>
      </c>
      <c r="U2286" s="147" t="s">
        <v>1899</v>
      </c>
      <c r="V2286" s="147" t="s">
        <v>2814</v>
      </c>
    </row>
    <row r="2287" spans="16:22" x14ac:dyDescent="0.25">
      <c r="P2287" s="147" t="s">
        <v>830</v>
      </c>
      <c r="Q2287" s="147">
        <v>195</v>
      </c>
      <c r="R2287" s="147"/>
      <c r="S2287" s="147" t="s">
        <v>1900</v>
      </c>
      <c r="T2287" s="147">
        <v>0</v>
      </c>
      <c r="U2287" s="147" t="s">
        <v>1901</v>
      </c>
      <c r="V2287" s="147" t="s">
        <v>2814</v>
      </c>
    </row>
    <row r="2288" spans="16:22" x14ac:dyDescent="0.25">
      <c r="P2288" s="147" t="s">
        <v>830</v>
      </c>
      <c r="Q2288" s="147">
        <v>195</v>
      </c>
      <c r="R2288" s="147"/>
      <c r="S2288" s="147" t="s">
        <v>2955</v>
      </c>
      <c r="T2288" s="147">
        <v>0</v>
      </c>
      <c r="U2288" s="147" t="s">
        <v>2956</v>
      </c>
      <c r="V2288" s="147" t="s">
        <v>2814</v>
      </c>
    </row>
    <row r="2289" spans="16:22" x14ac:dyDescent="0.25">
      <c r="P2289" s="147" t="s">
        <v>830</v>
      </c>
      <c r="Q2289" s="147">
        <v>195</v>
      </c>
      <c r="R2289" s="147"/>
      <c r="S2289" s="147" t="s">
        <v>1922</v>
      </c>
      <c r="T2289" s="147">
        <v>0</v>
      </c>
      <c r="U2289" s="147" t="s">
        <v>1923</v>
      </c>
      <c r="V2289" s="147" t="s">
        <v>2814</v>
      </c>
    </row>
    <row r="2290" spans="16:22" x14ac:dyDescent="0.25">
      <c r="P2290" s="147" t="s">
        <v>830</v>
      </c>
      <c r="Q2290" s="147">
        <v>195</v>
      </c>
      <c r="R2290" s="147"/>
      <c r="S2290" s="147" t="s">
        <v>2957</v>
      </c>
      <c r="T2290" s="147">
        <v>0</v>
      </c>
      <c r="U2290" s="147" t="s">
        <v>2958</v>
      </c>
      <c r="V2290" s="147" t="s">
        <v>2814</v>
      </c>
    </row>
    <row r="2291" spans="16:22" x14ac:dyDescent="0.25">
      <c r="P2291" s="147" t="s">
        <v>830</v>
      </c>
      <c r="Q2291" s="147">
        <v>195</v>
      </c>
      <c r="R2291" s="147"/>
      <c r="S2291" s="147" t="s">
        <v>2959</v>
      </c>
      <c r="T2291" s="147">
        <v>0</v>
      </c>
      <c r="U2291" s="147" t="s">
        <v>2960</v>
      </c>
      <c r="V2291" s="147" t="s">
        <v>2814</v>
      </c>
    </row>
    <row r="2292" spans="16:22" x14ac:dyDescent="0.25">
      <c r="P2292" s="147" t="s">
        <v>830</v>
      </c>
      <c r="Q2292" s="147">
        <v>195</v>
      </c>
      <c r="R2292" s="147"/>
      <c r="S2292" s="147" t="s">
        <v>2961</v>
      </c>
      <c r="T2292" s="147">
        <v>0</v>
      </c>
      <c r="U2292" s="147" t="s">
        <v>2962</v>
      </c>
      <c r="V2292" s="147" t="s">
        <v>2814</v>
      </c>
    </row>
    <row r="2293" spans="16:22" x14ac:dyDescent="0.25">
      <c r="P2293" s="147" t="s">
        <v>830</v>
      </c>
      <c r="Q2293" s="147">
        <v>195</v>
      </c>
      <c r="R2293" s="147"/>
      <c r="S2293" s="147" t="s">
        <v>1934</v>
      </c>
      <c r="T2293" s="147">
        <v>0</v>
      </c>
      <c r="U2293" s="147" t="s">
        <v>1935</v>
      </c>
      <c r="V2293" s="147" t="s">
        <v>2814</v>
      </c>
    </row>
    <row r="2294" spans="16:22" x14ac:dyDescent="0.25">
      <c r="P2294" s="147" t="s">
        <v>830</v>
      </c>
      <c r="Q2294" s="147">
        <v>195</v>
      </c>
      <c r="R2294" s="147"/>
      <c r="S2294" s="147" t="s">
        <v>1936</v>
      </c>
      <c r="T2294" s="147">
        <v>0</v>
      </c>
      <c r="U2294" s="147" t="s">
        <v>1937</v>
      </c>
      <c r="V2294" s="147" t="s">
        <v>2814</v>
      </c>
    </row>
    <row r="2295" spans="16:22" x14ac:dyDescent="0.25">
      <c r="P2295" s="147" t="s">
        <v>830</v>
      </c>
      <c r="Q2295" s="147">
        <v>195</v>
      </c>
      <c r="R2295" s="147"/>
      <c r="S2295" s="147" t="s">
        <v>2734</v>
      </c>
      <c r="T2295" s="147">
        <v>0</v>
      </c>
      <c r="U2295" s="147" t="s">
        <v>2735</v>
      </c>
      <c r="V2295" s="147" t="s">
        <v>2814</v>
      </c>
    </row>
    <row r="2296" spans="16:22" x14ac:dyDescent="0.25">
      <c r="P2296" s="147" t="s">
        <v>830</v>
      </c>
      <c r="Q2296" s="147">
        <v>195</v>
      </c>
      <c r="R2296" s="147"/>
      <c r="S2296" s="147" t="s">
        <v>1942</v>
      </c>
      <c r="T2296" s="147">
        <v>0</v>
      </c>
      <c r="U2296" s="147" t="s">
        <v>1943</v>
      </c>
      <c r="V2296" s="147" t="s">
        <v>2814</v>
      </c>
    </row>
    <row r="2297" spans="16:22" x14ac:dyDescent="0.25">
      <c r="P2297" s="147" t="s">
        <v>830</v>
      </c>
      <c r="Q2297" s="147">
        <v>195</v>
      </c>
      <c r="R2297" s="147"/>
      <c r="S2297" s="147" t="s">
        <v>2963</v>
      </c>
      <c r="T2297" s="147">
        <v>0</v>
      </c>
      <c r="U2297" s="147" t="s">
        <v>2964</v>
      </c>
      <c r="V2297" s="147" t="s">
        <v>2814</v>
      </c>
    </row>
    <row r="2298" spans="16:22" x14ac:dyDescent="0.25">
      <c r="P2298" s="147" t="s">
        <v>830</v>
      </c>
      <c r="Q2298" s="147">
        <v>195</v>
      </c>
      <c r="R2298" s="147"/>
      <c r="S2298" s="147" t="s">
        <v>1946</v>
      </c>
      <c r="T2298" s="147">
        <v>0</v>
      </c>
      <c r="U2298" s="147" t="s">
        <v>1947</v>
      </c>
      <c r="V2298" s="147" t="s">
        <v>2814</v>
      </c>
    </row>
    <row r="2299" spans="16:22" x14ac:dyDescent="0.25">
      <c r="P2299" s="147" t="s">
        <v>830</v>
      </c>
      <c r="Q2299" s="147">
        <v>195</v>
      </c>
      <c r="R2299" s="147"/>
      <c r="S2299" s="147" t="s">
        <v>1948</v>
      </c>
      <c r="T2299" s="147">
        <v>0</v>
      </c>
      <c r="U2299" s="147" t="s">
        <v>1949</v>
      </c>
      <c r="V2299" s="147" t="s">
        <v>2814</v>
      </c>
    </row>
    <row r="2300" spans="16:22" x14ac:dyDescent="0.25">
      <c r="P2300" s="147" t="s">
        <v>830</v>
      </c>
      <c r="Q2300" s="147">
        <v>195</v>
      </c>
      <c r="R2300" s="147"/>
      <c r="S2300" s="147" t="s">
        <v>1950</v>
      </c>
      <c r="T2300" s="147">
        <v>0</v>
      </c>
      <c r="U2300" s="147" t="s">
        <v>1951</v>
      </c>
      <c r="V2300" s="147" t="s">
        <v>2814</v>
      </c>
    </row>
    <row r="2301" spans="16:22" x14ac:dyDescent="0.25">
      <c r="P2301" s="147" t="s">
        <v>830</v>
      </c>
      <c r="Q2301" s="147">
        <v>195</v>
      </c>
      <c r="R2301" s="147"/>
      <c r="S2301" s="147" t="s">
        <v>2965</v>
      </c>
      <c r="T2301" s="147">
        <v>0</v>
      </c>
      <c r="U2301" s="147" t="s">
        <v>2966</v>
      </c>
      <c r="V2301" s="147" t="s">
        <v>2814</v>
      </c>
    </row>
    <row r="2302" spans="16:22" x14ac:dyDescent="0.25">
      <c r="P2302" s="147" t="s">
        <v>830</v>
      </c>
      <c r="Q2302" s="147">
        <v>195</v>
      </c>
      <c r="R2302" s="147"/>
      <c r="S2302" s="147" t="s">
        <v>2967</v>
      </c>
      <c r="T2302" s="147">
        <v>0</v>
      </c>
      <c r="U2302" s="147" t="s">
        <v>2968</v>
      </c>
      <c r="V2302" s="147" t="s">
        <v>2814</v>
      </c>
    </row>
    <row r="2303" spans="16:22" x14ac:dyDescent="0.25">
      <c r="P2303" s="147" t="s">
        <v>830</v>
      </c>
      <c r="Q2303" s="147">
        <v>195</v>
      </c>
      <c r="R2303" s="147"/>
      <c r="S2303" s="147" t="s">
        <v>2969</v>
      </c>
      <c r="T2303" s="147">
        <v>0</v>
      </c>
      <c r="U2303" s="147" t="s">
        <v>2970</v>
      </c>
      <c r="V2303" s="147" t="s">
        <v>2814</v>
      </c>
    </row>
    <row r="2304" spans="16:22" x14ac:dyDescent="0.25">
      <c r="P2304" s="147" t="s">
        <v>830</v>
      </c>
      <c r="Q2304" s="147">
        <v>195</v>
      </c>
      <c r="R2304" s="147"/>
      <c r="S2304" s="147" t="s">
        <v>2971</v>
      </c>
      <c r="T2304" s="147">
        <v>0</v>
      </c>
      <c r="U2304" s="147" t="s">
        <v>2972</v>
      </c>
      <c r="V2304" s="147" t="s">
        <v>2814</v>
      </c>
    </row>
    <row r="2305" spans="16:22" x14ac:dyDescent="0.25">
      <c r="P2305" s="147" t="s">
        <v>830</v>
      </c>
      <c r="Q2305" s="147">
        <v>195</v>
      </c>
      <c r="R2305" s="147"/>
      <c r="S2305" s="147" t="s">
        <v>2973</v>
      </c>
      <c r="T2305" s="147">
        <v>0</v>
      </c>
      <c r="U2305" s="147" t="s">
        <v>2974</v>
      </c>
      <c r="V2305" s="147" t="s">
        <v>2814</v>
      </c>
    </row>
    <row r="2306" spans="16:22" x14ac:dyDescent="0.25">
      <c r="P2306" s="147" t="s">
        <v>830</v>
      </c>
      <c r="Q2306" s="147">
        <v>195</v>
      </c>
      <c r="R2306" s="147"/>
      <c r="S2306" s="147" t="s">
        <v>2975</v>
      </c>
      <c r="T2306" s="147">
        <v>0</v>
      </c>
      <c r="U2306" s="147" t="s">
        <v>2976</v>
      </c>
      <c r="V2306" s="147" t="s">
        <v>2814</v>
      </c>
    </row>
    <row r="2307" spans="16:22" x14ac:dyDescent="0.25">
      <c r="P2307" s="147" t="s">
        <v>830</v>
      </c>
      <c r="Q2307" s="147">
        <v>195</v>
      </c>
      <c r="R2307" s="147"/>
      <c r="S2307" s="147" t="s">
        <v>2425</v>
      </c>
      <c r="T2307" s="147">
        <v>0</v>
      </c>
      <c r="U2307" s="147" t="s">
        <v>2426</v>
      </c>
      <c r="V2307" s="147" t="s">
        <v>2814</v>
      </c>
    </row>
    <row r="2308" spans="16:22" x14ac:dyDescent="0.25">
      <c r="P2308" s="147" t="s">
        <v>830</v>
      </c>
      <c r="Q2308" s="147">
        <v>195</v>
      </c>
      <c r="R2308" s="147"/>
      <c r="S2308" s="147" t="s">
        <v>1966</v>
      </c>
      <c r="T2308" s="147">
        <v>0</v>
      </c>
      <c r="U2308" s="147" t="s">
        <v>1967</v>
      </c>
      <c r="V2308" s="147" t="s">
        <v>2814</v>
      </c>
    </row>
    <row r="2309" spans="16:22" x14ac:dyDescent="0.25">
      <c r="P2309" s="147" t="s">
        <v>830</v>
      </c>
      <c r="Q2309" s="147">
        <v>195</v>
      </c>
      <c r="R2309" s="147"/>
      <c r="S2309" s="147" t="s">
        <v>2427</v>
      </c>
      <c r="T2309" s="147">
        <v>0</v>
      </c>
      <c r="U2309" s="147" t="s">
        <v>2428</v>
      </c>
      <c r="V2309" s="147" t="s">
        <v>2814</v>
      </c>
    </row>
    <row r="2310" spans="16:22" x14ac:dyDescent="0.25">
      <c r="P2310" s="147" t="s">
        <v>830</v>
      </c>
      <c r="Q2310" s="147">
        <v>195</v>
      </c>
      <c r="R2310" s="147"/>
      <c r="S2310" s="147" t="s">
        <v>2742</v>
      </c>
      <c r="T2310" s="147">
        <v>0</v>
      </c>
      <c r="U2310" s="147" t="s">
        <v>2743</v>
      </c>
      <c r="V2310" s="147" t="s">
        <v>2814</v>
      </c>
    </row>
    <row r="2311" spans="16:22" x14ac:dyDescent="0.25">
      <c r="P2311" s="147" t="s">
        <v>830</v>
      </c>
      <c r="Q2311" s="147">
        <v>195</v>
      </c>
      <c r="R2311" s="147"/>
      <c r="S2311" s="147" t="s">
        <v>2977</v>
      </c>
      <c r="T2311" s="147">
        <v>0</v>
      </c>
      <c r="U2311" s="147" t="s">
        <v>2978</v>
      </c>
      <c r="V2311" s="147" t="s">
        <v>2814</v>
      </c>
    </row>
    <row r="2312" spans="16:22" x14ac:dyDescent="0.25">
      <c r="P2312" s="147" t="s">
        <v>830</v>
      </c>
      <c r="Q2312" s="147">
        <v>195</v>
      </c>
      <c r="R2312" s="147"/>
      <c r="S2312" s="147" t="s">
        <v>2437</v>
      </c>
      <c r="T2312" s="147">
        <v>0</v>
      </c>
      <c r="U2312" s="147" t="s">
        <v>2438</v>
      </c>
      <c r="V2312" s="147" t="s">
        <v>2814</v>
      </c>
    </row>
    <row r="2313" spans="16:22" x14ac:dyDescent="0.25">
      <c r="P2313" s="147" t="s">
        <v>830</v>
      </c>
      <c r="Q2313" s="147">
        <v>195</v>
      </c>
      <c r="R2313" s="147"/>
      <c r="S2313" s="147" t="s">
        <v>2979</v>
      </c>
      <c r="T2313" s="147">
        <v>0</v>
      </c>
      <c r="U2313" s="147" t="s">
        <v>2980</v>
      </c>
      <c r="V2313" s="147" t="s">
        <v>2814</v>
      </c>
    </row>
    <row r="2314" spans="16:22" x14ac:dyDescent="0.25">
      <c r="P2314" s="147" t="s">
        <v>830</v>
      </c>
      <c r="Q2314" s="147">
        <v>195</v>
      </c>
      <c r="R2314" s="147"/>
      <c r="S2314" s="147" t="s">
        <v>1976</v>
      </c>
      <c r="T2314" s="147">
        <v>0</v>
      </c>
      <c r="U2314" s="147" t="s">
        <v>1977</v>
      </c>
      <c r="V2314" s="147" t="s">
        <v>2814</v>
      </c>
    </row>
    <row r="2315" spans="16:22" x14ac:dyDescent="0.25">
      <c r="P2315" s="147" t="s">
        <v>830</v>
      </c>
      <c r="Q2315" s="147">
        <v>195</v>
      </c>
      <c r="R2315" s="147"/>
      <c r="S2315" s="147" t="s">
        <v>1978</v>
      </c>
      <c r="T2315" s="147">
        <v>0</v>
      </c>
      <c r="U2315" s="147" t="s">
        <v>1979</v>
      </c>
      <c r="V2315" s="147" t="s">
        <v>2814</v>
      </c>
    </row>
    <row r="2316" spans="16:22" x14ac:dyDescent="0.25">
      <c r="P2316" s="147" t="s">
        <v>830</v>
      </c>
      <c r="Q2316" s="147">
        <v>195</v>
      </c>
      <c r="R2316" s="147"/>
      <c r="S2316" s="147" t="s">
        <v>2447</v>
      </c>
      <c r="T2316" s="147">
        <v>0</v>
      </c>
      <c r="U2316" s="147" t="s">
        <v>2448</v>
      </c>
      <c r="V2316" s="147" t="s">
        <v>2814</v>
      </c>
    </row>
    <row r="2317" spans="16:22" x14ac:dyDescent="0.25">
      <c r="P2317" s="147" t="s">
        <v>830</v>
      </c>
      <c r="Q2317" s="147">
        <v>195</v>
      </c>
      <c r="R2317" s="147"/>
      <c r="S2317" s="147" t="s">
        <v>2449</v>
      </c>
      <c r="T2317" s="147">
        <v>0</v>
      </c>
      <c r="U2317" s="147" t="s">
        <v>2450</v>
      </c>
      <c r="V2317" s="147" t="s">
        <v>2814</v>
      </c>
    </row>
    <row r="2318" spans="16:22" x14ac:dyDescent="0.25">
      <c r="P2318" s="147" t="s">
        <v>830</v>
      </c>
      <c r="Q2318" s="147">
        <v>195</v>
      </c>
      <c r="R2318" s="147"/>
      <c r="S2318" s="147" t="s">
        <v>1984</v>
      </c>
      <c r="T2318" s="147">
        <v>0</v>
      </c>
      <c r="U2318" s="147" t="s">
        <v>1985</v>
      </c>
      <c r="V2318" s="147" t="s">
        <v>2814</v>
      </c>
    </row>
    <row r="2319" spans="16:22" x14ac:dyDescent="0.25">
      <c r="P2319" s="147" t="s">
        <v>830</v>
      </c>
      <c r="Q2319" s="147">
        <v>195</v>
      </c>
      <c r="R2319" s="147"/>
      <c r="S2319" s="147" t="s">
        <v>2744</v>
      </c>
      <c r="T2319" s="147">
        <v>0</v>
      </c>
      <c r="U2319" s="147" t="s">
        <v>2745</v>
      </c>
      <c r="V2319" s="147" t="s">
        <v>2814</v>
      </c>
    </row>
    <row r="2320" spans="16:22" x14ac:dyDescent="0.25">
      <c r="P2320" s="147" t="s">
        <v>830</v>
      </c>
      <c r="Q2320" s="147">
        <v>195</v>
      </c>
      <c r="R2320" s="147"/>
      <c r="S2320" s="147" t="s">
        <v>1986</v>
      </c>
      <c r="T2320" s="147">
        <v>0</v>
      </c>
      <c r="U2320" s="147" t="s">
        <v>1987</v>
      </c>
      <c r="V2320" s="147" t="s">
        <v>2814</v>
      </c>
    </row>
    <row r="2321" spans="16:22" x14ac:dyDescent="0.25">
      <c r="P2321" s="147" t="s">
        <v>830</v>
      </c>
      <c r="Q2321" s="147">
        <v>195</v>
      </c>
      <c r="R2321" s="147"/>
      <c r="S2321" s="147" t="s">
        <v>2746</v>
      </c>
      <c r="T2321" s="147">
        <v>0</v>
      </c>
      <c r="U2321" s="147" t="s">
        <v>2747</v>
      </c>
      <c r="V2321" s="147" t="s">
        <v>2814</v>
      </c>
    </row>
    <row r="2322" spans="16:22" x14ac:dyDescent="0.25">
      <c r="P2322" s="147" t="s">
        <v>830</v>
      </c>
      <c r="Q2322" s="147">
        <v>195</v>
      </c>
      <c r="R2322" s="147"/>
      <c r="S2322" s="147" t="s">
        <v>2981</v>
      </c>
      <c r="T2322" s="147">
        <v>0</v>
      </c>
      <c r="U2322" s="147" t="s">
        <v>2982</v>
      </c>
      <c r="V2322" s="147" t="s">
        <v>2814</v>
      </c>
    </row>
    <row r="2323" spans="16:22" x14ac:dyDescent="0.25">
      <c r="P2323" s="147" t="s">
        <v>830</v>
      </c>
      <c r="Q2323" s="147">
        <v>195</v>
      </c>
      <c r="R2323" s="147"/>
      <c r="S2323" s="147" t="s">
        <v>2453</v>
      </c>
      <c r="T2323" s="147">
        <v>0</v>
      </c>
      <c r="U2323" s="147" t="s">
        <v>2454</v>
      </c>
      <c r="V2323" s="147" t="s">
        <v>2814</v>
      </c>
    </row>
    <row r="2324" spans="16:22" x14ac:dyDescent="0.25">
      <c r="P2324" s="147" t="s">
        <v>830</v>
      </c>
      <c r="Q2324" s="147">
        <v>195</v>
      </c>
      <c r="R2324" s="147"/>
      <c r="S2324" s="147" t="s">
        <v>2983</v>
      </c>
      <c r="T2324" s="147">
        <v>0</v>
      </c>
      <c r="U2324" s="147" t="s">
        <v>2984</v>
      </c>
      <c r="V2324" s="147" t="s">
        <v>2814</v>
      </c>
    </row>
    <row r="2325" spans="16:22" x14ac:dyDescent="0.25">
      <c r="P2325" s="147" t="s">
        <v>830</v>
      </c>
      <c r="Q2325" s="147">
        <v>195</v>
      </c>
      <c r="R2325" s="147"/>
      <c r="S2325" s="147" t="s">
        <v>2985</v>
      </c>
      <c r="T2325" s="147">
        <v>0</v>
      </c>
      <c r="U2325" s="147" t="s">
        <v>2986</v>
      </c>
      <c r="V2325" s="147" t="s">
        <v>2814</v>
      </c>
    </row>
    <row r="2326" spans="16:22" x14ac:dyDescent="0.25">
      <c r="P2326" s="147" t="s">
        <v>830</v>
      </c>
      <c r="Q2326" s="147">
        <v>195</v>
      </c>
      <c r="R2326" s="147"/>
      <c r="S2326" s="147" t="s">
        <v>2987</v>
      </c>
      <c r="T2326" s="147">
        <v>0</v>
      </c>
      <c r="U2326" s="147" t="s">
        <v>2988</v>
      </c>
      <c r="V2326" s="147" t="s">
        <v>2814</v>
      </c>
    </row>
    <row r="2327" spans="16:22" x14ac:dyDescent="0.25">
      <c r="P2327" s="147" t="s">
        <v>830</v>
      </c>
      <c r="Q2327" s="147">
        <v>195</v>
      </c>
      <c r="R2327" s="147"/>
      <c r="S2327" s="147" t="s">
        <v>1992</v>
      </c>
      <c r="T2327" s="147">
        <v>0</v>
      </c>
      <c r="U2327" s="147" t="s">
        <v>1993</v>
      </c>
      <c r="V2327" s="147" t="s">
        <v>2814</v>
      </c>
    </row>
    <row r="2328" spans="16:22" x14ac:dyDescent="0.25">
      <c r="P2328" s="147" t="s">
        <v>830</v>
      </c>
      <c r="Q2328" s="147">
        <v>195</v>
      </c>
      <c r="R2328" s="147"/>
      <c r="S2328" s="147" t="s">
        <v>2000</v>
      </c>
      <c r="T2328" s="147">
        <v>0</v>
      </c>
      <c r="U2328" s="147" t="s">
        <v>2001</v>
      </c>
      <c r="V2328" s="147" t="s">
        <v>2814</v>
      </c>
    </row>
    <row r="2329" spans="16:22" x14ac:dyDescent="0.25">
      <c r="P2329" s="147" t="s">
        <v>830</v>
      </c>
      <c r="Q2329" s="147">
        <v>195</v>
      </c>
      <c r="R2329" s="147"/>
      <c r="S2329" s="147" t="s">
        <v>2010</v>
      </c>
      <c r="T2329" s="147">
        <v>0</v>
      </c>
      <c r="U2329" s="147" t="s">
        <v>2011</v>
      </c>
      <c r="V2329" s="147" t="s">
        <v>2814</v>
      </c>
    </row>
    <row r="2330" spans="16:22" x14ac:dyDescent="0.25">
      <c r="P2330" s="147" t="s">
        <v>830</v>
      </c>
      <c r="Q2330" s="147">
        <v>195</v>
      </c>
      <c r="R2330" s="147"/>
      <c r="S2330" s="147" t="s">
        <v>2012</v>
      </c>
      <c r="T2330" s="147">
        <v>0</v>
      </c>
      <c r="U2330" s="147" t="s">
        <v>2013</v>
      </c>
      <c r="V2330" s="147" t="s">
        <v>2814</v>
      </c>
    </row>
    <row r="2331" spans="16:22" x14ac:dyDescent="0.25">
      <c r="P2331" s="147" t="s">
        <v>830</v>
      </c>
      <c r="Q2331" s="147">
        <v>195</v>
      </c>
      <c r="R2331" s="147"/>
      <c r="S2331" s="147" t="s">
        <v>2016</v>
      </c>
      <c r="T2331" s="147">
        <v>0</v>
      </c>
      <c r="U2331" s="147" t="s">
        <v>2017</v>
      </c>
      <c r="V2331" s="147" t="s">
        <v>2814</v>
      </c>
    </row>
    <row r="2332" spans="16:22" x14ac:dyDescent="0.25">
      <c r="P2332" s="147" t="s">
        <v>830</v>
      </c>
      <c r="Q2332" s="147">
        <v>195</v>
      </c>
      <c r="R2332" s="147"/>
      <c r="S2332" s="147" t="s">
        <v>2750</v>
      </c>
      <c r="T2332" s="147">
        <v>0</v>
      </c>
      <c r="U2332" s="147" t="s">
        <v>2751</v>
      </c>
      <c r="V2332" s="147" t="s">
        <v>2814</v>
      </c>
    </row>
    <row r="2333" spans="16:22" x14ac:dyDescent="0.25">
      <c r="P2333" s="147" t="s">
        <v>830</v>
      </c>
      <c r="Q2333" s="147">
        <v>195</v>
      </c>
      <c r="R2333" s="147"/>
      <c r="S2333" s="147" t="s">
        <v>2018</v>
      </c>
      <c r="T2333" s="147">
        <v>0</v>
      </c>
      <c r="U2333" s="147" t="s">
        <v>2019</v>
      </c>
      <c r="V2333" s="147" t="s">
        <v>2814</v>
      </c>
    </row>
    <row r="2334" spans="16:22" x14ac:dyDescent="0.25">
      <c r="P2334" s="147" t="s">
        <v>830</v>
      </c>
      <c r="Q2334" s="147">
        <v>195</v>
      </c>
      <c r="R2334" s="147"/>
      <c r="S2334" s="147" t="s">
        <v>2752</v>
      </c>
      <c r="T2334" s="147">
        <v>0</v>
      </c>
      <c r="U2334" s="147" t="s">
        <v>2753</v>
      </c>
      <c r="V2334" s="147" t="s">
        <v>2814</v>
      </c>
    </row>
    <row r="2335" spans="16:22" x14ac:dyDescent="0.25">
      <c r="P2335" s="147" t="s">
        <v>830</v>
      </c>
      <c r="Q2335" s="147">
        <v>195</v>
      </c>
      <c r="R2335" s="147"/>
      <c r="S2335" s="147" t="s">
        <v>2020</v>
      </c>
      <c r="T2335" s="147">
        <v>0</v>
      </c>
      <c r="U2335" s="147" t="s">
        <v>2021</v>
      </c>
      <c r="V2335" s="147" t="s">
        <v>2814</v>
      </c>
    </row>
    <row r="2336" spans="16:22" x14ac:dyDescent="0.25">
      <c r="P2336" s="147" t="s">
        <v>830</v>
      </c>
      <c r="Q2336" s="147">
        <v>195</v>
      </c>
      <c r="R2336" s="147"/>
      <c r="S2336" s="147" t="s">
        <v>2026</v>
      </c>
      <c r="T2336" s="147">
        <v>0</v>
      </c>
      <c r="U2336" s="147" t="s">
        <v>2027</v>
      </c>
      <c r="V2336" s="147" t="s">
        <v>2814</v>
      </c>
    </row>
    <row r="2337" spans="16:22" x14ac:dyDescent="0.25">
      <c r="P2337" s="147" t="s">
        <v>830</v>
      </c>
      <c r="Q2337" s="147">
        <v>195</v>
      </c>
      <c r="R2337" s="147"/>
      <c r="S2337" s="147" t="s">
        <v>2030</v>
      </c>
      <c r="T2337" s="147">
        <v>0</v>
      </c>
      <c r="U2337" s="147" t="s">
        <v>2031</v>
      </c>
      <c r="V2337" s="147" t="s">
        <v>2814</v>
      </c>
    </row>
    <row r="2338" spans="16:22" x14ac:dyDescent="0.25">
      <c r="P2338" s="147" t="s">
        <v>830</v>
      </c>
      <c r="Q2338" s="147">
        <v>195</v>
      </c>
      <c r="R2338" s="147"/>
      <c r="S2338" s="147" t="s">
        <v>2032</v>
      </c>
      <c r="T2338" s="147">
        <v>0</v>
      </c>
      <c r="U2338" s="147" t="s">
        <v>2033</v>
      </c>
      <c r="V2338" s="147" t="s">
        <v>2814</v>
      </c>
    </row>
    <row r="2339" spans="16:22" x14ac:dyDescent="0.25">
      <c r="P2339" s="147" t="s">
        <v>830</v>
      </c>
      <c r="Q2339" s="147">
        <v>195</v>
      </c>
      <c r="R2339" s="147"/>
      <c r="S2339" s="147" t="s">
        <v>2989</v>
      </c>
      <c r="T2339" s="147">
        <v>0</v>
      </c>
      <c r="U2339" s="147" t="s">
        <v>2990</v>
      </c>
      <c r="V2339" s="147" t="s">
        <v>2814</v>
      </c>
    </row>
    <row r="2340" spans="16:22" x14ac:dyDescent="0.25">
      <c r="P2340" s="147" t="s">
        <v>830</v>
      </c>
      <c r="Q2340" s="147">
        <v>195</v>
      </c>
      <c r="R2340" s="147"/>
      <c r="S2340" s="147" t="s">
        <v>2036</v>
      </c>
      <c r="T2340" s="147">
        <v>0</v>
      </c>
      <c r="U2340" s="147" t="s">
        <v>2037</v>
      </c>
      <c r="V2340" s="147" t="s">
        <v>2814</v>
      </c>
    </row>
    <row r="2341" spans="16:22" x14ac:dyDescent="0.25">
      <c r="P2341" s="147" t="s">
        <v>830</v>
      </c>
      <c r="Q2341" s="147">
        <v>195</v>
      </c>
      <c r="R2341" s="147"/>
      <c r="S2341" s="147" t="s">
        <v>2467</v>
      </c>
      <c r="T2341" s="147">
        <v>0</v>
      </c>
      <c r="U2341" s="147" t="s">
        <v>2468</v>
      </c>
      <c r="V2341" s="147" t="s">
        <v>2814</v>
      </c>
    </row>
    <row r="2342" spans="16:22" x14ac:dyDescent="0.25">
      <c r="P2342" s="147" t="s">
        <v>830</v>
      </c>
      <c r="Q2342" s="147">
        <v>195</v>
      </c>
      <c r="R2342" s="147"/>
      <c r="S2342" s="147" t="s">
        <v>2991</v>
      </c>
      <c r="T2342" s="147">
        <v>0</v>
      </c>
      <c r="U2342" s="147" t="s">
        <v>2992</v>
      </c>
      <c r="V2342" s="147" t="s">
        <v>2814</v>
      </c>
    </row>
    <row r="2343" spans="16:22" x14ac:dyDescent="0.25">
      <c r="P2343" s="147" t="s">
        <v>830</v>
      </c>
      <c r="Q2343" s="147">
        <v>195</v>
      </c>
      <c r="R2343" s="147"/>
      <c r="S2343" s="147" t="s">
        <v>2042</v>
      </c>
      <c r="T2343" s="147">
        <v>0</v>
      </c>
      <c r="U2343" s="147" t="s">
        <v>2043</v>
      </c>
      <c r="V2343" s="147" t="s">
        <v>2814</v>
      </c>
    </row>
    <row r="2344" spans="16:22" x14ac:dyDescent="0.25">
      <c r="P2344" s="147" t="s">
        <v>830</v>
      </c>
      <c r="Q2344" s="147">
        <v>195</v>
      </c>
      <c r="R2344" s="147"/>
      <c r="S2344" s="147" t="s">
        <v>2044</v>
      </c>
      <c r="T2344" s="147">
        <v>0</v>
      </c>
      <c r="U2344" s="147" t="s">
        <v>2045</v>
      </c>
      <c r="V2344" s="147" t="s">
        <v>2814</v>
      </c>
    </row>
    <row r="2345" spans="16:22" x14ac:dyDescent="0.25">
      <c r="P2345" s="147" t="s">
        <v>830</v>
      </c>
      <c r="Q2345" s="147">
        <v>195</v>
      </c>
      <c r="R2345" s="147"/>
      <c r="S2345" s="147" t="s">
        <v>2046</v>
      </c>
      <c r="T2345" s="147">
        <v>0</v>
      </c>
      <c r="U2345" s="147" t="s">
        <v>2047</v>
      </c>
      <c r="V2345" s="147" t="s">
        <v>2814</v>
      </c>
    </row>
    <row r="2346" spans="16:22" x14ac:dyDescent="0.25">
      <c r="P2346" s="147" t="s">
        <v>830</v>
      </c>
      <c r="Q2346" s="147">
        <v>195</v>
      </c>
      <c r="R2346" s="147"/>
      <c r="S2346" s="147" t="s">
        <v>2052</v>
      </c>
      <c r="T2346" s="147">
        <v>0</v>
      </c>
      <c r="U2346" s="147" t="s">
        <v>2053</v>
      </c>
      <c r="V2346" s="147" t="s">
        <v>2814</v>
      </c>
    </row>
    <row r="2347" spans="16:22" x14ac:dyDescent="0.25">
      <c r="P2347" s="147" t="s">
        <v>830</v>
      </c>
      <c r="Q2347" s="147">
        <v>195</v>
      </c>
      <c r="R2347" s="147"/>
      <c r="S2347" s="147" t="s">
        <v>2993</v>
      </c>
      <c r="T2347" s="147">
        <v>0</v>
      </c>
      <c r="U2347" s="147" t="s">
        <v>2994</v>
      </c>
      <c r="V2347" s="147" t="s">
        <v>2814</v>
      </c>
    </row>
    <row r="2348" spans="16:22" x14ac:dyDescent="0.25">
      <c r="P2348" s="147" t="s">
        <v>830</v>
      </c>
      <c r="Q2348" s="147">
        <v>195</v>
      </c>
      <c r="R2348" s="147"/>
      <c r="S2348" s="147" t="s">
        <v>2058</v>
      </c>
      <c r="T2348" s="147">
        <v>0</v>
      </c>
      <c r="U2348" s="147" t="s">
        <v>2059</v>
      </c>
      <c r="V2348" s="147" t="s">
        <v>2814</v>
      </c>
    </row>
    <row r="2349" spans="16:22" x14ac:dyDescent="0.25">
      <c r="P2349" s="147" t="s">
        <v>830</v>
      </c>
      <c r="Q2349" s="147">
        <v>195</v>
      </c>
      <c r="R2349" s="147"/>
      <c r="S2349" s="147" t="s">
        <v>2060</v>
      </c>
      <c r="T2349" s="147">
        <v>0</v>
      </c>
      <c r="U2349" s="147" t="s">
        <v>2061</v>
      </c>
      <c r="V2349" s="147" t="s">
        <v>2814</v>
      </c>
    </row>
    <row r="2350" spans="16:22" x14ac:dyDescent="0.25">
      <c r="P2350" s="147" t="s">
        <v>830</v>
      </c>
      <c r="Q2350" s="147">
        <v>195</v>
      </c>
      <c r="R2350" s="147"/>
      <c r="S2350" s="147" t="s">
        <v>2995</v>
      </c>
      <c r="T2350" s="147">
        <v>0</v>
      </c>
      <c r="U2350" s="147" t="s">
        <v>2996</v>
      </c>
      <c r="V2350" s="147" t="s">
        <v>2814</v>
      </c>
    </row>
    <row r="2351" spans="16:22" x14ac:dyDescent="0.25">
      <c r="P2351" s="147" t="s">
        <v>830</v>
      </c>
      <c r="Q2351" s="147">
        <v>195</v>
      </c>
      <c r="R2351" s="147"/>
      <c r="S2351" s="147" t="s">
        <v>2070</v>
      </c>
      <c r="T2351" s="147">
        <v>0</v>
      </c>
      <c r="U2351" s="147" t="s">
        <v>2071</v>
      </c>
      <c r="V2351" s="147" t="s">
        <v>2814</v>
      </c>
    </row>
    <row r="2352" spans="16:22" x14ac:dyDescent="0.25">
      <c r="P2352" s="147" t="s">
        <v>830</v>
      </c>
      <c r="Q2352" s="147">
        <v>195</v>
      </c>
      <c r="R2352" s="147"/>
      <c r="S2352" s="147" t="s">
        <v>2080</v>
      </c>
      <c r="T2352" s="147">
        <v>0</v>
      </c>
      <c r="U2352" s="147" t="s">
        <v>2081</v>
      </c>
      <c r="V2352" s="147" t="s">
        <v>2814</v>
      </c>
    </row>
    <row r="2353" spans="16:22" x14ac:dyDescent="0.25">
      <c r="P2353" s="147" t="s">
        <v>830</v>
      </c>
      <c r="Q2353" s="147">
        <v>195</v>
      </c>
      <c r="R2353" s="147"/>
      <c r="S2353" s="147" t="s">
        <v>2997</v>
      </c>
      <c r="T2353" s="147">
        <v>0</v>
      </c>
      <c r="U2353" s="147" t="s">
        <v>2998</v>
      </c>
      <c r="V2353" s="147" t="s">
        <v>2814</v>
      </c>
    </row>
    <row r="2354" spans="16:22" x14ac:dyDescent="0.25">
      <c r="P2354" s="147" t="s">
        <v>830</v>
      </c>
      <c r="Q2354" s="147">
        <v>195</v>
      </c>
      <c r="R2354" s="147"/>
      <c r="S2354" s="147" t="s">
        <v>2999</v>
      </c>
      <c r="T2354" s="147">
        <v>0</v>
      </c>
      <c r="U2354" s="147" t="s">
        <v>3000</v>
      </c>
      <c r="V2354" s="147" t="s">
        <v>2814</v>
      </c>
    </row>
    <row r="2355" spans="16:22" x14ac:dyDescent="0.25">
      <c r="P2355" s="147" t="s">
        <v>830</v>
      </c>
      <c r="Q2355" s="147">
        <v>195</v>
      </c>
      <c r="R2355" s="147"/>
      <c r="S2355" s="147" t="s">
        <v>2481</v>
      </c>
      <c r="T2355" s="147">
        <v>0</v>
      </c>
      <c r="U2355" s="147" t="s">
        <v>2482</v>
      </c>
      <c r="V2355" s="147" t="s">
        <v>2814</v>
      </c>
    </row>
    <row r="2356" spans="16:22" x14ac:dyDescent="0.25">
      <c r="P2356" s="147" t="s">
        <v>830</v>
      </c>
      <c r="Q2356" s="147">
        <v>195</v>
      </c>
      <c r="R2356" s="147"/>
      <c r="S2356" s="147" t="s">
        <v>3001</v>
      </c>
      <c r="T2356" s="147">
        <v>0</v>
      </c>
      <c r="U2356" s="147" t="s">
        <v>3002</v>
      </c>
      <c r="V2356" s="147" t="s">
        <v>2814</v>
      </c>
    </row>
    <row r="2357" spans="16:22" x14ac:dyDescent="0.25">
      <c r="P2357" s="147" t="s">
        <v>830</v>
      </c>
      <c r="Q2357" s="147">
        <v>195</v>
      </c>
      <c r="R2357" s="147"/>
      <c r="S2357" s="147" t="s">
        <v>3003</v>
      </c>
      <c r="T2357" s="147">
        <v>0</v>
      </c>
      <c r="U2357" s="147" t="s">
        <v>3004</v>
      </c>
      <c r="V2357" s="147" t="s">
        <v>2814</v>
      </c>
    </row>
    <row r="2358" spans="16:22" x14ac:dyDescent="0.25">
      <c r="P2358" s="147" t="s">
        <v>830</v>
      </c>
      <c r="Q2358" s="147">
        <v>195</v>
      </c>
      <c r="R2358" s="147"/>
      <c r="S2358" s="147" t="s">
        <v>2770</v>
      </c>
      <c r="T2358" s="147">
        <v>0</v>
      </c>
      <c r="U2358" s="147" t="s">
        <v>2771</v>
      </c>
      <c r="V2358" s="147" t="s">
        <v>2814</v>
      </c>
    </row>
    <row r="2359" spans="16:22" x14ac:dyDescent="0.25">
      <c r="P2359" s="147" t="s">
        <v>830</v>
      </c>
      <c r="Q2359" s="147">
        <v>195</v>
      </c>
      <c r="R2359" s="147"/>
      <c r="S2359" s="147" t="s">
        <v>2772</v>
      </c>
      <c r="T2359" s="147">
        <v>0</v>
      </c>
      <c r="U2359" s="147" t="s">
        <v>2773</v>
      </c>
      <c r="V2359" s="147" t="s">
        <v>2814</v>
      </c>
    </row>
    <row r="2360" spans="16:22" x14ac:dyDescent="0.25">
      <c r="P2360" s="147" t="s">
        <v>830</v>
      </c>
      <c r="Q2360" s="147">
        <v>195</v>
      </c>
      <c r="R2360" s="147"/>
      <c r="S2360" s="147" t="s">
        <v>3005</v>
      </c>
      <c r="T2360" s="147">
        <v>0</v>
      </c>
      <c r="U2360" s="147" t="s">
        <v>3006</v>
      </c>
      <c r="V2360" s="147" t="s">
        <v>2814</v>
      </c>
    </row>
    <row r="2361" spans="16:22" x14ac:dyDescent="0.25">
      <c r="P2361" s="147" t="s">
        <v>830</v>
      </c>
      <c r="Q2361" s="147">
        <v>195</v>
      </c>
      <c r="R2361" s="147"/>
      <c r="S2361" s="147" t="s">
        <v>3007</v>
      </c>
      <c r="T2361" s="147">
        <v>0</v>
      </c>
      <c r="U2361" s="147" t="s">
        <v>3008</v>
      </c>
      <c r="V2361" s="147" t="s">
        <v>2814</v>
      </c>
    </row>
    <row r="2362" spans="16:22" x14ac:dyDescent="0.25">
      <c r="P2362" s="147" t="s">
        <v>830</v>
      </c>
      <c r="Q2362" s="147">
        <v>195</v>
      </c>
      <c r="R2362" s="147"/>
      <c r="S2362" s="147" t="s">
        <v>3009</v>
      </c>
      <c r="T2362" s="147">
        <v>0</v>
      </c>
      <c r="U2362" s="147" t="s">
        <v>3010</v>
      </c>
      <c r="V2362" s="147" t="s">
        <v>2814</v>
      </c>
    </row>
    <row r="2363" spans="16:22" x14ac:dyDescent="0.25">
      <c r="P2363" s="147" t="s">
        <v>830</v>
      </c>
      <c r="Q2363" s="147">
        <v>195</v>
      </c>
      <c r="R2363" s="147"/>
      <c r="S2363" s="147" t="s">
        <v>3011</v>
      </c>
      <c r="T2363" s="147">
        <v>0</v>
      </c>
      <c r="U2363" s="147" t="s">
        <v>3012</v>
      </c>
      <c r="V2363" s="147" t="s">
        <v>2814</v>
      </c>
    </row>
    <row r="2364" spans="16:22" x14ac:dyDescent="0.25">
      <c r="P2364" s="147" t="s">
        <v>830</v>
      </c>
      <c r="Q2364" s="147">
        <v>195</v>
      </c>
      <c r="R2364" s="147"/>
      <c r="S2364" s="147" t="s">
        <v>2088</v>
      </c>
      <c r="T2364" s="147">
        <v>0</v>
      </c>
      <c r="U2364" s="147" t="s">
        <v>2089</v>
      </c>
      <c r="V2364" s="147" t="s">
        <v>2814</v>
      </c>
    </row>
    <row r="2365" spans="16:22" x14ac:dyDescent="0.25">
      <c r="P2365" s="147" t="s">
        <v>830</v>
      </c>
      <c r="Q2365" s="147">
        <v>195</v>
      </c>
      <c r="R2365" s="147"/>
      <c r="S2365" s="147" t="s">
        <v>3013</v>
      </c>
      <c r="T2365" s="147">
        <v>0</v>
      </c>
      <c r="U2365" s="147" t="s">
        <v>3014</v>
      </c>
      <c r="V2365" s="147" t="s">
        <v>2814</v>
      </c>
    </row>
    <row r="2366" spans="16:22" x14ac:dyDescent="0.25">
      <c r="P2366" s="147" t="s">
        <v>830</v>
      </c>
      <c r="Q2366" s="147">
        <v>195</v>
      </c>
      <c r="R2366" s="147"/>
      <c r="S2366" s="147" t="s">
        <v>2778</v>
      </c>
      <c r="T2366" s="147">
        <v>0</v>
      </c>
      <c r="U2366" s="147" t="s">
        <v>2779</v>
      </c>
      <c r="V2366" s="147" t="s">
        <v>2814</v>
      </c>
    </row>
    <row r="2367" spans="16:22" x14ac:dyDescent="0.25">
      <c r="P2367" s="147" t="s">
        <v>830</v>
      </c>
      <c r="Q2367" s="147">
        <v>195</v>
      </c>
      <c r="R2367" s="147"/>
      <c r="S2367" s="147" t="s">
        <v>3015</v>
      </c>
      <c r="T2367" s="147">
        <v>0</v>
      </c>
      <c r="U2367" s="147" t="s">
        <v>3016</v>
      </c>
      <c r="V2367" s="147" t="s">
        <v>2814</v>
      </c>
    </row>
    <row r="2368" spans="16:22" x14ac:dyDescent="0.25">
      <c r="P2368" s="147" t="s">
        <v>830</v>
      </c>
      <c r="Q2368" s="147">
        <v>195</v>
      </c>
      <c r="R2368" s="147"/>
      <c r="S2368" s="147" t="s">
        <v>3017</v>
      </c>
      <c r="T2368" s="147">
        <v>0</v>
      </c>
      <c r="U2368" s="147" t="s">
        <v>3018</v>
      </c>
      <c r="V2368" s="147" t="s">
        <v>2814</v>
      </c>
    </row>
    <row r="2369" spans="16:22" x14ac:dyDescent="0.25">
      <c r="P2369" s="147" t="s">
        <v>830</v>
      </c>
      <c r="Q2369" s="147">
        <v>195</v>
      </c>
      <c r="R2369" s="147"/>
      <c r="S2369" s="147" t="s">
        <v>3019</v>
      </c>
      <c r="T2369" s="147">
        <v>0</v>
      </c>
      <c r="U2369" s="147" t="s">
        <v>3020</v>
      </c>
      <c r="V2369" s="147" t="s">
        <v>2814</v>
      </c>
    </row>
    <row r="2370" spans="16:22" x14ac:dyDescent="0.25">
      <c r="P2370" s="147" t="s">
        <v>830</v>
      </c>
      <c r="Q2370" s="147">
        <v>195</v>
      </c>
      <c r="R2370" s="147"/>
      <c r="S2370" s="147" t="s">
        <v>2110</v>
      </c>
      <c r="T2370" s="147">
        <v>0</v>
      </c>
      <c r="U2370" s="147" t="s">
        <v>2111</v>
      </c>
      <c r="V2370" s="147" t="s">
        <v>2814</v>
      </c>
    </row>
    <row r="2371" spans="16:22" x14ac:dyDescent="0.25">
      <c r="P2371" s="147" t="s">
        <v>830</v>
      </c>
      <c r="Q2371" s="147">
        <v>195</v>
      </c>
      <c r="R2371" s="147"/>
      <c r="S2371" s="147" t="s">
        <v>2116</v>
      </c>
      <c r="T2371" s="147">
        <v>0</v>
      </c>
      <c r="U2371" s="147" t="s">
        <v>2117</v>
      </c>
      <c r="V2371" s="147" t="s">
        <v>2814</v>
      </c>
    </row>
    <row r="2372" spans="16:22" x14ac:dyDescent="0.25">
      <c r="P2372" s="147" t="s">
        <v>830</v>
      </c>
      <c r="Q2372" s="147">
        <v>195</v>
      </c>
      <c r="R2372" s="147"/>
      <c r="S2372" s="147" t="s">
        <v>3021</v>
      </c>
      <c r="T2372" s="147">
        <v>0</v>
      </c>
      <c r="U2372" s="147" t="s">
        <v>3022</v>
      </c>
      <c r="V2372" s="147" t="s">
        <v>2814</v>
      </c>
    </row>
    <row r="2373" spans="16:22" x14ac:dyDescent="0.25">
      <c r="P2373" s="147" t="s">
        <v>830</v>
      </c>
      <c r="Q2373" s="147">
        <v>195</v>
      </c>
      <c r="R2373" s="147"/>
      <c r="S2373" s="147" t="s">
        <v>2122</v>
      </c>
      <c r="T2373" s="147">
        <v>0</v>
      </c>
      <c r="U2373" s="147" t="s">
        <v>2123</v>
      </c>
      <c r="V2373" s="147" t="s">
        <v>2814</v>
      </c>
    </row>
    <row r="2374" spans="16:22" x14ac:dyDescent="0.25">
      <c r="P2374" s="147" t="s">
        <v>830</v>
      </c>
      <c r="Q2374" s="147">
        <v>195</v>
      </c>
      <c r="R2374" s="147"/>
      <c r="S2374" s="147" t="s">
        <v>3023</v>
      </c>
      <c r="T2374" s="147">
        <v>0</v>
      </c>
      <c r="U2374" s="147" t="s">
        <v>3024</v>
      </c>
      <c r="V2374" s="147" t="s">
        <v>2814</v>
      </c>
    </row>
    <row r="2375" spans="16:22" x14ac:dyDescent="0.25">
      <c r="P2375" s="147" t="s">
        <v>830</v>
      </c>
      <c r="Q2375" s="147">
        <v>195</v>
      </c>
      <c r="R2375" s="147"/>
      <c r="S2375" s="147" t="s">
        <v>2784</v>
      </c>
      <c r="T2375" s="147">
        <v>0</v>
      </c>
      <c r="U2375" s="147" t="s">
        <v>2785</v>
      </c>
      <c r="V2375" s="147" t="s">
        <v>2814</v>
      </c>
    </row>
    <row r="2376" spans="16:22" x14ac:dyDescent="0.25">
      <c r="P2376" s="147" t="s">
        <v>830</v>
      </c>
      <c r="Q2376" s="147">
        <v>195</v>
      </c>
      <c r="R2376" s="147"/>
      <c r="S2376" s="147" t="s">
        <v>3025</v>
      </c>
      <c r="T2376" s="147">
        <v>0</v>
      </c>
      <c r="U2376" s="147" t="s">
        <v>3026</v>
      </c>
      <c r="V2376" s="147" t="s">
        <v>2814</v>
      </c>
    </row>
    <row r="2377" spans="16:22" x14ac:dyDescent="0.25">
      <c r="P2377" s="147" t="s">
        <v>830</v>
      </c>
      <c r="Q2377" s="147">
        <v>195</v>
      </c>
      <c r="R2377" s="147"/>
      <c r="S2377" s="147" t="s">
        <v>2509</v>
      </c>
      <c r="T2377" s="147">
        <v>0</v>
      </c>
      <c r="U2377" s="147" t="s">
        <v>2510</v>
      </c>
      <c r="V2377" s="147" t="s">
        <v>2814</v>
      </c>
    </row>
    <row r="2378" spans="16:22" x14ac:dyDescent="0.25">
      <c r="P2378" s="147" t="s">
        <v>830</v>
      </c>
      <c r="Q2378" s="147">
        <v>195</v>
      </c>
      <c r="R2378" s="147"/>
      <c r="S2378" s="147" t="s">
        <v>2132</v>
      </c>
      <c r="T2378" s="147">
        <v>0</v>
      </c>
      <c r="U2378" s="147" t="s">
        <v>2133</v>
      </c>
      <c r="V2378" s="147" t="s">
        <v>2814</v>
      </c>
    </row>
    <row r="2379" spans="16:22" x14ac:dyDescent="0.25">
      <c r="P2379" s="147" t="s">
        <v>830</v>
      </c>
      <c r="Q2379" s="147">
        <v>195</v>
      </c>
      <c r="R2379" s="147"/>
      <c r="S2379" s="147" t="s">
        <v>2134</v>
      </c>
      <c r="T2379" s="147">
        <v>0</v>
      </c>
      <c r="U2379" s="147" t="s">
        <v>2135</v>
      </c>
      <c r="V2379" s="147" t="s">
        <v>2814</v>
      </c>
    </row>
    <row r="2380" spans="16:22" x14ac:dyDescent="0.25">
      <c r="P2380" s="147" t="s">
        <v>830</v>
      </c>
      <c r="Q2380" s="147">
        <v>195</v>
      </c>
      <c r="R2380" s="147"/>
      <c r="S2380" s="147" t="s">
        <v>2786</v>
      </c>
      <c r="T2380" s="147">
        <v>0</v>
      </c>
      <c r="U2380" s="147" t="s">
        <v>2787</v>
      </c>
      <c r="V2380" s="147" t="s">
        <v>2814</v>
      </c>
    </row>
    <row r="2381" spans="16:22" x14ac:dyDescent="0.25">
      <c r="P2381" s="147" t="s">
        <v>830</v>
      </c>
      <c r="Q2381" s="147">
        <v>195</v>
      </c>
      <c r="R2381" s="147"/>
      <c r="S2381" s="147" t="s">
        <v>2140</v>
      </c>
      <c r="T2381" s="147">
        <v>0</v>
      </c>
      <c r="U2381" s="147" t="s">
        <v>2141</v>
      </c>
      <c r="V2381" s="147" t="s">
        <v>2814</v>
      </c>
    </row>
    <row r="2382" spans="16:22" x14ac:dyDescent="0.25">
      <c r="P2382" s="147" t="s">
        <v>830</v>
      </c>
      <c r="Q2382" s="147">
        <v>195</v>
      </c>
      <c r="R2382" s="147"/>
      <c r="S2382" s="147" t="s">
        <v>2142</v>
      </c>
      <c r="T2382" s="147">
        <v>0</v>
      </c>
      <c r="U2382" s="147" t="s">
        <v>2143</v>
      </c>
      <c r="V2382" s="147" t="s">
        <v>2814</v>
      </c>
    </row>
    <row r="2383" spans="16:22" x14ac:dyDescent="0.25">
      <c r="P2383" s="147" t="s">
        <v>830</v>
      </c>
      <c r="Q2383" s="147">
        <v>195</v>
      </c>
      <c r="R2383" s="147"/>
      <c r="S2383" s="147" t="s">
        <v>2144</v>
      </c>
      <c r="T2383" s="147">
        <v>0</v>
      </c>
      <c r="U2383" s="147" t="s">
        <v>2145</v>
      </c>
      <c r="V2383" s="147" t="s">
        <v>2814</v>
      </c>
    </row>
    <row r="2384" spans="16:22" x14ac:dyDescent="0.25">
      <c r="P2384" s="147" t="s">
        <v>830</v>
      </c>
      <c r="Q2384" s="147">
        <v>195</v>
      </c>
      <c r="R2384" s="147"/>
      <c r="S2384" s="147" t="s">
        <v>2146</v>
      </c>
      <c r="T2384" s="147">
        <v>0</v>
      </c>
      <c r="U2384" s="147" t="s">
        <v>2147</v>
      </c>
      <c r="V2384" s="147" t="s">
        <v>2814</v>
      </c>
    </row>
    <row r="2385" spans="16:22" x14ac:dyDescent="0.25">
      <c r="P2385" s="147" t="s">
        <v>830</v>
      </c>
      <c r="Q2385" s="147">
        <v>195</v>
      </c>
      <c r="R2385" s="147"/>
      <c r="S2385" s="147" t="s">
        <v>3027</v>
      </c>
      <c r="T2385" s="147">
        <v>0</v>
      </c>
      <c r="U2385" s="147" t="s">
        <v>3028</v>
      </c>
      <c r="V2385" s="147" t="s">
        <v>2814</v>
      </c>
    </row>
    <row r="2386" spans="16:22" x14ac:dyDescent="0.25">
      <c r="P2386" s="147" t="s">
        <v>830</v>
      </c>
      <c r="Q2386" s="147">
        <v>195</v>
      </c>
      <c r="R2386" s="147"/>
      <c r="S2386" s="147" t="s">
        <v>2788</v>
      </c>
      <c r="T2386" s="147">
        <v>0</v>
      </c>
      <c r="U2386" s="147" t="s">
        <v>2789</v>
      </c>
      <c r="V2386" s="147" t="s">
        <v>2814</v>
      </c>
    </row>
    <row r="2387" spans="16:22" x14ac:dyDescent="0.25">
      <c r="P2387" s="147" t="s">
        <v>830</v>
      </c>
      <c r="Q2387" s="147">
        <v>195</v>
      </c>
      <c r="R2387" s="147"/>
      <c r="S2387" s="147" t="s">
        <v>2152</v>
      </c>
      <c r="T2387" s="147">
        <v>0</v>
      </c>
      <c r="U2387" s="147" t="s">
        <v>2153</v>
      </c>
      <c r="V2387" s="147" t="s">
        <v>2814</v>
      </c>
    </row>
    <row r="2388" spans="16:22" x14ac:dyDescent="0.25">
      <c r="P2388" s="147" t="s">
        <v>830</v>
      </c>
      <c r="Q2388" s="147">
        <v>195</v>
      </c>
      <c r="R2388" s="147"/>
      <c r="S2388" s="147" t="s">
        <v>2156</v>
      </c>
      <c r="T2388" s="147">
        <v>0</v>
      </c>
      <c r="U2388" s="147" t="s">
        <v>2157</v>
      </c>
      <c r="V2388" s="147" t="s">
        <v>2814</v>
      </c>
    </row>
    <row r="2389" spans="16:22" x14ac:dyDescent="0.25">
      <c r="P2389" s="147" t="s">
        <v>830</v>
      </c>
      <c r="Q2389" s="147">
        <v>195</v>
      </c>
      <c r="R2389" s="147"/>
      <c r="S2389" s="147" t="s">
        <v>2790</v>
      </c>
      <c r="T2389" s="147">
        <v>0</v>
      </c>
      <c r="U2389" s="147" t="s">
        <v>2791</v>
      </c>
      <c r="V2389" s="147" t="s">
        <v>2814</v>
      </c>
    </row>
    <row r="2390" spans="16:22" x14ac:dyDescent="0.25">
      <c r="P2390" s="147" t="s">
        <v>830</v>
      </c>
      <c r="Q2390" s="147">
        <v>195</v>
      </c>
      <c r="R2390" s="147"/>
      <c r="S2390" s="147" t="s">
        <v>2160</v>
      </c>
      <c r="T2390" s="147">
        <v>0</v>
      </c>
      <c r="U2390" s="147" t="s">
        <v>2161</v>
      </c>
      <c r="V2390" s="147" t="s">
        <v>2814</v>
      </c>
    </row>
    <row r="2391" spans="16:22" x14ac:dyDescent="0.25">
      <c r="P2391" s="147" t="s">
        <v>830</v>
      </c>
      <c r="Q2391" s="147">
        <v>195</v>
      </c>
      <c r="R2391" s="147"/>
      <c r="S2391" s="147" t="s">
        <v>2166</v>
      </c>
      <c r="T2391" s="147">
        <v>0</v>
      </c>
      <c r="U2391" s="147" t="s">
        <v>2167</v>
      </c>
      <c r="V2391" s="147" t="s">
        <v>2814</v>
      </c>
    </row>
    <row r="2392" spans="16:22" x14ac:dyDescent="0.25">
      <c r="P2392" s="147" t="s">
        <v>830</v>
      </c>
      <c r="Q2392" s="147">
        <v>195</v>
      </c>
      <c r="R2392" s="147"/>
      <c r="S2392" s="147" t="s">
        <v>2168</v>
      </c>
      <c r="T2392" s="147">
        <v>0</v>
      </c>
      <c r="U2392" s="147" t="s">
        <v>2169</v>
      </c>
      <c r="V2392" s="147" t="s">
        <v>2814</v>
      </c>
    </row>
    <row r="2393" spans="16:22" x14ac:dyDescent="0.25">
      <c r="P2393" s="147" t="s">
        <v>830</v>
      </c>
      <c r="Q2393" s="147">
        <v>195</v>
      </c>
      <c r="R2393" s="147"/>
      <c r="S2393" s="147" t="s">
        <v>3029</v>
      </c>
      <c r="T2393" s="147">
        <v>0</v>
      </c>
      <c r="U2393" s="147" t="s">
        <v>3030</v>
      </c>
      <c r="V2393" s="147" t="s">
        <v>2814</v>
      </c>
    </row>
    <row r="2394" spans="16:22" x14ac:dyDescent="0.25">
      <c r="P2394" s="147" t="s">
        <v>830</v>
      </c>
      <c r="Q2394" s="147">
        <v>195</v>
      </c>
      <c r="R2394" s="147"/>
      <c r="S2394" s="147" t="s">
        <v>2792</v>
      </c>
      <c r="T2394" s="147">
        <v>0</v>
      </c>
      <c r="U2394" s="147" t="s">
        <v>2793</v>
      </c>
      <c r="V2394" s="147" t="s">
        <v>2814</v>
      </c>
    </row>
    <row r="2395" spans="16:22" x14ac:dyDescent="0.25">
      <c r="P2395" s="147" t="s">
        <v>830</v>
      </c>
      <c r="Q2395" s="147">
        <v>195</v>
      </c>
      <c r="R2395" s="147"/>
      <c r="S2395" s="147" t="s">
        <v>3031</v>
      </c>
      <c r="T2395" s="147">
        <v>0</v>
      </c>
      <c r="U2395" s="147" t="s">
        <v>3032</v>
      </c>
      <c r="V2395" s="147" t="s">
        <v>2814</v>
      </c>
    </row>
    <row r="2396" spans="16:22" x14ac:dyDescent="0.25">
      <c r="P2396" s="147" t="s">
        <v>830</v>
      </c>
      <c r="Q2396" s="147">
        <v>195</v>
      </c>
      <c r="R2396" s="147"/>
      <c r="S2396" s="147" t="s">
        <v>2172</v>
      </c>
      <c r="T2396" s="147">
        <v>0</v>
      </c>
      <c r="U2396" s="147" t="s">
        <v>2173</v>
      </c>
      <c r="V2396" s="147" t="s">
        <v>2814</v>
      </c>
    </row>
    <row r="2397" spans="16:22" x14ac:dyDescent="0.25">
      <c r="P2397" s="147" t="s">
        <v>830</v>
      </c>
      <c r="Q2397" s="147">
        <v>195</v>
      </c>
      <c r="R2397" s="147"/>
      <c r="S2397" s="147" t="s">
        <v>2176</v>
      </c>
      <c r="T2397" s="147">
        <v>0</v>
      </c>
      <c r="U2397" s="147" t="s">
        <v>2177</v>
      </c>
      <c r="V2397" s="147" t="s">
        <v>2814</v>
      </c>
    </row>
    <row r="2398" spans="16:22" x14ac:dyDescent="0.25">
      <c r="P2398" s="147" t="s">
        <v>830</v>
      </c>
      <c r="Q2398" s="147">
        <v>195</v>
      </c>
      <c r="R2398" s="147"/>
      <c r="S2398" s="147" t="s">
        <v>2178</v>
      </c>
      <c r="T2398" s="147">
        <v>0</v>
      </c>
      <c r="U2398" s="147" t="s">
        <v>2179</v>
      </c>
      <c r="V2398" s="147" t="s">
        <v>2814</v>
      </c>
    </row>
    <row r="2399" spans="16:22" x14ac:dyDescent="0.25">
      <c r="P2399" s="147" t="s">
        <v>830</v>
      </c>
      <c r="Q2399" s="147">
        <v>195</v>
      </c>
      <c r="R2399" s="147"/>
      <c r="S2399" s="147" t="s">
        <v>2794</v>
      </c>
      <c r="T2399" s="147">
        <v>0</v>
      </c>
      <c r="U2399" s="147" t="s">
        <v>2795</v>
      </c>
      <c r="V2399" s="147" t="s">
        <v>2814</v>
      </c>
    </row>
    <row r="2400" spans="16:22" x14ac:dyDescent="0.25">
      <c r="P2400" s="147" t="s">
        <v>830</v>
      </c>
      <c r="Q2400" s="147">
        <v>195</v>
      </c>
      <c r="R2400" s="147"/>
      <c r="S2400" s="147" t="s">
        <v>2186</v>
      </c>
      <c r="T2400" s="147">
        <v>0</v>
      </c>
      <c r="U2400" s="147" t="s">
        <v>2187</v>
      </c>
      <c r="V2400" s="147" t="s">
        <v>2814</v>
      </c>
    </row>
    <row r="2401" spans="16:22" x14ac:dyDescent="0.25">
      <c r="P2401" s="147" t="s">
        <v>830</v>
      </c>
      <c r="Q2401" s="147">
        <v>195</v>
      </c>
      <c r="R2401" s="147"/>
      <c r="S2401" s="147" t="s">
        <v>2192</v>
      </c>
      <c r="T2401" s="147">
        <v>0</v>
      </c>
      <c r="U2401" s="147" t="s">
        <v>2193</v>
      </c>
      <c r="V2401" s="147" t="s">
        <v>2814</v>
      </c>
    </row>
    <row r="2402" spans="16:22" x14ac:dyDescent="0.25">
      <c r="P2402" s="147" t="s">
        <v>830</v>
      </c>
      <c r="Q2402" s="147">
        <v>195</v>
      </c>
      <c r="R2402" s="147"/>
      <c r="S2402" s="147" t="s">
        <v>2527</v>
      </c>
      <c r="T2402" s="147">
        <v>0</v>
      </c>
      <c r="U2402" s="147" t="s">
        <v>2528</v>
      </c>
      <c r="V2402" s="147" t="s">
        <v>2814</v>
      </c>
    </row>
    <row r="2403" spans="16:22" x14ac:dyDescent="0.25">
      <c r="P2403" s="147" t="s">
        <v>830</v>
      </c>
      <c r="Q2403" s="147">
        <v>195</v>
      </c>
      <c r="R2403" s="147"/>
      <c r="S2403" s="147" t="s">
        <v>2196</v>
      </c>
      <c r="T2403" s="147">
        <v>0</v>
      </c>
      <c r="U2403" s="147" t="s">
        <v>2197</v>
      </c>
      <c r="V2403" s="147" t="s">
        <v>2814</v>
      </c>
    </row>
    <row r="2404" spans="16:22" x14ac:dyDescent="0.25">
      <c r="P2404" s="147" t="s">
        <v>830</v>
      </c>
      <c r="Q2404" s="147">
        <v>195</v>
      </c>
      <c r="R2404" s="147"/>
      <c r="S2404" s="147" t="s">
        <v>2796</v>
      </c>
      <c r="T2404" s="147">
        <v>0</v>
      </c>
      <c r="U2404" s="147" t="s">
        <v>2797</v>
      </c>
      <c r="V2404" s="147" t="s">
        <v>2814</v>
      </c>
    </row>
    <row r="2405" spans="16:22" x14ac:dyDescent="0.25">
      <c r="P2405" s="147" t="s">
        <v>830</v>
      </c>
      <c r="Q2405" s="147">
        <v>195</v>
      </c>
      <c r="R2405" s="147"/>
      <c r="S2405" s="147" t="s">
        <v>2200</v>
      </c>
      <c r="T2405" s="147">
        <v>0</v>
      </c>
      <c r="U2405" s="147" t="s">
        <v>2201</v>
      </c>
      <c r="V2405" s="147" t="s">
        <v>2814</v>
      </c>
    </row>
    <row r="2406" spans="16:22" x14ac:dyDescent="0.25">
      <c r="P2406" s="147" t="s">
        <v>830</v>
      </c>
      <c r="Q2406" s="147">
        <v>195</v>
      </c>
      <c r="R2406" s="147"/>
      <c r="S2406" s="147" t="s">
        <v>3033</v>
      </c>
      <c r="T2406" s="147">
        <v>0</v>
      </c>
      <c r="U2406" s="147" t="s">
        <v>3034</v>
      </c>
      <c r="V2406" s="147" t="s">
        <v>2814</v>
      </c>
    </row>
    <row r="2407" spans="16:22" x14ac:dyDescent="0.25">
      <c r="P2407" s="147" t="s">
        <v>830</v>
      </c>
      <c r="Q2407" s="147">
        <v>195</v>
      </c>
      <c r="R2407" s="147"/>
      <c r="S2407" s="147" t="s">
        <v>3035</v>
      </c>
      <c r="T2407" s="147">
        <v>0</v>
      </c>
      <c r="U2407" s="147" t="s">
        <v>3036</v>
      </c>
      <c r="V2407" s="147" t="s">
        <v>2814</v>
      </c>
    </row>
    <row r="2408" spans="16:22" x14ac:dyDescent="0.25">
      <c r="P2408" s="147" t="s">
        <v>830</v>
      </c>
      <c r="Q2408" s="147">
        <v>195</v>
      </c>
      <c r="R2408" s="147"/>
      <c r="S2408" s="147" t="s">
        <v>2533</v>
      </c>
      <c r="T2408" s="147">
        <v>0</v>
      </c>
      <c r="U2408" s="147" t="s">
        <v>2534</v>
      </c>
      <c r="V2408" s="147" t="s">
        <v>2814</v>
      </c>
    </row>
    <row r="2409" spans="16:22" x14ac:dyDescent="0.25">
      <c r="P2409" s="147" t="s">
        <v>830</v>
      </c>
      <c r="Q2409" s="147">
        <v>195</v>
      </c>
      <c r="R2409" s="147"/>
      <c r="S2409" s="147" t="s">
        <v>2214</v>
      </c>
      <c r="T2409" s="147">
        <v>0</v>
      </c>
      <c r="U2409" s="147" t="s">
        <v>2215</v>
      </c>
      <c r="V2409" s="147" t="s">
        <v>2814</v>
      </c>
    </row>
    <row r="2410" spans="16:22" x14ac:dyDescent="0.25">
      <c r="P2410" s="147" t="s">
        <v>830</v>
      </c>
      <c r="Q2410" s="147">
        <v>195</v>
      </c>
      <c r="R2410" s="147"/>
      <c r="S2410" s="147" t="s">
        <v>2216</v>
      </c>
      <c r="T2410" s="147">
        <v>0</v>
      </c>
      <c r="U2410" s="147" t="s">
        <v>2217</v>
      </c>
      <c r="V2410" s="147" t="s">
        <v>2814</v>
      </c>
    </row>
    <row r="2411" spans="16:22" x14ac:dyDescent="0.25">
      <c r="P2411" s="147" t="s">
        <v>830</v>
      </c>
      <c r="Q2411" s="147">
        <v>195</v>
      </c>
      <c r="R2411" s="147"/>
      <c r="S2411" s="147" t="s">
        <v>2220</v>
      </c>
      <c r="T2411" s="147">
        <v>0</v>
      </c>
      <c r="U2411" s="147" t="s">
        <v>2221</v>
      </c>
      <c r="V2411" s="147" t="s">
        <v>2814</v>
      </c>
    </row>
    <row r="2412" spans="16:22" x14ac:dyDescent="0.25">
      <c r="P2412" s="147" t="s">
        <v>830</v>
      </c>
      <c r="Q2412" s="147">
        <v>195</v>
      </c>
      <c r="R2412" s="147"/>
      <c r="S2412" s="147" t="s">
        <v>3037</v>
      </c>
      <c r="T2412" s="147">
        <v>0</v>
      </c>
      <c r="U2412" s="147" t="s">
        <v>3038</v>
      </c>
      <c r="V2412" s="147" t="s">
        <v>2814</v>
      </c>
    </row>
    <row r="2413" spans="16:22" x14ac:dyDescent="0.25">
      <c r="P2413" s="147" t="s">
        <v>830</v>
      </c>
      <c r="Q2413" s="147">
        <v>195</v>
      </c>
      <c r="R2413" s="147"/>
      <c r="S2413" s="147" t="s">
        <v>2800</v>
      </c>
      <c r="T2413" s="147">
        <v>0</v>
      </c>
      <c r="U2413" s="147" t="s">
        <v>2801</v>
      </c>
      <c r="V2413" s="147" t="s">
        <v>2814</v>
      </c>
    </row>
    <row r="2414" spans="16:22" x14ac:dyDescent="0.25">
      <c r="P2414" s="147" t="s">
        <v>830</v>
      </c>
      <c r="Q2414" s="147">
        <v>195</v>
      </c>
      <c r="R2414" s="147"/>
      <c r="S2414" s="147" t="s">
        <v>2238</v>
      </c>
      <c r="T2414" s="147">
        <v>0</v>
      </c>
      <c r="U2414" s="147" t="s">
        <v>2239</v>
      </c>
      <c r="V2414" s="147" t="s">
        <v>2814</v>
      </c>
    </row>
    <row r="2415" spans="16:22" x14ac:dyDescent="0.25">
      <c r="P2415" s="147" t="s">
        <v>830</v>
      </c>
      <c r="Q2415" s="147">
        <v>195</v>
      </c>
      <c r="R2415" s="147"/>
      <c r="S2415" s="147" t="s">
        <v>2240</v>
      </c>
      <c r="T2415" s="147">
        <v>0</v>
      </c>
      <c r="U2415" s="147" t="s">
        <v>2241</v>
      </c>
      <c r="V2415" s="147" t="s">
        <v>2814</v>
      </c>
    </row>
    <row r="2416" spans="16:22" x14ac:dyDescent="0.25">
      <c r="P2416" s="147" t="s">
        <v>830</v>
      </c>
      <c r="Q2416" s="147">
        <v>195</v>
      </c>
      <c r="R2416" s="147"/>
      <c r="S2416" s="147" t="s">
        <v>2244</v>
      </c>
      <c r="T2416" s="147">
        <v>0</v>
      </c>
      <c r="U2416" s="147" t="s">
        <v>2245</v>
      </c>
      <c r="V2416" s="147" t="s">
        <v>2814</v>
      </c>
    </row>
    <row r="2417" spans="16:22" x14ac:dyDescent="0.25">
      <c r="P2417" s="147" t="s">
        <v>830</v>
      </c>
      <c r="Q2417" s="147">
        <v>195</v>
      </c>
      <c r="R2417" s="147"/>
      <c r="S2417" s="147" t="s">
        <v>2802</v>
      </c>
      <c r="T2417" s="147">
        <v>0</v>
      </c>
      <c r="U2417" s="147" t="s">
        <v>2803</v>
      </c>
      <c r="V2417" s="147" t="s">
        <v>2814</v>
      </c>
    </row>
    <row r="2418" spans="16:22" x14ac:dyDescent="0.25">
      <c r="P2418" s="147" t="s">
        <v>830</v>
      </c>
      <c r="Q2418" s="147">
        <v>195</v>
      </c>
      <c r="R2418" s="147"/>
      <c r="S2418" s="147" t="s">
        <v>2246</v>
      </c>
      <c r="T2418" s="147">
        <v>0</v>
      </c>
      <c r="U2418" s="147" t="s">
        <v>2247</v>
      </c>
      <c r="V2418" s="147" t="s">
        <v>2814</v>
      </c>
    </row>
    <row r="2419" spans="16:22" x14ac:dyDescent="0.25">
      <c r="P2419" s="147" t="s">
        <v>830</v>
      </c>
      <c r="Q2419" s="147">
        <v>195</v>
      </c>
      <c r="R2419" s="147"/>
      <c r="S2419" s="147" t="s">
        <v>2248</v>
      </c>
      <c r="T2419" s="147">
        <v>0</v>
      </c>
      <c r="U2419" s="147" t="s">
        <v>2249</v>
      </c>
      <c r="V2419" s="147" t="s">
        <v>2814</v>
      </c>
    </row>
    <row r="2420" spans="16:22" x14ac:dyDescent="0.25">
      <c r="P2420" s="147" t="s">
        <v>830</v>
      </c>
      <c r="Q2420" s="147">
        <v>195</v>
      </c>
      <c r="R2420" s="147"/>
      <c r="S2420" s="147" t="s">
        <v>2250</v>
      </c>
      <c r="T2420" s="147">
        <v>0</v>
      </c>
      <c r="U2420" s="147" t="s">
        <v>2251</v>
      </c>
      <c r="V2420" s="147" t="s">
        <v>2814</v>
      </c>
    </row>
    <row r="2421" spans="16:22" x14ac:dyDescent="0.25">
      <c r="P2421" s="147" t="s">
        <v>830</v>
      </c>
      <c r="Q2421" s="147">
        <v>195</v>
      </c>
      <c r="R2421" s="147"/>
      <c r="S2421" s="147" t="s">
        <v>3039</v>
      </c>
      <c r="T2421" s="147">
        <v>0</v>
      </c>
      <c r="U2421" s="147" t="s">
        <v>3040</v>
      </c>
      <c r="V2421" s="147" t="s">
        <v>2814</v>
      </c>
    </row>
    <row r="2422" spans="16:22" x14ac:dyDescent="0.25">
      <c r="P2422" s="147" t="s">
        <v>830</v>
      </c>
      <c r="Q2422" s="147">
        <v>195</v>
      </c>
      <c r="R2422" s="147"/>
      <c r="S2422" s="147" t="s">
        <v>2256</v>
      </c>
      <c r="T2422" s="147">
        <v>0</v>
      </c>
      <c r="U2422" s="147" t="s">
        <v>2257</v>
      </c>
      <c r="V2422" s="147" t="s">
        <v>2814</v>
      </c>
    </row>
    <row r="2423" spans="16:22" x14ac:dyDescent="0.25">
      <c r="P2423" s="147" t="s">
        <v>830</v>
      </c>
      <c r="Q2423" s="147">
        <v>195</v>
      </c>
      <c r="R2423" s="147"/>
      <c r="S2423" s="147" t="s">
        <v>3041</v>
      </c>
      <c r="T2423" s="147">
        <v>0</v>
      </c>
      <c r="U2423" s="147" t="s">
        <v>3042</v>
      </c>
      <c r="V2423" s="147" t="s">
        <v>2814</v>
      </c>
    </row>
    <row r="2424" spans="16:22" x14ac:dyDescent="0.25">
      <c r="P2424" s="147" t="s">
        <v>830</v>
      </c>
      <c r="Q2424" s="147">
        <v>195</v>
      </c>
      <c r="R2424" s="147"/>
      <c r="S2424" s="147" t="s">
        <v>3043</v>
      </c>
      <c r="T2424" s="147">
        <v>0</v>
      </c>
      <c r="U2424" s="147" t="s">
        <v>3044</v>
      </c>
      <c r="V2424" s="147" t="s">
        <v>2814</v>
      </c>
    </row>
    <row r="2425" spans="16:22" x14ac:dyDescent="0.25">
      <c r="P2425" s="147" t="s">
        <v>830</v>
      </c>
      <c r="Q2425" s="147">
        <v>195</v>
      </c>
      <c r="R2425" s="147"/>
      <c r="S2425" s="147" t="s">
        <v>2547</v>
      </c>
      <c r="T2425" s="147">
        <v>0</v>
      </c>
      <c r="U2425" s="147" t="s">
        <v>2548</v>
      </c>
      <c r="V2425" s="147" t="s">
        <v>2814</v>
      </c>
    </row>
    <row r="2426" spans="16:22" x14ac:dyDescent="0.25">
      <c r="P2426" s="147" t="s">
        <v>830</v>
      </c>
      <c r="Q2426" s="147">
        <v>195</v>
      </c>
      <c r="R2426" s="147"/>
      <c r="S2426" s="147" t="s">
        <v>3045</v>
      </c>
      <c r="T2426" s="147">
        <v>0</v>
      </c>
      <c r="U2426" s="147" t="s">
        <v>3046</v>
      </c>
      <c r="V2426" s="147" t="s">
        <v>2814</v>
      </c>
    </row>
    <row r="2427" spans="16:22" x14ac:dyDescent="0.25">
      <c r="P2427" s="147" t="s">
        <v>830</v>
      </c>
      <c r="Q2427" s="147">
        <v>195</v>
      </c>
      <c r="R2427" s="147"/>
      <c r="S2427" s="147" t="s">
        <v>2266</v>
      </c>
      <c r="T2427" s="147">
        <v>0</v>
      </c>
      <c r="U2427" s="147" t="s">
        <v>2267</v>
      </c>
      <c r="V2427" s="147" t="s">
        <v>2814</v>
      </c>
    </row>
    <row r="2428" spans="16:22" x14ac:dyDescent="0.25">
      <c r="P2428" s="147" t="s">
        <v>830</v>
      </c>
      <c r="Q2428" s="147">
        <v>195</v>
      </c>
      <c r="R2428" s="147"/>
      <c r="S2428" s="147" t="s">
        <v>2549</v>
      </c>
      <c r="T2428" s="147">
        <v>0</v>
      </c>
      <c r="U2428" s="147" t="s">
        <v>2550</v>
      </c>
      <c r="V2428" s="147" t="s">
        <v>2814</v>
      </c>
    </row>
    <row r="2429" spans="16:22" x14ac:dyDescent="0.25">
      <c r="P2429" s="147" t="s">
        <v>830</v>
      </c>
      <c r="Q2429" s="147">
        <v>195</v>
      </c>
      <c r="R2429" s="147"/>
      <c r="S2429" s="147" t="s">
        <v>2551</v>
      </c>
      <c r="T2429" s="147">
        <v>0</v>
      </c>
      <c r="U2429" s="147" t="s">
        <v>2552</v>
      </c>
      <c r="V2429" s="147" t="s">
        <v>2814</v>
      </c>
    </row>
    <row r="2430" spans="16:22" x14ac:dyDescent="0.25">
      <c r="P2430" s="147" t="s">
        <v>830</v>
      </c>
      <c r="Q2430" s="147">
        <v>195</v>
      </c>
      <c r="R2430" s="147"/>
      <c r="S2430" s="147" t="s">
        <v>2268</v>
      </c>
      <c r="T2430" s="147">
        <v>0</v>
      </c>
      <c r="U2430" s="147" t="s">
        <v>2269</v>
      </c>
      <c r="V2430" s="147" t="s">
        <v>2814</v>
      </c>
    </row>
    <row r="2431" spans="16:22" x14ac:dyDescent="0.25">
      <c r="P2431" s="147" t="s">
        <v>830</v>
      </c>
      <c r="Q2431" s="147">
        <v>195</v>
      </c>
      <c r="R2431" s="147"/>
      <c r="S2431" s="147" t="s">
        <v>2270</v>
      </c>
      <c r="T2431" s="147">
        <v>0</v>
      </c>
      <c r="U2431" s="147" t="s">
        <v>2271</v>
      </c>
      <c r="V2431" s="147" t="s">
        <v>2814</v>
      </c>
    </row>
    <row r="2432" spans="16:22" x14ac:dyDescent="0.25">
      <c r="P2432" s="147" t="s">
        <v>830</v>
      </c>
      <c r="Q2432" s="147">
        <v>195</v>
      </c>
      <c r="R2432" s="147"/>
      <c r="S2432" s="147" t="s">
        <v>2272</v>
      </c>
      <c r="T2432" s="147">
        <v>0</v>
      </c>
      <c r="U2432" s="147" t="s">
        <v>2273</v>
      </c>
      <c r="V2432" s="147" t="s">
        <v>2814</v>
      </c>
    </row>
    <row r="2433" spans="16:22" x14ac:dyDescent="0.25">
      <c r="P2433" s="147" t="s">
        <v>830</v>
      </c>
      <c r="Q2433" s="147">
        <v>195</v>
      </c>
      <c r="R2433" s="147"/>
      <c r="S2433" s="147" t="s">
        <v>2274</v>
      </c>
      <c r="T2433" s="147">
        <v>0</v>
      </c>
      <c r="U2433" s="147" t="s">
        <v>2275</v>
      </c>
      <c r="V2433" s="147" t="s">
        <v>2814</v>
      </c>
    </row>
    <row r="2434" spans="16:22" x14ac:dyDescent="0.25">
      <c r="P2434" s="147" t="s">
        <v>830</v>
      </c>
      <c r="Q2434" s="147">
        <v>195</v>
      </c>
      <c r="R2434" s="147"/>
      <c r="S2434" s="147" t="s">
        <v>2810</v>
      </c>
      <c r="T2434" s="147">
        <v>0</v>
      </c>
      <c r="U2434" s="147" t="s">
        <v>2811</v>
      </c>
      <c r="V2434" s="147" t="s">
        <v>2814</v>
      </c>
    </row>
    <row r="2435" spans="16:22" x14ac:dyDescent="0.25">
      <c r="P2435" s="147" t="s">
        <v>830</v>
      </c>
      <c r="Q2435" s="147">
        <v>195</v>
      </c>
      <c r="R2435" s="147"/>
      <c r="S2435" s="147" t="s">
        <v>2812</v>
      </c>
      <c r="T2435" s="147">
        <v>0</v>
      </c>
      <c r="U2435" s="147" t="s">
        <v>2813</v>
      </c>
      <c r="V2435" s="147" t="s">
        <v>2814</v>
      </c>
    </row>
    <row r="2436" spans="16:22" x14ac:dyDescent="0.25">
      <c r="P2436" s="147" t="s">
        <v>830</v>
      </c>
      <c r="Q2436" s="147">
        <v>195</v>
      </c>
      <c r="R2436" s="147"/>
      <c r="S2436" s="147" t="s">
        <v>2555</v>
      </c>
      <c r="T2436" s="147">
        <v>0</v>
      </c>
      <c r="U2436" s="147" t="s">
        <v>2556</v>
      </c>
      <c r="V2436" s="147" t="s">
        <v>2814</v>
      </c>
    </row>
    <row r="2437" spans="16:22" x14ac:dyDescent="0.25">
      <c r="P2437" s="147" t="s">
        <v>830</v>
      </c>
      <c r="Q2437" s="147">
        <v>195</v>
      </c>
      <c r="R2437" s="147"/>
      <c r="S2437" s="147" t="s">
        <v>2284</v>
      </c>
      <c r="T2437" s="147">
        <v>0</v>
      </c>
      <c r="U2437" s="147" t="s">
        <v>2285</v>
      </c>
      <c r="V2437" s="147" t="s">
        <v>2814</v>
      </c>
    </row>
    <row r="2438" spans="16:22" x14ac:dyDescent="0.25">
      <c r="P2438" s="147" t="s">
        <v>830</v>
      </c>
      <c r="Q2438" s="147">
        <v>195</v>
      </c>
      <c r="R2438" s="147"/>
      <c r="S2438" s="147" t="s">
        <v>2557</v>
      </c>
      <c r="T2438" s="147">
        <v>0</v>
      </c>
      <c r="U2438" s="147" t="s">
        <v>2558</v>
      </c>
      <c r="V2438" s="147" t="s">
        <v>2814</v>
      </c>
    </row>
    <row r="2439" spans="16:22" x14ac:dyDescent="0.25">
      <c r="P2439" s="147" t="s">
        <v>830</v>
      </c>
      <c r="Q2439" s="147">
        <v>195</v>
      </c>
      <c r="R2439" s="147"/>
      <c r="S2439" s="147" t="s">
        <v>2286</v>
      </c>
      <c r="T2439" s="147">
        <v>0</v>
      </c>
      <c r="U2439" s="147" t="s">
        <v>2287</v>
      </c>
      <c r="V2439" s="147" t="s">
        <v>2814</v>
      </c>
    </row>
    <row r="2440" spans="16:22" x14ac:dyDescent="0.25">
      <c r="P2440" s="147" t="s">
        <v>830</v>
      </c>
      <c r="Q2440" s="147">
        <v>195</v>
      </c>
      <c r="R2440" s="147"/>
      <c r="S2440" s="147" t="s">
        <v>3047</v>
      </c>
      <c r="T2440" s="147">
        <v>0</v>
      </c>
      <c r="U2440" s="147" t="s">
        <v>3048</v>
      </c>
      <c r="V2440" s="147" t="s">
        <v>2814</v>
      </c>
    </row>
    <row r="2441" spans="16:22" x14ac:dyDescent="0.25">
      <c r="P2441" s="147" t="s">
        <v>830</v>
      </c>
      <c r="Q2441" s="147">
        <v>195</v>
      </c>
      <c r="R2441" s="147"/>
      <c r="S2441" s="147" t="s">
        <v>3049</v>
      </c>
      <c r="T2441" s="147">
        <v>0</v>
      </c>
      <c r="U2441" s="147" t="s">
        <v>3050</v>
      </c>
      <c r="V2441" s="147" t="s">
        <v>2814</v>
      </c>
    </row>
    <row r="2442" spans="16:22" x14ac:dyDescent="0.25">
      <c r="P2442" s="147" t="s">
        <v>830</v>
      </c>
      <c r="Q2442" s="147">
        <v>195</v>
      </c>
      <c r="R2442" s="147"/>
      <c r="S2442" s="147" t="s">
        <v>2296</v>
      </c>
      <c r="T2442" s="147">
        <v>0</v>
      </c>
      <c r="U2442" s="147" t="s">
        <v>2297</v>
      </c>
      <c r="V2442" s="147" t="s">
        <v>2814</v>
      </c>
    </row>
    <row r="2443" spans="16:22" x14ac:dyDescent="0.25">
      <c r="P2443" s="147" t="s">
        <v>830</v>
      </c>
      <c r="Q2443" s="147">
        <v>195</v>
      </c>
      <c r="R2443" s="147"/>
      <c r="S2443" s="147" t="s">
        <v>3051</v>
      </c>
      <c r="T2443" s="147">
        <v>0</v>
      </c>
      <c r="U2443" s="147" t="s">
        <v>3052</v>
      </c>
      <c r="V2443" s="147" t="s">
        <v>2814</v>
      </c>
    </row>
    <row r="2444" spans="16:22" x14ac:dyDescent="0.25">
      <c r="P2444" s="147" t="s">
        <v>830</v>
      </c>
      <c r="Q2444" s="147">
        <v>196</v>
      </c>
      <c r="R2444" s="147"/>
      <c r="S2444" s="147" t="s">
        <v>965</v>
      </c>
      <c r="T2444" s="147">
        <v>0</v>
      </c>
      <c r="U2444" s="147" t="s">
        <v>966</v>
      </c>
      <c r="V2444" s="147" t="s">
        <v>3053</v>
      </c>
    </row>
    <row r="2445" spans="16:22" x14ac:dyDescent="0.25">
      <c r="P2445" s="147" t="s">
        <v>830</v>
      </c>
      <c r="Q2445" s="147">
        <v>196</v>
      </c>
      <c r="R2445" s="147"/>
      <c r="S2445" s="147" t="s">
        <v>3054</v>
      </c>
      <c r="T2445" s="147">
        <v>0</v>
      </c>
      <c r="U2445" s="147" t="s">
        <v>3055</v>
      </c>
      <c r="V2445" s="147" t="s">
        <v>3053</v>
      </c>
    </row>
    <row r="2446" spans="16:22" x14ac:dyDescent="0.25">
      <c r="P2446" s="147" t="s">
        <v>830</v>
      </c>
      <c r="Q2446" s="147">
        <v>196</v>
      </c>
      <c r="R2446" s="147"/>
      <c r="S2446" s="147" t="s">
        <v>974</v>
      </c>
      <c r="T2446" s="147">
        <v>0</v>
      </c>
      <c r="U2446" s="147" t="s">
        <v>975</v>
      </c>
      <c r="V2446" s="147" t="s">
        <v>3053</v>
      </c>
    </row>
    <row r="2447" spans="16:22" x14ac:dyDescent="0.25">
      <c r="P2447" s="147" t="s">
        <v>830</v>
      </c>
      <c r="Q2447" s="147">
        <v>196</v>
      </c>
      <c r="R2447" s="147"/>
      <c r="S2447" s="147" t="s">
        <v>976</v>
      </c>
      <c r="T2447" s="147">
        <v>0</v>
      </c>
      <c r="U2447" s="147" t="s">
        <v>977</v>
      </c>
      <c r="V2447" s="147" t="s">
        <v>3053</v>
      </c>
    </row>
    <row r="2448" spans="16:22" x14ac:dyDescent="0.25">
      <c r="P2448" s="147" t="s">
        <v>830</v>
      </c>
      <c r="Q2448" s="147">
        <v>196</v>
      </c>
      <c r="R2448" s="147"/>
      <c r="S2448" s="147" t="s">
        <v>978</v>
      </c>
      <c r="T2448" s="147">
        <v>0</v>
      </c>
      <c r="U2448" s="147" t="s">
        <v>979</v>
      </c>
      <c r="V2448" s="147" t="s">
        <v>3053</v>
      </c>
    </row>
    <row r="2449" spans="16:22" x14ac:dyDescent="0.25">
      <c r="P2449" s="147" t="s">
        <v>830</v>
      </c>
      <c r="Q2449" s="147">
        <v>196</v>
      </c>
      <c r="R2449" s="147"/>
      <c r="S2449" s="147" t="s">
        <v>980</v>
      </c>
      <c r="T2449" s="147">
        <v>0</v>
      </c>
      <c r="U2449" s="147" t="s">
        <v>981</v>
      </c>
      <c r="V2449" s="147" t="s">
        <v>3053</v>
      </c>
    </row>
    <row r="2450" spans="16:22" x14ac:dyDescent="0.25">
      <c r="P2450" s="147" t="s">
        <v>830</v>
      </c>
      <c r="Q2450" s="147">
        <v>196</v>
      </c>
      <c r="R2450" s="147"/>
      <c r="S2450" s="147" t="s">
        <v>982</v>
      </c>
      <c r="T2450" s="147">
        <v>0</v>
      </c>
      <c r="U2450" s="147" t="s">
        <v>983</v>
      </c>
      <c r="V2450" s="147" t="s">
        <v>3053</v>
      </c>
    </row>
    <row r="2451" spans="16:22" x14ac:dyDescent="0.25">
      <c r="P2451" s="147" t="s">
        <v>830</v>
      </c>
      <c r="Q2451" s="147">
        <v>196</v>
      </c>
      <c r="R2451" s="147"/>
      <c r="S2451" s="147" t="s">
        <v>984</v>
      </c>
      <c r="T2451" s="147">
        <v>0</v>
      </c>
      <c r="U2451" s="147" t="s">
        <v>985</v>
      </c>
      <c r="V2451" s="147" t="s">
        <v>3053</v>
      </c>
    </row>
    <row r="2452" spans="16:22" x14ac:dyDescent="0.25">
      <c r="P2452" s="147" t="s">
        <v>830</v>
      </c>
      <c r="Q2452" s="147">
        <v>196</v>
      </c>
      <c r="R2452" s="147"/>
      <c r="S2452" s="147" t="s">
        <v>3056</v>
      </c>
      <c r="T2452" s="147">
        <v>0</v>
      </c>
      <c r="U2452" s="147" t="s">
        <v>3057</v>
      </c>
      <c r="V2452" s="147" t="s">
        <v>3053</v>
      </c>
    </row>
    <row r="2453" spans="16:22" x14ac:dyDescent="0.25">
      <c r="P2453" s="147" t="s">
        <v>830</v>
      </c>
      <c r="Q2453" s="147">
        <v>196</v>
      </c>
      <c r="R2453" s="147"/>
      <c r="S2453" s="147" t="s">
        <v>3058</v>
      </c>
      <c r="T2453" s="147">
        <v>0</v>
      </c>
      <c r="U2453" s="147" t="s">
        <v>3059</v>
      </c>
      <c r="V2453" s="147" t="s">
        <v>3053</v>
      </c>
    </row>
    <row r="2454" spans="16:22" x14ac:dyDescent="0.25">
      <c r="P2454" s="147" t="s">
        <v>830</v>
      </c>
      <c r="Q2454" s="147">
        <v>196</v>
      </c>
      <c r="R2454" s="147"/>
      <c r="S2454" s="147" t="s">
        <v>3060</v>
      </c>
      <c r="T2454" s="147">
        <v>0</v>
      </c>
      <c r="U2454" s="147" t="s">
        <v>3061</v>
      </c>
      <c r="V2454" s="147" t="s">
        <v>3053</v>
      </c>
    </row>
    <row r="2455" spans="16:22" x14ac:dyDescent="0.25">
      <c r="P2455" s="147" t="s">
        <v>830</v>
      </c>
      <c r="Q2455" s="147">
        <v>196</v>
      </c>
      <c r="R2455" s="147"/>
      <c r="S2455" s="147" t="s">
        <v>3062</v>
      </c>
      <c r="T2455" s="147">
        <v>0</v>
      </c>
      <c r="U2455" s="147" t="s">
        <v>3063</v>
      </c>
      <c r="V2455" s="147" t="s">
        <v>3053</v>
      </c>
    </row>
    <row r="2456" spans="16:22" x14ac:dyDescent="0.25">
      <c r="P2456" s="147" t="s">
        <v>830</v>
      </c>
      <c r="Q2456" s="147">
        <v>196</v>
      </c>
      <c r="R2456" s="147"/>
      <c r="S2456" s="147" t="s">
        <v>2303</v>
      </c>
      <c r="T2456" s="147">
        <v>0</v>
      </c>
      <c r="U2456" s="147" t="s">
        <v>2304</v>
      </c>
      <c r="V2456" s="147" t="s">
        <v>3053</v>
      </c>
    </row>
    <row r="2457" spans="16:22" x14ac:dyDescent="0.25">
      <c r="P2457" s="147" t="s">
        <v>830</v>
      </c>
      <c r="Q2457" s="147">
        <v>196</v>
      </c>
      <c r="R2457" s="147"/>
      <c r="S2457" s="147" t="s">
        <v>3064</v>
      </c>
      <c r="T2457" s="147">
        <v>0</v>
      </c>
      <c r="U2457" s="147" t="s">
        <v>3065</v>
      </c>
      <c r="V2457" s="147" t="s">
        <v>3053</v>
      </c>
    </row>
    <row r="2458" spans="16:22" x14ac:dyDescent="0.25">
      <c r="P2458" s="147" t="s">
        <v>830</v>
      </c>
      <c r="Q2458" s="147">
        <v>196</v>
      </c>
      <c r="R2458" s="147"/>
      <c r="S2458" s="147" t="s">
        <v>986</v>
      </c>
      <c r="T2458" s="147">
        <v>0</v>
      </c>
      <c r="U2458" s="147" t="s">
        <v>987</v>
      </c>
      <c r="V2458" s="147" t="s">
        <v>3053</v>
      </c>
    </row>
    <row r="2459" spans="16:22" x14ac:dyDescent="0.25">
      <c r="P2459" s="147" t="s">
        <v>830</v>
      </c>
      <c r="Q2459" s="147">
        <v>196</v>
      </c>
      <c r="R2459" s="147"/>
      <c r="S2459" s="147" t="s">
        <v>988</v>
      </c>
      <c r="T2459" s="147">
        <v>0</v>
      </c>
      <c r="U2459" s="147" t="s">
        <v>989</v>
      </c>
      <c r="V2459" s="147" t="s">
        <v>3053</v>
      </c>
    </row>
    <row r="2460" spans="16:22" x14ac:dyDescent="0.25">
      <c r="P2460" s="147" t="s">
        <v>830</v>
      </c>
      <c r="Q2460" s="147">
        <v>196</v>
      </c>
      <c r="R2460" s="147"/>
      <c r="S2460" s="147" t="s">
        <v>990</v>
      </c>
      <c r="T2460" s="147">
        <v>0</v>
      </c>
      <c r="U2460" s="147" t="s">
        <v>991</v>
      </c>
      <c r="V2460" s="147" t="s">
        <v>3053</v>
      </c>
    </row>
    <row r="2461" spans="16:22" x14ac:dyDescent="0.25">
      <c r="P2461" s="147" t="s">
        <v>830</v>
      </c>
      <c r="Q2461" s="147">
        <v>196</v>
      </c>
      <c r="R2461" s="147"/>
      <c r="S2461" s="147" t="s">
        <v>992</v>
      </c>
      <c r="T2461" s="147">
        <v>0</v>
      </c>
      <c r="U2461" s="147" t="s">
        <v>993</v>
      </c>
      <c r="V2461" s="147" t="s">
        <v>3053</v>
      </c>
    </row>
    <row r="2462" spans="16:22" x14ac:dyDescent="0.25">
      <c r="P2462" s="147" t="s">
        <v>830</v>
      </c>
      <c r="Q2462" s="147">
        <v>196</v>
      </c>
      <c r="R2462" s="147"/>
      <c r="S2462" s="147" t="s">
        <v>2560</v>
      </c>
      <c r="T2462" s="147">
        <v>0</v>
      </c>
      <c r="U2462" s="147" t="s">
        <v>2561</v>
      </c>
      <c r="V2462" s="147" t="s">
        <v>3053</v>
      </c>
    </row>
    <row r="2463" spans="16:22" x14ac:dyDescent="0.25">
      <c r="P2463" s="147" t="s">
        <v>830</v>
      </c>
      <c r="Q2463" s="147">
        <v>196</v>
      </c>
      <c r="R2463" s="147"/>
      <c r="S2463" s="147" t="s">
        <v>994</v>
      </c>
      <c r="T2463" s="147">
        <v>0</v>
      </c>
      <c r="U2463" s="147" t="s">
        <v>995</v>
      </c>
      <c r="V2463" s="147" t="s">
        <v>3053</v>
      </c>
    </row>
    <row r="2464" spans="16:22" x14ac:dyDescent="0.25">
      <c r="P2464" s="147" t="s">
        <v>830</v>
      </c>
      <c r="Q2464" s="147">
        <v>196</v>
      </c>
      <c r="R2464" s="147"/>
      <c r="S2464" s="147" t="s">
        <v>996</v>
      </c>
      <c r="T2464" s="147">
        <v>0</v>
      </c>
      <c r="U2464" s="147" t="s">
        <v>997</v>
      </c>
      <c r="V2464" s="147" t="s">
        <v>3053</v>
      </c>
    </row>
    <row r="2465" spans="16:22" x14ac:dyDescent="0.25">
      <c r="P2465" s="147" t="s">
        <v>830</v>
      </c>
      <c r="Q2465" s="147">
        <v>196</v>
      </c>
      <c r="R2465" s="147"/>
      <c r="S2465" s="147" t="s">
        <v>998</v>
      </c>
      <c r="T2465" s="147">
        <v>0</v>
      </c>
      <c r="U2465" s="147" t="s">
        <v>999</v>
      </c>
      <c r="V2465" s="147" t="s">
        <v>3053</v>
      </c>
    </row>
    <row r="2466" spans="16:22" x14ac:dyDescent="0.25">
      <c r="P2466" s="147" t="s">
        <v>830</v>
      </c>
      <c r="Q2466" s="147">
        <v>196</v>
      </c>
      <c r="R2466" s="147"/>
      <c r="S2466" s="147" t="s">
        <v>1000</v>
      </c>
      <c r="T2466" s="147">
        <v>0</v>
      </c>
      <c r="U2466" s="147" t="s">
        <v>1001</v>
      </c>
      <c r="V2466" s="147" t="s">
        <v>3053</v>
      </c>
    </row>
    <row r="2467" spans="16:22" x14ac:dyDescent="0.25">
      <c r="P2467" s="147" t="s">
        <v>830</v>
      </c>
      <c r="Q2467" s="147">
        <v>196</v>
      </c>
      <c r="R2467" s="147"/>
      <c r="S2467" s="147" t="s">
        <v>1002</v>
      </c>
      <c r="T2467" s="147">
        <v>0</v>
      </c>
      <c r="U2467" s="147" t="s">
        <v>1003</v>
      </c>
      <c r="V2467" s="147" t="s">
        <v>3053</v>
      </c>
    </row>
    <row r="2468" spans="16:22" x14ac:dyDescent="0.25">
      <c r="P2468" s="147" t="s">
        <v>830</v>
      </c>
      <c r="Q2468" s="147">
        <v>196</v>
      </c>
      <c r="R2468" s="147"/>
      <c r="S2468" s="147" t="s">
        <v>1008</v>
      </c>
      <c r="T2468" s="147">
        <v>0</v>
      </c>
      <c r="U2468" s="147" t="s">
        <v>1009</v>
      </c>
      <c r="V2468" s="147" t="s">
        <v>3053</v>
      </c>
    </row>
    <row r="2469" spans="16:22" x14ac:dyDescent="0.25">
      <c r="P2469" s="147" t="s">
        <v>830</v>
      </c>
      <c r="Q2469" s="147">
        <v>196</v>
      </c>
      <c r="R2469" s="147"/>
      <c r="S2469" s="147" t="s">
        <v>1010</v>
      </c>
      <c r="T2469" s="147">
        <v>0</v>
      </c>
      <c r="U2469" s="147" t="s">
        <v>1011</v>
      </c>
      <c r="V2469" s="147" t="s">
        <v>3053</v>
      </c>
    </row>
    <row r="2470" spans="16:22" x14ac:dyDescent="0.25">
      <c r="P2470" s="147" t="s">
        <v>830</v>
      </c>
      <c r="Q2470" s="147">
        <v>196</v>
      </c>
      <c r="R2470" s="147"/>
      <c r="S2470" s="147" t="s">
        <v>1012</v>
      </c>
      <c r="T2470" s="147">
        <v>0</v>
      </c>
      <c r="U2470" s="147" t="s">
        <v>1013</v>
      </c>
      <c r="V2470" s="147" t="s">
        <v>3053</v>
      </c>
    </row>
    <row r="2471" spans="16:22" x14ac:dyDescent="0.25">
      <c r="P2471" s="147" t="s">
        <v>830</v>
      </c>
      <c r="Q2471" s="147">
        <v>196</v>
      </c>
      <c r="R2471" s="147"/>
      <c r="S2471" s="147" t="s">
        <v>1014</v>
      </c>
      <c r="T2471" s="147">
        <v>0</v>
      </c>
      <c r="U2471" s="147" t="s">
        <v>1015</v>
      </c>
      <c r="V2471" s="147" t="s">
        <v>3053</v>
      </c>
    </row>
    <row r="2472" spans="16:22" x14ac:dyDescent="0.25">
      <c r="P2472" s="147" t="s">
        <v>830</v>
      </c>
      <c r="Q2472" s="147">
        <v>196</v>
      </c>
      <c r="R2472" s="147"/>
      <c r="S2472" s="147" t="s">
        <v>1016</v>
      </c>
      <c r="T2472" s="147">
        <v>0</v>
      </c>
      <c r="U2472" s="147" t="s">
        <v>1017</v>
      </c>
      <c r="V2472" s="147" t="s">
        <v>3053</v>
      </c>
    </row>
    <row r="2473" spans="16:22" x14ac:dyDescent="0.25">
      <c r="P2473" s="147" t="s">
        <v>830</v>
      </c>
      <c r="Q2473" s="147">
        <v>196</v>
      </c>
      <c r="R2473" s="147"/>
      <c r="S2473" s="147" t="s">
        <v>1018</v>
      </c>
      <c r="T2473" s="147">
        <v>0</v>
      </c>
      <c r="U2473" s="147" t="s">
        <v>1019</v>
      </c>
      <c r="V2473" s="147" t="s">
        <v>3053</v>
      </c>
    </row>
    <row r="2474" spans="16:22" x14ac:dyDescent="0.25">
      <c r="P2474" s="147" t="s">
        <v>830</v>
      </c>
      <c r="Q2474" s="147">
        <v>196</v>
      </c>
      <c r="R2474" s="147"/>
      <c r="S2474" s="147" t="s">
        <v>1020</v>
      </c>
      <c r="T2474" s="147">
        <v>0</v>
      </c>
      <c r="U2474" s="147" t="s">
        <v>1021</v>
      </c>
      <c r="V2474" s="147" t="s">
        <v>3053</v>
      </c>
    </row>
    <row r="2475" spans="16:22" x14ac:dyDescent="0.25">
      <c r="P2475" s="147" t="s">
        <v>830</v>
      </c>
      <c r="Q2475" s="147">
        <v>196</v>
      </c>
      <c r="R2475" s="147"/>
      <c r="S2475" s="147" t="s">
        <v>1022</v>
      </c>
      <c r="T2475" s="147">
        <v>0</v>
      </c>
      <c r="U2475" s="147" t="s">
        <v>1023</v>
      </c>
      <c r="V2475" s="147" t="s">
        <v>3053</v>
      </c>
    </row>
    <row r="2476" spans="16:22" x14ac:dyDescent="0.25">
      <c r="P2476" s="147" t="s">
        <v>830</v>
      </c>
      <c r="Q2476" s="147">
        <v>196</v>
      </c>
      <c r="R2476" s="147"/>
      <c r="S2476" s="147" t="s">
        <v>1024</v>
      </c>
      <c r="T2476" s="147">
        <v>0</v>
      </c>
      <c r="U2476" s="147" t="s">
        <v>1025</v>
      </c>
      <c r="V2476" s="147" t="s">
        <v>3053</v>
      </c>
    </row>
    <row r="2477" spans="16:22" x14ac:dyDescent="0.25">
      <c r="P2477" s="147" t="s">
        <v>830</v>
      </c>
      <c r="Q2477" s="147">
        <v>196</v>
      </c>
      <c r="R2477" s="147"/>
      <c r="S2477" s="147" t="s">
        <v>1026</v>
      </c>
      <c r="T2477" s="147">
        <v>0</v>
      </c>
      <c r="U2477" s="147" t="s">
        <v>1027</v>
      </c>
      <c r="V2477" s="147" t="s">
        <v>3053</v>
      </c>
    </row>
    <row r="2478" spans="16:22" x14ac:dyDescent="0.25">
      <c r="P2478" s="147" t="s">
        <v>830</v>
      </c>
      <c r="Q2478" s="147">
        <v>196</v>
      </c>
      <c r="R2478" s="147"/>
      <c r="S2478" s="147" t="s">
        <v>1028</v>
      </c>
      <c r="T2478" s="147">
        <v>0</v>
      </c>
      <c r="U2478" s="147" t="s">
        <v>1029</v>
      </c>
      <c r="V2478" s="147" t="s">
        <v>3053</v>
      </c>
    </row>
    <row r="2479" spans="16:22" x14ac:dyDescent="0.25">
      <c r="P2479" s="147" t="s">
        <v>830</v>
      </c>
      <c r="Q2479" s="147">
        <v>196</v>
      </c>
      <c r="R2479" s="147"/>
      <c r="S2479" s="147" t="s">
        <v>1030</v>
      </c>
      <c r="T2479" s="147">
        <v>0</v>
      </c>
      <c r="U2479" s="147" t="s">
        <v>1031</v>
      </c>
      <c r="V2479" s="147" t="s">
        <v>3053</v>
      </c>
    </row>
    <row r="2480" spans="16:22" x14ac:dyDescent="0.25">
      <c r="P2480" s="147" t="s">
        <v>830</v>
      </c>
      <c r="Q2480" s="147">
        <v>196</v>
      </c>
      <c r="R2480" s="147"/>
      <c r="S2480" s="147" t="s">
        <v>2817</v>
      </c>
      <c r="T2480" s="147">
        <v>0</v>
      </c>
      <c r="U2480" s="147" t="s">
        <v>2818</v>
      </c>
      <c r="V2480" s="147" t="s">
        <v>3053</v>
      </c>
    </row>
    <row r="2481" spans="16:22" x14ac:dyDescent="0.25">
      <c r="P2481" s="147" t="s">
        <v>830</v>
      </c>
      <c r="Q2481" s="147">
        <v>196</v>
      </c>
      <c r="R2481" s="147"/>
      <c r="S2481" s="147" t="s">
        <v>1032</v>
      </c>
      <c r="T2481" s="147">
        <v>0</v>
      </c>
      <c r="U2481" s="147" t="s">
        <v>1033</v>
      </c>
      <c r="V2481" s="147" t="s">
        <v>3053</v>
      </c>
    </row>
    <row r="2482" spans="16:22" x14ac:dyDescent="0.25">
      <c r="P2482" s="147" t="s">
        <v>830</v>
      </c>
      <c r="Q2482" s="147">
        <v>196</v>
      </c>
      <c r="R2482" s="147"/>
      <c r="S2482" s="147" t="s">
        <v>1034</v>
      </c>
      <c r="T2482" s="147">
        <v>0</v>
      </c>
      <c r="U2482" s="147" t="s">
        <v>1035</v>
      </c>
      <c r="V2482" s="147" t="s">
        <v>3053</v>
      </c>
    </row>
    <row r="2483" spans="16:22" x14ac:dyDescent="0.25">
      <c r="P2483" s="147" t="s">
        <v>830</v>
      </c>
      <c r="Q2483" s="147">
        <v>196</v>
      </c>
      <c r="R2483" s="147"/>
      <c r="S2483" s="147" t="s">
        <v>1036</v>
      </c>
      <c r="T2483" s="147">
        <v>0</v>
      </c>
      <c r="U2483" s="147" t="s">
        <v>1037</v>
      </c>
      <c r="V2483" s="147" t="s">
        <v>3053</v>
      </c>
    </row>
    <row r="2484" spans="16:22" x14ac:dyDescent="0.25">
      <c r="P2484" s="147" t="s">
        <v>830</v>
      </c>
      <c r="Q2484" s="147">
        <v>196</v>
      </c>
      <c r="R2484" s="147"/>
      <c r="S2484" s="147" t="s">
        <v>1038</v>
      </c>
      <c r="T2484" s="147">
        <v>0</v>
      </c>
      <c r="U2484" s="147" t="s">
        <v>1039</v>
      </c>
      <c r="V2484" s="147" t="s">
        <v>3053</v>
      </c>
    </row>
    <row r="2485" spans="16:22" x14ac:dyDescent="0.25">
      <c r="P2485" s="147" t="s">
        <v>830</v>
      </c>
      <c r="Q2485" s="147">
        <v>196</v>
      </c>
      <c r="R2485" s="147"/>
      <c r="S2485" s="147" t="s">
        <v>1040</v>
      </c>
      <c r="T2485" s="147">
        <v>0</v>
      </c>
      <c r="U2485" s="147" t="s">
        <v>1041</v>
      </c>
      <c r="V2485" s="147" t="s">
        <v>3053</v>
      </c>
    </row>
    <row r="2486" spans="16:22" x14ac:dyDescent="0.25">
      <c r="P2486" s="147" t="s">
        <v>830</v>
      </c>
      <c r="Q2486" s="147">
        <v>196</v>
      </c>
      <c r="R2486" s="147"/>
      <c r="S2486" s="147" t="s">
        <v>1042</v>
      </c>
      <c r="T2486" s="147">
        <v>0</v>
      </c>
      <c r="U2486" s="147" t="s">
        <v>1043</v>
      </c>
      <c r="V2486" s="147" t="s">
        <v>3053</v>
      </c>
    </row>
    <row r="2487" spans="16:22" x14ac:dyDescent="0.25">
      <c r="P2487" s="147" t="s">
        <v>830</v>
      </c>
      <c r="Q2487" s="147">
        <v>196</v>
      </c>
      <c r="R2487" s="147"/>
      <c r="S2487" s="147" t="s">
        <v>1044</v>
      </c>
      <c r="T2487" s="147">
        <v>0</v>
      </c>
      <c r="U2487" s="147" t="s">
        <v>1045</v>
      </c>
      <c r="V2487" s="147" t="s">
        <v>3053</v>
      </c>
    </row>
    <row r="2488" spans="16:22" x14ac:dyDescent="0.25">
      <c r="P2488" s="147" t="s">
        <v>830</v>
      </c>
      <c r="Q2488" s="147">
        <v>196</v>
      </c>
      <c r="R2488" s="147"/>
      <c r="S2488" s="147" t="s">
        <v>1046</v>
      </c>
      <c r="T2488" s="147">
        <v>0</v>
      </c>
      <c r="U2488" s="147" t="s">
        <v>1047</v>
      </c>
      <c r="V2488" s="147" t="s">
        <v>3053</v>
      </c>
    </row>
    <row r="2489" spans="16:22" x14ac:dyDescent="0.25">
      <c r="P2489" s="147" t="s">
        <v>830</v>
      </c>
      <c r="Q2489" s="147">
        <v>196</v>
      </c>
      <c r="R2489" s="147"/>
      <c r="S2489" s="147" t="s">
        <v>1048</v>
      </c>
      <c r="T2489" s="147">
        <v>0</v>
      </c>
      <c r="U2489" s="147" t="s">
        <v>1049</v>
      </c>
      <c r="V2489" s="147" t="s">
        <v>3053</v>
      </c>
    </row>
    <row r="2490" spans="16:22" x14ac:dyDescent="0.25">
      <c r="P2490" s="147" t="s">
        <v>830</v>
      </c>
      <c r="Q2490" s="147">
        <v>196</v>
      </c>
      <c r="R2490" s="147"/>
      <c r="S2490" s="147" t="s">
        <v>1050</v>
      </c>
      <c r="T2490" s="147">
        <v>0</v>
      </c>
      <c r="U2490" s="147" t="s">
        <v>1051</v>
      </c>
      <c r="V2490" s="147" t="s">
        <v>3053</v>
      </c>
    </row>
    <row r="2491" spans="16:22" x14ac:dyDescent="0.25">
      <c r="P2491" s="147" t="s">
        <v>830</v>
      </c>
      <c r="Q2491" s="147">
        <v>196</v>
      </c>
      <c r="R2491" s="147"/>
      <c r="S2491" s="147" t="s">
        <v>1052</v>
      </c>
      <c r="T2491" s="147">
        <v>0</v>
      </c>
      <c r="U2491" s="147" t="s">
        <v>1053</v>
      </c>
      <c r="V2491" s="147" t="s">
        <v>3053</v>
      </c>
    </row>
    <row r="2492" spans="16:22" x14ac:dyDescent="0.25">
      <c r="P2492" s="147" t="s">
        <v>830</v>
      </c>
      <c r="Q2492" s="147">
        <v>196</v>
      </c>
      <c r="R2492" s="147"/>
      <c r="S2492" s="147" t="s">
        <v>1054</v>
      </c>
      <c r="T2492" s="147">
        <v>0</v>
      </c>
      <c r="U2492" s="147" t="s">
        <v>1055</v>
      </c>
      <c r="V2492" s="147" t="s">
        <v>3053</v>
      </c>
    </row>
    <row r="2493" spans="16:22" x14ac:dyDescent="0.25">
      <c r="P2493" s="147" t="s">
        <v>830</v>
      </c>
      <c r="Q2493" s="147">
        <v>196</v>
      </c>
      <c r="R2493" s="147"/>
      <c r="S2493" s="147" t="s">
        <v>1056</v>
      </c>
      <c r="T2493" s="147">
        <v>0</v>
      </c>
      <c r="U2493" s="147" t="s">
        <v>1057</v>
      </c>
      <c r="V2493" s="147" t="s">
        <v>3053</v>
      </c>
    </row>
    <row r="2494" spans="16:22" x14ac:dyDescent="0.25">
      <c r="P2494" s="147" t="s">
        <v>830</v>
      </c>
      <c r="Q2494" s="147">
        <v>196</v>
      </c>
      <c r="R2494" s="147"/>
      <c r="S2494" s="147" t="s">
        <v>1058</v>
      </c>
      <c r="T2494" s="147">
        <v>0</v>
      </c>
      <c r="U2494" s="147" t="s">
        <v>1059</v>
      </c>
      <c r="V2494" s="147" t="s">
        <v>3053</v>
      </c>
    </row>
    <row r="2495" spans="16:22" x14ac:dyDescent="0.25">
      <c r="P2495" s="147" t="s">
        <v>830</v>
      </c>
      <c r="Q2495" s="147">
        <v>196</v>
      </c>
      <c r="R2495" s="147"/>
      <c r="S2495" s="147" t="s">
        <v>1060</v>
      </c>
      <c r="T2495" s="147">
        <v>0</v>
      </c>
      <c r="U2495" s="147" t="s">
        <v>1061</v>
      </c>
      <c r="V2495" s="147" t="s">
        <v>3053</v>
      </c>
    </row>
    <row r="2496" spans="16:22" x14ac:dyDescent="0.25">
      <c r="P2496" s="147" t="s">
        <v>830</v>
      </c>
      <c r="Q2496" s="147">
        <v>196</v>
      </c>
      <c r="R2496" s="147"/>
      <c r="S2496" s="147" t="s">
        <v>1062</v>
      </c>
      <c r="T2496" s="147">
        <v>0</v>
      </c>
      <c r="U2496" s="147" t="s">
        <v>1063</v>
      </c>
      <c r="V2496" s="147" t="s">
        <v>3053</v>
      </c>
    </row>
    <row r="2497" spans="16:22" x14ac:dyDescent="0.25">
      <c r="P2497" s="147" t="s">
        <v>830</v>
      </c>
      <c r="Q2497" s="147">
        <v>196</v>
      </c>
      <c r="R2497" s="147"/>
      <c r="S2497" s="147" t="s">
        <v>1064</v>
      </c>
      <c r="T2497" s="147">
        <v>0</v>
      </c>
      <c r="U2497" s="147" t="s">
        <v>1065</v>
      </c>
      <c r="V2497" s="147" t="s">
        <v>3053</v>
      </c>
    </row>
    <row r="2498" spans="16:22" x14ac:dyDescent="0.25">
      <c r="P2498" s="147" t="s">
        <v>830</v>
      </c>
      <c r="Q2498" s="147">
        <v>196</v>
      </c>
      <c r="R2498" s="147"/>
      <c r="S2498" s="147" t="s">
        <v>1066</v>
      </c>
      <c r="T2498" s="147">
        <v>0</v>
      </c>
      <c r="U2498" s="147" t="s">
        <v>1067</v>
      </c>
      <c r="V2498" s="147" t="s">
        <v>3053</v>
      </c>
    </row>
    <row r="2499" spans="16:22" x14ac:dyDescent="0.25">
      <c r="P2499" s="147" t="s">
        <v>830</v>
      </c>
      <c r="Q2499" s="147">
        <v>196</v>
      </c>
      <c r="R2499" s="147"/>
      <c r="S2499" s="147" t="s">
        <v>1068</v>
      </c>
      <c r="T2499" s="147">
        <v>0</v>
      </c>
      <c r="U2499" s="147" t="s">
        <v>1069</v>
      </c>
      <c r="V2499" s="147" t="s">
        <v>3053</v>
      </c>
    </row>
    <row r="2500" spans="16:22" x14ac:dyDescent="0.25">
      <c r="P2500" s="147" t="s">
        <v>830</v>
      </c>
      <c r="Q2500" s="147">
        <v>196</v>
      </c>
      <c r="R2500" s="147"/>
      <c r="S2500" s="147" t="s">
        <v>1070</v>
      </c>
      <c r="T2500" s="147">
        <v>0</v>
      </c>
      <c r="U2500" s="147" t="s">
        <v>1071</v>
      </c>
      <c r="V2500" s="147" t="s">
        <v>3053</v>
      </c>
    </row>
    <row r="2501" spans="16:22" x14ac:dyDescent="0.25">
      <c r="P2501" s="147" t="s">
        <v>830</v>
      </c>
      <c r="Q2501" s="147">
        <v>196</v>
      </c>
      <c r="R2501" s="147"/>
      <c r="S2501" s="147" t="s">
        <v>1072</v>
      </c>
      <c r="T2501" s="147">
        <v>0</v>
      </c>
      <c r="U2501" s="147" t="s">
        <v>1073</v>
      </c>
      <c r="V2501" s="147" t="s">
        <v>3053</v>
      </c>
    </row>
    <row r="2502" spans="16:22" x14ac:dyDescent="0.25">
      <c r="P2502" s="147" t="s">
        <v>830</v>
      </c>
      <c r="Q2502" s="147">
        <v>196</v>
      </c>
      <c r="R2502" s="147"/>
      <c r="S2502" s="147" t="s">
        <v>1074</v>
      </c>
      <c r="T2502" s="147">
        <v>0</v>
      </c>
      <c r="U2502" s="147" t="s">
        <v>1075</v>
      </c>
      <c r="V2502" s="147" t="s">
        <v>3053</v>
      </c>
    </row>
    <row r="2503" spans="16:22" x14ac:dyDescent="0.25">
      <c r="P2503" s="147" t="s">
        <v>830</v>
      </c>
      <c r="Q2503" s="147">
        <v>196</v>
      </c>
      <c r="R2503" s="147"/>
      <c r="S2503" s="147" t="s">
        <v>2819</v>
      </c>
      <c r="T2503" s="147">
        <v>0</v>
      </c>
      <c r="U2503" s="147" t="s">
        <v>2820</v>
      </c>
      <c r="V2503" s="147" t="s">
        <v>3053</v>
      </c>
    </row>
    <row r="2504" spans="16:22" x14ac:dyDescent="0.25">
      <c r="P2504" s="147" t="s">
        <v>830</v>
      </c>
      <c r="Q2504" s="147">
        <v>196</v>
      </c>
      <c r="R2504" s="147"/>
      <c r="S2504" s="147" t="s">
        <v>1078</v>
      </c>
      <c r="T2504" s="147">
        <v>0</v>
      </c>
      <c r="U2504" s="147" t="s">
        <v>1079</v>
      </c>
      <c r="V2504" s="147" t="s">
        <v>3053</v>
      </c>
    </row>
    <row r="2505" spans="16:22" x14ac:dyDescent="0.25">
      <c r="P2505" s="147" t="s">
        <v>830</v>
      </c>
      <c r="Q2505" s="147">
        <v>196</v>
      </c>
      <c r="R2505" s="147"/>
      <c r="S2505" s="147" t="s">
        <v>1086</v>
      </c>
      <c r="T2505" s="147">
        <v>0</v>
      </c>
      <c r="U2505" s="147" t="s">
        <v>1087</v>
      </c>
      <c r="V2505" s="147" t="s">
        <v>3053</v>
      </c>
    </row>
    <row r="2506" spans="16:22" x14ac:dyDescent="0.25">
      <c r="P2506" s="147" t="s">
        <v>830</v>
      </c>
      <c r="Q2506" s="147">
        <v>196</v>
      </c>
      <c r="R2506" s="147"/>
      <c r="S2506" s="147" t="s">
        <v>1088</v>
      </c>
      <c r="T2506" s="147">
        <v>0</v>
      </c>
      <c r="U2506" s="147" t="s">
        <v>1089</v>
      </c>
      <c r="V2506" s="147" t="s">
        <v>3053</v>
      </c>
    </row>
    <row r="2507" spans="16:22" x14ac:dyDescent="0.25">
      <c r="P2507" s="147" t="s">
        <v>830</v>
      </c>
      <c r="Q2507" s="147">
        <v>196</v>
      </c>
      <c r="R2507" s="147"/>
      <c r="S2507" s="147" t="s">
        <v>1090</v>
      </c>
      <c r="T2507" s="147">
        <v>0</v>
      </c>
      <c r="U2507" s="147" t="s">
        <v>1091</v>
      </c>
      <c r="V2507" s="147" t="s">
        <v>3053</v>
      </c>
    </row>
    <row r="2508" spans="16:22" x14ac:dyDescent="0.25">
      <c r="P2508" s="147" t="s">
        <v>830</v>
      </c>
      <c r="Q2508" s="147">
        <v>196</v>
      </c>
      <c r="R2508" s="147"/>
      <c r="S2508" s="147" t="s">
        <v>1092</v>
      </c>
      <c r="T2508" s="147">
        <v>0</v>
      </c>
      <c r="U2508" s="147" t="s">
        <v>1093</v>
      </c>
      <c r="V2508" s="147" t="s">
        <v>3053</v>
      </c>
    </row>
    <row r="2509" spans="16:22" x14ac:dyDescent="0.25">
      <c r="P2509" s="147" t="s">
        <v>830</v>
      </c>
      <c r="Q2509" s="147">
        <v>196</v>
      </c>
      <c r="R2509" s="147"/>
      <c r="S2509" s="147" t="s">
        <v>1094</v>
      </c>
      <c r="T2509" s="147">
        <v>0</v>
      </c>
      <c r="U2509" s="147" t="s">
        <v>1095</v>
      </c>
      <c r="V2509" s="147" t="s">
        <v>3053</v>
      </c>
    </row>
    <row r="2510" spans="16:22" x14ac:dyDescent="0.25">
      <c r="P2510" s="147" t="s">
        <v>830</v>
      </c>
      <c r="Q2510" s="147">
        <v>196</v>
      </c>
      <c r="R2510" s="147"/>
      <c r="S2510" s="147" t="s">
        <v>1096</v>
      </c>
      <c r="T2510" s="147">
        <v>0</v>
      </c>
      <c r="U2510" s="147" t="s">
        <v>1097</v>
      </c>
      <c r="V2510" s="147" t="s">
        <v>3053</v>
      </c>
    </row>
    <row r="2511" spans="16:22" x14ac:dyDescent="0.25">
      <c r="P2511" s="147" t="s">
        <v>830</v>
      </c>
      <c r="Q2511" s="147">
        <v>196</v>
      </c>
      <c r="R2511" s="147"/>
      <c r="S2511" s="147" t="s">
        <v>1098</v>
      </c>
      <c r="T2511" s="147">
        <v>0</v>
      </c>
      <c r="U2511" s="147" t="s">
        <v>1099</v>
      </c>
      <c r="V2511" s="147" t="s">
        <v>3053</v>
      </c>
    </row>
    <row r="2512" spans="16:22" x14ac:dyDescent="0.25">
      <c r="P2512" s="147" t="s">
        <v>830</v>
      </c>
      <c r="Q2512" s="147">
        <v>196</v>
      </c>
      <c r="R2512" s="147"/>
      <c r="S2512" s="147" t="s">
        <v>1100</v>
      </c>
      <c r="T2512" s="147">
        <v>0</v>
      </c>
      <c r="U2512" s="147" t="s">
        <v>1101</v>
      </c>
      <c r="V2512" s="147" t="s">
        <v>3053</v>
      </c>
    </row>
    <row r="2513" spans="16:22" x14ac:dyDescent="0.25">
      <c r="P2513" s="147" t="s">
        <v>830</v>
      </c>
      <c r="Q2513" s="147">
        <v>196</v>
      </c>
      <c r="R2513" s="147"/>
      <c r="S2513" s="147" t="s">
        <v>1104</v>
      </c>
      <c r="T2513" s="147">
        <v>0</v>
      </c>
      <c r="U2513" s="147" t="s">
        <v>1105</v>
      </c>
      <c r="V2513" s="147" t="s">
        <v>3053</v>
      </c>
    </row>
    <row r="2514" spans="16:22" x14ac:dyDescent="0.25">
      <c r="P2514" s="147" t="s">
        <v>830</v>
      </c>
      <c r="Q2514" s="147">
        <v>196</v>
      </c>
      <c r="R2514" s="147"/>
      <c r="S2514" s="147" t="s">
        <v>2305</v>
      </c>
      <c r="T2514" s="147">
        <v>0</v>
      </c>
      <c r="U2514" s="147" t="s">
        <v>2306</v>
      </c>
      <c r="V2514" s="147" t="s">
        <v>3053</v>
      </c>
    </row>
    <row r="2515" spans="16:22" x14ac:dyDescent="0.25">
      <c r="P2515" s="147" t="s">
        <v>830</v>
      </c>
      <c r="Q2515" s="147">
        <v>196</v>
      </c>
      <c r="R2515" s="147"/>
      <c r="S2515" s="147" t="s">
        <v>2309</v>
      </c>
      <c r="T2515" s="147">
        <v>0</v>
      </c>
      <c r="U2515" s="147" t="s">
        <v>2310</v>
      </c>
      <c r="V2515" s="147" t="s">
        <v>3053</v>
      </c>
    </row>
    <row r="2516" spans="16:22" x14ac:dyDescent="0.25">
      <c r="P2516" s="147" t="s">
        <v>830</v>
      </c>
      <c r="Q2516" s="147">
        <v>196</v>
      </c>
      <c r="R2516" s="147"/>
      <c r="S2516" s="147" t="s">
        <v>1108</v>
      </c>
      <c r="T2516" s="147">
        <v>0</v>
      </c>
      <c r="U2516" s="147" t="s">
        <v>1109</v>
      </c>
      <c r="V2516" s="147" t="s">
        <v>3053</v>
      </c>
    </row>
    <row r="2517" spans="16:22" x14ac:dyDescent="0.25">
      <c r="P2517" s="147" t="s">
        <v>830</v>
      </c>
      <c r="Q2517" s="147">
        <v>196</v>
      </c>
      <c r="R2517" s="147"/>
      <c r="S2517" s="147" t="s">
        <v>2564</v>
      </c>
      <c r="T2517" s="147">
        <v>0</v>
      </c>
      <c r="U2517" s="147" t="s">
        <v>2565</v>
      </c>
      <c r="V2517" s="147" t="s">
        <v>3053</v>
      </c>
    </row>
    <row r="2518" spans="16:22" x14ac:dyDescent="0.25">
      <c r="P2518" s="147" t="s">
        <v>830</v>
      </c>
      <c r="Q2518" s="147">
        <v>196</v>
      </c>
      <c r="R2518" s="147"/>
      <c r="S2518" s="147" t="s">
        <v>1110</v>
      </c>
      <c r="T2518" s="147">
        <v>0</v>
      </c>
      <c r="U2518" s="147" t="s">
        <v>1111</v>
      </c>
      <c r="V2518" s="147" t="s">
        <v>3053</v>
      </c>
    </row>
    <row r="2519" spans="16:22" x14ac:dyDescent="0.25">
      <c r="P2519" s="147" t="s">
        <v>830</v>
      </c>
      <c r="Q2519" s="147">
        <v>196</v>
      </c>
      <c r="R2519" s="147"/>
      <c r="S2519" s="147" t="s">
        <v>1112</v>
      </c>
      <c r="T2519" s="147">
        <v>0</v>
      </c>
      <c r="U2519" s="147" t="s">
        <v>1113</v>
      </c>
      <c r="V2519" s="147" t="s">
        <v>3053</v>
      </c>
    </row>
    <row r="2520" spans="16:22" x14ac:dyDescent="0.25">
      <c r="P2520" s="147" t="s">
        <v>830</v>
      </c>
      <c r="Q2520" s="147">
        <v>196</v>
      </c>
      <c r="R2520" s="147"/>
      <c r="S2520" s="147" t="s">
        <v>1114</v>
      </c>
      <c r="T2520" s="147">
        <v>0</v>
      </c>
      <c r="U2520" s="147" t="s">
        <v>1115</v>
      </c>
      <c r="V2520" s="147" t="s">
        <v>3053</v>
      </c>
    </row>
    <row r="2521" spans="16:22" x14ac:dyDescent="0.25">
      <c r="P2521" s="147" t="s">
        <v>830</v>
      </c>
      <c r="Q2521" s="147">
        <v>196</v>
      </c>
      <c r="R2521" s="147"/>
      <c r="S2521" s="147" t="s">
        <v>2566</v>
      </c>
      <c r="T2521" s="147">
        <v>0</v>
      </c>
      <c r="U2521" s="147" t="s">
        <v>2567</v>
      </c>
      <c r="V2521" s="147" t="s">
        <v>3053</v>
      </c>
    </row>
    <row r="2522" spans="16:22" x14ac:dyDescent="0.25">
      <c r="P2522" s="147" t="s">
        <v>830</v>
      </c>
      <c r="Q2522" s="147">
        <v>196</v>
      </c>
      <c r="R2522" s="147"/>
      <c r="S2522" s="147" t="s">
        <v>1116</v>
      </c>
      <c r="T2522" s="147">
        <v>0</v>
      </c>
      <c r="U2522" s="147" t="s">
        <v>1117</v>
      </c>
      <c r="V2522" s="147" t="s">
        <v>3053</v>
      </c>
    </row>
    <row r="2523" spans="16:22" x14ac:dyDescent="0.25">
      <c r="P2523" s="147" t="s">
        <v>830</v>
      </c>
      <c r="Q2523" s="147">
        <v>196</v>
      </c>
      <c r="R2523" s="147"/>
      <c r="S2523" s="147" t="s">
        <v>1118</v>
      </c>
      <c r="T2523" s="147">
        <v>0</v>
      </c>
      <c r="U2523" s="147" t="s">
        <v>1119</v>
      </c>
      <c r="V2523" s="147" t="s">
        <v>3053</v>
      </c>
    </row>
    <row r="2524" spans="16:22" x14ac:dyDescent="0.25">
      <c r="P2524" s="147" t="s">
        <v>830</v>
      </c>
      <c r="Q2524" s="147">
        <v>196</v>
      </c>
      <c r="R2524" s="147"/>
      <c r="S2524" s="147" t="s">
        <v>3066</v>
      </c>
      <c r="T2524" s="147">
        <v>0</v>
      </c>
      <c r="U2524" s="147" t="s">
        <v>3067</v>
      </c>
      <c r="V2524" s="147" t="s">
        <v>3053</v>
      </c>
    </row>
    <row r="2525" spans="16:22" x14ac:dyDescent="0.25">
      <c r="P2525" s="147" t="s">
        <v>830</v>
      </c>
      <c r="Q2525" s="147">
        <v>196</v>
      </c>
      <c r="R2525" s="147"/>
      <c r="S2525" s="147" t="s">
        <v>2311</v>
      </c>
      <c r="T2525" s="147">
        <v>0</v>
      </c>
      <c r="U2525" s="147" t="s">
        <v>2312</v>
      </c>
      <c r="V2525" s="147" t="s">
        <v>3053</v>
      </c>
    </row>
    <row r="2526" spans="16:22" x14ac:dyDescent="0.25">
      <c r="P2526" s="147" t="s">
        <v>830</v>
      </c>
      <c r="Q2526" s="147">
        <v>196</v>
      </c>
      <c r="R2526" s="147"/>
      <c r="S2526" s="147" t="s">
        <v>1120</v>
      </c>
      <c r="T2526" s="147">
        <v>0</v>
      </c>
      <c r="U2526" s="147" t="s">
        <v>1121</v>
      </c>
      <c r="V2526" s="147" t="s">
        <v>3053</v>
      </c>
    </row>
    <row r="2527" spans="16:22" x14ac:dyDescent="0.25">
      <c r="P2527" s="147" t="s">
        <v>830</v>
      </c>
      <c r="Q2527" s="147">
        <v>196</v>
      </c>
      <c r="R2527" s="147"/>
      <c r="S2527" s="147" t="s">
        <v>1122</v>
      </c>
      <c r="T2527" s="147">
        <v>0</v>
      </c>
      <c r="U2527" s="147" t="s">
        <v>1123</v>
      </c>
      <c r="V2527" s="147" t="s">
        <v>3053</v>
      </c>
    </row>
    <row r="2528" spans="16:22" x14ac:dyDescent="0.25">
      <c r="P2528" s="147" t="s">
        <v>830</v>
      </c>
      <c r="Q2528" s="147">
        <v>196</v>
      </c>
      <c r="R2528" s="147"/>
      <c r="S2528" s="147" t="s">
        <v>1124</v>
      </c>
      <c r="T2528" s="147">
        <v>0</v>
      </c>
      <c r="U2528" s="147" t="s">
        <v>1125</v>
      </c>
      <c r="V2528" s="147" t="s">
        <v>3053</v>
      </c>
    </row>
    <row r="2529" spans="16:22" x14ac:dyDescent="0.25">
      <c r="P2529" s="147" t="s">
        <v>830</v>
      </c>
      <c r="Q2529" s="147">
        <v>196</v>
      </c>
      <c r="R2529" s="147"/>
      <c r="S2529" s="147" t="s">
        <v>1126</v>
      </c>
      <c r="T2529" s="147">
        <v>0</v>
      </c>
      <c r="U2529" s="147" t="s">
        <v>1127</v>
      </c>
      <c r="V2529" s="147" t="s">
        <v>3053</v>
      </c>
    </row>
    <row r="2530" spans="16:22" x14ac:dyDescent="0.25">
      <c r="P2530" s="147" t="s">
        <v>830</v>
      </c>
      <c r="Q2530" s="147">
        <v>196</v>
      </c>
      <c r="R2530" s="147"/>
      <c r="S2530" s="147" t="s">
        <v>2568</v>
      </c>
      <c r="T2530" s="147">
        <v>0</v>
      </c>
      <c r="U2530" s="147" t="s">
        <v>2569</v>
      </c>
      <c r="V2530" s="147" t="s">
        <v>3053</v>
      </c>
    </row>
    <row r="2531" spans="16:22" x14ac:dyDescent="0.25">
      <c r="P2531" s="147" t="s">
        <v>830</v>
      </c>
      <c r="Q2531" s="147">
        <v>196</v>
      </c>
      <c r="R2531" s="147"/>
      <c r="S2531" s="147" t="s">
        <v>1128</v>
      </c>
      <c r="T2531" s="147">
        <v>0</v>
      </c>
      <c r="U2531" s="147" t="s">
        <v>1129</v>
      </c>
      <c r="V2531" s="147" t="s">
        <v>3053</v>
      </c>
    </row>
    <row r="2532" spans="16:22" x14ac:dyDescent="0.25">
      <c r="P2532" s="147" t="s">
        <v>830</v>
      </c>
      <c r="Q2532" s="147">
        <v>196</v>
      </c>
      <c r="R2532" s="147"/>
      <c r="S2532" s="147" t="s">
        <v>2823</v>
      </c>
      <c r="T2532" s="147">
        <v>0</v>
      </c>
      <c r="U2532" s="147" t="s">
        <v>2824</v>
      </c>
      <c r="V2532" s="147" t="s">
        <v>3053</v>
      </c>
    </row>
    <row r="2533" spans="16:22" x14ac:dyDescent="0.25">
      <c r="P2533" s="147" t="s">
        <v>830</v>
      </c>
      <c r="Q2533" s="147">
        <v>196</v>
      </c>
      <c r="R2533" s="147"/>
      <c r="S2533" s="147" t="s">
        <v>2825</v>
      </c>
      <c r="T2533" s="147">
        <v>0</v>
      </c>
      <c r="U2533" s="147" t="s">
        <v>2826</v>
      </c>
      <c r="V2533" s="147" t="s">
        <v>3053</v>
      </c>
    </row>
    <row r="2534" spans="16:22" x14ac:dyDescent="0.25">
      <c r="P2534" s="147" t="s">
        <v>830</v>
      </c>
      <c r="Q2534" s="147">
        <v>196</v>
      </c>
      <c r="R2534" s="147"/>
      <c r="S2534" s="147" t="s">
        <v>2827</v>
      </c>
      <c r="T2534" s="147">
        <v>0</v>
      </c>
      <c r="U2534" s="147" t="s">
        <v>2828</v>
      </c>
      <c r="V2534" s="147" t="s">
        <v>3053</v>
      </c>
    </row>
    <row r="2535" spans="16:22" x14ac:dyDescent="0.25">
      <c r="P2535" s="147" t="s">
        <v>830</v>
      </c>
      <c r="Q2535" s="147">
        <v>196</v>
      </c>
      <c r="R2535" s="147"/>
      <c r="S2535" s="147" t="s">
        <v>2829</v>
      </c>
      <c r="T2535" s="147">
        <v>0</v>
      </c>
      <c r="U2535" s="147" t="s">
        <v>2830</v>
      </c>
      <c r="V2535" s="147" t="s">
        <v>3053</v>
      </c>
    </row>
    <row r="2536" spans="16:22" x14ac:dyDescent="0.25">
      <c r="P2536" s="147" t="s">
        <v>830</v>
      </c>
      <c r="Q2536" s="147">
        <v>196</v>
      </c>
      <c r="R2536" s="147"/>
      <c r="S2536" s="147" t="s">
        <v>2831</v>
      </c>
      <c r="T2536" s="147">
        <v>0</v>
      </c>
      <c r="U2536" s="147" t="s">
        <v>2832</v>
      </c>
      <c r="V2536" s="147" t="s">
        <v>3053</v>
      </c>
    </row>
    <row r="2537" spans="16:22" x14ac:dyDescent="0.25">
      <c r="P2537" s="147" t="s">
        <v>830</v>
      </c>
      <c r="Q2537" s="147">
        <v>196</v>
      </c>
      <c r="R2537" s="147"/>
      <c r="S2537" s="147" t="s">
        <v>1130</v>
      </c>
      <c r="T2537" s="147">
        <v>0</v>
      </c>
      <c r="U2537" s="147" t="s">
        <v>1131</v>
      </c>
      <c r="V2537" s="147" t="s">
        <v>3053</v>
      </c>
    </row>
    <row r="2538" spans="16:22" x14ac:dyDescent="0.25">
      <c r="P2538" s="147" t="s">
        <v>830</v>
      </c>
      <c r="Q2538" s="147">
        <v>196</v>
      </c>
      <c r="R2538" s="147"/>
      <c r="S2538" s="147" t="s">
        <v>1132</v>
      </c>
      <c r="T2538" s="147">
        <v>0</v>
      </c>
      <c r="U2538" s="147" t="s">
        <v>1133</v>
      </c>
      <c r="V2538" s="147" t="s">
        <v>3053</v>
      </c>
    </row>
    <row r="2539" spans="16:22" x14ac:dyDescent="0.25">
      <c r="P2539" s="147" t="s">
        <v>830</v>
      </c>
      <c r="Q2539" s="147">
        <v>196</v>
      </c>
      <c r="R2539" s="147"/>
      <c r="S2539" s="147" t="s">
        <v>1134</v>
      </c>
      <c r="T2539" s="147">
        <v>0</v>
      </c>
      <c r="U2539" s="147" t="s">
        <v>1135</v>
      </c>
      <c r="V2539" s="147" t="s">
        <v>3053</v>
      </c>
    </row>
    <row r="2540" spans="16:22" x14ac:dyDescent="0.25">
      <c r="P2540" s="147" t="s">
        <v>830</v>
      </c>
      <c r="Q2540" s="147">
        <v>196</v>
      </c>
      <c r="R2540" s="147"/>
      <c r="S2540" s="147" t="s">
        <v>1136</v>
      </c>
      <c r="T2540" s="147">
        <v>0</v>
      </c>
      <c r="U2540" s="147" t="s">
        <v>1137</v>
      </c>
      <c r="V2540" s="147" t="s">
        <v>3053</v>
      </c>
    </row>
    <row r="2541" spans="16:22" x14ac:dyDescent="0.25">
      <c r="P2541" s="147" t="s">
        <v>830</v>
      </c>
      <c r="Q2541" s="147">
        <v>196</v>
      </c>
      <c r="R2541" s="147"/>
      <c r="S2541" s="147" t="s">
        <v>3068</v>
      </c>
      <c r="T2541" s="147">
        <v>0</v>
      </c>
      <c r="U2541" s="147" t="s">
        <v>3069</v>
      </c>
      <c r="V2541" s="147" t="s">
        <v>3053</v>
      </c>
    </row>
    <row r="2542" spans="16:22" x14ac:dyDescent="0.25">
      <c r="P2542" s="147" t="s">
        <v>830</v>
      </c>
      <c r="Q2542" s="147">
        <v>196</v>
      </c>
      <c r="R2542" s="147"/>
      <c r="S2542" s="147" t="s">
        <v>3070</v>
      </c>
      <c r="T2542" s="147">
        <v>0</v>
      </c>
      <c r="U2542" s="147" t="s">
        <v>3071</v>
      </c>
      <c r="V2542" s="147" t="s">
        <v>3053</v>
      </c>
    </row>
    <row r="2543" spans="16:22" x14ac:dyDescent="0.25">
      <c r="P2543" s="147" t="s">
        <v>830</v>
      </c>
      <c r="Q2543" s="147">
        <v>196</v>
      </c>
      <c r="R2543" s="147"/>
      <c r="S2543" s="147" t="s">
        <v>3072</v>
      </c>
      <c r="T2543" s="147">
        <v>0</v>
      </c>
      <c r="U2543" s="147" t="s">
        <v>3073</v>
      </c>
      <c r="V2543" s="147" t="s">
        <v>3053</v>
      </c>
    </row>
    <row r="2544" spans="16:22" x14ac:dyDescent="0.25">
      <c r="P2544" s="147" t="s">
        <v>830</v>
      </c>
      <c r="Q2544" s="147">
        <v>196</v>
      </c>
      <c r="R2544" s="147"/>
      <c r="S2544" s="147" t="s">
        <v>3074</v>
      </c>
      <c r="T2544" s="147">
        <v>0</v>
      </c>
      <c r="U2544" s="147" t="s">
        <v>3075</v>
      </c>
      <c r="V2544" s="147" t="s">
        <v>3053</v>
      </c>
    </row>
    <row r="2545" spans="16:22" x14ac:dyDescent="0.25">
      <c r="P2545" s="147" t="s">
        <v>830</v>
      </c>
      <c r="Q2545" s="147">
        <v>196</v>
      </c>
      <c r="R2545" s="147"/>
      <c r="S2545" s="147" t="s">
        <v>3076</v>
      </c>
      <c r="T2545" s="147">
        <v>0</v>
      </c>
      <c r="U2545" s="147" t="s">
        <v>3077</v>
      </c>
      <c r="V2545" s="147" t="s">
        <v>3053</v>
      </c>
    </row>
    <row r="2546" spans="16:22" x14ac:dyDescent="0.25">
      <c r="P2546" s="147" t="s">
        <v>830</v>
      </c>
      <c r="Q2546" s="147">
        <v>196</v>
      </c>
      <c r="R2546" s="147"/>
      <c r="S2546" s="147" t="s">
        <v>3078</v>
      </c>
      <c r="T2546" s="147">
        <v>0</v>
      </c>
      <c r="U2546" s="147" t="s">
        <v>3079</v>
      </c>
      <c r="V2546" s="147" t="s">
        <v>3053</v>
      </c>
    </row>
    <row r="2547" spans="16:22" x14ac:dyDescent="0.25">
      <c r="P2547" s="147" t="s">
        <v>830</v>
      </c>
      <c r="Q2547" s="147">
        <v>196</v>
      </c>
      <c r="R2547" s="147"/>
      <c r="S2547" s="147" t="s">
        <v>3080</v>
      </c>
      <c r="T2547" s="147">
        <v>0</v>
      </c>
      <c r="U2547" s="147" t="s">
        <v>3081</v>
      </c>
      <c r="V2547" s="147" t="s">
        <v>3053</v>
      </c>
    </row>
    <row r="2548" spans="16:22" x14ac:dyDescent="0.25">
      <c r="P2548" s="147" t="s">
        <v>830</v>
      </c>
      <c r="Q2548" s="147">
        <v>196</v>
      </c>
      <c r="R2548" s="147"/>
      <c r="S2548" s="147" t="s">
        <v>3082</v>
      </c>
      <c r="T2548" s="147">
        <v>0</v>
      </c>
      <c r="U2548" s="147" t="s">
        <v>3083</v>
      </c>
      <c r="V2548" s="147" t="s">
        <v>3053</v>
      </c>
    </row>
    <row r="2549" spans="16:22" x14ac:dyDescent="0.25">
      <c r="P2549" s="147" t="s">
        <v>830</v>
      </c>
      <c r="Q2549" s="147">
        <v>196</v>
      </c>
      <c r="R2549" s="147"/>
      <c r="S2549" s="147" t="s">
        <v>3084</v>
      </c>
      <c r="T2549" s="147">
        <v>0</v>
      </c>
      <c r="U2549" s="147" t="s">
        <v>3085</v>
      </c>
      <c r="V2549" s="147" t="s">
        <v>3053</v>
      </c>
    </row>
    <row r="2550" spans="16:22" x14ac:dyDescent="0.25">
      <c r="P2550" s="147" t="s">
        <v>830</v>
      </c>
      <c r="Q2550" s="147">
        <v>196</v>
      </c>
      <c r="R2550" s="147"/>
      <c r="S2550" s="147" t="s">
        <v>3086</v>
      </c>
      <c r="T2550" s="147">
        <v>0</v>
      </c>
      <c r="U2550" s="147" t="s">
        <v>3087</v>
      </c>
      <c r="V2550" s="147" t="s">
        <v>3053</v>
      </c>
    </row>
    <row r="2551" spans="16:22" x14ac:dyDescent="0.25">
      <c r="P2551" s="147" t="s">
        <v>830</v>
      </c>
      <c r="Q2551" s="147">
        <v>196</v>
      </c>
      <c r="R2551" s="147"/>
      <c r="S2551" s="147" t="s">
        <v>1138</v>
      </c>
      <c r="T2551" s="147">
        <v>0</v>
      </c>
      <c r="U2551" s="147" t="s">
        <v>1139</v>
      </c>
      <c r="V2551" s="147" t="s">
        <v>3053</v>
      </c>
    </row>
    <row r="2552" spans="16:22" x14ac:dyDescent="0.25">
      <c r="P2552" s="147" t="s">
        <v>830</v>
      </c>
      <c r="Q2552" s="147">
        <v>196</v>
      </c>
      <c r="R2552" s="147"/>
      <c r="S2552" s="147" t="s">
        <v>1140</v>
      </c>
      <c r="T2552" s="147">
        <v>0</v>
      </c>
      <c r="U2552" s="147" t="s">
        <v>1141</v>
      </c>
      <c r="V2552" s="147" t="s">
        <v>3053</v>
      </c>
    </row>
    <row r="2553" spans="16:22" x14ac:dyDescent="0.25">
      <c r="P2553" s="147" t="s">
        <v>830</v>
      </c>
      <c r="Q2553" s="147">
        <v>196</v>
      </c>
      <c r="R2553" s="147"/>
      <c r="S2553" s="147" t="s">
        <v>1142</v>
      </c>
      <c r="T2553" s="147">
        <v>0</v>
      </c>
      <c r="U2553" s="147" t="s">
        <v>1143</v>
      </c>
      <c r="V2553" s="147" t="s">
        <v>3053</v>
      </c>
    </row>
    <row r="2554" spans="16:22" x14ac:dyDescent="0.25">
      <c r="P2554" s="147" t="s">
        <v>830</v>
      </c>
      <c r="Q2554" s="147">
        <v>196</v>
      </c>
      <c r="R2554" s="147"/>
      <c r="S2554" s="147" t="s">
        <v>1144</v>
      </c>
      <c r="T2554" s="147">
        <v>0</v>
      </c>
      <c r="U2554" s="147" t="s">
        <v>1145</v>
      </c>
      <c r="V2554" s="147" t="s">
        <v>3053</v>
      </c>
    </row>
    <row r="2555" spans="16:22" x14ac:dyDescent="0.25">
      <c r="P2555" s="147" t="s">
        <v>830</v>
      </c>
      <c r="Q2555" s="147">
        <v>196</v>
      </c>
      <c r="R2555" s="147"/>
      <c r="S2555" s="147" t="s">
        <v>1146</v>
      </c>
      <c r="T2555" s="147">
        <v>0</v>
      </c>
      <c r="U2555" s="147" t="s">
        <v>1147</v>
      </c>
      <c r="V2555" s="147" t="s">
        <v>3053</v>
      </c>
    </row>
    <row r="2556" spans="16:22" x14ac:dyDescent="0.25">
      <c r="P2556" s="147" t="s">
        <v>830</v>
      </c>
      <c r="Q2556" s="147">
        <v>196</v>
      </c>
      <c r="R2556" s="147"/>
      <c r="S2556" s="147" t="s">
        <v>1148</v>
      </c>
      <c r="T2556" s="147">
        <v>0</v>
      </c>
      <c r="U2556" s="147" t="s">
        <v>1149</v>
      </c>
      <c r="V2556" s="147" t="s">
        <v>3053</v>
      </c>
    </row>
    <row r="2557" spans="16:22" x14ac:dyDescent="0.25">
      <c r="P2557" s="147" t="s">
        <v>830</v>
      </c>
      <c r="Q2557" s="147">
        <v>196</v>
      </c>
      <c r="R2557" s="147"/>
      <c r="S2557" s="147" t="s">
        <v>1150</v>
      </c>
      <c r="T2557" s="147">
        <v>0</v>
      </c>
      <c r="U2557" s="147" t="s">
        <v>1151</v>
      </c>
      <c r="V2557" s="147" t="s">
        <v>3053</v>
      </c>
    </row>
    <row r="2558" spans="16:22" x14ac:dyDescent="0.25">
      <c r="P2558" s="147" t="s">
        <v>830</v>
      </c>
      <c r="Q2558" s="147">
        <v>196</v>
      </c>
      <c r="R2558" s="147"/>
      <c r="S2558" s="147" t="s">
        <v>1152</v>
      </c>
      <c r="T2558" s="147">
        <v>0</v>
      </c>
      <c r="U2558" s="147" t="s">
        <v>1153</v>
      </c>
      <c r="V2558" s="147" t="s">
        <v>3053</v>
      </c>
    </row>
    <row r="2559" spans="16:22" x14ac:dyDescent="0.25">
      <c r="P2559" s="147" t="s">
        <v>830</v>
      </c>
      <c r="Q2559" s="147">
        <v>196</v>
      </c>
      <c r="R2559" s="147"/>
      <c r="S2559" s="147" t="s">
        <v>1154</v>
      </c>
      <c r="T2559" s="147">
        <v>0</v>
      </c>
      <c r="U2559" s="147" t="s">
        <v>1155</v>
      </c>
      <c r="V2559" s="147" t="s">
        <v>3053</v>
      </c>
    </row>
    <row r="2560" spans="16:22" x14ac:dyDescent="0.25">
      <c r="P2560" s="147" t="s">
        <v>830</v>
      </c>
      <c r="Q2560" s="147">
        <v>196</v>
      </c>
      <c r="R2560" s="147"/>
      <c r="S2560" s="147" t="s">
        <v>1156</v>
      </c>
      <c r="T2560" s="147">
        <v>0</v>
      </c>
      <c r="U2560" s="147" t="s">
        <v>1157</v>
      </c>
      <c r="V2560" s="147" t="s">
        <v>3053</v>
      </c>
    </row>
    <row r="2561" spans="16:22" x14ac:dyDescent="0.25">
      <c r="P2561" s="147" t="s">
        <v>830</v>
      </c>
      <c r="Q2561" s="147">
        <v>196</v>
      </c>
      <c r="R2561" s="147"/>
      <c r="S2561" s="147" t="s">
        <v>1158</v>
      </c>
      <c r="T2561" s="147">
        <v>0</v>
      </c>
      <c r="U2561" s="147" t="s">
        <v>1159</v>
      </c>
      <c r="V2561" s="147" t="s">
        <v>3053</v>
      </c>
    </row>
    <row r="2562" spans="16:22" x14ac:dyDescent="0.25">
      <c r="P2562" s="147" t="s">
        <v>830</v>
      </c>
      <c r="Q2562" s="147">
        <v>196</v>
      </c>
      <c r="R2562" s="147"/>
      <c r="S2562" s="147" t="s">
        <v>1160</v>
      </c>
      <c r="T2562" s="147">
        <v>0</v>
      </c>
      <c r="U2562" s="147" t="s">
        <v>1161</v>
      </c>
      <c r="V2562" s="147" t="s">
        <v>3053</v>
      </c>
    </row>
    <row r="2563" spans="16:22" x14ac:dyDescent="0.25">
      <c r="P2563" s="147" t="s">
        <v>830</v>
      </c>
      <c r="Q2563" s="147">
        <v>196</v>
      </c>
      <c r="R2563" s="147"/>
      <c r="S2563" s="147" t="s">
        <v>1162</v>
      </c>
      <c r="T2563" s="147">
        <v>0</v>
      </c>
      <c r="U2563" s="147" t="s">
        <v>1163</v>
      </c>
      <c r="V2563" s="147" t="s">
        <v>3053</v>
      </c>
    </row>
    <row r="2564" spans="16:22" x14ac:dyDescent="0.25">
      <c r="P2564" s="147" t="s">
        <v>830</v>
      </c>
      <c r="Q2564" s="147">
        <v>196</v>
      </c>
      <c r="R2564" s="147"/>
      <c r="S2564" s="147" t="s">
        <v>1164</v>
      </c>
      <c r="T2564" s="147">
        <v>0</v>
      </c>
      <c r="U2564" s="147" t="s">
        <v>1165</v>
      </c>
      <c r="V2564" s="147" t="s">
        <v>3053</v>
      </c>
    </row>
    <row r="2565" spans="16:22" x14ac:dyDescent="0.25">
      <c r="P2565" s="147" t="s">
        <v>830</v>
      </c>
      <c r="Q2565" s="147">
        <v>196</v>
      </c>
      <c r="R2565" s="147"/>
      <c r="S2565" s="147" t="s">
        <v>1166</v>
      </c>
      <c r="T2565" s="147">
        <v>0</v>
      </c>
      <c r="U2565" s="147" t="s">
        <v>1167</v>
      </c>
      <c r="V2565" s="147" t="s">
        <v>3053</v>
      </c>
    </row>
    <row r="2566" spans="16:22" x14ac:dyDescent="0.25">
      <c r="P2566" s="147" t="s">
        <v>830</v>
      </c>
      <c r="Q2566" s="147">
        <v>196</v>
      </c>
      <c r="R2566" s="147"/>
      <c r="S2566" s="147" t="s">
        <v>1168</v>
      </c>
      <c r="T2566" s="147">
        <v>0</v>
      </c>
      <c r="U2566" s="147" t="s">
        <v>1169</v>
      </c>
      <c r="V2566" s="147" t="s">
        <v>3053</v>
      </c>
    </row>
    <row r="2567" spans="16:22" x14ac:dyDescent="0.25">
      <c r="P2567" s="147" t="s">
        <v>830</v>
      </c>
      <c r="Q2567" s="147">
        <v>196</v>
      </c>
      <c r="R2567" s="147"/>
      <c r="S2567" s="147" t="s">
        <v>1170</v>
      </c>
      <c r="T2567" s="147">
        <v>0</v>
      </c>
      <c r="U2567" s="147" t="s">
        <v>1171</v>
      </c>
      <c r="V2567" s="147" t="s">
        <v>3053</v>
      </c>
    </row>
    <row r="2568" spans="16:22" x14ac:dyDescent="0.25">
      <c r="P2568" s="147" t="s">
        <v>830</v>
      </c>
      <c r="Q2568" s="147">
        <v>196</v>
      </c>
      <c r="R2568" s="147"/>
      <c r="S2568" s="147" t="s">
        <v>1172</v>
      </c>
      <c r="T2568" s="147">
        <v>0</v>
      </c>
      <c r="U2568" s="147" t="s">
        <v>1173</v>
      </c>
      <c r="V2568" s="147" t="s">
        <v>3053</v>
      </c>
    </row>
    <row r="2569" spans="16:22" x14ac:dyDescent="0.25">
      <c r="P2569" s="147" t="s">
        <v>830</v>
      </c>
      <c r="Q2569" s="147">
        <v>196</v>
      </c>
      <c r="R2569" s="147"/>
      <c r="S2569" s="147" t="s">
        <v>1174</v>
      </c>
      <c r="T2569" s="147">
        <v>0</v>
      </c>
      <c r="U2569" s="147" t="s">
        <v>1175</v>
      </c>
      <c r="V2569" s="147" t="s">
        <v>3053</v>
      </c>
    </row>
    <row r="2570" spans="16:22" x14ac:dyDescent="0.25">
      <c r="P2570" s="147" t="s">
        <v>830</v>
      </c>
      <c r="Q2570" s="147">
        <v>196</v>
      </c>
      <c r="R2570" s="147"/>
      <c r="S2570" s="147" t="s">
        <v>1176</v>
      </c>
      <c r="T2570" s="147">
        <v>0</v>
      </c>
      <c r="U2570" s="147" t="s">
        <v>1177</v>
      </c>
      <c r="V2570" s="147" t="s">
        <v>3053</v>
      </c>
    </row>
    <row r="2571" spans="16:22" x14ac:dyDescent="0.25">
      <c r="P2571" s="147" t="s">
        <v>830</v>
      </c>
      <c r="Q2571" s="147">
        <v>196</v>
      </c>
      <c r="R2571" s="147"/>
      <c r="S2571" s="147" t="s">
        <v>1178</v>
      </c>
      <c r="T2571" s="147">
        <v>0</v>
      </c>
      <c r="U2571" s="147" t="s">
        <v>1179</v>
      </c>
      <c r="V2571" s="147" t="s">
        <v>3053</v>
      </c>
    </row>
    <row r="2572" spans="16:22" x14ac:dyDescent="0.25">
      <c r="P2572" s="147" t="s">
        <v>830</v>
      </c>
      <c r="Q2572" s="147">
        <v>196</v>
      </c>
      <c r="R2572" s="147"/>
      <c r="S2572" s="147" t="s">
        <v>1180</v>
      </c>
      <c r="T2572" s="147">
        <v>0</v>
      </c>
      <c r="U2572" s="147" t="s">
        <v>1181</v>
      </c>
      <c r="V2572" s="147" t="s">
        <v>3053</v>
      </c>
    </row>
    <row r="2573" spans="16:22" x14ac:dyDescent="0.25">
      <c r="P2573" s="147" t="s">
        <v>830</v>
      </c>
      <c r="Q2573" s="147">
        <v>196</v>
      </c>
      <c r="R2573" s="147"/>
      <c r="S2573" s="147" t="s">
        <v>1182</v>
      </c>
      <c r="T2573" s="147">
        <v>0</v>
      </c>
      <c r="U2573" s="147" t="s">
        <v>1183</v>
      </c>
      <c r="V2573" s="147" t="s">
        <v>3053</v>
      </c>
    </row>
    <row r="2574" spans="16:22" x14ac:dyDescent="0.25">
      <c r="P2574" s="147" t="s">
        <v>830</v>
      </c>
      <c r="Q2574" s="147">
        <v>196</v>
      </c>
      <c r="R2574" s="147"/>
      <c r="S2574" s="147" t="s">
        <v>1184</v>
      </c>
      <c r="T2574" s="147">
        <v>0</v>
      </c>
      <c r="U2574" s="147" t="s">
        <v>1185</v>
      </c>
      <c r="V2574" s="147" t="s">
        <v>3053</v>
      </c>
    </row>
    <row r="2575" spans="16:22" x14ac:dyDescent="0.25">
      <c r="P2575" s="147" t="s">
        <v>830</v>
      </c>
      <c r="Q2575" s="147">
        <v>196</v>
      </c>
      <c r="R2575" s="147"/>
      <c r="S2575" s="147" t="s">
        <v>1186</v>
      </c>
      <c r="T2575" s="147">
        <v>0</v>
      </c>
      <c r="U2575" s="147" t="s">
        <v>1187</v>
      </c>
      <c r="V2575" s="147" t="s">
        <v>3053</v>
      </c>
    </row>
    <row r="2576" spans="16:22" x14ac:dyDescent="0.25">
      <c r="P2576" s="147" t="s">
        <v>830</v>
      </c>
      <c r="Q2576" s="147">
        <v>196</v>
      </c>
      <c r="R2576" s="147"/>
      <c r="S2576" s="147" t="s">
        <v>1188</v>
      </c>
      <c r="T2576" s="147">
        <v>0</v>
      </c>
      <c r="U2576" s="147" t="s">
        <v>1189</v>
      </c>
      <c r="V2576" s="147" t="s">
        <v>3053</v>
      </c>
    </row>
    <row r="2577" spans="16:22" x14ac:dyDescent="0.25">
      <c r="P2577" s="147" t="s">
        <v>830</v>
      </c>
      <c r="Q2577" s="147">
        <v>196</v>
      </c>
      <c r="R2577" s="147"/>
      <c r="S2577" s="147" t="s">
        <v>1190</v>
      </c>
      <c r="T2577" s="147">
        <v>0</v>
      </c>
      <c r="U2577" s="147" t="s">
        <v>1191</v>
      </c>
      <c r="V2577" s="147" t="s">
        <v>3053</v>
      </c>
    </row>
    <row r="2578" spans="16:22" x14ac:dyDescent="0.25">
      <c r="P2578" s="147" t="s">
        <v>830</v>
      </c>
      <c r="Q2578" s="147">
        <v>196</v>
      </c>
      <c r="R2578" s="147"/>
      <c r="S2578" s="147" t="s">
        <v>2572</v>
      </c>
      <c r="T2578" s="147">
        <v>0</v>
      </c>
      <c r="U2578" s="147" t="s">
        <v>2573</v>
      </c>
      <c r="V2578" s="147" t="s">
        <v>3053</v>
      </c>
    </row>
    <row r="2579" spans="16:22" x14ac:dyDescent="0.25">
      <c r="P2579" s="147" t="s">
        <v>830</v>
      </c>
      <c r="Q2579" s="147">
        <v>196</v>
      </c>
      <c r="R2579" s="147"/>
      <c r="S2579" s="147" t="s">
        <v>2574</v>
      </c>
      <c r="T2579" s="147">
        <v>0</v>
      </c>
      <c r="U2579" s="147" t="s">
        <v>2575</v>
      </c>
      <c r="V2579" s="147" t="s">
        <v>3053</v>
      </c>
    </row>
    <row r="2580" spans="16:22" x14ac:dyDescent="0.25">
      <c r="P2580" s="147" t="s">
        <v>830</v>
      </c>
      <c r="Q2580" s="147">
        <v>196</v>
      </c>
      <c r="R2580" s="147"/>
      <c r="S2580" s="147" t="s">
        <v>2576</v>
      </c>
      <c r="T2580" s="147">
        <v>0</v>
      </c>
      <c r="U2580" s="147" t="s">
        <v>2577</v>
      </c>
      <c r="V2580" s="147" t="s">
        <v>3053</v>
      </c>
    </row>
    <row r="2581" spans="16:22" x14ac:dyDescent="0.25">
      <c r="P2581" s="147" t="s">
        <v>830</v>
      </c>
      <c r="Q2581" s="147">
        <v>196</v>
      </c>
      <c r="R2581" s="147"/>
      <c r="S2581" s="147" t="s">
        <v>2578</v>
      </c>
      <c r="T2581" s="147">
        <v>0</v>
      </c>
      <c r="U2581" s="147" t="s">
        <v>2579</v>
      </c>
      <c r="V2581" s="147" t="s">
        <v>3053</v>
      </c>
    </row>
    <row r="2582" spans="16:22" x14ac:dyDescent="0.25">
      <c r="P2582" s="147" t="s">
        <v>830</v>
      </c>
      <c r="Q2582" s="147">
        <v>196</v>
      </c>
      <c r="R2582" s="147"/>
      <c r="S2582" s="147" t="s">
        <v>2580</v>
      </c>
      <c r="T2582" s="147">
        <v>0</v>
      </c>
      <c r="U2582" s="147" t="s">
        <v>2581</v>
      </c>
      <c r="V2582" s="147" t="s">
        <v>3053</v>
      </c>
    </row>
    <row r="2583" spans="16:22" x14ac:dyDescent="0.25">
      <c r="P2583" s="147" t="s">
        <v>830</v>
      </c>
      <c r="Q2583" s="147">
        <v>196</v>
      </c>
      <c r="R2583" s="147"/>
      <c r="S2583" s="147" t="s">
        <v>2582</v>
      </c>
      <c r="T2583" s="147">
        <v>0</v>
      </c>
      <c r="U2583" s="147" t="s">
        <v>2583</v>
      </c>
      <c r="V2583" s="147" t="s">
        <v>3053</v>
      </c>
    </row>
    <row r="2584" spans="16:22" x14ac:dyDescent="0.25">
      <c r="P2584" s="147" t="s">
        <v>830</v>
      </c>
      <c r="Q2584" s="147">
        <v>196</v>
      </c>
      <c r="R2584" s="147"/>
      <c r="S2584" s="147" t="s">
        <v>2584</v>
      </c>
      <c r="T2584" s="147">
        <v>0</v>
      </c>
      <c r="U2584" s="147" t="s">
        <v>2585</v>
      </c>
      <c r="V2584" s="147" t="s">
        <v>3053</v>
      </c>
    </row>
    <row r="2585" spans="16:22" x14ac:dyDescent="0.25">
      <c r="P2585" s="147" t="s">
        <v>830</v>
      </c>
      <c r="Q2585" s="147">
        <v>196</v>
      </c>
      <c r="R2585" s="147"/>
      <c r="S2585" s="147" t="s">
        <v>2586</v>
      </c>
      <c r="T2585" s="147">
        <v>0</v>
      </c>
      <c r="U2585" s="147" t="s">
        <v>2587</v>
      </c>
      <c r="V2585" s="147" t="s">
        <v>3053</v>
      </c>
    </row>
    <row r="2586" spans="16:22" x14ac:dyDescent="0.25">
      <c r="P2586" s="147" t="s">
        <v>830</v>
      </c>
      <c r="Q2586" s="147">
        <v>196</v>
      </c>
      <c r="R2586" s="147"/>
      <c r="S2586" s="147" t="s">
        <v>2588</v>
      </c>
      <c r="T2586" s="147">
        <v>0</v>
      </c>
      <c r="U2586" s="147" t="s">
        <v>2589</v>
      </c>
      <c r="V2586" s="147" t="s">
        <v>3053</v>
      </c>
    </row>
    <row r="2587" spans="16:22" x14ac:dyDescent="0.25">
      <c r="P2587" s="147" t="s">
        <v>830</v>
      </c>
      <c r="Q2587" s="147">
        <v>196</v>
      </c>
      <c r="R2587" s="147"/>
      <c r="S2587" s="147" t="s">
        <v>1192</v>
      </c>
      <c r="T2587" s="147">
        <v>0</v>
      </c>
      <c r="U2587" s="147" t="s">
        <v>1193</v>
      </c>
      <c r="V2587" s="147" t="s">
        <v>3053</v>
      </c>
    </row>
    <row r="2588" spans="16:22" x14ac:dyDescent="0.25">
      <c r="P2588" s="147" t="s">
        <v>830</v>
      </c>
      <c r="Q2588" s="147">
        <v>196</v>
      </c>
      <c r="R2588" s="147"/>
      <c r="S2588" s="147" t="s">
        <v>1194</v>
      </c>
      <c r="T2588" s="147">
        <v>0</v>
      </c>
      <c r="U2588" s="147" t="s">
        <v>1195</v>
      </c>
      <c r="V2588" s="147" t="s">
        <v>3053</v>
      </c>
    </row>
    <row r="2589" spans="16:22" x14ac:dyDescent="0.25">
      <c r="P2589" s="147" t="s">
        <v>830</v>
      </c>
      <c r="Q2589" s="147">
        <v>196</v>
      </c>
      <c r="R2589" s="147"/>
      <c r="S2589" s="147" t="s">
        <v>1196</v>
      </c>
      <c r="T2589" s="147">
        <v>0</v>
      </c>
      <c r="U2589" s="147" t="s">
        <v>1197</v>
      </c>
      <c r="V2589" s="147" t="s">
        <v>3053</v>
      </c>
    </row>
    <row r="2590" spans="16:22" x14ac:dyDescent="0.25">
      <c r="P2590" s="147" t="s">
        <v>830</v>
      </c>
      <c r="Q2590" s="147">
        <v>196</v>
      </c>
      <c r="R2590" s="147"/>
      <c r="S2590" s="147" t="s">
        <v>1198</v>
      </c>
      <c r="T2590" s="147">
        <v>0</v>
      </c>
      <c r="U2590" s="147" t="s">
        <v>1199</v>
      </c>
      <c r="V2590" s="147" t="s">
        <v>3053</v>
      </c>
    </row>
    <row r="2591" spans="16:22" x14ac:dyDescent="0.25">
      <c r="P2591" s="147" t="s">
        <v>830</v>
      </c>
      <c r="Q2591" s="147">
        <v>196</v>
      </c>
      <c r="R2591" s="147"/>
      <c r="S2591" s="147" t="s">
        <v>1200</v>
      </c>
      <c r="T2591" s="147">
        <v>0</v>
      </c>
      <c r="U2591" s="147" t="s">
        <v>1201</v>
      </c>
      <c r="V2591" s="147" t="s">
        <v>3053</v>
      </c>
    </row>
    <row r="2592" spans="16:22" x14ac:dyDescent="0.25">
      <c r="P2592" s="147" t="s">
        <v>830</v>
      </c>
      <c r="Q2592" s="147">
        <v>196</v>
      </c>
      <c r="R2592" s="147"/>
      <c r="S2592" s="147" t="s">
        <v>1202</v>
      </c>
      <c r="T2592" s="147">
        <v>0</v>
      </c>
      <c r="U2592" s="147" t="s">
        <v>1203</v>
      </c>
      <c r="V2592" s="147" t="s">
        <v>3053</v>
      </c>
    </row>
    <row r="2593" spans="16:22" x14ac:dyDescent="0.25">
      <c r="P2593" s="147" t="s">
        <v>830</v>
      </c>
      <c r="Q2593" s="147">
        <v>196</v>
      </c>
      <c r="R2593" s="147"/>
      <c r="S2593" s="147" t="s">
        <v>1204</v>
      </c>
      <c r="T2593" s="147">
        <v>0</v>
      </c>
      <c r="U2593" s="147" t="s">
        <v>1205</v>
      </c>
      <c r="V2593" s="147" t="s">
        <v>3053</v>
      </c>
    </row>
    <row r="2594" spans="16:22" x14ac:dyDescent="0.25">
      <c r="P2594" s="147" t="s">
        <v>830</v>
      </c>
      <c r="Q2594" s="147">
        <v>196</v>
      </c>
      <c r="R2594" s="147"/>
      <c r="S2594" s="147" t="s">
        <v>1206</v>
      </c>
      <c r="T2594" s="147">
        <v>0</v>
      </c>
      <c r="U2594" s="147" t="s">
        <v>1207</v>
      </c>
      <c r="V2594" s="147" t="s">
        <v>3053</v>
      </c>
    </row>
    <row r="2595" spans="16:22" x14ac:dyDescent="0.25">
      <c r="P2595" s="147" t="s">
        <v>830</v>
      </c>
      <c r="Q2595" s="147">
        <v>196</v>
      </c>
      <c r="R2595" s="147"/>
      <c r="S2595" s="147" t="s">
        <v>1208</v>
      </c>
      <c r="T2595" s="147">
        <v>0</v>
      </c>
      <c r="U2595" s="147" t="s">
        <v>1209</v>
      </c>
      <c r="V2595" s="147" t="s">
        <v>3053</v>
      </c>
    </row>
    <row r="2596" spans="16:22" x14ac:dyDescent="0.25">
      <c r="P2596" s="147" t="s">
        <v>830</v>
      </c>
      <c r="Q2596" s="147">
        <v>196</v>
      </c>
      <c r="R2596" s="147"/>
      <c r="S2596" s="147" t="s">
        <v>1210</v>
      </c>
      <c r="T2596" s="147">
        <v>0</v>
      </c>
      <c r="U2596" s="147" t="s">
        <v>1211</v>
      </c>
      <c r="V2596" s="147" t="s">
        <v>3053</v>
      </c>
    </row>
    <row r="2597" spans="16:22" x14ac:dyDescent="0.25">
      <c r="P2597" s="147" t="s">
        <v>830</v>
      </c>
      <c r="Q2597" s="147">
        <v>196</v>
      </c>
      <c r="R2597" s="147"/>
      <c r="S2597" s="147" t="s">
        <v>1216</v>
      </c>
      <c r="T2597" s="147">
        <v>0</v>
      </c>
      <c r="U2597" s="147" t="s">
        <v>1217</v>
      </c>
      <c r="V2597" s="147" t="s">
        <v>3053</v>
      </c>
    </row>
    <row r="2598" spans="16:22" x14ac:dyDescent="0.25">
      <c r="P2598" s="147" t="s">
        <v>830</v>
      </c>
      <c r="Q2598" s="147">
        <v>196</v>
      </c>
      <c r="R2598" s="147"/>
      <c r="S2598" s="147" t="s">
        <v>1218</v>
      </c>
      <c r="T2598" s="147">
        <v>0</v>
      </c>
      <c r="U2598" s="147" t="s">
        <v>1219</v>
      </c>
      <c r="V2598" s="147" t="s">
        <v>3053</v>
      </c>
    </row>
    <row r="2599" spans="16:22" x14ac:dyDescent="0.25">
      <c r="P2599" s="147" t="s">
        <v>830</v>
      </c>
      <c r="Q2599" s="147">
        <v>196</v>
      </c>
      <c r="R2599" s="147"/>
      <c r="S2599" s="147" t="s">
        <v>1220</v>
      </c>
      <c r="T2599" s="147">
        <v>0</v>
      </c>
      <c r="U2599" s="147" t="s">
        <v>1221</v>
      </c>
      <c r="V2599" s="147" t="s">
        <v>3053</v>
      </c>
    </row>
    <row r="2600" spans="16:22" x14ac:dyDescent="0.25">
      <c r="P2600" s="147" t="s">
        <v>830</v>
      </c>
      <c r="Q2600" s="147">
        <v>196</v>
      </c>
      <c r="R2600" s="147"/>
      <c r="S2600" s="147" t="s">
        <v>2590</v>
      </c>
      <c r="T2600" s="147">
        <v>0</v>
      </c>
      <c r="U2600" s="147" t="s">
        <v>2591</v>
      </c>
      <c r="V2600" s="147" t="s">
        <v>3053</v>
      </c>
    </row>
    <row r="2601" spans="16:22" x14ac:dyDescent="0.25">
      <c r="P2601" s="147" t="s">
        <v>830</v>
      </c>
      <c r="Q2601" s="147">
        <v>196</v>
      </c>
      <c r="R2601" s="147"/>
      <c r="S2601" s="147" t="s">
        <v>3088</v>
      </c>
      <c r="T2601" s="147">
        <v>0</v>
      </c>
      <c r="U2601" s="147" t="s">
        <v>3089</v>
      </c>
      <c r="V2601" s="147" t="s">
        <v>3053</v>
      </c>
    </row>
    <row r="2602" spans="16:22" x14ac:dyDescent="0.25">
      <c r="P2602" s="147" t="s">
        <v>830</v>
      </c>
      <c r="Q2602" s="147">
        <v>196</v>
      </c>
      <c r="R2602" s="147"/>
      <c r="S2602" s="147" t="s">
        <v>3090</v>
      </c>
      <c r="T2602" s="147">
        <v>0</v>
      </c>
      <c r="U2602" s="147" t="s">
        <v>3091</v>
      </c>
      <c r="V2602" s="147" t="s">
        <v>3053</v>
      </c>
    </row>
    <row r="2603" spans="16:22" x14ac:dyDescent="0.25">
      <c r="P2603" s="147" t="s">
        <v>830</v>
      </c>
      <c r="Q2603" s="147">
        <v>196</v>
      </c>
      <c r="R2603" s="147"/>
      <c r="S2603" s="147" t="s">
        <v>3092</v>
      </c>
      <c r="T2603" s="147">
        <v>0</v>
      </c>
      <c r="U2603" s="147" t="s">
        <v>3093</v>
      </c>
      <c r="V2603" s="147" t="s">
        <v>3053</v>
      </c>
    </row>
    <row r="2604" spans="16:22" x14ac:dyDescent="0.25">
      <c r="P2604" s="147" t="s">
        <v>830</v>
      </c>
      <c r="Q2604" s="147">
        <v>196</v>
      </c>
      <c r="R2604" s="147"/>
      <c r="S2604" s="147" t="s">
        <v>3094</v>
      </c>
      <c r="T2604" s="147">
        <v>0</v>
      </c>
      <c r="U2604" s="147" t="s">
        <v>3095</v>
      </c>
      <c r="V2604" s="147" t="s">
        <v>3053</v>
      </c>
    </row>
    <row r="2605" spans="16:22" x14ac:dyDescent="0.25">
      <c r="P2605" s="147" t="s">
        <v>830</v>
      </c>
      <c r="Q2605" s="147">
        <v>196</v>
      </c>
      <c r="R2605" s="147"/>
      <c r="S2605" s="147" t="s">
        <v>3096</v>
      </c>
      <c r="T2605" s="147">
        <v>0</v>
      </c>
      <c r="U2605" s="147" t="s">
        <v>3097</v>
      </c>
      <c r="V2605" s="147" t="s">
        <v>3053</v>
      </c>
    </row>
    <row r="2606" spans="16:22" x14ac:dyDescent="0.25">
      <c r="P2606" s="147" t="s">
        <v>830</v>
      </c>
      <c r="Q2606" s="147">
        <v>196</v>
      </c>
      <c r="R2606" s="147"/>
      <c r="S2606" s="147" t="s">
        <v>3098</v>
      </c>
      <c r="T2606" s="147">
        <v>0</v>
      </c>
      <c r="U2606" s="147" t="s">
        <v>3099</v>
      </c>
      <c r="V2606" s="147" t="s">
        <v>3053</v>
      </c>
    </row>
    <row r="2607" spans="16:22" x14ac:dyDescent="0.25">
      <c r="P2607" s="147" t="s">
        <v>830</v>
      </c>
      <c r="Q2607" s="147">
        <v>196</v>
      </c>
      <c r="R2607" s="147"/>
      <c r="S2607" s="147" t="s">
        <v>3100</v>
      </c>
      <c r="T2607" s="147">
        <v>0</v>
      </c>
      <c r="U2607" s="147" t="s">
        <v>3101</v>
      </c>
      <c r="V2607" s="147" t="s">
        <v>3053</v>
      </c>
    </row>
    <row r="2608" spans="16:22" x14ac:dyDescent="0.25">
      <c r="P2608" s="147" t="s">
        <v>830</v>
      </c>
      <c r="Q2608" s="147">
        <v>196</v>
      </c>
      <c r="R2608" s="147"/>
      <c r="S2608" s="147" t="s">
        <v>3102</v>
      </c>
      <c r="T2608" s="147">
        <v>0</v>
      </c>
      <c r="U2608" s="147" t="s">
        <v>3103</v>
      </c>
      <c r="V2608" s="147" t="s">
        <v>3053</v>
      </c>
    </row>
    <row r="2609" spans="16:22" x14ac:dyDescent="0.25">
      <c r="P2609" s="147" t="s">
        <v>830</v>
      </c>
      <c r="Q2609" s="147">
        <v>196</v>
      </c>
      <c r="R2609" s="147"/>
      <c r="S2609" s="147" t="s">
        <v>3104</v>
      </c>
      <c r="T2609" s="147">
        <v>0</v>
      </c>
      <c r="U2609" s="147" t="s">
        <v>3105</v>
      </c>
      <c r="V2609" s="147" t="s">
        <v>3053</v>
      </c>
    </row>
    <row r="2610" spans="16:22" x14ac:dyDescent="0.25">
      <c r="P2610" s="147" t="s">
        <v>830</v>
      </c>
      <c r="Q2610" s="147">
        <v>196</v>
      </c>
      <c r="R2610" s="147"/>
      <c r="S2610" s="147" t="s">
        <v>3106</v>
      </c>
      <c r="T2610" s="147">
        <v>0</v>
      </c>
      <c r="U2610" s="147" t="s">
        <v>3107</v>
      </c>
      <c r="V2610" s="147" t="s">
        <v>3053</v>
      </c>
    </row>
    <row r="2611" spans="16:22" x14ac:dyDescent="0.25">
      <c r="P2611" s="147" t="s">
        <v>830</v>
      </c>
      <c r="Q2611" s="147">
        <v>196</v>
      </c>
      <c r="R2611" s="147"/>
      <c r="S2611" s="147" t="s">
        <v>3108</v>
      </c>
      <c r="T2611" s="147">
        <v>0</v>
      </c>
      <c r="U2611" s="147" t="s">
        <v>3109</v>
      </c>
      <c r="V2611" s="147" t="s">
        <v>3053</v>
      </c>
    </row>
    <row r="2612" spans="16:22" x14ac:dyDescent="0.25">
      <c r="P2612" s="147" t="s">
        <v>830</v>
      </c>
      <c r="Q2612" s="147">
        <v>196</v>
      </c>
      <c r="R2612" s="147"/>
      <c r="S2612" s="147" t="s">
        <v>3110</v>
      </c>
      <c r="T2612" s="147">
        <v>0</v>
      </c>
      <c r="U2612" s="147" t="s">
        <v>3111</v>
      </c>
      <c r="V2612" s="147" t="s">
        <v>3053</v>
      </c>
    </row>
    <row r="2613" spans="16:22" x14ac:dyDescent="0.25">
      <c r="P2613" s="147" t="s">
        <v>830</v>
      </c>
      <c r="Q2613" s="147">
        <v>196</v>
      </c>
      <c r="R2613" s="147"/>
      <c r="S2613" s="147" t="s">
        <v>3112</v>
      </c>
      <c r="T2613" s="147">
        <v>0</v>
      </c>
      <c r="U2613" s="147" t="s">
        <v>3113</v>
      </c>
      <c r="V2613" s="147" t="s">
        <v>3053</v>
      </c>
    </row>
    <row r="2614" spans="16:22" x14ac:dyDescent="0.25">
      <c r="P2614" s="147" t="s">
        <v>830</v>
      </c>
      <c r="Q2614" s="147">
        <v>196</v>
      </c>
      <c r="R2614" s="147"/>
      <c r="S2614" s="147" t="s">
        <v>3114</v>
      </c>
      <c r="T2614" s="147">
        <v>0</v>
      </c>
      <c r="U2614" s="147" t="s">
        <v>3115</v>
      </c>
      <c r="V2614" s="147" t="s">
        <v>3053</v>
      </c>
    </row>
    <row r="2615" spans="16:22" x14ac:dyDescent="0.25">
      <c r="P2615" s="147" t="s">
        <v>830</v>
      </c>
      <c r="Q2615" s="147">
        <v>196</v>
      </c>
      <c r="R2615" s="147"/>
      <c r="S2615" s="147" t="s">
        <v>3116</v>
      </c>
      <c r="T2615" s="147">
        <v>0</v>
      </c>
      <c r="U2615" s="147" t="s">
        <v>3117</v>
      </c>
      <c r="V2615" s="147" t="s">
        <v>3053</v>
      </c>
    </row>
    <row r="2616" spans="16:22" x14ac:dyDescent="0.25">
      <c r="P2616" s="147" t="s">
        <v>830</v>
      </c>
      <c r="Q2616" s="147">
        <v>196</v>
      </c>
      <c r="R2616" s="147"/>
      <c r="S2616" s="147" t="s">
        <v>3118</v>
      </c>
      <c r="T2616" s="147">
        <v>0</v>
      </c>
      <c r="U2616" s="147" t="s">
        <v>3119</v>
      </c>
      <c r="V2616" s="147" t="s">
        <v>3053</v>
      </c>
    </row>
    <row r="2617" spans="16:22" x14ac:dyDescent="0.25">
      <c r="P2617" s="147" t="s">
        <v>830</v>
      </c>
      <c r="Q2617" s="147">
        <v>196</v>
      </c>
      <c r="R2617" s="147"/>
      <c r="S2617" s="147" t="s">
        <v>3120</v>
      </c>
      <c r="T2617" s="147">
        <v>0</v>
      </c>
      <c r="U2617" s="147" t="s">
        <v>3121</v>
      </c>
      <c r="V2617" s="147" t="s">
        <v>3053</v>
      </c>
    </row>
    <row r="2618" spans="16:22" x14ac:dyDescent="0.25">
      <c r="P2618" s="147" t="s">
        <v>830</v>
      </c>
      <c r="Q2618" s="147">
        <v>196</v>
      </c>
      <c r="R2618" s="147"/>
      <c r="S2618" s="147" t="s">
        <v>3122</v>
      </c>
      <c r="T2618" s="147">
        <v>0</v>
      </c>
      <c r="U2618" s="147" t="s">
        <v>3123</v>
      </c>
      <c r="V2618" s="147" t="s">
        <v>3053</v>
      </c>
    </row>
    <row r="2619" spans="16:22" x14ac:dyDescent="0.25">
      <c r="P2619" s="147" t="s">
        <v>830</v>
      </c>
      <c r="Q2619" s="147">
        <v>196</v>
      </c>
      <c r="R2619" s="147"/>
      <c r="S2619" s="147" t="s">
        <v>3124</v>
      </c>
      <c r="T2619" s="147">
        <v>0</v>
      </c>
      <c r="U2619" s="147" t="s">
        <v>3125</v>
      </c>
      <c r="V2619" s="147" t="s">
        <v>3053</v>
      </c>
    </row>
    <row r="2620" spans="16:22" x14ac:dyDescent="0.25">
      <c r="P2620" s="147" t="s">
        <v>830</v>
      </c>
      <c r="Q2620" s="147">
        <v>196</v>
      </c>
      <c r="R2620" s="147"/>
      <c r="S2620" s="147" t="s">
        <v>3126</v>
      </c>
      <c r="T2620" s="147">
        <v>0</v>
      </c>
      <c r="U2620" s="147" t="s">
        <v>3127</v>
      </c>
      <c r="V2620" s="147" t="s">
        <v>3053</v>
      </c>
    </row>
    <row r="2621" spans="16:22" x14ac:dyDescent="0.25">
      <c r="P2621" s="147" t="s">
        <v>830</v>
      </c>
      <c r="Q2621" s="147">
        <v>196</v>
      </c>
      <c r="R2621" s="147"/>
      <c r="S2621" s="147" t="s">
        <v>3128</v>
      </c>
      <c r="T2621" s="147">
        <v>0</v>
      </c>
      <c r="U2621" s="147" t="s">
        <v>3129</v>
      </c>
      <c r="V2621" s="147" t="s">
        <v>3053</v>
      </c>
    </row>
    <row r="2622" spans="16:22" x14ac:dyDescent="0.25">
      <c r="P2622" s="147" t="s">
        <v>830</v>
      </c>
      <c r="Q2622" s="147">
        <v>196</v>
      </c>
      <c r="R2622" s="147"/>
      <c r="S2622" s="147" t="s">
        <v>3130</v>
      </c>
      <c r="T2622" s="147">
        <v>0</v>
      </c>
      <c r="U2622" s="147" t="s">
        <v>3131</v>
      </c>
      <c r="V2622" s="147" t="s">
        <v>3053</v>
      </c>
    </row>
    <row r="2623" spans="16:22" x14ac:dyDescent="0.25">
      <c r="P2623" s="147" t="s">
        <v>830</v>
      </c>
      <c r="Q2623" s="147">
        <v>196</v>
      </c>
      <c r="R2623" s="147"/>
      <c r="S2623" s="147" t="s">
        <v>1234</v>
      </c>
      <c r="T2623" s="147">
        <v>0</v>
      </c>
      <c r="U2623" s="147" t="s">
        <v>1235</v>
      </c>
      <c r="V2623" s="147" t="s">
        <v>3053</v>
      </c>
    </row>
    <row r="2624" spans="16:22" x14ac:dyDescent="0.25">
      <c r="P2624" s="147" t="s">
        <v>830</v>
      </c>
      <c r="Q2624" s="147">
        <v>196</v>
      </c>
      <c r="R2624" s="147"/>
      <c r="S2624" s="147" t="s">
        <v>1236</v>
      </c>
      <c r="T2624" s="147">
        <v>0</v>
      </c>
      <c r="U2624" s="147" t="s">
        <v>1237</v>
      </c>
      <c r="V2624" s="147" t="s">
        <v>3053</v>
      </c>
    </row>
    <row r="2625" spans="16:22" x14ac:dyDescent="0.25">
      <c r="P2625" s="147" t="s">
        <v>830</v>
      </c>
      <c r="Q2625" s="147">
        <v>196</v>
      </c>
      <c r="R2625" s="147"/>
      <c r="S2625" s="147" t="s">
        <v>1238</v>
      </c>
      <c r="T2625" s="147">
        <v>0</v>
      </c>
      <c r="U2625" s="147" t="s">
        <v>1239</v>
      </c>
      <c r="V2625" s="147" t="s">
        <v>3053</v>
      </c>
    </row>
    <row r="2626" spans="16:22" x14ac:dyDescent="0.25">
      <c r="P2626" s="147" t="s">
        <v>830</v>
      </c>
      <c r="Q2626" s="147">
        <v>196</v>
      </c>
      <c r="R2626" s="147"/>
      <c r="S2626" s="147" t="s">
        <v>1240</v>
      </c>
      <c r="T2626" s="147">
        <v>0</v>
      </c>
      <c r="U2626" s="147" t="s">
        <v>1241</v>
      </c>
      <c r="V2626" s="147" t="s">
        <v>3053</v>
      </c>
    </row>
    <row r="2627" spans="16:22" x14ac:dyDescent="0.25">
      <c r="P2627" s="147" t="s">
        <v>830</v>
      </c>
      <c r="Q2627" s="147">
        <v>196</v>
      </c>
      <c r="R2627" s="147"/>
      <c r="S2627" s="147" t="s">
        <v>2833</v>
      </c>
      <c r="T2627" s="147">
        <v>0</v>
      </c>
      <c r="U2627" s="147" t="s">
        <v>2834</v>
      </c>
      <c r="V2627" s="147" t="s">
        <v>3053</v>
      </c>
    </row>
    <row r="2628" spans="16:22" x14ac:dyDescent="0.25">
      <c r="P2628" s="147" t="s">
        <v>830</v>
      </c>
      <c r="Q2628" s="147">
        <v>196</v>
      </c>
      <c r="R2628" s="147"/>
      <c r="S2628" s="147" t="s">
        <v>2315</v>
      </c>
      <c r="T2628" s="147">
        <v>0</v>
      </c>
      <c r="U2628" s="147" t="s">
        <v>2316</v>
      </c>
      <c r="V2628" s="147" t="s">
        <v>3053</v>
      </c>
    </row>
    <row r="2629" spans="16:22" x14ac:dyDescent="0.25">
      <c r="P2629" s="147" t="s">
        <v>830</v>
      </c>
      <c r="Q2629" s="147">
        <v>196</v>
      </c>
      <c r="R2629" s="147"/>
      <c r="S2629" s="147" t="s">
        <v>2317</v>
      </c>
      <c r="T2629" s="147">
        <v>0</v>
      </c>
      <c r="U2629" s="147" t="s">
        <v>2318</v>
      </c>
      <c r="V2629" s="147" t="s">
        <v>3053</v>
      </c>
    </row>
    <row r="2630" spans="16:22" x14ac:dyDescent="0.25">
      <c r="P2630" s="147" t="s">
        <v>830</v>
      </c>
      <c r="Q2630" s="147">
        <v>196</v>
      </c>
      <c r="R2630" s="147"/>
      <c r="S2630" s="147" t="s">
        <v>2319</v>
      </c>
      <c r="T2630" s="147">
        <v>0</v>
      </c>
      <c r="U2630" s="147" t="s">
        <v>2320</v>
      </c>
      <c r="V2630" s="147" t="s">
        <v>3053</v>
      </c>
    </row>
    <row r="2631" spans="16:22" x14ac:dyDescent="0.25">
      <c r="P2631" s="147" t="s">
        <v>830</v>
      </c>
      <c r="Q2631" s="147">
        <v>196</v>
      </c>
      <c r="R2631" s="147"/>
      <c r="S2631" s="147" t="s">
        <v>1248</v>
      </c>
      <c r="T2631" s="147">
        <v>0</v>
      </c>
      <c r="U2631" s="147" t="s">
        <v>1249</v>
      </c>
      <c r="V2631" s="147" t="s">
        <v>3053</v>
      </c>
    </row>
    <row r="2632" spans="16:22" x14ac:dyDescent="0.25">
      <c r="P2632" s="147" t="s">
        <v>830</v>
      </c>
      <c r="Q2632" s="147">
        <v>196</v>
      </c>
      <c r="R2632" s="147"/>
      <c r="S2632" s="147" t="s">
        <v>1250</v>
      </c>
      <c r="T2632" s="147">
        <v>0</v>
      </c>
      <c r="U2632" s="147" t="s">
        <v>1251</v>
      </c>
      <c r="V2632" s="147" t="s">
        <v>3053</v>
      </c>
    </row>
    <row r="2633" spans="16:22" x14ac:dyDescent="0.25">
      <c r="P2633" s="147" t="s">
        <v>830</v>
      </c>
      <c r="Q2633" s="147">
        <v>196</v>
      </c>
      <c r="R2633" s="147"/>
      <c r="S2633" s="147" t="s">
        <v>2592</v>
      </c>
      <c r="T2633" s="147">
        <v>0</v>
      </c>
      <c r="U2633" s="147" t="s">
        <v>2593</v>
      </c>
      <c r="V2633" s="147" t="s">
        <v>3053</v>
      </c>
    </row>
    <row r="2634" spans="16:22" x14ac:dyDescent="0.25">
      <c r="P2634" s="147" t="s">
        <v>830</v>
      </c>
      <c r="Q2634" s="147">
        <v>196</v>
      </c>
      <c r="R2634" s="147"/>
      <c r="S2634" s="147" t="s">
        <v>1264</v>
      </c>
      <c r="T2634" s="147">
        <v>0</v>
      </c>
      <c r="U2634" s="147" t="s">
        <v>1265</v>
      </c>
      <c r="V2634" s="147" t="s">
        <v>3053</v>
      </c>
    </row>
    <row r="2635" spans="16:22" x14ac:dyDescent="0.25">
      <c r="P2635" s="147" t="s">
        <v>830</v>
      </c>
      <c r="Q2635" s="147">
        <v>196</v>
      </c>
      <c r="R2635" s="147"/>
      <c r="S2635" s="147" t="s">
        <v>1266</v>
      </c>
      <c r="T2635" s="147">
        <v>0</v>
      </c>
      <c r="U2635" s="147" t="s">
        <v>1267</v>
      </c>
      <c r="V2635" s="147" t="s">
        <v>3053</v>
      </c>
    </row>
    <row r="2636" spans="16:22" x14ac:dyDescent="0.25">
      <c r="P2636" s="147" t="s">
        <v>830</v>
      </c>
      <c r="Q2636" s="147">
        <v>196</v>
      </c>
      <c r="R2636" s="147"/>
      <c r="S2636" s="147" t="s">
        <v>1268</v>
      </c>
      <c r="T2636" s="147">
        <v>0</v>
      </c>
      <c r="U2636" s="147" t="s">
        <v>1269</v>
      </c>
      <c r="V2636" s="147" t="s">
        <v>3053</v>
      </c>
    </row>
    <row r="2637" spans="16:22" x14ac:dyDescent="0.25">
      <c r="P2637" s="147" t="s">
        <v>830</v>
      </c>
      <c r="Q2637" s="147">
        <v>196</v>
      </c>
      <c r="R2637" s="147"/>
      <c r="S2637" s="147" t="s">
        <v>1270</v>
      </c>
      <c r="T2637" s="147">
        <v>0</v>
      </c>
      <c r="U2637" s="147" t="s">
        <v>1271</v>
      </c>
      <c r="V2637" s="147" t="s">
        <v>3053</v>
      </c>
    </row>
    <row r="2638" spans="16:22" x14ac:dyDescent="0.25">
      <c r="P2638" s="147" t="s">
        <v>830</v>
      </c>
      <c r="Q2638" s="147">
        <v>196</v>
      </c>
      <c r="R2638" s="147"/>
      <c r="S2638" s="147" t="s">
        <v>3132</v>
      </c>
      <c r="T2638" s="147">
        <v>0</v>
      </c>
      <c r="U2638" s="147" t="s">
        <v>3133</v>
      </c>
      <c r="V2638" s="147" t="s">
        <v>3053</v>
      </c>
    </row>
    <row r="2639" spans="16:22" x14ac:dyDescent="0.25">
      <c r="P2639" s="147" t="s">
        <v>830</v>
      </c>
      <c r="Q2639" s="147">
        <v>196</v>
      </c>
      <c r="R2639" s="147"/>
      <c r="S2639" s="147" t="s">
        <v>3134</v>
      </c>
      <c r="T2639" s="147">
        <v>0</v>
      </c>
      <c r="U2639" s="147" t="s">
        <v>3135</v>
      </c>
      <c r="V2639" s="147" t="s">
        <v>3053</v>
      </c>
    </row>
    <row r="2640" spans="16:22" x14ac:dyDescent="0.25">
      <c r="P2640" s="147" t="s">
        <v>830</v>
      </c>
      <c r="Q2640" s="147">
        <v>196</v>
      </c>
      <c r="R2640" s="147"/>
      <c r="S2640" s="147" t="s">
        <v>3136</v>
      </c>
      <c r="T2640" s="147">
        <v>0</v>
      </c>
      <c r="U2640" s="147" t="s">
        <v>3137</v>
      </c>
      <c r="V2640" s="147" t="s">
        <v>3053</v>
      </c>
    </row>
    <row r="2641" spans="16:22" x14ac:dyDescent="0.25">
      <c r="P2641" s="147" t="s">
        <v>830</v>
      </c>
      <c r="Q2641" s="147">
        <v>196</v>
      </c>
      <c r="R2641" s="147"/>
      <c r="S2641" s="147" t="s">
        <v>3138</v>
      </c>
      <c r="T2641" s="147">
        <v>0</v>
      </c>
      <c r="U2641" s="147" t="s">
        <v>3139</v>
      </c>
      <c r="V2641" s="147" t="s">
        <v>3053</v>
      </c>
    </row>
    <row r="2642" spans="16:22" x14ac:dyDescent="0.25">
      <c r="P2642" s="147" t="s">
        <v>830</v>
      </c>
      <c r="Q2642" s="147">
        <v>196</v>
      </c>
      <c r="R2642" s="147"/>
      <c r="S2642" s="147" t="s">
        <v>1274</v>
      </c>
      <c r="T2642" s="147">
        <v>0</v>
      </c>
      <c r="U2642" s="147" t="s">
        <v>1275</v>
      </c>
      <c r="V2642" s="147" t="s">
        <v>3053</v>
      </c>
    </row>
    <row r="2643" spans="16:22" x14ac:dyDescent="0.25">
      <c r="P2643" s="147" t="s">
        <v>830</v>
      </c>
      <c r="Q2643" s="147">
        <v>196</v>
      </c>
      <c r="R2643" s="147"/>
      <c r="S2643" s="147" t="s">
        <v>1276</v>
      </c>
      <c r="T2643" s="147">
        <v>0</v>
      </c>
      <c r="U2643" s="147" t="s">
        <v>1277</v>
      </c>
      <c r="V2643" s="147" t="s">
        <v>3053</v>
      </c>
    </row>
    <row r="2644" spans="16:22" x14ac:dyDescent="0.25">
      <c r="P2644" s="147" t="s">
        <v>830</v>
      </c>
      <c r="Q2644" s="147">
        <v>196</v>
      </c>
      <c r="R2644" s="147"/>
      <c r="S2644" s="147" t="s">
        <v>1278</v>
      </c>
      <c r="T2644" s="147">
        <v>0</v>
      </c>
      <c r="U2644" s="147" t="s">
        <v>1279</v>
      </c>
      <c r="V2644" s="147" t="s">
        <v>3053</v>
      </c>
    </row>
    <row r="2645" spans="16:22" x14ac:dyDescent="0.25">
      <c r="P2645" s="147" t="s">
        <v>830</v>
      </c>
      <c r="Q2645" s="147">
        <v>196</v>
      </c>
      <c r="R2645" s="147"/>
      <c r="S2645" s="147" t="s">
        <v>2835</v>
      </c>
      <c r="T2645" s="147">
        <v>0</v>
      </c>
      <c r="U2645" s="147" t="s">
        <v>2836</v>
      </c>
      <c r="V2645" s="147" t="s">
        <v>3053</v>
      </c>
    </row>
    <row r="2646" spans="16:22" x14ac:dyDescent="0.25">
      <c r="P2646" s="147" t="s">
        <v>830</v>
      </c>
      <c r="Q2646" s="147">
        <v>196</v>
      </c>
      <c r="R2646" s="147"/>
      <c r="S2646" s="147" t="s">
        <v>1280</v>
      </c>
      <c r="T2646" s="147">
        <v>0</v>
      </c>
      <c r="U2646" s="147" t="s">
        <v>1281</v>
      </c>
      <c r="V2646" s="147" t="s">
        <v>3053</v>
      </c>
    </row>
    <row r="2647" spans="16:22" x14ac:dyDescent="0.25">
      <c r="P2647" s="147" t="s">
        <v>830</v>
      </c>
      <c r="Q2647" s="147">
        <v>196</v>
      </c>
      <c r="R2647" s="147"/>
      <c r="S2647" s="147" t="s">
        <v>1282</v>
      </c>
      <c r="T2647" s="147">
        <v>0</v>
      </c>
      <c r="U2647" s="147" t="s">
        <v>1283</v>
      </c>
      <c r="V2647" s="147" t="s">
        <v>3053</v>
      </c>
    </row>
    <row r="2648" spans="16:22" x14ac:dyDescent="0.25">
      <c r="P2648" s="147" t="s">
        <v>830</v>
      </c>
      <c r="Q2648" s="147">
        <v>196</v>
      </c>
      <c r="R2648" s="147"/>
      <c r="S2648" s="147" t="s">
        <v>1284</v>
      </c>
      <c r="T2648" s="147">
        <v>0</v>
      </c>
      <c r="U2648" s="147" t="s">
        <v>1285</v>
      </c>
      <c r="V2648" s="147" t="s">
        <v>3053</v>
      </c>
    </row>
    <row r="2649" spans="16:22" x14ac:dyDescent="0.25">
      <c r="P2649" s="147" t="s">
        <v>830</v>
      </c>
      <c r="Q2649" s="147">
        <v>196</v>
      </c>
      <c r="R2649" s="147"/>
      <c r="S2649" s="147" t="s">
        <v>2596</v>
      </c>
      <c r="T2649" s="147">
        <v>0</v>
      </c>
      <c r="U2649" s="147" t="s">
        <v>2597</v>
      </c>
      <c r="V2649" s="147" t="s">
        <v>3053</v>
      </c>
    </row>
    <row r="2650" spans="16:22" x14ac:dyDescent="0.25">
      <c r="P2650" s="147" t="s">
        <v>830</v>
      </c>
      <c r="Q2650" s="147">
        <v>196</v>
      </c>
      <c r="R2650" s="147"/>
      <c r="S2650" s="147" t="s">
        <v>1286</v>
      </c>
      <c r="T2650" s="147">
        <v>0</v>
      </c>
      <c r="U2650" s="147" t="s">
        <v>1287</v>
      </c>
      <c r="V2650" s="147" t="s">
        <v>3053</v>
      </c>
    </row>
    <row r="2651" spans="16:22" x14ac:dyDescent="0.25">
      <c r="P2651" s="147" t="s">
        <v>830</v>
      </c>
      <c r="Q2651" s="147">
        <v>196</v>
      </c>
      <c r="R2651" s="147"/>
      <c r="S2651" s="147" t="s">
        <v>1290</v>
      </c>
      <c r="T2651" s="147">
        <v>0</v>
      </c>
      <c r="U2651" s="147" t="s">
        <v>1291</v>
      </c>
      <c r="V2651" s="147" t="s">
        <v>3053</v>
      </c>
    </row>
    <row r="2652" spans="16:22" x14ac:dyDescent="0.25">
      <c r="P2652" s="147" t="s">
        <v>830</v>
      </c>
      <c r="Q2652" s="147">
        <v>196</v>
      </c>
      <c r="R2652" s="147"/>
      <c r="S2652" s="147" t="s">
        <v>1292</v>
      </c>
      <c r="T2652" s="147">
        <v>0</v>
      </c>
      <c r="U2652" s="147" t="s">
        <v>1293</v>
      </c>
      <c r="V2652" s="147" t="s">
        <v>3053</v>
      </c>
    </row>
    <row r="2653" spans="16:22" x14ac:dyDescent="0.25">
      <c r="P2653" s="147" t="s">
        <v>830</v>
      </c>
      <c r="Q2653" s="147">
        <v>196</v>
      </c>
      <c r="R2653" s="147"/>
      <c r="S2653" s="147" t="s">
        <v>1294</v>
      </c>
      <c r="T2653" s="147">
        <v>0</v>
      </c>
      <c r="U2653" s="147" t="s">
        <v>1295</v>
      </c>
      <c r="V2653" s="147" t="s">
        <v>3053</v>
      </c>
    </row>
    <row r="2654" spans="16:22" x14ac:dyDescent="0.25">
      <c r="P2654" s="147" t="s">
        <v>830</v>
      </c>
      <c r="Q2654" s="147">
        <v>196</v>
      </c>
      <c r="R2654" s="147"/>
      <c r="S2654" s="147" t="s">
        <v>1296</v>
      </c>
      <c r="T2654" s="147">
        <v>0</v>
      </c>
      <c r="U2654" s="147" t="s">
        <v>1297</v>
      </c>
      <c r="V2654" s="147" t="s">
        <v>3053</v>
      </c>
    </row>
    <row r="2655" spans="16:22" x14ac:dyDescent="0.25">
      <c r="P2655" s="147" t="s">
        <v>830</v>
      </c>
      <c r="Q2655" s="147">
        <v>196</v>
      </c>
      <c r="R2655" s="147"/>
      <c r="S2655" s="147" t="s">
        <v>1298</v>
      </c>
      <c r="T2655" s="147">
        <v>0</v>
      </c>
      <c r="U2655" s="147" t="s">
        <v>1299</v>
      </c>
      <c r="V2655" s="147" t="s">
        <v>3053</v>
      </c>
    </row>
    <row r="2656" spans="16:22" x14ac:dyDescent="0.25">
      <c r="P2656" s="147" t="s">
        <v>830</v>
      </c>
      <c r="Q2656" s="147">
        <v>196</v>
      </c>
      <c r="R2656" s="147"/>
      <c r="S2656" s="147" t="s">
        <v>1300</v>
      </c>
      <c r="T2656" s="147">
        <v>0</v>
      </c>
      <c r="U2656" s="147" t="s">
        <v>1301</v>
      </c>
      <c r="V2656" s="147" t="s">
        <v>3053</v>
      </c>
    </row>
    <row r="2657" spans="16:22" x14ac:dyDescent="0.25">
      <c r="P2657" s="147" t="s">
        <v>830</v>
      </c>
      <c r="Q2657" s="147">
        <v>196</v>
      </c>
      <c r="R2657" s="147"/>
      <c r="S2657" s="147" t="s">
        <v>1302</v>
      </c>
      <c r="T2657" s="147">
        <v>0</v>
      </c>
      <c r="U2657" s="147" t="s">
        <v>1303</v>
      </c>
      <c r="V2657" s="147" t="s">
        <v>3053</v>
      </c>
    </row>
    <row r="2658" spans="16:22" x14ac:dyDescent="0.25">
      <c r="P2658" s="147" t="s">
        <v>830</v>
      </c>
      <c r="Q2658" s="147">
        <v>196</v>
      </c>
      <c r="R2658" s="147"/>
      <c r="S2658" s="147" t="s">
        <v>1304</v>
      </c>
      <c r="T2658" s="147">
        <v>0</v>
      </c>
      <c r="U2658" s="147" t="s">
        <v>1305</v>
      </c>
      <c r="V2658" s="147" t="s">
        <v>3053</v>
      </c>
    </row>
    <row r="2659" spans="16:22" x14ac:dyDescent="0.25">
      <c r="P2659" s="147" t="s">
        <v>830</v>
      </c>
      <c r="Q2659" s="147">
        <v>196</v>
      </c>
      <c r="R2659" s="147"/>
      <c r="S2659" s="147" t="s">
        <v>1306</v>
      </c>
      <c r="T2659" s="147">
        <v>0</v>
      </c>
      <c r="U2659" s="147" t="s">
        <v>1307</v>
      </c>
      <c r="V2659" s="147" t="s">
        <v>3053</v>
      </c>
    </row>
    <row r="2660" spans="16:22" x14ac:dyDescent="0.25">
      <c r="P2660" s="147" t="s">
        <v>830</v>
      </c>
      <c r="Q2660" s="147">
        <v>196</v>
      </c>
      <c r="R2660" s="147"/>
      <c r="S2660" s="147" t="s">
        <v>1308</v>
      </c>
      <c r="T2660" s="147">
        <v>0</v>
      </c>
      <c r="U2660" s="147" t="s">
        <v>1309</v>
      </c>
      <c r="V2660" s="147" t="s">
        <v>3053</v>
      </c>
    </row>
    <row r="2661" spans="16:22" x14ac:dyDescent="0.25">
      <c r="P2661" s="147" t="s">
        <v>830</v>
      </c>
      <c r="Q2661" s="147">
        <v>196</v>
      </c>
      <c r="R2661" s="147"/>
      <c r="S2661" s="147" t="s">
        <v>1310</v>
      </c>
      <c r="T2661" s="147">
        <v>0</v>
      </c>
      <c r="U2661" s="147" t="s">
        <v>1311</v>
      </c>
      <c r="V2661" s="147" t="s">
        <v>3053</v>
      </c>
    </row>
    <row r="2662" spans="16:22" x14ac:dyDescent="0.25">
      <c r="P2662" s="147" t="s">
        <v>830</v>
      </c>
      <c r="Q2662" s="147">
        <v>196</v>
      </c>
      <c r="R2662" s="147"/>
      <c r="S2662" s="147" t="s">
        <v>1312</v>
      </c>
      <c r="T2662" s="147">
        <v>0</v>
      </c>
      <c r="U2662" s="147" t="s">
        <v>1313</v>
      </c>
      <c r="V2662" s="147" t="s">
        <v>3053</v>
      </c>
    </row>
    <row r="2663" spans="16:22" x14ac:dyDescent="0.25">
      <c r="P2663" s="147" t="s">
        <v>830</v>
      </c>
      <c r="Q2663" s="147">
        <v>196</v>
      </c>
      <c r="R2663" s="147"/>
      <c r="S2663" s="147" t="s">
        <v>1314</v>
      </c>
      <c r="T2663" s="147">
        <v>0</v>
      </c>
      <c r="U2663" s="147" t="s">
        <v>1315</v>
      </c>
      <c r="V2663" s="147" t="s">
        <v>3053</v>
      </c>
    </row>
    <row r="2664" spans="16:22" x14ac:dyDescent="0.25">
      <c r="P2664" s="147" t="s">
        <v>830</v>
      </c>
      <c r="Q2664" s="147">
        <v>196</v>
      </c>
      <c r="R2664" s="147"/>
      <c r="S2664" s="147" t="s">
        <v>1316</v>
      </c>
      <c r="T2664" s="147">
        <v>0</v>
      </c>
      <c r="U2664" s="147" t="s">
        <v>1317</v>
      </c>
      <c r="V2664" s="147" t="s">
        <v>3053</v>
      </c>
    </row>
    <row r="2665" spans="16:22" x14ac:dyDescent="0.25">
      <c r="P2665" s="147" t="s">
        <v>830</v>
      </c>
      <c r="Q2665" s="147">
        <v>196</v>
      </c>
      <c r="R2665" s="147"/>
      <c r="S2665" s="147" t="s">
        <v>1318</v>
      </c>
      <c r="T2665" s="147">
        <v>0</v>
      </c>
      <c r="U2665" s="147" t="s">
        <v>1319</v>
      </c>
      <c r="V2665" s="147" t="s">
        <v>3053</v>
      </c>
    </row>
    <row r="2666" spans="16:22" x14ac:dyDescent="0.25">
      <c r="P2666" s="147" t="s">
        <v>830</v>
      </c>
      <c r="Q2666" s="147">
        <v>196</v>
      </c>
      <c r="R2666" s="147"/>
      <c r="S2666" s="147" t="s">
        <v>1320</v>
      </c>
      <c r="T2666" s="147">
        <v>0</v>
      </c>
      <c r="U2666" s="147" t="s">
        <v>1321</v>
      </c>
      <c r="V2666" s="147" t="s">
        <v>3053</v>
      </c>
    </row>
    <row r="2667" spans="16:22" x14ac:dyDescent="0.25">
      <c r="P2667" s="147" t="s">
        <v>830</v>
      </c>
      <c r="Q2667" s="147">
        <v>196</v>
      </c>
      <c r="R2667" s="147"/>
      <c r="S2667" s="147" t="s">
        <v>1322</v>
      </c>
      <c r="T2667" s="147">
        <v>0</v>
      </c>
      <c r="U2667" s="147" t="s">
        <v>1323</v>
      </c>
      <c r="V2667" s="147" t="s">
        <v>3053</v>
      </c>
    </row>
    <row r="2668" spans="16:22" x14ac:dyDescent="0.25">
      <c r="P2668" s="147" t="s">
        <v>830</v>
      </c>
      <c r="Q2668" s="147">
        <v>196</v>
      </c>
      <c r="R2668" s="147"/>
      <c r="S2668" s="147" t="s">
        <v>1324</v>
      </c>
      <c r="T2668" s="147">
        <v>0</v>
      </c>
      <c r="U2668" s="147" t="s">
        <v>1325</v>
      </c>
      <c r="V2668" s="147" t="s">
        <v>3053</v>
      </c>
    </row>
    <row r="2669" spans="16:22" x14ac:dyDescent="0.25">
      <c r="P2669" s="147" t="s">
        <v>830</v>
      </c>
      <c r="Q2669" s="147">
        <v>196</v>
      </c>
      <c r="R2669" s="147"/>
      <c r="S2669" s="147" t="s">
        <v>1326</v>
      </c>
      <c r="T2669" s="147">
        <v>0</v>
      </c>
      <c r="U2669" s="147" t="s">
        <v>1327</v>
      </c>
      <c r="V2669" s="147" t="s">
        <v>3053</v>
      </c>
    </row>
    <row r="2670" spans="16:22" x14ac:dyDescent="0.25">
      <c r="P2670" s="147" t="s">
        <v>830</v>
      </c>
      <c r="Q2670" s="147">
        <v>196</v>
      </c>
      <c r="R2670" s="147"/>
      <c r="S2670" s="147" t="s">
        <v>1328</v>
      </c>
      <c r="T2670" s="147">
        <v>0</v>
      </c>
      <c r="U2670" s="147" t="s">
        <v>1329</v>
      </c>
      <c r="V2670" s="147" t="s">
        <v>3053</v>
      </c>
    </row>
    <row r="2671" spans="16:22" x14ac:dyDescent="0.25">
      <c r="P2671" s="147" t="s">
        <v>830</v>
      </c>
      <c r="Q2671" s="147">
        <v>196</v>
      </c>
      <c r="R2671" s="147"/>
      <c r="S2671" s="147" t="s">
        <v>1330</v>
      </c>
      <c r="T2671" s="147">
        <v>0</v>
      </c>
      <c r="U2671" s="147" t="s">
        <v>1331</v>
      </c>
      <c r="V2671" s="147" t="s">
        <v>3053</v>
      </c>
    </row>
    <row r="2672" spans="16:22" x14ac:dyDescent="0.25">
      <c r="P2672" s="147" t="s">
        <v>830</v>
      </c>
      <c r="Q2672" s="147">
        <v>196</v>
      </c>
      <c r="R2672" s="147"/>
      <c r="S2672" s="147" t="s">
        <v>1332</v>
      </c>
      <c r="T2672" s="147">
        <v>0</v>
      </c>
      <c r="U2672" s="147" t="s">
        <v>1333</v>
      </c>
      <c r="V2672" s="147" t="s">
        <v>3053</v>
      </c>
    </row>
    <row r="2673" spans="16:22" x14ac:dyDescent="0.25">
      <c r="P2673" s="147" t="s">
        <v>830</v>
      </c>
      <c r="Q2673" s="147">
        <v>196</v>
      </c>
      <c r="R2673" s="147"/>
      <c r="S2673" s="147" t="s">
        <v>1334</v>
      </c>
      <c r="T2673" s="147">
        <v>0</v>
      </c>
      <c r="U2673" s="147" t="s">
        <v>1335</v>
      </c>
      <c r="V2673" s="147" t="s">
        <v>3053</v>
      </c>
    </row>
    <row r="2674" spans="16:22" x14ac:dyDescent="0.25">
      <c r="P2674" s="147" t="s">
        <v>830</v>
      </c>
      <c r="Q2674" s="147">
        <v>196</v>
      </c>
      <c r="R2674" s="147"/>
      <c r="S2674" s="147" t="s">
        <v>1336</v>
      </c>
      <c r="T2674" s="147">
        <v>0</v>
      </c>
      <c r="U2674" s="147" t="s">
        <v>1337</v>
      </c>
      <c r="V2674" s="147" t="s">
        <v>3053</v>
      </c>
    </row>
    <row r="2675" spans="16:22" x14ac:dyDescent="0.25">
      <c r="P2675" s="147" t="s">
        <v>830</v>
      </c>
      <c r="Q2675" s="147">
        <v>196</v>
      </c>
      <c r="R2675" s="147"/>
      <c r="S2675" s="147" t="s">
        <v>1338</v>
      </c>
      <c r="T2675" s="147">
        <v>0</v>
      </c>
      <c r="U2675" s="147" t="s">
        <v>1339</v>
      </c>
      <c r="V2675" s="147" t="s">
        <v>3053</v>
      </c>
    </row>
    <row r="2676" spans="16:22" x14ac:dyDescent="0.25">
      <c r="P2676" s="147" t="s">
        <v>830</v>
      </c>
      <c r="Q2676" s="147">
        <v>196</v>
      </c>
      <c r="R2676" s="147"/>
      <c r="S2676" s="147" t="s">
        <v>1340</v>
      </c>
      <c r="T2676" s="147">
        <v>0</v>
      </c>
      <c r="U2676" s="147" t="s">
        <v>1341</v>
      </c>
      <c r="V2676" s="147" t="s">
        <v>3053</v>
      </c>
    </row>
    <row r="2677" spans="16:22" x14ac:dyDescent="0.25">
      <c r="P2677" s="147" t="s">
        <v>830</v>
      </c>
      <c r="Q2677" s="147">
        <v>196</v>
      </c>
      <c r="R2677" s="147"/>
      <c r="S2677" s="147" t="s">
        <v>1342</v>
      </c>
      <c r="T2677" s="147">
        <v>0</v>
      </c>
      <c r="U2677" s="147" t="s">
        <v>1343</v>
      </c>
      <c r="V2677" s="147" t="s">
        <v>3053</v>
      </c>
    </row>
    <row r="2678" spans="16:22" x14ac:dyDescent="0.25">
      <c r="P2678" s="147" t="s">
        <v>830</v>
      </c>
      <c r="Q2678" s="147">
        <v>196</v>
      </c>
      <c r="R2678" s="147"/>
      <c r="S2678" s="147" t="s">
        <v>1344</v>
      </c>
      <c r="T2678" s="147">
        <v>0</v>
      </c>
      <c r="U2678" s="147" t="s">
        <v>1345</v>
      </c>
      <c r="V2678" s="147" t="s">
        <v>3053</v>
      </c>
    </row>
    <row r="2679" spans="16:22" x14ac:dyDescent="0.25">
      <c r="P2679" s="147" t="s">
        <v>830</v>
      </c>
      <c r="Q2679" s="147">
        <v>196</v>
      </c>
      <c r="R2679" s="147"/>
      <c r="S2679" s="147" t="s">
        <v>1346</v>
      </c>
      <c r="T2679" s="147">
        <v>0</v>
      </c>
      <c r="U2679" s="147" t="s">
        <v>1347</v>
      </c>
      <c r="V2679" s="147" t="s">
        <v>3053</v>
      </c>
    </row>
    <row r="2680" spans="16:22" x14ac:dyDescent="0.25">
      <c r="P2680" s="147" t="s">
        <v>830</v>
      </c>
      <c r="Q2680" s="147">
        <v>196</v>
      </c>
      <c r="R2680" s="147"/>
      <c r="S2680" s="147" t="s">
        <v>1348</v>
      </c>
      <c r="T2680" s="147">
        <v>0</v>
      </c>
      <c r="U2680" s="147" t="s">
        <v>1349</v>
      </c>
      <c r="V2680" s="147" t="s">
        <v>3053</v>
      </c>
    </row>
    <row r="2681" spans="16:22" x14ac:dyDescent="0.25">
      <c r="P2681" s="147" t="s">
        <v>830</v>
      </c>
      <c r="Q2681" s="147">
        <v>196</v>
      </c>
      <c r="R2681" s="147"/>
      <c r="S2681" s="147" t="s">
        <v>1350</v>
      </c>
      <c r="T2681" s="147">
        <v>0</v>
      </c>
      <c r="U2681" s="147" t="s">
        <v>1351</v>
      </c>
      <c r="V2681" s="147" t="s">
        <v>3053</v>
      </c>
    </row>
    <row r="2682" spans="16:22" x14ac:dyDescent="0.25">
      <c r="P2682" s="147" t="s">
        <v>830</v>
      </c>
      <c r="Q2682" s="147">
        <v>196</v>
      </c>
      <c r="R2682" s="147"/>
      <c r="S2682" s="147" t="s">
        <v>1352</v>
      </c>
      <c r="T2682" s="147">
        <v>0</v>
      </c>
      <c r="U2682" s="147" t="s">
        <v>1353</v>
      </c>
      <c r="V2682" s="147" t="s">
        <v>3053</v>
      </c>
    </row>
    <row r="2683" spans="16:22" x14ac:dyDescent="0.25">
      <c r="P2683" s="147" t="s">
        <v>830</v>
      </c>
      <c r="Q2683" s="147">
        <v>196</v>
      </c>
      <c r="R2683" s="147"/>
      <c r="S2683" s="147" t="s">
        <v>1354</v>
      </c>
      <c r="T2683" s="147">
        <v>0</v>
      </c>
      <c r="U2683" s="147" t="s">
        <v>1355</v>
      </c>
      <c r="V2683" s="147" t="s">
        <v>3053</v>
      </c>
    </row>
    <row r="2684" spans="16:22" x14ac:dyDescent="0.25">
      <c r="P2684" s="147" t="s">
        <v>830</v>
      </c>
      <c r="Q2684" s="147">
        <v>196</v>
      </c>
      <c r="R2684" s="147"/>
      <c r="S2684" s="147" t="s">
        <v>1356</v>
      </c>
      <c r="T2684" s="147">
        <v>0</v>
      </c>
      <c r="U2684" s="147" t="s">
        <v>1357</v>
      </c>
      <c r="V2684" s="147" t="s">
        <v>3053</v>
      </c>
    </row>
    <row r="2685" spans="16:22" x14ac:dyDescent="0.25">
      <c r="P2685" s="147" t="s">
        <v>830</v>
      </c>
      <c r="Q2685" s="147">
        <v>196</v>
      </c>
      <c r="R2685" s="147"/>
      <c r="S2685" s="147" t="s">
        <v>2321</v>
      </c>
      <c r="T2685" s="147">
        <v>0</v>
      </c>
      <c r="U2685" s="147" t="s">
        <v>2322</v>
      </c>
      <c r="V2685" s="147" t="s">
        <v>3053</v>
      </c>
    </row>
    <row r="2686" spans="16:22" x14ac:dyDescent="0.25">
      <c r="P2686" s="147" t="s">
        <v>830</v>
      </c>
      <c r="Q2686" s="147">
        <v>196</v>
      </c>
      <c r="R2686" s="147"/>
      <c r="S2686" s="147" t="s">
        <v>1362</v>
      </c>
      <c r="T2686" s="147">
        <v>0</v>
      </c>
      <c r="U2686" s="147" t="s">
        <v>1363</v>
      </c>
      <c r="V2686" s="147" t="s">
        <v>3053</v>
      </c>
    </row>
    <row r="2687" spans="16:22" x14ac:dyDescent="0.25">
      <c r="P2687" s="147" t="s">
        <v>830</v>
      </c>
      <c r="Q2687" s="147">
        <v>196</v>
      </c>
      <c r="R2687" s="147"/>
      <c r="S2687" s="147" t="s">
        <v>2598</v>
      </c>
      <c r="T2687" s="147">
        <v>0</v>
      </c>
      <c r="U2687" s="147" t="s">
        <v>2599</v>
      </c>
      <c r="V2687" s="147" t="s">
        <v>3053</v>
      </c>
    </row>
    <row r="2688" spans="16:22" x14ac:dyDescent="0.25">
      <c r="P2688" s="147" t="s">
        <v>830</v>
      </c>
      <c r="Q2688" s="147">
        <v>196</v>
      </c>
      <c r="R2688" s="147"/>
      <c r="S2688" s="147" t="s">
        <v>2600</v>
      </c>
      <c r="T2688" s="147">
        <v>0</v>
      </c>
      <c r="U2688" s="147" t="s">
        <v>2601</v>
      </c>
      <c r="V2688" s="147" t="s">
        <v>3053</v>
      </c>
    </row>
    <row r="2689" spans="16:22" x14ac:dyDescent="0.25">
      <c r="P2689" s="147" t="s">
        <v>830</v>
      </c>
      <c r="Q2689" s="147">
        <v>196</v>
      </c>
      <c r="R2689" s="147"/>
      <c r="S2689" s="147" t="s">
        <v>2602</v>
      </c>
      <c r="T2689" s="147">
        <v>0</v>
      </c>
      <c r="U2689" s="147" t="s">
        <v>2603</v>
      </c>
      <c r="V2689" s="147" t="s">
        <v>3053</v>
      </c>
    </row>
    <row r="2690" spans="16:22" x14ac:dyDescent="0.25">
      <c r="P2690" s="147" t="s">
        <v>830</v>
      </c>
      <c r="Q2690" s="147">
        <v>196</v>
      </c>
      <c r="R2690" s="147"/>
      <c r="S2690" s="147" t="s">
        <v>1368</v>
      </c>
      <c r="T2690" s="147">
        <v>0</v>
      </c>
      <c r="U2690" s="147" t="s">
        <v>1369</v>
      </c>
      <c r="V2690" s="147" t="s">
        <v>3053</v>
      </c>
    </row>
    <row r="2691" spans="16:22" x14ac:dyDescent="0.25">
      <c r="P2691" s="147" t="s">
        <v>830</v>
      </c>
      <c r="Q2691" s="147">
        <v>196</v>
      </c>
      <c r="R2691" s="147"/>
      <c r="S2691" s="147" t="s">
        <v>1370</v>
      </c>
      <c r="T2691" s="147">
        <v>0</v>
      </c>
      <c r="U2691" s="147" t="s">
        <v>1371</v>
      </c>
      <c r="V2691" s="147" t="s">
        <v>3053</v>
      </c>
    </row>
    <row r="2692" spans="16:22" x14ac:dyDescent="0.25">
      <c r="P2692" s="147" t="s">
        <v>830</v>
      </c>
      <c r="Q2692" s="147">
        <v>196</v>
      </c>
      <c r="R2692" s="147"/>
      <c r="S2692" s="147" t="s">
        <v>1372</v>
      </c>
      <c r="T2692" s="147">
        <v>0</v>
      </c>
      <c r="U2692" s="147" t="s">
        <v>1373</v>
      </c>
      <c r="V2692" s="147" t="s">
        <v>3053</v>
      </c>
    </row>
    <row r="2693" spans="16:22" x14ac:dyDescent="0.25">
      <c r="P2693" s="147" t="s">
        <v>830</v>
      </c>
      <c r="Q2693" s="147">
        <v>196</v>
      </c>
      <c r="R2693" s="147"/>
      <c r="S2693" s="147" t="s">
        <v>1374</v>
      </c>
      <c r="T2693" s="147">
        <v>0</v>
      </c>
      <c r="U2693" s="147" t="s">
        <v>1375</v>
      </c>
      <c r="V2693" s="147" t="s">
        <v>3053</v>
      </c>
    </row>
    <row r="2694" spans="16:22" x14ac:dyDescent="0.25">
      <c r="P2694" s="147" t="s">
        <v>830</v>
      </c>
      <c r="Q2694" s="147">
        <v>196</v>
      </c>
      <c r="R2694" s="147"/>
      <c r="S2694" s="147" t="s">
        <v>1376</v>
      </c>
      <c r="T2694" s="147">
        <v>0</v>
      </c>
      <c r="U2694" s="147" t="s">
        <v>1377</v>
      </c>
      <c r="V2694" s="147" t="s">
        <v>3053</v>
      </c>
    </row>
    <row r="2695" spans="16:22" x14ac:dyDescent="0.25">
      <c r="P2695" s="147" t="s">
        <v>830</v>
      </c>
      <c r="Q2695" s="147">
        <v>196</v>
      </c>
      <c r="R2695" s="147"/>
      <c r="S2695" s="147" t="s">
        <v>1378</v>
      </c>
      <c r="T2695" s="147">
        <v>0</v>
      </c>
      <c r="U2695" s="147" t="s">
        <v>1379</v>
      </c>
      <c r="V2695" s="147" t="s">
        <v>3053</v>
      </c>
    </row>
    <row r="2696" spans="16:22" x14ac:dyDescent="0.25">
      <c r="P2696" s="147" t="s">
        <v>830</v>
      </c>
      <c r="Q2696" s="147">
        <v>196</v>
      </c>
      <c r="R2696" s="147"/>
      <c r="S2696" s="147" t="s">
        <v>1380</v>
      </c>
      <c r="T2696" s="147">
        <v>0</v>
      </c>
      <c r="U2696" s="147" t="s">
        <v>1381</v>
      </c>
      <c r="V2696" s="147" t="s">
        <v>3053</v>
      </c>
    </row>
    <row r="2697" spans="16:22" x14ac:dyDescent="0.25">
      <c r="P2697" s="147" t="s">
        <v>830</v>
      </c>
      <c r="Q2697" s="147">
        <v>196</v>
      </c>
      <c r="R2697" s="147"/>
      <c r="S2697" s="147" t="s">
        <v>1382</v>
      </c>
      <c r="T2697" s="147">
        <v>0</v>
      </c>
      <c r="U2697" s="147" t="s">
        <v>1383</v>
      </c>
      <c r="V2697" s="147" t="s">
        <v>3053</v>
      </c>
    </row>
    <row r="2698" spans="16:22" x14ac:dyDescent="0.25">
      <c r="P2698" s="147" t="s">
        <v>830</v>
      </c>
      <c r="Q2698" s="147">
        <v>196</v>
      </c>
      <c r="R2698" s="147"/>
      <c r="S2698" s="147" t="s">
        <v>1384</v>
      </c>
      <c r="T2698" s="147">
        <v>0</v>
      </c>
      <c r="U2698" s="147" t="s">
        <v>1385</v>
      </c>
      <c r="V2698" s="147" t="s">
        <v>3053</v>
      </c>
    </row>
    <row r="2699" spans="16:22" x14ac:dyDescent="0.25">
      <c r="P2699" s="147" t="s">
        <v>830</v>
      </c>
      <c r="Q2699" s="147">
        <v>196</v>
      </c>
      <c r="R2699" s="147"/>
      <c r="S2699" s="147" t="s">
        <v>1386</v>
      </c>
      <c r="T2699" s="147">
        <v>0</v>
      </c>
      <c r="U2699" s="147" t="s">
        <v>1387</v>
      </c>
      <c r="V2699" s="147" t="s">
        <v>3053</v>
      </c>
    </row>
    <row r="2700" spans="16:22" x14ac:dyDescent="0.25">
      <c r="P2700" s="147" t="s">
        <v>830</v>
      </c>
      <c r="Q2700" s="147">
        <v>196</v>
      </c>
      <c r="R2700" s="147"/>
      <c r="S2700" s="147" t="s">
        <v>1388</v>
      </c>
      <c r="T2700" s="147">
        <v>0</v>
      </c>
      <c r="U2700" s="147" t="s">
        <v>1389</v>
      </c>
      <c r="V2700" s="147" t="s">
        <v>3053</v>
      </c>
    </row>
    <row r="2701" spans="16:22" x14ac:dyDescent="0.25">
      <c r="P2701" s="147" t="s">
        <v>830</v>
      </c>
      <c r="Q2701" s="147">
        <v>196</v>
      </c>
      <c r="R2701" s="147"/>
      <c r="S2701" s="147" t="s">
        <v>1390</v>
      </c>
      <c r="T2701" s="147">
        <v>0</v>
      </c>
      <c r="U2701" s="147" t="s">
        <v>1391</v>
      </c>
      <c r="V2701" s="147" t="s">
        <v>3053</v>
      </c>
    </row>
    <row r="2702" spans="16:22" x14ac:dyDescent="0.25">
      <c r="P2702" s="147" t="s">
        <v>830</v>
      </c>
      <c r="Q2702" s="147">
        <v>196</v>
      </c>
      <c r="R2702" s="147"/>
      <c r="S2702" s="147" t="s">
        <v>1392</v>
      </c>
      <c r="T2702" s="147">
        <v>0</v>
      </c>
      <c r="U2702" s="147" t="s">
        <v>1393</v>
      </c>
      <c r="V2702" s="147" t="s">
        <v>3053</v>
      </c>
    </row>
    <row r="2703" spans="16:22" x14ac:dyDescent="0.25">
      <c r="P2703" s="147" t="s">
        <v>830</v>
      </c>
      <c r="Q2703" s="147">
        <v>196</v>
      </c>
      <c r="R2703" s="147"/>
      <c r="S2703" s="147" t="s">
        <v>1394</v>
      </c>
      <c r="T2703" s="147">
        <v>0</v>
      </c>
      <c r="U2703" s="147" t="s">
        <v>1395</v>
      </c>
      <c r="V2703" s="147" t="s">
        <v>3053</v>
      </c>
    </row>
    <row r="2704" spans="16:22" x14ac:dyDescent="0.25">
      <c r="P2704" s="147" t="s">
        <v>830</v>
      </c>
      <c r="Q2704" s="147">
        <v>196</v>
      </c>
      <c r="R2704" s="147"/>
      <c r="S2704" s="147" t="s">
        <v>1396</v>
      </c>
      <c r="T2704" s="147">
        <v>0</v>
      </c>
      <c r="U2704" s="147" t="s">
        <v>1397</v>
      </c>
      <c r="V2704" s="147" t="s">
        <v>3053</v>
      </c>
    </row>
    <row r="2705" spans="16:22" x14ac:dyDescent="0.25">
      <c r="P2705" s="147" t="s">
        <v>830</v>
      </c>
      <c r="Q2705" s="147">
        <v>196</v>
      </c>
      <c r="R2705" s="147"/>
      <c r="S2705" s="147" t="s">
        <v>1398</v>
      </c>
      <c r="T2705" s="147">
        <v>0</v>
      </c>
      <c r="U2705" s="147" t="s">
        <v>1399</v>
      </c>
      <c r="V2705" s="147" t="s">
        <v>3053</v>
      </c>
    </row>
    <row r="2706" spans="16:22" x14ac:dyDescent="0.25">
      <c r="P2706" s="147" t="s">
        <v>830</v>
      </c>
      <c r="Q2706" s="147">
        <v>196</v>
      </c>
      <c r="R2706" s="147"/>
      <c r="S2706" s="147" t="s">
        <v>1400</v>
      </c>
      <c r="T2706" s="147">
        <v>0</v>
      </c>
      <c r="U2706" s="147" t="s">
        <v>1401</v>
      </c>
      <c r="V2706" s="147" t="s">
        <v>3053</v>
      </c>
    </row>
    <row r="2707" spans="16:22" x14ac:dyDescent="0.25">
      <c r="P2707" s="147" t="s">
        <v>830</v>
      </c>
      <c r="Q2707" s="147">
        <v>196</v>
      </c>
      <c r="R2707" s="147"/>
      <c r="S2707" s="147" t="s">
        <v>1402</v>
      </c>
      <c r="T2707" s="147">
        <v>0</v>
      </c>
      <c r="U2707" s="147" t="s">
        <v>1403</v>
      </c>
      <c r="V2707" s="147" t="s">
        <v>3053</v>
      </c>
    </row>
    <row r="2708" spans="16:22" x14ac:dyDescent="0.25">
      <c r="P2708" s="147" t="s">
        <v>830</v>
      </c>
      <c r="Q2708" s="147">
        <v>196</v>
      </c>
      <c r="R2708" s="147"/>
      <c r="S2708" s="147" t="s">
        <v>1404</v>
      </c>
      <c r="T2708" s="147">
        <v>0</v>
      </c>
      <c r="U2708" s="147" t="s">
        <v>1405</v>
      </c>
      <c r="V2708" s="147" t="s">
        <v>3053</v>
      </c>
    </row>
    <row r="2709" spans="16:22" x14ac:dyDescent="0.25">
      <c r="P2709" s="147" t="s">
        <v>830</v>
      </c>
      <c r="Q2709" s="147">
        <v>196</v>
      </c>
      <c r="R2709" s="147"/>
      <c r="S2709" s="147" t="s">
        <v>1406</v>
      </c>
      <c r="T2709" s="147">
        <v>0</v>
      </c>
      <c r="U2709" s="147" t="s">
        <v>1407</v>
      </c>
      <c r="V2709" s="147" t="s">
        <v>3053</v>
      </c>
    </row>
    <row r="2710" spans="16:22" x14ac:dyDescent="0.25">
      <c r="P2710" s="147" t="s">
        <v>830</v>
      </c>
      <c r="Q2710" s="147">
        <v>196</v>
      </c>
      <c r="R2710" s="147"/>
      <c r="S2710" s="147" t="s">
        <v>1408</v>
      </c>
      <c r="T2710" s="147">
        <v>0</v>
      </c>
      <c r="U2710" s="147" t="s">
        <v>1409</v>
      </c>
      <c r="V2710" s="147" t="s">
        <v>3053</v>
      </c>
    </row>
    <row r="2711" spans="16:22" x14ac:dyDescent="0.25">
      <c r="P2711" s="147" t="s">
        <v>830</v>
      </c>
      <c r="Q2711" s="147">
        <v>196</v>
      </c>
      <c r="R2711" s="147"/>
      <c r="S2711" s="147" t="s">
        <v>1410</v>
      </c>
      <c r="T2711" s="147">
        <v>0</v>
      </c>
      <c r="U2711" s="147" t="s">
        <v>1411</v>
      </c>
      <c r="V2711" s="147" t="s">
        <v>3053</v>
      </c>
    </row>
    <row r="2712" spans="16:22" x14ac:dyDescent="0.25">
      <c r="P2712" s="147" t="s">
        <v>830</v>
      </c>
      <c r="Q2712" s="147">
        <v>196</v>
      </c>
      <c r="R2712" s="147"/>
      <c r="S2712" s="147" t="s">
        <v>1412</v>
      </c>
      <c r="T2712" s="147">
        <v>0</v>
      </c>
      <c r="U2712" s="147" t="s">
        <v>1413</v>
      </c>
      <c r="V2712" s="147" t="s">
        <v>3053</v>
      </c>
    </row>
    <row r="2713" spans="16:22" x14ac:dyDescent="0.25">
      <c r="P2713" s="147" t="s">
        <v>830</v>
      </c>
      <c r="Q2713" s="147">
        <v>196</v>
      </c>
      <c r="R2713" s="147"/>
      <c r="S2713" s="147" t="s">
        <v>1414</v>
      </c>
      <c r="T2713" s="147">
        <v>0</v>
      </c>
      <c r="U2713" s="147" t="s">
        <v>1415</v>
      </c>
      <c r="V2713" s="147" t="s">
        <v>3053</v>
      </c>
    </row>
    <row r="2714" spans="16:22" x14ac:dyDescent="0.25">
      <c r="P2714" s="147" t="s">
        <v>830</v>
      </c>
      <c r="Q2714" s="147">
        <v>196</v>
      </c>
      <c r="R2714" s="147"/>
      <c r="S2714" s="147" t="s">
        <v>1416</v>
      </c>
      <c r="T2714" s="147">
        <v>0</v>
      </c>
      <c r="U2714" s="147" t="s">
        <v>1417</v>
      </c>
      <c r="V2714" s="147" t="s">
        <v>3053</v>
      </c>
    </row>
    <row r="2715" spans="16:22" x14ac:dyDescent="0.25">
      <c r="P2715" s="147" t="s">
        <v>830</v>
      </c>
      <c r="Q2715" s="147">
        <v>196</v>
      </c>
      <c r="R2715" s="147"/>
      <c r="S2715" s="147" t="s">
        <v>1418</v>
      </c>
      <c r="T2715" s="147">
        <v>0</v>
      </c>
      <c r="U2715" s="147" t="s">
        <v>1419</v>
      </c>
      <c r="V2715" s="147" t="s">
        <v>3053</v>
      </c>
    </row>
    <row r="2716" spans="16:22" x14ac:dyDescent="0.25">
      <c r="P2716" s="147" t="s">
        <v>830</v>
      </c>
      <c r="Q2716" s="147">
        <v>196</v>
      </c>
      <c r="R2716" s="147"/>
      <c r="S2716" s="147" t="s">
        <v>1420</v>
      </c>
      <c r="T2716" s="147">
        <v>0</v>
      </c>
      <c r="U2716" s="147" t="s">
        <v>1421</v>
      </c>
      <c r="V2716" s="147" t="s">
        <v>3053</v>
      </c>
    </row>
    <row r="2717" spans="16:22" x14ac:dyDescent="0.25">
      <c r="P2717" s="147" t="s">
        <v>830</v>
      </c>
      <c r="Q2717" s="147">
        <v>196</v>
      </c>
      <c r="R2717" s="147"/>
      <c r="S2717" s="147" t="s">
        <v>1422</v>
      </c>
      <c r="T2717" s="147">
        <v>0</v>
      </c>
      <c r="U2717" s="147" t="s">
        <v>1423</v>
      </c>
      <c r="V2717" s="147" t="s">
        <v>3053</v>
      </c>
    </row>
    <row r="2718" spans="16:22" x14ac:dyDescent="0.25">
      <c r="P2718" s="147" t="s">
        <v>830</v>
      </c>
      <c r="Q2718" s="147">
        <v>196</v>
      </c>
      <c r="R2718" s="147"/>
      <c r="S2718" s="147" t="s">
        <v>1424</v>
      </c>
      <c r="T2718" s="147">
        <v>0</v>
      </c>
      <c r="U2718" s="147" t="s">
        <v>1425</v>
      </c>
      <c r="V2718" s="147" t="s">
        <v>3053</v>
      </c>
    </row>
    <row r="2719" spans="16:22" x14ac:dyDescent="0.25">
      <c r="P2719" s="147" t="s">
        <v>830</v>
      </c>
      <c r="Q2719" s="147">
        <v>196</v>
      </c>
      <c r="R2719" s="147"/>
      <c r="S2719" s="147" t="s">
        <v>1426</v>
      </c>
      <c r="T2719" s="147">
        <v>0</v>
      </c>
      <c r="U2719" s="147" t="s">
        <v>1427</v>
      </c>
      <c r="V2719" s="147" t="s">
        <v>3053</v>
      </c>
    </row>
    <row r="2720" spans="16:22" x14ac:dyDescent="0.25">
      <c r="P2720" s="147" t="s">
        <v>830</v>
      </c>
      <c r="Q2720" s="147">
        <v>196</v>
      </c>
      <c r="R2720" s="147"/>
      <c r="S2720" s="147" t="s">
        <v>1428</v>
      </c>
      <c r="T2720" s="147">
        <v>0</v>
      </c>
      <c r="U2720" s="147" t="s">
        <v>1429</v>
      </c>
      <c r="V2720" s="147" t="s">
        <v>3053</v>
      </c>
    </row>
    <row r="2721" spans="16:22" x14ac:dyDescent="0.25">
      <c r="P2721" s="147" t="s">
        <v>830</v>
      </c>
      <c r="Q2721" s="147">
        <v>196</v>
      </c>
      <c r="R2721" s="147"/>
      <c r="S2721" s="147" t="s">
        <v>1430</v>
      </c>
      <c r="T2721" s="147">
        <v>0</v>
      </c>
      <c r="U2721" s="147" t="s">
        <v>1431</v>
      </c>
      <c r="V2721" s="147" t="s">
        <v>3053</v>
      </c>
    </row>
    <row r="2722" spans="16:22" x14ac:dyDescent="0.25">
      <c r="P2722" s="147" t="s">
        <v>830</v>
      </c>
      <c r="Q2722" s="147">
        <v>196</v>
      </c>
      <c r="R2722" s="147"/>
      <c r="S2722" s="147" t="s">
        <v>1432</v>
      </c>
      <c r="T2722" s="147">
        <v>0</v>
      </c>
      <c r="U2722" s="147" t="s">
        <v>1433</v>
      </c>
      <c r="V2722" s="147" t="s">
        <v>3053</v>
      </c>
    </row>
    <row r="2723" spans="16:22" x14ac:dyDescent="0.25">
      <c r="P2723" s="147" t="s">
        <v>830</v>
      </c>
      <c r="Q2723" s="147">
        <v>196</v>
      </c>
      <c r="R2723" s="147"/>
      <c r="S2723" s="147" t="s">
        <v>1434</v>
      </c>
      <c r="T2723" s="147">
        <v>0</v>
      </c>
      <c r="U2723" s="147" t="s">
        <v>1435</v>
      </c>
      <c r="V2723" s="147" t="s">
        <v>3053</v>
      </c>
    </row>
    <row r="2724" spans="16:22" x14ac:dyDescent="0.25">
      <c r="P2724" s="147" t="s">
        <v>830</v>
      </c>
      <c r="Q2724" s="147">
        <v>196</v>
      </c>
      <c r="R2724" s="147"/>
      <c r="S2724" s="147" t="s">
        <v>1436</v>
      </c>
      <c r="T2724" s="147">
        <v>0</v>
      </c>
      <c r="U2724" s="147" t="s">
        <v>1437</v>
      </c>
      <c r="V2724" s="147" t="s">
        <v>3053</v>
      </c>
    </row>
    <row r="2725" spans="16:22" x14ac:dyDescent="0.25">
      <c r="P2725" s="147" t="s">
        <v>830</v>
      </c>
      <c r="Q2725" s="147">
        <v>196</v>
      </c>
      <c r="R2725" s="147"/>
      <c r="S2725" s="147" t="s">
        <v>1438</v>
      </c>
      <c r="T2725" s="147">
        <v>0</v>
      </c>
      <c r="U2725" s="147" t="s">
        <v>1439</v>
      </c>
      <c r="V2725" s="147" t="s">
        <v>3053</v>
      </c>
    </row>
    <row r="2726" spans="16:22" x14ac:dyDescent="0.25">
      <c r="P2726" s="147" t="s">
        <v>830</v>
      </c>
      <c r="Q2726" s="147">
        <v>196</v>
      </c>
      <c r="R2726" s="147"/>
      <c r="S2726" s="147" t="s">
        <v>2837</v>
      </c>
      <c r="T2726" s="147">
        <v>0</v>
      </c>
      <c r="U2726" s="147" t="s">
        <v>2838</v>
      </c>
      <c r="V2726" s="147" t="s">
        <v>3053</v>
      </c>
    </row>
    <row r="2727" spans="16:22" x14ac:dyDescent="0.25">
      <c r="P2727" s="147" t="s">
        <v>830</v>
      </c>
      <c r="Q2727" s="147">
        <v>196</v>
      </c>
      <c r="R2727" s="147"/>
      <c r="S2727" s="147" t="s">
        <v>2839</v>
      </c>
      <c r="T2727" s="147">
        <v>0</v>
      </c>
      <c r="U2727" s="147" t="s">
        <v>2840</v>
      </c>
      <c r="V2727" s="147" t="s">
        <v>3053</v>
      </c>
    </row>
    <row r="2728" spans="16:22" x14ac:dyDescent="0.25">
      <c r="P2728" s="147" t="s">
        <v>830</v>
      </c>
      <c r="Q2728" s="147">
        <v>196</v>
      </c>
      <c r="R2728" s="147"/>
      <c r="S2728" s="147" t="s">
        <v>1440</v>
      </c>
      <c r="T2728" s="147">
        <v>0</v>
      </c>
      <c r="U2728" s="147" t="s">
        <v>1441</v>
      </c>
      <c r="V2728" s="147" t="s">
        <v>3053</v>
      </c>
    </row>
    <row r="2729" spans="16:22" x14ac:dyDescent="0.25">
      <c r="P2729" s="147" t="s">
        <v>830</v>
      </c>
      <c r="Q2729" s="147">
        <v>196</v>
      </c>
      <c r="R2729" s="147"/>
      <c r="S2729" s="147" t="s">
        <v>1444</v>
      </c>
      <c r="T2729" s="147">
        <v>0</v>
      </c>
      <c r="U2729" s="147" t="s">
        <v>1445</v>
      </c>
      <c r="V2729" s="147" t="s">
        <v>3053</v>
      </c>
    </row>
    <row r="2730" spans="16:22" x14ac:dyDescent="0.25">
      <c r="P2730" s="147" t="s">
        <v>830</v>
      </c>
      <c r="Q2730" s="147">
        <v>196</v>
      </c>
      <c r="R2730" s="147"/>
      <c r="S2730" s="147" t="s">
        <v>1448</v>
      </c>
      <c r="T2730" s="147">
        <v>0</v>
      </c>
      <c r="U2730" s="147" t="s">
        <v>1449</v>
      </c>
      <c r="V2730" s="147" t="s">
        <v>3053</v>
      </c>
    </row>
    <row r="2731" spans="16:22" x14ac:dyDescent="0.25">
      <c r="P2731" s="147" t="s">
        <v>830</v>
      </c>
      <c r="Q2731" s="147">
        <v>196</v>
      </c>
      <c r="R2731" s="147"/>
      <c r="S2731" s="147" t="s">
        <v>1450</v>
      </c>
      <c r="T2731" s="147">
        <v>0</v>
      </c>
      <c r="U2731" s="147" t="s">
        <v>1451</v>
      </c>
      <c r="V2731" s="147" t="s">
        <v>3053</v>
      </c>
    </row>
    <row r="2732" spans="16:22" x14ac:dyDescent="0.25">
      <c r="P2732" s="147" t="s">
        <v>830</v>
      </c>
      <c r="Q2732" s="147">
        <v>196</v>
      </c>
      <c r="R2732" s="147"/>
      <c r="S2732" s="147" t="s">
        <v>2843</v>
      </c>
      <c r="T2732" s="147">
        <v>0</v>
      </c>
      <c r="U2732" s="147" t="s">
        <v>2844</v>
      </c>
      <c r="V2732" s="147" t="s">
        <v>3053</v>
      </c>
    </row>
    <row r="2733" spans="16:22" x14ac:dyDescent="0.25">
      <c r="P2733" s="147" t="s">
        <v>830</v>
      </c>
      <c r="Q2733" s="147">
        <v>196</v>
      </c>
      <c r="R2733" s="147"/>
      <c r="S2733" s="147" t="s">
        <v>2845</v>
      </c>
      <c r="T2733" s="147">
        <v>0</v>
      </c>
      <c r="U2733" s="147" t="s">
        <v>2846</v>
      </c>
      <c r="V2733" s="147" t="s">
        <v>3053</v>
      </c>
    </row>
    <row r="2734" spans="16:22" x14ac:dyDescent="0.25">
      <c r="P2734" s="147" t="s">
        <v>830</v>
      </c>
      <c r="Q2734" s="147">
        <v>196</v>
      </c>
      <c r="R2734" s="147"/>
      <c r="S2734" s="147" t="s">
        <v>1454</v>
      </c>
      <c r="T2734" s="147">
        <v>0</v>
      </c>
      <c r="U2734" s="147" t="s">
        <v>1455</v>
      </c>
      <c r="V2734" s="147" t="s">
        <v>3053</v>
      </c>
    </row>
    <row r="2735" spans="16:22" x14ac:dyDescent="0.25">
      <c r="P2735" s="147" t="s">
        <v>830</v>
      </c>
      <c r="Q2735" s="147">
        <v>196</v>
      </c>
      <c r="R2735" s="147"/>
      <c r="S2735" s="147" t="s">
        <v>2847</v>
      </c>
      <c r="T2735" s="147">
        <v>0</v>
      </c>
      <c r="U2735" s="147" t="s">
        <v>2848</v>
      </c>
      <c r="V2735" s="147" t="s">
        <v>3053</v>
      </c>
    </row>
    <row r="2736" spans="16:22" x14ac:dyDescent="0.25">
      <c r="P2736" s="147" t="s">
        <v>830</v>
      </c>
      <c r="Q2736" s="147">
        <v>196</v>
      </c>
      <c r="R2736" s="147"/>
      <c r="S2736" s="147" t="s">
        <v>2849</v>
      </c>
      <c r="T2736" s="147">
        <v>0</v>
      </c>
      <c r="U2736" s="147" t="s">
        <v>2850</v>
      </c>
      <c r="V2736" s="147" t="s">
        <v>3053</v>
      </c>
    </row>
    <row r="2737" spans="16:22" x14ac:dyDescent="0.25">
      <c r="P2737" s="147" t="s">
        <v>830</v>
      </c>
      <c r="Q2737" s="147">
        <v>196</v>
      </c>
      <c r="R2737" s="147"/>
      <c r="S2737" s="147" t="s">
        <v>3140</v>
      </c>
      <c r="T2737" s="147">
        <v>0</v>
      </c>
      <c r="U2737" s="147" t="s">
        <v>3141</v>
      </c>
      <c r="V2737" s="147" t="s">
        <v>3053</v>
      </c>
    </row>
    <row r="2738" spans="16:22" x14ac:dyDescent="0.25">
      <c r="P2738" s="147" t="s">
        <v>830</v>
      </c>
      <c r="Q2738" s="147">
        <v>196</v>
      </c>
      <c r="R2738" s="147"/>
      <c r="S2738" s="147" t="s">
        <v>1456</v>
      </c>
      <c r="T2738" s="147">
        <v>0</v>
      </c>
      <c r="U2738" s="147" t="s">
        <v>1457</v>
      </c>
      <c r="V2738" s="147" t="s">
        <v>3053</v>
      </c>
    </row>
    <row r="2739" spans="16:22" x14ac:dyDescent="0.25">
      <c r="P2739" s="147" t="s">
        <v>830</v>
      </c>
      <c r="Q2739" s="147">
        <v>196</v>
      </c>
      <c r="R2739" s="147"/>
      <c r="S2739" s="147" t="s">
        <v>1458</v>
      </c>
      <c r="T2739" s="147">
        <v>0</v>
      </c>
      <c r="U2739" s="147" t="s">
        <v>1459</v>
      </c>
      <c r="V2739" s="147" t="s">
        <v>3053</v>
      </c>
    </row>
    <row r="2740" spans="16:22" x14ac:dyDescent="0.25">
      <c r="P2740" s="147" t="s">
        <v>830</v>
      </c>
      <c r="Q2740" s="147">
        <v>196</v>
      </c>
      <c r="R2740" s="147"/>
      <c r="S2740" s="147" t="s">
        <v>3142</v>
      </c>
      <c r="T2740" s="147">
        <v>0</v>
      </c>
      <c r="U2740" s="147" t="s">
        <v>3143</v>
      </c>
      <c r="V2740" s="147" t="s">
        <v>3053</v>
      </c>
    </row>
    <row r="2741" spans="16:22" x14ac:dyDescent="0.25">
      <c r="P2741" s="147" t="s">
        <v>830</v>
      </c>
      <c r="Q2741" s="147">
        <v>196</v>
      </c>
      <c r="R2741" s="147"/>
      <c r="S2741" s="147" t="s">
        <v>3144</v>
      </c>
      <c r="T2741" s="147">
        <v>0</v>
      </c>
      <c r="U2741" s="147" t="s">
        <v>3145</v>
      </c>
      <c r="V2741" s="147" t="s">
        <v>3053</v>
      </c>
    </row>
    <row r="2742" spans="16:22" x14ac:dyDescent="0.25">
      <c r="P2742" s="147" t="s">
        <v>830</v>
      </c>
      <c r="Q2742" s="147">
        <v>196</v>
      </c>
      <c r="R2742" s="147"/>
      <c r="S2742" s="147" t="s">
        <v>3146</v>
      </c>
      <c r="T2742" s="147">
        <v>0</v>
      </c>
      <c r="U2742" s="147" t="s">
        <v>3147</v>
      </c>
      <c r="V2742" s="147" t="s">
        <v>3053</v>
      </c>
    </row>
    <row r="2743" spans="16:22" x14ac:dyDescent="0.25">
      <c r="P2743" s="147" t="s">
        <v>830</v>
      </c>
      <c r="Q2743" s="147">
        <v>196</v>
      </c>
      <c r="R2743" s="147"/>
      <c r="S2743" s="147" t="s">
        <v>1464</v>
      </c>
      <c r="T2743" s="147">
        <v>0</v>
      </c>
      <c r="U2743" s="147" t="s">
        <v>1465</v>
      </c>
      <c r="V2743" s="147" t="s">
        <v>3053</v>
      </c>
    </row>
    <row r="2744" spans="16:22" x14ac:dyDescent="0.25">
      <c r="P2744" s="147" t="s">
        <v>830</v>
      </c>
      <c r="Q2744" s="147">
        <v>196</v>
      </c>
      <c r="R2744" s="147"/>
      <c r="S2744" s="147" t="s">
        <v>3148</v>
      </c>
      <c r="T2744" s="147">
        <v>0</v>
      </c>
      <c r="U2744" s="147" t="s">
        <v>3149</v>
      </c>
      <c r="V2744" s="147" t="s">
        <v>3053</v>
      </c>
    </row>
    <row r="2745" spans="16:22" x14ac:dyDescent="0.25">
      <c r="P2745" s="147" t="s">
        <v>830</v>
      </c>
      <c r="Q2745" s="147">
        <v>196</v>
      </c>
      <c r="R2745" s="147"/>
      <c r="S2745" s="147" t="s">
        <v>1468</v>
      </c>
      <c r="T2745" s="147">
        <v>0</v>
      </c>
      <c r="U2745" s="147" t="s">
        <v>1469</v>
      </c>
      <c r="V2745" s="147" t="s">
        <v>3053</v>
      </c>
    </row>
    <row r="2746" spans="16:22" x14ac:dyDescent="0.25">
      <c r="P2746" s="147" t="s">
        <v>830</v>
      </c>
      <c r="Q2746" s="147">
        <v>196</v>
      </c>
      <c r="R2746" s="147"/>
      <c r="S2746" s="147" t="s">
        <v>1472</v>
      </c>
      <c r="T2746" s="147">
        <v>0</v>
      </c>
      <c r="U2746" s="147" t="s">
        <v>1473</v>
      </c>
      <c r="V2746" s="147" t="s">
        <v>3053</v>
      </c>
    </row>
    <row r="2747" spans="16:22" x14ac:dyDescent="0.25">
      <c r="P2747" s="147" t="s">
        <v>830</v>
      </c>
      <c r="Q2747" s="147">
        <v>196</v>
      </c>
      <c r="R2747" s="147"/>
      <c r="S2747" s="147" t="s">
        <v>2851</v>
      </c>
      <c r="T2747" s="147">
        <v>0</v>
      </c>
      <c r="U2747" s="147" t="s">
        <v>2852</v>
      </c>
      <c r="V2747" s="147" t="s">
        <v>3053</v>
      </c>
    </row>
    <row r="2748" spans="16:22" x14ac:dyDescent="0.25">
      <c r="P2748" s="147" t="s">
        <v>830</v>
      </c>
      <c r="Q2748" s="147">
        <v>196</v>
      </c>
      <c r="R2748" s="147"/>
      <c r="S2748" s="147" t="s">
        <v>2853</v>
      </c>
      <c r="T2748" s="147">
        <v>0</v>
      </c>
      <c r="U2748" s="147" t="s">
        <v>2854</v>
      </c>
      <c r="V2748" s="147" t="s">
        <v>3053</v>
      </c>
    </row>
    <row r="2749" spans="16:22" x14ac:dyDescent="0.25">
      <c r="P2749" s="147" t="s">
        <v>830</v>
      </c>
      <c r="Q2749" s="147">
        <v>196</v>
      </c>
      <c r="R2749" s="147"/>
      <c r="S2749" s="147" t="s">
        <v>2855</v>
      </c>
      <c r="T2749" s="147">
        <v>0</v>
      </c>
      <c r="U2749" s="147" t="s">
        <v>2856</v>
      </c>
      <c r="V2749" s="147" t="s">
        <v>3053</v>
      </c>
    </row>
    <row r="2750" spans="16:22" x14ac:dyDescent="0.25">
      <c r="P2750" s="147" t="s">
        <v>830</v>
      </c>
      <c r="Q2750" s="147">
        <v>196</v>
      </c>
      <c r="R2750" s="147"/>
      <c r="S2750" s="147" t="s">
        <v>1474</v>
      </c>
      <c r="T2750" s="147">
        <v>0</v>
      </c>
      <c r="U2750" s="147" t="s">
        <v>1475</v>
      </c>
      <c r="V2750" s="147" t="s">
        <v>3053</v>
      </c>
    </row>
    <row r="2751" spans="16:22" x14ac:dyDescent="0.25">
      <c r="P2751" s="147" t="s">
        <v>830</v>
      </c>
      <c r="Q2751" s="147">
        <v>196</v>
      </c>
      <c r="R2751" s="147"/>
      <c r="S2751" s="147" t="s">
        <v>1476</v>
      </c>
      <c r="T2751" s="147">
        <v>0</v>
      </c>
      <c r="U2751" s="147" t="s">
        <v>1477</v>
      </c>
      <c r="V2751" s="147" t="s">
        <v>3053</v>
      </c>
    </row>
    <row r="2752" spans="16:22" x14ac:dyDescent="0.25">
      <c r="P2752" s="147" t="s">
        <v>830</v>
      </c>
      <c r="Q2752" s="147">
        <v>196</v>
      </c>
      <c r="R2752" s="147"/>
      <c r="S2752" s="147" t="s">
        <v>1478</v>
      </c>
      <c r="T2752" s="147">
        <v>0</v>
      </c>
      <c r="U2752" s="147" t="s">
        <v>1479</v>
      </c>
      <c r="V2752" s="147" t="s">
        <v>3053</v>
      </c>
    </row>
    <row r="2753" spans="16:22" x14ac:dyDescent="0.25">
      <c r="P2753" s="147" t="s">
        <v>830</v>
      </c>
      <c r="Q2753" s="147">
        <v>196</v>
      </c>
      <c r="R2753" s="147"/>
      <c r="S2753" s="147" t="s">
        <v>1480</v>
      </c>
      <c r="T2753" s="147">
        <v>0</v>
      </c>
      <c r="U2753" s="147" t="s">
        <v>1481</v>
      </c>
      <c r="V2753" s="147" t="s">
        <v>3053</v>
      </c>
    </row>
    <row r="2754" spans="16:22" x14ac:dyDescent="0.25">
      <c r="P2754" s="147" t="s">
        <v>830</v>
      </c>
      <c r="Q2754" s="147">
        <v>196</v>
      </c>
      <c r="R2754" s="147"/>
      <c r="S2754" s="147" t="s">
        <v>1484</v>
      </c>
      <c r="T2754" s="147">
        <v>0</v>
      </c>
      <c r="U2754" s="147" t="s">
        <v>1485</v>
      </c>
      <c r="V2754" s="147" t="s">
        <v>3053</v>
      </c>
    </row>
    <row r="2755" spans="16:22" x14ac:dyDescent="0.25">
      <c r="P2755" s="147" t="s">
        <v>830</v>
      </c>
      <c r="Q2755" s="147">
        <v>196</v>
      </c>
      <c r="R2755" s="147"/>
      <c r="S2755" s="147" t="s">
        <v>3150</v>
      </c>
      <c r="T2755" s="147">
        <v>0</v>
      </c>
      <c r="U2755" s="147" t="s">
        <v>3151</v>
      </c>
      <c r="V2755" s="147" t="s">
        <v>3053</v>
      </c>
    </row>
    <row r="2756" spans="16:22" x14ac:dyDescent="0.25">
      <c r="P2756" s="147" t="s">
        <v>830</v>
      </c>
      <c r="Q2756" s="147">
        <v>196</v>
      </c>
      <c r="R2756" s="147"/>
      <c r="S2756" s="147" t="s">
        <v>1492</v>
      </c>
      <c r="T2756" s="147">
        <v>0</v>
      </c>
      <c r="U2756" s="147" t="s">
        <v>1493</v>
      </c>
      <c r="V2756" s="147" t="s">
        <v>3053</v>
      </c>
    </row>
    <row r="2757" spans="16:22" x14ac:dyDescent="0.25">
      <c r="P2757" s="147" t="s">
        <v>830</v>
      </c>
      <c r="Q2757" s="147">
        <v>196</v>
      </c>
      <c r="R2757" s="147"/>
      <c r="S2757" s="147" t="s">
        <v>2857</v>
      </c>
      <c r="T2757" s="147">
        <v>0</v>
      </c>
      <c r="U2757" s="147" t="s">
        <v>2858</v>
      </c>
      <c r="V2757" s="147" t="s">
        <v>3053</v>
      </c>
    </row>
    <row r="2758" spans="16:22" x14ac:dyDescent="0.25">
      <c r="P2758" s="147" t="s">
        <v>830</v>
      </c>
      <c r="Q2758" s="147">
        <v>196</v>
      </c>
      <c r="R2758" s="147"/>
      <c r="S2758" s="147" t="s">
        <v>1496</v>
      </c>
      <c r="T2758" s="147">
        <v>0</v>
      </c>
      <c r="U2758" s="147" t="s">
        <v>1497</v>
      </c>
      <c r="V2758" s="147" t="s">
        <v>3053</v>
      </c>
    </row>
    <row r="2759" spans="16:22" x14ac:dyDescent="0.25">
      <c r="P2759" s="147" t="s">
        <v>830</v>
      </c>
      <c r="Q2759" s="147">
        <v>196</v>
      </c>
      <c r="R2759" s="147"/>
      <c r="S2759" s="147" t="s">
        <v>3152</v>
      </c>
      <c r="T2759" s="147">
        <v>0</v>
      </c>
      <c r="U2759" s="147" t="s">
        <v>3153</v>
      </c>
      <c r="V2759" s="147" t="s">
        <v>3053</v>
      </c>
    </row>
    <row r="2760" spans="16:22" x14ac:dyDescent="0.25">
      <c r="P2760" s="147" t="s">
        <v>830</v>
      </c>
      <c r="Q2760" s="147">
        <v>196</v>
      </c>
      <c r="R2760" s="147"/>
      <c r="S2760" s="147" t="s">
        <v>3154</v>
      </c>
      <c r="T2760" s="147">
        <v>0</v>
      </c>
      <c r="U2760" s="147" t="s">
        <v>3155</v>
      </c>
      <c r="V2760" s="147" t="s">
        <v>3053</v>
      </c>
    </row>
    <row r="2761" spans="16:22" x14ac:dyDescent="0.25">
      <c r="P2761" s="147" t="s">
        <v>830</v>
      </c>
      <c r="Q2761" s="147">
        <v>196</v>
      </c>
      <c r="R2761" s="147"/>
      <c r="S2761" s="147" t="s">
        <v>1502</v>
      </c>
      <c r="T2761" s="147">
        <v>0</v>
      </c>
      <c r="U2761" s="147" t="s">
        <v>1503</v>
      </c>
      <c r="V2761" s="147" t="s">
        <v>3053</v>
      </c>
    </row>
    <row r="2762" spans="16:22" x14ac:dyDescent="0.25">
      <c r="P2762" s="147" t="s">
        <v>830</v>
      </c>
      <c r="Q2762" s="147">
        <v>196</v>
      </c>
      <c r="R2762" s="147"/>
      <c r="S2762" s="147" t="s">
        <v>2614</v>
      </c>
      <c r="T2762" s="147">
        <v>0</v>
      </c>
      <c r="U2762" s="147" t="s">
        <v>2615</v>
      </c>
      <c r="V2762" s="147" t="s">
        <v>3053</v>
      </c>
    </row>
    <row r="2763" spans="16:22" x14ac:dyDescent="0.25">
      <c r="P2763" s="147" t="s">
        <v>830</v>
      </c>
      <c r="Q2763" s="147">
        <v>196</v>
      </c>
      <c r="R2763" s="147"/>
      <c r="S2763" s="147" t="s">
        <v>3156</v>
      </c>
      <c r="T2763" s="147">
        <v>0</v>
      </c>
      <c r="U2763" s="147" t="s">
        <v>3157</v>
      </c>
      <c r="V2763" s="147" t="s">
        <v>3053</v>
      </c>
    </row>
    <row r="2764" spans="16:22" x14ac:dyDescent="0.25">
      <c r="P2764" s="147" t="s">
        <v>830</v>
      </c>
      <c r="Q2764" s="147">
        <v>196</v>
      </c>
      <c r="R2764" s="147"/>
      <c r="S2764" s="147" t="s">
        <v>1508</v>
      </c>
      <c r="T2764" s="147">
        <v>0</v>
      </c>
      <c r="U2764" s="147" t="s">
        <v>1509</v>
      </c>
      <c r="V2764" s="147" t="s">
        <v>3053</v>
      </c>
    </row>
    <row r="2765" spans="16:22" x14ac:dyDescent="0.25">
      <c r="P2765" s="147" t="s">
        <v>830</v>
      </c>
      <c r="Q2765" s="147">
        <v>196</v>
      </c>
      <c r="R2765" s="147"/>
      <c r="S2765" s="147" t="s">
        <v>2859</v>
      </c>
      <c r="T2765" s="147">
        <v>0</v>
      </c>
      <c r="U2765" s="147" t="s">
        <v>2860</v>
      </c>
      <c r="V2765" s="147" t="s">
        <v>3053</v>
      </c>
    </row>
    <row r="2766" spans="16:22" x14ac:dyDescent="0.25">
      <c r="P2766" s="147" t="s">
        <v>830</v>
      </c>
      <c r="Q2766" s="147">
        <v>196</v>
      </c>
      <c r="R2766" s="147"/>
      <c r="S2766" s="147" t="s">
        <v>3158</v>
      </c>
      <c r="T2766" s="147">
        <v>0</v>
      </c>
      <c r="U2766" s="147" t="s">
        <v>3159</v>
      </c>
      <c r="V2766" s="147" t="s">
        <v>3053</v>
      </c>
    </row>
    <row r="2767" spans="16:22" x14ac:dyDescent="0.25">
      <c r="P2767" s="147" t="s">
        <v>830</v>
      </c>
      <c r="Q2767" s="147">
        <v>196</v>
      </c>
      <c r="R2767" s="147"/>
      <c r="S2767" s="147" t="s">
        <v>3160</v>
      </c>
      <c r="T2767" s="147">
        <v>0</v>
      </c>
      <c r="U2767" s="147" t="s">
        <v>3161</v>
      </c>
      <c r="V2767" s="147" t="s">
        <v>3053</v>
      </c>
    </row>
    <row r="2768" spans="16:22" x14ac:dyDescent="0.25">
      <c r="P2768" s="147" t="s">
        <v>830</v>
      </c>
      <c r="Q2768" s="147">
        <v>196</v>
      </c>
      <c r="R2768" s="147"/>
      <c r="S2768" s="147" t="s">
        <v>3162</v>
      </c>
      <c r="T2768" s="147">
        <v>0</v>
      </c>
      <c r="U2768" s="147" t="s">
        <v>3163</v>
      </c>
      <c r="V2768" s="147" t="s">
        <v>3053</v>
      </c>
    </row>
    <row r="2769" spans="16:22" x14ac:dyDescent="0.25">
      <c r="P2769" s="147" t="s">
        <v>830</v>
      </c>
      <c r="Q2769" s="147">
        <v>196</v>
      </c>
      <c r="R2769" s="147"/>
      <c r="S2769" s="147" t="s">
        <v>3164</v>
      </c>
      <c r="T2769" s="147">
        <v>0</v>
      </c>
      <c r="U2769" s="147" t="s">
        <v>3165</v>
      </c>
      <c r="V2769" s="147" t="s">
        <v>3053</v>
      </c>
    </row>
    <row r="2770" spans="16:22" x14ac:dyDescent="0.25">
      <c r="P2770" s="147" t="s">
        <v>830</v>
      </c>
      <c r="Q2770" s="147">
        <v>196</v>
      </c>
      <c r="R2770" s="147"/>
      <c r="S2770" s="147" t="s">
        <v>2620</v>
      </c>
      <c r="T2770" s="147">
        <v>0</v>
      </c>
      <c r="U2770" s="147" t="s">
        <v>2621</v>
      </c>
      <c r="V2770" s="147" t="s">
        <v>3053</v>
      </c>
    </row>
    <row r="2771" spans="16:22" x14ac:dyDescent="0.25">
      <c r="P2771" s="147" t="s">
        <v>830</v>
      </c>
      <c r="Q2771" s="147">
        <v>196</v>
      </c>
      <c r="R2771" s="147"/>
      <c r="S2771" s="147" t="s">
        <v>2327</v>
      </c>
      <c r="T2771" s="147">
        <v>0</v>
      </c>
      <c r="U2771" s="147" t="s">
        <v>2328</v>
      </c>
      <c r="V2771" s="147" t="s">
        <v>3053</v>
      </c>
    </row>
    <row r="2772" spans="16:22" x14ac:dyDescent="0.25">
      <c r="P2772" s="147" t="s">
        <v>830</v>
      </c>
      <c r="Q2772" s="147">
        <v>196</v>
      </c>
      <c r="R2772" s="147"/>
      <c r="S2772" s="147" t="s">
        <v>2622</v>
      </c>
      <c r="T2772" s="147">
        <v>0</v>
      </c>
      <c r="U2772" s="147" t="s">
        <v>2623</v>
      </c>
      <c r="V2772" s="147" t="s">
        <v>3053</v>
      </c>
    </row>
    <row r="2773" spans="16:22" x14ac:dyDescent="0.25">
      <c r="P2773" s="147" t="s">
        <v>830</v>
      </c>
      <c r="Q2773" s="147">
        <v>196</v>
      </c>
      <c r="R2773" s="147"/>
      <c r="S2773" s="147" t="s">
        <v>3166</v>
      </c>
      <c r="T2773" s="147">
        <v>0</v>
      </c>
      <c r="U2773" s="147" t="s">
        <v>3167</v>
      </c>
      <c r="V2773" s="147" t="s">
        <v>3053</v>
      </c>
    </row>
    <row r="2774" spans="16:22" x14ac:dyDescent="0.25">
      <c r="P2774" s="147" t="s">
        <v>830</v>
      </c>
      <c r="Q2774" s="147">
        <v>196</v>
      </c>
      <c r="R2774" s="147"/>
      <c r="S2774" s="147" t="s">
        <v>2329</v>
      </c>
      <c r="T2774" s="147">
        <v>0</v>
      </c>
      <c r="U2774" s="147" t="s">
        <v>2330</v>
      </c>
      <c r="V2774" s="147" t="s">
        <v>3053</v>
      </c>
    </row>
    <row r="2775" spans="16:22" x14ac:dyDescent="0.25">
      <c r="P2775" s="147" t="s">
        <v>830</v>
      </c>
      <c r="Q2775" s="147">
        <v>196</v>
      </c>
      <c r="R2775" s="147"/>
      <c r="S2775" s="147" t="s">
        <v>2861</v>
      </c>
      <c r="T2775" s="147">
        <v>0</v>
      </c>
      <c r="U2775" s="147" t="s">
        <v>2862</v>
      </c>
      <c r="V2775" s="147" t="s">
        <v>3053</v>
      </c>
    </row>
    <row r="2776" spans="16:22" x14ac:dyDescent="0.25">
      <c r="P2776" s="147" t="s">
        <v>830</v>
      </c>
      <c r="Q2776" s="147">
        <v>196</v>
      </c>
      <c r="R2776" s="147"/>
      <c r="S2776" s="147" t="s">
        <v>2863</v>
      </c>
      <c r="T2776" s="147">
        <v>0</v>
      </c>
      <c r="U2776" s="147" t="s">
        <v>2864</v>
      </c>
      <c r="V2776" s="147" t="s">
        <v>3053</v>
      </c>
    </row>
    <row r="2777" spans="16:22" x14ac:dyDescent="0.25">
      <c r="P2777" s="147" t="s">
        <v>830</v>
      </c>
      <c r="Q2777" s="147">
        <v>196</v>
      </c>
      <c r="R2777" s="147"/>
      <c r="S2777" s="147" t="s">
        <v>1518</v>
      </c>
      <c r="T2777" s="147">
        <v>0</v>
      </c>
      <c r="U2777" s="147" t="s">
        <v>1519</v>
      </c>
      <c r="V2777" s="147" t="s">
        <v>3053</v>
      </c>
    </row>
    <row r="2778" spans="16:22" x14ac:dyDescent="0.25">
      <c r="P2778" s="147" t="s">
        <v>830</v>
      </c>
      <c r="Q2778" s="147">
        <v>196</v>
      </c>
      <c r="R2778" s="147"/>
      <c r="S2778" s="147" t="s">
        <v>1520</v>
      </c>
      <c r="T2778" s="147">
        <v>0</v>
      </c>
      <c r="U2778" s="147" t="s">
        <v>1521</v>
      </c>
      <c r="V2778" s="147" t="s">
        <v>3053</v>
      </c>
    </row>
    <row r="2779" spans="16:22" x14ac:dyDescent="0.25">
      <c r="P2779" s="147" t="s">
        <v>830</v>
      </c>
      <c r="Q2779" s="147">
        <v>196</v>
      </c>
      <c r="R2779" s="147"/>
      <c r="S2779" s="147" t="s">
        <v>3168</v>
      </c>
      <c r="T2779" s="147">
        <v>0</v>
      </c>
      <c r="U2779" s="147" t="s">
        <v>3169</v>
      </c>
      <c r="V2779" s="147" t="s">
        <v>3053</v>
      </c>
    </row>
    <row r="2780" spans="16:22" x14ac:dyDescent="0.25">
      <c r="P2780" s="147" t="s">
        <v>830</v>
      </c>
      <c r="Q2780" s="147">
        <v>196</v>
      </c>
      <c r="R2780" s="147"/>
      <c r="S2780" s="147" t="s">
        <v>2335</v>
      </c>
      <c r="T2780" s="147">
        <v>0</v>
      </c>
      <c r="U2780" s="147" t="s">
        <v>2336</v>
      </c>
      <c r="V2780" s="147" t="s">
        <v>3053</v>
      </c>
    </row>
    <row r="2781" spans="16:22" x14ac:dyDescent="0.25">
      <c r="P2781" s="147" t="s">
        <v>830</v>
      </c>
      <c r="Q2781" s="147">
        <v>196</v>
      </c>
      <c r="R2781" s="147"/>
      <c r="S2781" s="147" t="s">
        <v>1528</v>
      </c>
      <c r="T2781" s="147">
        <v>0</v>
      </c>
      <c r="U2781" s="147" t="s">
        <v>1529</v>
      </c>
      <c r="V2781" s="147" t="s">
        <v>3053</v>
      </c>
    </row>
    <row r="2782" spans="16:22" x14ac:dyDescent="0.25">
      <c r="P2782" s="147" t="s">
        <v>830</v>
      </c>
      <c r="Q2782" s="147">
        <v>196</v>
      </c>
      <c r="R2782" s="147"/>
      <c r="S2782" s="147" t="s">
        <v>3170</v>
      </c>
      <c r="T2782" s="147">
        <v>0</v>
      </c>
      <c r="U2782" s="147" t="s">
        <v>3171</v>
      </c>
      <c r="V2782" s="147" t="s">
        <v>3053</v>
      </c>
    </row>
    <row r="2783" spans="16:22" x14ac:dyDescent="0.25">
      <c r="P2783" s="147" t="s">
        <v>830</v>
      </c>
      <c r="Q2783" s="147">
        <v>196</v>
      </c>
      <c r="R2783" s="147"/>
      <c r="S2783" s="147" t="s">
        <v>2626</v>
      </c>
      <c r="T2783" s="147">
        <v>0</v>
      </c>
      <c r="U2783" s="147" t="s">
        <v>2627</v>
      </c>
      <c r="V2783" s="147" t="s">
        <v>3053</v>
      </c>
    </row>
    <row r="2784" spans="16:22" x14ac:dyDescent="0.25">
      <c r="P2784" s="147" t="s">
        <v>830</v>
      </c>
      <c r="Q2784" s="147">
        <v>196</v>
      </c>
      <c r="R2784" s="147"/>
      <c r="S2784" s="147" t="s">
        <v>1530</v>
      </c>
      <c r="T2784" s="147">
        <v>0</v>
      </c>
      <c r="U2784" s="147" t="s">
        <v>1531</v>
      </c>
      <c r="V2784" s="147" t="s">
        <v>3053</v>
      </c>
    </row>
    <row r="2785" spans="16:22" x14ac:dyDescent="0.25">
      <c r="P2785" s="147" t="s">
        <v>830</v>
      </c>
      <c r="Q2785" s="147">
        <v>196</v>
      </c>
      <c r="R2785" s="147"/>
      <c r="S2785" s="147" t="s">
        <v>1532</v>
      </c>
      <c r="T2785" s="147">
        <v>0</v>
      </c>
      <c r="U2785" s="147" t="s">
        <v>1533</v>
      </c>
      <c r="V2785" s="147" t="s">
        <v>3053</v>
      </c>
    </row>
    <row r="2786" spans="16:22" x14ac:dyDescent="0.25">
      <c r="P2786" s="147" t="s">
        <v>830</v>
      </c>
      <c r="Q2786" s="147">
        <v>196</v>
      </c>
      <c r="R2786" s="147"/>
      <c r="S2786" s="147" t="s">
        <v>2630</v>
      </c>
      <c r="T2786" s="147">
        <v>0</v>
      </c>
      <c r="U2786" s="147" t="s">
        <v>2631</v>
      </c>
      <c r="V2786" s="147" t="s">
        <v>3053</v>
      </c>
    </row>
    <row r="2787" spans="16:22" x14ac:dyDescent="0.25">
      <c r="P2787" s="147" t="s">
        <v>830</v>
      </c>
      <c r="Q2787" s="147">
        <v>196</v>
      </c>
      <c r="R2787" s="147"/>
      <c r="S2787" s="147" t="s">
        <v>2632</v>
      </c>
      <c r="T2787" s="147">
        <v>0</v>
      </c>
      <c r="U2787" s="147" t="s">
        <v>2633</v>
      </c>
      <c r="V2787" s="147" t="s">
        <v>3053</v>
      </c>
    </row>
    <row r="2788" spans="16:22" x14ac:dyDescent="0.25">
      <c r="P2788" s="147" t="s">
        <v>830</v>
      </c>
      <c r="Q2788" s="147">
        <v>196</v>
      </c>
      <c r="R2788" s="147"/>
      <c r="S2788" s="147" t="s">
        <v>1534</v>
      </c>
      <c r="T2788" s="147">
        <v>0</v>
      </c>
      <c r="U2788" s="147" t="s">
        <v>1535</v>
      </c>
      <c r="V2788" s="147" t="s">
        <v>3053</v>
      </c>
    </row>
    <row r="2789" spans="16:22" x14ac:dyDescent="0.25">
      <c r="P2789" s="147" t="s">
        <v>830</v>
      </c>
      <c r="Q2789" s="147">
        <v>196</v>
      </c>
      <c r="R2789" s="147"/>
      <c r="S2789" s="147" t="s">
        <v>1536</v>
      </c>
      <c r="T2789" s="147">
        <v>0</v>
      </c>
      <c r="U2789" s="147" t="s">
        <v>1537</v>
      </c>
      <c r="V2789" s="147" t="s">
        <v>3053</v>
      </c>
    </row>
    <row r="2790" spans="16:22" x14ac:dyDescent="0.25">
      <c r="P2790" s="147" t="s">
        <v>830</v>
      </c>
      <c r="Q2790" s="147">
        <v>196</v>
      </c>
      <c r="R2790" s="147"/>
      <c r="S2790" s="147" t="s">
        <v>2634</v>
      </c>
      <c r="T2790" s="147">
        <v>0</v>
      </c>
      <c r="U2790" s="147" t="s">
        <v>2635</v>
      </c>
      <c r="V2790" s="147" t="s">
        <v>3053</v>
      </c>
    </row>
    <row r="2791" spans="16:22" x14ac:dyDescent="0.25">
      <c r="P2791" s="147" t="s">
        <v>830</v>
      </c>
      <c r="Q2791" s="147">
        <v>196</v>
      </c>
      <c r="R2791" s="147"/>
      <c r="S2791" s="147" t="s">
        <v>1538</v>
      </c>
      <c r="T2791" s="147">
        <v>0</v>
      </c>
      <c r="U2791" s="147" t="s">
        <v>1539</v>
      </c>
      <c r="V2791" s="147" t="s">
        <v>3053</v>
      </c>
    </row>
    <row r="2792" spans="16:22" x14ac:dyDescent="0.25">
      <c r="P2792" s="147" t="s">
        <v>830</v>
      </c>
      <c r="Q2792" s="147">
        <v>196</v>
      </c>
      <c r="R2792" s="147"/>
      <c r="S2792" s="147" t="s">
        <v>3172</v>
      </c>
      <c r="T2792" s="147">
        <v>0</v>
      </c>
      <c r="U2792" s="147" t="s">
        <v>3173</v>
      </c>
      <c r="V2792" s="147" t="s">
        <v>3053</v>
      </c>
    </row>
    <row r="2793" spans="16:22" x14ac:dyDescent="0.25">
      <c r="P2793" s="147" t="s">
        <v>830</v>
      </c>
      <c r="Q2793" s="147">
        <v>196</v>
      </c>
      <c r="R2793" s="147"/>
      <c r="S2793" s="147" t="s">
        <v>2345</v>
      </c>
      <c r="T2793" s="147">
        <v>0</v>
      </c>
      <c r="U2793" s="147" t="s">
        <v>2346</v>
      </c>
      <c r="V2793" s="147" t="s">
        <v>3053</v>
      </c>
    </row>
    <row r="2794" spans="16:22" x14ac:dyDescent="0.25">
      <c r="P2794" s="147" t="s">
        <v>830</v>
      </c>
      <c r="Q2794" s="147">
        <v>196</v>
      </c>
      <c r="R2794" s="147"/>
      <c r="S2794" s="147" t="s">
        <v>1554</v>
      </c>
      <c r="T2794" s="147">
        <v>0</v>
      </c>
      <c r="U2794" s="147" t="s">
        <v>1555</v>
      </c>
      <c r="V2794" s="147" t="s">
        <v>3053</v>
      </c>
    </row>
    <row r="2795" spans="16:22" x14ac:dyDescent="0.25">
      <c r="P2795" s="147" t="s">
        <v>830</v>
      </c>
      <c r="Q2795" s="147">
        <v>196</v>
      </c>
      <c r="R2795" s="147"/>
      <c r="S2795" s="147" t="s">
        <v>3174</v>
      </c>
      <c r="T2795" s="147">
        <v>0</v>
      </c>
      <c r="U2795" s="147" t="s">
        <v>3175</v>
      </c>
      <c r="V2795" s="147" t="s">
        <v>3053</v>
      </c>
    </row>
    <row r="2796" spans="16:22" x14ac:dyDescent="0.25">
      <c r="P2796" s="147" t="s">
        <v>830</v>
      </c>
      <c r="Q2796" s="147">
        <v>196</v>
      </c>
      <c r="R2796" s="147"/>
      <c r="S2796" s="147" t="s">
        <v>2349</v>
      </c>
      <c r="T2796" s="147">
        <v>0</v>
      </c>
      <c r="U2796" s="147" t="s">
        <v>2350</v>
      </c>
      <c r="V2796" s="147" t="s">
        <v>3053</v>
      </c>
    </row>
    <row r="2797" spans="16:22" x14ac:dyDescent="0.25">
      <c r="P2797" s="147" t="s">
        <v>830</v>
      </c>
      <c r="Q2797" s="147">
        <v>196</v>
      </c>
      <c r="R2797" s="147"/>
      <c r="S2797" s="147" t="s">
        <v>2869</v>
      </c>
      <c r="T2797" s="147">
        <v>0</v>
      </c>
      <c r="U2797" s="147" t="s">
        <v>2870</v>
      </c>
      <c r="V2797" s="147" t="s">
        <v>3053</v>
      </c>
    </row>
    <row r="2798" spans="16:22" x14ac:dyDescent="0.25">
      <c r="P2798" s="147" t="s">
        <v>830</v>
      </c>
      <c r="Q2798" s="147">
        <v>196</v>
      </c>
      <c r="R2798" s="147"/>
      <c r="S2798" s="147" t="s">
        <v>3176</v>
      </c>
      <c r="T2798" s="147">
        <v>0</v>
      </c>
      <c r="U2798" s="147" t="s">
        <v>3177</v>
      </c>
      <c r="V2798" s="147" t="s">
        <v>3053</v>
      </c>
    </row>
    <row r="2799" spans="16:22" x14ac:dyDescent="0.25">
      <c r="P2799" s="147" t="s">
        <v>830</v>
      </c>
      <c r="Q2799" s="147">
        <v>196</v>
      </c>
      <c r="R2799" s="147"/>
      <c r="S2799" s="147" t="s">
        <v>3178</v>
      </c>
      <c r="T2799" s="147">
        <v>0</v>
      </c>
      <c r="U2799" s="147" t="s">
        <v>3179</v>
      </c>
      <c r="V2799" s="147" t="s">
        <v>3053</v>
      </c>
    </row>
    <row r="2800" spans="16:22" x14ac:dyDescent="0.25">
      <c r="P2800" s="147" t="s">
        <v>830</v>
      </c>
      <c r="Q2800" s="147">
        <v>196</v>
      </c>
      <c r="R2800" s="147"/>
      <c r="S2800" s="147" t="s">
        <v>2351</v>
      </c>
      <c r="T2800" s="147">
        <v>0</v>
      </c>
      <c r="U2800" s="147" t="s">
        <v>2352</v>
      </c>
      <c r="V2800" s="147" t="s">
        <v>3053</v>
      </c>
    </row>
    <row r="2801" spans="16:22" x14ac:dyDescent="0.25">
      <c r="P2801" s="147" t="s">
        <v>830</v>
      </c>
      <c r="Q2801" s="147">
        <v>196</v>
      </c>
      <c r="R2801" s="147"/>
      <c r="S2801" s="147" t="s">
        <v>1566</v>
      </c>
      <c r="T2801" s="147">
        <v>0</v>
      </c>
      <c r="U2801" s="147" t="s">
        <v>1567</v>
      </c>
      <c r="V2801" s="147" t="s">
        <v>3053</v>
      </c>
    </row>
    <row r="2802" spans="16:22" x14ac:dyDescent="0.25">
      <c r="P2802" s="147" t="s">
        <v>830</v>
      </c>
      <c r="Q2802" s="147">
        <v>196</v>
      </c>
      <c r="R2802" s="147"/>
      <c r="S2802" s="147" t="s">
        <v>3180</v>
      </c>
      <c r="T2802" s="147">
        <v>0</v>
      </c>
      <c r="U2802" s="147" t="s">
        <v>3181</v>
      </c>
      <c r="V2802" s="147" t="s">
        <v>3053</v>
      </c>
    </row>
    <row r="2803" spans="16:22" x14ac:dyDescent="0.25">
      <c r="P2803" s="147" t="s">
        <v>830</v>
      </c>
      <c r="Q2803" s="147">
        <v>196</v>
      </c>
      <c r="R2803" s="147"/>
      <c r="S2803" s="147" t="s">
        <v>3182</v>
      </c>
      <c r="T2803" s="147">
        <v>0</v>
      </c>
      <c r="U2803" s="147" t="s">
        <v>3183</v>
      </c>
      <c r="V2803" s="147" t="s">
        <v>3053</v>
      </c>
    </row>
    <row r="2804" spans="16:22" x14ac:dyDescent="0.25">
      <c r="P2804" s="147" t="s">
        <v>830</v>
      </c>
      <c r="Q2804" s="147">
        <v>196</v>
      </c>
      <c r="R2804" s="147"/>
      <c r="S2804" s="147" t="s">
        <v>2656</v>
      </c>
      <c r="T2804" s="147">
        <v>0</v>
      </c>
      <c r="U2804" s="147" t="s">
        <v>2657</v>
      </c>
      <c r="V2804" s="147" t="s">
        <v>3053</v>
      </c>
    </row>
    <row r="2805" spans="16:22" x14ac:dyDescent="0.25">
      <c r="P2805" s="147" t="s">
        <v>830</v>
      </c>
      <c r="Q2805" s="147">
        <v>196</v>
      </c>
      <c r="R2805" s="147"/>
      <c r="S2805" s="147" t="s">
        <v>1572</v>
      </c>
      <c r="T2805" s="147">
        <v>0</v>
      </c>
      <c r="U2805" s="147" t="s">
        <v>1573</v>
      </c>
      <c r="V2805" s="147" t="s">
        <v>3053</v>
      </c>
    </row>
    <row r="2806" spans="16:22" x14ac:dyDescent="0.25">
      <c r="P2806" s="147" t="s">
        <v>830</v>
      </c>
      <c r="Q2806" s="147">
        <v>196</v>
      </c>
      <c r="R2806" s="147"/>
      <c r="S2806" s="147" t="s">
        <v>1574</v>
      </c>
      <c r="T2806" s="147">
        <v>0</v>
      </c>
      <c r="U2806" s="147" t="s">
        <v>1575</v>
      </c>
      <c r="V2806" s="147" t="s">
        <v>3053</v>
      </c>
    </row>
    <row r="2807" spans="16:22" x14ac:dyDescent="0.25">
      <c r="P2807" s="147" t="s">
        <v>830</v>
      </c>
      <c r="Q2807" s="147">
        <v>196</v>
      </c>
      <c r="R2807" s="147"/>
      <c r="S2807" s="147" t="s">
        <v>1576</v>
      </c>
      <c r="T2807" s="147">
        <v>0</v>
      </c>
      <c r="U2807" s="147" t="s">
        <v>1577</v>
      </c>
      <c r="V2807" s="147" t="s">
        <v>3053</v>
      </c>
    </row>
    <row r="2808" spans="16:22" x14ac:dyDescent="0.25">
      <c r="P2808" s="147" t="s">
        <v>830</v>
      </c>
      <c r="Q2808" s="147">
        <v>196</v>
      </c>
      <c r="R2808" s="147"/>
      <c r="S2808" s="147" t="s">
        <v>1578</v>
      </c>
      <c r="T2808" s="147">
        <v>0</v>
      </c>
      <c r="U2808" s="147" t="s">
        <v>1579</v>
      </c>
      <c r="V2808" s="147" t="s">
        <v>3053</v>
      </c>
    </row>
    <row r="2809" spans="16:22" x14ac:dyDescent="0.25">
      <c r="P2809" s="147" t="s">
        <v>830</v>
      </c>
      <c r="Q2809" s="147">
        <v>196</v>
      </c>
      <c r="R2809" s="147"/>
      <c r="S2809" s="147" t="s">
        <v>2873</v>
      </c>
      <c r="T2809" s="147">
        <v>0</v>
      </c>
      <c r="U2809" s="147" t="s">
        <v>2874</v>
      </c>
      <c r="V2809" s="147" t="s">
        <v>3053</v>
      </c>
    </row>
    <row r="2810" spans="16:22" x14ac:dyDescent="0.25">
      <c r="P2810" s="147" t="s">
        <v>830</v>
      </c>
      <c r="Q2810" s="147">
        <v>196</v>
      </c>
      <c r="R2810" s="147"/>
      <c r="S2810" s="147" t="s">
        <v>1582</v>
      </c>
      <c r="T2810" s="147">
        <v>0</v>
      </c>
      <c r="U2810" s="147" t="s">
        <v>1583</v>
      </c>
      <c r="V2810" s="147" t="s">
        <v>3053</v>
      </c>
    </row>
    <row r="2811" spans="16:22" x14ac:dyDescent="0.25">
      <c r="P2811" s="147" t="s">
        <v>830</v>
      </c>
      <c r="Q2811" s="147">
        <v>196</v>
      </c>
      <c r="R2811" s="147"/>
      <c r="S2811" s="147" t="s">
        <v>1588</v>
      </c>
      <c r="T2811" s="147">
        <v>0</v>
      </c>
      <c r="U2811" s="147" t="s">
        <v>1589</v>
      </c>
      <c r="V2811" s="147" t="s">
        <v>3053</v>
      </c>
    </row>
    <row r="2812" spans="16:22" x14ac:dyDescent="0.25">
      <c r="P2812" s="147" t="s">
        <v>830</v>
      </c>
      <c r="Q2812" s="147">
        <v>196</v>
      </c>
      <c r="R2812" s="147"/>
      <c r="S2812" s="147" t="s">
        <v>3184</v>
      </c>
      <c r="T2812" s="147">
        <v>0</v>
      </c>
      <c r="U2812" s="147" t="s">
        <v>3185</v>
      </c>
      <c r="V2812" s="147" t="s">
        <v>3053</v>
      </c>
    </row>
    <row r="2813" spans="16:22" x14ac:dyDescent="0.25">
      <c r="P2813" s="147" t="s">
        <v>830</v>
      </c>
      <c r="Q2813" s="147">
        <v>196</v>
      </c>
      <c r="R2813" s="147"/>
      <c r="S2813" s="147" t="s">
        <v>2353</v>
      </c>
      <c r="T2813" s="147">
        <v>0</v>
      </c>
      <c r="U2813" s="147" t="s">
        <v>2354</v>
      </c>
      <c r="V2813" s="147" t="s">
        <v>3053</v>
      </c>
    </row>
    <row r="2814" spans="16:22" x14ac:dyDescent="0.25">
      <c r="P2814" s="147" t="s">
        <v>830</v>
      </c>
      <c r="Q2814" s="147">
        <v>196</v>
      </c>
      <c r="R2814" s="147"/>
      <c r="S2814" s="147" t="s">
        <v>2877</v>
      </c>
      <c r="T2814" s="147">
        <v>0</v>
      </c>
      <c r="U2814" s="147" t="s">
        <v>2878</v>
      </c>
      <c r="V2814" s="147" t="s">
        <v>3053</v>
      </c>
    </row>
    <row r="2815" spans="16:22" x14ac:dyDescent="0.25">
      <c r="P2815" s="147" t="s">
        <v>830</v>
      </c>
      <c r="Q2815" s="147">
        <v>196</v>
      </c>
      <c r="R2815" s="147"/>
      <c r="S2815" s="147" t="s">
        <v>2357</v>
      </c>
      <c r="T2815" s="147">
        <v>0</v>
      </c>
      <c r="U2815" s="147" t="s">
        <v>2358</v>
      </c>
      <c r="V2815" s="147" t="s">
        <v>3053</v>
      </c>
    </row>
    <row r="2816" spans="16:22" x14ac:dyDescent="0.25">
      <c r="P2816" s="147" t="s">
        <v>830</v>
      </c>
      <c r="Q2816" s="147">
        <v>196</v>
      </c>
      <c r="R2816" s="147"/>
      <c r="S2816" s="147" t="s">
        <v>3186</v>
      </c>
      <c r="T2816" s="147">
        <v>0</v>
      </c>
      <c r="U2816" s="147" t="s">
        <v>3187</v>
      </c>
      <c r="V2816" s="147" t="s">
        <v>3053</v>
      </c>
    </row>
    <row r="2817" spans="16:22" x14ac:dyDescent="0.25">
      <c r="P2817" s="147" t="s">
        <v>830</v>
      </c>
      <c r="Q2817" s="147">
        <v>196</v>
      </c>
      <c r="R2817" s="147"/>
      <c r="S2817" s="147" t="s">
        <v>2883</v>
      </c>
      <c r="T2817" s="147">
        <v>0</v>
      </c>
      <c r="U2817" s="147" t="s">
        <v>2884</v>
      </c>
      <c r="V2817" s="147" t="s">
        <v>3053</v>
      </c>
    </row>
    <row r="2818" spans="16:22" x14ac:dyDescent="0.25">
      <c r="P2818" s="147" t="s">
        <v>830</v>
      </c>
      <c r="Q2818" s="147">
        <v>196</v>
      </c>
      <c r="R2818" s="147"/>
      <c r="S2818" s="147" t="s">
        <v>2885</v>
      </c>
      <c r="T2818" s="147">
        <v>0</v>
      </c>
      <c r="U2818" s="147" t="s">
        <v>2886</v>
      </c>
      <c r="V2818" s="147" t="s">
        <v>3053</v>
      </c>
    </row>
    <row r="2819" spans="16:22" x14ac:dyDescent="0.25">
      <c r="P2819" s="147" t="s">
        <v>830</v>
      </c>
      <c r="Q2819" s="147">
        <v>196</v>
      </c>
      <c r="R2819" s="147"/>
      <c r="S2819" s="147" t="s">
        <v>1610</v>
      </c>
      <c r="T2819" s="147">
        <v>0</v>
      </c>
      <c r="U2819" s="147" t="s">
        <v>1611</v>
      </c>
      <c r="V2819" s="147" t="s">
        <v>3053</v>
      </c>
    </row>
    <row r="2820" spans="16:22" x14ac:dyDescent="0.25">
      <c r="P2820" s="147" t="s">
        <v>830</v>
      </c>
      <c r="Q2820" s="147">
        <v>196</v>
      </c>
      <c r="R2820" s="147"/>
      <c r="S2820" s="147" t="s">
        <v>2887</v>
      </c>
      <c r="T2820" s="147">
        <v>0</v>
      </c>
      <c r="U2820" s="147" t="s">
        <v>2888</v>
      </c>
      <c r="V2820" s="147" t="s">
        <v>3053</v>
      </c>
    </row>
    <row r="2821" spans="16:22" x14ac:dyDescent="0.25">
      <c r="P2821" s="147" t="s">
        <v>830</v>
      </c>
      <c r="Q2821" s="147">
        <v>196</v>
      </c>
      <c r="R2821" s="147"/>
      <c r="S2821" s="147" t="s">
        <v>1616</v>
      </c>
      <c r="T2821" s="147">
        <v>0</v>
      </c>
      <c r="U2821" s="147" t="s">
        <v>1617</v>
      </c>
      <c r="V2821" s="147" t="s">
        <v>3053</v>
      </c>
    </row>
    <row r="2822" spans="16:22" x14ac:dyDescent="0.25">
      <c r="P2822" s="147" t="s">
        <v>830</v>
      </c>
      <c r="Q2822" s="147">
        <v>196</v>
      </c>
      <c r="R2822" s="147"/>
      <c r="S2822" s="147" t="s">
        <v>3188</v>
      </c>
      <c r="T2822" s="147">
        <v>0</v>
      </c>
      <c r="U2822" s="147" t="s">
        <v>3189</v>
      </c>
      <c r="V2822" s="147" t="s">
        <v>3053</v>
      </c>
    </row>
    <row r="2823" spans="16:22" x14ac:dyDescent="0.25">
      <c r="P2823" s="147" t="s">
        <v>830</v>
      </c>
      <c r="Q2823" s="147">
        <v>196</v>
      </c>
      <c r="R2823" s="147"/>
      <c r="S2823" s="147" t="s">
        <v>1620</v>
      </c>
      <c r="T2823" s="147">
        <v>0</v>
      </c>
      <c r="U2823" s="147" t="s">
        <v>1621</v>
      </c>
      <c r="V2823" s="147" t="s">
        <v>3053</v>
      </c>
    </row>
    <row r="2824" spans="16:22" x14ac:dyDescent="0.25">
      <c r="P2824" s="147" t="s">
        <v>830</v>
      </c>
      <c r="Q2824" s="147">
        <v>196</v>
      </c>
      <c r="R2824" s="147"/>
      <c r="S2824" s="147" t="s">
        <v>3190</v>
      </c>
      <c r="T2824" s="147">
        <v>0</v>
      </c>
      <c r="U2824" s="147" t="s">
        <v>3191</v>
      </c>
      <c r="V2824" s="147" t="s">
        <v>3053</v>
      </c>
    </row>
    <row r="2825" spans="16:22" x14ac:dyDescent="0.25">
      <c r="P2825" s="147" t="s">
        <v>830</v>
      </c>
      <c r="Q2825" s="147">
        <v>196</v>
      </c>
      <c r="R2825" s="147"/>
      <c r="S2825" s="147" t="s">
        <v>2660</v>
      </c>
      <c r="T2825" s="147">
        <v>0</v>
      </c>
      <c r="U2825" s="147" t="s">
        <v>2661</v>
      </c>
      <c r="V2825" s="147" t="s">
        <v>3053</v>
      </c>
    </row>
    <row r="2826" spans="16:22" x14ac:dyDescent="0.25">
      <c r="P2826" s="147" t="s">
        <v>830</v>
      </c>
      <c r="Q2826" s="147">
        <v>196</v>
      </c>
      <c r="R2826" s="147"/>
      <c r="S2826" s="147" t="s">
        <v>2365</v>
      </c>
      <c r="T2826" s="147">
        <v>0</v>
      </c>
      <c r="U2826" s="147" t="s">
        <v>2366</v>
      </c>
      <c r="V2826" s="147" t="s">
        <v>3053</v>
      </c>
    </row>
    <row r="2827" spans="16:22" x14ac:dyDescent="0.25">
      <c r="P2827" s="147" t="s">
        <v>830</v>
      </c>
      <c r="Q2827" s="147">
        <v>196</v>
      </c>
      <c r="R2827" s="147"/>
      <c r="S2827" s="147" t="s">
        <v>1622</v>
      </c>
      <c r="T2827" s="147">
        <v>0</v>
      </c>
      <c r="U2827" s="147" t="s">
        <v>1623</v>
      </c>
      <c r="V2827" s="147" t="s">
        <v>3053</v>
      </c>
    </row>
    <row r="2828" spans="16:22" x14ac:dyDescent="0.25">
      <c r="P2828" s="147" t="s">
        <v>830</v>
      </c>
      <c r="Q2828" s="147">
        <v>196</v>
      </c>
      <c r="R2828" s="147"/>
      <c r="S2828" s="147" t="s">
        <v>2893</v>
      </c>
      <c r="T2828" s="147">
        <v>0</v>
      </c>
      <c r="U2828" s="147" t="s">
        <v>2894</v>
      </c>
      <c r="V2828" s="147" t="s">
        <v>3053</v>
      </c>
    </row>
    <row r="2829" spans="16:22" x14ac:dyDescent="0.25">
      <c r="P2829" s="147" t="s">
        <v>830</v>
      </c>
      <c r="Q2829" s="147">
        <v>196</v>
      </c>
      <c r="R2829" s="147"/>
      <c r="S2829" s="147" t="s">
        <v>1626</v>
      </c>
      <c r="T2829" s="147">
        <v>0</v>
      </c>
      <c r="U2829" s="147" t="s">
        <v>1627</v>
      </c>
      <c r="V2829" s="147" t="s">
        <v>3053</v>
      </c>
    </row>
    <row r="2830" spans="16:22" x14ac:dyDescent="0.25">
      <c r="P2830" s="147" t="s">
        <v>830</v>
      </c>
      <c r="Q2830" s="147">
        <v>196</v>
      </c>
      <c r="R2830" s="147"/>
      <c r="S2830" s="147" t="s">
        <v>3192</v>
      </c>
      <c r="T2830" s="147">
        <v>0</v>
      </c>
      <c r="U2830" s="147" t="s">
        <v>3193</v>
      </c>
      <c r="V2830" s="147" t="s">
        <v>3053</v>
      </c>
    </row>
    <row r="2831" spans="16:22" x14ac:dyDescent="0.25">
      <c r="P2831" s="147" t="s">
        <v>830</v>
      </c>
      <c r="Q2831" s="147">
        <v>196</v>
      </c>
      <c r="R2831" s="147"/>
      <c r="S2831" s="147" t="s">
        <v>1634</v>
      </c>
      <c r="T2831" s="147">
        <v>0</v>
      </c>
      <c r="U2831" s="147" t="s">
        <v>1635</v>
      </c>
      <c r="V2831" s="147" t="s">
        <v>3053</v>
      </c>
    </row>
    <row r="2832" spans="16:22" x14ac:dyDescent="0.25">
      <c r="P2832" s="147" t="s">
        <v>830</v>
      </c>
      <c r="Q2832" s="147">
        <v>196</v>
      </c>
      <c r="R2832" s="147"/>
      <c r="S2832" s="147" t="s">
        <v>1636</v>
      </c>
      <c r="T2832" s="147">
        <v>0</v>
      </c>
      <c r="U2832" s="147" t="s">
        <v>1637</v>
      </c>
      <c r="V2832" s="147" t="s">
        <v>3053</v>
      </c>
    </row>
    <row r="2833" spans="16:22" x14ac:dyDescent="0.25">
      <c r="P2833" s="147" t="s">
        <v>830</v>
      </c>
      <c r="Q2833" s="147">
        <v>196</v>
      </c>
      <c r="R2833" s="147"/>
      <c r="S2833" s="147" t="s">
        <v>3194</v>
      </c>
      <c r="T2833" s="147">
        <v>0</v>
      </c>
      <c r="U2833" s="147" t="s">
        <v>3195</v>
      </c>
      <c r="V2833" s="147" t="s">
        <v>3053</v>
      </c>
    </row>
    <row r="2834" spans="16:22" x14ac:dyDescent="0.25">
      <c r="P2834" s="147" t="s">
        <v>830</v>
      </c>
      <c r="Q2834" s="147">
        <v>196</v>
      </c>
      <c r="R2834" s="147"/>
      <c r="S2834" s="147" t="s">
        <v>2666</v>
      </c>
      <c r="T2834" s="147">
        <v>0</v>
      </c>
      <c r="U2834" s="147" t="s">
        <v>2667</v>
      </c>
      <c r="V2834" s="147" t="s">
        <v>3053</v>
      </c>
    </row>
    <row r="2835" spans="16:22" x14ac:dyDescent="0.25">
      <c r="P2835" s="147" t="s">
        <v>830</v>
      </c>
      <c r="Q2835" s="147">
        <v>196</v>
      </c>
      <c r="R2835" s="147"/>
      <c r="S2835" s="147" t="s">
        <v>1658</v>
      </c>
      <c r="T2835" s="147">
        <v>0</v>
      </c>
      <c r="U2835" s="147" t="s">
        <v>1659</v>
      </c>
      <c r="V2835" s="147" t="s">
        <v>3053</v>
      </c>
    </row>
    <row r="2836" spans="16:22" x14ac:dyDescent="0.25">
      <c r="P2836" s="147" t="s">
        <v>830</v>
      </c>
      <c r="Q2836" s="147">
        <v>196</v>
      </c>
      <c r="R2836" s="147"/>
      <c r="S2836" s="147" t="s">
        <v>3196</v>
      </c>
      <c r="T2836" s="147">
        <v>0</v>
      </c>
      <c r="U2836" s="147" t="s">
        <v>3197</v>
      </c>
      <c r="V2836" s="147" t="s">
        <v>3053</v>
      </c>
    </row>
    <row r="2837" spans="16:22" x14ac:dyDescent="0.25">
      <c r="P2837" s="147" t="s">
        <v>830</v>
      </c>
      <c r="Q2837" s="147">
        <v>196</v>
      </c>
      <c r="R2837" s="147"/>
      <c r="S2837" s="147" t="s">
        <v>2371</v>
      </c>
      <c r="T2837" s="147">
        <v>0</v>
      </c>
      <c r="U2837" s="147" t="s">
        <v>2372</v>
      </c>
      <c r="V2837" s="147" t="s">
        <v>3053</v>
      </c>
    </row>
    <row r="2838" spans="16:22" x14ac:dyDescent="0.25">
      <c r="P2838" s="147" t="s">
        <v>830</v>
      </c>
      <c r="Q2838" s="147">
        <v>196</v>
      </c>
      <c r="R2838" s="147"/>
      <c r="S2838" s="147" t="s">
        <v>3198</v>
      </c>
      <c r="T2838" s="147">
        <v>0</v>
      </c>
      <c r="U2838" s="147" t="s">
        <v>3199</v>
      </c>
      <c r="V2838" s="147" t="s">
        <v>3053</v>
      </c>
    </row>
    <row r="2839" spans="16:22" x14ac:dyDescent="0.25">
      <c r="P2839" s="147" t="s">
        <v>830</v>
      </c>
      <c r="Q2839" s="147">
        <v>196</v>
      </c>
      <c r="R2839" s="147"/>
      <c r="S2839" s="147" t="s">
        <v>1670</v>
      </c>
      <c r="T2839" s="147">
        <v>0</v>
      </c>
      <c r="U2839" s="147" t="s">
        <v>1671</v>
      </c>
      <c r="V2839" s="147" t="s">
        <v>3053</v>
      </c>
    </row>
    <row r="2840" spans="16:22" x14ac:dyDescent="0.25">
      <c r="P2840" s="147" t="s">
        <v>830</v>
      </c>
      <c r="Q2840" s="147">
        <v>196</v>
      </c>
      <c r="R2840" s="147"/>
      <c r="S2840" s="147" t="s">
        <v>1674</v>
      </c>
      <c r="T2840" s="147">
        <v>0</v>
      </c>
      <c r="U2840" s="147" t="s">
        <v>1675</v>
      </c>
      <c r="V2840" s="147" t="s">
        <v>3053</v>
      </c>
    </row>
    <row r="2841" spans="16:22" x14ac:dyDescent="0.25">
      <c r="P2841" s="147" t="s">
        <v>830</v>
      </c>
      <c r="Q2841" s="147">
        <v>196</v>
      </c>
      <c r="R2841" s="147"/>
      <c r="S2841" s="147" t="s">
        <v>1676</v>
      </c>
      <c r="T2841" s="147">
        <v>0</v>
      </c>
      <c r="U2841" s="147" t="s">
        <v>1677</v>
      </c>
      <c r="V2841" s="147" t="s">
        <v>3053</v>
      </c>
    </row>
    <row r="2842" spans="16:22" x14ac:dyDescent="0.25">
      <c r="P2842" s="147" t="s">
        <v>830</v>
      </c>
      <c r="Q2842" s="147">
        <v>196</v>
      </c>
      <c r="R2842" s="147"/>
      <c r="S2842" s="147" t="s">
        <v>1678</v>
      </c>
      <c r="T2842" s="147">
        <v>0</v>
      </c>
      <c r="U2842" s="147" t="s">
        <v>1679</v>
      </c>
      <c r="V2842" s="147" t="s">
        <v>3053</v>
      </c>
    </row>
    <row r="2843" spans="16:22" x14ac:dyDescent="0.25">
      <c r="P2843" s="147" t="s">
        <v>830</v>
      </c>
      <c r="Q2843" s="147">
        <v>196</v>
      </c>
      <c r="R2843" s="147"/>
      <c r="S2843" s="147" t="s">
        <v>3200</v>
      </c>
      <c r="T2843" s="147">
        <v>0</v>
      </c>
      <c r="U2843" s="147" t="s">
        <v>3201</v>
      </c>
      <c r="V2843" s="147" t="s">
        <v>3053</v>
      </c>
    </row>
    <row r="2844" spans="16:22" x14ac:dyDescent="0.25">
      <c r="P2844" s="147" t="s">
        <v>830</v>
      </c>
      <c r="Q2844" s="147">
        <v>196</v>
      </c>
      <c r="R2844" s="147"/>
      <c r="S2844" s="147" t="s">
        <v>1680</v>
      </c>
      <c r="T2844" s="147">
        <v>0</v>
      </c>
      <c r="U2844" s="147" t="s">
        <v>1681</v>
      </c>
      <c r="V2844" s="147" t="s">
        <v>3053</v>
      </c>
    </row>
    <row r="2845" spans="16:22" x14ac:dyDescent="0.25">
      <c r="P2845" s="147" t="s">
        <v>830</v>
      </c>
      <c r="Q2845" s="147">
        <v>196</v>
      </c>
      <c r="R2845" s="147"/>
      <c r="S2845" s="147" t="s">
        <v>1682</v>
      </c>
      <c r="T2845" s="147">
        <v>0</v>
      </c>
      <c r="U2845" s="147" t="s">
        <v>1683</v>
      </c>
      <c r="V2845" s="147" t="s">
        <v>3053</v>
      </c>
    </row>
    <row r="2846" spans="16:22" x14ac:dyDescent="0.25">
      <c r="P2846" s="147" t="s">
        <v>830</v>
      </c>
      <c r="Q2846" s="147">
        <v>196</v>
      </c>
      <c r="R2846" s="147"/>
      <c r="S2846" s="147" t="s">
        <v>1686</v>
      </c>
      <c r="T2846" s="147">
        <v>0</v>
      </c>
      <c r="U2846" s="147" t="s">
        <v>1687</v>
      </c>
      <c r="V2846" s="147" t="s">
        <v>3053</v>
      </c>
    </row>
    <row r="2847" spans="16:22" x14ac:dyDescent="0.25">
      <c r="P2847" s="147" t="s">
        <v>830</v>
      </c>
      <c r="Q2847" s="147">
        <v>196</v>
      </c>
      <c r="R2847" s="147"/>
      <c r="S2847" s="147" t="s">
        <v>1690</v>
      </c>
      <c r="T2847" s="147">
        <v>0</v>
      </c>
      <c r="U2847" s="147" t="s">
        <v>1691</v>
      </c>
      <c r="V2847" s="147" t="s">
        <v>3053</v>
      </c>
    </row>
    <row r="2848" spans="16:22" x14ac:dyDescent="0.25">
      <c r="P2848" s="147" t="s">
        <v>830</v>
      </c>
      <c r="Q2848" s="147">
        <v>196</v>
      </c>
      <c r="R2848" s="147"/>
      <c r="S2848" s="147" t="s">
        <v>1696</v>
      </c>
      <c r="T2848" s="147">
        <v>0</v>
      </c>
      <c r="U2848" s="147" t="s">
        <v>1697</v>
      </c>
      <c r="V2848" s="147" t="s">
        <v>3053</v>
      </c>
    </row>
    <row r="2849" spans="16:22" x14ac:dyDescent="0.25">
      <c r="P2849" s="147" t="s">
        <v>830</v>
      </c>
      <c r="Q2849" s="147">
        <v>196</v>
      </c>
      <c r="R2849" s="147"/>
      <c r="S2849" s="147" t="s">
        <v>2379</v>
      </c>
      <c r="T2849" s="147">
        <v>0</v>
      </c>
      <c r="U2849" s="147" t="s">
        <v>2380</v>
      </c>
      <c r="V2849" s="147" t="s">
        <v>3053</v>
      </c>
    </row>
    <row r="2850" spans="16:22" x14ac:dyDescent="0.25">
      <c r="P2850" s="147" t="s">
        <v>830</v>
      </c>
      <c r="Q2850" s="147">
        <v>196</v>
      </c>
      <c r="R2850" s="147"/>
      <c r="S2850" s="147" t="s">
        <v>1706</v>
      </c>
      <c r="T2850" s="147">
        <v>0</v>
      </c>
      <c r="U2850" s="147" t="s">
        <v>1707</v>
      </c>
      <c r="V2850" s="147" t="s">
        <v>3053</v>
      </c>
    </row>
    <row r="2851" spans="16:22" x14ac:dyDescent="0.25">
      <c r="P2851" s="147" t="s">
        <v>830</v>
      </c>
      <c r="Q2851" s="147">
        <v>196</v>
      </c>
      <c r="R2851" s="147"/>
      <c r="S2851" s="147" t="s">
        <v>2381</v>
      </c>
      <c r="T2851" s="147">
        <v>0</v>
      </c>
      <c r="U2851" s="147" t="s">
        <v>2382</v>
      </c>
      <c r="V2851" s="147" t="s">
        <v>3053</v>
      </c>
    </row>
    <row r="2852" spans="16:22" x14ac:dyDescent="0.25">
      <c r="P2852" s="147" t="s">
        <v>830</v>
      </c>
      <c r="Q2852" s="147">
        <v>196</v>
      </c>
      <c r="R2852" s="147"/>
      <c r="S2852" s="147" t="s">
        <v>1710</v>
      </c>
      <c r="T2852" s="147">
        <v>0</v>
      </c>
      <c r="U2852" s="147" t="s">
        <v>1711</v>
      </c>
      <c r="V2852" s="147" t="s">
        <v>3053</v>
      </c>
    </row>
    <row r="2853" spans="16:22" x14ac:dyDescent="0.25">
      <c r="P2853" s="147" t="s">
        <v>830</v>
      </c>
      <c r="Q2853" s="147">
        <v>196</v>
      </c>
      <c r="R2853" s="147"/>
      <c r="S2853" s="147" t="s">
        <v>1712</v>
      </c>
      <c r="T2853" s="147">
        <v>0</v>
      </c>
      <c r="U2853" s="147" t="s">
        <v>1713</v>
      </c>
      <c r="V2853" s="147" t="s">
        <v>3053</v>
      </c>
    </row>
    <row r="2854" spans="16:22" x14ac:dyDescent="0.25">
      <c r="P2854" s="147" t="s">
        <v>830</v>
      </c>
      <c r="Q2854" s="147">
        <v>196</v>
      </c>
      <c r="R2854" s="147"/>
      <c r="S2854" s="147" t="s">
        <v>1714</v>
      </c>
      <c r="T2854" s="147">
        <v>0</v>
      </c>
      <c r="U2854" s="147" t="s">
        <v>1715</v>
      </c>
      <c r="V2854" s="147" t="s">
        <v>3053</v>
      </c>
    </row>
    <row r="2855" spans="16:22" x14ac:dyDescent="0.25">
      <c r="P2855" s="147" t="s">
        <v>830</v>
      </c>
      <c r="Q2855" s="147">
        <v>196</v>
      </c>
      <c r="R2855" s="147"/>
      <c r="S2855" s="147" t="s">
        <v>3202</v>
      </c>
      <c r="T2855" s="147">
        <v>0</v>
      </c>
      <c r="U2855" s="147" t="s">
        <v>3203</v>
      </c>
      <c r="V2855" s="147" t="s">
        <v>3053</v>
      </c>
    </row>
    <row r="2856" spans="16:22" x14ac:dyDescent="0.25">
      <c r="P2856" s="147" t="s">
        <v>830</v>
      </c>
      <c r="Q2856" s="147">
        <v>196</v>
      </c>
      <c r="R2856" s="147"/>
      <c r="S2856" s="147" t="s">
        <v>1718</v>
      </c>
      <c r="T2856" s="147">
        <v>0</v>
      </c>
      <c r="U2856" s="147" t="s">
        <v>1719</v>
      </c>
      <c r="V2856" s="147" t="s">
        <v>3053</v>
      </c>
    </row>
    <row r="2857" spans="16:22" x14ac:dyDescent="0.25">
      <c r="P2857" s="147" t="s">
        <v>830</v>
      </c>
      <c r="Q2857" s="147">
        <v>196</v>
      </c>
      <c r="R2857" s="147"/>
      <c r="S2857" s="147" t="s">
        <v>3204</v>
      </c>
      <c r="T2857" s="147">
        <v>0</v>
      </c>
      <c r="U2857" s="147" t="s">
        <v>3205</v>
      </c>
      <c r="V2857" s="147" t="s">
        <v>3053</v>
      </c>
    </row>
    <row r="2858" spans="16:22" x14ac:dyDescent="0.25">
      <c r="P2858" s="147" t="s">
        <v>830</v>
      </c>
      <c r="Q2858" s="147">
        <v>196</v>
      </c>
      <c r="R2858" s="147"/>
      <c r="S2858" s="147" t="s">
        <v>2387</v>
      </c>
      <c r="T2858" s="147">
        <v>0</v>
      </c>
      <c r="U2858" s="147" t="s">
        <v>2388</v>
      </c>
      <c r="V2858" s="147" t="s">
        <v>3053</v>
      </c>
    </row>
    <row r="2859" spans="16:22" x14ac:dyDescent="0.25">
      <c r="P2859" s="147" t="s">
        <v>830</v>
      </c>
      <c r="Q2859" s="147">
        <v>196</v>
      </c>
      <c r="R2859" s="147"/>
      <c r="S2859" s="147" t="s">
        <v>3206</v>
      </c>
      <c r="T2859" s="147">
        <v>0</v>
      </c>
      <c r="U2859" s="147" t="s">
        <v>3207</v>
      </c>
      <c r="V2859" s="147" t="s">
        <v>3053</v>
      </c>
    </row>
    <row r="2860" spans="16:22" x14ac:dyDescent="0.25">
      <c r="P2860" s="147" t="s">
        <v>830</v>
      </c>
      <c r="Q2860" s="147">
        <v>196</v>
      </c>
      <c r="R2860" s="147"/>
      <c r="S2860" s="147" t="s">
        <v>3208</v>
      </c>
      <c r="T2860" s="147">
        <v>0</v>
      </c>
      <c r="U2860" s="147" t="s">
        <v>3209</v>
      </c>
      <c r="V2860" s="147" t="s">
        <v>3053</v>
      </c>
    </row>
    <row r="2861" spans="16:22" x14ac:dyDescent="0.25">
      <c r="P2861" s="147" t="s">
        <v>830</v>
      </c>
      <c r="Q2861" s="147">
        <v>196</v>
      </c>
      <c r="R2861" s="147"/>
      <c r="S2861" s="147" t="s">
        <v>1724</v>
      </c>
      <c r="T2861" s="147">
        <v>0</v>
      </c>
      <c r="U2861" s="147" t="s">
        <v>1725</v>
      </c>
      <c r="V2861" s="147" t="s">
        <v>3053</v>
      </c>
    </row>
    <row r="2862" spans="16:22" x14ac:dyDescent="0.25">
      <c r="P2862" s="147" t="s">
        <v>830</v>
      </c>
      <c r="Q2862" s="147">
        <v>196</v>
      </c>
      <c r="R2862" s="147"/>
      <c r="S2862" s="147" t="s">
        <v>1726</v>
      </c>
      <c r="T2862" s="147">
        <v>0</v>
      </c>
      <c r="U2862" s="147" t="s">
        <v>1727</v>
      </c>
      <c r="V2862" s="147" t="s">
        <v>3053</v>
      </c>
    </row>
    <row r="2863" spans="16:22" x14ac:dyDescent="0.25">
      <c r="P2863" s="147" t="s">
        <v>830</v>
      </c>
      <c r="Q2863" s="147">
        <v>196</v>
      </c>
      <c r="R2863" s="147"/>
      <c r="S2863" s="147" t="s">
        <v>1728</v>
      </c>
      <c r="T2863" s="147">
        <v>0</v>
      </c>
      <c r="U2863" s="147" t="s">
        <v>1729</v>
      </c>
      <c r="V2863" s="147" t="s">
        <v>3053</v>
      </c>
    </row>
    <row r="2864" spans="16:22" x14ac:dyDescent="0.25">
      <c r="P2864" s="147" t="s">
        <v>830</v>
      </c>
      <c r="Q2864" s="147">
        <v>196</v>
      </c>
      <c r="R2864" s="147"/>
      <c r="S2864" s="147" t="s">
        <v>2688</v>
      </c>
      <c r="T2864" s="147">
        <v>0</v>
      </c>
      <c r="U2864" s="147" t="s">
        <v>2689</v>
      </c>
      <c r="V2864" s="147" t="s">
        <v>3053</v>
      </c>
    </row>
    <row r="2865" spans="16:22" x14ac:dyDescent="0.25">
      <c r="P2865" s="147" t="s">
        <v>830</v>
      </c>
      <c r="Q2865" s="147">
        <v>196</v>
      </c>
      <c r="R2865" s="147"/>
      <c r="S2865" s="147" t="s">
        <v>2903</v>
      </c>
      <c r="T2865" s="147">
        <v>0</v>
      </c>
      <c r="U2865" s="147" t="s">
        <v>2904</v>
      </c>
      <c r="V2865" s="147" t="s">
        <v>3053</v>
      </c>
    </row>
    <row r="2866" spans="16:22" x14ac:dyDescent="0.25">
      <c r="P2866" s="147" t="s">
        <v>830</v>
      </c>
      <c r="Q2866" s="147">
        <v>196</v>
      </c>
      <c r="R2866" s="147"/>
      <c r="S2866" s="147" t="s">
        <v>1732</v>
      </c>
      <c r="T2866" s="147">
        <v>0</v>
      </c>
      <c r="U2866" s="147" t="s">
        <v>1733</v>
      </c>
      <c r="V2866" s="147" t="s">
        <v>3053</v>
      </c>
    </row>
    <row r="2867" spans="16:22" x14ac:dyDescent="0.25">
      <c r="P2867" s="147" t="s">
        <v>830</v>
      </c>
      <c r="Q2867" s="147">
        <v>196</v>
      </c>
      <c r="R2867" s="147"/>
      <c r="S2867" s="147" t="s">
        <v>1734</v>
      </c>
      <c r="T2867" s="147">
        <v>0</v>
      </c>
      <c r="U2867" s="147" t="s">
        <v>1735</v>
      </c>
      <c r="V2867" s="147" t="s">
        <v>3053</v>
      </c>
    </row>
    <row r="2868" spans="16:22" x14ac:dyDescent="0.25">
      <c r="P2868" s="147" t="s">
        <v>830</v>
      </c>
      <c r="Q2868" s="147">
        <v>196</v>
      </c>
      <c r="R2868" s="147"/>
      <c r="S2868" s="147" t="s">
        <v>2389</v>
      </c>
      <c r="T2868" s="147">
        <v>0</v>
      </c>
      <c r="U2868" s="147" t="s">
        <v>2390</v>
      </c>
      <c r="V2868" s="147" t="s">
        <v>3053</v>
      </c>
    </row>
    <row r="2869" spans="16:22" x14ac:dyDescent="0.25">
      <c r="P2869" s="147" t="s">
        <v>830</v>
      </c>
      <c r="Q2869" s="147">
        <v>196</v>
      </c>
      <c r="R2869" s="147"/>
      <c r="S2869" s="147" t="s">
        <v>3210</v>
      </c>
      <c r="T2869" s="147">
        <v>0</v>
      </c>
      <c r="U2869" s="147" t="s">
        <v>3211</v>
      </c>
      <c r="V2869" s="147" t="s">
        <v>3053</v>
      </c>
    </row>
    <row r="2870" spans="16:22" x14ac:dyDescent="0.25">
      <c r="P2870" s="147" t="s">
        <v>830</v>
      </c>
      <c r="Q2870" s="147">
        <v>196</v>
      </c>
      <c r="R2870" s="147"/>
      <c r="S2870" s="147" t="s">
        <v>3212</v>
      </c>
      <c r="T2870" s="147">
        <v>0</v>
      </c>
      <c r="U2870" s="147" t="s">
        <v>3213</v>
      </c>
      <c r="V2870" s="147" t="s">
        <v>3053</v>
      </c>
    </row>
    <row r="2871" spans="16:22" x14ac:dyDescent="0.25">
      <c r="P2871" s="147" t="s">
        <v>830</v>
      </c>
      <c r="Q2871" s="147">
        <v>196</v>
      </c>
      <c r="R2871" s="147"/>
      <c r="S2871" s="147" t="s">
        <v>1740</v>
      </c>
      <c r="T2871" s="147">
        <v>0</v>
      </c>
      <c r="U2871" s="147" t="s">
        <v>1741</v>
      </c>
      <c r="V2871" s="147" t="s">
        <v>3053</v>
      </c>
    </row>
    <row r="2872" spans="16:22" x14ac:dyDescent="0.25">
      <c r="P2872" s="147" t="s">
        <v>830</v>
      </c>
      <c r="Q2872" s="147">
        <v>196</v>
      </c>
      <c r="R2872" s="147"/>
      <c r="S2872" s="147" t="s">
        <v>1742</v>
      </c>
      <c r="T2872" s="147">
        <v>0</v>
      </c>
      <c r="U2872" s="147" t="s">
        <v>1743</v>
      </c>
      <c r="V2872" s="147" t="s">
        <v>3053</v>
      </c>
    </row>
    <row r="2873" spans="16:22" x14ac:dyDescent="0.25">
      <c r="P2873" s="147" t="s">
        <v>830</v>
      </c>
      <c r="Q2873" s="147">
        <v>196</v>
      </c>
      <c r="R2873" s="147"/>
      <c r="S2873" s="147" t="s">
        <v>2692</v>
      </c>
      <c r="T2873" s="147">
        <v>0</v>
      </c>
      <c r="U2873" s="147" t="s">
        <v>2693</v>
      </c>
      <c r="V2873" s="147" t="s">
        <v>3053</v>
      </c>
    </row>
    <row r="2874" spans="16:22" x14ac:dyDescent="0.25">
      <c r="P2874" s="147" t="s">
        <v>830</v>
      </c>
      <c r="Q2874" s="147">
        <v>196</v>
      </c>
      <c r="R2874" s="147"/>
      <c r="S2874" s="147" t="s">
        <v>2909</v>
      </c>
      <c r="T2874" s="147">
        <v>0</v>
      </c>
      <c r="U2874" s="147" t="s">
        <v>2910</v>
      </c>
      <c r="V2874" s="147" t="s">
        <v>3053</v>
      </c>
    </row>
    <row r="2875" spans="16:22" x14ac:dyDescent="0.25">
      <c r="P2875" s="147" t="s">
        <v>830</v>
      </c>
      <c r="Q2875" s="147">
        <v>196</v>
      </c>
      <c r="R2875" s="147"/>
      <c r="S2875" s="147" t="s">
        <v>2397</v>
      </c>
      <c r="T2875" s="147">
        <v>0</v>
      </c>
      <c r="U2875" s="147" t="s">
        <v>2398</v>
      </c>
      <c r="V2875" s="147" t="s">
        <v>3053</v>
      </c>
    </row>
    <row r="2876" spans="16:22" x14ac:dyDescent="0.25">
      <c r="P2876" s="147" t="s">
        <v>830</v>
      </c>
      <c r="Q2876" s="147">
        <v>196</v>
      </c>
      <c r="R2876" s="147"/>
      <c r="S2876" s="147" t="s">
        <v>3214</v>
      </c>
      <c r="T2876" s="147">
        <v>0</v>
      </c>
      <c r="U2876" s="147" t="s">
        <v>3215</v>
      </c>
      <c r="V2876" s="147" t="s">
        <v>3053</v>
      </c>
    </row>
    <row r="2877" spans="16:22" x14ac:dyDescent="0.25">
      <c r="P2877" s="147" t="s">
        <v>830</v>
      </c>
      <c r="Q2877" s="147">
        <v>196</v>
      </c>
      <c r="R2877" s="147"/>
      <c r="S2877" s="147" t="s">
        <v>1746</v>
      </c>
      <c r="T2877" s="147">
        <v>0</v>
      </c>
      <c r="U2877" s="147" t="s">
        <v>1747</v>
      </c>
      <c r="V2877" s="147" t="s">
        <v>3053</v>
      </c>
    </row>
    <row r="2878" spans="16:22" x14ac:dyDescent="0.25">
      <c r="P2878" s="147" t="s">
        <v>830</v>
      </c>
      <c r="Q2878" s="147">
        <v>196</v>
      </c>
      <c r="R2878" s="147"/>
      <c r="S2878" s="147" t="s">
        <v>2694</v>
      </c>
      <c r="T2878" s="147">
        <v>0</v>
      </c>
      <c r="U2878" s="147" t="s">
        <v>2695</v>
      </c>
      <c r="V2878" s="147" t="s">
        <v>3053</v>
      </c>
    </row>
    <row r="2879" spans="16:22" x14ac:dyDescent="0.25">
      <c r="P2879" s="147" t="s">
        <v>830</v>
      </c>
      <c r="Q2879" s="147">
        <v>196</v>
      </c>
      <c r="R2879" s="147"/>
      <c r="S2879" s="147" t="s">
        <v>1754</v>
      </c>
      <c r="T2879" s="147">
        <v>0</v>
      </c>
      <c r="U2879" s="147" t="s">
        <v>1755</v>
      </c>
      <c r="V2879" s="147" t="s">
        <v>3053</v>
      </c>
    </row>
    <row r="2880" spans="16:22" x14ac:dyDescent="0.25">
      <c r="P2880" s="147" t="s">
        <v>830</v>
      </c>
      <c r="Q2880" s="147">
        <v>196</v>
      </c>
      <c r="R2880" s="147"/>
      <c r="S2880" s="147" t="s">
        <v>2919</v>
      </c>
      <c r="T2880" s="147">
        <v>0</v>
      </c>
      <c r="U2880" s="147" t="s">
        <v>2920</v>
      </c>
      <c r="V2880" s="147" t="s">
        <v>3053</v>
      </c>
    </row>
    <row r="2881" spans="16:22" x14ac:dyDescent="0.25">
      <c r="P2881" s="147" t="s">
        <v>830</v>
      </c>
      <c r="Q2881" s="147">
        <v>196</v>
      </c>
      <c r="R2881" s="147"/>
      <c r="S2881" s="147" t="s">
        <v>1760</v>
      </c>
      <c r="T2881" s="147">
        <v>0</v>
      </c>
      <c r="U2881" s="147" t="s">
        <v>1761</v>
      </c>
      <c r="V2881" s="147" t="s">
        <v>3053</v>
      </c>
    </row>
    <row r="2882" spans="16:22" x14ac:dyDescent="0.25">
      <c r="P2882" s="147" t="s">
        <v>830</v>
      </c>
      <c r="Q2882" s="147">
        <v>196</v>
      </c>
      <c r="R2882" s="147"/>
      <c r="S2882" s="147" t="s">
        <v>1762</v>
      </c>
      <c r="T2882" s="147">
        <v>0</v>
      </c>
      <c r="U2882" s="147" t="s">
        <v>1763</v>
      </c>
      <c r="V2882" s="147" t="s">
        <v>3053</v>
      </c>
    </row>
    <row r="2883" spans="16:22" x14ac:dyDescent="0.25">
      <c r="P2883" s="147" t="s">
        <v>830</v>
      </c>
      <c r="Q2883" s="147">
        <v>196</v>
      </c>
      <c r="R2883" s="147"/>
      <c r="S2883" s="147" t="s">
        <v>1766</v>
      </c>
      <c r="T2883" s="147">
        <v>0</v>
      </c>
      <c r="U2883" s="147" t="s">
        <v>1767</v>
      </c>
      <c r="V2883" s="147" t="s">
        <v>3053</v>
      </c>
    </row>
    <row r="2884" spans="16:22" x14ac:dyDescent="0.25">
      <c r="P2884" s="147" t="s">
        <v>830</v>
      </c>
      <c r="Q2884" s="147">
        <v>196</v>
      </c>
      <c r="R2884" s="147"/>
      <c r="S2884" s="147" t="s">
        <v>3216</v>
      </c>
      <c r="T2884" s="147">
        <v>0</v>
      </c>
      <c r="U2884" s="147" t="s">
        <v>3217</v>
      </c>
      <c r="V2884" s="147" t="s">
        <v>3053</v>
      </c>
    </row>
    <row r="2885" spans="16:22" x14ac:dyDescent="0.25">
      <c r="P2885" s="147" t="s">
        <v>830</v>
      </c>
      <c r="Q2885" s="147">
        <v>196</v>
      </c>
      <c r="R2885" s="147"/>
      <c r="S2885" s="147" t="s">
        <v>1770</v>
      </c>
      <c r="T2885" s="147">
        <v>0</v>
      </c>
      <c r="U2885" s="147" t="s">
        <v>1771</v>
      </c>
      <c r="V2885" s="147" t="s">
        <v>3053</v>
      </c>
    </row>
    <row r="2886" spans="16:22" x14ac:dyDescent="0.25">
      <c r="P2886" s="147" t="s">
        <v>830</v>
      </c>
      <c r="Q2886" s="147">
        <v>196</v>
      </c>
      <c r="R2886" s="147"/>
      <c r="S2886" s="147" t="s">
        <v>1772</v>
      </c>
      <c r="T2886" s="147">
        <v>0</v>
      </c>
      <c r="U2886" s="147" t="s">
        <v>1773</v>
      </c>
      <c r="V2886" s="147" t="s">
        <v>3053</v>
      </c>
    </row>
    <row r="2887" spans="16:22" x14ac:dyDescent="0.25">
      <c r="P2887" s="147" t="s">
        <v>830</v>
      </c>
      <c r="Q2887" s="147">
        <v>196</v>
      </c>
      <c r="R2887" s="147"/>
      <c r="S2887" s="147" t="s">
        <v>1776</v>
      </c>
      <c r="T2887" s="147">
        <v>0</v>
      </c>
      <c r="U2887" s="147" t="s">
        <v>1777</v>
      </c>
      <c r="V2887" s="147" t="s">
        <v>3053</v>
      </c>
    </row>
    <row r="2888" spans="16:22" x14ac:dyDescent="0.25">
      <c r="P2888" s="147" t="s">
        <v>830</v>
      </c>
      <c r="Q2888" s="147">
        <v>196</v>
      </c>
      <c r="R2888" s="147"/>
      <c r="S2888" s="147" t="s">
        <v>2405</v>
      </c>
      <c r="T2888" s="147">
        <v>0</v>
      </c>
      <c r="U2888" s="147" t="s">
        <v>2406</v>
      </c>
      <c r="V2888" s="147" t="s">
        <v>3053</v>
      </c>
    </row>
    <row r="2889" spans="16:22" x14ac:dyDescent="0.25">
      <c r="P2889" s="147" t="s">
        <v>830</v>
      </c>
      <c r="Q2889" s="147">
        <v>196</v>
      </c>
      <c r="R2889" s="147"/>
      <c r="S2889" s="147" t="s">
        <v>3218</v>
      </c>
      <c r="T2889" s="147">
        <v>0</v>
      </c>
      <c r="U2889" s="147" t="s">
        <v>3219</v>
      </c>
      <c r="V2889" s="147" t="s">
        <v>3053</v>
      </c>
    </row>
    <row r="2890" spans="16:22" x14ac:dyDescent="0.25">
      <c r="P2890" s="147" t="s">
        <v>830</v>
      </c>
      <c r="Q2890" s="147">
        <v>196</v>
      </c>
      <c r="R2890" s="147"/>
      <c r="S2890" s="147" t="s">
        <v>1780</v>
      </c>
      <c r="T2890" s="147">
        <v>0</v>
      </c>
      <c r="U2890" s="147" t="s">
        <v>1781</v>
      </c>
      <c r="V2890" s="147" t="s">
        <v>3053</v>
      </c>
    </row>
    <row r="2891" spans="16:22" x14ac:dyDescent="0.25">
      <c r="P2891" s="147" t="s">
        <v>830</v>
      </c>
      <c r="Q2891" s="147">
        <v>196</v>
      </c>
      <c r="R2891" s="147"/>
      <c r="S2891" s="147" t="s">
        <v>1784</v>
      </c>
      <c r="T2891" s="147">
        <v>0</v>
      </c>
      <c r="U2891" s="147" t="s">
        <v>1785</v>
      </c>
      <c r="V2891" s="147" t="s">
        <v>3053</v>
      </c>
    </row>
    <row r="2892" spans="16:22" x14ac:dyDescent="0.25">
      <c r="P2892" s="147" t="s">
        <v>830</v>
      </c>
      <c r="Q2892" s="147">
        <v>196</v>
      </c>
      <c r="R2892" s="147"/>
      <c r="S2892" s="147" t="s">
        <v>1786</v>
      </c>
      <c r="T2892" s="147">
        <v>0</v>
      </c>
      <c r="U2892" s="147" t="s">
        <v>1787</v>
      </c>
      <c r="V2892" s="147" t="s">
        <v>3053</v>
      </c>
    </row>
    <row r="2893" spans="16:22" x14ac:dyDescent="0.25">
      <c r="P2893" s="147" t="s">
        <v>830</v>
      </c>
      <c r="Q2893" s="147">
        <v>196</v>
      </c>
      <c r="R2893" s="147"/>
      <c r="S2893" s="147" t="s">
        <v>1788</v>
      </c>
      <c r="T2893" s="147">
        <v>0</v>
      </c>
      <c r="U2893" s="147" t="s">
        <v>1789</v>
      </c>
      <c r="V2893" s="147" t="s">
        <v>3053</v>
      </c>
    </row>
    <row r="2894" spans="16:22" x14ac:dyDescent="0.25">
      <c r="P2894" s="147" t="s">
        <v>830</v>
      </c>
      <c r="Q2894" s="147">
        <v>196</v>
      </c>
      <c r="R2894" s="147"/>
      <c r="S2894" s="147" t="s">
        <v>3220</v>
      </c>
      <c r="T2894" s="147">
        <v>0</v>
      </c>
      <c r="U2894" s="147" t="s">
        <v>3221</v>
      </c>
      <c r="V2894" s="147" t="s">
        <v>3053</v>
      </c>
    </row>
    <row r="2895" spans="16:22" x14ac:dyDescent="0.25">
      <c r="P2895" s="147" t="s">
        <v>830</v>
      </c>
      <c r="Q2895" s="147">
        <v>196</v>
      </c>
      <c r="R2895" s="147"/>
      <c r="S2895" s="147" t="s">
        <v>1798</v>
      </c>
      <c r="T2895" s="147">
        <v>0</v>
      </c>
      <c r="U2895" s="147" t="s">
        <v>1799</v>
      </c>
      <c r="V2895" s="147" t="s">
        <v>3053</v>
      </c>
    </row>
    <row r="2896" spans="16:22" x14ac:dyDescent="0.25">
      <c r="P2896" s="147" t="s">
        <v>830</v>
      </c>
      <c r="Q2896" s="147">
        <v>196</v>
      </c>
      <c r="R2896" s="147"/>
      <c r="S2896" s="147" t="s">
        <v>1806</v>
      </c>
      <c r="T2896" s="147">
        <v>0</v>
      </c>
      <c r="U2896" s="147" t="s">
        <v>1807</v>
      </c>
      <c r="V2896" s="147" t="s">
        <v>3053</v>
      </c>
    </row>
    <row r="2897" spans="16:22" x14ac:dyDescent="0.25">
      <c r="P2897" s="147" t="s">
        <v>830</v>
      </c>
      <c r="Q2897" s="147">
        <v>196</v>
      </c>
      <c r="R2897" s="147"/>
      <c r="S2897" s="147" t="s">
        <v>1810</v>
      </c>
      <c r="T2897" s="147">
        <v>0</v>
      </c>
      <c r="U2897" s="147" t="s">
        <v>1811</v>
      </c>
      <c r="V2897" s="147" t="s">
        <v>3053</v>
      </c>
    </row>
    <row r="2898" spans="16:22" x14ac:dyDescent="0.25">
      <c r="P2898" s="147" t="s">
        <v>830</v>
      </c>
      <c r="Q2898" s="147">
        <v>196</v>
      </c>
      <c r="R2898" s="147"/>
      <c r="S2898" s="147" t="s">
        <v>2409</v>
      </c>
      <c r="T2898" s="147">
        <v>0</v>
      </c>
      <c r="U2898" s="147" t="s">
        <v>2410</v>
      </c>
      <c r="V2898" s="147" t="s">
        <v>3053</v>
      </c>
    </row>
    <row r="2899" spans="16:22" x14ac:dyDescent="0.25">
      <c r="P2899" s="147" t="s">
        <v>830</v>
      </c>
      <c r="Q2899" s="147">
        <v>196</v>
      </c>
      <c r="R2899" s="147"/>
      <c r="S2899" s="147" t="s">
        <v>1816</v>
      </c>
      <c r="T2899" s="147">
        <v>0</v>
      </c>
      <c r="U2899" s="147" t="s">
        <v>1817</v>
      </c>
      <c r="V2899" s="147" t="s">
        <v>3053</v>
      </c>
    </row>
    <row r="2900" spans="16:22" x14ac:dyDescent="0.25">
      <c r="P2900" s="147" t="s">
        <v>830</v>
      </c>
      <c r="Q2900" s="147">
        <v>196</v>
      </c>
      <c r="R2900" s="147"/>
      <c r="S2900" s="147" t="s">
        <v>1818</v>
      </c>
      <c r="T2900" s="147">
        <v>0</v>
      </c>
      <c r="U2900" s="147" t="s">
        <v>1819</v>
      </c>
      <c r="V2900" s="147" t="s">
        <v>3053</v>
      </c>
    </row>
    <row r="2901" spans="16:22" x14ac:dyDescent="0.25">
      <c r="P2901" s="147" t="s">
        <v>830</v>
      </c>
      <c r="Q2901" s="147">
        <v>196</v>
      </c>
      <c r="R2901" s="147"/>
      <c r="S2901" s="147" t="s">
        <v>1820</v>
      </c>
      <c r="T2901" s="147">
        <v>0</v>
      </c>
      <c r="U2901" s="147" t="s">
        <v>1821</v>
      </c>
      <c r="V2901" s="147" t="s">
        <v>3053</v>
      </c>
    </row>
    <row r="2902" spans="16:22" x14ac:dyDescent="0.25">
      <c r="P2902" s="147" t="s">
        <v>830</v>
      </c>
      <c r="Q2902" s="147">
        <v>196</v>
      </c>
      <c r="R2902" s="147"/>
      <c r="S2902" s="147" t="s">
        <v>1824</v>
      </c>
      <c r="T2902" s="147">
        <v>0</v>
      </c>
      <c r="U2902" s="147" t="s">
        <v>1825</v>
      </c>
      <c r="V2902" s="147" t="s">
        <v>3053</v>
      </c>
    </row>
    <row r="2903" spans="16:22" x14ac:dyDescent="0.25">
      <c r="P2903" s="147" t="s">
        <v>830</v>
      </c>
      <c r="Q2903" s="147">
        <v>196</v>
      </c>
      <c r="R2903" s="147"/>
      <c r="S2903" s="147" t="s">
        <v>1826</v>
      </c>
      <c r="T2903" s="147">
        <v>0</v>
      </c>
      <c r="U2903" s="147" t="s">
        <v>1827</v>
      </c>
      <c r="V2903" s="147" t="s">
        <v>3053</v>
      </c>
    </row>
    <row r="2904" spans="16:22" x14ac:dyDescent="0.25">
      <c r="P2904" s="147" t="s">
        <v>830</v>
      </c>
      <c r="Q2904" s="147">
        <v>196</v>
      </c>
      <c r="R2904" s="147"/>
      <c r="S2904" s="147" t="s">
        <v>1828</v>
      </c>
      <c r="T2904" s="147">
        <v>0</v>
      </c>
      <c r="U2904" s="147" t="s">
        <v>1829</v>
      </c>
      <c r="V2904" s="147" t="s">
        <v>3053</v>
      </c>
    </row>
    <row r="2905" spans="16:22" x14ac:dyDescent="0.25">
      <c r="P2905" s="147" t="s">
        <v>830</v>
      </c>
      <c r="Q2905" s="147">
        <v>196</v>
      </c>
      <c r="R2905" s="147"/>
      <c r="S2905" s="147" t="s">
        <v>2714</v>
      </c>
      <c r="T2905" s="147">
        <v>0</v>
      </c>
      <c r="U2905" s="147" t="s">
        <v>2715</v>
      </c>
      <c r="V2905" s="147" t="s">
        <v>3053</v>
      </c>
    </row>
    <row r="2906" spans="16:22" x14ac:dyDescent="0.25">
      <c r="P2906" s="147" t="s">
        <v>830</v>
      </c>
      <c r="Q2906" s="147">
        <v>196</v>
      </c>
      <c r="R2906" s="147"/>
      <c r="S2906" s="147" t="s">
        <v>1830</v>
      </c>
      <c r="T2906" s="147">
        <v>0</v>
      </c>
      <c r="U2906" s="147" t="s">
        <v>1831</v>
      </c>
      <c r="V2906" s="147" t="s">
        <v>3053</v>
      </c>
    </row>
    <row r="2907" spans="16:22" x14ac:dyDescent="0.25">
      <c r="P2907" s="147" t="s">
        <v>830</v>
      </c>
      <c r="Q2907" s="147">
        <v>196</v>
      </c>
      <c r="R2907" s="147"/>
      <c r="S2907" s="147" t="s">
        <v>1832</v>
      </c>
      <c r="T2907" s="147">
        <v>0</v>
      </c>
      <c r="U2907" s="147" t="s">
        <v>1833</v>
      </c>
      <c r="V2907" s="147" t="s">
        <v>3053</v>
      </c>
    </row>
    <row r="2908" spans="16:22" x14ac:dyDescent="0.25">
      <c r="P2908" s="147" t="s">
        <v>830</v>
      </c>
      <c r="Q2908" s="147">
        <v>196</v>
      </c>
      <c r="R2908" s="147"/>
      <c r="S2908" s="147" t="s">
        <v>1834</v>
      </c>
      <c r="T2908" s="147">
        <v>0</v>
      </c>
      <c r="U2908" s="147" t="s">
        <v>1835</v>
      </c>
      <c r="V2908" s="147" t="s">
        <v>3053</v>
      </c>
    </row>
    <row r="2909" spans="16:22" x14ac:dyDescent="0.25">
      <c r="P2909" s="147" t="s">
        <v>830</v>
      </c>
      <c r="Q2909" s="147">
        <v>196</v>
      </c>
      <c r="R2909" s="147"/>
      <c r="S2909" s="147" t="s">
        <v>3222</v>
      </c>
      <c r="T2909" s="147">
        <v>0</v>
      </c>
      <c r="U2909" s="147" t="s">
        <v>3223</v>
      </c>
      <c r="V2909" s="147" t="s">
        <v>3053</v>
      </c>
    </row>
    <row r="2910" spans="16:22" x14ac:dyDescent="0.25">
      <c r="P2910" s="147" t="s">
        <v>830</v>
      </c>
      <c r="Q2910" s="147">
        <v>196</v>
      </c>
      <c r="R2910" s="147"/>
      <c r="S2910" s="147" t="s">
        <v>3224</v>
      </c>
      <c r="T2910" s="147">
        <v>0</v>
      </c>
      <c r="U2910" s="147" t="s">
        <v>3225</v>
      </c>
      <c r="V2910" s="147" t="s">
        <v>3053</v>
      </c>
    </row>
    <row r="2911" spans="16:22" x14ac:dyDescent="0.25">
      <c r="P2911" s="147" t="s">
        <v>830</v>
      </c>
      <c r="Q2911" s="147">
        <v>196</v>
      </c>
      <c r="R2911" s="147"/>
      <c r="S2911" s="147" t="s">
        <v>1836</v>
      </c>
      <c r="T2911" s="147">
        <v>0</v>
      </c>
      <c r="U2911" s="147" t="s">
        <v>1837</v>
      </c>
      <c r="V2911" s="147" t="s">
        <v>3053</v>
      </c>
    </row>
    <row r="2912" spans="16:22" x14ac:dyDescent="0.25">
      <c r="P2912" s="147" t="s">
        <v>830</v>
      </c>
      <c r="Q2912" s="147">
        <v>196</v>
      </c>
      <c r="R2912" s="147"/>
      <c r="S2912" s="147" t="s">
        <v>2411</v>
      </c>
      <c r="T2912" s="147">
        <v>0</v>
      </c>
      <c r="U2912" s="147" t="s">
        <v>2412</v>
      </c>
      <c r="V2912" s="147" t="s">
        <v>3053</v>
      </c>
    </row>
    <row r="2913" spans="16:22" x14ac:dyDescent="0.25">
      <c r="P2913" s="147" t="s">
        <v>830</v>
      </c>
      <c r="Q2913" s="147">
        <v>196</v>
      </c>
      <c r="R2913" s="147"/>
      <c r="S2913" s="147" t="s">
        <v>1840</v>
      </c>
      <c r="T2913" s="147">
        <v>0</v>
      </c>
      <c r="U2913" s="147" t="s">
        <v>1841</v>
      </c>
      <c r="V2913" s="147" t="s">
        <v>3053</v>
      </c>
    </row>
    <row r="2914" spans="16:22" x14ac:dyDescent="0.25">
      <c r="P2914" s="147" t="s">
        <v>830</v>
      </c>
      <c r="Q2914" s="147">
        <v>196</v>
      </c>
      <c r="R2914" s="147"/>
      <c r="S2914" s="147" t="s">
        <v>1842</v>
      </c>
      <c r="T2914" s="147">
        <v>0</v>
      </c>
      <c r="U2914" s="147" t="s">
        <v>1843</v>
      </c>
      <c r="V2914" s="147" t="s">
        <v>3053</v>
      </c>
    </row>
    <row r="2915" spans="16:22" x14ac:dyDescent="0.25">
      <c r="P2915" s="147" t="s">
        <v>830</v>
      </c>
      <c r="Q2915" s="147">
        <v>196</v>
      </c>
      <c r="R2915" s="147"/>
      <c r="S2915" s="147" t="s">
        <v>1844</v>
      </c>
      <c r="T2915" s="147">
        <v>0</v>
      </c>
      <c r="U2915" s="147" t="s">
        <v>1845</v>
      </c>
      <c r="V2915" s="147" t="s">
        <v>3053</v>
      </c>
    </row>
    <row r="2916" spans="16:22" x14ac:dyDescent="0.25">
      <c r="P2916" s="147" t="s">
        <v>830</v>
      </c>
      <c r="Q2916" s="147">
        <v>196</v>
      </c>
      <c r="R2916" s="147"/>
      <c r="S2916" s="147" t="s">
        <v>1846</v>
      </c>
      <c r="T2916" s="147">
        <v>0</v>
      </c>
      <c r="U2916" s="147" t="s">
        <v>1847</v>
      </c>
      <c r="V2916" s="147" t="s">
        <v>3053</v>
      </c>
    </row>
    <row r="2917" spans="16:22" x14ac:dyDescent="0.25">
      <c r="P2917" s="147" t="s">
        <v>830</v>
      </c>
      <c r="Q2917" s="147">
        <v>196</v>
      </c>
      <c r="R2917" s="147"/>
      <c r="S2917" s="147" t="s">
        <v>1848</v>
      </c>
      <c r="T2917" s="147">
        <v>0</v>
      </c>
      <c r="U2917" s="147" t="s">
        <v>1849</v>
      </c>
      <c r="V2917" s="147" t="s">
        <v>3053</v>
      </c>
    </row>
    <row r="2918" spans="16:22" x14ac:dyDescent="0.25">
      <c r="P2918" s="147" t="s">
        <v>830</v>
      </c>
      <c r="Q2918" s="147">
        <v>196</v>
      </c>
      <c r="R2918" s="147"/>
      <c r="S2918" s="147" t="s">
        <v>1852</v>
      </c>
      <c r="T2918" s="147">
        <v>0</v>
      </c>
      <c r="U2918" s="147" t="s">
        <v>1853</v>
      </c>
      <c r="V2918" s="147" t="s">
        <v>3053</v>
      </c>
    </row>
    <row r="2919" spans="16:22" x14ac:dyDescent="0.25">
      <c r="P2919" s="147" t="s">
        <v>830</v>
      </c>
      <c r="Q2919" s="147">
        <v>196</v>
      </c>
      <c r="R2919" s="147"/>
      <c r="S2919" s="147" t="s">
        <v>3226</v>
      </c>
      <c r="T2919" s="147">
        <v>0</v>
      </c>
      <c r="U2919" s="147" t="s">
        <v>3227</v>
      </c>
      <c r="V2919" s="147" t="s">
        <v>3053</v>
      </c>
    </row>
    <row r="2920" spans="16:22" x14ac:dyDescent="0.25">
      <c r="P2920" s="147" t="s">
        <v>830</v>
      </c>
      <c r="Q2920" s="147">
        <v>196</v>
      </c>
      <c r="R2920" s="147"/>
      <c r="S2920" s="147" t="s">
        <v>1858</v>
      </c>
      <c r="T2920" s="147">
        <v>0</v>
      </c>
      <c r="U2920" s="147" t="s">
        <v>1859</v>
      </c>
      <c r="V2920" s="147" t="s">
        <v>3053</v>
      </c>
    </row>
    <row r="2921" spans="16:22" x14ac:dyDescent="0.25">
      <c r="P2921" s="147" t="s">
        <v>830</v>
      </c>
      <c r="Q2921" s="147">
        <v>196</v>
      </c>
      <c r="R2921" s="147"/>
      <c r="S2921" s="147" t="s">
        <v>3228</v>
      </c>
      <c r="T2921" s="147">
        <v>0</v>
      </c>
      <c r="U2921" s="147" t="s">
        <v>3229</v>
      </c>
      <c r="V2921" s="147" t="s">
        <v>3053</v>
      </c>
    </row>
    <row r="2922" spans="16:22" x14ac:dyDescent="0.25">
      <c r="P2922" s="147" t="s">
        <v>830</v>
      </c>
      <c r="Q2922" s="147">
        <v>196</v>
      </c>
      <c r="R2922" s="147"/>
      <c r="S2922" s="147" t="s">
        <v>1860</v>
      </c>
      <c r="T2922" s="147">
        <v>0</v>
      </c>
      <c r="U2922" s="147" t="s">
        <v>1861</v>
      </c>
      <c r="V2922" s="147" t="s">
        <v>3053</v>
      </c>
    </row>
    <row r="2923" spans="16:22" x14ac:dyDescent="0.25">
      <c r="P2923" s="147" t="s">
        <v>830</v>
      </c>
      <c r="Q2923" s="147">
        <v>196</v>
      </c>
      <c r="R2923" s="147"/>
      <c r="S2923" s="147" t="s">
        <v>1864</v>
      </c>
      <c r="T2923" s="147">
        <v>0</v>
      </c>
      <c r="U2923" s="147" t="s">
        <v>1865</v>
      </c>
      <c r="V2923" s="147" t="s">
        <v>3053</v>
      </c>
    </row>
    <row r="2924" spans="16:22" x14ac:dyDescent="0.25">
      <c r="P2924" s="147" t="s">
        <v>830</v>
      </c>
      <c r="Q2924" s="147">
        <v>196</v>
      </c>
      <c r="R2924" s="147"/>
      <c r="S2924" s="147" t="s">
        <v>3230</v>
      </c>
      <c r="T2924" s="147">
        <v>0</v>
      </c>
      <c r="U2924" s="147" t="s">
        <v>3231</v>
      </c>
      <c r="V2924" s="147" t="s">
        <v>3053</v>
      </c>
    </row>
    <row r="2925" spans="16:22" x14ac:dyDescent="0.25">
      <c r="P2925" s="147" t="s">
        <v>830</v>
      </c>
      <c r="Q2925" s="147">
        <v>196</v>
      </c>
      <c r="R2925" s="147"/>
      <c r="S2925" s="147" t="s">
        <v>1866</v>
      </c>
      <c r="T2925" s="147">
        <v>0</v>
      </c>
      <c r="U2925" s="147" t="s">
        <v>1867</v>
      </c>
      <c r="V2925" s="147" t="s">
        <v>3053</v>
      </c>
    </row>
    <row r="2926" spans="16:22" x14ac:dyDescent="0.25">
      <c r="P2926" s="147" t="s">
        <v>830</v>
      </c>
      <c r="Q2926" s="147">
        <v>196</v>
      </c>
      <c r="R2926" s="147"/>
      <c r="S2926" s="147" t="s">
        <v>2931</v>
      </c>
      <c r="T2926" s="147">
        <v>0</v>
      </c>
      <c r="U2926" s="147" t="s">
        <v>2932</v>
      </c>
      <c r="V2926" s="147" t="s">
        <v>3053</v>
      </c>
    </row>
    <row r="2927" spans="16:22" x14ac:dyDescent="0.25">
      <c r="P2927" s="147" t="s">
        <v>830</v>
      </c>
      <c r="Q2927" s="147">
        <v>196</v>
      </c>
      <c r="R2927" s="147"/>
      <c r="S2927" s="147" t="s">
        <v>2933</v>
      </c>
      <c r="T2927" s="147">
        <v>0</v>
      </c>
      <c r="U2927" s="147" t="s">
        <v>2934</v>
      </c>
      <c r="V2927" s="147" t="s">
        <v>3053</v>
      </c>
    </row>
    <row r="2928" spans="16:22" x14ac:dyDescent="0.25">
      <c r="P2928" s="147" t="s">
        <v>830</v>
      </c>
      <c r="Q2928" s="147">
        <v>196</v>
      </c>
      <c r="R2928" s="147"/>
      <c r="S2928" s="147" t="s">
        <v>1868</v>
      </c>
      <c r="T2928" s="147">
        <v>0</v>
      </c>
      <c r="U2928" s="147" t="s">
        <v>1869</v>
      </c>
      <c r="V2928" s="147" t="s">
        <v>3053</v>
      </c>
    </row>
    <row r="2929" spans="16:22" x14ac:dyDescent="0.25">
      <c r="P2929" s="147" t="s">
        <v>830</v>
      </c>
      <c r="Q2929" s="147">
        <v>196</v>
      </c>
      <c r="R2929" s="147"/>
      <c r="S2929" s="147" t="s">
        <v>1874</v>
      </c>
      <c r="T2929" s="147">
        <v>0</v>
      </c>
      <c r="U2929" s="147" t="s">
        <v>1875</v>
      </c>
      <c r="V2929" s="147" t="s">
        <v>3053</v>
      </c>
    </row>
    <row r="2930" spans="16:22" x14ac:dyDescent="0.25">
      <c r="P2930" s="147" t="s">
        <v>830</v>
      </c>
      <c r="Q2930" s="147">
        <v>196</v>
      </c>
      <c r="R2930" s="147"/>
      <c r="S2930" s="147" t="s">
        <v>3232</v>
      </c>
      <c r="T2930" s="147">
        <v>0</v>
      </c>
      <c r="U2930" s="147" t="s">
        <v>3233</v>
      </c>
      <c r="V2930" s="147" t="s">
        <v>3053</v>
      </c>
    </row>
    <row r="2931" spans="16:22" x14ac:dyDescent="0.25">
      <c r="P2931" s="147" t="s">
        <v>830</v>
      </c>
      <c r="Q2931" s="147">
        <v>196</v>
      </c>
      <c r="R2931" s="147"/>
      <c r="S2931" s="147" t="s">
        <v>2722</v>
      </c>
      <c r="T2931" s="147">
        <v>0</v>
      </c>
      <c r="U2931" s="147" t="s">
        <v>2723</v>
      </c>
      <c r="V2931" s="147" t="s">
        <v>3053</v>
      </c>
    </row>
    <row r="2932" spans="16:22" x14ac:dyDescent="0.25">
      <c r="P2932" s="147" t="s">
        <v>830</v>
      </c>
      <c r="Q2932" s="147">
        <v>196</v>
      </c>
      <c r="R2932" s="147"/>
      <c r="S2932" s="147" t="s">
        <v>2935</v>
      </c>
      <c r="T2932" s="147">
        <v>0</v>
      </c>
      <c r="U2932" s="147" t="s">
        <v>2936</v>
      </c>
      <c r="V2932" s="147" t="s">
        <v>3053</v>
      </c>
    </row>
    <row r="2933" spans="16:22" x14ac:dyDescent="0.25">
      <c r="P2933" s="147" t="s">
        <v>830</v>
      </c>
      <c r="Q2933" s="147">
        <v>196</v>
      </c>
      <c r="R2933" s="147"/>
      <c r="S2933" s="147" t="s">
        <v>2939</v>
      </c>
      <c r="T2933" s="147">
        <v>0</v>
      </c>
      <c r="U2933" s="147" t="s">
        <v>2940</v>
      </c>
      <c r="V2933" s="147" t="s">
        <v>3053</v>
      </c>
    </row>
    <row r="2934" spans="16:22" x14ac:dyDescent="0.25">
      <c r="P2934" s="147" t="s">
        <v>830</v>
      </c>
      <c r="Q2934" s="147">
        <v>196</v>
      </c>
      <c r="R2934" s="147"/>
      <c r="S2934" s="147" t="s">
        <v>2941</v>
      </c>
      <c r="T2934" s="147">
        <v>0</v>
      </c>
      <c r="U2934" s="147" t="s">
        <v>2942</v>
      </c>
      <c r="V2934" s="147" t="s">
        <v>3053</v>
      </c>
    </row>
    <row r="2935" spans="16:22" x14ac:dyDescent="0.25">
      <c r="P2935" s="147" t="s">
        <v>830</v>
      </c>
      <c r="Q2935" s="147">
        <v>196</v>
      </c>
      <c r="R2935" s="147"/>
      <c r="S2935" s="147" t="s">
        <v>2943</v>
      </c>
      <c r="T2935" s="147">
        <v>0</v>
      </c>
      <c r="U2935" s="147" t="s">
        <v>2944</v>
      </c>
      <c r="V2935" s="147" t="s">
        <v>3053</v>
      </c>
    </row>
    <row r="2936" spans="16:22" x14ac:dyDescent="0.25">
      <c r="P2936" s="147" t="s">
        <v>830</v>
      </c>
      <c r="Q2936" s="147">
        <v>196</v>
      </c>
      <c r="R2936" s="147"/>
      <c r="S2936" s="147" t="s">
        <v>1882</v>
      </c>
      <c r="T2936" s="147">
        <v>0</v>
      </c>
      <c r="U2936" s="147" t="s">
        <v>1883</v>
      </c>
      <c r="V2936" s="147" t="s">
        <v>3053</v>
      </c>
    </row>
    <row r="2937" spans="16:22" x14ac:dyDescent="0.25">
      <c r="P2937" s="147" t="s">
        <v>830</v>
      </c>
      <c r="Q2937" s="147">
        <v>196</v>
      </c>
      <c r="R2937" s="147"/>
      <c r="S2937" s="147" t="s">
        <v>2945</v>
      </c>
      <c r="T2937" s="147">
        <v>0</v>
      </c>
      <c r="U2937" s="147" t="s">
        <v>2946</v>
      </c>
      <c r="V2937" s="147" t="s">
        <v>3053</v>
      </c>
    </row>
    <row r="2938" spans="16:22" x14ac:dyDescent="0.25">
      <c r="P2938" s="147" t="s">
        <v>830</v>
      </c>
      <c r="Q2938" s="147">
        <v>196</v>
      </c>
      <c r="R2938" s="147"/>
      <c r="S2938" s="147" t="s">
        <v>2947</v>
      </c>
      <c r="T2938" s="147">
        <v>0</v>
      </c>
      <c r="U2938" s="147" t="s">
        <v>2948</v>
      </c>
      <c r="V2938" s="147" t="s">
        <v>3053</v>
      </c>
    </row>
    <row r="2939" spans="16:22" x14ac:dyDescent="0.25">
      <c r="P2939" s="147" t="s">
        <v>830</v>
      </c>
      <c r="Q2939" s="147">
        <v>196</v>
      </c>
      <c r="R2939" s="147"/>
      <c r="S2939" s="147" t="s">
        <v>2949</v>
      </c>
      <c r="T2939" s="147">
        <v>0</v>
      </c>
      <c r="U2939" s="147" t="s">
        <v>2950</v>
      </c>
      <c r="V2939" s="147" t="s">
        <v>3053</v>
      </c>
    </row>
    <row r="2940" spans="16:22" x14ac:dyDescent="0.25">
      <c r="P2940" s="147" t="s">
        <v>830</v>
      </c>
      <c r="Q2940" s="147">
        <v>196</v>
      </c>
      <c r="R2940" s="147"/>
      <c r="S2940" s="147" t="s">
        <v>1886</v>
      </c>
      <c r="T2940" s="147">
        <v>0</v>
      </c>
      <c r="U2940" s="147" t="s">
        <v>1887</v>
      </c>
      <c r="V2940" s="147" t="s">
        <v>3053</v>
      </c>
    </row>
    <row r="2941" spans="16:22" x14ac:dyDescent="0.25">
      <c r="P2941" s="147" t="s">
        <v>830</v>
      </c>
      <c r="Q2941" s="147">
        <v>196</v>
      </c>
      <c r="R2941" s="147"/>
      <c r="S2941" s="147" t="s">
        <v>1888</v>
      </c>
      <c r="T2941" s="147">
        <v>0</v>
      </c>
      <c r="U2941" s="147" t="s">
        <v>1889</v>
      </c>
      <c r="V2941" s="147" t="s">
        <v>3053</v>
      </c>
    </row>
    <row r="2942" spans="16:22" x14ac:dyDescent="0.25">
      <c r="P2942" s="147" t="s">
        <v>830</v>
      </c>
      <c r="Q2942" s="147">
        <v>196</v>
      </c>
      <c r="R2942" s="147"/>
      <c r="S2942" s="147" t="s">
        <v>1892</v>
      </c>
      <c r="T2942" s="147">
        <v>0</v>
      </c>
      <c r="U2942" s="147" t="s">
        <v>1893</v>
      </c>
      <c r="V2942" s="147" t="s">
        <v>3053</v>
      </c>
    </row>
    <row r="2943" spans="16:22" x14ac:dyDescent="0.25">
      <c r="P2943" s="147" t="s">
        <v>830</v>
      </c>
      <c r="Q2943" s="147">
        <v>196</v>
      </c>
      <c r="R2943" s="147"/>
      <c r="S2943" s="147" t="s">
        <v>2951</v>
      </c>
      <c r="T2943" s="147">
        <v>0</v>
      </c>
      <c r="U2943" s="147" t="s">
        <v>2952</v>
      </c>
      <c r="V2943" s="147" t="s">
        <v>3053</v>
      </c>
    </row>
    <row r="2944" spans="16:22" x14ac:dyDescent="0.25">
      <c r="P2944" s="147" t="s">
        <v>830</v>
      </c>
      <c r="Q2944" s="147">
        <v>196</v>
      </c>
      <c r="R2944" s="147"/>
      <c r="S2944" s="147" t="s">
        <v>2953</v>
      </c>
      <c r="T2944" s="147">
        <v>0</v>
      </c>
      <c r="U2944" s="147" t="s">
        <v>2954</v>
      </c>
      <c r="V2944" s="147" t="s">
        <v>3053</v>
      </c>
    </row>
    <row r="2945" spans="16:22" x14ac:dyDescent="0.25">
      <c r="P2945" s="147" t="s">
        <v>830</v>
      </c>
      <c r="Q2945" s="147">
        <v>196</v>
      </c>
      <c r="R2945" s="147"/>
      <c r="S2945" s="147" t="s">
        <v>1894</v>
      </c>
      <c r="T2945" s="147">
        <v>0</v>
      </c>
      <c r="U2945" s="147" t="s">
        <v>1895</v>
      </c>
      <c r="V2945" s="147" t="s">
        <v>3053</v>
      </c>
    </row>
    <row r="2946" spans="16:22" x14ac:dyDescent="0.25">
      <c r="P2946" s="147" t="s">
        <v>830</v>
      </c>
      <c r="Q2946" s="147">
        <v>196</v>
      </c>
      <c r="R2946" s="147"/>
      <c r="S2946" s="147" t="s">
        <v>1896</v>
      </c>
      <c r="T2946" s="147">
        <v>0</v>
      </c>
      <c r="U2946" s="147" t="s">
        <v>1897</v>
      </c>
      <c r="V2946" s="147" t="s">
        <v>3053</v>
      </c>
    </row>
    <row r="2947" spans="16:22" x14ac:dyDescent="0.25">
      <c r="P2947" s="147" t="s">
        <v>830</v>
      </c>
      <c r="Q2947" s="147">
        <v>196</v>
      </c>
      <c r="R2947" s="147"/>
      <c r="S2947" s="147" t="s">
        <v>1900</v>
      </c>
      <c r="T2947" s="147">
        <v>0</v>
      </c>
      <c r="U2947" s="147" t="s">
        <v>1901</v>
      </c>
      <c r="V2947" s="147" t="s">
        <v>3053</v>
      </c>
    </row>
    <row r="2948" spans="16:22" x14ac:dyDescent="0.25">
      <c r="P2948" s="147" t="s">
        <v>830</v>
      </c>
      <c r="Q2948" s="147">
        <v>196</v>
      </c>
      <c r="R2948" s="147"/>
      <c r="S2948" s="147" t="s">
        <v>1906</v>
      </c>
      <c r="T2948" s="147">
        <v>0</v>
      </c>
      <c r="U2948" s="147" t="s">
        <v>1907</v>
      </c>
      <c r="V2948" s="147" t="s">
        <v>3053</v>
      </c>
    </row>
    <row r="2949" spans="16:22" x14ac:dyDescent="0.25">
      <c r="P2949" s="147" t="s">
        <v>830</v>
      </c>
      <c r="Q2949" s="147">
        <v>196</v>
      </c>
      <c r="R2949" s="147"/>
      <c r="S2949" s="147" t="s">
        <v>1912</v>
      </c>
      <c r="T2949" s="147">
        <v>0</v>
      </c>
      <c r="U2949" s="147" t="s">
        <v>1913</v>
      </c>
      <c r="V2949" s="147" t="s">
        <v>3053</v>
      </c>
    </row>
    <row r="2950" spans="16:22" x14ac:dyDescent="0.25">
      <c r="P2950" s="147" t="s">
        <v>830</v>
      </c>
      <c r="Q2950" s="147">
        <v>196</v>
      </c>
      <c r="R2950" s="147"/>
      <c r="S2950" s="147" t="s">
        <v>3234</v>
      </c>
      <c r="T2950" s="147">
        <v>0</v>
      </c>
      <c r="U2950" s="147" t="s">
        <v>3235</v>
      </c>
      <c r="V2950" s="147" t="s">
        <v>3053</v>
      </c>
    </row>
    <row r="2951" spans="16:22" x14ac:dyDescent="0.25">
      <c r="P2951" s="147" t="s">
        <v>830</v>
      </c>
      <c r="Q2951" s="147">
        <v>196</v>
      </c>
      <c r="R2951" s="147"/>
      <c r="S2951" s="147" t="s">
        <v>3236</v>
      </c>
      <c r="T2951" s="147">
        <v>0</v>
      </c>
      <c r="U2951" s="147" t="s">
        <v>3237</v>
      </c>
      <c r="V2951" s="147" t="s">
        <v>3053</v>
      </c>
    </row>
    <row r="2952" spans="16:22" x14ac:dyDescent="0.25">
      <c r="P2952" s="147" t="s">
        <v>830</v>
      </c>
      <c r="Q2952" s="147">
        <v>196</v>
      </c>
      <c r="R2952" s="147"/>
      <c r="S2952" s="147" t="s">
        <v>1916</v>
      </c>
      <c r="T2952" s="147">
        <v>0</v>
      </c>
      <c r="U2952" s="147" t="s">
        <v>1917</v>
      </c>
      <c r="V2952" s="147" t="s">
        <v>3053</v>
      </c>
    </row>
    <row r="2953" spans="16:22" x14ac:dyDescent="0.25">
      <c r="P2953" s="147" t="s">
        <v>830</v>
      </c>
      <c r="Q2953" s="147">
        <v>196</v>
      </c>
      <c r="R2953" s="147"/>
      <c r="S2953" s="147" t="s">
        <v>1922</v>
      </c>
      <c r="T2953" s="147">
        <v>0</v>
      </c>
      <c r="U2953" s="147" t="s">
        <v>1923</v>
      </c>
      <c r="V2953" s="147" t="s">
        <v>3053</v>
      </c>
    </row>
    <row r="2954" spans="16:22" x14ac:dyDescent="0.25">
      <c r="P2954" s="147" t="s">
        <v>830</v>
      </c>
      <c r="Q2954" s="147">
        <v>196</v>
      </c>
      <c r="R2954" s="147"/>
      <c r="S2954" s="147" t="s">
        <v>1926</v>
      </c>
      <c r="T2954" s="147">
        <v>0</v>
      </c>
      <c r="U2954" s="147" t="s">
        <v>1927</v>
      </c>
      <c r="V2954" s="147" t="s">
        <v>3053</v>
      </c>
    </row>
    <row r="2955" spans="16:22" x14ac:dyDescent="0.25">
      <c r="P2955" s="147" t="s">
        <v>830</v>
      </c>
      <c r="Q2955" s="147">
        <v>196</v>
      </c>
      <c r="R2955" s="147"/>
      <c r="S2955" s="147" t="s">
        <v>2961</v>
      </c>
      <c r="T2955" s="147">
        <v>0</v>
      </c>
      <c r="U2955" s="147" t="s">
        <v>2962</v>
      </c>
      <c r="V2955" s="147" t="s">
        <v>3053</v>
      </c>
    </row>
    <row r="2956" spans="16:22" x14ac:dyDescent="0.25">
      <c r="P2956" s="147" t="s">
        <v>830</v>
      </c>
      <c r="Q2956" s="147">
        <v>196</v>
      </c>
      <c r="R2956" s="147"/>
      <c r="S2956" s="147" t="s">
        <v>1934</v>
      </c>
      <c r="T2956" s="147">
        <v>0</v>
      </c>
      <c r="U2956" s="147" t="s">
        <v>1935</v>
      </c>
      <c r="V2956" s="147" t="s">
        <v>3053</v>
      </c>
    </row>
    <row r="2957" spans="16:22" x14ac:dyDescent="0.25">
      <c r="P2957" s="147" t="s">
        <v>830</v>
      </c>
      <c r="Q2957" s="147">
        <v>196</v>
      </c>
      <c r="R2957" s="147"/>
      <c r="S2957" s="147" t="s">
        <v>1936</v>
      </c>
      <c r="T2957" s="147">
        <v>0</v>
      </c>
      <c r="U2957" s="147" t="s">
        <v>1937</v>
      </c>
      <c r="V2957" s="147" t="s">
        <v>3053</v>
      </c>
    </row>
    <row r="2958" spans="16:22" x14ac:dyDescent="0.25">
      <c r="P2958" s="147" t="s">
        <v>830</v>
      </c>
      <c r="Q2958" s="147">
        <v>196</v>
      </c>
      <c r="R2958" s="147"/>
      <c r="S2958" s="147" t="s">
        <v>1938</v>
      </c>
      <c r="T2958" s="147">
        <v>0</v>
      </c>
      <c r="U2958" s="147" t="s">
        <v>1939</v>
      </c>
      <c r="V2958" s="147" t="s">
        <v>3053</v>
      </c>
    </row>
    <row r="2959" spans="16:22" x14ac:dyDescent="0.25">
      <c r="P2959" s="147" t="s">
        <v>830</v>
      </c>
      <c r="Q2959" s="147">
        <v>196</v>
      </c>
      <c r="R2959" s="147"/>
      <c r="S2959" s="147" t="s">
        <v>2734</v>
      </c>
      <c r="T2959" s="147">
        <v>0</v>
      </c>
      <c r="U2959" s="147" t="s">
        <v>2735</v>
      </c>
      <c r="V2959" s="147" t="s">
        <v>3053</v>
      </c>
    </row>
    <row r="2960" spans="16:22" x14ac:dyDescent="0.25">
      <c r="P2960" s="147" t="s">
        <v>830</v>
      </c>
      <c r="Q2960" s="147">
        <v>196</v>
      </c>
      <c r="R2960" s="147"/>
      <c r="S2960" s="147" t="s">
        <v>1942</v>
      </c>
      <c r="T2960" s="147">
        <v>0</v>
      </c>
      <c r="U2960" s="147" t="s">
        <v>1943</v>
      </c>
      <c r="V2960" s="147" t="s">
        <v>3053</v>
      </c>
    </row>
    <row r="2961" spans="16:22" x14ac:dyDescent="0.25">
      <c r="P2961" s="147" t="s">
        <v>830</v>
      </c>
      <c r="Q2961" s="147">
        <v>196</v>
      </c>
      <c r="R2961" s="147"/>
      <c r="S2961" s="147" t="s">
        <v>2421</v>
      </c>
      <c r="T2961" s="147">
        <v>0</v>
      </c>
      <c r="U2961" s="147" t="s">
        <v>2422</v>
      </c>
      <c r="V2961" s="147" t="s">
        <v>3053</v>
      </c>
    </row>
    <row r="2962" spans="16:22" x14ac:dyDescent="0.25">
      <c r="P2962" s="147" t="s">
        <v>830</v>
      </c>
      <c r="Q2962" s="147">
        <v>196</v>
      </c>
      <c r="R2962" s="147"/>
      <c r="S2962" s="147" t="s">
        <v>3238</v>
      </c>
      <c r="T2962" s="147">
        <v>0</v>
      </c>
      <c r="U2962" s="147" t="s">
        <v>3239</v>
      </c>
      <c r="V2962" s="147" t="s">
        <v>3053</v>
      </c>
    </row>
    <row r="2963" spans="16:22" x14ac:dyDescent="0.25">
      <c r="P2963" s="147" t="s">
        <v>830</v>
      </c>
      <c r="Q2963" s="147">
        <v>196</v>
      </c>
      <c r="R2963" s="147"/>
      <c r="S2963" s="147" t="s">
        <v>2965</v>
      </c>
      <c r="T2963" s="147">
        <v>0</v>
      </c>
      <c r="U2963" s="147" t="s">
        <v>2966</v>
      </c>
      <c r="V2963" s="147" t="s">
        <v>3053</v>
      </c>
    </row>
    <row r="2964" spans="16:22" x14ac:dyDescent="0.25">
      <c r="P2964" s="147" t="s">
        <v>830</v>
      </c>
      <c r="Q2964" s="147">
        <v>196</v>
      </c>
      <c r="R2964" s="147"/>
      <c r="S2964" s="147" t="s">
        <v>2967</v>
      </c>
      <c r="T2964" s="147">
        <v>0</v>
      </c>
      <c r="U2964" s="147" t="s">
        <v>2968</v>
      </c>
      <c r="V2964" s="147" t="s">
        <v>3053</v>
      </c>
    </row>
    <row r="2965" spans="16:22" x14ac:dyDescent="0.25">
      <c r="P2965" s="147" t="s">
        <v>830</v>
      </c>
      <c r="Q2965" s="147">
        <v>196</v>
      </c>
      <c r="R2965" s="147"/>
      <c r="S2965" s="147" t="s">
        <v>2971</v>
      </c>
      <c r="T2965" s="147">
        <v>0</v>
      </c>
      <c r="U2965" s="147" t="s">
        <v>2972</v>
      </c>
      <c r="V2965" s="147" t="s">
        <v>3053</v>
      </c>
    </row>
    <row r="2966" spans="16:22" x14ac:dyDescent="0.25">
      <c r="P2966" s="147" t="s">
        <v>830</v>
      </c>
      <c r="Q2966" s="147">
        <v>196</v>
      </c>
      <c r="R2966" s="147"/>
      <c r="S2966" s="147" t="s">
        <v>2425</v>
      </c>
      <c r="T2966" s="147">
        <v>0</v>
      </c>
      <c r="U2966" s="147" t="s">
        <v>2426</v>
      </c>
      <c r="V2966" s="147" t="s">
        <v>3053</v>
      </c>
    </row>
    <row r="2967" spans="16:22" x14ac:dyDescent="0.25">
      <c r="P2967" s="147" t="s">
        <v>830</v>
      </c>
      <c r="Q2967" s="147">
        <v>196</v>
      </c>
      <c r="R2967" s="147"/>
      <c r="S2967" s="147" t="s">
        <v>1966</v>
      </c>
      <c r="T2967" s="147">
        <v>0</v>
      </c>
      <c r="U2967" s="147" t="s">
        <v>1967</v>
      </c>
      <c r="V2967" s="147" t="s">
        <v>3053</v>
      </c>
    </row>
    <row r="2968" spans="16:22" x14ac:dyDescent="0.25">
      <c r="P2968" s="147" t="s">
        <v>830</v>
      </c>
      <c r="Q2968" s="147">
        <v>196</v>
      </c>
      <c r="R2968" s="147"/>
      <c r="S2968" s="147" t="s">
        <v>2433</v>
      </c>
      <c r="T2968" s="147">
        <v>0</v>
      </c>
      <c r="U2968" s="147" t="s">
        <v>2434</v>
      </c>
      <c r="V2968" s="147" t="s">
        <v>3053</v>
      </c>
    </row>
    <row r="2969" spans="16:22" x14ac:dyDescent="0.25">
      <c r="P2969" s="147" t="s">
        <v>830</v>
      </c>
      <c r="Q2969" s="147">
        <v>196</v>
      </c>
      <c r="R2969" s="147"/>
      <c r="S2969" s="147" t="s">
        <v>2435</v>
      </c>
      <c r="T2969" s="147">
        <v>0</v>
      </c>
      <c r="U2969" s="147" t="s">
        <v>2436</v>
      </c>
      <c r="V2969" s="147" t="s">
        <v>3053</v>
      </c>
    </row>
    <row r="2970" spans="16:22" x14ac:dyDescent="0.25">
      <c r="P2970" s="147" t="s">
        <v>830</v>
      </c>
      <c r="Q2970" s="147">
        <v>196</v>
      </c>
      <c r="R2970" s="147"/>
      <c r="S2970" s="147" t="s">
        <v>3240</v>
      </c>
      <c r="T2970" s="147">
        <v>0</v>
      </c>
      <c r="U2970" s="147" t="s">
        <v>3241</v>
      </c>
      <c r="V2970" s="147" t="s">
        <v>3053</v>
      </c>
    </row>
    <row r="2971" spans="16:22" x14ac:dyDescent="0.25">
      <c r="P2971" s="147" t="s">
        <v>830</v>
      </c>
      <c r="Q2971" s="147">
        <v>196</v>
      </c>
      <c r="R2971" s="147"/>
      <c r="S2971" s="147" t="s">
        <v>2439</v>
      </c>
      <c r="T2971" s="147">
        <v>0</v>
      </c>
      <c r="U2971" s="147" t="s">
        <v>2440</v>
      </c>
      <c r="V2971" s="147" t="s">
        <v>3053</v>
      </c>
    </row>
    <row r="2972" spans="16:22" x14ac:dyDescent="0.25">
      <c r="P2972" s="147" t="s">
        <v>830</v>
      </c>
      <c r="Q2972" s="147">
        <v>196</v>
      </c>
      <c r="R2972" s="147"/>
      <c r="S2972" s="147" t="s">
        <v>2441</v>
      </c>
      <c r="T2972" s="147">
        <v>0</v>
      </c>
      <c r="U2972" s="147" t="s">
        <v>2442</v>
      </c>
      <c r="V2972" s="147" t="s">
        <v>3053</v>
      </c>
    </row>
    <row r="2973" spans="16:22" x14ac:dyDescent="0.25">
      <c r="P2973" s="147" t="s">
        <v>830</v>
      </c>
      <c r="Q2973" s="147">
        <v>196</v>
      </c>
      <c r="R2973" s="147"/>
      <c r="S2973" s="147" t="s">
        <v>1976</v>
      </c>
      <c r="T2973" s="147">
        <v>0</v>
      </c>
      <c r="U2973" s="147" t="s">
        <v>1977</v>
      </c>
      <c r="V2973" s="147" t="s">
        <v>3053</v>
      </c>
    </row>
    <row r="2974" spans="16:22" x14ac:dyDescent="0.25">
      <c r="P2974" s="147" t="s">
        <v>830</v>
      </c>
      <c r="Q2974" s="147">
        <v>196</v>
      </c>
      <c r="R2974" s="147"/>
      <c r="S2974" s="147" t="s">
        <v>1978</v>
      </c>
      <c r="T2974" s="147">
        <v>0</v>
      </c>
      <c r="U2974" s="147" t="s">
        <v>1979</v>
      </c>
      <c r="V2974" s="147" t="s">
        <v>3053</v>
      </c>
    </row>
    <row r="2975" spans="16:22" x14ac:dyDescent="0.25">
      <c r="P2975" s="147" t="s">
        <v>830</v>
      </c>
      <c r="Q2975" s="147">
        <v>196</v>
      </c>
      <c r="R2975" s="147"/>
      <c r="S2975" s="147" t="s">
        <v>3242</v>
      </c>
      <c r="T2975" s="147">
        <v>0</v>
      </c>
      <c r="U2975" s="147" t="s">
        <v>3243</v>
      </c>
      <c r="V2975" s="147" t="s">
        <v>3053</v>
      </c>
    </row>
    <row r="2976" spans="16:22" x14ac:dyDescent="0.25">
      <c r="P2976" s="147" t="s">
        <v>830</v>
      </c>
      <c r="Q2976" s="147">
        <v>196</v>
      </c>
      <c r="R2976" s="147"/>
      <c r="S2976" s="147" t="s">
        <v>3244</v>
      </c>
      <c r="T2976" s="147">
        <v>0</v>
      </c>
      <c r="U2976" s="147" t="s">
        <v>3245</v>
      </c>
      <c r="V2976" s="147" t="s">
        <v>3053</v>
      </c>
    </row>
    <row r="2977" spans="16:22" x14ac:dyDescent="0.25">
      <c r="P2977" s="147" t="s">
        <v>830</v>
      </c>
      <c r="Q2977" s="147">
        <v>196</v>
      </c>
      <c r="R2977" s="147"/>
      <c r="S2977" s="147" t="s">
        <v>3246</v>
      </c>
      <c r="T2977" s="147">
        <v>0</v>
      </c>
      <c r="U2977" s="147" t="s">
        <v>3247</v>
      </c>
      <c r="V2977" s="147" t="s">
        <v>3053</v>
      </c>
    </row>
    <row r="2978" spans="16:22" x14ac:dyDescent="0.25">
      <c r="P2978" s="147" t="s">
        <v>830</v>
      </c>
      <c r="Q2978" s="147">
        <v>196</v>
      </c>
      <c r="R2978" s="147"/>
      <c r="S2978" s="147" t="s">
        <v>3248</v>
      </c>
      <c r="T2978" s="147">
        <v>0</v>
      </c>
      <c r="U2978" s="147" t="s">
        <v>3249</v>
      </c>
      <c r="V2978" s="147" t="s">
        <v>3053</v>
      </c>
    </row>
    <row r="2979" spans="16:22" x14ac:dyDescent="0.25">
      <c r="P2979" s="147" t="s">
        <v>830</v>
      </c>
      <c r="Q2979" s="147">
        <v>196</v>
      </c>
      <c r="R2979" s="147"/>
      <c r="S2979" s="147" t="s">
        <v>1984</v>
      </c>
      <c r="T2979" s="147">
        <v>0</v>
      </c>
      <c r="U2979" s="147" t="s">
        <v>1985</v>
      </c>
      <c r="V2979" s="147" t="s">
        <v>3053</v>
      </c>
    </row>
    <row r="2980" spans="16:22" x14ac:dyDescent="0.25">
      <c r="P2980" s="147" t="s">
        <v>830</v>
      </c>
      <c r="Q2980" s="147">
        <v>196</v>
      </c>
      <c r="R2980" s="147"/>
      <c r="S2980" s="147" t="s">
        <v>2744</v>
      </c>
      <c r="T2980" s="147">
        <v>0</v>
      </c>
      <c r="U2980" s="147" t="s">
        <v>2745</v>
      </c>
      <c r="V2980" s="147" t="s">
        <v>3053</v>
      </c>
    </row>
    <row r="2981" spans="16:22" x14ac:dyDescent="0.25">
      <c r="P2981" s="147" t="s">
        <v>830</v>
      </c>
      <c r="Q2981" s="147">
        <v>196</v>
      </c>
      <c r="R2981" s="147"/>
      <c r="S2981" s="147" t="s">
        <v>1986</v>
      </c>
      <c r="T2981" s="147">
        <v>0</v>
      </c>
      <c r="U2981" s="147" t="s">
        <v>1987</v>
      </c>
      <c r="V2981" s="147" t="s">
        <v>3053</v>
      </c>
    </row>
    <row r="2982" spans="16:22" x14ac:dyDescent="0.25">
      <c r="P2982" s="147" t="s">
        <v>830</v>
      </c>
      <c r="Q2982" s="147">
        <v>196</v>
      </c>
      <c r="R2982" s="147"/>
      <c r="S2982" s="147" t="s">
        <v>2746</v>
      </c>
      <c r="T2982" s="147">
        <v>0</v>
      </c>
      <c r="U2982" s="147" t="s">
        <v>2747</v>
      </c>
      <c r="V2982" s="147" t="s">
        <v>3053</v>
      </c>
    </row>
    <row r="2983" spans="16:22" x14ac:dyDescent="0.25">
      <c r="P2983" s="147" t="s">
        <v>830</v>
      </c>
      <c r="Q2983" s="147">
        <v>196</v>
      </c>
      <c r="R2983" s="147"/>
      <c r="S2983" s="147" t="s">
        <v>3250</v>
      </c>
      <c r="T2983" s="147">
        <v>0</v>
      </c>
      <c r="U2983" s="147" t="s">
        <v>3251</v>
      </c>
      <c r="V2983" s="147" t="s">
        <v>3053</v>
      </c>
    </row>
    <row r="2984" spans="16:22" x14ac:dyDescent="0.25">
      <c r="P2984" s="147" t="s">
        <v>830</v>
      </c>
      <c r="Q2984" s="147">
        <v>196</v>
      </c>
      <c r="R2984" s="147"/>
      <c r="S2984" s="147" t="s">
        <v>3252</v>
      </c>
      <c r="T2984" s="147">
        <v>0</v>
      </c>
      <c r="U2984" s="147" t="s">
        <v>3253</v>
      </c>
      <c r="V2984" s="147" t="s">
        <v>3053</v>
      </c>
    </row>
    <row r="2985" spans="16:22" x14ac:dyDescent="0.25">
      <c r="P2985" s="147" t="s">
        <v>830</v>
      </c>
      <c r="Q2985" s="147">
        <v>196</v>
      </c>
      <c r="R2985" s="147"/>
      <c r="S2985" s="147" t="s">
        <v>2981</v>
      </c>
      <c r="T2985" s="147">
        <v>0</v>
      </c>
      <c r="U2985" s="147" t="s">
        <v>2982</v>
      </c>
      <c r="V2985" s="147" t="s">
        <v>3053</v>
      </c>
    </row>
    <row r="2986" spans="16:22" x14ac:dyDescent="0.25">
      <c r="P2986" s="147" t="s">
        <v>830</v>
      </c>
      <c r="Q2986" s="147">
        <v>196</v>
      </c>
      <c r="R2986" s="147"/>
      <c r="S2986" s="147" t="s">
        <v>3254</v>
      </c>
      <c r="T2986" s="147">
        <v>0</v>
      </c>
      <c r="U2986" s="147" t="s">
        <v>3255</v>
      </c>
      <c r="V2986" s="147" t="s">
        <v>3053</v>
      </c>
    </row>
    <row r="2987" spans="16:22" x14ac:dyDescent="0.25">
      <c r="P2987" s="147" t="s">
        <v>830</v>
      </c>
      <c r="Q2987" s="147">
        <v>196</v>
      </c>
      <c r="R2987" s="147"/>
      <c r="S2987" s="147" t="s">
        <v>3256</v>
      </c>
      <c r="T2987" s="147">
        <v>0</v>
      </c>
      <c r="U2987" s="147" t="s">
        <v>3257</v>
      </c>
      <c r="V2987" s="147" t="s">
        <v>3053</v>
      </c>
    </row>
    <row r="2988" spans="16:22" x14ac:dyDescent="0.25">
      <c r="P2988" s="147" t="s">
        <v>830</v>
      </c>
      <c r="Q2988" s="147">
        <v>196</v>
      </c>
      <c r="R2988" s="147"/>
      <c r="S2988" s="147" t="s">
        <v>2983</v>
      </c>
      <c r="T2988" s="147">
        <v>0</v>
      </c>
      <c r="U2988" s="147" t="s">
        <v>2984</v>
      </c>
      <c r="V2988" s="147" t="s">
        <v>3053</v>
      </c>
    </row>
    <row r="2989" spans="16:22" x14ac:dyDescent="0.25">
      <c r="P2989" s="147" t="s">
        <v>830</v>
      </c>
      <c r="Q2989" s="147">
        <v>196</v>
      </c>
      <c r="R2989" s="147"/>
      <c r="S2989" s="147" t="s">
        <v>2985</v>
      </c>
      <c r="T2989" s="147">
        <v>0</v>
      </c>
      <c r="U2989" s="147" t="s">
        <v>2986</v>
      </c>
      <c r="V2989" s="147" t="s">
        <v>3053</v>
      </c>
    </row>
    <row r="2990" spans="16:22" x14ac:dyDescent="0.25">
      <c r="P2990" s="147" t="s">
        <v>830</v>
      </c>
      <c r="Q2990" s="147">
        <v>196</v>
      </c>
      <c r="R2990" s="147"/>
      <c r="S2990" s="147" t="s">
        <v>2987</v>
      </c>
      <c r="T2990" s="147">
        <v>0</v>
      </c>
      <c r="U2990" s="147" t="s">
        <v>2988</v>
      </c>
      <c r="V2990" s="147" t="s">
        <v>3053</v>
      </c>
    </row>
    <row r="2991" spans="16:22" x14ac:dyDescent="0.25">
      <c r="P2991" s="147" t="s">
        <v>830</v>
      </c>
      <c r="Q2991" s="147">
        <v>196</v>
      </c>
      <c r="R2991" s="147"/>
      <c r="S2991" s="147" t="s">
        <v>3258</v>
      </c>
      <c r="T2991" s="147">
        <v>0</v>
      </c>
      <c r="U2991" s="147" t="s">
        <v>3259</v>
      </c>
      <c r="V2991" s="147" t="s">
        <v>3053</v>
      </c>
    </row>
    <row r="2992" spans="16:22" x14ac:dyDescent="0.25">
      <c r="P2992" s="147" t="s">
        <v>830</v>
      </c>
      <c r="Q2992" s="147">
        <v>196</v>
      </c>
      <c r="R2992" s="147"/>
      <c r="S2992" s="147" t="s">
        <v>3260</v>
      </c>
      <c r="T2992" s="147">
        <v>0</v>
      </c>
      <c r="U2992" s="147" t="s">
        <v>3261</v>
      </c>
      <c r="V2992" s="147" t="s">
        <v>3053</v>
      </c>
    </row>
    <row r="2993" spans="16:22" x14ac:dyDescent="0.25">
      <c r="P2993" s="147" t="s">
        <v>830</v>
      </c>
      <c r="Q2993" s="147">
        <v>196</v>
      </c>
      <c r="R2993" s="147"/>
      <c r="S2993" s="147" t="s">
        <v>1990</v>
      </c>
      <c r="T2993" s="147">
        <v>0</v>
      </c>
      <c r="U2993" s="147" t="s">
        <v>1991</v>
      </c>
      <c r="V2993" s="147" t="s">
        <v>3053</v>
      </c>
    </row>
    <row r="2994" spans="16:22" x14ac:dyDescent="0.25">
      <c r="P2994" s="147" t="s">
        <v>830</v>
      </c>
      <c r="Q2994" s="147">
        <v>196</v>
      </c>
      <c r="R2994" s="147"/>
      <c r="S2994" s="147" t="s">
        <v>1992</v>
      </c>
      <c r="T2994" s="147">
        <v>0</v>
      </c>
      <c r="U2994" s="147" t="s">
        <v>1993</v>
      </c>
      <c r="V2994" s="147" t="s">
        <v>3053</v>
      </c>
    </row>
    <row r="2995" spans="16:22" x14ac:dyDescent="0.25">
      <c r="P2995" s="147" t="s">
        <v>830</v>
      </c>
      <c r="Q2995" s="147">
        <v>196</v>
      </c>
      <c r="R2995" s="147"/>
      <c r="S2995" s="147" t="s">
        <v>3262</v>
      </c>
      <c r="T2995" s="147">
        <v>0</v>
      </c>
      <c r="U2995" s="147" t="s">
        <v>3263</v>
      </c>
      <c r="V2995" s="147" t="s">
        <v>3053</v>
      </c>
    </row>
    <row r="2996" spans="16:22" x14ac:dyDescent="0.25">
      <c r="P2996" s="147" t="s">
        <v>830</v>
      </c>
      <c r="Q2996" s="147">
        <v>196</v>
      </c>
      <c r="R2996" s="147"/>
      <c r="S2996" s="147" t="s">
        <v>1996</v>
      </c>
      <c r="T2996" s="147">
        <v>0</v>
      </c>
      <c r="U2996" s="147" t="s">
        <v>1997</v>
      </c>
      <c r="V2996" s="147" t="s">
        <v>3053</v>
      </c>
    </row>
    <row r="2997" spans="16:22" x14ac:dyDescent="0.25">
      <c r="P2997" s="147" t="s">
        <v>830</v>
      </c>
      <c r="Q2997" s="147">
        <v>196</v>
      </c>
      <c r="R2997" s="147"/>
      <c r="S2997" s="147" t="s">
        <v>3264</v>
      </c>
      <c r="T2997" s="147">
        <v>0</v>
      </c>
      <c r="U2997" s="147" t="s">
        <v>3265</v>
      </c>
      <c r="V2997" s="147" t="s">
        <v>3053</v>
      </c>
    </row>
    <row r="2998" spans="16:22" x14ac:dyDescent="0.25">
      <c r="P2998" s="147" t="s">
        <v>830</v>
      </c>
      <c r="Q2998" s="147">
        <v>196</v>
      </c>
      <c r="R2998" s="147"/>
      <c r="S2998" s="147" t="s">
        <v>1998</v>
      </c>
      <c r="T2998" s="147">
        <v>0</v>
      </c>
      <c r="U2998" s="147" t="s">
        <v>1999</v>
      </c>
      <c r="V2998" s="147" t="s">
        <v>3053</v>
      </c>
    </row>
    <row r="2999" spans="16:22" x14ac:dyDescent="0.25">
      <c r="P2999" s="147" t="s">
        <v>830</v>
      </c>
      <c r="Q2999" s="147">
        <v>196</v>
      </c>
      <c r="R2999" s="147"/>
      <c r="S2999" s="147" t="s">
        <v>2000</v>
      </c>
      <c r="T2999" s="147">
        <v>0</v>
      </c>
      <c r="U2999" s="147" t="s">
        <v>2001</v>
      </c>
      <c r="V2999" s="147" t="s">
        <v>3053</v>
      </c>
    </row>
    <row r="3000" spans="16:22" x14ac:dyDescent="0.25">
      <c r="P3000" s="147" t="s">
        <v>830</v>
      </c>
      <c r="Q3000" s="147">
        <v>196</v>
      </c>
      <c r="R3000" s="147"/>
      <c r="S3000" s="147" t="s">
        <v>3266</v>
      </c>
      <c r="T3000" s="147">
        <v>0</v>
      </c>
      <c r="U3000" s="147" t="s">
        <v>3267</v>
      </c>
      <c r="V3000" s="147" t="s">
        <v>3053</v>
      </c>
    </row>
    <row r="3001" spans="16:22" x14ac:dyDescent="0.25">
      <c r="P3001" s="147" t="s">
        <v>830</v>
      </c>
      <c r="Q3001" s="147">
        <v>196</v>
      </c>
      <c r="R3001" s="147"/>
      <c r="S3001" s="147" t="s">
        <v>3268</v>
      </c>
      <c r="T3001" s="147">
        <v>0</v>
      </c>
      <c r="U3001" s="147" t="s">
        <v>3269</v>
      </c>
      <c r="V3001" s="147" t="s">
        <v>3053</v>
      </c>
    </row>
    <row r="3002" spans="16:22" x14ac:dyDescent="0.25">
      <c r="P3002" s="147" t="s">
        <v>830</v>
      </c>
      <c r="Q3002" s="147">
        <v>196</v>
      </c>
      <c r="R3002" s="147"/>
      <c r="S3002" s="147" t="s">
        <v>3270</v>
      </c>
      <c r="T3002" s="147">
        <v>0</v>
      </c>
      <c r="U3002" s="147" t="s">
        <v>3271</v>
      </c>
      <c r="V3002" s="147" t="s">
        <v>3053</v>
      </c>
    </row>
    <row r="3003" spans="16:22" x14ac:dyDescent="0.25">
      <c r="P3003" s="147" t="s">
        <v>830</v>
      </c>
      <c r="Q3003" s="147">
        <v>196</v>
      </c>
      <c r="R3003" s="147"/>
      <c r="S3003" s="147" t="s">
        <v>2010</v>
      </c>
      <c r="T3003" s="147">
        <v>0</v>
      </c>
      <c r="U3003" s="147" t="s">
        <v>2011</v>
      </c>
      <c r="V3003" s="147" t="s">
        <v>3053</v>
      </c>
    </row>
    <row r="3004" spans="16:22" x14ac:dyDescent="0.25">
      <c r="P3004" s="147" t="s">
        <v>830</v>
      </c>
      <c r="Q3004" s="147">
        <v>196</v>
      </c>
      <c r="R3004" s="147"/>
      <c r="S3004" s="147" t="s">
        <v>2012</v>
      </c>
      <c r="T3004" s="147">
        <v>0</v>
      </c>
      <c r="U3004" s="147" t="s">
        <v>2013</v>
      </c>
      <c r="V3004" s="147" t="s">
        <v>3053</v>
      </c>
    </row>
    <row r="3005" spans="16:22" x14ac:dyDescent="0.25">
      <c r="P3005" s="147" t="s">
        <v>830</v>
      </c>
      <c r="Q3005" s="147">
        <v>196</v>
      </c>
      <c r="R3005" s="147"/>
      <c r="S3005" s="147" t="s">
        <v>2014</v>
      </c>
      <c r="T3005" s="147">
        <v>0</v>
      </c>
      <c r="U3005" s="147" t="s">
        <v>2015</v>
      </c>
      <c r="V3005" s="147" t="s">
        <v>3053</v>
      </c>
    </row>
    <row r="3006" spans="16:22" x14ac:dyDescent="0.25">
      <c r="P3006" s="147" t="s">
        <v>830</v>
      </c>
      <c r="Q3006" s="147">
        <v>196</v>
      </c>
      <c r="R3006" s="147"/>
      <c r="S3006" s="147" t="s">
        <v>2018</v>
      </c>
      <c r="T3006" s="147">
        <v>0</v>
      </c>
      <c r="U3006" s="147" t="s">
        <v>2019</v>
      </c>
      <c r="V3006" s="147" t="s">
        <v>3053</v>
      </c>
    </row>
    <row r="3007" spans="16:22" x14ac:dyDescent="0.25">
      <c r="P3007" s="147" t="s">
        <v>830</v>
      </c>
      <c r="Q3007" s="147">
        <v>196</v>
      </c>
      <c r="R3007" s="147"/>
      <c r="S3007" s="147" t="s">
        <v>3272</v>
      </c>
      <c r="T3007" s="147">
        <v>0</v>
      </c>
      <c r="U3007" s="147" t="s">
        <v>3273</v>
      </c>
      <c r="V3007" s="147" t="s">
        <v>3053</v>
      </c>
    </row>
    <row r="3008" spans="16:22" x14ac:dyDescent="0.25">
      <c r="P3008" s="147" t="s">
        <v>830</v>
      </c>
      <c r="Q3008" s="147">
        <v>196</v>
      </c>
      <c r="R3008" s="147"/>
      <c r="S3008" s="147" t="s">
        <v>2752</v>
      </c>
      <c r="T3008" s="147">
        <v>0</v>
      </c>
      <c r="U3008" s="147" t="s">
        <v>2753</v>
      </c>
      <c r="V3008" s="147" t="s">
        <v>3053</v>
      </c>
    </row>
    <row r="3009" spans="16:22" x14ac:dyDescent="0.25">
      <c r="P3009" s="147" t="s">
        <v>830</v>
      </c>
      <c r="Q3009" s="147">
        <v>196</v>
      </c>
      <c r="R3009" s="147"/>
      <c r="S3009" s="147" t="s">
        <v>2020</v>
      </c>
      <c r="T3009" s="147">
        <v>0</v>
      </c>
      <c r="U3009" s="147" t="s">
        <v>2021</v>
      </c>
      <c r="V3009" s="147" t="s">
        <v>3053</v>
      </c>
    </row>
    <row r="3010" spans="16:22" x14ac:dyDescent="0.25">
      <c r="P3010" s="147" t="s">
        <v>830</v>
      </c>
      <c r="Q3010" s="147">
        <v>196</v>
      </c>
      <c r="R3010" s="147"/>
      <c r="S3010" s="147" t="s">
        <v>2024</v>
      </c>
      <c r="T3010" s="147">
        <v>0</v>
      </c>
      <c r="U3010" s="147" t="s">
        <v>2025</v>
      </c>
      <c r="V3010" s="147" t="s">
        <v>3053</v>
      </c>
    </row>
    <row r="3011" spans="16:22" x14ac:dyDescent="0.25">
      <c r="P3011" s="147" t="s">
        <v>830</v>
      </c>
      <c r="Q3011" s="147">
        <v>196</v>
      </c>
      <c r="R3011" s="147"/>
      <c r="S3011" s="147" t="s">
        <v>3274</v>
      </c>
      <c r="T3011" s="147">
        <v>0</v>
      </c>
      <c r="U3011" s="147" t="s">
        <v>3275</v>
      </c>
      <c r="V3011" s="147" t="s">
        <v>3053</v>
      </c>
    </row>
    <row r="3012" spans="16:22" x14ac:dyDescent="0.25">
      <c r="P3012" s="147" t="s">
        <v>830</v>
      </c>
      <c r="Q3012" s="147">
        <v>196</v>
      </c>
      <c r="R3012" s="147"/>
      <c r="S3012" s="147" t="s">
        <v>2026</v>
      </c>
      <c r="T3012" s="147">
        <v>0</v>
      </c>
      <c r="U3012" s="147" t="s">
        <v>2027</v>
      </c>
      <c r="V3012" s="147" t="s">
        <v>3053</v>
      </c>
    </row>
    <row r="3013" spans="16:22" x14ac:dyDescent="0.25">
      <c r="P3013" s="147" t="s">
        <v>830</v>
      </c>
      <c r="Q3013" s="147">
        <v>196</v>
      </c>
      <c r="R3013" s="147"/>
      <c r="S3013" s="147" t="s">
        <v>2028</v>
      </c>
      <c r="T3013" s="147">
        <v>0</v>
      </c>
      <c r="U3013" s="147" t="s">
        <v>2029</v>
      </c>
      <c r="V3013" s="147" t="s">
        <v>3053</v>
      </c>
    </row>
    <row r="3014" spans="16:22" x14ac:dyDescent="0.25">
      <c r="P3014" s="147" t="s">
        <v>830</v>
      </c>
      <c r="Q3014" s="147">
        <v>196</v>
      </c>
      <c r="R3014" s="147"/>
      <c r="S3014" s="147" t="s">
        <v>2030</v>
      </c>
      <c r="T3014" s="147">
        <v>0</v>
      </c>
      <c r="U3014" s="147" t="s">
        <v>2031</v>
      </c>
      <c r="V3014" s="147" t="s">
        <v>3053</v>
      </c>
    </row>
    <row r="3015" spans="16:22" x14ac:dyDescent="0.25">
      <c r="P3015" s="147" t="s">
        <v>830</v>
      </c>
      <c r="Q3015" s="147">
        <v>196</v>
      </c>
      <c r="R3015" s="147"/>
      <c r="S3015" s="147" t="s">
        <v>2032</v>
      </c>
      <c r="T3015" s="147">
        <v>0</v>
      </c>
      <c r="U3015" s="147" t="s">
        <v>2033</v>
      </c>
      <c r="V3015" s="147" t="s">
        <v>3053</v>
      </c>
    </row>
    <row r="3016" spans="16:22" x14ac:dyDescent="0.25">
      <c r="P3016" s="147" t="s">
        <v>830</v>
      </c>
      <c r="Q3016" s="147">
        <v>196</v>
      </c>
      <c r="R3016" s="147"/>
      <c r="S3016" s="147" t="s">
        <v>2754</v>
      </c>
      <c r="T3016" s="147">
        <v>0</v>
      </c>
      <c r="U3016" s="147" t="s">
        <v>2755</v>
      </c>
      <c r="V3016" s="147" t="s">
        <v>3053</v>
      </c>
    </row>
    <row r="3017" spans="16:22" x14ac:dyDescent="0.25">
      <c r="P3017" s="147" t="s">
        <v>830</v>
      </c>
      <c r="Q3017" s="147">
        <v>196</v>
      </c>
      <c r="R3017" s="147"/>
      <c r="S3017" s="147" t="s">
        <v>3276</v>
      </c>
      <c r="T3017" s="147">
        <v>0</v>
      </c>
      <c r="U3017" s="147" t="s">
        <v>3277</v>
      </c>
      <c r="V3017" s="147" t="s">
        <v>3053</v>
      </c>
    </row>
    <row r="3018" spans="16:22" x14ac:dyDescent="0.25">
      <c r="P3018" s="147" t="s">
        <v>830</v>
      </c>
      <c r="Q3018" s="147">
        <v>196</v>
      </c>
      <c r="R3018" s="147"/>
      <c r="S3018" s="147" t="s">
        <v>2989</v>
      </c>
      <c r="T3018" s="147">
        <v>0</v>
      </c>
      <c r="U3018" s="147" t="s">
        <v>2990</v>
      </c>
      <c r="V3018" s="147" t="s">
        <v>3053</v>
      </c>
    </row>
    <row r="3019" spans="16:22" x14ac:dyDescent="0.25">
      <c r="P3019" s="147" t="s">
        <v>830</v>
      </c>
      <c r="Q3019" s="147">
        <v>196</v>
      </c>
      <c r="R3019" s="147"/>
      <c r="S3019" s="147" t="s">
        <v>2036</v>
      </c>
      <c r="T3019" s="147">
        <v>0</v>
      </c>
      <c r="U3019" s="147" t="s">
        <v>2037</v>
      </c>
      <c r="V3019" s="147" t="s">
        <v>3053</v>
      </c>
    </row>
    <row r="3020" spans="16:22" x14ac:dyDescent="0.25">
      <c r="P3020" s="147" t="s">
        <v>830</v>
      </c>
      <c r="Q3020" s="147">
        <v>196</v>
      </c>
      <c r="R3020" s="147"/>
      <c r="S3020" s="147" t="s">
        <v>2469</v>
      </c>
      <c r="T3020" s="147">
        <v>0</v>
      </c>
      <c r="U3020" s="147" t="s">
        <v>2470</v>
      </c>
      <c r="V3020" s="147" t="s">
        <v>3053</v>
      </c>
    </row>
    <row r="3021" spans="16:22" x14ac:dyDescent="0.25">
      <c r="P3021" s="147" t="s">
        <v>830</v>
      </c>
      <c r="Q3021" s="147">
        <v>196</v>
      </c>
      <c r="R3021" s="147"/>
      <c r="S3021" s="147" t="s">
        <v>2042</v>
      </c>
      <c r="T3021" s="147">
        <v>0</v>
      </c>
      <c r="U3021" s="147" t="s">
        <v>2043</v>
      </c>
      <c r="V3021" s="147" t="s">
        <v>3053</v>
      </c>
    </row>
    <row r="3022" spans="16:22" x14ac:dyDescent="0.25">
      <c r="P3022" s="147" t="s">
        <v>830</v>
      </c>
      <c r="Q3022" s="147">
        <v>196</v>
      </c>
      <c r="R3022" s="147"/>
      <c r="S3022" s="147" t="s">
        <v>2046</v>
      </c>
      <c r="T3022" s="147">
        <v>0</v>
      </c>
      <c r="U3022" s="147" t="s">
        <v>2047</v>
      </c>
      <c r="V3022" s="147" t="s">
        <v>3053</v>
      </c>
    </row>
    <row r="3023" spans="16:22" x14ac:dyDescent="0.25">
      <c r="P3023" s="147" t="s">
        <v>830</v>
      </c>
      <c r="Q3023" s="147">
        <v>196</v>
      </c>
      <c r="R3023" s="147"/>
      <c r="S3023" s="147" t="s">
        <v>2048</v>
      </c>
      <c r="T3023" s="147">
        <v>0</v>
      </c>
      <c r="U3023" s="147" t="s">
        <v>2049</v>
      </c>
      <c r="V3023" s="147" t="s">
        <v>3053</v>
      </c>
    </row>
    <row r="3024" spans="16:22" x14ac:dyDescent="0.25">
      <c r="P3024" s="147" t="s">
        <v>830</v>
      </c>
      <c r="Q3024" s="147">
        <v>196</v>
      </c>
      <c r="R3024" s="147"/>
      <c r="S3024" s="147" t="s">
        <v>2050</v>
      </c>
      <c r="T3024" s="147">
        <v>0</v>
      </c>
      <c r="U3024" s="147" t="s">
        <v>2051</v>
      </c>
      <c r="V3024" s="147" t="s">
        <v>3053</v>
      </c>
    </row>
    <row r="3025" spans="16:22" x14ac:dyDescent="0.25">
      <c r="P3025" s="147" t="s">
        <v>830</v>
      </c>
      <c r="Q3025" s="147">
        <v>196</v>
      </c>
      <c r="R3025" s="147"/>
      <c r="S3025" s="147" t="s">
        <v>2052</v>
      </c>
      <c r="T3025" s="147">
        <v>0</v>
      </c>
      <c r="U3025" s="147" t="s">
        <v>2053</v>
      </c>
      <c r="V3025" s="147" t="s">
        <v>3053</v>
      </c>
    </row>
    <row r="3026" spans="16:22" x14ac:dyDescent="0.25">
      <c r="P3026" s="147" t="s">
        <v>830</v>
      </c>
      <c r="Q3026" s="147">
        <v>196</v>
      </c>
      <c r="R3026" s="147"/>
      <c r="S3026" s="147" t="s">
        <v>2054</v>
      </c>
      <c r="T3026" s="147">
        <v>0</v>
      </c>
      <c r="U3026" s="147" t="s">
        <v>2055</v>
      </c>
      <c r="V3026" s="147" t="s">
        <v>3053</v>
      </c>
    </row>
    <row r="3027" spans="16:22" x14ac:dyDescent="0.25">
      <c r="P3027" s="147" t="s">
        <v>830</v>
      </c>
      <c r="Q3027" s="147">
        <v>196</v>
      </c>
      <c r="R3027" s="147"/>
      <c r="S3027" s="147" t="s">
        <v>3278</v>
      </c>
      <c r="T3027" s="147">
        <v>0</v>
      </c>
      <c r="U3027" s="147" t="s">
        <v>3279</v>
      </c>
      <c r="V3027" s="147" t="s">
        <v>3053</v>
      </c>
    </row>
    <row r="3028" spans="16:22" x14ac:dyDescent="0.25">
      <c r="P3028" s="147" t="s">
        <v>830</v>
      </c>
      <c r="Q3028" s="147">
        <v>196</v>
      </c>
      <c r="R3028" s="147"/>
      <c r="S3028" s="147" t="s">
        <v>2993</v>
      </c>
      <c r="T3028" s="147">
        <v>0</v>
      </c>
      <c r="U3028" s="147" t="s">
        <v>2994</v>
      </c>
      <c r="V3028" s="147" t="s">
        <v>3053</v>
      </c>
    </row>
    <row r="3029" spans="16:22" x14ac:dyDescent="0.25">
      <c r="P3029" s="147" t="s">
        <v>830</v>
      </c>
      <c r="Q3029" s="147">
        <v>196</v>
      </c>
      <c r="R3029" s="147"/>
      <c r="S3029" s="147" t="s">
        <v>2058</v>
      </c>
      <c r="T3029" s="147">
        <v>0</v>
      </c>
      <c r="U3029" s="147" t="s">
        <v>2059</v>
      </c>
      <c r="V3029" s="147" t="s">
        <v>3053</v>
      </c>
    </row>
    <row r="3030" spans="16:22" x14ac:dyDescent="0.25">
      <c r="P3030" s="147" t="s">
        <v>830</v>
      </c>
      <c r="Q3030" s="147">
        <v>196</v>
      </c>
      <c r="R3030" s="147"/>
      <c r="S3030" s="147" t="s">
        <v>3280</v>
      </c>
      <c r="T3030" s="147">
        <v>0</v>
      </c>
      <c r="U3030" s="147" t="s">
        <v>3281</v>
      </c>
      <c r="V3030" s="147" t="s">
        <v>3053</v>
      </c>
    </row>
    <row r="3031" spans="16:22" x14ac:dyDescent="0.25">
      <c r="P3031" s="147" t="s">
        <v>830</v>
      </c>
      <c r="Q3031" s="147">
        <v>196</v>
      </c>
      <c r="R3031" s="147"/>
      <c r="S3031" s="147" t="s">
        <v>3282</v>
      </c>
      <c r="T3031" s="147">
        <v>0</v>
      </c>
      <c r="U3031" s="147" t="s">
        <v>3283</v>
      </c>
      <c r="V3031" s="147" t="s">
        <v>3053</v>
      </c>
    </row>
    <row r="3032" spans="16:22" x14ac:dyDescent="0.25">
      <c r="P3032" s="147" t="s">
        <v>830</v>
      </c>
      <c r="Q3032" s="147">
        <v>196</v>
      </c>
      <c r="R3032" s="147"/>
      <c r="S3032" s="147" t="s">
        <v>2060</v>
      </c>
      <c r="T3032" s="147">
        <v>0</v>
      </c>
      <c r="U3032" s="147" t="s">
        <v>2061</v>
      </c>
      <c r="V3032" s="147" t="s">
        <v>3053</v>
      </c>
    </row>
    <row r="3033" spans="16:22" x14ac:dyDescent="0.25">
      <c r="P3033" s="147" t="s">
        <v>830</v>
      </c>
      <c r="Q3033" s="147">
        <v>196</v>
      </c>
      <c r="R3033" s="147"/>
      <c r="S3033" s="147" t="s">
        <v>2760</v>
      </c>
      <c r="T3033" s="147">
        <v>0</v>
      </c>
      <c r="U3033" s="147" t="s">
        <v>2761</v>
      </c>
      <c r="V3033" s="147" t="s">
        <v>3053</v>
      </c>
    </row>
    <row r="3034" spans="16:22" x14ac:dyDescent="0.25">
      <c r="P3034" s="147" t="s">
        <v>830</v>
      </c>
      <c r="Q3034" s="147">
        <v>196</v>
      </c>
      <c r="R3034" s="147"/>
      <c r="S3034" s="147" t="s">
        <v>3284</v>
      </c>
      <c r="T3034" s="147">
        <v>0</v>
      </c>
      <c r="U3034" s="147" t="s">
        <v>3285</v>
      </c>
      <c r="V3034" s="147" t="s">
        <v>3053</v>
      </c>
    </row>
    <row r="3035" spans="16:22" x14ac:dyDescent="0.25">
      <c r="P3035" s="147" t="s">
        <v>830</v>
      </c>
      <c r="Q3035" s="147">
        <v>196</v>
      </c>
      <c r="R3035" s="147"/>
      <c r="S3035" s="147" t="s">
        <v>2076</v>
      </c>
      <c r="T3035" s="147">
        <v>0</v>
      </c>
      <c r="U3035" s="147" t="s">
        <v>2077</v>
      </c>
      <c r="V3035" s="147" t="s">
        <v>3053</v>
      </c>
    </row>
    <row r="3036" spans="16:22" x14ac:dyDescent="0.25">
      <c r="P3036" s="147" t="s">
        <v>830</v>
      </c>
      <c r="Q3036" s="147">
        <v>196</v>
      </c>
      <c r="R3036" s="147"/>
      <c r="S3036" s="147" t="s">
        <v>2080</v>
      </c>
      <c r="T3036" s="147">
        <v>0</v>
      </c>
      <c r="U3036" s="147" t="s">
        <v>2081</v>
      </c>
      <c r="V3036" s="147" t="s">
        <v>3053</v>
      </c>
    </row>
    <row r="3037" spans="16:22" x14ac:dyDescent="0.25">
      <c r="P3037" s="147" t="s">
        <v>830</v>
      </c>
      <c r="Q3037" s="147">
        <v>196</v>
      </c>
      <c r="R3037" s="147"/>
      <c r="S3037" s="147" t="s">
        <v>2997</v>
      </c>
      <c r="T3037" s="147">
        <v>0</v>
      </c>
      <c r="U3037" s="147" t="s">
        <v>2998</v>
      </c>
      <c r="V3037" s="147" t="s">
        <v>3053</v>
      </c>
    </row>
    <row r="3038" spans="16:22" x14ac:dyDescent="0.25">
      <c r="P3038" s="147" t="s">
        <v>830</v>
      </c>
      <c r="Q3038" s="147">
        <v>196</v>
      </c>
      <c r="R3038" s="147"/>
      <c r="S3038" s="147" t="s">
        <v>2082</v>
      </c>
      <c r="T3038" s="147">
        <v>0</v>
      </c>
      <c r="U3038" s="147" t="s">
        <v>2083</v>
      </c>
      <c r="V3038" s="147" t="s">
        <v>3053</v>
      </c>
    </row>
    <row r="3039" spans="16:22" x14ac:dyDescent="0.25">
      <c r="P3039" s="147" t="s">
        <v>830</v>
      </c>
      <c r="Q3039" s="147">
        <v>196</v>
      </c>
      <c r="R3039" s="147"/>
      <c r="S3039" s="147" t="s">
        <v>2481</v>
      </c>
      <c r="T3039" s="147">
        <v>0</v>
      </c>
      <c r="U3039" s="147" t="s">
        <v>2482</v>
      </c>
      <c r="V3039" s="147" t="s">
        <v>3053</v>
      </c>
    </row>
    <row r="3040" spans="16:22" x14ac:dyDescent="0.25">
      <c r="P3040" s="147" t="s">
        <v>830</v>
      </c>
      <c r="Q3040" s="147">
        <v>196</v>
      </c>
      <c r="R3040" s="147"/>
      <c r="S3040" s="147" t="s">
        <v>2483</v>
      </c>
      <c r="T3040" s="147">
        <v>0</v>
      </c>
      <c r="U3040" s="147" t="s">
        <v>2484</v>
      </c>
      <c r="V3040" s="147" t="s">
        <v>3053</v>
      </c>
    </row>
    <row r="3041" spans="16:22" x14ac:dyDescent="0.25">
      <c r="P3041" s="147" t="s">
        <v>830</v>
      </c>
      <c r="Q3041" s="147">
        <v>196</v>
      </c>
      <c r="R3041" s="147"/>
      <c r="S3041" s="147" t="s">
        <v>2770</v>
      </c>
      <c r="T3041" s="147">
        <v>0</v>
      </c>
      <c r="U3041" s="147" t="s">
        <v>2771</v>
      </c>
      <c r="V3041" s="147" t="s">
        <v>3053</v>
      </c>
    </row>
    <row r="3042" spans="16:22" x14ac:dyDescent="0.25">
      <c r="P3042" s="147" t="s">
        <v>830</v>
      </c>
      <c r="Q3042" s="147">
        <v>196</v>
      </c>
      <c r="R3042" s="147"/>
      <c r="S3042" s="147" t="s">
        <v>2485</v>
      </c>
      <c r="T3042" s="147">
        <v>0</v>
      </c>
      <c r="U3042" s="147" t="s">
        <v>2486</v>
      </c>
      <c r="V3042" s="147" t="s">
        <v>3053</v>
      </c>
    </row>
    <row r="3043" spans="16:22" x14ac:dyDescent="0.25">
      <c r="P3043" s="147" t="s">
        <v>830</v>
      </c>
      <c r="Q3043" s="147">
        <v>196</v>
      </c>
      <c r="R3043" s="147"/>
      <c r="S3043" s="147" t="s">
        <v>3005</v>
      </c>
      <c r="T3043" s="147">
        <v>0</v>
      </c>
      <c r="U3043" s="147" t="s">
        <v>3006</v>
      </c>
      <c r="V3043" s="147" t="s">
        <v>3053</v>
      </c>
    </row>
    <row r="3044" spans="16:22" x14ac:dyDescent="0.25">
      <c r="P3044" s="147" t="s">
        <v>830</v>
      </c>
      <c r="Q3044" s="147">
        <v>196</v>
      </c>
      <c r="R3044" s="147"/>
      <c r="S3044" s="147" t="s">
        <v>3007</v>
      </c>
      <c r="T3044" s="147">
        <v>0</v>
      </c>
      <c r="U3044" s="147" t="s">
        <v>3008</v>
      </c>
      <c r="V3044" s="147" t="s">
        <v>3053</v>
      </c>
    </row>
    <row r="3045" spans="16:22" x14ac:dyDescent="0.25">
      <c r="P3045" s="147" t="s">
        <v>830</v>
      </c>
      <c r="Q3045" s="147">
        <v>196</v>
      </c>
      <c r="R3045" s="147"/>
      <c r="S3045" s="147" t="s">
        <v>3009</v>
      </c>
      <c r="T3045" s="147">
        <v>0</v>
      </c>
      <c r="U3045" s="147" t="s">
        <v>3010</v>
      </c>
      <c r="V3045" s="147" t="s">
        <v>3053</v>
      </c>
    </row>
    <row r="3046" spans="16:22" x14ac:dyDescent="0.25">
      <c r="P3046" s="147" t="s">
        <v>830</v>
      </c>
      <c r="Q3046" s="147">
        <v>196</v>
      </c>
      <c r="R3046" s="147"/>
      <c r="S3046" s="147" t="s">
        <v>2491</v>
      </c>
      <c r="T3046" s="147">
        <v>0</v>
      </c>
      <c r="U3046" s="147" t="s">
        <v>2492</v>
      </c>
      <c r="V3046" s="147" t="s">
        <v>3053</v>
      </c>
    </row>
    <row r="3047" spans="16:22" x14ac:dyDescent="0.25">
      <c r="P3047" s="147" t="s">
        <v>830</v>
      </c>
      <c r="Q3047" s="147">
        <v>196</v>
      </c>
      <c r="R3047" s="147"/>
      <c r="S3047" s="147" t="s">
        <v>2086</v>
      </c>
      <c r="T3047" s="147">
        <v>0</v>
      </c>
      <c r="U3047" s="147" t="s">
        <v>2087</v>
      </c>
      <c r="V3047" s="147" t="s">
        <v>3053</v>
      </c>
    </row>
    <row r="3048" spans="16:22" x14ac:dyDescent="0.25">
      <c r="P3048" s="147" t="s">
        <v>830</v>
      </c>
      <c r="Q3048" s="147">
        <v>196</v>
      </c>
      <c r="R3048" s="147"/>
      <c r="S3048" s="147" t="s">
        <v>2088</v>
      </c>
      <c r="T3048" s="147">
        <v>0</v>
      </c>
      <c r="U3048" s="147" t="s">
        <v>2089</v>
      </c>
      <c r="V3048" s="147" t="s">
        <v>3053</v>
      </c>
    </row>
    <row r="3049" spans="16:22" x14ac:dyDescent="0.25">
      <c r="P3049" s="147" t="s">
        <v>830</v>
      </c>
      <c r="Q3049" s="147">
        <v>196</v>
      </c>
      <c r="R3049" s="147"/>
      <c r="S3049" s="147" t="s">
        <v>3286</v>
      </c>
      <c r="T3049" s="147">
        <v>0</v>
      </c>
      <c r="U3049" s="147" t="s">
        <v>3287</v>
      </c>
      <c r="V3049" s="147" t="s">
        <v>3053</v>
      </c>
    </row>
    <row r="3050" spans="16:22" x14ac:dyDescent="0.25">
      <c r="P3050" s="147" t="s">
        <v>830</v>
      </c>
      <c r="Q3050" s="147">
        <v>196</v>
      </c>
      <c r="R3050" s="147"/>
      <c r="S3050" s="147" t="s">
        <v>2094</v>
      </c>
      <c r="T3050" s="147">
        <v>0</v>
      </c>
      <c r="U3050" s="147" t="s">
        <v>2095</v>
      </c>
      <c r="V3050" s="147" t="s">
        <v>3053</v>
      </c>
    </row>
    <row r="3051" spans="16:22" x14ac:dyDescent="0.25">
      <c r="P3051" s="147" t="s">
        <v>830</v>
      </c>
      <c r="Q3051" s="147">
        <v>196</v>
      </c>
      <c r="R3051" s="147"/>
      <c r="S3051" s="147" t="s">
        <v>2778</v>
      </c>
      <c r="T3051" s="147">
        <v>0</v>
      </c>
      <c r="U3051" s="147" t="s">
        <v>2779</v>
      </c>
      <c r="V3051" s="147" t="s">
        <v>3053</v>
      </c>
    </row>
    <row r="3052" spans="16:22" x14ac:dyDescent="0.25">
      <c r="P3052" s="147" t="s">
        <v>830</v>
      </c>
      <c r="Q3052" s="147">
        <v>196</v>
      </c>
      <c r="R3052" s="147"/>
      <c r="S3052" s="147" t="s">
        <v>3015</v>
      </c>
      <c r="T3052" s="147">
        <v>0</v>
      </c>
      <c r="U3052" s="147" t="s">
        <v>3016</v>
      </c>
      <c r="V3052" s="147" t="s">
        <v>3053</v>
      </c>
    </row>
    <row r="3053" spans="16:22" x14ac:dyDescent="0.25">
      <c r="P3053" s="147" t="s">
        <v>830</v>
      </c>
      <c r="Q3053" s="147">
        <v>196</v>
      </c>
      <c r="R3053" s="147"/>
      <c r="S3053" s="147" t="s">
        <v>3017</v>
      </c>
      <c r="T3053" s="147">
        <v>0</v>
      </c>
      <c r="U3053" s="147" t="s">
        <v>3018</v>
      </c>
      <c r="V3053" s="147" t="s">
        <v>3053</v>
      </c>
    </row>
    <row r="3054" spans="16:22" x14ac:dyDescent="0.25">
      <c r="P3054" s="147" t="s">
        <v>830</v>
      </c>
      <c r="Q3054" s="147">
        <v>196</v>
      </c>
      <c r="R3054" s="147"/>
      <c r="S3054" s="147" t="s">
        <v>2108</v>
      </c>
      <c r="T3054" s="147">
        <v>0</v>
      </c>
      <c r="U3054" s="147" t="s">
        <v>2109</v>
      </c>
      <c r="V3054" s="147" t="s">
        <v>3053</v>
      </c>
    </row>
    <row r="3055" spans="16:22" x14ac:dyDescent="0.25">
      <c r="P3055" s="147" t="s">
        <v>830</v>
      </c>
      <c r="Q3055" s="147">
        <v>196</v>
      </c>
      <c r="R3055" s="147"/>
      <c r="S3055" s="147" t="s">
        <v>2110</v>
      </c>
      <c r="T3055" s="147">
        <v>0</v>
      </c>
      <c r="U3055" s="147" t="s">
        <v>2111</v>
      </c>
      <c r="V3055" s="147" t="s">
        <v>3053</v>
      </c>
    </row>
    <row r="3056" spans="16:22" x14ac:dyDescent="0.25">
      <c r="P3056" s="147" t="s">
        <v>830</v>
      </c>
      <c r="Q3056" s="147">
        <v>196</v>
      </c>
      <c r="R3056" s="147"/>
      <c r="S3056" s="147" t="s">
        <v>2114</v>
      </c>
      <c r="T3056" s="147">
        <v>0</v>
      </c>
      <c r="U3056" s="147" t="s">
        <v>2115</v>
      </c>
      <c r="V3056" s="147" t="s">
        <v>3053</v>
      </c>
    </row>
    <row r="3057" spans="16:22" x14ac:dyDescent="0.25">
      <c r="P3057" s="147" t="s">
        <v>830</v>
      </c>
      <c r="Q3057" s="147">
        <v>196</v>
      </c>
      <c r="R3057" s="147"/>
      <c r="S3057" s="147" t="s">
        <v>2116</v>
      </c>
      <c r="T3057" s="147">
        <v>0</v>
      </c>
      <c r="U3057" s="147" t="s">
        <v>2117</v>
      </c>
      <c r="V3057" s="147" t="s">
        <v>3053</v>
      </c>
    </row>
    <row r="3058" spans="16:22" x14ac:dyDescent="0.25">
      <c r="P3058" s="147" t="s">
        <v>830</v>
      </c>
      <c r="Q3058" s="147">
        <v>196</v>
      </c>
      <c r="R3058" s="147"/>
      <c r="S3058" s="147" t="s">
        <v>3288</v>
      </c>
      <c r="T3058" s="147">
        <v>0</v>
      </c>
      <c r="U3058" s="147" t="s">
        <v>3289</v>
      </c>
      <c r="V3058" s="147" t="s">
        <v>3053</v>
      </c>
    </row>
    <row r="3059" spans="16:22" x14ac:dyDescent="0.25">
      <c r="P3059" s="147" t="s">
        <v>830</v>
      </c>
      <c r="Q3059" s="147">
        <v>196</v>
      </c>
      <c r="R3059" s="147"/>
      <c r="S3059" s="147" t="s">
        <v>3021</v>
      </c>
      <c r="T3059" s="147">
        <v>0</v>
      </c>
      <c r="U3059" s="147" t="s">
        <v>3022</v>
      </c>
      <c r="V3059" s="147" t="s">
        <v>3053</v>
      </c>
    </row>
    <row r="3060" spans="16:22" x14ac:dyDescent="0.25">
      <c r="P3060" s="147" t="s">
        <v>830</v>
      </c>
      <c r="Q3060" s="147">
        <v>196</v>
      </c>
      <c r="R3060" s="147"/>
      <c r="S3060" s="147" t="s">
        <v>2122</v>
      </c>
      <c r="T3060" s="147">
        <v>0</v>
      </c>
      <c r="U3060" s="147" t="s">
        <v>2123</v>
      </c>
      <c r="V3060" s="147" t="s">
        <v>3053</v>
      </c>
    </row>
    <row r="3061" spans="16:22" x14ac:dyDescent="0.25">
      <c r="P3061" s="147" t="s">
        <v>830</v>
      </c>
      <c r="Q3061" s="147">
        <v>196</v>
      </c>
      <c r="R3061" s="147"/>
      <c r="S3061" s="147" t="s">
        <v>3025</v>
      </c>
      <c r="T3061" s="147">
        <v>0</v>
      </c>
      <c r="U3061" s="147" t="s">
        <v>3026</v>
      </c>
      <c r="V3061" s="147" t="s">
        <v>3053</v>
      </c>
    </row>
    <row r="3062" spans="16:22" x14ac:dyDescent="0.25">
      <c r="P3062" s="147" t="s">
        <v>830</v>
      </c>
      <c r="Q3062" s="147">
        <v>196</v>
      </c>
      <c r="R3062" s="147"/>
      <c r="S3062" s="147" t="s">
        <v>2130</v>
      </c>
      <c r="T3062" s="147">
        <v>0</v>
      </c>
      <c r="U3062" s="147" t="s">
        <v>2131</v>
      </c>
      <c r="V3062" s="147" t="s">
        <v>3053</v>
      </c>
    </row>
    <row r="3063" spans="16:22" x14ac:dyDescent="0.25">
      <c r="P3063" s="147" t="s">
        <v>830</v>
      </c>
      <c r="Q3063" s="147">
        <v>196</v>
      </c>
      <c r="R3063" s="147"/>
      <c r="S3063" s="147" t="s">
        <v>2132</v>
      </c>
      <c r="T3063" s="147">
        <v>0</v>
      </c>
      <c r="U3063" s="147" t="s">
        <v>2133</v>
      </c>
      <c r="V3063" s="147" t="s">
        <v>3053</v>
      </c>
    </row>
    <row r="3064" spans="16:22" x14ac:dyDescent="0.25">
      <c r="P3064" s="147" t="s">
        <v>830</v>
      </c>
      <c r="Q3064" s="147">
        <v>196</v>
      </c>
      <c r="R3064" s="147"/>
      <c r="S3064" s="147" t="s">
        <v>2134</v>
      </c>
      <c r="T3064" s="147">
        <v>0</v>
      </c>
      <c r="U3064" s="147" t="s">
        <v>2135</v>
      </c>
      <c r="V3064" s="147" t="s">
        <v>3053</v>
      </c>
    </row>
    <row r="3065" spans="16:22" x14ac:dyDescent="0.25">
      <c r="P3065" s="147" t="s">
        <v>830</v>
      </c>
      <c r="Q3065" s="147">
        <v>196</v>
      </c>
      <c r="R3065" s="147"/>
      <c r="S3065" s="147" t="s">
        <v>3290</v>
      </c>
      <c r="T3065" s="147">
        <v>0</v>
      </c>
      <c r="U3065" s="147" t="s">
        <v>3291</v>
      </c>
      <c r="V3065" s="147" t="s">
        <v>3053</v>
      </c>
    </row>
    <row r="3066" spans="16:22" x14ac:dyDescent="0.25">
      <c r="P3066" s="147" t="s">
        <v>830</v>
      </c>
      <c r="Q3066" s="147">
        <v>196</v>
      </c>
      <c r="R3066" s="147"/>
      <c r="S3066" s="147" t="s">
        <v>3292</v>
      </c>
      <c r="T3066" s="147">
        <v>0</v>
      </c>
      <c r="U3066" s="147" t="s">
        <v>3293</v>
      </c>
      <c r="V3066" s="147" t="s">
        <v>3053</v>
      </c>
    </row>
    <row r="3067" spans="16:22" x14ac:dyDescent="0.25">
      <c r="P3067" s="147" t="s">
        <v>830</v>
      </c>
      <c r="Q3067" s="147">
        <v>196</v>
      </c>
      <c r="R3067" s="147"/>
      <c r="S3067" s="147" t="s">
        <v>2138</v>
      </c>
      <c r="T3067" s="147">
        <v>0</v>
      </c>
      <c r="U3067" s="147" t="s">
        <v>2139</v>
      </c>
      <c r="V3067" s="147" t="s">
        <v>3053</v>
      </c>
    </row>
    <row r="3068" spans="16:22" x14ac:dyDescent="0.25">
      <c r="P3068" s="147" t="s">
        <v>830</v>
      </c>
      <c r="Q3068" s="147">
        <v>196</v>
      </c>
      <c r="R3068" s="147"/>
      <c r="S3068" s="147" t="s">
        <v>2786</v>
      </c>
      <c r="T3068" s="147">
        <v>0</v>
      </c>
      <c r="U3068" s="147" t="s">
        <v>2787</v>
      </c>
      <c r="V3068" s="147" t="s">
        <v>3053</v>
      </c>
    </row>
    <row r="3069" spans="16:22" x14ac:dyDescent="0.25">
      <c r="P3069" s="147" t="s">
        <v>830</v>
      </c>
      <c r="Q3069" s="147">
        <v>196</v>
      </c>
      <c r="R3069" s="147"/>
      <c r="S3069" s="147" t="s">
        <v>2513</v>
      </c>
      <c r="T3069" s="147">
        <v>0</v>
      </c>
      <c r="U3069" s="147" t="s">
        <v>2514</v>
      </c>
      <c r="V3069" s="147" t="s">
        <v>3053</v>
      </c>
    </row>
    <row r="3070" spans="16:22" x14ac:dyDescent="0.25">
      <c r="P3070" s="147" t="s">
        <v>830</v>
      </c>
      <c r="Q3070" s="147">
        <v>196</v>
      </c>
      <c r="R3070" s="147"/>
      <c r="S3070" s="147" t="s">
        <v>3027</v>
      </c>
      <c r="T3070" s="147">
        <v>0</v>
      </c>
      <c r="U3070" s="147" t="s">
        <v>3028</v>
      </c>
      <c r="V3070" s="147" t="s">
        <v>3053</v>
      </c>
    </row>
    <row r="3071" spans="16:22" x14ac:dyDescent="0.25">
      <c r="P3071" s="147" t="s">
        <v>830</v>
      </c>
      <c r="Q3071" s="147">
        <v>196</v>
      </c>
      <c r="R3071" s="147"/>
      <c r="S3071" s="147" t="s">
        <v>2152</v>
      </c>
      <c r="T3071" s="147">
        <v>0</v>
      </c>
      <c r="U3071" s="147" t="s">
        <v>2153</v>
      </c>
      <c r="V3071" s="147" t="s">
        <v>3053</v>
      </c>
    </row>
    <row r="3072" spans="16:22" x14ac:dyDescent="0.25">
      <c r="P3072" s="147" t="s">
        <v>830</v>
      </c>
      <c r="Q3072" s="147">
        <v>196</v>
      </c>
      <c r="R3072" s="147"/>
      <c r="S3072" s="147" t="s">
        <v>2156</v>
      </c>
      <c r="T3072" s="147">
        <v>0</v>
      </c>
      <c r="U3072" s="147" t="s">
        <v>2157</v>
      </c>
      <c r="V3072" s="147" t="s">
        <v>3053</v>
      </c>
    </row>
    <row r="3073" spans="16:22" x14ac:dyDescent="0.25">
      <c r="P3073" s="147" t="s">
        <v>830</v>
      </c>
      <c r="Q3073" s="147">
        <v>196</v>
      </c>
      <c r="R3073" s="147"/>
      <c r="S3073" s="147" t="s">
        <v>3294</v>
      </c>
      <c r="T3073" s="147">
        <v>0</v>
      </c>
      <c r="U3073" s="147" t="s">
        <v>3295</v>
      </c>
      <c r="V3073" s="147" t="s">
        <v>3053</v>
      </c>
    </row>
    <row r="3074" spans="16:22" x14ac:dyDescent="0.25">
      <c r="P3074" s="147" t="s">
        <v>830</v>
      </c>
      <c r="Q3074" s="147">
        <v>196</v>
      </c>
      <c r="R3074" s="147"/>
      <c r="S3074" s="147" t="s">
        <v>2160</v>
      </c>
      <c r="T3074" s="147">
        <v>0</v>
      </c>
      <c r="U3074" s="147" t="s">
        <v>2161</v>
      </c>
      <c r="V3074" s="147" t="s">
        <v>3053</v>
      </c>
    </row>
    <row r="3075" spans="16:22" x14ac:dyDescent="0.25">
      <c r="P3075" s="147" t="s">
        <v>830</v>
      </c>
      <c r="Q3075" s="147">
        <v>196</v>
      </c>
      <c r="R3075" s="147"/>
      <c r="S3075" s="147" t="s">
        <v>3296</v>
      </c>
      <c r="T3075" s="147">
        <v>0</v>
      </c>
      <c r="U3075" s="147" t="s">
        <v>3297</v>
      </c>
      <c r="V3075" s="147" t="s">
        <v>3053</v>
      </c>
    </row>
    <row r="3076" spans="16:22" x14ac:dyDescent="0.25">
      <c r="P3076" s="147" t="s">
        <v>830</v>
      </c>
      <c r="Q3076" s="147">
        <v>196</v>
      </c>
      <c r="R3076" s="147"/>
      <c r="S3076" s="147" t="s">
        <v>2166</v>
      </c>
      <c r="T3076" s="147">
        <v>0</v>
      </c>
      <c r="U3076" s="147" t="s">
        <v>2167</v>
      </c>
      <c r="V3076" s="147" t="s">
        <v>3053</v>
      </c>
    </row>
    <row r="3077" spans="16:22" x14ac:dyDescent="0.25">
      <c r="P3077" s="147" t="s">
        <v>830</v>
      </c>
      <c r="Q3077" s="147">
        <v>196</v>
      </c>
      <c r="R3077" s="147"/>
      <c r="S3077" s="147" t="s">
        <v>2168</v>
      </c>
      <c r="T3077" s="147">
        <v>0</v>
      </c>
      <c r="U3077" s="147" t="s">
        <v>2169</v>
      </c>
      <c r="V3077" s="147" t="s">
        <v>3053</v>
      </c>
    </row>
    <row r="3078" spans="16:22" x14ac:dyDescent="0.25">
      <c r="P3078" s="147" t="s">
        <v>830</v>
      </c>
      <c r="Q3078" s="147">
        <v>196</v>
      </c>
      <c r="R3078" s="147"/>
      <c r="S3078" s="147" t="s">
        <v>3029</v>
      </c>
      <c r="T3078" s="147">
        <v>0</v>
      </c>
      <c r="U3078" s="147" t="s">
        <v>3030</v>
      </c>
      <c r="V3078" s="147" t="s">
        <v>3053</v>
      </c>
    </row>
    <row r="3079" spans="16:22" x14ac:dyDescent="0.25">
      <c r="P3079" s="147" t="s">
        <v>830</v>
      </c>
      <c r="Q3079" s="147">
        <v>196</v>
      </c>
      <c r="R3079" s="147"/>
      <c r="S3079" s="147" t="s">
        <v>2792</v>
      </c>
      <c r="T3079" s="147">
        <v>0</v>
      </c>
      <c r="U3079" s="147" t="s">
        <v>2793</v>
      </c>
      <c r="V3079" s="147" t="s">
        <v>3053</v>
      </c>
    </row>
    <row r="3080" spans="16:22" x14ac:dyDescent="0.25">
      <c r="P3080" s="147" t="s">
        <v>830</v>
      </c>
      <c r="Q3080" s="147">
        <v>196</v>
      </c>
      <c r="R3080" s="147"/>
      <c r="S3080" s="147" t="s">
        <v>3031</v>
      </c>
      <c r="T3080" s="147">
        <v>0</v>
      </c>
      <c r="U3080" s="147" t="s">
        <v>3032</v>
      </c>
      <c r="V3080" s="147" t="s">
        <v>3053</v>
      </c>
    </row>
    <row r="3081" spans="16:22" x14ac:dyDescent="0.25">
      <c r="P3081" s="147" t="s">
        <v>830</v>
      </c>
      <c r="Q3081" s="147">
        <v>196</v>
      </c>
      <c r="R3081" s="147"/>
      <c r="S3081" s="147" t="s">
        <v>2172</v>
      </c>
      <c r="T3081" s="147">
        <v>0</v>
      </c>
      <c r="U3081" s="147" t="s">
        <v>2173</v>
      </c>
      <c r="V3081" s="147" t="s">
        <v>3053</v>
      </c>
    </row>
    <row r="3082" spans="16:22" x14ac:dyDescent="0.25">
      <c r="P3082" s="147" t="s">
        <v>830</v>
      </c>
      <c r="Q3082" s="147">
        <v>196</v>
      </c>
      <c r="R3082" s="147"/>
      <c r="S3082" s="147" t="s">
        <v>2176</v>
      </c>
      <c r="T3082" s="147">
        <v>0</v>
      </c>
      <c r="U3082" s="147" t="s">
        <v>2177</v>
      </c>
      <c r="V3082" s="147" t="s">
        <v>3053</v>
      </c>
    </row>
    <row r="3083" spans="16:22" x14ac:dyDescent="0.25">
      <c r="P3083" s="147" t="s">
        <v>830</v>
      </c>
      <c r="Q3083" s="147">
        <v>196</v>
      </c>
      <c r="R3083" s="147"/>
      <c r="S3083" s="147" t="s">
        <v>2178</v>
      </c>
      <c r="T3083" s="147">
        <v>0</v>
      </c>
      <c r="U3083" s="147" t="s">
        <v>2179</v>
      </c>
      <c r="V3083" s="147" t="s">
        <v>3053</v>
      </c>
    </row>
    <row r="3084" spans="16:22" x14ac:dyDescent="0.25">
      <c r="P3084" s="147" t="s">
        <v>830</v>
      </c>
      <c r="Q3084" s="147">
        <v>196</v>
      </c>
      <c r="R3084" s="147"/>
      <c r="S3084" s="147" t="s">
        <v>2794</v>
      </c>
      <c r="T3084" s="147">
        <v>0</v>
      </c>
      <c r="U3084" s="147" t="s">
        <v>2795</v>
      </c>
      <c r="V3084" s="147" t="s">
        <v>3053</v>
      </c>
    </row>
    <row r="3085" spans="16:22" x14ac:dyDescent="0.25">
      <c r="P3085" s="147" t="s">
        <v>830</v>
      </c>
      <c r="Q3085" s="147">
        <v>196</v>
      </c>
      <c r="R3085" s="147"/>
      <c r="S3085" s="147" t="s">
        <v>3298</v>
      </c>
      <c r="T3085" s="147">
        <v>0</v>
      </c>
      <c r="U3085" s="147" t="s">
        <v>3299</v>
      </c>
      <c r="V3085" s="147" t="s">
        <v>3053</v>
      </c>
    </row>
    <row r="3086" spans="16:22" x14ac:dyDescent="0.25">
      <c r="P3086" s="147" t="s">
        <v>830</v>
      </c>
      <c r="Q3086" s="147">
        <v>196</v>
      </c>
      <c r="R3086" s="147"/>
      <c r="S3086" s="147" t="s">
        <v>3300</v>
      </c>
      <c r="T3086" s="147">
        <v>0</v>
      </c>
      <c r="U3086" s="147" t="s">
        <v>3301</v>
      </c>
      <c r="V3086" s="147" t="s">
        <v>3053</v>
      </c>
    </row>
    <row r="3087" spans="16:22" x14ac:dyDescent="0.25">
      <c r="P3087" s="147" t="s">
        <v>830</v>
      </c>
      <c r="Q3087" s="147">
        <v>196</v>
      </c>
      <c r="R3087" s="147"/>
      <c r="S3087" s="147" t="s">
        <v>2192</v>
      </c>
      <c r="T3087" s="147">
        <v>0</v>
      </c>
      <c r="U3087" s="147" t="s">
        <v>2193</v>
      </c>
      <c r="V3087" s="147" t="s">
        <v>3053</v>
      </c>
    </row>
    <row r="3088" spans="16:22" x14ac:dyDescent="0.25">
      <c r="P3088" s="147" t="s">
        <v>830</v>
      </c>
      <c r="Q3088" s="147">
        <v>196</v>
      </c>
      <c r="R3088" s="147"/>
      <c r="S3088" s="147" t="s">
        <v>2527</v>
      </c>
      <c r="T3088" s="147">
        <v>0</v>
      </c>
      <c r="U3088" s="147" t="s">
        <v>2528</v>
      </c>
      <c r="V3088" s="147" t="s">
        <v>3053</v>
      </c>
    </row>
    <row r="3089" spans="16:22" x14ac:dyDescent="0.25">
      <c r="P3089" s="147" t="s">
        <v>830</v>
      </c>
      <c r="Q3089" s="147">
        <v>196</v>
      </c>
      <c r="R3089" s="147"/>
      <c r="S3089" s="147" t="s">
        <v>2198</v>
      </c>
      <c r="T3089" s="147">
        <v>0</v>
      </c>
      <c r="U3089" s="147" t="s">
        <v>2199</v>
      </c>
      <c r="V3089" s="147" t="s">
        <v>3053</v>
      </c>
    </row>
    <row r="3090" spans="16:22" x14ac:dyDescent="0.25">
      <c r="P3090" s="147" t="s">
        <v>830</v>
      </c>
      <c r="Q3090" s="147">
        <v>196</v>
      </c>
      <c r="R3090" s="147"/>
      <c r="S3090" s="147" t="s">
        <v>3302</v>
      </c>
      <c r="T3090" s="147">
        <v>0</v>
      </c>
      <c r="U3090" s="147" t="s">
        <v>3303</v>
      </c>
      <c r="V3090" s="147" t="s">
        <v>3053</v>
      </c>
    </row>
    <row r="3091" spans="16:22" x14ac:dyDescent="0.25">
      <c r="P3091" s="147" t="s">
        <v>830</v>
      </c>
      <c r="Q3091" s="147">
        <v>196</v>
      </c>
      <c r="R3091" s="147"/>
      <c r="S3091" s="147" t="s">
        <v>2796</v>
      </c>
      <c r="T3091" s="147">
        <v>0</v>
      </c>
      <c r="U3091" s="147" t="s">
        <v>2797</v>
      </c>
      <c r="V3091" s="147" t="s">
        <v>3053</v>
      </c>
    </row>
    <row r="3092" spans="16:22" x14ac:dyDescent="0.25">
      <c r="P3092" s="147" t="s">
        <v>830</v>
      </c>
      <c r="Q3092" s="147">
        <v>196</v>
      </c>
      <c r="R3092" s="147"/>
      <c r="S3092" s="147" t="s">
        <v>2200</v>
      </c>
      <c r="T3092" s="147">
        <v>0</v>
      </c>
      <c r="U3092" s="147" t="s">
        <v>2201</v>
      </c>
      <c r="V3092" s="147" t="s">
        <v>3053</v>
      </c>
    </row>
    <row r="3093" spans="16:22" x14ac:dyDescent="0.25">
      <c r="P3093" s="147" t="s">
        <v>830</v>
      </c>
      <c r="Q3093" s="147">
        <v>196</v>
      </c>
      <c r="R3093" s="147"/>
      <c r="S3093" s="147" t="s">
        <v>3033</v>
      </c>
      <c r="T3093" s="147">
        <v>0</v>
      </c>
      <c r="U3093" s="147" t="s">
        <v>3034</v>
      </c>
      <c r="V3093" s="147" t="s">
        <v>3053</v>
      </c>
    </row>
    <row r="3094" spans="16:22" x14ac:dyDescent="0.25">
      <c r="P3094" s="147" t="s">
        <v>830</v>
      </c>
      <c r="Q3094" s="147">
        <v>196</v>
      </c>
      <c r="R3094" s="147"/>
      <c r="S3094" s="147" t="s">
        <v>3035</v>
      </c>
      <c r="T3094" s="147">
        <v>0</v>
      </c>
      <c r="U3094" s="147" t="s">
        <v>3036</v>
      </c>
      <c r="V3094" s="147" t="s">
        <v>3053</v>
      </c>
    </row>
    <row r="3095" spans="16:22" x14ac:dyDescent="0.25">
      <c r="P3095" s="147" t="s">
        <v>830</v>
      </c>
      <c r="Q3095" s="147">
        <v>196</v>
      </c>
      <c r="R3095" s="147"/>
      <c r="S3095" s="147" t="s">
        <v>3304</v>
      </c>
      <c r="T3095" s="147">
        <v>0</v>
      </c>
      <c r="U3095" s="147" t="s">
        <v>3305</v>
      </c>
      <c r="V3095" s="147" t="s">
        <v>3053</v>
      </c>
    </row>
    <row r="3096" spans="16:22" x14ac:dyDescent="0.25">
      <c r="P3096" s="147" t="s">
        <v>830</v>
      </c>
      <c r="Q3096" s="147">
        <v>196</v>
      </c>
      <c r="R3096" s="147"/>
      <c r="S3096" s="147" t="s">
        <v>2208</v>
      </c>
      <c r="T3096" s="147">
        <v>0</v>
      </c>
      <c r="U3096" s="147" t="s">
        <v>2209</v>
      </c>
      <c r="V3096" s="147" t="s">
        <v>3053</v>
      </c>
    </row>
    <row r="3097" spans="16:22" x14ac:dyDescent="0.25">
      <c r="P3097" s="147" t="s">
        <v>830</v>
      </c>
      <c r="Q3097" s="147">
        <v>196</v>
      </c>
      <c r="R3097" s="147"/>
      <c r="S3097" s="147" t="s">
        <v>2533</v>
      </c>
      <c r="T3097" s="147">
        <v>0</v>
      </c>
      <c r="U3097" s="147" t="s">
        <v>2534</v>
      </c>
      <c r="V3097" s="147" t="s">
        <v>3053</v>
      </c>
    </row>
    <row r="3098" spans="16:22" x14ac:dyDescent="0.25">
      <c r="P3098" s="147" t="s">
        <v>830</v>
      </c>
      <c r="Q3098" s="147">
        <v>196</v>
      </c>
      <c r="R3098" s="147"/>
      <c r="S3098" s="147" t="s">
        <v>2210</v>
      </c>
      <c r="T3098" s="147">
        <v>0</v>
      </c>
      <c r="U3098" s="147" t="s">
        <v>2211</v>
      </c>
      <c r="V3098" s="147" t="s">
        <v>3053</v>
      </c>
    </row>
    <row r="3099" spans="16:22" x14ac:dyDescent="0.25">
      <c r="P3099" s="147" t="s">
        <v>830</v>
      </c>
      <c r="Q3099" s="147">
        <v>196</v>
      </c>
      <c r="R3099" s="147"/>
      <c r="S3099" s="147" t="s">
        <v>2214</v>
      </c>
      <c r="T3099" s="147">
        <v>0</v>
      </c>
      <c r="U3099" s="147" t="s">
        <v>2215</v>
      </c>
      <c r="V3099" s="147" t="s">
        <v>3053</v>
      </c>
    </row>
    <row r="3100" spans="16:22" x14ac:dyDescent="0.25">
      <c r="P3100" s="147" t="s">
        <v>830</v>
      </c>
      <c r="Q3100" s="147">
        <v>196</v>
      </c>
      <c r="R3100" s="147"/>
      <c r="S3100" s="147" t="s">
        <v>2216</v>
      </c>
      <c r="T3100" s="147">
        <v>0</v>
      </c>
      <c r="U3100" s="147" t="s">
        <v>2217</v>
      </c>
      <c r="V3100" s="147" t="s">
        <v>3053</v>
      </c>
    </row>
    <row r="3101" spans="16:22" x14ac:dyDescent="0.25">
      <c r="P3101" s="147" t="s">
        <v>830</v>
      </c>
      <c r="Q3101" s="147">
        <v>196</v>
      </c>
      <c r="R3101" s="147"/>
      <c r="S3101" s="147" t="s">
        <v>2218</v>
      </c>
      <c r="T3101" s="147">
        <v>0</v>
      </c>
      <c r="U3101" s="147" t="s">
        <v>2219</v>
      </c>
      <c r="V3101" s="147" t="s">
        <v>3053</v>
      </c>
    </row>
    <row r="3102" spans="16:22" x14ac:dyDescent="0.25">
      <c r="P3102" s="147" t="s">
        <v>830</v>
      </c>
      <c r="Q3102" s="147">
        <v>196</v>
      </c>
      <c r="R3102" s="147"/>
      <c r="S3102" s="147" t="s">
        <v>2220</v>
      </c>
      <c r="T3102" s="147">
        <v>0</v>
      </c>
      <c r="U3102" s="147" t="s">
        <v>2221</v>
      </c>
      <c r="V3102" s="147" t="s">
        <v>3053</v>
      </c>
    </row>
    <row r="3103" spans="16:22" x14ac:dyDescent="0.25">
      <c r="P3103" s="147" t="s">
        <v>830</v>
      </c>
      <c r="Q3103" s="147">
        <v>196</v>
      </c>
      <c r="R3103" s="147"/>
      <c r="S3103" s="147" t="s">
        <v>2222</v>
      </c>
      <c r="T3103" s="147">
        <v>0</v>
      </c>
      <c r="U3103" s="147" t="s">
        <v>2223</v>
      </c>
      <c r="V3103" s="147" t="s">
        <v>3053</v>
      </c>
    </row>
    <row r="3104" spans="16:22" x14ac:dyDescent="0.25">
      <c r="P3104" s="147" t="s">
        <v>830</v>
      </c>
      <c r="Q3104" s="147">
        <v>196</v>
      </c>
      <c r="R3104" s="147"/>
      <c r="S3104" s="147" t="s">
        <v>2224</v>
      </c>
      <c r="T3104" s="147">
        <v>0</v>
      </c>
      <c r="U3104" s="147" t="s">
        <v>2225</v>
      </c>
      <c r="V3104" s="147" t="s">
        <v>3053</v>
      </c>
    </row>
    <row r="3105" spans="16:22" x14ac:dyDescent="0.25">
      <c r="P3105" s="147" t="s">
        <v>830</v>
      </c>
      <c r="Q3105" s="147">
        <v>196</v>
      </c>
      <c r="R3105" s="147"/>
      <c r="S3105" s="147" t="s">
        <v>3306</v>
      </c>
      <c r="T3105" s="147">
        <v>0</v>
      </c>
      <c r="U3105" s="147" t="s">
        <v>3307</v>
      </c>
      <c r="V3105" s="147" t="s">
        <v>3053</v>
      </c>
    </row>
    <row r="3106" spans="16:22" x14ac:dyDescent="0.25">
      <c r="P3106" s="147" t="s">
        <v>830</v>
      </c>
      <c r="Q3106" s="147">
        <v>196</v>
      </c>
      <c r="R3106" s="147"/>
      <c r="S3106" s="147" t="s">
        <v>3037</v>
      </c>
      <c r="T3106" s="147">
        <v>0</v>
      </c>
      <c r="U3106" s="147" t="s">
        <v>3038</v>
      </c>
      <c r="V3106" s="147" t="s">
        <v>3053</v>
      </c>
    </row>
    <row r="3107" spans="16:22" x14ac:dyDescent="0.25">
      <c r="P3107" s="147" t="s">
        <v>830</v>
      </c>
      <c r="Q3107" s="147">
        <v>196</v>
      </c>
      <c r="R3107" s="147"/>
      <c r="S3107" s="147" t="s">
        <v>2800</v>
      </c>
      <c r="T3107" s="147">
        <v>0</v>
      </c>
      <c r="U3107" s="147" t="s">
        <v>2801</v>
      </c>
      <c r="V3107" s="147" t="s">
        <v>3053</v>
      </c>
    </row>
    <row r="3108" spans="16:22" x14ac:dyDescent="0.25">
      <c r="P3108" s="147" t="s">
        <v>830</v>
      </c>
      <c r="Q3108" s="147">
        <v>196</v>
      </c>
      <c r="R3108" s="147"/>
      <c r="S3108" s="147" t="s">
        <v>2238</v>
      </c>
      <c r="T3108" s="147">
        <v>0</v>
      </c>
      <c r="U3108" s="147" t="s">
        <v>2239</v>
      </c>
      <c r="V3108" s="147" t="s">
        <v>3053</v>
      </c>
    </row>
    <row r="3109" spans="16:22" x14ac:dyDescent="0.25">
      <c r="P3109" s="147" t="s">
        <v>830</v>
      </c>
      <c r="Q3109" s="147">
        <v>196</v>
      </c>
      <c r="R3109" s="147"/>
      <c r="S3109" s="147" t="s">
        <v>2240</v>
      </c>
      <c r="T3109" s="147">
        <v>0</v>
      </c>
      <c r="U3109" s="147" t="s">
        <v>2241</v>
      </c>
      <c r="V3109" s="147" t="s">
        <v>3053</v>
      </c>
    </row>
    <row r="3110" spans="16:22" x14ac:dyDescent="0.25">
      <c r="P3110" s="147" t="s">
        <v>830</v>
      </c>
      <c r="Q3110" s="147">
        <v>196</v>
      </c>
      <c r="R3110" s="147"/>
      <c r="S3110" s="147" t="s">
        <v>2244</v>
      </c>
      <c r="T3110" s="147">
        <v>0</v>
      </c>
      <c r="U3110" s="147" t="s">
        <v>2245</v>
      </c>
      <c r="V3110" s="147" t="s">
        <v>3053</v>
      </c>
    </row>
    <row r="3111" spans="16:22" x14ac:dyDescent="0.25">
      <c r="P3111" s="147" t="s">
        <v>830</v>
      </c>
      <c r="Q3111" s="147">
        <v>196</v>
      </c>
      <c r="R3111" s="147"/>
      <c r="S3111" s="147" t="s">
        <v>2802</v>
      </c>
      <c r="T3111" s="147">
        <v>0</v>
      </c>
      <c r="U3111" s="147" t="s">
        <v>2803</v>
      </c>
      <c r="V3111" s="147" t="s">
        <v>3053</v>
      </c>
    </row>
    <row r="3112" spans="16:22" x14ac:dyDescent="0.25">
      <c r="P3112" s="147" t="s">
        <v>830</v>
      </c>
      <c r="Q3112" s="147">
        <v>196</v>
      </c>
      <c r="R3112" s="147"/>
      <c r="S3112" s="147" t="s">
        <v>2246</v>
      </c>
      <c r="T3112" s="147">
        <v>0</v>
      </c>
      <c r="U3112" s="147" t="s">
        <v>2247</v>
      </c>
      <c r="V3112" s="147" t="s">
        <v>3053</v>
      </c>
    </row>
    <row r="3113" spans="16:22" x14ac:dyDescent="0.25">
      <c r="P3113" s="147" t="s">
        <v>830</v>
      </c>
      <c r="Q3113" s="147">
        <v>196</v>
      </c>
      <c r="R3113" s="147"/>
      <c r="S3113" s="147" t="s">
        <v>2248</v>
      </c>
      <c r="T3113" s="147">
        <v>0</v>
      </c>
      <c r="U3113" s="147" t="s">
        <v>2249</v>
      </c>
      <c r="V3113" s="147" t="s">
        <v>3053</v>
      </c>
    </row>
    <row r="3114" spans="16:22" x14ac:dyDescent="0.25">
      <c r="P3114" s="147" t="s">
        <v>830</v>
      </c>
      <c r="Q3114" s="147">
        <v>196</v>
      </c>
      <c r="R3114" s="147"/>
      <c r="S3114" s="147" t="s">
        <v>2250</v>
      </c>
      <c r="T3114" s="147">
        <v>0</v>
      </c>
      <c r="U3114" s="147" t="s">
        <v>2251</v>
      </c>
      <c r="V3114" s="147" t="s">
        <v>3053</v>
      </c>
    </row>
    <row r="3115" spans="16:22" x14ac:dyDescent="0.25">
      <c r="P3115" s="147" t="s">
        <v>830</v>
      </c>
      <c r="Q3115" s="147">
        <v>196</v>
      </c>
      <c r="R3115" s="147"/>
      <c r="S3115" s="147" t="s">
        <v>3308</v>
      </c>
      <c r="T3115" s="147">
        <v>0</v>
      </c>
      <c r="U3115" s="147" t="s">
        <v>3309</v>
      </c>
      <c r="V3115" s="147" t="s">
        <v>3053</v>
      </c>
    </row>
    <row r="3116" spans="16:22" x14ac:dyDescent="0.25">
      <c r="P3116" s="147" t="s">
        <v>830</v>
      </c>
      <c r="Q3116" s="147">
        <v>196</v>
      </c>
      <c r="R3116" s="147"/>
      <c r="S3116" s="147" t="s">
        <v>2537</v>
      </c>
      <c r="T3116" s="147">
        <v>0</v>
      </c>
      <c r="U3116" s="147" t="s">
        <v>2538</v>
      </c>
      <c r="V3116" s="147" t="s">
        <v>3053</v>
      </c>
    </row>
    <row r="3117" spans="16:22" x14ac:dyDescent="0.25">
      <c r="P3117" s="147" t="s">
        <v>830</v>
      </c>
      <c r="Q3117" s="147">
        <v>196</v>
      </c>
      <c r="R3117" s="147"/>
      <c r="S3117" s="147" t="s">
        <v>2258</v>
      </c>
      <c r="T3117" s="147">
        <v>0</v>
      </c>
      <c r="U3117" s="147" t="s">
        <v>2259</v>
      </c>
      <c r="V3117" s="147" t="s">
        <v>3053</v>
      </c>
    </row>
    <row r="3118" spans="16:22" x14ac:dyDescent="0.25">
      <c r="P3118" s="147" t="s">
        <v>830</v>
      </c>
      <c r="Q3118" s="147">
        <v>196</v>
      </c>
      <c r="R3118" s="147"/>
      <c r="S3118" s="147" t="s">
        <v>2260</v>
      </c>
      <c r="T3118" s="147">
        <v>0</v>
      </c>
      <c r="U3118" s="147" t="s">
        <v>2261</v>
      </c>
      <c r="V3118" s="147" t="s">
        <v>3053</v>
      </c>
    </row>
    <row r="3119" spans="16:22" x14ac:dyDescent="0.25">
      <c r="P3119" s="147" t="s">
        <v>830</v>
      </c>
      <c r="Q3119" s="147">
        <v>196</v>
      </c>
      <c r="R3119" s="147"/>
      <c r="S3119" s="147" t="s">
        <v>2262</v>
      </c>
      <c r="T3119" s="147">
        <v>0</v>
      </c>
      <c r="U3119" s="147" t="s">
        <v>2263</v>
      </c>
      <c r="V3119" s="147" t="s">
        <v>3053</v>
      </c>
    </row>
    <row r="3120" spans="16:22" x14ac:dyDescent="0.25">
      <c r="P3120" s="147" t="s">
        <v>830</v>
      </c>
      <c r="Q3120" s="147">
        <v>196</v>
      </c>
      <c r="R3120" s="147"/>
      <c r="S3120" s="147" t="s">
        <v>2547</v>
      </c>
      <c r="T3120" s="147">
        <v>0</v>
      </c>
      <c r="U3120" s="147" t="s">
        <v>2548</v>
      </c>
      <c r="V3120" s="147" t="s">
        <v>3053</v>
      </c>
    </row>
    <row r="3121" spans="16:22" x14ac:dyDescent="0.25">
      <c r="P3121" s="147" t="s">
        <v>830</v>
      </c>
      <c r="Q3121" s="147">
        <v>196</v>
      </c>
      <c r="R3121" s="147"/>
      <c r="S3121" s="147" t="s">
        <v>3310</v>
      </c>
      <c r="T3121" s="147">
        <v>0</v>
      </c>
      <c r="U3121" s="147" t="s">
        <v>3311</v>
      </c>
      <c r="V3121" s="147" t="s">
        <v>3053</v>
      </c>
    </row>
    <row r="3122" spans="16:22" x14ac:dyDescent="0.25">
      <c r="P3122" s="147" t="s">
        <v>830</v>
      </c>
      <c r="Q3122" s="147">
        <v>196</v>
      </c>
      <c r="R3122" s="147"/>
      <c r="S3122" s="147" t="s">
        <v>2551</v>
      </c>
      <c r="T3122" s="147">
        <v>0</v>
      </c>
      <c r="U3122" s="147" t="s">
        <v>2552</v>
      </c>
      <c r="V3122" s="147" t="s">
        <v>3053</v>
      </c>
    </row>
    <row r="3123" spans="16:22" x14ac:dyDescent="0.25">
      <c r="P3123" s="147" t="s">
        <v>830</v>
      </c>
      <c r="Q3123" s="147">
        <v>196</v>
      </c>
      <c r="R3123" s="147"/>
      <c r="S3123" s="147" t="s">
        <v>2268</v>
      </c>
      <c r="T3123" s="147">
        <v>0</v>
      </c>
      <c r="U3123" s="147" t="s">
        <v>2269</v>
      </c>
      <c r="V3123" s="147" t="s">
        <v>3053</v>
      </c>
    </row>
    <row r="3124" spans="16:22" x14ac:dyDescent="0.25">
      <c r="P3124" s="147" t="s">
        <v>830</v>
      </c>
      <c r="Q3124" s="147">
        <v>196</v>
      </c>
      <c r="R3124" s="147"/>
      <c r="S3124" s="147" t="s">
        <v>2270</v>
      </c>
      <c r="T3124" s="147">
        <v>0</v>
      </c>
      <c r="U3124" s="147" t="s">
        <v>2271</v>
      </c>
      <c r="V3124" s="147" t="s">
        <v>3053</v>
      </c>
    </row>
    <row r="3125" spans="16:22" x14ac:dyDescent="0.25">
      <c r="P3125" s="147" t="s">
        <v>830</v>
      </c>
      <c r="Q3125" s="147">
        <v>196</v>
      </c>
      <c r="R3125" s="147"/>
      <c r="S3125" s="147" t="s">
        <v>2272</v>
      </c>
      <c r="T3125" s="147">
        <v>0</v>
      </c>
      <c r="U3125" s="147" t="s">
        <v>2273</v>
      </c>
      <c r="V3125" s="147" t="s">
        <v>3053</v>
      </c>
    </row>
    <row r="3126" spans="16:22" x14ac:dyDescent="0.25">
      <c r="P3126" s="147" t="s">
        <v>830</v>
      </c>
      <c r="Q3126" s="147">
        <v>196</v>
      </c>
      <c r="R3126" s="147"/>
      <c r="S3126" s="147" t="s">
        <v>3312</v>
      </c>
      <c r="T3126" s="147">
        <v>0</v>
      </c>
      <c r="U3126" s="147" t="s">
        <v>3313</v>
      </c>
      <c r="V3126" s="147" t="s">
        <v>3053</v>
      </c>
    </row>
    <row r="3127" spans="16:22" x14ac:dyDescent="0.25">
      <c r="P3127" s="147" t="s">
        <v>830</v>
      </c>
      <c r="Q3127" s="147">
        <v>196</v>
      </c>
      <c r="R3127" s="147"/>
      <c r="S3127" s="147" t="s">
        <v>2812</v>
      </c>
      <c r="T3127" s="147">
        <v>0</v>
      </c>
      <c r="U3127" s="147" t="s">
        <v>2813</v>
      </c>
      <c r="V3127" s="147" t="s">
        <v>3053</v>
      </c>
    </row>
    <row r="3128" spans="16:22" x14ac:dyDescent="0.25">
      <c r="P3128" s="147" t="s">
        <v>830</v>
      </c>
      <c r="Q3128" s="147">
        <v>196</v>
      </c>
      <c r="R3128" s="147"/>
      <c r="S3128" s="147" t="s">
        <v>2555</v>
      </c>
      <c r="T3128" s="147">
        <v>0</v>
      </c>
      <c r="U3128" s="147" t="s">
        <v>2556</v>
      </c>
      <c r="V3128" s="147" t="s">
        <v>3053</v>
      </c>
    </row>
    <row r="3129" spans="16:22" x14ac:dyDescent="0.25">
      <c r="P3129" s="147" t="s">
        <v>830</v>
      </c>
      <c r="Q3129" s="147">
        <v>196</v>
      </c>
      <c r="R3129" s="147"/>
      <c r="S3129" s="147" t="s">
        <v>3314</v>
      </c>
      <c r="T3129" s="147">
        <v>0</v>
      </c>
      <c r="U3129" s="147" t="s">
        <v>3315</v>
      </c>
      <c r="V3129" s="147" t="s">
        <v>3053</v>
      </c>
    </row>
    <row r="3130" spans="16:22" x14ac:dyDescent="0.25">
      <c r="P3130" s="147" t="s">
        <v>830</v>
      </c>
      <c r="Q3130" s="147">
        <v>196</v>
      </c>
      <c r="R3130" s="147"/>
      <c r="S3130" s="147" t="s">
        <v>2280</v>
      </c>
      <c r="T3130" s="147">
        <v>0</v>
      </c>
      <c r="U3130" s="147" t="s">
        <v>2281</v>
      </c>
      <c r="V3130" s="147" t="s">
        <v>3053</v>
      </c>
    </row>
    <row r="3131" spans="16:22" x14ac:dyDescent="0.25">
      <c r="P3131" s="147" t="s">
        <v>830</v>
      </c>
      <c r="Q3131" s="147">
        <v>196</v>
      </c>
      <c r="R3131" s="147"/>
      <c r="S3131" s="147" t="s">
        <v>2557</v>
      </c>
      <c r="T3131" s="147">
        <v>0</v>
      </c>
      <c r="U3131" s="147" t="s">
        <v>2558</v>
      </c>
      <c r="V3131" s="147" t="s">
        <v>3053</v>
      </c>
    </row>
    <row r="3132" spans="16:22" x14ac:dyDescent="0.25">
      <c r="P3132" s="147" t="s">
        <v>830</v>
      </c>
      <c r="Q3132" s="147">
        <v>196</v>
      </c>
      <c r="R3132" s="147"/>
      <c r="S3132" s="147" t="s">
        <v>3316</v>
      </c>
      <c r="T3132" s="147">
        <v>0</v>
      </c>
      <c r="U3132" s="147" t="s">
        <v>3317</v>
      </c>
      <c r="V3132" s="147" t="s">
        <v>3053</v>
      </c>
    </row>
    <row r="3133" spans="16:22" x14ac:dyDescent="0.25">
      <c r="P3133" s="147" t="s">
        <v>830</v>
      </c>
      <c r="Q3133" s="147">
        <v>196</v>
      </c>
      <c r="R3133" s="147"/>
      <c r="S3133" s="147" t="s">
        <v>2292</v>
      </c>
      <c r="T3133" s="147">
        <v>0</v>
      </c>
      <c r="U3133" s="147" t="s">
        <v>2293</v>
      </c>
      <c r="V3133" s="147" t="s">
        <v>3053</v>
      </c>
    </row>
    <row r="3134" spans="16:22" x14ac:dyDescent="0.25">
      <c r="P3134" s="147" t="s">
        <v>830</v>
      </c>
      <c r="Q3134" s="147">
        <v>197</v>
      </c>
      <c r="R3134" s="147"/>
      <c r="S3134" s="147" t="s">
        <v>3318</v>
      </c>
      <c r="T3134" s="147">
        <v>60</v>
      </c>
      <c r="U3134" s="147" t="s">
        <v>3319</v>
      </c>
      <c r="V3134" s="147" t="s">
        <v>3320</v>
      </c>
    </row>
    <row r="3135" spans="16:22" x14ac:dyDescent="0.25">
      <c r="P3135" s="147" t="s">
        <v>830</v>
      </c>
      <c r="Q3135" s="147">
        <v>197</v>
      </c>
      <c r="R3135" s="147"/>
      <c r="S3135" s="147" t="s">
        <v>3321</v>
      </c>
      <c r="T3135" s="147">
        <v>166</v>
      </c>
      <c r="U3135" s="147" t="s">
        <v>3322</v>
      </c>
      <c r="V3135" s="147" t="s">
        <v>3320</v>
      </c>
    </row>
    <row r="3136" spans="16:22" x14ac:dyDescent="0.25">
      <c r="P3136" s="147" t="s">
        <v>830</v>
      </c>
      <c r="Q3136" s="147">
        <v>197</v>
      </c>
      <c r="R3136" s="147"/>
      <c r="S3136" s="147" t="s">
        <v>3323</v>
      </c>
      <c r="T3136" s="147">
        <v>20</v>
      </c>
      <c r="U3136" s="147" t="s">
        <v>3324</v>
      </c>
      <c r="V3136" s="147" t="s">
        <v>3320</v>
      </c>
    </row>
    <row r="3137" spans="16:22" x14ac:dyDescent="0.25">
      <c r="P3137" s="147" t="s">
        <v>830</v>
      </c>
      <c r="Q3137" s="147">
        <v>197</v>
      </c>
      <c r="R3137" s="147"/>
      <c r="S3137" s="147" t="s">
        <v>3325</v>
      </c>
      <c r="T3137" s="147">
        <v>60</v>
      </c>
      <c r="U3137" s="147" t="s">
        <v>3326</v>
      </c>
      <c r="V3137" s="147" t="s">
        <v>3320</v>
      </c>
    </row>
    <row r="3138" spans="16:22" x14ac:dyDescent="0.25">
      <c r="P3138" s="147" t="s">
        <v>830</v>
      </c>
      <c r="Q3138" s="147">
        <v>198</v>
      </c>
      <c r="R3138" s="147"/>
      <c r="S3138" s="147" t="s">
        <v>5061</v>
      </c>
      <c r="T3138" s="147">
        <v>0</v>
      </c>
      <c r="U3138" s="147" t="s">
        <v>5062</v>
      </c>
      <c r="V3138" s="147" t="s">
        <v>5063</v>
      </c>
    </row>
    <row r="3139" spans="16:22" x14ac:dyDescent="0.25">
      <c r="P3139" s="147" t="s">
        <v>830</v>
      </c>
      <c r="Q3139" s="147">
        <v>198</v>
      </c>
      <c r="R3139" s="147"/>
      <c r="S3139" s="147" t="s">
        <v>5064</v>
      </c>
      <c r="T3139" s="147">
        <v>0</v>
      </c>
      <c r="U3139" s="147" t="s">
        <v>5065</v>
      </c>
      <c r="V3139" s="147" t="s">
        <v>5063</v>
      </c>
    </row>
    <row r="3140" spans="16:22" x14ac:dyDescent="0.25">
      <c r="P3140" s="147" t="s">
        <v>830</v>
      </c>
      <c r="Q3140" s="147">
        <v>198</v>
      </c>
      <c r="R3140" s="147"/>
      <c r="S3140" s="147" t="s">
        <v>5066</v>
      </c>
      <c r="T3140" s="147">
        <v>0</v>
      </c>
      <c r="U3140" s="147" t="s">
        <v>5067</v>
      </c>
      <c r="V3140" s="147" t="s">
        <v>5063</v>
      </c>
    </row>
    <row r="3141" spans="16:22" x14ac:dyDescent="0.25">
      <c r="P3141" s="147" t="s">
        <v>830</v>
      </c>
      <c r="Q3141" s="147">
        <v>198</v>
      </c>
      <c r="R3141" s="147"/>
      <c r="S3141" s="147" t="s">
        <v>5068</v>
      </c>
      <c r="T3141" s="147">
        <v>36</v>
      </c>
      <c r="U3141" s="147" t="s">
        <v>5069</v>
      </c>
      <c r="V3141" s="147" t="s">
        <v>5063</v>
      </c>
    </row>
    <row r="3142" spans="16:22" x14ac:dyDescent="0.25">
      <c r="P3142" s="147" t="s">
        <v>830</v>
      </c>
      <c r="Q3142" s="147">
        <v>198</v>
      </c>
      <c r="R3142" s="147"/>
      <c r="S3142" s="147" t="s">
        <v>5070</v>
      </c>
      <c r="T3142" s="147">
        <v>88</v>
      </c>
      <c r="U3142" s="147" t="s">
        <v>5071</v>
      </c>
      <c r="V3142" s="147" t="s">
        <v>5063</v>
      </c>
    </row>
    <row r="3143" spans="16:22" x14ac:dyDescent="0.25">
      <c r="P3143" s="147" t="s">
        <v>830</v>
      </c>
      <c r="Q3143" s="147">
        <v>198</v>
      </c>
      <c r="R3143" s="147"/>
      <c r="S3143" s="147" t="s">
        <v>5072</v>
      </c>
      <c r="T3143" s="147">
        <v>44</v>
      </c>
      <c r="U3143" s="147" t="s">
        <v>5073</v>
      </c>
      <c r="V3143" s="147" t="s">
        <v>5063</v>
      </c>
    </row>
    <row r="3144" spans="16:22" x14ac:dyDescent="0.25">
      <c r="P3144" s="147" t="s">
        <v>830</v>
      </c>
      <c r="Q3144" s="147">
        <v>198</v>
      </c>
      <c r="R3144" s="147"/>
      <c r="S3144" s="147" t="s">
        <v>5074</v>
      </c>
      <c r="T3144" s="147">
        <v>0</v>
      </c>
      <c r="U3144" s="147" t="s">
        <v>5075</v>
      </c>
      <c r="V3144" s="147" t="s">
        <v>5063</v>
      </c>
    </row>
    <row r="3145" spans="16:22" x14ac:dyDescent="0.25">
      <c r="P3145" s="147" t="s">
        <v>830</v>
      </c>
      <c r="Q3145" s="147">
        <v>198</v>
      </c>
      <c r="R3145" s="147"/>
      <c r="S3145" s="147" t="s">
        <v>5076</v>
      </c>
      <c r="T3145" s="147">
        <v>0</v>
      </c>
      <c r="U3145" s="147" t="s">
        <v>5077</v>
      </c>
      <c r="V3145" s="147" t="s">
        <v>5063</v>
      </c>
    </row>
    <row r="3146" spans="16:22" x14ac:dyDescent="0.25">
      <c r="P3146" s="147" t="s">
        <v>830</v>
      </c>
      <c r="Q3146" s="147">
        <v>198</v>
      </c>
      <c r="R3146" s="147"/>
      <c r="S3146" s="147" t="s">
        <v>5078</v>
      </c>
      <c r="T3146" s="147">
        <v>0</v>
      </c>
      <c r="U3146" s="147" t="s">
        <v>5079</v>
      </c>
      <c r="V3146" s="147" t="s">
        <v>5063</v>
      </c>
    </row>
    <row r="3147" spans="16:22" x14ac:dyDescent="0.25">
      <c r="P3147" s="147" t="s">
        <v>830</v>
      </c>
      <c r="Q3147" s="147">
        <v>198</v>
      </c>
      <c r="R3147" s="147"/>
      <c r="S3147" s="147" t="s">
        <v>5080</v>
      </c>
      <c r="T3147" s="147">
        <v>80</v>
      </c>
      <c r="U3147" s="147" t="s">
        <v>5081</v>
      </c>
      <c r="V3147" s="147" t="s">
        <v>5063</v>
      </c>
    </row>
    <row r="3148" spans="16:22" x14ac:dyDescent="0.25">
      <c r="P3148" s="147" t="s">
        <v>830</v>
      </c>
      <c r="Q3148" s="147">
        <v>198</v>
      </c>
      <c r="R3148" s="147"/>
      <c r="S3148" s="147" t="s">
        <v>5082</v>
      </c>
      <c r="T3148" s="147">
        <v>132</v>
      </c>
      <c r="U3148" s="147" t="s">
        <v>5083</v>
      </c>
      <c r="V3148" s="147" t="s">
        <v>5063</v>
      </c>
    </row>
    <row r="3149" spans="16:22" x14ac:dyDescent="0.25">
      <c r="P3149" s="147" t="s">
        <v>830</v>
      </c>
      <c r="Q3149" s="147">
        <v>198</v>
      </c>
      <c r="R3149" s="147"/>
      <c r="S3149" s="147" t="s">
        <v>5084</v>
      </c>
      <c r="T3149" s="147">
        <v>64</v>
      </c>
      <c r="U3149" s="147" t="s">
        <v>5085</v>
      </c>
      <c r="V3149" s="147" t="s">
        <v>5063</v>
      </c>
    </row>
    <row r="3150" spans="16:22" x14ac:dyDescent="0.25">
      <c r="P3150" s="147" t="s">
        <v>830</v>
      </c>
      <c r="Q3150" s="147">
        <v>198</v>
      </c>
      <c r="R3150" s="147"/>
      <c r="S3150" s="147" t="s">
        <v>5086</v>
      </c>
      <c r="T3150" s="147">
        <v>30</v>
      </c>
      <c r="U3150" s="147" t="s">
        <v>5087</v>
      </c>
      <c r="V3150" s="147" t="s">
        <v>5063</v>
      </c>
    </row>
    <row r="3151" spans="16:22" x14ac:dyDescent="0.25">
      <c r="P3151" s="147" t="s">
        <v>830</v>
      </c>
      <c r="Q3151" s="147">
        <v>198</v>
      </c>
      <c r="R3151" s="147"/>
      <c r="S3151" s="147" t="s">
        <v>5088</v>
      </c>
      <c r="T3151" s="147">
        <v>66</v>
      </c>
      <c r="U3151" s="147" t="s">
        <v>5089</v>
      </c>
      <c r="V3151" s="147" t="s">
        <v>5063</v>
      </c>
    </row>
    <row r="3152" spans="16:22" x14ac:dyDescent="0.25">
      <c r="P3152" s="147" t="s">
        <v>830</v>
      </c>
      <c r="Q3152" s="147">
        <v>198</v>
      </c>
      <c r="R3152" s="147"/>
      <c r="S3152" s="147" t="s">
        <v>5090</v>
      </c>
      <c r="T3152" s="147">
        <v>16</v>
      </c>
      <c r="U3152" s="147" t="s">
        <v>5091</v>
      </c>
      <c r="V3152" s="147" t="s">
        <v>5063</v>
      </c>
    </row>
    <row r="3153" spans="16:22" x14ac:dyDescent="0.25">
      <c r="P3153" s="147" t="s">
        <v>830</v>
      </c>
      <c r="Q3153" s="147">
        <v>198</v>
      </c>
      <c r="R3153" s="147"/>
      <c r="S3153" s="147" t="s">
        <v>5092</v>
      </c>
      <c r="T3153" s="147">
        <v>32</v>
      </c>
      <c r="U3153" s="147" t="s">
        <v>5093</v>
      </c>
      <c r="V3153" s="147" t="s">
        <v>5063</v>
      </c>
    </row>
    <row r="3154" spans="16:22" x14ac:dyDescent="0.25">
      <c r="P3154" s="147" t="s">
        <v>830</v>
      </c>
      <c r="Q3154" s="147">
        <v>198</v>
      </c>
      <c r="R3154" s="147"/>
      <c r="S3154" s="147" t="s">
        <v>5094</v>
      </c>
      <c r="T3154" s="147">
        <v>88</v>
      </c>
      <c r="U3154" s="147" t="s">
        <v>5095</v>
      </c>
      <c r="V3154" s="147" t="s">
        <v>5063</v>
      </c>
    </row>
    <row r="3155" spans="16:22" x14ac:dyDescent="0.25">
      <c r="P3155" s="147" t="s">
        <v>830</v>
      </c>
      <c r="Q3155" s="147">
        <v>198</v>
      </c>
      <c r="R3155" s="147"/>
      <c r="S3155" s="147" t="s">
        <v>5096</v>
      </c>
      <c r="T3155" s="147">
        <v>32</v>
      </c>
      <c r="U3155" s="147" t="s">
        <v>5097</v>
      </c>
      <c r="V3155" s="147" t="s">
        <v>5063</v>
      </c>
    </row>
    <row r="3156" spans="16:22" x14ac:dyDescent="0.25">
      <c r="P3156" s="147" t="s">
        <v>830</v>
      </c>
      <c r="Q3156" s="147">
        <v>198</v>
      </c>
      <c r="R3156" s="147"/>
      <c r="S3156" s="147" t="s">
        <v>5098</v>
      </c>
      <c r="T3156" s="147">
        <v>24</v>
      </c>
      <c r="U3156" s="147" t="s">
        <v>5099</v>
      </c>
      <c r="V3156" s="147" t="s">
        <v>5063</v>
      </c>
    </row>
    <row r="3157" spans="16:22" x14ac:dyDescent="0.25">
      <c r="P3157" s="147" t="s">
        <v>830</v>
      </c>
      <c r="Q3157" s="147">
        <v>198</v>
      </c>
      <c r="R3157" s="147"/>
      <c r="S3157" s="147" t="s">
        <v>5100</v>
      </c>
      <c r="T3157" s="147">
        <v>28</v>
      </c>
      <c r="U3157" s="147" t="s">
        <v>5101</v>
      </c>
      <c r="V3157" s="147" t="s">
        <v>5063</v>
      </c>
    </row>
    <row r="3158" spans="16:22" x14ac:dyDescent="0.25">
      <c r="P3158" s="147" t="s">
        <v>830</v>
      </c>
      <c r="Q3158" s="147">
        <v>198</v>
      </c>
      <c r="R3158" s="147"/>
      <c r="S3158" s="147" t="s">
        <v>5102</v>
      </c>
      <c r="T3158" s="147">
        <v>60</v>
      </c>
      <c r="U3158" s="147" t="s">
        <v>5103</v>
      </c>
      <c r="V3158" s="147" t="s">
        <v>5063</v>
      </c>
    </row>
    <row r="3159" spans="16:22" x14ac:dyDescent="0.25">
      <c r="P3159" s="147" t="s">
        <v>830</v>
      </c>
      <c r="Q3159" s="147">
        <v>198</v>
      </c>
      <c r="R3159" s="147"/>
      <c r="S3159" s="147" t="s">
        <v>5104</v>
      </c>
      <c r="T3159" s="147">
        <v>44</v>
      </c>
      <c r="U3159" s="147" t="s">
        <v>5105</v>
      </c>
      <c r="V3159" s="147" t="s">
        <v>5063</v>
      </c>
    </row>
    <row r="3160" spans="16:22" x14ac:dyDescent="0.25">
      <c r="P3160" s="147" t="s">
        <v>830</v>
      </c>
      <c r="Q3160" s="147">
        <v>198</v>
      </c>
      <c r="R3160" s="147"/>
      <c r="S3160" s="147" t="s">
        <v>5106</v>
      </c>
      <c r="T3160" s="147">
        <v>42</v>
      </c>
      <c r="U3160" s="147" t="s">
        <v>5107</v>
      </c>
      <c r="V3160" s="147" t="s">
        <v>5063</v>
      </c>
    </row>
    <row r="3161" spans="16:22" x14ac:dyDescent="0.25">
      <c r="P3161" s="147" t="s">
        <v>830</v>
      </c>
      <c r="Q3161" s="147">
        <v>198</v>
      </c>
      <c r="R3161" s="147"/>
      <c r="S3161" s="147" t="s">
        <v>5108</v>
      </c>
      <c r="T3161" s="147">
        <v>26</v>
      </c>
      <c r="U3161" s="147" t="s">
        <v>5109</v>
      </c>
      <c r="V3161" s="147" t="s">
        <v>5063</v>
      </c>
    </row>
    <row r="3162" spans="16:22" x14ac:dyDescent="0.25">
      <c r="P3162" s="147" t="s">
        <v>830</v>
      </c>
      <c r="Q3162" s="147">
        <v>198</v>
      </c>
      <c r="R3162" s="147"/>
      <c r="S3162" s="147" t="s">
        <v>5110</v>
      </c>
      <c r="T3162" s="147">
        <v>44</v>
      </c>
      <c r="U3162" s="147" t="s">
        <v>5111</v>
      </c>
      <c r="V3162" s="147" t="s">
        <v>5063</v>
      </c>
    </row>
    <row r="3163" spans="16:22" x14ac:dyDescent="0.25">
      <c r="P3163" s="147" t="s">
        <v>830</v>
      </c>
      <c r="Q3163" s="147">
        <v>198</v>
      </c>
      <c r="R3163" s="147"/>
      <c r="S3163" s="147" t="s">
        <v>5112</v>
      </c>
      <c r="T3163" s="147">
        <v>22</v>
      </c>
      <c r="U3163" s="147" t="s">
        <v>5113</v>
      </c>
      <c r="V3163" s="147" t="s">
        <v>5063</v>
      </c>
    </row>
    <row r="3164" spans="16:22" x14ac:dyDescent="0.25">
      <c r="P3164" s="147" t="s">
        <v>830</v>
      </c>
      <c r="Q3164" s="147">
        <v>198</v>
      </c>
      <c r="R3164" s="147"/>
      <c r="S3164" s="147" t="s">
        <v>5114</v>
      </c>
      <c r="T3164" s="147">
        <v>22</v>
      </c>
      <c r="U3164" s="147" t="s">
        <v>5115</v>
      </c>
      <c r="V3164" s="147" t="s">
        <v>5063</v>
      </c>
    </row>
    <row r="3165" spans="16:22" x14ac:dyDescent="0.25">
      <c r="P3165" s="147" t="s">
        <v>830</v>
      </c>
      <c r="Q3165" s="147">
        <v>198</v>
      </c>
      <c r="R3165" s="147"/>
      <c r="S3165" s="147" t="s">
        <v>5116</v>
      </c>
      <c r="T3165" s="147">
        <v>200</v>
      </c>
      <c r="U3165" s="147" t="s">
        <v>5117</v>
      </c>
      <c r="V3165" s="147" t="s">
        <v>5063</v>
      </c>
    </row>
    <row r="3166" spans="16:22" x14ac:dyDescent="0.25">
      <c r="P3166" s="147" t="s">
        <v>830</v>
      </c>
      <c r="Q3166" s="147">
        <v>198</v>
      </c>
      <c r="R3166" s="147"/>
      <c r="S3166" s="147" t="s">
        <v>5118</v>
      </c>
      <c r="T3166" s="147">
        <v>280</v>
      </c>
      <c r="U3166" s="147" t="s">
        <v>5119</v>
      </c>
      <c r="V3166" s="147" t="s">
        <v>5063</v>
      </c>
    </row>
    <row r="3167" spans="16:22" x14ac:dyDescent="0.25">
      <c r="P3167" s="147" t="s">
        <v>830</v>
      </c>
      <c r="Q3167" s="147">
        <v>198</v>
      </c>
      <c r="R3167" s="147"/>
      <c r="S3167" s="147" t="s">
        <v>5120</v>
      </c>
      <c r="T3167" s="147">
        <v>200</v>
      </c>
      <c r="U3167" s="147" t="s">
        <v>5121</v>
      </c>
      <c r="V3167" s="147" t="s">
        <v>5063</v>
      </c>
    </row>
    <row r="3168" spans="16:22" x14ac:dyDescent="0.25">
      <c r="P3168" s="147" t="s">
        <v>830</v>
      </c>
      <c r="Q3168" s="147">
        <v>198</v>
      </c>
      <c r="R3168" s="147"/>
      <c r="S3168" s="147" t="s">
        <v>5122</v>
      </c>
      <c r="T3168" s="147">
        <v>6</v>
      </c>
      <c r="U3168" s="147" t="s">
        <v>5123</v>
      </c>
      <c r="V3168" s="147" t="s">
        <v>5063</v>
      </c>
    </row>
    <row r="3169" spans="16:22" x14ac:dyDescent="0.25">
      <c r="P3169" s="147" t="s">
        <v>830</v>
      </c>
      <c r="Q3169" s="147">
        <v>198</v>
      </c>
      <c r="R3169" s="147"/>
      <c r="S3169" s="147" t="s">
        <v>5124</v>
      </c>
      <c r="T3169" s="147">
        <v>88</v>
      </c>
      <c r="U3169" s="147" t="s">
        <v>5125</v>
      </c>
      <c r="V3169" s="147" t="s">
        <v>5063</v>
      </c>
    </row>
    <row r="3170" spans="16:22" x14ac:dyDescent="0.25">
      <c r="P3170" s="147" t="s">
        <v>830</v>
      </c>
      <c r="Q3170" s="147">
        <v>198</v>
      </c>
      <c r="R3170" s="147"/>
      <c r="S3170" s="147" t="s">
        <v>5126</v>
      </c>
      <c r="T3170" s="147">
        <v>70</v>
      </c>
      <c r="U3170" s="147" t="s">
        <v>5127</v>
      </c>
      <c r="V3170" s="147" t="s">
        <v>5063</v>
      </c>
    </row>
    <row r="3171" spans="16:22" x14ac:dyDescent="0.25">
      <c r="P3171" s="147" t="s">
        <v>830</v>
      </c>
      <c r="Q3171" s="147">
        <v>198</v>
      </c>
      <c r="R3171" s="147"/>
      <c r="S3171" s="147" t="s">
        <v>5128</v>
      </c>
      <c r="T3171" s="147">
        <v>64</v>
      </c>
      <c r="U3171" s="147" t="s">
        <v>5129</v>
      </c>
      <c r="V3171" s="147" t="s">
        <v>5063</v>
      </c>
    </row>
    <row r="3172" spans="16:22" x14ac:dyDescent="0.25">
      <c r="P3172" s="147" t="s">
        <v>830</v>
      </c>
      <c r="Q3172" s="147">
        <v>198</v>
      </c>
      <c r="R3172" s="147"/>
      <c r="S3172" s="147" t="s">
        <v>5130</v>
      </c>
      <c r="T3172" s="147">
        <v>6</v>
      </c>
      <c r="U3172" s="147" t="s">
        <v>5131</v>
      </c>
      <c r="V3172" s="147" t="s">
        <v>5063</v>
      </c>
    </row>
    <row r="3173" spans="16:22" x14ac:dyDescent="0.25">
      <c r="P3173" s="147" t="s">
        <v>830</v>
      </c>
      <c r="Q3173" s="147">
        <v>198</v>
      </c>
      <c r="R3173" s="147"/>
      <c r="S3173" s="147" t="s">
        <v>5132</v>
      </c>
      <c r="T3173" s="147">
        <v>46</v>
      </c>
      <c r="U3173" s="147" t="s">
        <v>5133</v>
      </c>
      <c r="V3173" s="147" t="s">
        <v>5063</v>
      </c>
    </row>
    <row r="3174" spans="16:22" x14ac:dyDescent="0.25">
      <c r="P3174" s="147" t="s">
        <v>830</v>
      </c>
      <c r="Q3174" s="147">
        <v>198</v>
      </c>
      <c r="R3174" s="147"/>
      <c r="S3174" s="147" t="s">
        <v>5134</v>
      </c>
      <c r="T3174" s="147">
        <v>48</v>
      </c>
      <c r="U3174" s="147" t="s">
        <v>5135</v>
      </c>
      <c r="V3174" s="147" t="s">
        <v>5063</v>
      </c>
    </row>
    <row r="3175" spans="16:22" x14ac:dyDescent="0.25">
      <c r="P3175" s="147" t="s">
        <v>830</v>
      </c>
      <c r="Q3175" s="147">
        <v>198</v>
      </c>
      <c r="R3175" s="147"/>
      <c r="S3175" s="147" t="s">
        <v>5136</v>
      </c>
      <c r="T3175" s="147">
        <v>64</v>
      </c>
      <c r="U3175" s="147" t="s">
        <v>5137</v>
      </c>
      <c r="V3175" s="147" t="s">
        <v>5063</v>
      </c>
    </row>
    <row r="3176" spans="16:22" x14ac:dyDescent="0.25">
      <c r="P3176" s="147" t="s">
        <v>830</v>
      </c>
      <c r="Q3176" s="147">
        <v>198</v>
      </c>
      <c r="R3176" s="147"/>
      <c r="S3176" s="147" t="s">
        <v>5138</v>
      </c>
      <c r="T3176" s="147">
        <v>48</v>
      </c>
      <c r="U3176" s="147" t="s">
        <v>5139</v>
      </c>
      <c r="V3176" s="147" t="s">
        <v>5063</v>
      </c>
    </row>
    <row r="3177" spans="16:22" x14ac:dyDescent="0.25">
      <c r="P3177" s="147" t="s">
        <v>830</v>
      </c>
      <c r="Q3177" s="147">
        <v>198</v>
      </c>
      <c r="R3177" s="147"/>
      <c r="S3177" s="147" t="s">
        <v>5140</v>
      </c>
      <c r="T3177" s="147">
        <v>44</v>
      </c>
      <c r="U3177" s="147" t="s">
        <v>5141</v>
      </c>
      <c r="V3177" s="147" t="s">
        <v>5063</v>
      </c>
    </row>
    <row r="3178" spans="16:22" x14ac:dyDescent="0.25">
      <c r="P3178" s="147" t="s">
        <v>830</v>
      </c>
      <c r="Q3178" s="147">
        <v>198</v>
      </c>
      <c r="R3178" s="147"/>
      <c r="S3178" s="147" t="s">
        <v>5142</v>
      </c>
      <c r="T3178" s="147">
        <v>104</v>
      </c>
      <c r="U3178" s="147" t="s">
        <v>5143</v>
      </c>
      <c r="V3178" s="147" t="s">
        <v>5063</v>
      </c>
    </row>
    <row r="3179" spans="16:22" x14ac:dyDescent="0.25">
      <c r="P3179" s="147" t="s">
        <v>830</v>
      </c>
      <c r="Q3179" s="147">
        <v>199</v>
      </c>
      <c r="R3179" s="147"/>
      <c r="S3179" s="147" t="s">
        <v>2298</v>
      </c>
      <c r="T3179" s="147">
        <v>0</v>
      </c>
      <c r="U3179" s="147" t="s">
        <v>2299</v>
      </c>
      <c r="V3179" s="147" t="s">
        <v>3327</v>
      </c>
    </row>
    <row r="3180" spans="16:22" x14ac:dyDescent="0.25">
      <c r="P3180" s="147" t="s">
        <v>830</v>
      </c>
      <c r="Q3180" s="147">
        <v>199</v>
      </c>
      <c r="R3180" s="147"/>
      <c r="S3180" s="147" t="s">
        <v>965</v>
      </c>
      <c r="T3180" s="147">
        <v>0</v>
      </c>
      <c r="U3180" s="147" t="s">
        <v>966</v>
      </c>
      <c r="V3180" s="147" t="s">
        <v>3327</v>
      </c>
    </row>
    <row r="3181" spans="16:22" x14ac:dyDescent="0.25">
      <c r="P3181" s="147" t="s">
        <v>830</v>
      </c>
      <c r="Q3181" s="147">
        <v>199</v>
      </c>
      <c r="R3181" s="147"/>
      <c r="S3181" s="147" t="s">
        <v>974</v>
      </c>
      <c r="T3181" s="147">
        <v>0</v>
      </c>
      <c r="U3181" s="147" t="s">
        <v>975</v>
      </c>
      <c r="V3181" s="147" t="s">
        <v>3327</v>
      </c>
    </row>
    <row r="3182" spans="16:22" x14ac:dyDescent="0.25">
      <c r="P3182" s="147" t="s">
        <v>830</v>
      </c>
      <c r="Q3182" s="147">
        <v>199</v>
      </c>
      <c r="R3182" s="147"/>
      <c r="S3182" s="147" t="s">
        <v>976</v>
      </c>
      <c r="T3182" s="147">
        <v>0</v>
      </c>
      <c r="U3182" s="147" t="s">
        <v>977</v>
      </c>
      <c r="V3182" s="147" t="s">
        <v>3327</v>
      </c>
    </row>
    <row r="3183" spans="16:22" x14ac:dyDescent="0.25">
      <c r="P3183" s="147" t="s">
        <v>830</v>
      </c>
      <c r="Q3183" s="147">
        <v>199</v>
      </c>
      <c r="R3183" s="147"/>
      <c r="S3183" s="147" t="s">
        <v>978</v>
      </c>
      <c r="T3183" s="147">
        <v>0</v>
      </c>
      <c r="U3183" s="147" t="s">
        <v>979</v>
      </c>
      <c r="V3183" s="147" t="s">
        <v>3327</v>
      </c>
    </row>
    <row r="3184" spans="16:22" x14ac:dyDescent="0.25">
      <c r="P3184" s="147" t="s">
        <v>830</v>
      </c>
      <c r="Q3184" s="147">
        <v>199</v>
      </c>
      <c r="R3184" s="147"/>
      <c r="S3184" s="147" t="s">
        <v>980</v>
      </c>
      <c r="T3184" s="147">
        <v>0</v>
      </c>
      <c r="U3184" s="147" t="s">
        <v>981</v>
      </c>
      <c r="V3184" s="147" t="s">
        <v>3327</v>
      </c>
    </row>
    <row r="3185" spans="16:22" x14ac:dyDescent="0.25">
      <c r="P3185" s="147" t="s">
        <v>830</v>
      </c>
      <c r="Q3185" s="147">
        <v>199</v>
      </c>
      <c r="R3185" s="147"/>
      <c r="S3185" s="147" t="s">
        <v>982</v>
      </c>
      <c r="T3185" s="147">
        <v>0</v>
      </c>
      <c r="U3185" s="147" t="s">
        <v>983</v>
      </c>
      <c r="V3185" s="147" t="s">
        <v>3327</v>
      </c>
    </row>
    <row r="3186" spans="16:22" x14ac:dyDescent="0.25">
      <c r="P3186" s="147" t="s">
        <v>830</v>
      </c>
      <c r="Q3186" s="147">
        <v>199</v>
      </c>
      <c r="R3186" s="147"/>
      <c r="S3186" s="147" t="s">
        <v>984</v>
      </c>
      <c r="T3186" s="147">
        <v>0</v>
      </c>
      <c r="U3186" s="147" t="s">
        <v>985</v>
      </c>
      <c r="V3186" s="147" t="s">
        <v>3327</v>
      </c>
    </row>
    <row r="3187" spans="16:22" x14ac:dyDescent="0.25">
      <c r="P3187" s="147" t="s">
        <v>830</v>
      </c>
      <c r="Q3187" s="147">
        <v>199</v>
      </c>
      <c r="R3187" s="147"/>
      <c r="S3187" s="147" t="s">
        <v>986</v>
      </c>
      <c r="T3187" s="147">
        <v>0</v>
      </c>
      <c r="U3187" s="147" t="s">
        <v>987</v>
      </c>
      <c r="V3187" s="147" t="s">
        <v>3327</v>
      </c>
    </row>
    <row r="3188" spans="16:22" x14ac:dyDescent="0.25">
      <c r="P3188" s="147" t="s">
        <v>830</v>
      </c>
      <c r="Q3188" s="147">
        <v>199</v>
      </c>
      <c r="R3188" s="147"/>
      <c r="S3188" s="147" t="s">
        <v>988</v>
      </c>
      <c r="T3188" s="147">
        <v>0</v>
      </c>
      <c r="U3188" s="147" t="s">
        <v>989</v>
      </c>
      <c r="V3188" s="147" t="s">
        <v>3327</v>
      </c>
    </row>
    <row r="3189" spans="16:22" x14ac:dyDescent="0.25">
      <c r="P3189" s="147" t="s">
        <v>830</v>
      </c>
      <c r="Q3189" s="147">
        <v>199</v>
      </c>
      <c r="R3189" s="147"/>
      <c r="S3189" s="147" t="s">
        <v>990</v>
      </c>
      <c r="T3189" s="147">
        <v>0</v>
      </c>
      <c r="U3189" s="147" t="s">
        <v>991</v>
      </c>
      <c r="V3189" s="147" t="s">
        <v>3327</v>
      </c>
    </row>
    <row r="3190" spans="16:22" x14ac:dyDescent="0.25">
      <c r="P3190" s="147" t="s">
        <v>830</v>
      </c>
      <c r="Q3190" s="147">
        <v>199</v>
      </c>
      <c r="R3190" s="147"/>
      <c r="S3190" s="147" t="s">
        <v>992</v>
      </c>
      <c r="T3190" s="147">
        <v>0</v>
      </c>
      <c r="U3190" s="147" t="s">
        <v>993</v>
      </c>
      <c r="V3190" s="147" t="s">
        <v>3327</v>
      </c>
    </row>
    <row r="3191" spans="16:22" x14ac:dyDescent="0.25">
      <c r="P3191" s="147" t="s">
        <v>830</v>
      </c>
      <c r="Q3191" s="147">
        <v>199</v>
      </c>
      <c r="R3191" s="147"/>
      <c r="S3191" s="147" t="s">
        <v>994</v>
      </c>
      <c r="T3191" s="147">
        <v>0</v>
      </c>
      <c r="U3191" s="147" t="s">
        <v>995</v>
      </c>
      <c r="V3191" s="147" t="s">
        <v>3327</v>
      </c>
    </row>
    <row r="3192" spans="16:22" x14ac:dyDescent="0.25">
      <c r="P3192" s="147" t="s">
        <v>830</v>
      </c>
      <c r="Q3192" s="147">
        <v>199</v>
      </c>
      <c r="R3192" s="147"/>
      <c r="S3192" s="147" t="s">
        <v>996</v>
      </c>
      <c r="T3192" s="147">
        <v>0</v>
      </c>
      <c r="U3192" s="147" t="s">
        <v>997</v>
      </c>
      <c r="V3192" s="147" t="s">
        <v>3327</v>
      </c>
    </row>
    <row r="3193" spans="16:22" x14ac:dyDescent="0.25">
      <c r="P3193" s="147" t="s">
        <v>830</v>
      </c>
      <c r="Q3193" s="147">
        <v>199</v>
      </c>
      <c r="R3193" s="147"/>
      <c r="S3193" s="147" t="s">
        <v>998</v>
      </c>
      <c r="T3193" s="147">
        <v>0</v>
      </c>
      <c r="U3193" s="147" t="s">
        <v>999</v>
      </c>
      <c r="V3193" s="147" t="s">
        <v>3327</v>
      </c>
    </row>
    <row r="3194" spans="16:22" x14ac:dyDescent="0.25">
      <c r="P3194" s="147" t="s">
        <v>830</v>
      </c>
      <c r="Q3194" s="147">
        <v>199</v>
      </c>
      <c r="R3194" s="147"/>
      <c r="S3194" s="147" t="s">
        <v>1000</v>
      </c>
      <c r="T3194" s="147">
        <v>0</v>
      </c>
      <c r="U3194" s="147" t="s">
        <v>1001</v>
      </c>
      <c r="V3194" s="147" t="s">
        <v>3327</v>
      </c>
    </row>
    <row r="3195" spans="16:22" x14ac:dyDescent="0.25">
      <c r="P3195" s="147" t="s">
        <v>830</v>
      </c>
      <c r="Q3195" s="147">
        <v>199</v>
      </c>
      <c r="R3195" s="147"/>
      <c r="S3195" s="147" t="s">
        <v>1002</v>
      </c>
      <c r="T3195" s="147">
        <v>0</v>
      </c>
      <c r="U3195" s="147" t="s">
        <v>1003</v>
      </c>
      <c r="V3195" s="147" t="s">
        <v>3327</v>
      </c>
    </row>
    <row r="3196" spans="16:22" x14ac:dyDescent="0.25">
      <c r="P3196" s="147" t="s">
        <v>830</v>
      </c>
      <c r="Q3196" s="147">
        <v>199</v>
      </c>
      <c r="R3196" s="147"/>
      <c r="S3196" s="147" t="s">
        <v>3328</v>
      </c>
      <c r="T3196" s="147">
        <v>0</v>
      </c>
      <c r="U3196" s="147" t="s">
        <v>3329</v>
      </c>
      <c r="V3196" s="147" t="s">
        <v>3327</v>
      </c>
    </row>
    <row r="3197" spans="16:22" x14ac:dyDescent="0.25">
      <c r="P3197" s="147" t="s">
        <v>830</v>
      </c>
      <c r="Q3197" s="147">
        <v>199</v>
      </c>
      <c r="R3197" s="147"/>
      <c r="S3197" s="147" t="s">
        <v>3330</v>
      </c>
      <c r="T3197" s="147">
        <v>0</v>
      </c>
      <c r="U3197" s="147" t="s">
        <v>3331</v>
      </c>
      <c r="V3197" s="147" t="s">
        <v>3327</v>
      </c>
    </row>
    <row r="3198" spans="16:22" x14ac:dyDescent="0.25">
      <c r="P3198" s="147" t="s">
        <v>830</v>
      </c>
      <c r="Q3198" s="147">
        <v>199</v>
      </c>
      <c r="R3198" s="147"/>
      <c r="S3198" s="147" t="s">
        <v>3332</v>
      </c>
      <c r="T3198" s="147">
        <v>0</v>
      </c>
      <c r="U3198" s="147" t="s">
        <v>3333</v>
      </c>
      <c r="V3198" s="147" t="s">
        <v>3327</v>
      </c>
    </row>
    <row r="3199" spans="16:22" x14ac:dyDescent="0.25">
      <c r="P3199" s="147" t="s">
        <v>830</v>
      </c>
      <c r="Q3199" s="147">
        <v>199</v>
      </c>
      <c r="R3199" s="147"/>
      <c r="S3199" s="147" t="s">
        <v>3334</v>
      </c>
      <c r="T3199" s="147">
        <v>0</v>
      </c>
      <c r="U3199" s="147" t="s">
        <v>3335</v>
      </c>
      <c r="V3199" s="147" t="s">
        <v>3327</v>
      </c>
    </row>
    <row r="3200" spans="16:22" x14ac:dyDescent="0.25">
      <c r="P3200" s="147" t="s">
        <v>830</v>
      </c>
      <c r="Q3200" s="147">
        <v>199</v>
      </c>
      <c r="R3200" s="147"/>
      <c r="S3200" s="147" t="s">
        <v>1010</v>
      </c>
      <c r="T3200" s="147">
        <v>0</v>
      </c>
      <c r="U3200" s="147" t="s">
        <v>1011</v>
      </c>
      <c r="V3200" s="147" t="s">
        <v>3327</v>
      </c>
    </row>
    <row r="3201" spans="16:22" x14ac:dyDescent="0.25">
      <c r="P3201" s="147" t="s">
        <v>830</v>
      </c>
      <c r="Q3201" s="147">
        <v>199</v>
      </c>
      <c r="R3201" s="147"/>
      <c r="S3201" s="147" t="s">
        <v>1012</v>
      </c>
      <c r="T3201" s="147">
        <v>0</v>
      </c>
      <c r="U3201" s="147" t="s">
        <v>1013</v>
      </c>
      <c r="V3201" s="147" t="s">
        <v>3327</v>
      </c>
    </row>
    <row r="3202" spans="16:22" x14ac:dyDescent="0.25">
      <c r="P3202" s="147" t="s">
        <v>830</v>
      </c>
      <c r="Q3202" s="147">
        <v>199</v>
      </c>
      <c r="R3202" s="147"/>
      <c r="S3202" s="147" t="s">
        <v>1014</v>
      </c>
      <c r="T3202" s="147">
        <v>0</v>
      </c>
      <c r="U3202" s="147" t="s">
        <v>1015</v>
      </c>
      <c r="V3202" s="147" t="s">
        <v>3327</v>
      </c>
    </row>
    <row r="3203" spans="16:22" x14ac:dyDescent="0.25">
      <c r="P3203" s="147" t="s">
        <v>830</v>
      </c>
      <c r="Q3203" s="147">
        <v>199</v>
      </c>
      <c r="R3203" s="147"/>
      <c r="S3203" s="147" t="s">
        <v>1016</v>
      </c>
      <c r="T3203" s="147">
        <v>0</v>
      </c>
      <c r="U3203" s="147" t="s">
        <v>1017</v>
      </c>
      <c r="V3203" s="147" t="s">
        <v>3327</v>
      </c>
    </row>
    <row r="3204" spans="16:22" x14ac:dyDescent="0.25">
      <c r="P3204" s="147" t="s">
        <v>830</v>
      </c>
      <c r="Q3204" s="147">
        <v>199</v>
      </c>
      <c r="R3204" s="147"/>
      <c r="S3204" s="147" t="s">
        <v>1018</v>
      </c>
      <c r="T3204" s="147">
        <v>0</v>
      </c>
      <c r="U3204" s="147" t="s">
        <v>1019</v>
      </c>
      <c r="V3204" s="147" t="s">
        <v>3327</v>
      </c>
    </row>
    <row r="3205" spans="16:22" x14ac:dyDescent="0.25">
      <c r="P3205" s="147" t="s">
        <v>830</v>
      </c>
      <c r="Q3205" s="147">
        <v>199</v>
      </c>
      <c r="R3205" s="147"/>
      <c r="S3205" s="147" t="s">
        <v>1020</v>
      </c>
      <c r="T3205" s="147">
        <v>0</v>
      </c>
      <c r="U3205" s="147" t="s">
        <v>1021</v>
      </c>
      <c r="V3205" s="147" t="s">
        <v>3327</v>
      </c>
    </row>
    <row r="3206" spans="16:22" x14ac:dyDescent="0.25">
      <c r="P3206" s="147" t="s">
        <v>830</v>
      </c>
      <c r="Q3206" s="147">
        <v>199</v>
      </c>
      <c r="R3206" s="147"/>
      <c r="S3206" s="147" t="s">
        <v>2817</v>
      </c>
      <c r="T3206" s="147">
        <v>0</v>
      </c>
      <c r="U3206" s="147" t="s">
        <v>2818</v>
      </c>
      <c r="V3206" s="147" t="s">
        <v>3327</v>
      </c>
    </row>
    <row r="3207" spans="16:22" x14ac:dyDescent="0.25">
      <c r="P3207" s="147" t="s">
        <v>830</v>
      </c>
      <c r="Q3207" s="147">
        <v>199</v>
      </c>
      <c r="R3207" s="147"/>
      <c r="S3207" s="147" t="s">
        <v>1038</v>
      </c>
      <c r="T3207" s="147">
        <v>0</v>
      </c>
      <c r="U3207" s="147" t="s">
        <v>1039</v>
      </c>
      <c r="V3207" s="147" t="s">
        <v>3327</v>
      </c>
    </row>
    <row r="3208" spans="16:22" x14ac:dyDescent="0.25">
      <c r="P3208" s="147" t="s">
        <v>830</v>
      </c>
      <c r="Q3208" s="147">
        <v>199</v>
      </c>
      <c r="R3208" s="147"/>
      <c r="S3208" s="147" t="s">
        <v>1040</v>
      </c>
      <c r="T3208" s="147">
        <v>0</v>
      </c>
      <c r="U3208" s="147" t="s">
        <v>1041</v>
      </c>
      <c r="V3208" s="147" t="s">
        <v>3327</v>
      </c>
    </row>
    <row r="3209" spans="16:22" x14ac:dyDescent="0.25">
      <c r="P3209" s="147" t="s">
        <v>830</v>
      </c>
      <c r="Q3209" s="147">
        <v>199</v>
      </c>
      <c r="R3209" s="147"/>
      <c r="S3209" s="147" t="s">
        <v>1042</v>
      </c>
      <c r="T3209" s="147">
        <v>0</v>
      </c>
      <c r="U3209" s="147" t="s">
        <v>1043</v>
      </c>
      <c r="V3209" s="147" t="s">
        <v>3327</v>
      </c>
    </row>
    <row r="3210" spans="16:22" x14ac:dyDescent="0.25">
      <c r="P3210" s="147" t="s">
        <v>830</v>
      </c>
      <c r="Q3210" s="147">
        <v>199</v>
      </c>
      <c r="R3210" s="147"/>
      <c r="S3210" s="147" t="s">
        <v>1044</v>
      </c>
      <c r="T3210" s="147">
        <v>0</v>
      </c>
      <c r="U3210" s="147" t="s">
        <v>1045</v>
      </c>
      <c r="V3210" s="147" t="s">
        <v>3327</v>
      </c>
    </row>
    <row r="3211" spans="16:22" x14ac:dyDescent="0.25">
      <c r="P3211" s="147" t="s">
        <v>830</v>
      </c>
      <c r="Q3211" s="147">
        <v>199</v>
      </c>
      <c r="R3211" s="147"/>
      <c r="S3211" s="147" t="s">
        <v>1046</v>
      </c>
      <c r="T3211" s="147">
        <v>0</v>
      </c>
      <c r="U3211" s="147" t="s">
        <v>1047</v>
      </c>
      <c r="V3211" s="147" t="s">
        <v>3327</v>
      </c>
    </row>
    <row r="3212" spans="16:22" x14ac:dyDescent="0.25">
      <c r="P3212" s="147" t="s">
        <v>830</v>
      </c>
      <c r="Q3212" s="147">
        <v>199</v>
      </c>
      <c r="R3212" s="147"/>
      <c r="S3212" s="147" t="s">
        <v>1048</v>
      </c>
      <c r="T3212" s="147">
        <v>0</v>
      </c>
      <c r="U3212" s="147" t="s">
        <v>1049</v>
      </c>
      <c r="V3212" s="147" t="s">
        <v>3327</v>
      </c>
    </row>
    <row r="3213" spans="16:22" x14ac:dyDescent="0.25">
      <c r="P3213" s="147" t="s">
        <v>830</v>
      </c>
      <c r="Q3213" s="147">
        <v>199</v>
      </c>
      <c r="R3213" s="147"/>
      <c r="S3213" s="147" t="s">
        <v>1070</v>
      </c>
      <c r="T3213" s="147">
        <v>0</v>
      </c>
      <c r="U3213" s="147" t="s">
        <v>1071</v>
      </c>
      <c r="V3213" s="147" t="s">
        <v>3327</v>
      </c>
    </row>
    <row r="3214" spans="16:22" x14ac:dyDescent="0.25">
      <c r="P3214" s="147" t="s">
        <v>830</v>
      </c>
      <c r="Q3214" s="147">
        <v>199</v>
      </c>
      <c r="R3214" s="147"/>
      <c r="S3214" s="147" t="s">
        <v>1072</v>
      </c>
      <c r="T3214" s="147">
        <v>0</v>
      </c>
      <c r="U3214" s="147" t="s">
        <v>1073</v>
      </c>
      <c r="V3214" s="147" t="s">
        <v>3327</v>
      </c>
    </row>
    <row r="3215" spans="16:22" x14ac:dyDescent="0.25">
      <c r="P3215" s="147" t="s">
        <v>830</v>
      </c>
      <c r="Q3215" s="147">
        <v>199</v>
      </c>
      <c r="R3215" s="147"/>
      <c r="S3215" s="147" t="s">
        <v>1074</v>
      </c>
      <c r="T3215" s="147">
        <v>0</v>
      </c>
      <c r="U3215" s="147" t="s">
        <v>1075</v>
      </c>
      <c r="V3215" s="147" t="s">
        <v>3327</v>
      </c>
    </row>
    <row r="3216" spans="16:22" x14ac:dyDescent="0.25">
      <c r="P3216" s="147" t="s">
        <v>830</v>
      </c>
      <c r="Q3216" s="147">
        <v>199</v>
      </c>
      <c r="R3216" s="147"/>
      <c r="S3216" s="147" t="s">
        <v>2819</v>
      </c>
      <c r="T3216" s="147">
        <v>0</v>
      </c>
      <c r="U3216" s="147" t="s">
        <v>2820</v>
      </c>
      <c r="V3216" s="147" t="s">
        <v>3327</v>
      </c>
    </row>
    <row r="3217" spans="16:22" x14ac:dyDescent="0.25">
      <c r="P3217" s="147" t="s">
        <v>830</v>
      </c>
      <c r="Q3217" s="147">
        <v>199</v>
      </c>
      <c r="R3217" s="147"/>
      <c r="S3217" s="147" t="s">
        <v>1076</v>
      </c>
      <c r="T3217" s="147">
        <v>0</v>
      </c>
      <c r="U3217" s="147" t="s">
        <v>1077</v>
      </c>
      <c r="V3217" s="147" t="s">
        <v>3327</v>
      </c>
    </row>
    <row r="3218" spans="16:22" x14ac:dyDescent="0.25">
      <c r="P3218" s="147" t="s">
        <v>830</v>
      </c>
      <c r="Q3218" s="147">
        <v>199</v>
      </c>
      <c r="R3218" s="147"/>
      <c r="S3218" s="147" t="s">
        <v>1078</v>
      </c>
      <c r="T3218" s="147">
        <v>0</v>
      </c>
      <c r="U3218" s="147" t="s">
        <v>1079</v>
      </c>
      <c r="V3218" s="147" t="s">
        <v>3327</v>
      </c>
    </row>
    <row r="3219" spans="16:22" x14ac:dyDescent="0.25">
      <c r="P3219" s="147" t="s">
        <v>830</v>
      </c>
      <c r="Q3219" s="147">
        <v>199</v>
      </c>
      <c r="R3219" s="147"/>
      <c r="S3219" s="147" t="s">
        <v>1086</v>
      </c>
      <c r="T3219" s="147">
        <v>0</v>
      </c>
      <c r="U3219" s="147" t="s">
        <v>1087</v>
      </c>
      <c r="V3219" s="147" t="s">
        <v>3327</v>
      </c>
    </row>
    <row r="3220" spans="16:22" x14ac:dyDescent="0.25">
      <c r="P3220" s="147" t="s">
        <v>830</v>
      </c>
      <c r="Q3220" s="147">
        <v>199</v>
      </c>
      <c r="R3220" s="147"/>
      <c r="S3220" s="147" t="s">
        <v>1088</v>
      </c>
      <c r="T3220" s="147">
        <v>0</v>
      </c>
      <c r="U3220" s="147" t="s">
        <v>1089</v>
      </c>
      <c r="V3220" s="147" t="s">
        <v>3327</v>
      </c>
    </row>
    <row r="3221" spans="16:22" x14ac:dyDescent="0.25">
      <c r="P3221" s="147" t="s">
        <v>830</v>
      </c>
      <c r="Q3221" s="147">
        <v>199</v>
      </c>
      <c r="R3221" s="147"/>
      <c r="S3221" s="147" t="s">
        <v>1090</v>
      </c>
      <c r="T3221" s="147">
        <v>0</v>
      </c>
      <c r="U3221" s="147" t="s">
        <v>1091</v>
      </c>
      <c r="V3221" s="147" t="s">
        <v>3327</v>
      </c>
    </row>
    <row r="3222" spans="16:22" x14ac:dyDescent="0.25">
      <c r="P3222" s="147" t="s">
        <v>830</v>
      </c>
      <c r="Q3222" s="147">
        <v>199</v>
      </c>
      <c r="R3222" s="147"/>
      <c r="S3222" s="147" t="s">
        <v>3336</v>
      </c>
      <c r="T3222" s="147">
        <v>0</v>
      </c>
      <c r="U3222" s="147" t="s">
        <v>3337</v>
      </c>
      <c r="V3222" s="147" t="s">
        <v>3327</v>
      </c>
    </row>
    <row r="3223" spans="16:22" x14ac:dyDescent="0.25">
      <c r="P3223" s="147" t="s">
        <v>830</v>
      </c>
      <c r="Q3223" s="147">
        <v>199</v>
      </c>
      <c r="R3223" s="147"/>
      <c r="S3223" s="147" t="s">
        <v>2305</v>
      </c>
      <c r="T3223" s="147">
        <v>0</v>
      </c>
      <c r="U3223" s="147" t="s">
        <v>2306</v>
      </c>
      <c r="V3223" s="147" t="s">
        <v>3327</v>
      </c>
    </row>
    <row r="3224" spans="16:22" x14ac:dyDescent="0.25">
      <c r="P3224" s="147" t="s">
        <v>830</v>
      </c>
      <c r="Q3224" s="147">
        <v>199</v>
      </c>
      <c r="R3224" s="147"/>
      <c r="S3224" s="147" t="s">
        <v>1108</v>
      </c>
      <c r="T3224" s="147">
        <v>0</v>
      </c>
      <c r="U3224" s="147" t="s">
        <v>1109</v>
      </c>
      <c r="V3224" s="147" t="s">
        <v>3327</v>
      </c>
    </row>
    <row r="3225" spans="16:22" x14ac:dyDescent="0.25">
      <c r="P3225" s="147" t="s">
        <v>830</v>
      </c>
      <c r="Q3225" s="147">
        <v>199</v>
      </c>
      <c r="R3225" s="147"/>
      <c r="S3225" s="147" t="s">
        <v>2564</v>
      </c>
      <c r="T3225" s="147">
        <v>0</v>
      </c>
      <c r="U3225" s="147" t="s">
        <v>2565</v>
      </c>
      <c r="V3225" s="147" t="s">
        <v>3327</v>
      </c>
    </row>
    <row r="3226" spans="16:22" x14ac:dyDescent="0.25">
      <c r="P3226" s="147" t="s">
        <v>830</v>
      </c>
      <c r="Q3226" s="147">
        <v>199</v>
      </c>
      <c r="R3226" s="147"/>
      <c r="S3226" s="147" t="s">
        <v>1114</v>
      </c>
      <c r="T3226" s="147">
        <v>0</v>
      </c>
      <c r="U3226" s="147" t="s">
        <v>1115</v>
      </c>
      <c r="V3226" s="147" t="s">
        <v>3327</v>
      </c>
    </row>
    <row r="3227" spans="16:22" x14ac:dyDescent="0.25">
      <c r="P3227" s="147" t="s">
        <v>830</v>
      </c>
      <c r="Q3227" s="147">
        <v>199</v>
      </c>
      <c r="R3227" s="147"/>
      <c r="S3227" s="147" t="s">
        <v>1118</v>
      </c>
      <c r="T3227" s="147">
        <v>0</v>
      </c>
      <c r="U3227" s="147" t="s">
        <v>1119</v>
      </c>
      <c r="V3227" s="147" t="s">
        <v>3327</v>
      </c>
    </row>
    <row r="3228" spans="16:22" x14ac:dyDescent="0.25">
      <c r="P3228" s="147" t="s">
        <v>830</v>
      </c>
      <c r="Q3228" s="147">
        <v>199</v>
      </c>
      <c r="R3228" s="147"/>
      <c r="S3228" s="147" t="s">
        <v>3066</v>
      </c>
      <c r="T3228" s="147">
        <v>0</v>
      </c>
      <c r="U3228" s="147" t="s">
        <v>3067</v>
      </c>
      <c r="V3228" s="147" t="s">
        <v>3327</v>
      </c>
    </row>
    <row r="3229" spans="16:22" x14ac:dyDescent="0.25">
      <c r="P3229" s="147" t="s">
        <v>830</v>
      </c>
      <c r="Q3229" s="147">
        <v>199</v>
      </c>
      <c r="R3229" s="147"/>
      <c r="S3229" s="147" t="s">
        <v>2311</v>
      </c>
      <c r="T3229" s="147">
        <v>0</v>
      </c>
      <c r="U3229" s="147" t="s">
        <v>2312</v>
      </c>
      <c r="V3229" s="147" t="s">
        <v>3327</v>
      </c>
    </row>
    <row r="3230" spans="16:22" x14ac:dyDescent="0.25">
      <c r="P3230" s="147" t="s">
        <v>830</v>
      </c>
      <c r="Q3230" s="147">
        <v>199</v>
      </c>
      <c r="R3230" s="147"/>
      <c r="S3230" s="147" t="s">
        <v>1120</v>
      </c>
      <c r="T3230" s="147">
        <v>0</v>
      </c>
      <c r="U3230" s="147" t="s">
        <v>1121</v>
      </c>
      <c r="V3230" s="147" t="s">
        <v>3327</v>
      </c>
    </row>
    <row r="3231" spans="16:22" x14ac:dyDescent="0.25">
      <c r="P3231" s="147" t="s">
        <v>830</v>
      </c>
      <c r="Q3231" s="147">
        <v>199</v>
      </c>
      <c r="R3231" s="147"/>
      <c r="S3231" s="147" t="s">
        <v>1122</v>
      </c>
      <c r="T3231" s="147">
        <v>0</v>
      </c>
      <c r="U3231" s="147" t="s">
        <v>1123</v>
      </c>
      <c r="V3231" s="147" t="s">
        <v>3327</v>
      </c>
    </row>
    <row r="3232" spans="16:22" x14ac:dyDescent="0.25">
      <c r="P3232" s="147" t="s">
        <v>830</v>
      </c>
      <c r="Q3232" s="147">
        <v>199</v>
      </c>
      <c r="R3232" s="147"/>
      <c r="S3232" s="147" t="s">
        <v>1124</v>
      </c>
      <c r="T3232" s="147">
        <v>0</v>
      </c>
      <c r="U3232" s="147" t="s">
        <v>1125</v>
      </c>
      <c r="V3232" s="147" t="s">
        <v>3327</v>
      </c>
    </row>
    <row r="3233" spans="16:22" x14ac:dyDescent="0.25">
      <c r="P3233" s="147" t="s">
        <v>830</v>
      </c>
      <c r="Q3233" s="147">
        <v>199</v>
      </c>
      <c r="R3233" s="147"/>
      <c r="S3233" s="147" t="s">
        <v>1126</v>
      </c>
      <c r="T3233" s="147">
        <v>0</v>
      </c>
      <c r="U3233" s="147" t="s">
        <v>1127</v>
      </c>
      <c r="V3233" s="147" t="s">
        <v>3327</v>
      </c>
    </row>
    <row r="3234" spans="16:22" x14ac:dyDescent="0.25">
      <c r="P3234" s="147" t="s">
        <v>830</v>
      </c>
      <c r="Q3234" s="147">
        <v>199</v>
      </c>
      <c r="R3234" s="147"/>
      <c r="S3234" s="147" t="s">
        <v>2568</v>
      </c>
      <c r="T3234" s="147">
        <v>0</v>
      </c>
      <c r="U3234" s="147" t="s">
        <v>2569</v>
      </c>
      <c r="V3234" s="147" t="s">
        <v>3327</v>
      </c>
    </row>
    <row r="3235" spans="16:22" x14ac:dyDescent="0.25">
      <c r="P3235" s="147" t="s">
        <v>830</v>
      </c>
      <c r="Q3235" s="147">
        <v>199</v>
      </c>
      <c r="R3235" s="147"/>
      <c r="S3235" s="147" t="s">
        <v>1130</v>
      </c>
      <c r="T3235" s="147">
        <v>0</v>
      </c>
      <c r="U3235" s="147" t="s">
        <v>1131</v>
      </c>
      <c r="V3235" s="147" t="s">
        <v>3327</v>
      </c>
    </row>
    <row r="3236" spans="16:22" x14ac:dyDescent="0.25">
      <c r="P3236" s="147" t="s">
        <v>830</v>
      </c>
      <c r="Q3236" s="147">
        <v>199</v>
      </c>
      <c r="R3236" s="147"/>
      <c r="S3236" s="147" t="s">
        <v>1132</v>
      </c>
      <c r="T3236" s="147">
        <v>0</v>
      </c>
      <c r="U3236" s="147" t="s">
        <v>1133</v>
      </c>
      <c r="V3236" s="147" t="s">
        <v>3327</v>
      </c>
    </row>
    <row r="3237" spans="16:22" x14ac:dyDescent="0.25">
      <c r="P3237" s="147" t="s">
        <v>830</v>
      </c>
      <c r="Q3237" s="147">
        <v>199</v>
      </c>
      <c r="R3237" s="147"/>
      <c r="S3237" s="147" t="s">
        <v>1134</v>
      </c>
      <c r="T3237" s="147">
        <v>0</v>
      </c>
      <c r="U3237" s="147" t="s">
        <v>1135</v>
      </c>
      <c r="V3237" s="147" t="s">
        <v>3327</v>
      </c>
    </row>
    <row r="3238" spans="16:22" x14ac:dyDescent="0.25">
      <c r="P3238" s="147" t="s">
        <v>830</v>
      </c>
      <c r="Q3238" s="147">
        <v>199</v>
      </c>
      <c r="R3238" s="147"/>
      <c r="S3238" s="147" t="s">
        <v>1136</v>
      </c>
      <c r="T3238" s="147">
        <v>0</v>
      </c>
      <c r="U3238" s="147" t="s">
        <v>1137</v>
      </c>
      <c r="V3238" s="147" t="s">
        <v>3327</v>
      </c>
    </row>
    <row r="3239" spans="16:22" x14ac:dyDescent="0.25">
      <c r="P3239" s="147" t="s">
        <v>830</v>
      </c>
      <c r="Q3239" s="147">
        <v>199</v>
      </c>
      <c r="R3239" s="147"/>
      <c r="S3239" s="147" t="s">
        <v>1138</v>
      </c>
      <c r="T3239" s="147">
        <v>0</v>
      </c>
      <c r="U3239" s="147" t="s">
        <v>1139</v>
      </c>
      <c r="V3239" s="147" t="s">
        <v>3327</v>
      </c>
    </row>
    <row r="3240" spans="16:22" x14ac:dyDescent="0.25">
      <c r="P3240" s="147" t="s">
        <v>830</v>
      </c>
      <c r="Q3240" s="147">
        <v>199</v>
      </c>
      <c r="R3240" s="147"/>
      <c r="S3240" s="147" t="s">
        <v>1140</v>
      </c>
      <c r="T3240" s="147">
        <v>0</v>
      </c>
      <c r="U3240" s="147" t="s">
        <v>1141</v>
      </c>
      <c r="V3240" s="147" t="s">
        <v>3327</v>
      </c>
    </row>
    <row r="3241" spans="16:22" x14ac:dyDescent="0.25">
      <c r="P3241" s="147" t="s">
        <v>830</v>
      </c>
      <c r="Q3241" s="147">
        <v>199</v>
      </c>
      <c r="R3241" s="147"/>
      <c r="S3241" s="147" t="s">
        <v>1142</v>
      </c>
      <c r="T3241" s="147">
        <v>0</v>
      </c>
      <c r="U3241" s="147" t="s">
        <v>1143</v>
      </c>
      <c r="V3241" s="147" t="s">
        <v>3327</v>
      </c>
    </row>
    <row r="3242" spans="16:22" x14ac:dyDescent="0.25">
      <c r="P3242" s="147" t="s">
        <v>830</v>
      </c>
      <c r="Q3242" s="147">
        <v>199</v>
      </c>
      <c r="R3242" s="147"/>
      <c r="S3242" s="147" t="s">
        <v>1144</v>
      </c>
      <c r="T3242" s="147">
        <v>0</v>
      </c>
      <c r="U3242" s="147" t="s">
        <v>1145</v>
      </c>
      <c r="V3242" s="147" t="s">
        <v>3327</v>
      </c>
    </row>
    <row r="3243" spans="16:22" x14ac:dyDescent="0.25">
      <c r="P3243" s="147" t="s">
        <v>830</v>
      </c>
      <c r="Q3243" s="147">
        <v>199</v>
      </c>
      <c r="R3243" s="147"/>
      <c r="S3243" s="147" t="s">
        <v>1146</v>
      </c>
      <c r="T3243" s="147">
        <v>0</v>
      </c>
      <c r="U3243" s="147" t="s">
        <v>1147</v>
      </c>
      <c r="V3243" s="147" t="s">
        <v>3327</v>
      </c>
    </row>
    <row r="3244" spans="16:22" x14ac:dyDescent="0.25">
      <c r="P3244" s="147" t="s">
        <v>830</v>
      </c>
      <c r="Q3244" s="147">
        <v>199</v>
      </c>
      <c r="R3244" s="147"/>
      <c r="S3244" s="147" t="s">
        <v>1148</v>
      </c>
      <c r="T3244" s="147">
        <v>0</v>
      </c>
      <c r="U3244" s="147" t="s">
        <v>1149</v>
      </c>
      <c r="V3244" s="147" t="s">
        <v>3327</v>
      </c>
    </row>
    <row r="3245" spans="16:22" x14ac:dyDescent="0.25">
      <c r="P3245" s="147" t="s">
        <v>830</v>
      </c>
      <c r="Q3245" s="147">
        <v>199</v>
      </c>
      <c r="R3245" s="147"/>
      <c r="S3245" s="147" t="s">
        <v>1150</v>
      </c>
      <c r="T3245" s="147">
        <v>0</v>
      </c>
      <c r="U3245" s="147" t="s">
        <v>1151</v>
      </c>
      <c r="V3245" s="147" t="s">
        <v>3327</v>
      </c>
    </row>
    <row r="3246" spans="16:22" x14ac:dyDescent="0.25">
      <c r="P3246" s="147" t="s">
        <v>830</v>
      </c>
      <c r="Q3246" s="147">
        <v>199</v>
      </c>
      <c r="R3246" s="147"/>
      <c r="S3246" s="147" t="s">
        <v>1152</v>
      </c>
      <c r="T3246" s="147">
        <v>0</v>
      </c>
      <c r="U3246" s="147" t="s">
        <v>1153</v>
      </c>
      <c r="V3246" s="147" t="s">
        <v>3327</v>
      </c>
    </row>
    <row r="3247" spans="16:22" x14ac:dyDescent="0.25">
      <c r="P3247" s="147" t="s">
        <v>830</v>
      </c>
      <c r="Q3247" s="147">
        <v>199</v>
      </c>
      <c r="R3247" s="147"/>
      <c r="S3247" s="147" t="s">
        <v>1154</v>
      </c>
      <c r="T3247" s="147">
        <v>0</v>
      </c>
      <c r="U3247" s="147" t="s">
        <v>1155</v>
      </c>
      <c r="V3247" s="147" t="s">
        <v>3327</v>
      </c>
    </row>
    <row r="3248" spans="16:22" x14ac:dyDescent="0.25">
      <c r="P3248" s="147" t="s">
        <v>830</v>
      </c>
      <c r="Q3248" s="147">
        <v>199</v>
      </c>
      <c r="R3248" s="147"/>
      <c r="S3248" s="147" t="s">
        <v>1156</v>
      </c>
      <c r="T3248" s="147">
        <v>0</v>
      </c>
      <c r="U3248" s="147" t="s">
        <v>1157</v>
      </c>
      <c r="V3248" s="147" t="s">
        <v>3327</v>
      </c>
    </row>
    <row r="3249" spans="16:22" x14ac:dyDescent="0.25">
      <c r="P3249" s="147" t="s">
        <v>830</v>
      </c>
      <c r="Q3249" s="147">
        <v>199</v>
      </c>
      <c r="R3249" s="147"/>
      <c r="S3249" s="147" t="s">
        <v>1158</v>
      </c>
      <c r="T3249" s="147">
        <v>0</v>
      </c>
      <c r="U3249" s="147" t="s">
        <v>1159</v>
      </c>
      <c r="V3249" s="147" t="s">
        <v>3327</v>
      </c>
    </row>
    <row r="3250" spans="16:22" x14ac:dyDescent="0.25">
      <c r="P3250" s="147" t="s">
        <v>830</v>
      </c>
      <c r="Q3250" s="147">
        <v>199</v>
      </c>
      <c r="R3250" s="147"/>
      <c r="S3250" s="147" t="s">
        <v>1160</v>
      </c>
      <c r="T3250" s="147">
        <v>0</v>
      </c>
      <c r="U3250" s="147" t="s">
        <v>1161</v>
      </c>
      <c r="V3250" s="147" t="s">
        <v>3327</v>
      </c>
    </row>
    <row r="3251" spans="16:22" x14ac:dyDescent="0.25">
      <c r="P3251" s="147" t="s">
        <v>830</v>
      </c>
      <c r="Q3251" s="147">
        <v>199</v>
      </c>
      <c r="R3251" s="147"/>
      <c r="S3251" s="147" t="s">
        <v>1162</v>
      </c>
      <c r="T3251" s="147">
        <v>0</v>
      </c>
      <c r="U3251" s="147" t="s">
        <v>1163</v>
      </c>
      <c r="V3251" s="147" t="s">
        <v>3327</v>
      </c>
    </row>
    <row r="3252" spans="16:22" x14ac:dyDescent="0.25">
      <c r="P3252" s="147" t="s">
        <v>830</v>
      </c>
      <c r="Q3252" s="147">
        <v>199</v>
      </c>
      <c r="R3252" s="147"/>
      <c r="S3252" s="147" t="s">
        <v>1164</v>
      </c>
      <c r="T3252" s="147">
        <v>0</v>
      </c>
      <c r="U3252" s="147" t="s">
        <v>1165</v>
      </c>
      <c r="V3252" s="147" t="s">
        <v>3327</v>
      </c>
    </row>
    <row r="3253" spans="16:22" x14ac:dyDescent="0.25">
      <c r="P3253" s="147" t="s">
        <v>830</v>
      </c>
      <c r="Q3253" s="147">
        <v>199</v>
      </c>
      <c r="R3253" s="147"/>
      <c r="S3253" s="147" t="s">
        <v>1166</v>
      </c>
      <c r="T3253" s="147">
        <v>0</v>
      </c>
      <c r="U3253" s="147" t="s">
        <v>1167</v>
      </c>
      <c r="V3253" s="147" t="s">
        <v>3327</v>
      </c>
    </row>
    <row r="3254" spans="16:22" x14ac:dyDescent="0.25">
      <c r="P3254" s="147" t="s">
        <v>830</v>
      </c>
      <c r="Q3254" s="147">
        <v>199</v>
      </c>
      <c r="R3254" s="147"/>
      <c r="S3254" s="147" t="s">
        <v>1168</v>
      </c>
      <c r="T3254" s="147">
        <v>0</v>
      </c>
      <c r="U3254" s="147" t="s">
        <v>1169</v>
      </c>
      <c r="V3254" s="147" t="s">
        <v>3327</v>
      </c>
    </row>
    <row r="3255" spans="16:22" x14ac:dyDescent="0.25">
      <c r="P3255" s="147" t="s">
        <v>830</v>
      </c>
      <c r="Q3255" s="147">
        <v>199</v>
      </c>
      <c r="R3255" s="147"/>
      <c r="S3255" s="147" t="s">
        <v>1170</v>
      </c>
      <c r="T3255" s="147">
        <v>0</v>
      </c>
      <c r="U3255" s="147" t="s">
        <v>1171</v>
      </c>
      <c r="V3255" s="147" t="s">
        <v>3327</v>
      </c>
    </row>
    <row r="3256" spans="16:22" x14ac:dyDescent="0.25">
      <c r="P3256" s="147" t="s">
        <v>830</v>
      </c>
      <c r="Q3256" s="147">
        <v>199</v>
      </c>
      <c r="R3256" s="147"/>
      <c r="S3256" s="147" t="s">
        <v>1172</v>
      </c>
      <c r="T3256" s="147">
        <v>0</v>
      </c>
      <c r="U3256" s="147" t="s">
        <v>1173</v>
      </c>
      <c r="V3256" s="147" t="s">
        <v>3327</v>
      </c>
    </row>
    <row r="3257" spans="16:22" x14ac:dyDescent="0.25">
      <c r="P3257" s="147" t="s">
        <v>830</v>
      </c>
      <c r="Q3257" s="147">
        <v>199</v>
      </c>
      <c r="R3257" s="147"/>
      <c r="S3257" s="147" t="s">
        <v>1210</v>
      </c>
      <c r="T3257" s="147">
        <v>0</v>
      </c>
      <c r="U3257" s="147" t="s">
        <v>1211</v>
      </c>
      <c r="V3257" s="147" t="s">
        <v>3327</v>
      </c>
    </row>
    <row r="3258" spans="16:22" x14ac:dyDescent="0.25">
      <c r="P3258" s="147" t="s">
        <v>830</v>
      </c>
      <c r="Q3258" s="147">
        <v>199</v>
      </c>
      <c r="R3258" s="147"/>
      <c r="S3258" s="147" t="s">
        <v>1216</v>
      </c>
      <c r="T3258" s="147">
        <v>0</v>
      </c>
      <c r="U3258" s="147" t="s">
        <v>1217</v>
      </c>
      <c r="V3258" s="147" t="s">
        <v>3327</v>
      </c>
    </row>
    <row r="3259" spans="16:22" x14ac:dyDescent="0.25">
      <c r="P3259" s="147" t="s">
        <v>830</v>
      </c>
      <c r="Q3259" s="147">
        <v>199</v>
      </c>
      <c r="R3259" s="147"/>
      <c r="S3259" s="147" t="s">
        <v>1218</v>
      </c>
      <c r="T3259" s="147">
        <v>0</v>
      </c>
      <c r="U3259" s="147" t="s">
        <v>1219</v>
      </c>
      <c r="V3259" s="147" t="s">
        <v>3327</v>
      </c>
    </row>
    <row r="3260" spans="16:22" x14ac:dyDescent="0.25">
      <c r="P3260" s="147" t="s">
        <v>830</v>
      </c>
      <c r="Q3260" s="147">
        <v>199</v>
      </c>
      <c r="R3260" s="147"/>
      <c r="S3260" s="147" t="s">
        <v>3338</v>
      </c>
      <c r="T3260" s="147">
        <v>0</v>
      </c>
      <c r="U3260" s="147" t="s">
        <v>3339</v>
      </c>
      <c r="V3260" s="147" t="s">
        <v>3327</v>
      </c>
    </row>
    <row r="3261" spans="16:22" x14ac:dyDescent="0.25">
      <c r="P3261" s="147" t="s">
        <v>830</v>
      </c>
      <c r="Q3261" s="147">
        <v>199</v>
      </c>
      <c r="R3261" s="147"/>
      <c r="S3261" s="147" t="s">
        <v>1220</v>
      </c>
      <c r="T3261" s="147">
        <v>0</v>
      </c>
      <c r="U3261" s="147" t="s">
        <v>1221</v>
      </c>
      <c r="V3261" s="147" t="s">
        <v>3327</v>
      </c>
    </row>
    <row r="3262" spans="16:22" x14ac:dyDescent="0.25">
      <c r="P3262" s="147" t="s">
        <v>830</v>
      </c>
      <c r="Q3262" s="147">
        <v>199</v>
      </c>
      <c r="R3262" s="147"/>
      <c r="S3262" s="147" t="s">
        <v>2590</v>
      </c>
      <c r="T3262" s="147">
        <v>0</v>
      </c>
      <c r="U3262" s="147" t="s">
        <v>2591</v>
      </c>
      <c r="V3262" s="147" t="s">
        <v>3327</v>
      </c>
    </row>
    <row r="3263" spans="16:22" x14ac:dyDescent="0.25">
      <c r="P3263" s="147" t="s">
        <v>830</v>
      </c>
      <c r="Q3263" s="147">
        <v>199</v>
      </c>
      <c r="R3263" s="147"/>
      <c r="S3263" s="147" t="s">
        <v>3088</v>
      </c>
      <c r="T3263" s="147">
        <v>0</v>
      </c>
      <c r="U3263" s="147" t="s">
        <v>3089</v>
      </c>
      <c r="V3263" s="147" t="s">
        <v>3327</v>
      </c>
    </row>
    <row r="3264" spans="16:22" x14ac:dyDescent="0.25">
      <c r="P3264" s="147" t="s">
        <v>830</v>
      </c>
      <c r="Q3264" s="147">
        <v>199</v>
      </c>
      <c r="R3264" s="147"/>
      <c r="S3264" s="147" t="s">
        <v>3090</v>
      </c>
      <c r="T3264" s="147">
        <v>0</v>
      </c>
      <c r="U3264" s="147" t="s">
        <v>3091</v>
      </c>
      <c r="V3264" s="147" t="s">
        <v>3327</v>
      </c>
    </row>
    <row r="3265" spans="16:22" x14ac:dyDescent="0.25">
      <c r="P3265" s="147" t="s">
        <v>830</v>
      </c>
      <c r="Q3265" s="147">
        <v>199</v>
      </c>
      <c r="R3265" s="147"/>
      <c r="S3265" s="147" t="s">
        <v>3092</v>
      </c>
      <c r="T3265" s="147">
        <v>0</v>
      </c>
      <c r="U3265" s="147" t="s">
        <v>3093</v>
      </c>
      <c r="V3265" s="147" t="s">
        <v>3327</v>
      </c>
    </row>
    <row r="3266" spans="16:22" x14ac:dyDescent="0.25">
      <c r="P3266" s="147" t="s">
        <v>830</v>
      </c>
      <c r="Q3266" s="147">
        <v>199</v>
      </c>
      <c r="R3266" s="147"/>
      <c r="S3266" s="147" t="s">
        <v>3094</v>
      </c>
      <c r="T3266" s="147">
        <v>0</v>
      </c>
      <c r="U3266" s="147" t="s">
        <v>3095</v>
      </c>
      <c r="V3266" s="147" t="s">
        <v>3327</v>
      </c>
    </row>
    <row r="3267" spans="16:22" x14ac:dyDescent="0.25">
      <c r="P3267" s="147" t="s">
        <v>830</v>
      </c>
      <c r="Q3267" s="147">
        <v>199</v>
      </c>
      <c r="R3267" s="147"/>
      <c r="S3267" s="147" t="s">
        <v>3096</v>
      </c>
      <c r="T3267" s="147">
        <v>0</v>
      </c>
      <c r="U3267" s="147" t="s">
        <v>3097</v>
      </c>
      <c r="V3267" s="147" t="s">
        <v>3327</v>
      </c>
    </row>
    <row r="3268" spans="16:22" x14ac:dyDescent="0.25">
      <c r="P3268" s="147" t="s">
        <v>830</v>
      </c>
      <c r="Q3268" s="147">
        <v>199</v>
      </c>
      <c r="R3268" s="147"/>
      <c r="S3268" s="147" t="s">
        <v>3098</v>
      </c>
      <c r="T3268" s="147">
        <v>0</v>
      </c>
      <c r="U3268" s="147" t="s">
        <v>3099</v>
      </c>
      <c r="V3268" s="147" t="s">
        <v>3327</v>
      </c>
    </row>
    <row r="3269" spans="16:22" x14ac:dyDescent="0.25">
      <c r="P3269" s="147" t="s">
        <v>830</v>
      </c>
      <c r="Q3269" s="147">
        <v>199</v>
      </c>
      <c r="R3269" s="147"/>
      <c r="S3269" s="147" t="s">
        <v>3100</v>
      </c>
      <c r="T3269" s="147">
        <v>0</v>
      </c>
      <c r="U3269" s="147" t="s">
        <v>3101</v>
      </c>
      <c r="V3269" s="147" t="s">
        <v>3327</v>
      </c>
    </row>
    <row r="3270" spans="16:22" x14ac:dyDescent="0.25">
      <c r="P3270" s="147" t="s">
        <v>830</v>
      </c>
      <c r="Q3270" s="147">
        <v>199</v>
      </c>
      <c r="R3270" s="147"/>
      <c r="S3270" s="147" t="s">
        <v>3102</v>
      </c>
      <c r="T3270" s="147">
        <v>0</v>
      </c>
      <c r="U3270" s="147" t="s">
        <v>3103</v>
      </c>
      <c r="V3270" s="147" t="s">
        <v>3327</v>
      </c>
    </row>
    <row r="3271" spans="16:22" x14ac:dyDescent="0.25">
      <c r="P3271" s="147" t="s">
        <v>830</v>
      </c>
      <c r="Q3271" s="147">
        <v>199</v>
      </c>
      <c r="R3271" s="147"/>
      <c r="S3271" s="147" t="s">
        <v>3104</v>
      </c>
      <c r="T3271" s="147">
        <v>0</v>
      </c>
      <c r="U3271" s="147" t="s">
        <v>3105</v>
      </c>
      <c r="V3271" s="147" t="s">
        <v>3327</v>
      </c>
    </row>
    <row r="3272" spans="16:22" x14ac:dyDescent="0.25">
      <c r="P3272" s="147" t="s">
        <v>830</v>
      </c>
      <c r="Q3272" s="147">
        <v>199</v>
      </c>
      <c r="R3272" s="147"/>
      <c r="S3272" s="147" t="s">
        <v>3106</v>
      </c>
      <c r="T3272" s="147">
        <v>0</v>
      </c>
      <c r="U3272" s="147" t="s">
        <v>3107</v>
      </c>
      <c r="V3272" s="147" t="s">
        <v>3327</v>
      </c>
    </row>
    <row r="3273" spans="16:22" x14ac:dyDescent="0.25">
      <c r="P3273" s="147" t="s">
        <v>830</v>
      </c>
      <c r="Q3273" s="147">
        <v>199</v>
      </c>
      <c r="R3273" s="147"/>
      <c r="S3273" s="147" t="s">
        <v>3108</v>
      </c>
      <c r="T3273" s="147">
        <v>0</v>
      </c>
      <c r="U3273" s="147" t="s">
        <v>3109</v>
      </c>
      <c r="V3273" s="147" t="s">
        <v>3327</v>
      </c>
    </row>
    <row r="3274" spans="16:22" x14ac:dyDescent="0.25">
      <c r="P3274" s="147" t="s">
        <v>830</v>
      </c>
      <c r="Q3274" s="147">
        <v>199</v>
      </c>
      <c r="R3274" s="147"/>
      <c r="S3274" s="147" t="s">
        <v>3110</v>
      </c>
      <c r="T3274" s="147">
        <v>0</v>
      </c>
      <c r="U3274" s="147" t="s">
        <v>3111</v>
      </c>
      <c r="V3274" s="147" t="s">
        <v>3327</v>
      </c>
    </row>
    <row r="3275" spans="16:22" x14ac:dyDescent="0.25">
      <c r="P3275" s="147" t="s">
        <v>830</v>
      </c>
      <c r="Q3275" s="147">
        <v>199</v>
      </c>
      <c r="R3275" s="147"/>
      <c r="S3275" s="147" t="s">
        <v>3112</v>
      </c>
      <c r="T3275" s="147">
        <v>0</v>
      </c>
      <c r="U3275" s="147" t="s">
        <v>3113</v>
      </c>
      <c r="V3275" s="147" t="s">
        <v>3327</v>
      </c>
    </row>
    <row r="3276" spans="16:22" x14ac:dyDescent="0.25">
      <c r="P3276" s="147" t="s">
        <v>830</v>
      </c>
      <c r="Q3276" s="147">
        <v>199</v>
      </c>
      <c r="R3276" s="147"/>
      <c r="S3276" s="147" t="s">
        <v>3114</v>
      </c>
      <c r="T3276" s="147">
        <v>0</v>
      </c>
      <c r="U3276" s="147" t="s">
        <v>3115</v>
      </c>
      <c r="V3276" s="147" t="s">
        <v>3327</v>
      </c>
    </row>
    <row r="3277" spans="16:22" x14ac:dyDescent="0.25">
      <c r="P3277" s="147" t="s">
        <v>830</v>
      </c>
      <c r="Q3277" s="147">
        <v>199</v>
      </c>
      <c r="R3277" s="147"/>
      <c r="S3277" s="147" t="s">
        <v>3116</v>
      </c>
      <c r="T3277" s="147">
        <v>0</v>
      </c>
      <c r="U3277" s="147" t="s">
        <v>3117</v>
      </c>
      <c r="V3277" s="147" t="s">
        <v>3327</v>
      </c>
    </row>
    <row r="3278" spans="16:22" x14ac:dyDescent="0.25">
      <c r="P3278" s="147" t="s">
        <v>830</v>
      </c>
      <c r="Q3278" s="147">
        <v>199</v>
      </c>
      <c r="R3278" s="147"/>
      <c r="S3278" s="147" t="s">
        <v>3118</v>
      </c>
      <c r="T3278" s="147">
        <v>0</v>
      </c>
      <c r="U3278" s="147" t="s">
        <v>3119</v>
      </c>
      <c r="V3278" s="147" t="s">
        <v>3327</v>
      </c>
    </row>
    <row r="3279" spans="16:22" x14ac:dyDescent="0.25">
      <c r="P3279" s="147" t="s">
        <v>830</v>
      </c>
      <c r="Q3279" s="147">
        <v>199</v>
      </c>
      <c r="R3279" s="147"/>
      <c r="S3279" s="147" t="s">
        <v>3120</v>
      </c>
      <c r="T3279" s="147">
        <v>0</v>
      </c>
      <c r="U3279" s="147" t="s">
        <v>3121</v>
      </c>
      <c r="V3279" s="147" t="s">
        <v>3327</v>
      </c>
    </row>
    <row r="3280" spans="16:22" x14ac:dyDescent="0.25">
      <c r="P3280" s="147" t="s">
        <v>830</v>
      </c>
      <c r="Q3280" s="147">
        <v>199</v>
      </c>
      <c r="R3280" s="147"/>
      <c r="S3280" s="147" t="s">
        <v>3122</v>
      </c>
      <c r="T3280" s="147">
        <v>0</v>
      </c>
      <c r="U3280" s="147" t="s">
        <v>3123</v>
      </c>
      <c r="V3280" s="147" t="s">
        <v>3327</v>
      </c>
    </row>
    <row r="3281" spans="16:22" x14ac:dyDescent="0.25">
      <c r="P3281" s="147" t="s">
        <v>830</v>
      </c>
      <c r="Q3281" s="147">
        <v>199</v>
      </c>
      <c r="R3281" s="147"/>
      <c r="S3281" s="147" t="s">
        <v>3124</v>
      </c>
      <c r="T3281" s="147">
        <v>0</v>
      </c>
      <c r="U3281" s="147" t="s">
        <v>3125</v>
      </c>
      <c r="V3281" s="147" t="s">
        <v>3327</v>
      </c>
    </row>
    <row r="3282" spans="16:22" x14ac:dyDescent="0.25">
      <c r="P3282" s="147" t="s">
        <v>830</v>
      </c>
      <c r="Q3282" s="147">
        <v>199</v>
      </c>
      <c r="R3282" s="147"/>
      <c r="S3282" s="147" t="s">
        <v>3126</v>
      </c>
      <c r="T3282" s="147">
        <v>0</v>
      </c>
      <c r="U3282" s="147" t="s">
        <v>3127</v>
      </c>
      <c r="V3282" s="147" t="s">
        <v>3327</v>
      </c>
    </row>
    <row r="3283" spans="16:22" x14ac:dyDescent="0.25">
      <c r="P3283" s="147" t="s">
        <v>830</v>
      </c>
      <c r="Q3283" s="147">
        <v>199</v>
      </c>
      <c r="R3283" s="147"/>
      <c r="S3283" s="147" t="s">
        <v>3128</v>
      </c>
      <c r="T3283" s="147">
        <v>0</v>
      </c>
      <c r="U3283" s="147" t="s">
        <v>3129</v>
      </c>
      <c r="V3283" s="147" t="s">
        <v>3327</v>
      </c>
    </row>
    <row r="3284" spans="16:22" x14ac:dyDescent="0.25">
      <c r="P3284" s="147" t="s">
        <v>830</v>
      </c>
      <c r="Q3284" s="147">
        <v>199</v>
      </c>
      <c r="R3284" s="147"/>
      <c r="S3284" s="147" t="s">
        <v>3130</v>
      </c>
      <c r="T3284" s="147">
        <v>0</v>
      </c>
      <c r="U3284" s="147" t="s">
        <v>3131</v>
      </c>
      <c r="V3284" s="147" t="s">
        <v>3327</v>
      </c>
    </row>
    <row r="3285" spans="16:22" x14ac:dyDescent="0.25">
      <c r="P3285" s="147" t="s">
        <v>830</v>
      </c>
      <c r="Q3285" s="147">
        <v>199</v>
      </c>
      <c r="R3285" s="147"/>
      <c r="S3285" s="147" t="s">
        <v>1234</v>
      </c>
      <c r="T3285" s="147">
        <v>0</v>
      </c>
      <c r="U3285" s="147" t="s">
        <v>1235</v>
      </c>
      <c r="V3285" s="147" t="s">
        <v>3327</v>
      </c>
    </row>
    <row r="3286" spans="16:22" x14ac:dyDescent="0.25">
      <c r="P3286" s="147" t="s">
        <v>830</v>
      </c>
      <c r="Q3286" s="147">
        <v>199</v>
      </c>
      <c r="R3286" s="147"/>
      <c r="S3286" s="147" t="s">
        <v>1236</v>
      </c>
      <c r="T3286" s="147">
        <v>0</v>
      </c>
      <c r="U3286" s="147" t="s">
        <v>1237</v>
      </c>
      <c r="V3286" s="147" t="s">
        <v>3327</v>
      </c>
    </row>
    <row r="3287" spans="16:22" x14ac:dyDescent="0.25">
      <c r="P3287" s="147" t="s">
        <v>830</v>
      </c>
      <c r="Q3287" s="147">
        <v>199</v>
      </c>
      <c r="R3287" s="147"/>
      <c r="S3287" s="147" t="s">
        <v>1238</v>
      </c>
      <c r="T3287" s="147">
        <v>0</v>
      </c>
      <c r="U3287" s="147" t="s">
        <v>1239</v>
      </c>
      <c r="V3287" s="147" t="s">
        <v>3327</v>
      </c>
    </row>
    <row r="3288" spans="16:22" x14ac:dyDescent="0.25">
      <c r="P3288" s="147" t="s">
        <v>830</v>
      </c>
      <c r="Q3288" s="147">
        <v>199</v>
      </c>
      <c r="R3288" s="147"/>
      <c r="S3288" s="147" t="s">
        <v>1240</v>
      </c>
      <c r="T3288" s="147">
        <v>0</v>
      </c>
      <c r="U3288" s="147" t="s">
        <v>1241</v>
      </c>
      <c r="V3288" s="147" t="s">
        <v>3327</v>
      </c>
    </row>
    <row r="3289" spans="16:22" x14ac:dyDescent="0.25">
      <c r="P3289" s="147" t="s">
        <v>830</v>
      </c>
      <c r="Q3289" s="147">
        <v>199</v>
      </c>
      <c r="R3289" s="147"/>
      <c r="S3289" s="147" t="s">
        <v>1242</v>
      </c>
      <c r="T3289" s="147">
        <v>0</v>
      </c>
      <c r="U3289" s="147" t="s">
        <v>1243</v>
      </c>
      <c r="V3289" s="147" t="s">
        <v>3327</v>
      </c>
    </row>
    <row r="3290" spans="16:22" x14ac:dyDescent="0.25">
      <c r="P3290" s="147" t="s">
        <v>830</v>
      </c>
      <c r="Q3290" s="147">
        <v>199</v>
      </c>
      <c r="R3290" s="147"/>
      <c r="S3290" s="147" t="s">
        <v>1244</v>
      </c>
      <c r="T3290" s="147">
        <v>0</v>
      </c>
      <c r="U3290" s="147" t="s">
        <v>1245</v>
      </c>
      <c r="V3290" s="147" t="s">
        <v>3327</v>
      </c>
    </row>
    <row r="3291" spans="16:22" x14ac:dyDescent="0.25">
      <c r="P3291" s="147" t="s">
        <v>830</v>
      </c>
      <c r="Q3291" s="147">
        <v>199</v>
      </c>
      <c r="R3291" s="147"/>
      <c r="S3291" s="147" t="s">
        <v>1246</v>
      </c>
      <c r="T3291" s="147">
        <v>0</v>
      </c>
      <c r="U3291" s="147" t="s">
        <v>1247</v>
      </c>
      <c r="V3291" s="147" t="s">
        <v>3327</v>
      </c>
    </row>
    <row r="3292" spans="16:22" x14ac:dyDescent="0.25">
      <c r="P3292" s="147" t="s">
        <v>830</v>
      </c>
      <c r="Q3292" s="147">
        <v>199</v>
      </c>
      <c r="R3292" s="147"/>
      <c r="S3292" s="147" t="s">
        <v>2833</v>
      </c>
      <c r="T3292" s="147">
        <v>0</v>
      </c>
      <c r="U3292" s="147" t="s">
        <v>2834</v>
      </c>
      <c r="V3292" s="147" t="s">
        <v>3327</v>
      </c>
    </row>
    <row r="3293" spans="16:22" x14ac:dyDescent="0.25">
      <c r="P3293" s="147" t="s">
        <v>830</v>
      </c>
      <c r="Q3293" s="147">
        <v>199</v>
      </c>
      <c r="R3293" s="147"/>
      <c r="S3293" s="147" t="s">
        <v>2315</v>
      </c>
      <c r="T3293" s="147">
        <v>0</v>
      </c>
      <c r="U3293" s="147" t="s">
        <v>2316</v>
      </c>
      <c r="V3293" s="147" t="s">
        <v>3327</v>
      </c>
    </row>
    <row r="3294" spans="16:22" x14ac:dyDescent="0.25">
      <c r="P3294" s="147" t="s">
        <v>830</v>
      </c>
      <c r="Q3294" s="147">
        <v>199</v>
      </c>
      <c r="R3294" s="147"/>
      <c r="S3294" s="147" t="s">
        <v>2317</v>
      </c>
      <c r="T3294" s="147">
        <v>0</v>
      </c>
      <c r="U3294" s="147" t="s">
        <v>2318</v>
      </c>
      <c r="V3294" s="147" t="s">
        <v>3327</v>
      </c>
    </row>
    <row r="3295" spans="16:22" x14ac:dyDescent="0.25">
      <c r="P3295" s="147" t="s">
        <v>830</v>
      </c>
      <c r="Q3295" s="147">
        <v>199</v>
      </c>
      <c r="R3295" s="147"/>
      <c r="S3295" s="147" t="s">
        <v>2319</v>
      </c>
      <c r="T3295" s="147">
        <v>0</v>
      </c>
      <c r="U3295" s="147" t="s">
        <v>2320</v>
      </c>
      <c r="V3295" s="147" t="s">
        <v>3327</v>
      </c>
    </row>
    <row r="3296" spans="16:22" x14ac:dyDescent="0.25">
      <c r="P3296" s="147" t="s">
        <v>830</v>
      </c>
      <c r="Q3296" s="147">
        <v>199</v>
      </c>
      <c r="R3296" s="147"/>
      <c r="S3296" s="147" t="s">
        <v>1248</v>
      </c>
      <c r="T3296" s="147">
        <v>0</v>
      </c>
      <c r="U3296" s="147" t="s">
        <v>1249</v>
      </c>
      <c r="V3296" s="147" t="s">
        <v>3327</v>
      </c>
    </row>
    <row r="3297" spans="16:22" x14ac:dyDescent="0.25">
      <c r="P3297" s="147" t="s">
        <v>830</v>
      </c>
      <c r="Q3297" s="147">
        <v>199</v>
      </c>
      <c r="R3297" s="147"/>
      <c r="S3297" s="147" t="s">
        <v>1252</v>
      </c>
      <c r="T3297" s="147">
        <v>0</v>
      </c>
      <c r="U3297" s="147" t="s">
        <v>1253</v>
      </c>
      <c r="V3297" s="147" t="s">
        <v>3327</v>
      </c>
    </row>
    <row r="3298" spans="16:22" x14ac:dyDescent="0.25">
      <c r="P3298" s="147" t="s">
        <v>830</v>
      </c>
      <c r="Q3298" s="147">
        <v>199</v>
      </c>
      <c r="R3298" s="147"/>
      <c r="S3298" s="147" t="s">
        <v>1256</v>
      </c>
      <c r="T3298" s="147">
        <v>0</v>
      </c>
      <c r="U3298" s="147" t="s">
        <v>1257</v>
      </c>
      <c r="V3298" s="147" t="s">
        <v>3327</v>
      </c>
    </row>
    <row r="3299" spans="16:22" x14ac:dyDescent="0.25">
      <c r="P3299" s="147" t="s">
        <v>830</v>
      </c>
      <c r="Q3299" s="147">
        <v>199</v>
      </c>
      <c r="R3299" s="147"/>
      <c r="S3299" s="147" t="s">
        <v>1258</v>
      </c>
      <c r="T3299" s="147">
        <v>0</v>
      </c>
      <c r="U3299" s="147" t="s">
        <v>1259</v>
      </c>
      <c r="V3299" s="147" t="s">
        <v>3327</v>
      </c>
    </row>
    <row r="3300" spans="16:22" x14ac:dyDescent="0.25">
      <c r="P3300" s="147" t="s">
        <v>830</v>
      </c>
      <c r="Q3300" s="147">
        <v>199</v>
      </c>
      <c r="R3300" s="147"/>
      <c r="S3300" s="147" t="s">
        <v>2592</v>
      </c>
      <c r="T3300" s="147">
        <v>0</v>
      </c>
      <c r="U3300" s="147" t="s">
        <v>2593</v>
      </c>
      <c r="V3300" s="147" t="s">
        <v>3327</v>
      </c>
    </row>
    <row r="3301" spans="16:22" x14ac:dyDescent="0.25">
      <c r="P3301" s="147" t="s">
        <v>830</v>
      </c>
      <c r="Q3301" s="147">
        <v>199</v>
      </c>
      <c r="R3301" s="147"/>
      <c r="S3301" s="147" t="s">
        <v>1264</v>
      </c>
      <c r="T3301" s="147">
        <v>0</v>
      </c>
      <c r="U3301" s="147" t="s">
        <v>1265</v>
      </c>
      <c r="V3301" s="147" t="s">
        <v>3327</v>
      </c>
    </row>
    <row r="3302" spans="16:22" x14ac:dyDescent="0.25">
      <c r="P3302" s="147" t="s">
        <v>830</v>
      </c>
      <c r="Q3302" s="147">
        <v>199</v>
      </c>
      <c r="R3302" s="147"/>
      <c r="S3302" s="147" t="s">
        <v>1266</v>
      </c>
      <c r="T3302" s="147">
        <v>0</v>
      </c>
      <c r="U3302" s="147" t="s">
        <v>1267</v>
      </c>
      <c r="V3302" s="147" t="s">
        <v>3327</v>
      </c>
    </row>
    <row r="3303" spans="16:22" x14ac:dyDescent="0.25">
      <c r="P3303" s="147" t="s">
        <v>830</v>
      </c>
      <c r="Q3303" s="147">
        <v>199</v>
      </c>
      <c r="R3303" s="147"/>
      <c r="S3303" s="147" t="s">
        <v>1268</v>
      </c>
      <c r="T3303" s="147">
        <v>0</v>
      </c>
      <c r="U3303" s="147" t="s">
        <v>1269</v>
      </c>
      <c r="V3303" s="147" t="s">
        <v>3327</v>
      </c>
    </row>
    <row r="3304" spans="16:22" x14ac:dyDescent="0.25">
      <c r="P3304" s="147" t="s">
        <v>830</v>
      </c>
      <c r="Q3304" s="147">
        <v>199</v>
      </c>
      <c r="R3304" s="147"/>
      <c r="S3304" s="147" t="s">
        <v>1270</v>
      </c>
      <c r="T3304" s="147">
        <v>0</v>
      </c>
      <c r="U3304" s="147" t="s">
        <v>1271</v>
      </c>
      <c r="V3304" s="147" t="s">
        <v>3327</v>
      </c>
    </row>
    <row r="3305" spans="16:22" x14ac:dyDescent="0.25">
      <c r="P3305" s="147" t="s">
        <v>830</v>
      </c>
      <c r="Q3305" s="147">
        <v>199</v>
      </c>
      <c r="R3305" s="147"/>
      <c r="S3305" s="147" t="s">
        <v>1274</v>
      </c>
      <c r="T3305" s="147">
        <v>0</v>
      </c>
      <c r="U3305" s="147" t="s">
        <v>1275</v>
      </c>
      <c r="V3305" s="147" t="s">
        <v>3327</v>
      </c>
    </row>
    <row r="3306" spans="16:22" x14ac:dyDescent="0.25">
      <c r="P3306" s="147" t="s">
        <v>830</v>
      </c>
      <c r="Q3306" s="147">
        <v>199</v>
      </c>
      <c r="R3306" s="147"/>
      <c r="S3306" s="147" t="s">
        <v>1276</v>
      </c>
      <c r="T3306" s="147">
        <v>0</v>
      </c>
      <c r="U3306" s="147" t="s">
        <v>1277</v>
      </c>
      <c r="V3306" s="147" t="s">
        <v>3327</v>
      </c>
    </row>
    <row r="3307" spans="16:22" x14ac:dyDescent="0.25">
      <c r="P3307" s="147" t="s">
        <v>830</v>
      </c>
      <c r="Q3307" s="147">
        <v>199</v>
      </c>
      <c r="R3307" s="147"/>
      <c r="S3307" s="147" t="s">
        <v>1278</v>
      </c>
      <c r="T3307" s="147">
        <v>0</v>
      </c>
      <c r="U3307" s="147" t="s">
        <v>1279</v>
      </c>
      <c r="V3307" s="147" t="s">
        <v>3327</v>
      </c>
    </row>
    <row r="3308" spans="16:22" x14ac:dyDescent="0.25">
      <c r="P3308" s="147" t="s">
        <v>830</v>
      </c>
      <c r="Q3308" s="147">
        <v>199</v>
      </c>
      <c r="R3308" s="147"/>
      <c r="S3308" s="147" t="s">
        <v>2835</v>
      </c>
      <c r="T3308" s="147">
        <v>0</v>
      </c>
      <c r="U3308" s="147" t="s">
        <v>2836</v>
      </c>
      <c r="V3308" s="147" t="s">
        <v>3327</v>
      </c>
    </row>
    <row r="3309" spans="16:22" x14ac:dyDescent="0.25">
      <c r="P3309" s="147" t="s">
        <v>830</v>
      </c>
      <c r="Q3309" s="147">
        <v>199</v>
      </c>
      <c r="R3309" s="147"/>
      <c r="S3309" s="147" t="s">
        <v>1280</v>
      </c>
      <c r="T3309" s="147">
        <v>0</v>
      </c>
      <c r="U3309" s="147" t="s">
        <v>1281</v>
      </c>
      <c r="V3309" s="147" t="s">
        <v>3327</v>
      </c>
    </row>
    <row r="3310" spans="16:22" x14ac:dyDescent="0.25">
      <c r="P3310" s="147" t="s">
        <v>830</v>
      </c>
      <c r="Q3310" s="147">
        <v>199</v>
      </c>
      <c r="R3310" s="147"/>
      <c r="S3310" s="147" t="s">
        <v>2594</v>
      </c>
      <c r="T3310" s="147">
        <v>0</v>
      </c>
      <c r="U3310" s="147" t="s">
        <v>2595</v>
      </c>
      <c r="V3310" s="147" t="s">
        <v>3327</v>
      </c>
    </row>
    <row r="3311" spans="16:22" x14ac:dyDescent="0.25">
      <c r="P3311" s="147" t="s">
        <v>830</v>
      </c>
      <c r="Q3311" s="147">
        <v>199</v>
      </c>
      <c r="R3311" s="147"/>
      <c r="S3311" s="147" t="s">
        <v>2596</v>
      </c>
      <c r="T3311" s="147">
        <v>0</v>
      </c>
      <c r="U3311" s="147" t="s">
        <v>2597</v>
      </c>
      <c r="V3311" s="147" t="s">
        <v>3327</v>
      </c>
    </row>
    <row r="3312" spans="16:22" x14ac:dyDescent="0.25">
      <c r="P3312" s="147" t="s">
        <v>830</v>
      </c>
      <c r="Q3312" s="147">
        <v>199</v>
      </c>
      <c r="R3312" s="147"/>
      <c r="S3312" s="147" t="s">
        <v>1288</v>
      </c>
      <c r="T3312" s="147">
        <v>0</v>
      </c>
      <c r="U3312" s="147" t="s">
        <v>1289</v>
      </c>
      <c r="V3312" s="147" t="s">
        <v>3327</v>
      </c>
    </row>
    <row r="3313" spans="16:22" x14ac:dyDescent="0.25">
      <c r="P3313" s="147" t="s">
        <v>830</v>
      </c>
      <c r="Q3313" s="147">
        <v>199</v>
      </c>
      <c r="R3313" s="147"/>
      <c r="S3313" s="147" t="s">
        <v>1290</v>
      </c>
      <c r="T3313" s="147">
        <v>0</v>
      </c>
      <c r="U3313" s="147" t="s">
        <v>1291</v>
      </c>
      <c r="V3313" s="147" t="s">
        <v>3327</v>
      </c>
    </row>
    <row r="3314" spans="16:22" x14ac:dyDescent="0.25">
      <c r="P3314" s="147" t="s">
        <v>830</v>
      </c>
      <c r="Q3314" s="147">
        <v>199</v>
      </c>
      <c r="R3314" s="147"/>
      <c r="S3314" s="147" t="s">
        <v>1292</v>
      </c>
      <c r="T3314" s="147">
        <v>0</v>
      </c>
      <c r="U3314" s="147" t="s">
        <v>1293</v>
      </c>
      <c r="V3314" s="147" t="s">
        <v>3327</v>
      </c>
    </row>
    <row r="3315" spans="16:22" x14ac:dyDescent="0.25">
      <c r="P3315" s="147" t="s">
        <v>830</v>
      </c>
      <c r="Q3315" s="147">
        <v>199</v>
      </c>
      <c r="R3315" s="147"/>
      <c r="S3315" s="147" t="s">
        <v>1294</v>
      </c>
      <c r="T3315" s="147">
        <v>0</v>
      </c>
      <c r="U3315" s="147" t="s">
        <v>1295</v>
      </c>
      <c r="V3315" s="147" t="s">
        <v>3327</v>
      </c>
    </row>
    <row r="3316" spans="16:22" x14ac:dyDescent="0.25">
      <c r="P3316" s="147" t="s">
        <v>830</v>
      </c>
      <c r="Q3316" s="147">
        <v>199</v>
      </c>
      <c r="R3316" s="147"/>
      <c r="S3316" s="147" t="s">
        <v>1296</v>
      </c>
      <c r="T3316" s="147">
        <v>0</v>
      </c>
      <c r="U3316" s="147" t="s">
        <v>1297</v>
      </c>
      <c r="V3316" s="147" t="s">
        <v>3327</v>
      </c>
    </row>
    <row r="3317" spans="16:22" x14ac:dyDescent="0.25">
      <c r="P3317" s="147" t="s">
        <v>830</v>
      </c>
      <c r="Q3317" s="147">
        <v>199</v>
      </c>
      <c r="R3317" s="147"/>
      <c r="S3317" s="147" t="s">
        <v>1298</v>
      </c>
      <c r="T3317" s="147">
        <v>0</v>
      </c>
      <c r="U3317" s="147" t="s">
        <v>1299</v>
      </c>
      <c r="V3317" s="147" t="s">
        <v>3327</v>
      </c>
    </row>
    <row r="3318" spans="16:22" x14ac:dyDescent="0.25">
      <c r="P3318" s="147" t="s">
        <v>830</v>
      </c>
      <c r="Q3318" s="147">
        <v>199</v>
      </c>
      <c r="R3318" s="147"/>
      <c r="S3318" s="147" t="s">
        <v>1314</v>
      </c>
      <c r="T3318" s="147">
        <v>0</v>
      </c>
      <c r="U3318" s="147" t="s">
        <v>1315</v>
      </c>
      <c r="V3318" s="147" t="s">
        <v>3327</v>
      </c>
    </row>
    <row r="3319" spans="16:22" x14ac:dyDescent="0.25">
      <c r="P3319" s="147" t="s">
        <v>830</v>
      </c>
      <c r="Q3319" s="147">
        <v>199</v>
      </c>
      <c r="R3319" s="147"/>
      <c r="S3319" s="147" t="s">
        <v>1316</v>
      </c>
      <c r="T3319" s="147">
        <v>0</v>
      </c>
      <c r="U3319" s="147" t="s">
        <v>1317</v>
      </c>
      <c r="V3319" s="147" t="s">
        <v>3327</v>
      </c>
    </row>
    <row r="3320" spans="16:22" x14ac:dyDescent="0.25">
      <c r="P3320" s="147" t="s">
        <v>830</v>
      </c>
      <c r="Q3320" s="147">
        <v>199</v>
      </c>
      <c r="R3320" s="147"/>
      <c r="S3320" s="147" t="s">
        <v>1318</v>
      </c>
      <c r="T3320" s="147">
        <v>0</v>
      </c>
      <c r="U3320" s="147" t="s">
        <v>1319</v>
      </c>
      <c r="V3320" s="147" t="s">
        <v>3327</v>
      </c>
    </row>
    <row r="3321" spans="16:22" x14ac:dyDescent="0.25">
      <c r="P3321" s="147" t="s">
        <v>830</v>
      </c>
      <c r="Q3321" s="147">
        <v>199</v>
      </c>
      <c r="R3321" s="147"/>
      <c r="S3321" s="147" t="s">
        <v>1320</v>
      </c>
      <c r="T3321" s="147">
        <v>0</v>
      </c>
      <c r="U3321" s="147" t="s">
        <v>1321</v>
      </c>
      <c r="V3321" s="147" t="s">
        <v>3327</v>
      </c>
    </row>
    <row r="3322" spans="16:22" x14ac:dyDescent="0.25">
      <c r="P3322" s="147" t="s">
        <v>830</v>
      </c>
      <c r="Q3322" s="147">
        <v>199</v>
      </c>
      <c r="R3322" s="147"/>
      <c r="S3322" s="147" t="s">
        <v>1322</v>
      </c>
      <c r="T3322" s="147">
        <v>0</v>
      </c>
      <c r="U3322" s="147" t="s">
        <v>1323</v>
      </c>
      <c r="V3322" s="147" t="s">
        <v>3327</v>
      </c>
    </row>
    <row r="3323" spans="16:22" x14ac:dyDescent="0.25">
      <c r="P3323" s="147" t="s">
        <v>830</v>
      </c>
      <c r="Q3323" s="147">
        <v>199</v>
      </c>
      <c r="R3323" s="147"/>
      <c r="S3323" s="147" t="s">
        <v>1324</v>
      </c>
      <c r="T3323" s="147">
        <v>0</v>
      </c>
      <c r="U3323" s="147" t="s">
        <v>1325</v>
      </c>
      <c r="V3323" s="147" t="s">
        <v>3327</v>
      </c>
    </row>
    <row r="3324" spans="16:22" x14ac:dyDescent="0.25">
      <c r="P3324" s="147" t="s">
        <v>830</v>
      </c>
      <c r="Q3324" s="147">
        <v>199</v>
      </c>
      <c r="R3324" s="147"/>
      <c r="S3324" s="147" t="s">
        <v>1326</v>
      </c>
      <c r="T3324" s="147">
        <v>0</v>
      </c>
      <c r="U3324" s="147" t="s">
        <v>1327</v>
      </c>
      <c r="V3324" s="147" t="s">
        <v>3327</v>
      </c>
    </row>
    <row r="3325" spans="16:22" x14ac:dyDescent="0.25">
      <c r="P3325" s="147" t="s">
        <v>830</v>
      </c>
      <c r="Q3325" s="147">
        <v>199</v>
      </c>
      <c r="R3325" s="147"/>
      <c r="S3325" s="147" t="s">
        <v>1328</v>
      </c>
      <c r="T3325" s="147">
        <v>0</v>
      </c>
      <c r="U3325" s="147" t="s">
        <v>1329</v>
      </c>
      <c r="V3325" s="147" t="s">
        <v>3327</v>
      </c>
    </row>
    <row r="3326" spans="16:22" x14ac:dyDescent="0.25">
      <c r="P3326" s="147" t="s">
        <v>830</v>
      </c>
      <c r="Q3326" s="147">
        <v>199</v>
      </c>
      <c r="R3326" s="147"/>
      <c r="S3326" s="147" t="s">
        <v>1330</v>
      </c>
      <c r="T3326" s="147">
        <v>0</v>
      </c>
      <c r="U3326" s="147" t="s">
        <v>1331</v>
      </c>
      <c r="V3326" s="147" t="s">
        <v>3327</v>
      </c>
    </row>
    <row r="3327" spans="16:22" x14ac:dyDescent="0.25">
      <c r="P3327" s="147" t="s">
        <v>830</v>
      </c>
      <c r="Q3327" s="147">
        <v>199</v>
      </c>
      <c r="R3327" s="147"/>
      <c r="S3327" s="147" t="s">
        <v>1332</v>
      </c>
      <c r="T3327" s="147">
        <v>0</v>
      </c>
      <c r="U3327" s="147" t="s">
        <v>1333</v>
      </c>
      <c r="V3327" s="147" t="s">
        <v>3327</v>
      </c>
    </row>
    <row r="3328" spans="16:22" x14ac:dyDescent="0.25">
      <c r="P3328" s="147" t="s">
        <v>830</v>
      </c>
      <c r="Q3328" s="147">
        <v>199</v>
      </c>
      <c r="R3328" s="147"/>
      <c r="S3328" s="147" t="s">
        <v>1334</v>
      </c>
      <c r="T3328" s="147">
        <v>0</v>
      </c>
      <c r="U3328" s="147" t="s">
        <v>1335</v>
      </c>
      <c r="V3328" s="147" t="s">
        <v>3327</v>
      </c>
    </row>
    <row r="3329" spans="16:22" x14ac:dyDescent="0.25">
      <c r="P3329" s="147" t="s">
        <v>830</v>
      </c>
      <c r="Q3329" s="147">
        <v>199</v>
      </c>
      <c r="R3329" s="147"/>
      <c r="S3329" s="147" t="s">
        <v>1336</v>
      </c>
      <c r="T3329" s="147">
        <v>0</v>
      </c>
      <c r="U3329" s="147" t="s">
        <v>1337</v>
      </c>
      <c r="V3329" s="147" t="s">
        <v>3327</v>
      </c>
    </row>
    <row r="3330" spans="16:22" x14ac:dyDescent="0.25">
      <c r="P3330" s="147" t="s">
        <v>830</v>
      </c>
      <c r="Q3330" s="147">
        <v>199</v>
      </c>
      <c r="R3330" s="147"/>
      <c r="S3330" s="147" t="s">
        <v>1338</v>
      </c>
      <c r="T3330" s="147">
        <v>0</v>
      </c>
      <c r="U3330" s="147" t="s">
        <v>1339</v>
      </c>
      <c r="V3330" s="147" t="s">
        <v>3327</v>
      </c>
    </row>
    <row r="3331" spans="16:22" x14ac:dyDescent="0.25">
      <c r="P3331" s="147" t="s">
        <v>830</v>
      </c>
      <c r="Q3331" s="147">
        <v>199</v>
      </c>
      <c r="R3331" s="147"/>
      <c r="S3331" s="147" t="s">
        <v>1340</v>
      </c>
      <c r="T3331" s="147">
        <v>0</v>
      </c>
      <c r="U3331" s="147" t="s">
        <v>1341</v>
      </c>
      <c r="V3331" s="147" t="s">
        <v>3327</v>
      </c>
    </row>
    <row r="3332" spans="16:22" x14ac:dyDescent="0.25">
      <c r="P3332" s="147" t="s">
        <v>830</v>
      </c>
      <c r="Q3332" s="147">
        <v>199</v>
      </c>
      <c r="R3332" s="147"/>
      <c r="S3332" s="147" t="s">
        <v>1342</v>
      </c>
      <c r="T3332" s="147">
        <v>0</v>
      </c>
      <c r="U3332" s="147" t="s">
        <v>1343</v>
      </c>
      <c r="V3332" s="147" t="s">
        <v>3327</v>
      </c>
    </row>
    <row r="3333" spans="16:22" x14ac:dyDescent="0.25">
      <c r="P3333" s="147" t="s">
        <v>830</v>
      </c>
      <c r="Q3333" s="147">
        <v>199</v>
      </c>
      <c r="R3333" s="147"/>
      <c r="S3333" s="147" t="s">
        <v>1344</v>
      </c>
      <c r="T3333" s="147">
        <v>0</v>
      </c>
      <c r="U3333" s="147" t="s">
        <v>1345</v>
      </c>
      <c r="V3333" s="147" t="s">
        <v>3327</v>
      </c>
    </row>
    <row r="3334" spans="16:22" x14ac:dyDescent="0.25">
      <c r="P3334" s="147" t="s">
        <v>830</v>
      </c>
      <c r="Q3334" s="147">
        <v>199</v>
      </c>
      <c r="R3334" s="147"/>
      <c r="S3334" s="147" t="s">
        <v>1346</v>
      </c>
      <c r="T3334" s="147">
        <v>0</v>
      </c>
      <c r="U3334" s="147" t="s">
        <v>1347</v>
      </c>
      <c r="V3334" s="147" t="s">
        <v>3327</v>
      </c>
    </row>
    <row r="3335" spans="16:22" x14ac:dyDescent="0.25">
      <c r="P3335" s="147" t="s">
        <v>830</v>
      </c>
      <c r="Q3335" s="147">
        <v>199</v>
      </c>
      <c r="R3335" s="147"/>
      <c r="S3335" s="147" t="s">
        <v>1348</v>
      </c>
      <c r="T3335" s="147">
        <v>0</v>
      </c>
      <c r="U3335" s="147" t="s">
        <v>1349</v>
      </c>
      <c r="V3335" s="147" t="s">
        <v>3327</v>
      </c>
    </row>
    <row r="3336" spans="16:22" x14ac:dyDescent="0.25">
      <c r="P3336" s="147" t="s">
        <v>830</v>
      </c>
      <c r="Q3336" s="147">
        <v>199</v>
      </c>
      <c r="R3336" s="147"/>
      <c r="S3336" s="147" t="s">
        <v>1350</v>
      </c>
      <c r="T3336" s="147">
        <v>0</v>
      </c>
      <c r="U3336" s="147" t="s">
        <v>1351</v>
      </c>
      <c r="V3336" s="147" t="s">
        <v>3327</v>
      </c>
    </row>
    <row r="3337" spans="16:22" x14ac:dyDescent="0.25">
      <c r="P3337" s="147" t="s">
        <v>830</v>
      </c>
      <c r="Q3337" s="147">
        <v>199</v>
      </c>
      <c r="R3337" s="147"/>
      <c r="S3337" s="147" t="s">
        <v>1352</v>
      </c>
      <c r="T3337" s="147">
        <v>0</v>
      </c>
      <c r="U3337" s="147" t="s">
        <v>1353</v>
      </c>
      <c r="V3337" s="147" t="s">
        <v>3327</v>
      </c>
    </row>
    <row r="3338" spans="16:22" x14ac:dyDescent="0.25">
      <c r="P3338" s="147" t="s">
        <v>830</v>
      </c>
      <c r="Q3338" s="147">
        <v>199</v>
      </c>
      <c r="R3338" s="147"/>
      <c r="S3338" s="147" t="s">
        <v>1354</v>
      </c>
      <c r="T3338" s="147">
        <v>0</v>
      </c>
      <c r="U3338" s="147" t="s">
        <v>1355</v>
      </c>
      <c r="V3338" s="147" t="s">
        <v>3327</v>
      </c>
    </row>
    <row r="3339" spans="16:22" x14ac:dyDescent="0.25">
      <c r="P3339" s="147" t="s">
        <v>830</v>
      </c>
      <c r="Q3339" s="147">
        <v>199</v>
      </c>
      <c r="R3339" s="147"/>
      <c r="S3339" s="147" t="s">
        <v>1356</v>
      </c>
      <c r="T3339" s="147">
        <v>0</v>
      </c>
      <c r="U3339" s="147" t="s">
        <v>1357</v>
      </c>
      <c r="V3339" s="147" t="s">
        <v>3327</v>
      </c>
    </row>
    <row r="3340" spans="16:22" x14ac:dyDescent="0.25">
      <c r="P3340" s="147" t="s">
        <v>830</v>
      </c>
      <c r="Q3340" s="147">
        <v>199</v>
      </c>
      <c r="R3340" s="147"/>
      <c r="S3340" s="147" t="s">
        <v>3340</v>
      </c>
      <c r="T3340" s="147">
        <v>0</v>
      </c>
      <c r="U3340" s="147" t="s">
        <v>3341</v>
      </c>
      <c r="V3340" s="147" t="s">
        <v>3327</v>
      </c>
    </row>
    <row r="3341" spans="16:22" x14ac:dyDescent="0.25">
      <c r="P3341" s="147" t="s">
        <v>830</v>
      </c>
      <c r="Q3341" s="147">
        <v>199</v>
      </c>
      <c r="R3341" s="147"/>
      <c r="S3341" s="147" t="s">
        <v>1358</v>
      </c>
      <c r="T3341" s="147">
        <v>0</v>
      </c>
      <c r="U3341" s="147" t="s">
        <v>1359</v>
      </c>
      <c r="V3341" s="147" t="s">
        <v>3327</v>
      </c>
    </row>
    <row r="3342" spans="16:22" x14ac:dyDescent="0.25">
      <c r="P3342" s="147" t="s">
        <v>830</v>
      </c>
      <c r="Q3342" s="147">
        <v>199</v>
      </c>
      <c r="R3342" s="147"/>
      <c r="S3342" s="147" t="s">
        <v>2321</v>
      </c>
      <c r="T3342" s="147">
        <v>0</v>
      </c>
      <c r="U3342" s="147" t="s">
        <v>2322</v>
      </c>
      <c r="V3342" s="147" t="s">
        <v>3327</v>
      </c>
    </row>
    <row r="3343" spans="16:22" x14ac:dyDescent="0.25">
      <c r="P3343" s="147" t="s">
        <v>830</v>
      </c>
      <c r="Q3343" s="147">
        <v>199</v>
      </c>
      <c r="R3343" s="147"/>
      <c r="S3343" s="147" t="s">
        <v>3342</v>
      </c>
      <c r="T3343" s="147">
        <v>0</v>
      </c>
      <c r="U3343" s="147" t="s">
        <v>3343</v>
      </c>
      <c r="V3343" s="147" t="s">
        <v>3327</v>
      </c>
    </row>
    <row r="3344" spans="16:22" x14ac:dyDescent="0.25">
      <c r="P3344" s="147" t="s">
        <v>830</v>
      </c>
      <c r="Q3344" s="147">
        <v>199</v>
      </c>
      <c r="R3344" s="147"/>
      <c r="S3344" s="147" t="s">
        <v>1360</v>
      </c>
      <c r="T3344" s="147">
        <v>0</v>
      </c>
      <c r="U3344" s="147" t="s">
        <v>1361</v>
      </c>
      <c r="V3344" s="147" t="s">
        <v>3327</v>
      </c>
    </row>
    <row r="3345" spans="16:22" x14ac:dyDescent="0.25">
      <c r="P3345" s="147" t="s">
        <v>830</v>
      </c>
      <c r="Q3345" s="147">
        <v>199</v>
      </c>
      <c r="R3345" s="147"/>
      <c r="S3345" s="147" t="s">
        <v>3344</v>
      </c>
      <c r="T3345" s="147">
        <v>0</v>
      </c>
      <c r="U3345" s="147" t="s">
        <v>3345</v>
      </c>
      <c r="V3345" s="147" t="s">
        <v>3327</v>
      </c>
    </row>
    <row r="3346" spans="16:22" x14ac:dyDescent="0.25">
      <c r="P3346" s="147" t="s">
        <v>830</v>
      </c>
      <c r="Q3346" s="147">
        <v>199</v>
      </c>
      <c r="R3346" s="147"/>
      <c r="S3346" s="147" t="s">
        <v>1368</v>
      </c>
      <c r="T3346" s="147">
        <v>0</v>
      </c>
      <c r="U3346" s="147" t="s">
        <v>1369</v>
      </c>
      <c r="V3346" s="147" t="s">
        <v>3327</v>
      </c>
    </row>
    <row r="3347" spans="16:22" x14ac:dyDescent="0.25">
      <c r="P3347" s="147" t="s">
        <v>830</v>
      </c>
      <c r="Q3347" s="147">
        <v>199</v>
      </c>
      <c r="R3347" s="147"/>
      <c r="S3347" s="147" t="s">
        <v>1370</v>
      </c>
      <c r="T3347" s="147">
        <v>0</v>
      </c>
      <c r="U3347" s="147" t="s">
        <v>1371</v>
      </c>
      <c r="V3347" s="147" t="s">
        <v>3327</v>
      </c>
    </row>
    <row r="3348" spans="16:22" x14ac:dyDescent="0.25">
      <c r="P3348" s="147" t="s">
        <v>830</v>
      </c>
      <c r="Q3348" s="147">
        <v>199</v>
      </c>
      <c r="R3348" s="147"/>
      <c r="S3348" s="147" t="s">
        <v>1372</v>
      </c>
      <c r="T3348" s="147">
        <v>0</v>
      </c>
      <c r="U3348" s="147" t="s">
        <v>1373</v>
      </c>
      <c r="V3348" s="147" t="s">
        <v>3327</v>
      </c>
    </row>
    <row r="3349" spans="16:22" x14ac:dyDescent="0.25">
      <c r="P3349" s="147" t="s">
        <v>830</v>
      </c>
      <c r="Q3349" s="147">
        <v>199</v>
      </c>
      <c r="R3349" s="147"/>
      <c r="S3349" s="147" t="s">
        <v>1374</v>
      </c>
      <c r="T3349" s="147">
        <v>0</v>
      </c>
      <c r="U3349" s="147" t="s">
        <v>1375</v>
      </c>
      <c r="V3349" s="147" t="s">
        <v>3327</v>
      </c>
    </row>
    <row r="3350" spans="16:22" x14ac:dyDescent="0.25">
      <c r="P3350" s="147" t="s">
        <v>830</v>
      </c>
      <c r="Q3350" s="147">
        <v>199</v>
      </c>
      <c r="R3350" s="147"/>
      <c r="S3350" s="147" t="s">
        <v>1376</v>
      </c>
      <c r="T3350" s="147">
        <v>0</v>
      </c>
      <c r="U3350" s="147" t="s">
        <v>1377</v>
      </c>
      <c r="V3350" s="147" t="s">
        <v>3327</v>
      </c>
    </row>
    <row r="3351" spans="16:22" x14ac:dyDescent="0.25">
      <c r="P3351" s="147" t="s">
        <v>830</v>
      </c>
      <c r="Q3351" s="147">
        <v>199</v>
      </c>
      <c r="R3351" s="147"/>
      <c r="S3351" s="147" t="s">
        <v>1378</v>
      </c>
      <c r="T3351" s="147">
        <v>0</v>
      </c>
      <c r="U3351" s="147" t="s">
        <v>1379</v>
      </c>
      <c r="V3351" s="147" t="s">
        <v>3327</v>
      </c>
    </row>
    <row r="3352" spans="16:22" x14ac:dyDescent="0.25">
      <c r="P3352" s="147" t="s">
        <v>830</v>
      </c>
      <c r="Q3352" s="147">
        <v>199</v>
      </c>
      <c r="R3352" s="147"/>
      <c r="S3352" s="147" t="s">
        <v>1380</v>
      </c>
      <c r="T3352" s="147">
        <v>0</v>
      </c>
      <c r="U3352" s="147" t="s">
        <v>1381</v>
      </c>
      <c r="V3352" s="147" t="s">
        <v>3327</v>
      </c>
    </row>
    <row r="3353" spans="16:22" x14ac:dyDescent="0.25">
      <c r="P3353" s="147" t="s">
        <v>830</v>
      </c>
      <c r="Q3353" s="147">
        <v>199</v>
      </c>
      <c r="R3353" s="147"/>
      <c r="S3353" s="147" t="s">
        <v>1382</v>
      </c>
      <c r="T3353" s="147">
        <v>0</v>
      </c>
      <c r="U3353" s="147" t="s">
        <v>1383</v>
      </c>
      <c r="V3353" s="147" t="s">
        <v>3327</v>
      </c>
    </row>
    <row r="3354" spans="16:22" x14ac:dyDescent="0.25">
      <c r="P3354" s="147" t="s">
        <v>830</v>
      </c>
      <c r="Q3354" s="147">
        <v>199</v>
      </c>
      <c r="R3354" s="147"/>
      <c r="S3354" s="147" t="s">
        <v>1384</v>
      </c>
      <c r="T3354" s="147">
        <v>0</v>
      </c>
      <c r="U3354" s="147" t="s">
        <v>1385</v>
      </c>
      <c r="V3354" s="147" t="s">
        <v>3327</v>
      </c>
    </row>
    <row r="3355" spans="16:22" x14ac:dyDescent="0.25">
      <c r="P3355" s="147" t="s">
        <v>830</v>
      </c>
      <c r="Q3355" s="147">
        <v>199</v>
      </c>
      <c r="R3355" s="147"/>
      <c r="S3355" s="147" t="s">
        <v>1386</v>
      </c>
      <c r="T3355" s="147">
        <v>0</v>
      </c>
      <c r="U3355" s="147" t="s">
        <v>1387</v>
      </c>
      <c r="V3355" s="147" t="s">
        <v>3327</v>
      </c>
    </row>
    <row r="3356" spans="16:22" x14ac:dyDescent="0.25">
      <c r="P3356" s="147" t="s">
        <v>830</v>
      </c>
      <c r="Q3356" s="147">
        <v>199</v>
      </c>
      <c r="R3356" s="147"/>
      <c r="S3356" s="147" t="s">
        <v>1388</v>
      </c>
      <c r="T3356" s="147">
        <v>0</v>
      </c>
      <c r="U3356" s="147" t="s">
        <v>1389</v>
      </c>
      <c r="V3356" s="147" t="s">
        <v>3327</v>
      </c>
    </row>
    <row r="3357" spans="16:22" x14ac:dyDescent="0.25">
      <c r="P3357" s="147" t="s">
        <v>830</v>
      </c>
      <c r="Q3357" s="147">
        <v>199</v>
      </c>
      <c r="R3357" s="147"/>
      <c r="S3357" s="147" t="s">
        <v>1390</v>
      </c>
      <c r="T3357" s="147">
        <v>0</v>
      </c>
      <c r="U3357" s="147" t="s">
        <v>1391</v>
      </c>
      <c r="V3357" s="147" t="s">
        <v>3327</v>
      </c>
    </row>
    <row r="3358" spans="16:22" x14ac:dyDescent="0.25">
      <c r="P3358" s="147" t="s">
        <v>830</v>
      </c>
      <c r="Q3358" s="147">
        <v>199</v>
      </c>
      <c r="R3358" s="147"/>
      <c r="S3358" s="147" t="s">
        <v>1392</v>
      </c>
      <c r="T3358" s="147">
        <v>0</v>
      </c>
      <c r="U3358" s="147" t="s">
        <v>1393</v>
      </c>
      <c r="V3358" s="147" t="s">
        <v>3327</v>
      </c>
    </row>
    <row r="3359" spans="16:22" x14ac:dyDescent="0.25">
      <c r="P3359" s="147" t="s">
        <v>830</v>
      </c>
      <c r="Q3359" s="147">
        <v>199</v>
      </c>
      <c r="R3359" s="147"/>
      <c r="S3359" s="147" t="s">
        <v>1394</v>
      </c>
      <c r="T3359" s="147">
        <v>0</v>
      </c>
      <c r="U3359" s="147" t="s">
        <v>1395</v>
      </c>
      <c r="V3359" s="147" t="s">
        <v>3327</v>
      </c>
    </row>
    <row r="3360" spans="16:22" x14ac:dyDescent="0.25">
      <c r="P3360" s="147" t="s">
        <v>830</v>
      </c>
      <c r="Q3360" s="147">
        <v>199</v>
      </c>
      <c r="R3360" s="147"/>
      <c r="S3360" s="147" t="s">
        <v>1396</v>
      </c>
      <c r="T3360" s="147">
        <v>0</v>
      </c>
      <c r="U3360" s="147" t="s">
        <v>1397</v>
      </c>
      <c r="V3360" s="147" t="s">
        <v>3327</v>
      </c>
    </row>
    <row r="3361" spans="16:22" x14ac:dyDescent="0.25">
      <c r="P3361" s="147" t="s">
        <v>830</v>
      </c>
      <c r="Q3361" s="147">
        <v>199</v>
      </c>
      <c r="R3361" s="147"/>
      <c r="S3361" s="147" t="s">
        <v>1398</v>
      </c>
      <c r="T3361" s="147">
        <v>0</v>
      </c>
      <c r="U3361" s="147" t="s">
        <v>1399</v>
      </c>
      <c r="V3361" s="147" t="s">
        <v>3327</v>
      </c>
    </row>
    <row r="3362" spans="16:22" x14ac:dyDescent="0.25">
      <c r="P3362" s="147" t="s">
        <v>830</v>
      </c>
      <c r="Q3362" s="147">
        <v>199</v>
      </c>
      <c r="R3362" s="147"/>
      <c r="S3362" s="147" t="s">
        <v>1400</v>
      </c>
      <c r="T3362" s="147">
        <v>0</v>
      </c>
      <c r="U3362" s="147" t="s">
        <v>1401</v>
      </c>
      <c r="V3362" s="147" t="s">
        <v>3327</v>
      </c>
    </row>
    <row r="3363" spans="16:22" x14ac:dyDescent="0.25">
      <c r="P3363" s="147" t="s">
        <v>830</v>
      </c>
      <c r="Q3363" s="147">
        <v>199</v>
      </c>
      <c r="R3363" s="147"/>
      <c r="S3363" s="147" t="s">
        <v>1402</v>
      </c>
      <c r="T3363" s="147">
        <v>0</v>
      </c>
      <c r="U3363" s="147" t="s">
        <v>1403</v>
      </c>
      <c r="V3363" s="147" t="s">
        <v>3327</v>
      </c>
    </row>
    <row r="3364" spans="16:22" x14ac:dyDescent="0.25">
      <c r="P3364" s="147" t="s">
        <v>830</v>
      </c>
      <c r="Q3364" s="147">
        <v>199</v>
      </c>
      <c r="R3364" s="147"/>
      <c r="S3364" s="147" t="s">
        <v>1404</v>
      </c>
      <c r="T3364" s="147">
        <v>0</v>
      </c>
      <c r="U3364" s="147" t="s">
        <v>1405</v>
      </c>
      <c r="V3364" s="147" t="s">
        <v>3327</v>
      </c>
    </row>
    <row r="3365" spans="16:22" x14ac:dyDescent="0.25">
      <c r="P3365" s="147" t="s">
        <v>830</v>
      </c>
      <c r="Q3365" s="147">
        <v>199</v>
      </c>
      <c r="R3365" s="147"/>
      <c r="S3365" s="147" t="s">
        <v>1406</v>
      </c>
      <c r="T3365" s="147">
        <v>0</v>
      </c>
      <c r="U3365" s="147" t="s">
        <v>1407</v>
      </c>
      <c r="V3365" s="147" t="s">
        <v>3327</v>
      </c>
    </row>
    <row r="3366" spans="16:22" x14ac:dyDescent="0.25">
      <c r="P3366" s="147" t="s">
        <v>830</v>
      </c>
      <c r="Q3366" s="147">
        <v>199</v>
      </c>
      <c r="R3366" s="147"/>
      <c r="S3366" s="147" t="s">
        <v>1408</v>
      </c>
      <c r="T3366" s="147">
        <v>0</v>
      </c>
      <c r="U3366" s="147" t="s">
        <v>1409</v>
      </c>
      <c r="V3366" s="147" t="s">
        <v>3327</v>
      </c>
    </row>
    <row r="3367" spans="16:22" x14ac:dyDescent="0.25">
      <c r="P3367" s="147" t="s">
        <v>830</v>
      </c>
      <c r="Q3367" s="147">
        <v>199</v>
      </c>
      <c r="R3367" s="147"/>
      <c r="S3367" s="147" t="s">
        <v>1410</v>
      </c>
      <c r="T3367" s="147">
        <v>0</v>
      </c>
      <c r="U3367" s="147" t="s">
        <v>1411</v>
      </c>
      <c r="V3367" s="147" t="s">
        <v>3327</v>
      </c>
    </row>
    <row r="3368" spans="16:22" x14ac:dyDescent="0.25">
      <c r="P3368" s="147" t="s">
        <v>830</v>
      </c>
      <c r="Q3368" s="147">
        <v>199</v>
      </c>
      <c r="R3368" s="147"/>
      <c r="S3368" s="147" t="s">
        <v>1412</v>
      </c>
      <c r="T3368" s="147">
        <v>0</v>
      </c>
      <c r="U3368" s="147" t="s">
        <v>1413</v>
      </c>
      <c r="V3368" s="147" t="s">
        <v>3327</v>
      </c>
    </row>
    <row r="3369" spans="16:22" x14ac:dyDescent="0.25">
      <c r="P3369" s="147" t="s">
        <v>830</v>
      </c>
      <c r="Q3369" s="147">
        <v>199</v>
      </c>
      <c r="R3369" s="147"/>
      <c r="S3369" s="147" t="s">
        <v>1414</v>
      </c>
      <c r="T3369" s="147">
        <v>0</v>
      </c>
      <c r="U3369" s="147" t="s">
        <v>1415</v>
      </c>
      <c r="V3369" s="147" t="s">
        <v>3327</v>
      </c>
    </row>
    <row r="3370" spans="16:22" x14ac:dyDescent="0.25">
      <c r="P3370" s="147" t="s">
        <v>830</v>
      </c>
      <c r="Q3370" s="147">
        <v>199</v>
      </c>
      <c r="R3370" s="147"/>
      <c r="S3370" s="147" t="s">
        <v>1416</v>
      </c>
      <c r="T3370" s="147">
        <v>0</v>
      </c>
      <c r="U3370" s="147" t="s">
        <v>1417</v>
      </c>
      <c r="V3370" s="147" t="s">
        <v>3327</v>
      </c>
    </row>
    <row r="3371" spans="16:22" x14ac:dyDescent="0.25">
      <c r="P3371" s="147" t="s">
        <v>830</v>
      </c>
      <c r="Q3371" s="147">
        <v>199</v>
      </c>
      <c r="R3371" s="147"/>
      <c r="S3371" s="147" t="s">
        <v>1418</v>
      </c>
      <c r="T3371" s="147">
        <v>0</v>
      </c>
      <c r="U3371" s="147" t="s">
        <v>1419</v>
      </c>
      <c r="V3371" s="147" t="s">
        <v>3327</v>
      </c>
    </row>
    <row r="3372" spans="16:22" x14ac:dyDescent="0.25">
      <c r="P3372" s="147" t="s">
        <v>830</v>
      </c>
      <c r="Q3372" s="147">
        <v>199</v>
      </c>
      <c r="R3372" s="147"/>
      <c r="S3372" s="147" t="s">
        <v>1420</v>
      </c>
      <c r="T3372" s="147">
        <v>0</v>
      </c>
      <c r="U3372" s="147" t="s">
        <v>1421</v>
      </c>
      <c r="V3372" s="147" t="s">
        <v>3327</v>
      </c>
    </row>
    <row r="3373" spans="16:22" x14ac:dyDescent="0.25">
      <c r="P3373" s="147" t="s">
        <v>830</v>
      </c>
      <c r="Q3373" s="147">
        <v>199</v>
      </c>
      <c r="R3373" s="147"/>
      <c r="S3373" s="147" t="s">
        <v>1422</v>
      </c>
      <c r="T3373" s="147">
        <v>0</v>
      </c>
      <c r="U3373" s="147" t="s">
        <v>1423</v>
      </c>
      <c r="V3373" s="147" t="s">
        <v>3327</v>
      </c>
    </row>
    <row r="3374" spans="16:22" x14ac:dyDescent="0.25">
      <c r="P3374" s="147" t="s">
        <v>830</v>
      </c>
      <c r="Q3374" s="147">
        <v>199</v>
      </c>
      <c r="R3374" s="147"/>
      <c r="S3374" s="147" t="s">
        <v>1424</v>
      </c>
      <c r="T3374" s="147">
        <v>0</v>
      </c>
      <c r="U3374" s="147" t="s">
        <v>1425</v>
      </c>
      <c r="V3374" s="147" t="s">
        <v>3327</v>
      </c>
    </row>
    <row r="3375" spans="16:22" x14ac:dyDescent="0.25">
      <c r="P3375" s="147" t="s">
        <v>830</v>
      </c>
      <c r="Q3375" s="147">
        <v>199</v>
      </c>
      <c r="R3375" s="147"/>
      <c r="S3375" s="147" t="s">
        <v>1426</v>
      </c>
      <c r="T3375" s="147">
        <v>0</v>
      </c>
      <c r="U3375" s="147" t="s">
        <v>1427</v>
      </c>
      <c r="V3375" s="147" t="s">
        <v>3327</v>
      </c>
    </row>
    <row r="3376" spans="16:22" x14ac:dyDescent="0.25">
      <c r="P3376" s="147" t="s">
        <v>830</v>
      </c>
      <c r="Q3376" s="147">
        <v>199</v>
      </c>
      <c r="R3376" s="147"/>
      <c r="S3376" s="147" t="s">
        <v>1428</v>
      </c>
      <c r="T3376" s="147">
        <v>0</v>
      </c>
      <c r="U3376" s="147" t="s">
        <v>1429</v>
      </c>
      <c r="V3376" s="147" t="s">
        <v>3327</v>
      </c>
    </row>
    <row r="3377" spans="16:22" x14ac:dyDescent="0.25">
      <c r="P3377" s="147" t="s">
        <v>830</v>
      </c>
      <c r="Q3377" s="147">
        <v>199</v>
      </c>
      <c r="R3377" s="147"/>
      <c r="S3377" s="147" t="s">
        <v>1430</v>
      </c>
      <c r="T3377" s="147">
        <v>0</v>
      </c>
      <c r="U3377" s="147" t="s">
        <v>1431</v>
      </c>
      <c r="V3377" s="147" t="s">
        <v>3327</v>
      </c>
    </row>
    <row r="3378" spans="16:22" x14ac:dyDescent="0.25">
      <c r="P3378" s="147" t="s">
        <v>830</v>
      </c>
      <c r="Q3378" s="147">
        <v>199</v>
      </c>
      <c r="R3378" s="147"/>
      <c r="S3378" s="147" t="s">
        <v>1432</v>
      </c>
      <c r="T3378" s="147">
        <v>0</v>
      </c>
      <c r="U3378" s="147" t="s">
        <v>1433</v>
      </c>
      <c r="V3378" s="147" t="s">
        <v>3327</v>
      </c>
    </row>
    <row r="3379" spans="16:22" x14ac:dyDescent="0.25">
      <c r="P3379" s="147" t="s">
        <v>830</v>
      </c>
      <c r="Q3379" s="147">
        <v>199</v>
      </c>
      <c r="R3379" s="147"/>
      <c r="S3379" s="147" t="s">
        <v>1434</v>
      </c>
      <c r="T3379" s="147">
        <v>0</v>
      </c>
      <c r="U3379" s="147" t="s">
        <v>1435</v>
      </c>
      <c r="V3379" s="147" t="s">
        <v>3327</v>
      </c>
    </row>
    <row r="3380" spans="16:22" x14ac:dyDescent="0.25">
      <c r="P3380" s="147" t="s">
        <v>830</v>
      </c>
      <c r="Q3380" s="147">
        <v>199</v>
      </c>
      <c r="R3380" s="147"/>
      <c r="S3380" s="147" t="s">
        <v>1436</v>
      </c>
      <c r="T3380" s="147">
        <v>0</v>
      </c>
      <c r="U3380" s="147" t="s">
        <v>1437</v>
      </c>
      <c r="V3380" s="147" t="s">
        <v>3327</v>
      </c>
    </row>
    <row r="3381" spans="16:22" x14ac:dyDescent="0.25">
      <c r="P3381" s="147" t="s">
        <v>830</v>
      </c>
      <c r="Q3381" s="147">
        <v>199</v>
      </c>
      <c r="R3381" s="147"/>
      <c r="S3381" s="147" t="s">
        <v>1438</v>
      </c>
      <c r="T3381" s="147">
        <v>0</v>
      </c>
      <c r="U3381" s="147" t="s">
        <v>1439</v>
      </c>
      <c r="V3381" s="147" t="s">
        <v>3327</v>
      </c>
    </row>
    <row r="3382" spans="16:22" x14ac:dyDescent="0.25">
      <c r="P3382" s="147" t="s">
        <v>830</v>
      </c>
      <c r="Q3382" s="147">
        <v>199</v>
      </c>
      <c r="R3382" s="147"/>
      <c r="S3382" s="147" t="s">
        <v>2837</v>
      </c>
      <c r="T3382" s="147">
        <v>0</v>
      </c>
      <c r="U3382" s="147" t="s">
        <v>2838</v>
      </c>
      <c r="V3382" s="147" t="s">
        <v>3327</v>
      </c>
    </row>
    <row r="3383" spans="16:22" x14ac:dyDescent="0.25">
      <c r="P3383" s="147" t="s">
        <v>830</v>
      </c>
      <c r="Q3383" s="147">
        <v>199</v>
      </c>
      <c r="R3383" s="147"/>
      <c r="S3383" s="147" t="s">
        <v>2839</v>
      </c>
      <c r="T3383" s="147">
        <v>0</v>
      </c>
      <c r="U3383" s="147" t="s">
        <v>2840</v>
      </c>
      <c r="V3383" s="147" t="s">
        <v>3327</v>
      </c>
    </row>
    <row r="3384" spans="16:22" x14ac:dyDescent="0.25">
      <c r="P3384" s="147" t="s">
        <v>830</v>
      </c>
      <c r="Q3384" s="147">
        <v>199</v>
      </c>
      <c r="R3384" s="147"/>
      <c r="S3384" s="147" t="s">
        <v>1442</v>
      </c>
      <c r="T3384" s="147">
        <v>0</v>
      </c>
      <c r="U3384" s="147" t="s">
        <v>1443</v>
      </c>
      <c r="V3384" s="147" t="s">
        <v>3327</v>
      </c>
    </row>
    <row r="3385" spans="16:22" x14ac:dyDescent="0.25">
      <c r="P3385" s="147" t="s">
        <v>830</v>
      </c>
      <c r="Q3385" s="147">
        <v>199</v>
      </c>
      <c r="R3385" s="147"/>
      <c r="S3385" s="147" t="s">
        <v>1444</v>
      </c>
      <c r="T3385" s="147">
        <v>0</v>
      </c>
      <c r="U3385" s="147" t="s">
        <v>1445</v>
      </c>
      <c r="V3385" s="147" t="s">
        <v>3327</v>
      </c>
    </row>
    <row r="3386" spans="16:22" x14ac:dyDescent="0.25">
      <c r="P3386" s="147" t="s">
        <v>830</v>
      </c>
      <c r="Q3386" s="147">
        <v>199</v>
      </c>
      <c r="R3386" s="147"/>
      <c r="S3386" s="147" t="s">
        <v>3140</v>
      </c>
      <c r="T3386" s="147">
        <v>0</v>
      </c>
      <c r="U3386" s="147" t="s">
        <v>3141</v>
      </c>
      <c r="V3386" s="147" t="s">
        <v>3327</v>
      </c>
    </row>
    <row r="3387" spans="16:22" x14ac:dyDescent="0.25">
      <c r="P3387" s="147" t="s">
        <v>830</v>
      </c>
      <c r="Q3387" s="147">
        <v>199</v>
      </c>
      <c r="R3387" s="147"/>
      <c r="S3387" s="147" t="s">
        <v>3142</v>
      </c>
      <c r="T3387" s="147">
        <v>0</v>
      </c>
      <c r="U3387" s="147" t="s">
        <v>3143</v>
      </c>
      <c r="V3387" s="147" t="s">
        <v>3327</v>
      </c>
    </row>
    <row r="3388" spans="16:22" x14ac:dyDescent="0.25">
      <c r="P3388" s="147" t="s">
        <v>830</v>
      </c>
      <c r="Q3388" s="147">
        <v>199</v>
      </c>
      <c r="R3388" s="147"/>
      <c r="S3388" s="147" t="s">
        <v>3144</v>
      </c>
      <c r="T3388" s="147">
        <v>0</v>
      </c>
      <c r="U3388" s="147" t="s">
        <v>3145</v>
      </c>
      <c r="V3388" s="147" t="s">
        <v>3327</v>
      </c>
    </row>
    <row r="3389" spans="16:22" x14ac:dyDescent="0.25">
      <c r="P3389" s="147" t="s">
        <v>830</v>
      </c>
      <c r="Q3389" s="147">
        <v>199</v>
      </c>
      <c r="R3389" s="147"/>
      <c r="S3389" s="147" t="s">
        <v>3146</v>
      </c>
      <c r="T3389" s="147">
        <v>0</v>
      </c>
      <c r="U3389" s="147" t="s">
        <v>3147</v>
      </c>
      <c r="V3389" s="147" t="s">
        <v>3327</v>
      </c>
    </row>
    <row r="3390" spans="16:22" x14ac:dyDescent="0.25">
      <c r="P3390" s="147" t="s">
        <v>830</v>
      </c>
      <c r="Q3390" s="147">
        <v>199</v>
      </c>
      <c r="R3390" s="147"/>
      <c r="S3390" s="147" t="s">
        <v>1460</v>
      </c>
      <c r="T3390" s="147">
        <v>0</v>
      </c>
      <c r="U3390" s="147" t="s">
        <v>1461</v>
      </c>
      <c r="V3390" s="147" t="s">
        <v>3327</v>
      </c>
    </row>
    <row r="3391" spans="16:22" x14ac:dyDescent="0.25">
      <c r="P3391" s="147" t="s">
        <v>830</v>
      </c>
      <c r="Q3391" s="147">
        <v>199</v>
      </c>
      <c r="R3391" s="147"/>
      <c r="S3391" s="147" t="s">
        <v>1462</v>
      </c>
      <c r="T3391" s="147">
        <v>0</v>
      </c>
      <c r="U3391" s="147" t="s">
        <v>1463</v>
      </c>
      <c r="V3391" s="147" t="s">
        <v>3327</v>
      </c>
    </row>
    <row r="3392" spans="16:22" x14ac:dyDescent="0.25">
      <c r="P3392" s="147" t="s">
        <v>830</v>
      </c>
      <c r="Q3392" s="147">
        <v>199</v>
      </c>
      <c r="R3392" s="147"/>
      <c r="S3392" s="147" t="s">
        <v>1464</v>
      </c>
      <c r="T3392" s="147">
        <v>0</v>
      </c>
      <c r="U3392" s="147" t="s">
        <v>1465</v>
      </c>
      <c r="V3392" s="147" t="s">
        <v>3327</v>
      </c>
    </row>
    <row r="3393" spans="16:22" x14ac:dyDescent="0.25">
      <c r="P3393" s="147" t="s">
        <v>830</v>
      </c>
      <c r="Q3393" s="147">
        <v>199</v>
      </c>
      <c r="R3393" s="147"/>
      <c r="S3393" s="147" t="s">
        <v>1472</v>
      </c>
      <c r="T3393" s="147">
        <v>0</v>
      </c>
      <c r="U3393" s="147" t="s">
        <v>1473</v>
      </c>
      <c r="V3393" s="147" t="s">
        <v>3327</v>
      </c>
    </row>
    <row r="3394" spans="16:22" x14ac:dyDescent="0.25">
      <c r="P3394" s="147" t="s">
        <v>830</v>
      </c>
      <c r="Q3394" s="147">
        <v>199</v>
      </c>
      <c r="R3394" s="147"/>
      <c r="S3394" s="147" t="s">
        <v>2851</v>
      </c>
      <c r="T3394" s="147">
        <v>0</v>
      </c>
      <c r="U3394" s="147" t="s">
        <v>2852</v>
      </c>
      <c r="V3394" s="147" t="s">
        <v>3327</v>
      </c>
    </row>
    <row r="3395" spans="16:22" x14ac:dyDescent="0.25">
      <c r="P3395" s="147" t="s">
        <v>830</v>
      </c>
      <c r="Q3395" s="147">
        <v>199</v>
      </c>
      <c r="R3395" s="147"/>
      <c r="S3395" s="147" t="s">
        <v>2853</v>
      </c>
      <c r="T3395" s="147">
        <v>0</v>
      </c>
      <c r="U3395" s="147" t="s">
        <v>2854</v>
      </c>
      <c r="V3395" s="147" t="s">
        <v>3327</v>
      </c>
    </row>
    <row r="3396" spans="16:22" x14ac:dyDescent="0.25">
      <c r="P3396" s="147" t="s">
        <v>830</v>
      </c>
      <c r="Q3396" s="147">
        <v>199</v>
      </c>
      <c r="R3396" s="147"/>
      <c r="S3396" s="147" t="s">
        <v>2855</v>
      </c>
      <c r="T3396" s="147">
        <v>0</v>
      </c>
      <c r="U3396" s="147" t="s">
        <v>2856</v>
      </c>
      <c r="V3396" s="147" t="s">
        <v>3327</v>
      </c>
    </row>
    <row r="3397" spans="16:22" x14ac:dyDescent="0.25">
      <c r="P3397" s="147" t="s">
        <v>830</v>
      </c>
      <c r="Q3397" s="147">
        <v>199</v>
      </c>
      <c r="R3397" s="147"/>
      <c r="S3397" s="147" t="s">
        <v>1474</v>
      </c>
      <c r="T3397" s="147">
        <v>0</v>
      </c>
      <c r="U3397" s="147" t="s">
        <v>1475</v>
      </c>
      <c r="V3397" s="147" t="s">
        <v>3327</v>
      </c>
    </row>
    <row r="3398" spans="16:22" x14ac:dyDescent="0.25">
      <c r="P3398" s="147" t="s">
        <v>830</v>
      </c>
      <c r="Q3398" s="147">
        <v>199</v>
      </c>
      <c r="R3398" s="147"/>
      <c r="S3398" s="147" t="s">
        <v>1476</v>
      </c>
      <c r="T3398" s="147">
        <v>0</v>
      </c>
      <c r="U3398" s="147" t="s">
        <v>1477</v>
      </c>
      <c r="V3398" s="147" t="s">
        <v>3327</v>
      </c>
    </row>
    <row r="3399" spans="16:22" x14ac:dyDescent="0.25">
      <c r="P3399" s="147" t="s">
        <v>830</v>
      </c>
      <c r="Q3399" s="147">
        <v>199</v>
      </c>
      <c r="R3399" s="147"/>
      <c r="S3399" s="147" t="s">
        <v>1478</v>
      </c>
      <c r="T3399" s="147">
        <v>0</v>
      </c>
      <c r="U3399" s="147" t="s">
        <v>1479</v>
      </c>
      <c r="V3399" s="147" t="s">
        <v>3327</v>
      </c>
    </row>
    <row r="3400" spans="16:22" x14ac:dyDescent="0.25">
      <c r="P3400" s="147" t="s">
        <v>830</v>
      </c>
      <c r="Q3400" s="147">
        <v>199</v>
      </c>
      <c r="R3400" s="147"/>
      <c r="S3400" s="147" t="s">
        <v>1480</v>
      </c>
      <c r="T3400" s="147">
        <v>0</v>
      </c>
      <c r="U3400" s="147" t="s">
        <v>1481</v>
      </c>
      <c r="V3400" s="147" t="s">
        <v>3327</v>
      </c>
    </row>
    <row r="3401" spans="16:22" x14ac:dyDescent="0.25">
      <c r="P3401" s="147" t="s">
        <v>830</v>
      </c>
      <c r="Q3401" s="147">
        <v>199</v>
      </c>
      <c r="R3401" s="147"/>
      <c r="S3401" s="147" t="s">
        <v>1482</v>
      </c>
      <c r="T3401" s="147">
        <v>0</v>
      </c>
      <c r="U3401" s="147" t="s">
        <v>1483</v>
      </c>
      <c r="V3401" s="147" t="s">
        <v>3327</v>
      </c>
    </row>
    <row r="3402" spans="16:22" x14ac:dyDescent="0.25">
      <c r="P3402" s="147" t="s">
        <v>830</v>
      </c>
      <c r="Q3402" s="147">
        <v>199</v>
      </c>
      <c r="R3402" s="147"/>
      <c r="S3402" s="147" t="s">
        <v>1484</v>
      </c>
      <c r="T3402" s="147">
        <v>0</v>
      </c>
      <c r="U3402" s="147" t="s">
        <v>1485</v>
      </c>
      <c r="V3402" s="147" t="s">
        <v>3327</v>
      </c>
    </row>
    <row r="3403" spans="16:22" x14ac:dyDescent="0.25">
      <c r="P3403" s="147" t="s">
        <v>830</v>
      </c>
      <c r="Q3403" s="147">
        <v>199</v>
      </c>
      <c r="R3403" s="147"/>
      <c r="S3403" s="147" t="s">
        <v>3150</v>
      </c>
      <c r="T3403" s="147">
        <v>0</v>
      </c>
      <c r="U3403" s="147" t="s">
        <v>3151</v>
      </c>
      <c r="V3403" s="147" t="s">
        <v>3327</v>
      </c>
    </row>
    <row r="3404" spans="16:22" x14ac:dyDescent="0.25">
      <c r="P3404" s="147" t="s">
        <v>830</v>
      </c>
      <c r="Q3404" s="147">
        <v>199</v>
      </c>
      <c r="R3404" s="147"/>
      <c r="S3404" s="147" t="s">
        <v>1492</v>
      </c>
      <c r="T3404" s="147">
        <v>0</v>
      </c>
      <c r="U3404" s="147" t="s">
        <v>1493</v>
      </c>
      <c r="V3404" s="147" t="s">
        <v>3327</v>
      </c>
    </row>
    <row r="3405" spans="16:22" x14ac:dyDescent="0.25">
      <c r="P3405" s="147" t="s">
        <v>830</v>
      </c>
      <c r="Q3405" s="147">
        <v>199</v>
      </c>
      <c r="R3405" s="147"/>
      <c r="S3405" s="147" t="s">
        <v>2857</v>
      </c>
      <c r="T3405" s="147">
        <v>0</v>
      </c>
      <c r="U3405" s="147" t="s">
        <v>2858</v>
      </c>
      <c r="V3405" s="147" t="s">
        <v>3327</v>
      </c>
    </row>
    <row r="3406" spans="16:22" x14ac:dyDescent="0.25">
      <c r="P3406" s="147" t="s">
        <v>830</v>
      </c>
      <c r="Q3406" s="147">
        <v>199</v>
      </c>
      <c r="R3406" s="147"/>
      <c r="S3406" s="147" t="s">
        <v>1496</v>
      </c>
      <c r="T3406" s="147">
        <v>0</v>
      </c>
      <c r="U3406" s="147" t="s">
        <v>1497</v>
      </c>
      <c r="V3406" s="147" t="s">
        <v>3327</v>
      </c>
    </row>
    <row r="3407" spans="16:22" x14ac:dyDescent="0.25">
      <c r="P3407" s="147" t="s">
        <v>830</v>
      </c>
      <c r="Q3407" s="147">
        <v>199</v>
      </c>
      <c r="R3407" s="147"/>
      <c r="S3407" s="147" t="s">
        <v>3152</v>
      </c>
      <c r="T3407" s="147">
        <v>0</v>
      </c>
      <c r="U3407" s="147" t="s">
        <v>3153</v>
      </c>
      <c r="V3407" s="147" t="s">
        <v>3327</v>
      </c>
    </row>
    <row r="3408" spans="16:22" x14ac:dyDescent="0.25">
      <c r="P3408" s="147" t="s">
        <v>830</v>
      </c>
      <c r="Q3408" s="147">
        <v>199</v>
      </c>
      <c r="R3408" s="147"/>
      <c r="S3408" s="147" t="s">
        <v>2612</v>
      </c>
      <c r="T3408" s="147">
        <v>0</v>
      </c>
      <c r="U3408" s="147" t="s">
        <v>2613</v>
      </c>
      <c r="V3408" s="147" t="s">
        <v>3327</v>
      </c>
    </row>
    <row r="3409" spans="16:22" x14ac:dyDescent="0.25">
      <c r="P3409" s="147" t="s">
        <v>830</v>
      </c>
      <c r="Q3409" s="147">
        <v>199</v>
      </c>
      <c r="R3409" s="147"/>
      <c r="S3409" s="147" t="s">
        <v>2614</v>
      </c>
      <c r="T3409" s="147">
        <v>0</v>
      </c>
      <c r="U3409" s="147" t="s">
        <v>2615</v>
      </c>
      <c r="V3409" s="147" t="s">
        <v>3327</v>
      </c>
    </row>
    <row r="3410" spans="16:22" x14ac:dyDescent="0.25">
      <c r="P3410" s="147" t="s">
        <v>830</v>
      </c>
      <c r="Q3410" s="147">
        <v>199</v>
      </c>
      <c r="R3410" s="147"/>
      <c r="S3410" s="147" t="s">
        <v>3156</v>
      </c>
      <c r="T3410" s="147">
        <v>0</v>
      </c>
      <c r="U3410" s="147" t="s">
        <v>3157</v>
      </c>
      <c r="V3410" s="147" t="s">
        <v>3327</v>
      </c>
    </row>
    <row r="3411" spans="16:22" x14ac:dyDescent="0.25">
      <c r="P3411" s="147" t="s">
        <v>830</v>
      </c>
      <c r="Q3411" s="147">
        <v>199</v>
      </c>
      <c r="R3411" s="147"/>
      <c r="S3411" s="147" t="s">
        <v>1506</v>
      </c>
      <c r="T3411" s="147">
        <v>0</v>
      </c>
      <c r="U3411" s="147" t="s">
        <v>1507</v>
      </c>
      <c r="V3411" s="147" t="s">
        <v>3327</v>
      </c>
    </row>
    <row r="3412" spans="16:22" x14ac:dyDescent="0.25">
      <c r="P3412" s="147" t="s">
        <v>830</v>
      </c>
      <c r="Q3412" s="147">
        <v>199</v>
      </c>
      <c r="R3412" s="147"/>
      <c r="S3412" s="147" t="s">
        <v>2616</v>
      </c>
      <c r="T3412" s="147">
        <v>0</v>
      </c>
      <c r="U3412" s="147" t="s">
        <v>2617</v>
      </c>
      <c r="V3412" s="147" t="s">
        <v>3327</v>
      </c>
    </row>
    <row r="3413" spans="16:22" x14ac:dyDescent="0.25">
      <c r="P3413" s="147" t="s">
        <v>830</v>
      </c>
      <c r="Q3413" s="147">
        <v>199</v>
      </c>
      <c r="R3413" s="147"/>
      <c r="S3413" s="147" t="s">
        <v>1508</v>
      </c>
      <c r="T3413" s="147">
        <v>0</v>
      </c>
      <c r="U3413" s="147" t="s">
        <v>1509</v>
      </c>
      <c r="V3413" s="147" t="s">
        <v>3327</v>
      </c>
    </row>
    <row r="3414" spans="16:22" x14ac:dyDescent="0.25">
      <c r="P3414" s="147" t="s">
        <v>830</v>
      </c>
      <c r="Q3414" s="147">
        <v>199</v>
      </c>
      <c r="R3414" s="147"/>
      <c r="S3414" s="147" t="s">
        <v>3346</v>
      </c>
      <c r="T3414" s="147">
        <v>0</v>
      </c>
      <c r="U3414" s="147" t="s">
        <v>3347</v>
      </c>
      <c r="V3414" s="147" t="s">
        <v>3327</v>
      </c>
    </row>
    <row r="3415" spans="16:22" x14ac:dyDescent="0.25">
      <c r="P3415" s="147" t="s">
        <v>830</v>
      </c>
      <c r="Q3415" s="147">
        <v>199</v>
      </c>
      <c r="R3415" s="147"/>
      <c r="S3415" s="147" t="s">
        <v>2859</v>
      </c>
      <c r="T3415" s="147">
        <v>0</v>
      </c>
      <c r="U3415" s="147" t="s">
        <v>2860</v>
      </c>
      <c r="V3415" s="147" t="s">
        <v>3327</v>
      </c>
    </row>
    <row r="3416" spans="16:22" x14ac:dyDescent="0.25">
      <c r="P3416" s="147" t="s">
        <v>830</v>
      </c>
      <c r="Q3416" s="147">
        <v>199</v>
      </c>
      <c r="R3416" s="147"/>
      <c r="S3416" s="147" t="s">
        <v>3348</v>
      </c>
      <c r="T3416" s="147">
        <v>0</v>
      </c>
      <c r="U3416" s="147" t="s">
        <v>3349</v>
      </c>
      <c r="V3416" s="147" t="s">
        <v>3327</v>
      </c>
    </row>
    <row r="3417" spans="16:22" x14ac:dyDescent="0.25">
      <c r="P3417" s="147" t="s">
        <v>830</v>
      </c>
      <c r="Q3417" s="147">
        <v>199</v>
      </c>
      <c r="R3417" s="147"/>
      <c r="S3417" s="147" t="s">
        <v>3158</v>
      </c>
      <c r="T3417" s="147">
        <v>0</v>
      </c>
      <c r="U3417" s="147" t="s">
        <v>3159</v>
      </c>
      <c r="V3417" s="147" t="s">
        <v>3327</v>
      </c>
    </row>
    <row r="3418" spans="16:22" x14ac:dyDescent="0.25">
      <c r="P3418" s="147" t="s">
        <v>830</v>
      </c>
      <c r="Q3418" s="147">
        <v>199</v>
      </c>
      <c r="R3418" s="147"/>
      <c r="S3418" s="147" t="s">
        <v>3160</v>
      </c>
      <c r="T3418" s="147">
        <v>0</v>
      </c>
      <c r="U3418" s="147" t="s">
        <v>3161</v>
      </c>
      <c r="V3418" s="147" t="s">
        <v>3327</v>
      </c>
    </row>
    <row r="3419" spans="16:22" x14ac:dyDescent="0.25">
      <c r="P3419" s="147" t="s">
        <v>830</v>
      </c>
      <c r="Q3419" s="147">
        <v>199</v>
      </c>
      <c r="R3419" s="147"/>
      <c r="S3419" s="147" t="s">
        <v>3162</v>
      </c>
      <c r="T3419" s="147">
        <v>0</v>
      </c>
      <c r="U3419" s="147" t="s">
        <v>3163</v>
      </c>
      <c r="V3419" s="147" t="s">
        <v>3327</v>
      </c>
    </row>
    <row r="3420" spans="16:22" x14ac:dyDescent="0.25">
      <c r="P3420" s="147" t="s">
        <v>830</v>
      </c>
      <c r="Q3420" s="147">
        <v>199</v>
      </c>
      <c r="R3420" s="147"/>
      <c r="S3420" s="147" t="s">
        <v>3164</v>
      </c>
      <c r="T3420" s="147">
        <v>0</v>
      </c>
      <c r="U3420" s="147" t="s">
        <v>3165</v>
      </c>
      <c r="V3420" s="147" t="s">
        <v>3327</v>
      </c>
    </row>
    <row r="3421" spans="16:22" x14ac:dyDescent="0.25">
      <c r="P3421" s="147" t="s">
        <v>830</v>
      </c>
      <c r="Q3421" s="147">
        <v>199</v>
      </c>
      <c r="R3421" s="147"/>
      <c r="S3421" s="147" t="s">
        <v>2622</v>
      </c>
      <c r="T3421" s="147">
        <v>0</v>
      </c>
      <c r="U3421" s="147" t="s">
        <v>2623</v>
      </c>
      <c r="V3421" s="147" t="s">
        <v>3327</v>
      </c>
    </row>
    <row r="3422" spans="16:22" x14ac:dyDescent="0.25">
      <c r="P3422" s="147" t="s">
        <v>830</v>
      </c>
      <c r="Q3422" s="147">
        <v>199</v>
      </c>
      <c r="R3422" s="147"/>
      <c r="S3422" s="147" t="s">
        <v>3166</v>
      </c>
      <c r="T3422" s="147">
        <v>0</v>
      </c>
      <c r="U3422" s="147" t="s">
        <v>3167</v>
      </c>
      <c r="V3422" s="147" t="s">
        <v>3327</v>
      </c>
    </row>
    <row r="3423" spans="16:22" x14ac:dyDescent="0.25">
      <c r="P3423" s="147" t="s">
        <v>830</v>
      </c>
      <c r="Q3423" s="147">
        <v>199</v>
      </c>
      <c r="R3423" s="147"/>
      <c r="S3423" s="147" t="s">
        <v>1518</v>
      </c>
      <c r="T3423" s="147">
        <v>0</v>
      </c>
      <c r="U3423" s="147" t="s">
        <v>1519</v>
      </c>
      <c r="V3423" s="147" t="s">
        <v>3327</v>
      </c>
    </row>
    <row r="3424" spans="16:22" x14ac:dyDescent="0.25">
      <c r="P3424" s="147" t="s">
        <v>830</v>
      </c>
      <c r="Q3424" s="147">
        <v>199</v>
      </c>
      <c r="R3424" s="147"/>
      <c r="S3424" s="147" t="s">
        <v>2333</v>
      </c>
      <c r="T3424" s="147">
        <v>0</v>
      </c>
      <c r="U3424" s="147" t="s">
        <v>2334</v>
      </c>
      <c r="V3424" s="147" t="s">
        <v>3327</v>
      </c>
    </row>
    <row r="3425" spans="16:22" x14ac:dyDescent="0.25">
      <c r="P3425" s="147" t="s">
        <v>830</v>
      </c>
      <c r="Q3425" s="147">
        <v>199</v>
      </c>
      <c r="R3425" s="147"/>
      <c r="S3425" s="147" t="s">
        <v>1524</v>
      </c>
      <c r="T3425" s="147">
        <v>0</v>
      </c>
      <c r="U3425" s="147" t="s">
        <v>1525</v>
      </c>
      <c r="V3425" s="147" t="s">
        <v>3327</v>
      </c>
    </row>
    <row r="3426" spans="16:22" x14ac:dyDescent="0.25">
      <c r="P3426" s="147" t="s">
        <v>830</v>
      </c>
      <c r="Q3426" s="147">
        <v>199</v>
      </c>
      <c r="R3426" s="147"/>
      <c r="S3426" s="147" t="s">
        <v>2624</v>
      </c>
      <c r="T3426" s="147">
        <v>0</v>
      </c>
      <c r="U3426" s="147" t="s">
        <v>2625</v>
      </c>
      <c r="V3426" s="147" t="s">
        <v>3327</v>
      </c>
    </row>
    <row r="3427" spans="16:22" x14ac:dyDescent="0.25">
      <c r="P3427" s="147" t="s">
        <v>830</v>
      </c>
      <c r="Q3427" s="147">
        <v>199</v>
      </c>
      <c r="R3427" s="147"/>
      <c r="S3427" s="147" t="s">
        <v>2626</v>
      </c>
      <c r="T3427" s="147">
        <v>0</v>
      </c>
      <c r="U3427" s="147" t="s">
        <v>2627</v>
      </c>
      <c r="V3427" s="147" t="s">
        <v>3327</v>
      </c>
    </row>
    <row r="3428" spans="16:22" x14ac:dyDescent="0.25">
      <c r="P3428" s="147" t="s">
        <v>830</v>
      </c>
      <c r="Q3428" s="147">
        <v>199</v>
      </c>
      <c r="R3428" s="147"/>
      <c r="S3428" s="147" t="s">
        <v>2630</v>
      </c>
      <c r="T3428" s="147">
        <v>0</v>
      </c>
      <c r="U3428" s="147" t="s">
        <v>2631</v>
      </c>
      <c r="V3428" s="147" t="s">
        <v>3327</v>
      </c>
    </row>
    <row r="3429" spans="16:22" x14ac:dyDescent="0.25">
      <c r="P3429" s="147" t="s">
        <v>830</v>
      </c>
      <c r="Q3429" s="147">
        <v>199</v>
      </c>
      <c r="R3429" s="147"/>
      <c r="S3429" s="147" t="s">
        <v>2632</v>
      </c>
      <c r="T3429" s="147">
        <v>0</v>
      </c>
      <c r="U3429" s="147" t="s">
        <v>2633</v>
      </c>
      <c r="V3429" s="147" t="s">
        <v>3327</v>
      </c>
    </row>
    <row r="3430" spans="16:22" x14ac:dyDescent="0.25">
      <c r="P3430" s="147" t="s">
        <v>830</v>
      </c>
      <c r="Q3430" s="147">
        <v>199</v>
      </c>
      <c r="R3430" s="147"/>
      <c r="S3430" s="147" t="s">
        <v>3350</v>
      </c>
      <c r="T3430" s="147">
        <v>0</v>
      </c>
      <c r="U3430" s="147" t="s">
        <v>3351</v>
      </c>
      <c r="V3430" s="147" t="s">
        <v>3327</v>
      </c>
    </row>
    <row r="3431" spans="16:22" x14ac:dyDescent="0.25">
      <c r="P3431" s="147" t="s">
        <v>830</v>
      </c>
      <c r="Q3431" s="147">
        <v>199</v>
      </c>
      <c r="R3431" s="147"/>
      <c r="S3431" s="147" t="s">
        <v>1538</v>
      </c>
      <c r="T3431" s="147">
        <v>0</v>
      </c>
      <c r="U3431" s="147" t="s">
        <v>1539</v>
      </c>
      <c r="V3431" s="147" t="s">
        <v>3327</v>
      </c>
    </row>
    <row r="3432" spans="16:22" x14ac:dyDescent="0.25">
      <c r="P3432" s="147" t="s">
        <v>830</v>
      </c>
      <c r="Q3432" s="147">
        <v>199</v>
      </c>
      <c r="R3432" s="147"/>
      <c r="S3432" s="147" t="s">
        <v>1540</v>
      </c>
      <c r="T3432" s="147">
        <v>0</v>
      </c>
      <c r="U3432" s="147" t="s">
        <v>1541</v>
      </c>
      <c r="V3432" s="147" t="s">
        <v>3327</v>
      </c>
    </row>
    <row r="3433" spans="16:22" x14ac:dyDescent="0.25">
      <c r="P3433" s="147" t="s">
        <v>830</v>
      </c>
      <c r="Q3433" s="147">
        <v>199</v>
      </c>
      <c r="R3433" s="147"/>
      <c r="S3433" s="147" t="s">
        <v>3172</v>
      </c>
      <c r="T3433" s="147">
        <v>0</v>
      </c>
      <c r="U3433" s="147" t="s">
        <v>3173</v>
      </c>
      <c r="V3433" s="147" t="s">
        <v>3327</v>
      </c>
    </row>
    <row r="3434" spans="16:22" x14ac:dyDescent="0.25">
      <c r="P3434" s="147" t="s">
        <v>830</v>
      </c>
      <c r="Q3434" s="147">
        <v>199</v>
      </c>
      <c r="R3434" s="147"/>
      <c r="S3434" s="147" t="s">
        <v>2638</v>
      </c>
      <c r="T3434" s="147">
        <v>0</v>
      </c>
      <c r="U3434" s="147" t="s">
        <v>2639</v>
      </c>
      <c r="V3434" s="147" t="s">
        <v>3327</v>
      </c>
    </row>
    <row r="3435" spans="16:22" x14ac:dyDescent="0.25">
      <c r="P3435" s="147" t="s">
        <v>830</v>
      </c>
      <c r="Q3435" s="147">
        <v>199</v>
      </c>
      <c r="R3435" s="147"/>
      <c r="S3435" s="147" t="s">
        <v>3352</v>
      </c>
      <c r="T3435" s="147">
        <v>0</v>
      </c>
      <c r="U3435" s="147" t="s">
        <v>3353</v>
      </c>
      <c r="V3435" s="147" t="s">
        <v>3327</v>
      </c>
    </row>
    <row r="3436" spans="16:22" x14ac:dyDescent="0.25">
      <c r="P3436" s="147" t="s">
        <v>830</v>
      </c>
      <c r="Q3436" s="147">
        <v>199</v>
      </c>
      <c r="R3436" s="147"/>
      <c r="S3436" s="147" t="s">
        <v>2345</v>
      </c>
      <c r="T3436" s="147">
        <v>0</v>
      </c>
      <c r="U3436" s="147" t="s">
        <v>2346</v>
      </c>
      <c r="V3436" s="147" t="s">
        <v>3327</v>
      </c>
    </row>
    <row r="3437" spans="16:22" x14ac:dyDescent="0.25">
      <c r="P3437" s="147" t="s">
        <v>830</v>
      </c>
      <c r="Q3437" s="147">
        <v>199</v>
      </c>
      <c r="R3437" s="147"/>
      <c r="S3437" s="147" t="s">
        <v>2867</v>
      </c>
      <c r="T3437" s="147">
        <v>0</v>
      </c>
      <c r="U3437" s="147" t="s">
        <v>2868</v>
      </c>
      <c r="V3437" s="147" t="s">
        <v>3327</v>
      </c>
    </row>
    <row r="3438" spans="16:22" x14ac:dyDescent="0.25">
      <c r="P3438" s="147" t="s">
        <v>830</v>
      </c>
      <c r="Q3438" s="147">
        <v>199</v>
      </c>
      <c r="R3438" s="147"/>
      <c r="S3438" s="147" t="s">
        <v>3174</v>
      </c>
      <c r="T3438" s="147">
        <v>0</v>
      </c>
      <c r="U3438" s="147" t="s">
        <v>3175</v>
      </c>
      <c r="V3438" s="147" t="s">
        <v>3327</v>
      </c>
    </row>
    <row r="3439" spans="16:22" x14ac:dyDescent="0.25">
      <c r="P3439" s="147" t="s">
        <v>830</v>
      </c>
      <c r="Q3439" s="147">
        <v>199</v>
      </c>
      <c r="R3439" s="147"/>
      <c r="S3439" s="147" t="s">
        <v>3354</v>
      </c>
      <c r="T3439" s="147">
        <v>0</v>
      </c>
      <c r="U3439" s="147" t="s">
        <v>3355</v>
      </c>
      <c r="V3439" s="147" t="s">
        <v>3327</v>
      </c>
    </row>
    <row r="3440" spans="16:22" x14ac:dyDescent="0.25">
      <c r="P3440" s="147" t="s">
        <v>830</v>
      </c>
      <c r="Q3440" s="147">
        <v>199</v>
      </c>
      <c r="R3440" s="147"/>
      <c r="S3440" s="147" t="s">
        <v>1558</v>
      </c>
      <c r="T3440" s="147">
        <v>0</v>
      </c>
      <c r="U3440" s="147" t="s">
        <v>1559</v>
      </c>
      <c r="V3440" s="147" t="s">
        <v>3327</v>
      </c>
    </row>
    <row r="3441" spans="16:22" x14ac:dyDescent="0.25">
      <c r="P3441" s="147" t="s">
        <v>830</v>
      </c>
      <c r="Q3441" s="147">
        <v>199</v>
      </c>
      <c r="R3441" s="147"/>
      <c r="S3441" s="147" t="s">
        <v>2869</v>
      </c>
      <c r="T3441" s="147">
        <v>0</v>
      </c>
      <c r="U3441" s="147" t="s">
        <v>2870</v>
      </c>
      <c r="V3441" s="147" t="s">
        <v>3327</v>
      </c>
    </row>
    <row r="3442" spans="16:22" x14ac:dyDescent="0.25">
      <c r="P3442" s="147" t="s">
        <v>830</v>
      </c>
      <c r="Q3442" s="147">
        <v>199</v>
      </c>
      <c r="R3442" s="147"/>
      <c r="S3442" s="147" t="s">
        <v>3176</v>
      </c>
      <c r="T3442" s="147">
        <v>0</v>
      </c>
      <c r="U3442" s="147" t="s">
        <v>3177</v>
      </c>
      <c r="V3442" s="147" t="s">
        <v>3327</v>
      </c>
    </row>
    <row r="3443" spans="16:22" x14ac:dyDescent="0.25">
      <c r="P3443" s="147" t="s">
        <v>830</v>
      </c>
      <c r="Q3443" s="147">
        <v>199</v>
      </c>
      <c r="R3443" s="147"/>
      <c r="S3443" s="147" t="s">
        <v>3356</v>
      </c>
      <c r="T3443" s="147">
        <v>0</v>
      </c>
      <c r="U3443" s="147" t="s">
        <v>3357</v>
      </c>
      <c r="V3443" s="147" t="s">
        <v>3327</v>
      </c>
    </row>
    <row r="3444" spans="16:22" x14ac:dyDescent="0.25">
      <c r="P3444" s="147" t="s">
        <v>830</v>
      </c>
      <c r="Q3444" s="147">
        <v>199</v>
      </c>
      <c r="R3444" s="147"/>
      <c r="S3444" s="147" t="s">
        <v>3178</v>
      </c>
      <c r="T3444" s="147">
        <v>0</v>
      </c>
      <c r="U3444" s="147" t="s">
        <v>3179</v>
      </c>
      <c r="V3444" s="147" t="s">
        <v>3327</v>
      </c>
    </row>
    <row r="3445" spans="16:22" x14ac:dyDescent="0.25">
      <c r="P3445" s="147" t="s">
        <v>830</v>
      </c>
      <c r="Q3445" s="147">
        <v>199</v>
      </c>
      <c r="R3445" s="147"/>
      <c r="S3445" s="147" t="s">
        <v>2351</v>
      </c>
      <c r="T3445" s="147">
        <v>0</v>
      </c>
      <c r="U3445" s="147" t="s">
        <v>2352</v>
      </c>
      <c r="V3445" s="147" t="s">
        <v>3327</v>
      </c>
    </row>
    <row r="3446" spans="16:22" x14ac:dyDescent="0.25">
      <c r="P3446" s="147" t="s">
        <v>830</v>
      </c>
      <c r="Q3446" s="147">
        <v>199</v>
      </c>
      <c r="R3446" s="147"/>
      <c r="S3446" s="147" t="s">
        <v>1564</v>
      </c>
      <c r="T3446" s="147">
        <v>0</v>
      </c>
      <c r="U3446" s="147" t="s">
        <v>1565</v>
      </c>
      <c r="V3446" s="147" t="s">
        <v>3327</v>
      </c>
    </row>
    <row r="3447" spans="16:22" x14ac:dyDescent="0.25">
      <c r="P3447" s="147" t="s">
        <v>830</v>
      </c>
      <c r="Q3447" s="147">
        <v>199</v>
      </c>
      <c r="R3447" s="147"/>
      <c r="S3447" s="147" t="s">
        <v>1566</v>
      </c>
      <c r="T3447" s="147">
        <v>0</v>
      </c>
      <c r="U3447" s="147" t="s">
        <v>1567</v>
      </c>
      <c r="V3447" s="147" t="s">
        <v>3327</v>
      </c>
    </row>
    <row r="3448" spans="16:22" x14ac:dyDescent="0.25">
      <c r="P3448" s="147" t="s">
        <v>830</v>
      </c>
      <c r="Q3448" s="147">
        <v>199</v>
      </c>
      <c r="R3448" s="147"/>
      <c r="S3448" s="147" t="s">
        <v>3358</v>
      </c>
      <c r="T3448" s="147">
        <v>0</v>
      </c>
      <c r="U3448" s="147" t="s">
        <v>3359</v>
      </c>
      <c r="V3448" s="147" t="s">
        <v>3327</v>
      </c>
    </row>
    <row r="3449" spans="16:22" x14ac:dyDescent="0.25">
      <c r="P3449" s="147" t="s">
        <v>830</v>
      </c>
      <c r="Q3449" s="147">
        <v>199</v>
      </c>
      <c r="R3449" s="147"/>
      <c r="S3449" s="147" t="s">
        <v>3180</v>
      </c>
      <c r="T3449" s="147">
        <v>0</v>
      </c>
      <c r="U3449" s="147" t="s">
        <v>3181</v>
      </c>
      <c r="V3449" s="147" t="s">
        <v>3327</v>
      </c>
    </row>
    <row r="3450" spans="16:22" x14ac:dyDescent="0.25">
      <c r="P3450" s="147" t="s">
        <v>830</v>
      </c>
      <c r="Q3450" s="147">
        <v>199</v>
      </c>
      <c r="R3450" s="147"/>
      <c r="S3450" s="147" t="s">
        <v>3360</v>
      </c>
      <c r="T3450" s="147">
        <v>0</v>
      </c>
      <c r="U3450" s="147" t="s">
        <v>3361</v>
      </c>
      <c r="V3450" s="147" t="s">
        <v>3327</v>
      </c>
    </row>
    <row r="3451" spans="16:22" x14ac:dyDescent="0.25">
      <c r="P3451" s="147" t="s">
        <v>830</v>
      </c>
      <c r="Q3451" s="147">
        <v>199</v>
      </c>
      <c r="R3451" s="147"/>
      <c r="S3451" s="147" t="s">
        <v>3182</v>
      </c>
      <c r="T3451" s="147">
        <v>0</v>
      </c>
      <c r="U3451" s="147" t="s">
        <v>3183</v>
      </c>
      <c r="V3451" s="147" t="s">
        <v>3327</v>
      </c>
    </row>
    <row r="3452" spans="16:22" x14ac:dyDescent="0.25">
      <c r="P3452" s="147" t="s">
        <v>830</v>
      </c>
      <c r="Q3452" s="147">
        <v>199</v>
      </c>
      <c r="R3452" s="147"/>
      <c r="S3452" s="147" t="s">
        <v>3362</v>
      </c>
      <c r="T3452" s="147">
        <v>0</v>
      </c>
      <c r="U3452" s="147" t="s">
        <v>3363</v>
      </c>
      <c r="V3452" s="147" t="s">
        <v>3327</v>
      </c>
    </row>
    <row r="3453" spans="16:22" x14ac:dyDescent="0.25">
      <c r="P3453" s="147" t="s">
        <v>830</v>
      </c>
      <c r="Q3453" s="147">
        <v>199</v>
      </c>
      <c r="R3453" s="147"/>
      <c r="S3453" s="147" t="s">
        <v>2656</v>
      </c>
      <c r="T3453" s="147">
        <v>0</v>
      </c>
      <c r="U3453" s="147" t="s">
        <v>2657</v>
      </c>
      <c r="V3453" s="147" t="s">
        <v>3327</v>
      </c>
    </row>
    <row r="3454" spans="16:22" x14ac:dyDescent="0.25">
      <c r="P3454" s="147" t="s">
        <v>830</v>
      </c>
      <c r="Q3454" s="147">
        <v>199</v>
      </c>
      <c r="R3454" s="147"/>
      <c r="S3454" s="147" t="s">
        <v>1572</v>
      </c>
      <c r="T3454" s="147">
        <v>0</v>
      </c>
      <c r="U3454" s="147" t="s">
        <v>1573</v>
      </c>
      <c r="V3454" s="147" t="s">
        <v>3327</v>
      </c>
    </row>
    <row r="3455" spans="16:22" x14ac:dyDescent="0.25">
      <c r="P3455" s="147" t="s">
        <v>830</v>
      </c>
      <c r="Q3455" s="147">
        <v>199</v>
      </c>
      <c r="R3455" s="147"/>
      <c r="S3455" s="147" t="s">
        <v>1574</v>
      </c>
      <c r="T3455" s="147">
        <v>0</v>
      </c>
      <c r="U3455" s="147" t="s">
        <v>1575</v>
      </c>
      <c r="V3455" s="147" t="s">
        <v>3327</v>
      </c>
    </row>
    <row r="3456" spans="16:22" x14ac:dyDescent="0.25">
      <c r="P3456" s="147" t="s">
        <v>830</v>
      </c>
      <c r="Q3456" s="147">
        <v>199</v>
      </c>
      <c r="R3456" s="147"/>
      <c r="S3456" s="147" t="s">
        <v>1576</v>
      </c>
      <c r="T3456" s="147">
        <v>0</v>
      </c>
      <c r="U3456" s="147" t="s">
        <v>1577</v>
      </c>
      <c r="V3456" s="147" t="s">
        <v>3327</v>
      </c>
    </row>
    <row r="3457" spans="16:22" x14ac:dyDescent="0.25">
      <c r="P3457" s="147" t="s">
        <v>830</v>
      </c>
      <c r="Q3457" s="147">
        <v>199</v>
      </c>
      <c r="R3457" s="147"/>
      <c r="S3457" s="147" t="s">
        <v>1578</v>
      </c>
      <c r="T3457" s="147">
        <v>0</v>
      </c>
      <c r="U3457" s="147" t="s">
        <v>1579</v>
      </c>
      <c r="V3457" s="147" t="s">
        <v>3327</v>
      </c>
    </row>
    <row r="3458" spans="16:22" x14ac:dyDescent="0.25">
      <c r="P3458" s="147" t="s">
        <v>830</v>
      </c>
      <c r="Q3458" s="147">
        <v>199</v>
      </c>
      <c r="R3458" s="147"/>
      <c r="S3458" s="147" t="s">
        <v>2353</v>
      </c>
      <c r="T3458" s="147">
        <v>0</v>
      </c>
      <c r="U3458" s="147" t="s">
        <v>2354</v>
      </c>
      <c r="V3458" s="147" t="s">
        <v>3327</v>
      </c>
    </row>
    <row r="3459" spans="16:22" x14ac:dyDescent="0.25">
      <c r="P3459" s="147" t="s">
        <v>830</v>
      </c>
      <c r="Q3459" s="147">
        <v>199</v>
      </c>
      <c r="R3459" s="147"/>
      <c r="S3459" s="147" t="s">
        <v>2355</v>
      </c>
      <c r="T3459" s="147">
        <v>0</v>
      </c>
      <c r="U3459" s="147" t="s">
        <v>2356</v>
      </c>
      <c r="V3459" s="147" t="s">
        <v>3327</v>
      </c>
    </row>
    <row r="3460" spans="16:22" x14ac:dyDescent="0.25">
      <c r="P3460" s="147" t="s">
        <v>830</v>
      </c>
      <c r="Q3460" s="147">
        <v>199</v>
      </c>
      <c r="R3460" s="147"/>
      <c r="S3460" s="147" t="s">
        <v>1596</v>
      </c>
      <c r="T3460" s="147">
        <v>0</v>
      </c>
      <c r="U3460" s="147" t="s">
        <v>1597</v>
      </c>
      <c r="V3460" s="147" t="s">
        <v>3327</v>
      </c>
    </row>
    <row r="3461" spans="16:22" x14ac:dyDescent="0.25">
      <c r="P3461" s="147" t="s">
        <v>830</v>
      </c>
      <c r="Q3461" s="147">
        <v>199</v>
      </c>
      <c r="R3461" s="147"/>
      <c r="S3461" s="147" t="s">
        <v>1604</v>
      </c>
      <c r="T3461" s="147">
        <v>0</v>
      </c>
      <c r="U3461" s="147" t="s">
        <v>1605</v>
      </c>
      <c r="V3461" s="147" t="s">
        <v>3327</v>
      </c>
    </row>
    <row r="3462" spans="16:22" x14ac:dyDescent="0.25">
      <c r="P3462" s="147" t="s">
        <v>830</v>
      </c>
      <c r="Q3462" s="147">
        <v>199</v>
      </c>
      <c r="R3462" s="147"/>
      <c r="S3462" s="147" t="s">
        <v>2881</v>
      </c>
      <c r="T3462" s="147">
        <v>0</v>
      </c>
      <c r="U3462" s="147" t="s">
        <v>2882</v>
      </c>
      <c r="V3462" s="147" t="s">
        <v>3327</v>
      </c>
    </row>
    <row r="3463" spans="16:22" x14ac:dyDescent="0.25">
      <c r="P3463" s="147" t="s">
        <v>830</v>
      </c>
      <c r="Q3463" s="147">
        <v>199</v>
      </c>
      <c r="R3463" s="147"/>
      <c r="S3463" s="147" t="s">
        <v>3364</v>
      </c>
      <c r="T3463" s="147">
        <v>0</v>
      </c>
      <c r="U3463" s="147" t="s">
        <v>3365</v>
      </c>
      <c r="V3463" s="147" t="s">
        <v>3327</v>
      </c>
    </row>
    <row r="3464" spans="16:22" x14ac:dyDescent="0.25">
      <c r="P3464" s="147" t="s">
        <v>830</v>
      </c>
      <c r="Q3464" s="147">
        <v>199</v>
      </c>
      <c r="R3464" s="147"/>
      <c r="S3464" s="147" t="s">
        <v>2885</v>
      </c>
      <c r="T3464" s="147">
        <v>0</v>
      </c>
      <c r="U3464" s="147" t="s">
        <v>2886</v>
      </c>
      <c r="V3464" s="147" t="s">
        <v>3327</v>
      </c>
    </row>
    <row r="3465" spans="16:22" x14ac:dyDescent="0.25">
      <c r="P3465" s="147" t="s">
        <v>830</v>
      </c>
      <c r="Q3465" s="147">
        <v>199</v>
      </c>
      <c r="R3465" s="147"/>
      <c r="S3465" s="147" t="s">
        <v>2887</v>
      </c>
      <c r="T3465" s="147">
        <v>0</v>
      </c>
      <c r="U3465" s="147" t="s">
        <v>2888</v>
      </c>
      <c r="V3465" s="147" t="s">
        <v>3327</v>
      </c>
    </row>
    <row r="3466" spans="16:22" x14ac:dyDescent="0.25">
      <c r="P3466" s="147" t="s">
        <v>830</v>
      </c>
      <c r="Q3466" s="147">
        <v>199</v>
      </c>
      <c r="R3466" s="147"/>
      <c r="S3466" s="147" t="s">
        <v>2889</v>
      </c>
      <c r="T3466" s="147">
        <v>0</v>
      </c>
      <c r="U3466" s="147" t="s">
        <v>2890</v>
      </c>
      <c r="V3466" s="147" t="s">
        <v>3327</v>
      </c>
    </row>
    <row r="3467" spans="16:22" x14ac:dyDescent="0.25">
      <c r="P3467" s="147" t="s">
        <v>830</v>
      </c>
      <c r="Q3467" s="147">
        <v>199</v>
      </c>
      <c r="R3467" s="147"/>
      <c r="S3467" s="147" t="s">
        <v>3366</v>
      </c>
      <c r="T3467" s="147">
        <v>0</v>
      </c>
      <c r="U3467" s="147" t="s">
        <v>3367</v>
      </c>
      <c r="V3467" s="147" t="s">
        <v>3327</v>
      </c>
    </row>
    <row r="3468" spans="16:22" x14ac:dyDescent="0.25">
      <c r="P3468" s="147" t="s">
        <v>830</v>
      </c>
      <c r="Q3468" s="147">
        <v>199</v>
      </c>
      <c r="R3468" s="147"/>
      <c r="S3468" s="147" t="s">
        <v>1620</v>
      </c>
      <c r="T3468" s="147">
        <v>0</v>
      </c>
      <c r="U3468" s="147" t="s">
        <v>1621</v>
      </c>
      <c r="V3468" s="147" t="s">
        <v>3327</v>
      </c>
    </row>
    <row r="3469" spans="16:22" x14ac:dyDescent="0.25">
      <c r="P3469" s="147" t="s">
        <v>830</v>
      </c>
      <c r="Q3469" s="147">
        <v>199</v>
      </c>
      <c r="R3469" s="147"/>
      <c r="S3469" s="147" t="s">
        <v>2363</v>
      </c>
      <c r="T3469" s="147">
        <v>0</v>
      </c>
      <c r="U3469" s="147" t="s">
        <v>2364</v>
      </c>
      <c r="V3469" s="147" t="s">
        <v>3327</v>
      </c>
    </row>
    <row r="3470" spans="16:22" x14ac:dyDescent="0.25">
      <c r="P3470" s="147" t="s">
        <v>830</v>
      </c>
      <c r="Q3470" s="147">
        <v>199</v>
      </c>
      <c r="R3470" s="147"/>
      <c r="S3470" s="147" t="s">
        <v>2893</v>
      </c>
      <c r="T3470" s="147">
        <v>0</v>
      </c>
      <c r="U3470" s="147" t="s">
        <v>2894</v>
      </c>
      <c r="V3470" s="147" t="s">
        <v>3327</v>
      </c>
    </row>
    <row r="3471" spans="16:22" x14ac:dyDescent="0.25">
      <c r="P3471" s="147" t="s">
        <v>830</v>
      </c>
      <c r="Q3471" s="147">
        <v>199</v>
      </c>
      <c r="R3471" s="147"/>
      <c r="S3471" s="147" t="s">
        <v>1642</v>
      </c>
      <c r="T3471" s="147">
        <v>0</v>
      </c>
      <c r="U3471" s="147" t="s">
        <v>1643</v>
      </c>
      <c r="V3471" s="147" t="s">
        <v>3327</v>
      </c>
    </row>
    <row r="3472" spans="16:22" x14ac:dyDescent="0.25">
      <c r="P3472" s="147" t="s">
        <v>830</v>
      </c>
      <c r="Q3472" s="147">
        <v>199</v>
      </c>
      <c r="R3472" s="147"/>
      <c r="S3472" s="147" t="s">
        <v>3368</v>
      </c>
      <c r="T3472" s="147">
        <v>0</v>
      </c>
      <c r="U3472" s="147" t="s">
        <v>3369</v>
      </c>
      <c r="V3472" s="147" t="s">
        <v>3327</v>
      </c>
    </row>
    <row r="3473" spans="16:22" x14ac:dyDescent="0.25">
      <c r="P3473" s="147" t="s">
        <v>830</v>
      </c>
      <c r="Q3473" s="147">
        <v>199</v>
      </c>
      <c r="R3473" s="147"/>
      <c r="S3473" s="147" t="s">
        <v>1658</v>
      </c>
      <c r="T3473" s="147">
        <v>0</v>
      </c>
      <c r="U3473" s="147" t="s">
        <v>1659</v>
      </c>
      <c r="V3473" s="147" t="s">
        <v>3327</v>
      </c>
    </row>
    <row r="3474" spans="16:22" x14ac:dyDescent="0.25">
      <c r="P3474" s="147" t="s">
        <v>830</v>
      </c>
      <c r="Q3474" s="147">
        <v>199</v>
      </c>
      <c r="R3474" s="147"/>
      <c r="S3474" s="147" t="s">
        <v>3196</v>
      </c>
      <c r="T3474" s="147">
        <v>0</v>
      </c>
      <c r="U3474" s="147" t="s">
        <v>3197</v>
      </c>
      <c r="V3474" s="147" t="s">
        <v>3327</v>
      </c>
    </row>
    <row r="3475" spans="16:22" x14ac:dyDescent="0.25">
      <c r="P3475" s="147" t="s">
        <v>830</v>
      </c>
      <c r="Q3475" s="147">
        <v>199</v>
      </c>
      <c r="R3475" s="147"/>
      <c r="S3475" s="147" t="s">
        <v>2371</v>
      </c>
      <c r="T3475" s="147">
        <v>0</v>
      </c>
      <c r="U3475" s="147" t="s">
        <v>2372</v>
      </c>
      <c r="V3475" s="147" t="s">
        <v>3327</v>
      </c>
    </row>
    <row r="3476" spans="16:22" x14ac:dyDescent="0.25">
      <c r="P3476" s="147" t="s">
        <v>830</v>
      </c>
      <c r="Q3476" s="147">
        <v>199</v>
      </c>
      <c r="R3476" s="147"/>
      <c r="S3476" s="147" t="s">
        <v>3198</v>
      </c>
      <c r="T3476" s="147">
        <v>0</v>
      </c>
      <c r="U3476" s="147" t="s">
        <v>3199</v>
      </c>
      <c r="V3476" s="147" t="s">
        <v>3327</v>
      </c>
    </row>
    <row r="3477" spans="16:22" x14ac:dyDescent="0.25">
      <c r="P3477" s="147" t="s">
        <v>830</v>
      </c>
      <c r="Q3477" s="147">
        <v>199</v>
      </c>
      <c r="R3477" s="147"/>
      <c r="S3477" s="147" t="s">
        <v>1670</v>
      </c>
      <c r="T3477" s="147">
        <v>0</v>
      </c>
      <c r="U3477" s="147" t="s">
        <v>1671</v>
      </c>
      <c r="V3477" s="147" t="s">
        <v>3327</v>
      </c>
    </row>
    <row r="3478" spans="16:22" x14ac:dyDescent="0.25">
      <c r="P3478" s="147" t="s">
        <v>830</v>
      </c>
      <c r="Q3478" s="147">
        <v>199</v>
      </c>
      <c r="R3478" s="147"/>
      <c r="S3478" s="147" t="s">
        <v>1676</v>
      </c>
      <c r="T3478" s="147">
        <v>0</v>
      </c>
      <c r="U3478" s="147" t="s">
        <v>1677</v>
      </c>
      <c r="V3478" s="147" t="s">
        <v>3327</v>
      </c>
    </row>
    <row r="3479" spans="16:22" x14ac:dyDescent="0.25">
      <c r="P3479" s="147" t="s">
        <v>830</v>
      </c>
      <c r="Q3479" s="147">
        <v>199</v>
      </c>
      <c r="R3479" s="147"/>
      <c r="S3479" s="147" t="s">
        <v>1680</v>
      </c>
      <c r="T3479" s="147">
        <v>0</v>
      </c>
      <c r="U3479" s="147" t="s">
        <v>1681</v>
      </c>
      <c r="V3479" s="147" t="s">
        <v>3327</v>
      </c>
    </row>
    <row r="3480" spans="16:22" x14ac:dyDescent="0.25">
      <c r="P3480" s="147" t="s">
        <v>830</v>
      </c>
      <c r="Q3480" s="147">
        <v>199</v>
      </c>
      <c r="R3480" s="147"/>
      <c r="S3480" s="147" t="s">
        <v>1682</v>
      </c>
      <c r="T3480" s="147">
        <v>0</v>
      </c>
      <c r="U3480" s="147" t="s">
        <v>1683</v>
      </c>
      <c r="V3480" s="147" t="s">
        <v>3327</v>
      </c>
    </row>
    <row r="3481" spans="16:22" x14ac:dyDescent="0.25">
      <c r="P3481" s="147" t="s">
        <v>830</v>
      </c>
      <c r="Q3481" s="147">
        <v>199</v>
      </c>
      <c r="R3481" s="147"/>
      <c r="S3481" s="147" t="s">
        <v>1684</v>
      </c>
      <c r="T3481" s="147">
        <v>0</v>
      </c>
      <c r="U3481" s="147" t="s">
        <v>1685</v>
      </c>
      <c r="V3481" s="147" t="s">
        <v>3327</v>
      </c>
    </row>
    <row r="3482" spans="16:22" x14ac:dyDescent="0.25">
      <c r="P3482" s="147" t="s">
        <v>830</v>
      </c>
      <c r="Q3482" s="147">
        <v>199</v>
      </c>
      <c r="R3482" s="147"/>
      <c r="S3482" s="147" t="s">
        <v>1686</v>
      </c>
      <c r="T3482" s="147">
        <v>0</v>
      </c>
      <c r="U3482" s="147" t="s">
        <v>1687</v>
      </c>
      <c r="V3482" s="147" t="s">
        <v>3327</v>
      </c>
    </row>
    <row r="3483" spans="16:22" x14ac:dyDescent="0.25">
      <c r="P3483" s="147" t="s">
        <v>830</v>
      </c>
      <c r="Q3483" s="147">
        <v>199</v>
      </c>
      <c r="R3483" s="147"/>
      <c r="S3483" s="147" t="s">
        <v>1690</v>
      </c>
      <c r="T3483" s="147">
        <v>0</v>
      </c>
      <c r="U3483" s="147" t="s">
        <v>1691</v>
      </c>
      <c r="V3483" s="147" t="s">
        <v>3327</v>
      </c>
    </row>
    <row r="3484" spans="16:22" x14ac:dyDescent="0.25">
      <c r="P3484" s="147" t="s">
        <v>830</v>
      </c>
      <c r="Q3484" s="147">
        <v>199</v>
      </c>
      <c r="R3484" s="147"/>
      <c r="S3484" s="147" t="s">
        <v>1692</v>
      </c>
      <c r="T3484" s="147">
        <v>0</v>
      </c>
      <c r="U3484" s="147" t="s">
        <v>1693</v>
      </c>
      <c r="V3484" s="147" t="s">
        <v>3327</v>
      </c>
    </row>
    <row r="3485" spans="16:22" x14ac:dyDescent="0.25">
      <c r="P3485" s="147" t="s">
        <v>830</v>
      </c>
      <c r="Q3485" s="147">
        <v>199</v>
      </c>
      <c r="R3485" s="147"/>
      <c r="S3485" s="147" t="s">
        <v>2375</v>
      </c>
      <c r="T3485" s="147">
        <v>0</v>
      </c>
      <c r="U3485" s="147" t="s">
        <v>2376</v>
      </c>
      <c r="V3485" s="147" t="s">
        <v>3327</v>
      </c>
    </row>
    <row r="3486" spans="16:22" x14ac:dyDescent="0.25">
      <c r="P3486" s="147" t="s">
        <v>830</v>
      </c>
      <c r="Q3486" s="147">
        <v>199</v>
      </c>
      <c r="R3486" s="147"/>
      <c r="S3486" s="147" t="s">
        <v>1708</v>
      </c>
      <c r="T3486" s="147">
        <v>0</v>
      </c>
      <c r="U3486" s="147" t="s">
        <v>1709</v>
      </c>
      <c r="V3486" s="147" t="s">
        <v>3327</v>
      </c>
    </row>
    <row r="3487" spans="16:22" x14ac:dyDescent="0.25">
      <c r="P3487" s="147" t="s">
        <v>830</v>
      </c>
      <c r="Q3487" s="147">
        <v>199</v>
      </c>
      <c r="R3487" s="147"/>
      <c r="S3487" s="147" t="s">
        <v>1710</v>
      </c>
      <c r="T3487" s="147">
        <v>0</v>
      </c>
      <c r="U3487" s="147" t="s">
        <v>1711</v>
      </c>
      <c r="V3487" s="147" t="s">
        <v>3327</v>
      </c>
    </row>
    <row r="3488" spans="16:22" x14ac:dyDescent="0.25">
      <c r="P3488" s="147" t="s">
        <v>830</v>
      </c>
      <c r="Q3488" s="147">
        <v>199</v>
      </c>
      <c r="R3488" s="147"/>
      <c r="S3488" s="147" t="s">
        <v>1714</v>
      </c>
      <c r="T3488" s="147">
        <v>0</v>
      </c>
      <c r="U3488" s="147" t="s">
        <v>1715</v>
      </c>
      <c r="V3488" s="147" t="s">
        <v>3327</v>
      </c>
    </row>
    <row r="3489" spans="16:22" x14ac:dyDescent="0.25">
      <c r="P3489" s="147" t="s">
        <v>830</v>
      </c>
      <c r="Q3489" s="147">
        <v>199</v>
      </c>
      <c r="R3489" s="147"/>
      <c r="S3489" s="147" t="s">
        <v>2383</v>
      </c>
      <c r="T3489" s="147">
        <v>0</v>
      </c>
      <c r="U3489" s="147" t="s">
        <v>2384</v>
      </c>
      <c r="V3489" s="147" t="s">
        <v>3327</v>
      </c>
    </row>
    <row r="3490" spans="16:22" x14ac:dyDescent="0.25">
      <c r="P3490" s="147" t="s">
        <v>830</v>
      </c>
      <c r="Q3490" s="147">
        <v>199</v>
      </c>
      <c r="R3490" s="147"/>
      <c r="S3490" s="147" t="s">
        <v>2678</v>
      </c>
      <c r="T3490" s="147">
        <v>0</v>
      </c>
      <c r="U3490" s="147" t="s">
        <v>2679</v>
      </c>
      <c r="V3490" s="147" t="s">
        <v>3327</v>
      </c>
    </row>
    <row r="3491" spans="16:22" x14ac:dyDescent="0.25">
      <c r="P3491" s="147" t="s">
        <v>830</v>
      </c>
      <c r="Q3491" s="147">
        <v>199</v>
      </c>
      <c r="R3491" s="147"/>
      <c r="S3491" s="147" t="s">
        <v>3202</v>
      </c>
      <c r="T3491" s="147">
        <v>0</v>
      </c>
      <c r="U3491" s="147" t="s">
        <v>3203</v>
      </c>
      <c r="V3491" s="147" t="s">
        <v>3327</v>
      </c>
    </row>
    <row r="3492" spans="16:22" x14ac:dyDescent="0.25">
      <c r="P3492" s="147" t="s">
        <v>830</v>
      </c>
      <c r="Q3492" s="147">
        <v>199</v>
      </c>
      <c r="R3492" s="147"/>
      <c r="S3492" s="147" t="s">
        <v>2387</v>
      </c>
      <c r="T3492" s="147">
        <v>0</v>
      </c>
      <c r="U3492" s="147" t="s">
        <v>2388</v>
      </c>
      <c r="V3492" s="147" t="s">
        <v>3327</v>
      </c>
    </row>
    <row r="3493" spans="16:22" x14ac:dyDescent="0.25">
      <c r="P3493" s="147" t="s">
        <v>830</v>
      </c>
      <c r="Q3493" s="147">
        <v>199</v>
      </c>
      <c r="R3493" s="147"/>
      <c r="S3493" s="147" t="s">
        <v>3206</v>
      </c>
      <c r="T3493" s="147">
        <v>0</v>
      </c>
      <c r="U3493" s="147" t="s">
        <v>3207</v>
      </c>
      <c r="V3493" s="147" t="s">
        <v>3327</v>
      </c>
    </row>
    <row r="3494" spans="16:22" x14ac:dyDescent="0.25">
      <c r="P3494" s="147" t="s">
        <v>830</v>
      </c>
      <c r="Q3494" s="147">
        <v>199</v>
      </c>
      <c r="R3494" s="147"/>
      <c r="S3494" s="147" t="s">
        <v>3208</v>
      </c>
      <c r="T3494" s="147">
        <v>0</v>
      </c>
      <c r="U3494" s="147" t="s">
        <v>3209</v>
      </c>
      <c r="V3494" s="147" t="s">
        <v>3327</v>
      </c>
    </row>
    <row r="3495" spans="16:22" x14ac:dyDescent="0.25">
      <c r="P3495" s="147" t="s">
        <v>830</v>
      </c>
      <c r="Q3495" s="147">
        <v>199</v>
      </c>
      <c r="R3495" s="147"/>
      <c r="S3495" s="147" t="s">
        <v>1724</v>
      </c>
      <c r="T3495" s="147">
        <v>0</v>
      </c>
      <c r="U3495" s="147" t="s">
        <v>1725</v>
      </c>
      <c r="V3495" s="147" t="s">
        <v>3327</v>
      </c>
    </row>
    <row r="3496" spans="16:22" x14ac:dyDescent="0.25">
      <c r="P3496" s="147" t="s">
        <v>830</v>
      </c>
      <c r="Q3496" s="147">
        <v>199</v>
      </c>
      <c r="R3496" s="147"/>
      <c r="S3496" s="147" t="s">
        <v>1726</v>
      </c>
      <c r="T3496" s="147">
        <v>0</v>
      </c>
      <c r="U3496" s="147" t="s">
        <v>1727</v>
      </c>
      <c r="V3496" s="147" t="s">
        <v>3327</v>
      </c>
    </row>
    <row r="3497" spans="16:22" x14ac:dyDescent="0.25">
      <c r="P3497" s="147" t="s">
        <v>830</v>
      </c>
      <c r="Q3497" s="147">
        <v>199</v>
      </c>
      <c r="R3497" s="147"/>
      <c r="S3497" s="147" t="s">
        <v>1728</v>
      </c>
      <c r="T3497" s="147">
        <v>0</v>
      </c>
      <c r="U3497" s="147" t="s">
        <v>1729</v>
      </c>
      <c r="V3497" s="147" t="s">
        <v>3327</v>
      </c>
    </row>
    <row r="3498" spans="16:22" x14ac:dyDescent="0.25">
      <c r="P3498" s="147" t="s">
        <v>830</v>
      </c>
      <c r="Q3498" s="147">
        <v>199</v>
      </c>
      <c r="R3498" s="147"/>
      <c r="S3498" s="147" t="s">
        <v>2686</v>
      </c>
      <c r="T3498" s="147">
        <v>0</v>
      </c>
      <c r="U3498" s="147" t="s">
        <v>2687</v>
      </c>
      <c r="V3498" s="147" t="s">
        <v>3327</v>
      </c>
    </row>
    <row r="3499" spans="16:22" x14ac:dyDescent="0.25">
      <c r="P3499" s="147" t="s">
        <v>830</v>
      </c>
      <c r="Q3499" s="147">
        <v>199</v>
      </c>
      <c r="R3499" s="147"/>
      <c r="S3499" s="147" t="s">
        <v>2688</v>
      </c>
      <c r="T3499" s="147">
        <v>0</v>
      </c>
      <c r="U3499" s="147" t="s">
        <v>2689</v>
      </c>
      <c r="V3499" s="147" t="s">
        <v>3327</v>
      </c>
    </row>
    <row r="3500" spans="16:22" x14ac:dyDescent="0.25">
      <c r="P3500" s="147" t="s">
        <v>830</v>
      </c>
      <c r="Q3500" s="147">
        <v>199</v>
      </c>
      <c r="R3500" s="147"/>
      <c r="S3500" s="147" t="s">
        <v>2903</v>
      </c>
      <c r="T3500" s="147">
        <v>0</v>
      </c>
      <c r="U3500" s="147" t="s">
        <v>2904</v>
      </c>
      <c r="V3500" s="147" t="s">
        <v>3327</v>
      </c>
    </row>
    <row r="3501" spans="16:22" x14ac:dyDescent="0.25">
      <c r="P3501" s="147" t="s">
        <v>830</v>
      </c>
      <c r="Q3501" s="147">
        <v>199</v>
      </c>
      <c r="R3501" s="147"/>
      <c r="S3501" s="147" t="s">
        <v>3370</v>
      </c>
      <c r="T3501" s="147">
        <v>0</v>
      </c>
      <c r="U3501" s="147" t="s">
        <v>3371</v>
      </c>
      <c r="V3501" s="147" t="s">
        <v>3327</v>
      </c>
    </row>
    <row r="3502" spans="16:22" x14ac:dyDescent="0.25">
      <c r="P3502" s="147" t="s">
        <v>830</v>
      </c>
      <c r="Q3502" s="147">
        <v>199</v>
      </c>
      <c r="R3502" s="147"/>
      <c r="S3502" s="147" t="s">
        <v>1732</v>
      </c>
      <c r="T3502" s="147">
        <v>0</v>
      </c>
      <c r="U3502" s="147" t="s">
        <v>1733</v>
      </c>
      <c r="V3502" s="147" t="s">
        <v>3327</v>
      </c>
    </row>
    <row r="3503" spans="16:22" x14ac:dyDescent="0.25">
      <c r="P3503" s="147" t="s">
        <v>830</v>
      </c>
      <c r="Q3503" s="147">
        <v>199</v>
      </c>
      <c r="R3503" s="147"/>
      <c r="S3503" s="147" t="s">
        <v>2905</v>
      </c>
      <c r="T3503" s="147">
        <v>0</v>
      </c>
      <c r="U3503" s="147" t="s">
        <v>2906</v>
      </c>
      <c r="V3503" s="147" t="s">
        <v>3327</v>
      </c>
    </row>
    <row r="3504" spans="16:22" x14ac:dyDescent="0.25">
      <c r="P3504" s="147" t="s">
        <v>830</v>
      </c>
      <c r="Q3504" s="147">
        <v>199</v>
      </c>
      <c r="R3504" s="147"/>
      <c r="S3504" s="147" t="s">
        <v>2397</v>
      </c>
      <c r="T3504" s="147">
        <v>0</v>
      </c>
      <c r="U3504" s="147" t="s">
        <v>2398</v>
      </c>
      <c r="V3504" s="147" t="s">
        <v>3327</v>
      </c>
    </row>
    <row r="3505" spans="16:22" x14ac:dyDescent="0.25">
      <c r="P3505" s="147" t="s">
        <v>830</v>
      </c>
      <c r="Q3505" s="147">
        <v>199</v>
      </c>
      <c r="R3505" s="147"/>
      <c r="S3505" s="147" t="s">
        <v>3214</v>
      </c>
      <c r="T3505" s="147">
        <v>0</v>
      </c>
      <c r="U3505" s="147" t="s">
        <v>3215</v>
      </c>
      <c r="V3505" s="147" t="s">
        <v>3327</v>
      </c>
    </row>
    <row r="3506" spans="16:22" x14ac:dyDescent="0.25">
      <c r="P3506" s="147" t="s">
        <v>830</v>
      </c>
      <c r="Q3506" s="147">
        <v>199</v>
      </c>
      <c r="R3506" s="147"/>
      <c r="S3506" s="147" t="s">
        <v>3372</v>
      </c>
      <c r="T3506" s="147">
        <v>0</v>
      </c>
      <c r="U3506" s="147" t="s">
        <v>3373</v>
      </c>
      <c r="V3506" s="147" t="s">
        <v>3327</v>
      </c>
    </row>
    <row r="3507" spans="16:22" x14ac:dyDescent="0.25">
      <c r="P3507" s="147" t="s">
        <v>830</v>
      </c>
      <c r="Q3507" s="147">
        <v>199</v>
      </c>
      <c r="R3507" s="147"/>
      <c r="S3507" s="147" t="s">
        <v>3374</v>
      </c>
      <c r="T3507" s="147">
        <v>0</v>
      </c>
      <c r="U3507" s="147" t="s">
        <v>3375</v>
      </c>
      <c r="V3507" s="147" t="s">
        <v>3327</v>
      </c>
    </row>
    <row r="3508" spans="16:22" x14ac:dyDescent="0.25">
      <c r="P3508" s="147" t="s">
        <v>830</v>
      </c>
      <c r="Q3508" s="147">
        <v>199</v>
      </c>
      <c r="R3508" s="147"/>
      <c r="S3508" s="147" t="s">
        <v>1750</v>
      </c>
      <c r="T3508" s="147">
        <v>0</v>
      </c>
      <c r="U3508" s="147" t="s">
        <v>1751</v>
      </c>
      <c r="V3508" s="147" t="s">
        <v>3327</v>
      </c>
    </row>
    <row r="3509" spans="16:22" x14ac:dyDescent="0.25">
      <c r="P3509" s="147" t="s">
        <v>830</v>
      </c>
      <c r="Q3509" s="147">
        <v>199</v>
      </c>
      <c r="R3509" s="147"/>
      <c r="S3509" s="147" t="s">
        <v>3376</v>
      </c>
      <c r="T3509" s="147">
        <v>0</v>
      </c>
      <c r="U3509" s="147" t="s">
        <v>3377</v>
      </c>
      <c r="V3509" s="147" t="s">
        <v>3327</v>
      </c>
    </row>
    <row r="3510" spans="16:22" x14ac:dyDescent="0.25">
      <c r="P3510" s="147" t="s">
        <v>830</v>
      </c>
      <c r="Q3510" s="147">
        <v>199</v>
      </c>
      <c r="R3510" s="147"/>
      <c r="S3510" s="147" t="s">
        <v>1754</v>
      </c>
      <c r="T3510" s="147">
        <v>0</v>
      </c>
      <c r="U3510" s="147" t="s">
        <v>1755</v>
      </c>
      <c r="V3510" s="147" t="s">
        <v>3327</v>
      </c>
    </row>
    <row r="3511" spans="16:22" x14ac:dyDescent="0.25">
      <c r="P3511" s="147" t="s">
        <v>830</v>
      </c>
      <c r="Q3511" s="147">
        <v>199</v>
      </c>
      <c r="R3511" s="147"/>
      <c r="S3511" s="147" t="s">
        <v>2919</v>
      </c>
      <c r="T3511" s="147">
        <v>0</v>
      </c>
      <c r="U3511" s="147" t="s">
        <v>2920</v>
      </c>
      <c r="V3511" s="147" t="s">
        <v>3327</v>
      </c>
    </row>
    <row r="3512" spans="16:22" x14ac:dyDescent="0.25">
      <c r="P3512" s="147" t="s">
        <v>830</v>
      </c>
      <c r="Q3512" s="147">
        <v>199</v>
      </c>
      <c r="R3512" s="147"/>
      <c r="S3512" s="147" t="s">
        <v>2401</v>
      </c>
      <c r="T3512" s="147">
        <v>0</v>
      </c>
      <c r="U3512" s="147" t="s">
        <v>2402</v>
      </c>
      <c r="V3512" s="147" t="s">
        <v>3327</v>
      </c>
    </row>
    <row r="3513" spans="16:22" x14ac:dyDescent="0.25">
      <c r="P3513" s="147" t="s">
        <v>830</v>
      </c>
      <c r="Q3513" s="147">
        <v>199</v>
      </c>
      <c r="R3513" s="147"/>
      <c r="S3513" s="147" t="s">
        <v>3378</v>
      </c>
      <c r="T3513" s="147">
        <v>0</v>
      </c>
      <c r="U3513" s="147" t="s">
        <v>3379</v>
      </c>
      <c r="V3513" s="147" t="s">
        <v>3327</v>
      </c>
    </row>
    <row r="3514" spans="16:22" x14ac:dyDescent="0.25">
      <c r="P3514" s="147" t="s">
        <v>830</v>
      </c>
      <c r="Q3514" s="147">
        <v>199</v>
      </c>
      <c r="R3514" s="147"/>
      <c r="S3514" s="147" t="s">
        <v>3380</v>
      </c>
      <c r="T3514" s="147">
        <v>0</v>
      </c>
      <c r="U3514" s="147" t="s">
        <v>3381</v>
      </c>
      <c r="V3514" s="147" t="s">
        <v>3327</v>
      </c>
    </row>
    <row r="3515" spans="16:22" x14ac:dyDescent="0.25">
      <c r="P3515" s="147" t="s">
        <v>830</v>
      </c>
      <c r="Q3515" s="147">
        <v>199</v>
      </c>
      <c r="R3515" s="147"/>
      <c r="S3515" s="147" t="s">
        <v>1760</v>
      </c>
      <c r="T3515" s="147">
        <v>0</v>
      </c>
      <c r="U3515" s="147" t="s">
        <v>1761</v>
      </c>
      <c r="V3515" s="147" t="s">
        <v>3327</v>
      </c>
    </row>
    <row r="3516" spans="16:22" x14ac:dyDescent="0.25">
      <c r="P3516" s="147" t="s">
        <v>830</v>
      </c>
      <c r="Q3516" s="147">
        <v>199</v>
      </c>
      <c r="R3516" s="147"/>
      <c r="S3516" s="147" t="s">
        <v>2704</v>
      </c>
      <c r="T3516" s="147">
        <v>0</v>
      </c>
      <c r="U3516" s="147" t="s">
        <v>2705</v>
      </c>
      <c r="V3516" s="147" t="s">
        <v>3327</v>
      </c>
    </row>
    <row r="3517" spans="16:22" x14ac:dyDescent="0.25">
      <c r="P3517" s="147" t="s">
        <v>830</v>
      </c>
      <c r="Q3517" s="147">
        <v>199</v>
      </c>
      <c r="R3517" s="147"/>
      <c r="S3517" s="147" t="s">
        <v>1762</v>
      </c>
      <c r="T3517" s="147">
        <v>0</v>
      </c>
      <c r="U3517" s="147" t="s">
        <v>1763</v>
      </c>
      <c r="V3517" s="147" t="s">
        <v>3327</v>
      </c>
    </row>
    <row r="3518" spans="16:22" x14ac:dyDescent="0.25">
      <c r="P3518" s="147" t="s">
        <v>830</v>
      </c>
      <c r="Q3518" s="147">
        <v>199</v>
      </c>
      <c r="R3518" s="147"/>
      <c r="S3518" s="147" t="s">
        <v>3382</v>
      </c>
      <c r="T3518" s="147">
        <v>0</v>
      </c>
      <c r="U3518" s="147" t="s">
        <v>3383</v>
      </c>
      <c r="V3518" s="147" t="s">
        <v>3327</v>
      </c>
    </row>
    <row r="3519" spans="16:22" x14ac:dyDescent="0.25">
      <c r="P3519" s="147" t="s">
        <v>830</v>
      </c>
      <c r="Q3519" s="147">
        <v>199</v>
      </c>
      <c r="R3519" s="147"/>
      <c r="S3519" s="147" t="s">
        <v>3216</v>
      </c>
      <c r="T3519" s="147">
        <v>0</v>
      </c>
      <c r="U3519" s="147" t="s">
        <v>3217</v>
      </c>
      <c r="V3519" s="147" t="s">
        <v>3327</v>
      </c>
    </row>
    <row r="3520" spans="16:22" x14ac:dyDescent="0.25">
      <c r="P3520" s="147" t="s">
        <v>830</v>
      </c>
      <c r="Q3520" s="147">
        <v>199</v>
      </c>
      <c r="R3520" s="147"/>
      <c r="S3520" s="147" t="s">
        <v>1770</v>
      </c>
      <c r="T3520" s="147">
        <v>0</v>
      </c>
      <c r="U3520" s="147" t="s">
        <v>1771</v>
      </c>
      <c r="V3520" s="147" t="s">
        <v>3327</v>
      </c>
    </row>
    <row r="3521" spans="16:22" x14ac:dyDescent="0.25">
      <c r="P3521" s="147" t="s">
        <v>830</v>
      </c>
      <c r="Q3521" s="147">
        <v>199</v>
      </c>
      <c r="R3521" s="147"/>
      <c r="S3521" s="147" t="s">
        <v>1772</v>
      </c>
      <c r="T3521" s="147">
        <v>0</v>
      </c>
      <c r="U3521" s="147" t="s">
        <v>1773</v>
      </c>
      <c r="V3521" s="147" t="s">
        <v>3327</v>
      </c>
    </row>
    <row r="3522" spans="16:22" x14ac:dyDescent="0.25">
      <c r="P3522" s="147" t="s">
        <v>830</v>
      </c>
      <c r="Q3522" s="147">
        <v>199</v>
      </c>
      <c r="R3522" s="147"/>
      <c r="S3522" s="147" t="s">
        <v>1776</v>
      </c>
      <c r="T3522" s="147">
        <v>0</v>
      </c>
      <c r="U3522" s="147" t="s">
        <v>1777</v>
      </c>
      <c r="V3522" s="147" t="s">
        <v>3327</v>
      </c>
    </row>
    <row r="3523" spans="16:22" x14ac:dyDescent="0.25">
      <c r="P3523" s="147" t="s">
        <v>830</v>
      </c>
      <c r="Q3523" s="147">
        <v>199</v>
      </c>
      <c r="R3523" s="147"/>
      <c r="S3523" s="147" t="s">
        <v>2405</v>
      </c>
      <c r="T3523" s="147">
        <v>0</v>
      </c>
      <c r="U3523" s="147" t="s">
        <v>2406</v>
      </c>
      <c r="V3523" s="147" t="s">
        <v>3327</v>
      </c>
    </row>
    <row r="3524" spans="16:22" x14ac:dyDescent="0.25">
      <c r="P3524" s="147" t="s">
        <v>830</v>
      </c>
      <c r="Q3524" s="147">
        <v>199</v>
      </c>
      <c r="R3524" s="147"/>
      <c r="S3524" s="147" t="s">
        <v>3218</v>
      </c>
      <c r="T3524" s="147">
        <v>0</v>
      </c>
      <c r="U3524" s="147" t="s">
        <v>3219</v>
      </c>
      <c r="V3524" s="147" t="s">
        <v>3327</v>
      </c>
    </row>
    <row r="3525" spans="16:22" x14ac:dyDescent="0.25">
      <c r="P3525" s="147" t="s">
        <v>830</v>
      </c>
      <c r="Q3525" s="147">
        <v>199</v>
      </c>
      <c r="R3525" s="147"/>
      <c r="S3525" s="147" t="s">
        <v>3384</v>
      </c>
      <c r="T3525" s="147">
        <v>0</v>
      </c>
      <c r="U3525" s="147" t="s">
        <v>3385</v>
      </c>
      <c r="V3525" s="147" t="s">
        <v>3327</v>
      </c>
    </row>
    <row r="3526" spans="16:22" x14ac:dyDescent="0.25">
      <c r="P3526" s="147" t="s">
        <v>830</v>
      </c>
      <c r="Q3526" s="147">
        <v>199</v>
      </c>
      <c r="R3526" s="147"/>
      <c r="S3526" s="147" t="s">
        <v>1780</v>
      </c>
      <c r="T3526" s="147">
        <v>0</v>
      </c>
      <c r="U3526" s="147" t="s">
        <v>1781</v>
      </c>
      <c r="V3526" s="147" t="s">
        <v>3327</v>
      </c>
    </row>
    <row r="3527" spans="16:22" x14ac:dyDescent="0.25">
      <c r="P3527" s="147" t="s">
        <v>830</v>
      </c>
      <c r="Q3527" s="147">
        <v>199</v>
      </c>
      <c r="R3527" s="147"/>
      <c r="S3527" s="147" t="s">
        <v>1784</v>
      </c>
      <c r="T3527" s="147">
        <v>0</v>
      </c>
      <c r="U3527" s="147" t="s">
        <v>1785</v>
      </c>
      <c r="V3527" s="147" t="s">
        <v>3327</v>
      </c>
    </row>
    <row r="3528" spans="16:22" x14ac:dyDescent="0.25">
      <c r="P3528" s="147" t="s">
        <v>830</v>
      </c>
      <c r="Q3528" s="147">
        <v>199</v>
      </c>
      <c r="R3528" s="147"/>
      <c r="S3528" s="147" t="s">
        <v>1786</v>
      </c>
      <c r="T3528" s="147">
        <v>0</v>
      </c>
      <c r="U3528" s="147" t="s">
        <v>1787</v>
      </c>
      <c r="V3528" s="147" t="s">
        <v>3327</v>
      </c>
    </row>
    <row r="3529" spans="16:22" x14ac:dyDescent="0.25">
      <c r="P3529" s="147" t="s">
        <v>830</v>
      </c>
      <c r="Q3529" s="147">
        <v>199</v>
      </c>
      <c r="R3529" s="147"/>
      <c r="S3529" s="147" t="s">
        <v>1788</v>
      </c>
      <c r="T3529" s="147">
        <v>0</v>
      </c>
      <c r="U3529" s="147" t="s">
        <v>1789</v>
      </c>
      <c r="V3529" s="147" t="s">
        <v>3327</v>
      </c>
    </row>
    <row r="3530" spans="16:22" x14ac:dyDescent="0.25">
      <c r="P3530" s="147" t="s">
        <v>830</v>
      </c>
      <c r="Q3530" s="147">
        <v>199</v>
      </c>
      <c r="R3530" s="147"/>
      <c r="S3530" s="147" t="s">
        <v>3220</v>
      </c>
      <c r="T3530" s="147">
        <v>0</v>
      </c>
      <c r="U3530" s="147" t="s">
        <v>3221</v>
      </c>
      <c r="V3530" s="147" t="s">
        <v>3327</v>
      </c>
    </row>
    <row r="3531" spans="16:22" x14ac:dyDescent="0.25">
      <c r="P3531" s="147" t="s">
        <v>830</v>
      </c>
      <c r="Q3531" s="147">
        <v>199</v>
      </c>
      <c r="R3531" s="147"/>
      <c r="S3531" s="147" t="s">
        <v>2712</v>
      </c>
      <c r="T3531" s="147">
        <v>0</v>
      </c>
      <c r="U3531" s="147" t="s">
        <v>2713</v>
      </c>
      <c r="V3531" s="147" t="s">
        <v>3327</v>
      </c>
    </row>
    <row r="3532" spans="16:22" x14ac:dyDescent="0.25">
      <c r="P3532" s="147" t="s">
        <v>830</v>
      </c>
      <c r="Q3532" s="147">
        <v>199</v>
      </c>
      <c r="R3532" s="147"/>
      <c r="S3532" s="147" t="s">
        <v>1794</v>
      </c>
      <c r="T3532" s="147">
        <v>0</v>
      </c>
      <c r="U3532" s="147" t="s">
        <v>1795</v>
      </c>
      <c r="V3532" s="147" t="s">
        <v>3327</v>
      </c>
    </row>
    <row r="3533" spans="16:22" x14ac:dyDescent="0.25">
      <c r="P3533" s="147" t="s">
        <v>830</v>
      </c>
      <c r="Q3533" s="147">
        <v>199</v>
      </c>
      <c r="R3533" s="147"/>
      <c r="S3533" s="147" t="s">
        <v>1802</v>
      </c>
      <c r="T3533" s="147">
        <v>0</v>
      </c>
      <c r="U3533" s="147" t="s">
        <v>1803</v>
      </c>
      <c r="V3533" s="147" t="s">
        <v>3327</v>
      </c>
    </row>
    <row r="3534" spans="16:22" x14ac:dyDescent="0.25">
      <c r="P3534" s="147" t="s">
        <v>830</v>
      </c>
      <c r="Q3534" s="147">
        <v>199</v>
      </c>
      <c r="R3534" s="147"/>
      <c r="S3534" s="147" t="s">
        <v>1808</v>
      </c>
      <c r="T3534" s="147">
        <v>0</v>
      </c>
      <c r="U3534" s="147" t="s">
        <v>1809</v>
      </c>
      <c r="V3534" s="147" t="s">
        <v>3327</v>
      </c>
    </row>
    <row r="3535" spans="16:22" x14ac:dyDescent="0.25">
      <c r="P3535" s="147" t="s">
        <v>830</v>
      </c>
      <c r="Q3535" s="147">
        <v>199</v>
      </c>
      <c r="R3535" s="147"/>
      <c r="S3535" s="147" t="s">
        <v>1810</v>
      </c>
      <c r="T3535" s="147">
        <v>0</v>
      </c>
      <c r="U3535" s="147" t="s">
        <v>1811</v>
      </c>
      <c r="V3535" s="147" t="s">
        <v>3327</v>
      </c>
    </row>
    <row r="3536" spans="16:22" x14ac:dyDescent="0.25">
      <c r="P3536" s="147" t="s">
        <v>830</v>
      </c>
      <c r="Q3536" s="147">
        <v>199</v>
      </c>
      <c r="R3536" s="147"/>
      <c r="S3536" s="147" t="s">
        <v>1826</v>
      </c>
      <c r="T3536" s="147">
        <v>0</v>
      </c>
      <c r="U3536" s="147" t="s">
        <v>1827</v>
      </c>
      <c r="V3536" s="147" t="s">
        <v>3327</v>
      </c>
    </row>
    <row r="3537" spans="16:22" x14ac:dyDescent="0.25">
      <c r="P3537" s="147" t="s">
        <v>830</v>
      </c>
      <c r="Q3537" s="147">
        <v>199</v>
      </c>
      <c r="R3537" s="147"/>
      <c r="S3537" s="147" t="s">
        <v>1828</v>
      </c>
      <c r="T3537" s="147">
        <v>0</v>
      </c>
      <c r="U3537" s="147" t="s">
        <v>1829</v>
      </c>
      <c r="V3537" s="147" t="s">
        <v>3327</v>
      </c>
    </row>
    <row r="3538" spans="16:22" x14ac:dyDescent="0.25">
      <c r="P3538" s="147" t="s">
        <v>830</v>
      </c>
      <c r="Q3538" s="147">
        <v>199</v>
      </c>
      <c r="R3538" s="147"/>
      <c r="S3538" s="147" t="s">
        <v>1830</v>
      </c>
      <c r="T3538" s="147">
        <v>0</v>
      </c>
      <c r="U3538" s="147" t="s">
        <v>1831</v>
      </c>
      <c r="V3538" s="147" t="s">
        <v>3327</v>
      </c>
    </row>
    <row r="3539" spans="16:22" x14ac:dyDescent="0.25">
      <c r="P3539" s="147" t="s">
        <v>830</v>
      </c>
      <c r="Q3539" s="147">
        <v>199</v>
      </c>
      <c r="R3539" s="147"/>
      <c r="S3539" s="147" t="s">
        <v>1832</v>
      </c>
      <c r="T3539" s="147">
        <v>0</v>
      </c>
      <c r="U3539" s="147" t="s">
        <v>1833</v>
      </c>
      <c r="V3539" s="147" t="s">
        <v>3327</v>
      </c>
    </row>
    <row r="3540" spans="16:22" x14ac:dyDescent="0.25">
      <c r="P3540" s="147" t="s">
        <v>830</v>
      </c>
      <c r="Q3540" s="147">
        <v>199</v>
      </c>
      <c r="R3540" s="147"/>
      <c r="S3540" s="147" t="s">
        <v>1834</v>
      </c>
      <c r="T3540" s="147">
        <v>0</v>
      </c>
      <c r="U3540" s="147" t="s">
        <v>1835</v>
      </c>
      <c r="V3540" s="147" t="s">
        <v>3327</v>
      </c>
    </row>
    <row r="3541" spans="16:22" x14ac:dyDescent="0.25">
      <c r="P3541" s="147" t="s">
        <v>830</v>
      </c>
      <c r="Q3541" s="147">
        <v>199</v>
      </c>
      <c r="R3541" s="147"/>
      <c r="S3541" s="147" t="s">
        <v>3224</v>
      </c>
      <c r="T3541" s="147">
        <v>0</v>
      </c>
      <c r="U3541" s="147" t="s">
        <v>3225</v>
      </c>
      <c r="V3541" s="147" t="s">
        <v>3327</v>
      </c>
    </row>
    <row r="3542" spans="16:22" x14ac:dyDescent="0.25">
      <c r="P3542" s="147" t="s">
        <v>830</v>
      </c>
      <c r="Q3542" s="147">
        <v>199</v>
      </c>
      <c r="R3542" s="147"/>
      <c r="S3542" s="147" t="s">
        <v>1836</v>
      </c>
      <c r="T3542" s="147">
        <v>0</v>
      </c>
      <c r="U3542" s="147" t="s">
        <v>1837</v>
      </c>
      <c r="V3542" s="147" t="s">
        <v>3327</v>
      </c>
    </row>
    <row r="3543" spans="16:22" x14ac:dyDescent="0.25">
      <c r="P3543" s="147" t="s">
        <v>830</v>
      </c>
      <c r="Q3543" s="147">
        <v>199</v>
      </c>
      <c r="R3543" s="147"/>
      <c r="S3543" s="147" t="s">
        <v>2411</v>
      </c>
      <c r="T3543" s="147">
        <v>0</v>
      </c>
      <c r="U3543" s="147" t="s">
        <v>2412</v>
      </c>
      <c r="V3543" s="147" t="s">
        <v>3327</v>
      </c>
    </row>
    <row r="3544" spans="16:22" x14ac:dyDescent="0.25">
      <c r="P3544" s="147" t="s">
        <v>830</v>
      </c>
      <c r="Q3544" s="147">
        <v>199</v>
      </c>
      <c r="R3544" s="147"/>
      <c r="S3544" s="147" t="s">
        <v>1840</v>
      </c>
      <c r="T3544" s="147">
        <v>0</v>
      </c>
      <c r="U3544" s="147" t="s">
        <v>1841</v>
      </c>
      <c r="V3544" s="147" t="s">
        <v>3327</v>
      </c>
    </row>
    <row r="3545" spans="16:22" x14ac:dyDescent="0.25">
      <c r="P3545" s="147" t="s">
        <v>830</v>
      </c>
      <c r="Q3545" s="147">
        <v>199</v>
      </c>
      <c r="R3545" s="147"/>
      <c r="S3545" s="147" t="s">
        <v>1842</v>
      </c>
      <c r="T3545" s="147">
        <v>0</v>
      </c>
      <c r="U3545" s="147" t="s">
        <v>1843</v>
      </c>
      <c r="V3545" s="147" t="s">
        <v>3327</v>
      </c>
    </row>
    <row r="3546" spans="16:22" x14ac:dyDescent="0.25">
      <c r="P3546" s="147" t="s">
        <v>830</v>
      </c>
      <c r="Q3546" s="147">
        <v>199</v>
      </c>
      <c r="R3546" s="147"/>
      <c r="S3546" s="147" t="s">
        <v>1844</v>
      </c>
      <c r="T3546" s="147">
        <v>0</v>
      </c>
      <c r="U3546" s="147" t="s">
        <v>1845</v>
      </c>
      <c r="V3546" s="147" t="s">
        <v>3327</v>
      </c>
    </row>
    <row r="3547" spans="16:22" x14ac:dyDescent="0.25">
      <c r="P3547" s="147" t="s">
        <v>830</v>
      </c>
      <c r="Q3547" s="147">
        <v>199</v>
      </c>
      <c r="R3547" s="147"/>
      <c r="S3547" s="147" t="s">
        <v>2927</v>
      </c>
      <c r="T3547" s="147">
        <v>0</v>
      </c>
      <c r="U3547" s="147" t="s">
        <v>2928</v>
      </c>
      <c r="V3547" s="147" t="s">
        <v>3327</v>
      </c>
    </row>
    <row r="3548" spans="16:22" x14ac:dyDescent="0.25">
      <c r="P3548" s="147" t="s">
        <v>830</v>
      </c>
      <c r="Q3548" s="147">
        <v>199</v>
      </c>
      <c r="R3548" s="147"/>
      <c r="S3548" s="147" t="s">
        <v>2929</v>
      </c>
      <c r="T3548" s="147">
        <v>0</v>
      </c>
      <c r="U3548" s="147" t="s">
        <v>2930</v>
      </c>
      <c r="V3548" s="147" t="s">
        <v>3327</v>
      </c>
    </row>
    <row r="3549" spans="16:22" x14ac:dyDescent="0.25">
      <c r="P3549" s="147" t="s">
        <v>830</v>
      </c>
      <c r="Q3549" s="147">
        <v>199</v>
      </c>
      <c r="R3549" s="147"/>
      <c r="S3549" s="147" t="s">
        <v>1846</v>
      </c>
      <c r="T3549" s="147">
        <v>0</v>
      </c>
      <c r="U3549" s="147" t="s">
        <v>1847</v>
      </c>
      <c r="V3549" s="147" t="s">
        <v>3327</v>
      </c>
    </row>
    <row r="3550" spans="16:22" x14ac:dyDescent="0.25">
      <c r="P3550" s="147" t="s">
        <v>830</v>
      </c>
      <c r="Q3550" s="147">
        <v>199</v>
      </c>
      <c r="R3550" s="147"/>
      <c r="S3550" s="147" t="s">
        <v>3386</v>
      </c>
      <c r="T3550" s="147">
        <v>0</v>
      </c>
      <c r="U3550" s="147" t="s">
        <v>3387</v>
      </c>
      <c r="V3550" s="147" t="s">
        <v>3327</v>
      </c>
    </row>
    <row r="3551" spans="16:22" x14ac:dyDescent="0.25">
      <c r="P3551" s="147" t="s">
        <v>830</v>
      </c>
      <c r="Q3551" s="147">
        <v>199</v>
      </c>
      <c r="R3551" s="147"/>
      <c r="S3551" s="147" t="s">
        <v>1848</v>
      </c>
      <c r="T3551" s="147">
        <v>0</v>
      </c>
      <c r="U3551" s="147" t="s">
        <v>1849</v>
      </c>
      <c r="V3551" s="147" t="s">
        <v>3327</v>
      </c>
    </row>
    <row r="3552" spans="16:22" x14ac:dyDescent="0.25">
      <c r="P3552" s="147" t="s">
        <v>830</v>
      </c>
      <c r="Q3552" s="147">
        <v>199</v>
      </c>
      <c r="R3552" s="147"/>
      <c r="S3552" s="147" t="s">
        <v>1852</v>
      </c>
      <c r="T3552" s="147">
        <v>0</v>
      </c>
      <c r="U3552" s="147" t="s">
        <v>1853</v>
      </c>
      <c r="V3552" s="147" t="s">
        <v>3327</v>
      </c>
    </row>
    <row r="3553" spans="16:22" x14ac:dyDescent="0.25">
      <c r="P3553" s="147" t="s">
        <v>830</v>
      </c>
      <c r="Q3553" s="147">
        <v>199</v>
      </c>
      <c r="R3553" s="147"/>
      <c r="S3553" s="147" t="s">
        <v>1854</v>
      </c>
      <c r="T3553" s="147">
        <v>0</v>
      </c>
      <c r="U3553" s="147" t="s">
        <v>1855</v>
      </c>
      <c r="V3553" s="147" t="s">
        <v>3327</v>
      </c>
    </row>
    <row r="3554" spans="16:22" x14ac:dyDescent="0.25">
      <c r="P3554" s="147" t="s">
        <v>830</v>
      </c>
      <c r="Q3554" s="147">
        <v>199</v>
      </c>
      <c r="R3554" s="147"/>
      <c r="S3554" s="147" t="s">
        <v>3226</v>
      </c>
      <c r="T3554" s="147">
        <v>0</v>
      </c>
      <c r="U3554" s="147" t="s">
        <v>3227</v>
      </c>
      <c r="V3554" s="147" t="s">
        <v>3327</v>
      </c>
    </row>
    <row r="3555" spans="16:22" x14ac:dyDescent="0.25">
      <c r="P3555" s="147" t="s">
        <v>830</v>
      </c>
      <c r="Q3555" s="147">
        <v>199</v>
      </c>
      <c r="R3555" s="147"/>
      <c r="S3555" s="147" t="s">
        <v>1856</v>
      </c>
      <c r="T3555" s="147">
        <v>0</v>
      </c>
      <c r="U3555" s="147" t="s">
        <v>1857</v>
      </c>
      <c r="V3555" s="147" t="s">
        <v>3327</v>
      </c>
    </row>
    <row r="3556" spans="16:22" x14ac:dyDescent="0.25">
      <c r="P3556" s="147" t="s">
        <v>830</v>
      </c>
      <c r="Q3556" s="147">
        <v>199</v>
      </c>
      <c r="R3556" s="147"/>
      <c r="S3556" s="147" t="s">
        <v>1858</v>
      </c>
      <c r="T3556" s="147">
        <v>0</v>
      </c>
      <c r="U3556" s="147" t="s">
        <v>1859</v>
      </c>
      <c r="V3556" s="147" t="s">
        <v>3327</v>
      </c>
    </row>
    <row r="3557" spans="16:22" x14ac:dyDescent="0.25">
      <c r="P3557" s="147" t="s">
        <v>830</v>
      </c>
      <c r="Q3557" s="147">
        <v>199</v>
      </c>
      <c r="R3557" s="147"/>
      <c r="S3557" s="147" t="s">
        <v>3228</v>
      </c>
      <c r="T3557" s="147">
        <v>0</v>
      </c>
      <c r="U3557" s="147" t="s">
        <v>3229</v>
      </c>
      <c r="V3557" s="147" t="s">
        <v>3327</v>
      </c>
    </row>
    <row r="3558" spans="16:22" x14ac:dyDescent="0.25">
      <c r="P3558" s="147" t="s">
        <v>830</v>
      </c>
      <c r="Q3558" s="147">
        <v>199</v>
      </c>
      <c r="R3558" s="147"/>
      <c r="S3558" s="147" t="s">
        <v>1860</v>
      </c>
      <c r="T3558" s="147">
        <v>0</v>
      </c>
      <c r="U3558" s="147" t="s">
        <v>1861</v>
      </c>
      <c r="V3558" s="147" t="s">
        <v>3327</v>
      </c>
    </row>
    <row r="3559" spans="16:22" x14ac:dyDescent="0.25">
      <c r="P3559" s="147" t="s">
        <v>830</v>
      </c>
      <c r="Q3559" s="147">
        <v>199</v>
      </c>
      <c r="R3559" s="147"/>
      <c r="S3559" s="147" t="s">
        <v>3388</v>
      </c>
      <c r="T3559" s="147">
        <v>0</v>
      </c>
      <c r="U3559" s="147" t="s">
        <v>3389</v>
      </c>
      <c r="V3559" s="147" t="s">
        <v>3327</v>
      </c>
    </row>
    <row r="3560" spans="16:22" x14ac:dyDescent="0.25">
      <c r="P3560" s="147" t="s">
        <v>830</v>
      </c>
      <c r="Q3560" s="147">
        <v>199</v>
      </c>
      <c r="R3560" s="147"/>
      <c r="S3560" s="147" t="s">
        <v>3390</v>
      </c>
      <c r="T3560" s="147">
        <v>0</v>
      </c>
      <c r="U3560" s="147" t="s">
        <v>3391</v>
      </c>
      <c r="V3560" s="147" t="s">
        <v>3327</v>
      </c>
    </row>
    <row r="3561" spans="16:22" x14ac:dyDescent="0.25">
      <c r="P3561" s="147" t="s">
        <v>830</v>
      </c>
      <c r="Q3561" s="147">
        <v>199</v>
      </c>
      <c r="R3561" s="147"/>
      <c r="S3561" s="147" t="s">
        <v>3392</v>
      </c>
      <c r="T3561" s="147">
        <v>0</v>
      </c>
      <c r="U3561" s="147" t="s">
        <v>3393</v>
      </c>
      <c r="V3561" s="147" t="s">
        <v>3327</v>
      </c>
    </row>
    <row r="3562" spans="16:22" x14ac:dyDescent="0.25">
      <c r="P3562" s="147" t="s">
        <v>830</v>
      </c>
      <c r="Q3562" s="147">
        <v>199</v>
      </c>
      <c r="R3562" s="147"/>
      <c r="S3562" s="147" t="s">
        <v>1862</v>
      </c>
      <c r="T3562" s="147">
        <v>0</v>
      </c>
      <c r="U3562" s="147" t="s">
        <v>1863</v>
      </c>
      <c r="V3562" s="147" t="s">
        <v>3327</v>
      </c>
    </row>
    <row r="3563" spans="16:22" x14ac:dyDescent="0.25">
      <c r="P3563" s="147" t="s">
        <v>830</v>
      </c>
      <c r="Q3563" s="147">
        <v>199</v>
      </c>
      <c r="R3563" s="147"/>
      <c r="S3563" s="147" t="s">
        <v>1864</v>
      </c>
      <c r="T3563" s="147">
        <v>0</v>
      </c>
      <c r="U3563" s="147" t="s">
        <v>1865</v>
      </c>
      <c r="V3563" s="147" t="s">
        <v>3327</v>
      </c>
    </row>
    <row r="3564" spans="16:22" x14ac:dyDescent="0.25">
      <c r="P3564" s="147" t="s">
        <v>830</v>
      </c>
      <c r="Q3564" s="147">
        <v>199</v>
      </c>
      <c r="R3564" s="147"/>
      <c r="S3564" s="147" t="s">
        <v>1866</v>
      </c>
      <c r="T3564" s="147">
        <v>0</v>
      </c>
      <c r="U3564" s="147" t="s">
        <v>1867</v>
      </c>
      <c r="V3564" s="147" t="s">
        <v>3327</v>
      </c>
    </row>
    <row r="3565" spans="16:22" x14ac:dyDescent="0.25">
      <c r="P3565" s="147" t="s">
        <v>830</v>
      </c>
      <c r="Q3565" s="147">
        <v>199</v>
      </c>
      <c r="R3565" s="147"/>
      <c r="S3565" s="147" t="s">
        <v>2933</v>
      </c>
      <c r="T3565" s="147">
        <v>0</v>
      </c>
      <c r="U3565" s="147" t="s">
        <v>2934</v>
      </c>
      <c r="V3565" s="147" t="s">
        <v>3327</v>
      </c>
    </row>
    <row r="3566" spans="16:22" x14ac:dyDescent="0.25">
      <c r="P3566" s="147" t="s">
        <v>830</v>
      </c>
      <c r="Q3566" s="147">
        <v>199</v>
      </c>
      <c r="R3566" s="147"/>
      <c r="S3566" s="147" t="s">
        <v>1868</v>
      </c>
      <c r="T3566" s="147">
        <v>0</v>
      </c>
      <c r="U3566" s="147" t="s">
        <v>1869</v>
      </c>
      <c r="V3566" s="147" t="s">
        <v>3327</v>
      </c>
    </row>
    <row r="3567" spans="16:22" x14ac:dyDescent="0.25">
      <c r="P3567" s="147" t="s">
        <v>830</v>
      </c>
      <c r="Q3567" s="147">
        <v>199</v>
      </c>
      <c r="R3567" s="147"/>
      <c r="S3567" s="147" t="s">
        <v>1872</v>
      </c>
      <c r="T3567" s="147">
        <v>0</v>
      </c>
      <c r="U3567" s="147" t="s">
        <v>1873</v>
      </c>
      <c r="V3567" s="147" t="s">
        <v>3327</v>
      </c>
    </row>
    <row r="3568" spans="16:22" x14ac:dyDescent="0.25">
      <c r="P3568" s="147" t="s">
        <v>830</v>
      </c>
      <c r="Q3568" s="147">
        <v>199</v>
      </c>
      <c r="R3568" s="147"/>
      <c r="S3568" s="147" t="s">
        <v>1874</v>
      </c>
      <c r="T3568" s="147">
        <v>0</v>
      </c>
      <c r="U3568" s="147" t="s">
        <v>1875</v>
      </c>
      <c r="V3568" s="147" t="s">
        <v>3327</v>
      </c>
    </row>
    <row r="3569" spans="16:22" x14ac:dyDescent="0.25">
      <c r="P3569" s="147" t="s">
        <v>830</v>
      </c>
      <c r="Q3569" s="147">
        <v>199</v>
      </c>
      <c r="R3569" s="147"/>
      <c r="S3569" s="147" t="s">
        <v>3232</v>
      </c>
      <c r="T3569" s="147">
        <v>0</v>
      </c>
      <c r="U3569" s="147" t="s">
        <v>3233</v>
      </c>
      <c r="V3569" s="147" t="s">
        <v>3327</v>
      </c>
    </row>
    <row r="3570" spans="16:22" x14ac:dyDescent="0.25">
      <c r="P3570" s="147" t="s">
        <v>830</v>
      </c>
      <c r="Q3570" s="147">
        <v>199</v>
      </c>
      <c r="R3570" s="147"/>
      <c r="S3570" s="147" t="s">
        <v>2722</v>
      </c>
      <c r="T3570" s="147">
        <v>0</v>
      </c>
      <c r="U3570" s="147" t="s">
        <v>2723</v>
      </c>
      <c r="V3570" s="147" t="s">
        <v>3327</v>
      </c>
    </row>
    <row r="3571" spans="16:22" x14ac:dyDescent="0.25">
      <c r="P3571" s="147" t="s">
        <v>830</v>
      </c>
      <c r="Q3571" s="147">
        <v>199</v>
      </c>
      <c r="R3571" s="147"/>
      <c r="S3571" s="147" t="s">
        <v>2935</v>
      </c>
      <c r="T3571" s="147">
        <v>0</v>
      </c>
      <c r="U3571" s="147" t="s">
        <v>2936</v>
      </c>
      <c r="V3571" s="147" t="s">
        <v>3327</v>
      </c>
    </row>
    <row r="3572" spans="16:22" x14ac:dyDescent="0.25">
      <c r="P3572" s="147" t="s">
        <v>830</v>
      </c>
      <c r="Q3572" s="147">
        <v>199</v>
      </c>
      <c r="R3572" s="147"/>
      <c r="S3572" s="147" t="s">
        <v>2939</v>
      </c>
      <c r="T3572" s="147">
        <v>0</v>
      </c>
      <c r="U3572" s="147" t="s">
        <v>2940</v>
      </c>
      <c r="V3572" s="147" t="s">
        <v>3327</v>
      </c>
    </row>
    <row r="3573" spans="16:22" x14ac:dyDescent="0.25">
      <c r="P3573" s="147" t="s">
        <v>830</v>
      </c>
      <c r="Q3573" s="147">
        <v>199</v>
      </c>
      <c r="R3573" s="147"/>
      <c r="S3573" s="147" t="s">
        <v>2941</v>
      </c>
      <c r="T3573" s="147">
        <v>0</v>
      </c>
      <c r="U3573" s="147" t="s">
        <v>2942</v>
      </c>
      <c r="V3573" s="147" t="s">
        <v>3327</v>
      </c>
    </row>
    <row r="3574" spans="16:22" x14ac:dyDescent="0.25">
      <c r="P3574" s="147" t="s">
        <v>830</v>
      </c>
      <c r="Q3574" s="147">
        <v>199</v>
      </c>
      <c r="R3574" s="147"/>
      <c r="S3574" s="147" t="s">
        <v>2943</v>
      </c>
      <c r="T3574" s="147">
        <v>0</v>
      </c>
      <c r="U3574" s="147" t="s">
        <v>2944</v>
      </c>
      <c r="V3574" s="147" t="s">
        <v>3327</v>
      </c>
    </row>
    <row r="3575" spans="16:22" x14ac:dyDescent="0.25">
      <c r="P3575" s="147" t="s">
        <v>830</v>
      </c>
      <c r="Q3575" s="147">
        <v>199</v>
      </c>
      <c r="R3575" s="147"/>
      <c r="S3575" s="147" t="s">
        <v>1882</v>
      </c>
      <c r="T3575" s="147">
        <v>0</v>
      </c>
      <c r="U3575" s="147" t="s">
        <v>1883</v>
      </c>
      <c r="V3575" s="147" t="s">
        <v>3327</v>
      </c>
    </row>
    <row r="3576" spans="16:22" x14ac:dyDescent="0.25">
      <c r="P3576" s="147" t="s">
        <v>830</v>
      </c>
      <c r="Q3576" s="147">
        <v>199</v>
      </c>
      <c r="R3576" s="147"/>
      <c r="S3576" s="147" t="s">
        <v>3394</v>
      </c>
      <c r="T3576" s="147">
        <v>0</v>
      </c>
      <c r="U3576" s="147" t="s">
        <v>3395</v>
      </c>
      <c r="V3576" s="147" t="s">
        <v>3327</v>
      </c>
    </row>
    <row r="3577" spans="16:22" x14ac:dyDescent="0.25">
      <c r="P3577" s="147" t="s">
        <v>830</v>
      </c>
      <c r="Q3577" s="147">
        <v>199</v>
      </c>
      <c r="R3577" s="147"/>
      <c r="S3577" s="147" t="s">
        <v>2945</v>
      </c>
      <c r="T3577" s="147">
        <v>0</v>
      </c>
      <c r="U3577" s="147" t="s">
        <v>2946</v>
      </c>
      <c r="V3577" s="147" t="s">
        <v>3327</v>
      </c>
    </row>
    <row r="3578" spans="16:22" x14ac:dyDescent="0.25">
      <c r="P3578" s="147" t="s">
        <v>830</v>
      </c>
      <c r="Q3578" s="147">
        <v>199</v>
      </c>
      <c r="R3578" s="147"/>
      <c r="S3578" s="147" t="s">
        <v>2947</v>
      </c>
      <c r="T3578" s="147">
        <v>0</v>
      </c>
      <c r="U3578" s="147" t="s">
        <v>2948</v>
      </c>
      <c r="V3578" s="147" t="s">
        <v>3327</v>
      </c>
    </row>
    <row r="3579" spans="16:22" x14ac:dyDescent="0.25">
      <c r="P3579" s="147" t="s">
        <v>830</v>
      </c>
      <c r="Q3579" s="147">
        <v>199</v>
      </c>
      <c r="R3579" s="147"/>
      <c r="S3579" s="147" t="s">
        <v>1886</v>
      </c>
      <c r="T3579" s="147">
        <v>0</v>
      </c>
      <c r="U3579" s="147" t="s">
        <v>1887</v>
      </c>
      <c r="V3579" s="147" t="s">
        <v>3327</v>
      </c>
    </row>
    <row r="3580" spans="16:22" x14ac:dyDescent="0.25">
      <c r="P3580" s="147" t="s">
        <v>830</v>
      </c>
      <c r="Q3580" s="147">
        <v>199</v>
      </c>
      <c r="R3580" s="147"/>
      <c r="S3580" s="147" t="s">
        <v>1888</v>
      </c>
      <c r="T3580" s="147">
        <v>0</v>
      </c>
      <c r="U3580" s="147" t="s">
        <v>1889</v>
      </c>
      <c r="V3580" s="147" t="s">
        <v>3327</v>
      </c>
    </row>
    <row r="3581" spans="16:22" x14ac:dyDescent="0.25">
      <c r="P3581" s="147" t="s">
        <v>830</v>
      </c>
      <c r="Q3581" s="147">
        <v>199</v>
      </c>
      <c r="R3581" s="147"/>
      <c r="S3581" s="147" t="s">
        <v>1892</v>
      </c>
      <c r="T3581" s="147">
        <v>0</v>
      </c>
      <c r="U3581" s="147" t="s">
        <v>1893</v>
      </c>
      <c r="V3581" s="147" t="s">
        <v>3327</v>
      </c>
    </row>
    <row r="3582" spans="16:22" x14ac:dyDescent="0.25">
      <c r="P3582" s="147" t="s">
        <v>830</v>
      </c>
      <c r="Q3582" s="147">
        <v>199</v>
      </c>
      <c r="R3582" s="147"/>
      <c r="S3582" s="147" t="s">
        <v>2951</v>
      </c>
      <c r="T3582" s="147">
        <v>0</v>
      </c>
      <c r="U3582" s="147" t="s">
        <v>2952</v>
      </c>
      <c r="V3582" s="147" t="s">
        <v>3327</v>
      </c>
    </row>
    <row r="3583" spans="16:22" x14ac:dyDescent="0.25">
      <c r="P3583" s="147" t="s">
        <v>830</v>
      </c>
      <c r="Q3583" s="147">
        <v>199</v>
      </c>
      <c r="R3583" s="147"/>
      <c r="S3583" s="147" t="s">
        <v>2953</v>
      </c>
      <c r="T3583" s="147">
        <v>0</v>
      </c>
      <c r="U3583" s="147" t="s">
        <v>2954</v>
      </c>
      <c r="V3583" s="147" t="s">
        <v>3327</v>
      </c>
    </row>
    <row r="3584" spans="16:22" x14ac:dyDescent="0.25">
      <c r="P3584" s="147" t="s">
        <v>830</v>
      </c>
      <c r="Q3584" s="147">
        <v>199</v>
      </c>
      <c r="R3584" s="147"/>
      <c r="S3584" s="147" t="s">
        <v>2724</v>
      </c>
      <c r="T3584" s="147">
        <v>0</v>
      </c>
      <c r="U3584" s="147" t="s">
        <v>2725</v>
      </c>
      <c r="V3584" s="147" t="s">
        <v>3327</v>
      </c>
    </row>
    <row r="3585" spans="16:22" x14ac:dyDescent="0.25">
      <c r="P3585" s="147" t="s">
        <v>830</v>
      </c>
      <c r="Q3585" s="147">
        <v>199</v>
      </c>
      <c r="R3585" s="147"/>
      <c r="S3585" s="147" t="s">
        <v>1894</v>
      </c>
      <c r="T3585" s="147">
        <v>0</v>
      </c>
      <c r="U3585" s="147" t="s">
        <v>1895</v>
      </c>
      <c r="V3585" s="147" t="s">
        <v>3327</v>
      </c>
    </row>
    <row r="3586" spans="16:22" x14ac:dyDescent="0.25">
      <c r="P3586" s="147" t="s">
        <v>830</v>
      </c>
      <c r="Q3586" s="147">
        <v>199</v>
      </c>
      <c r="R3586" s="147"/>
      <c r="S3586" s="147" t="s">
        <v>1896</v>
      </c>
      <c r="T3586" s="147">
        <v>0</v>
      </c>
      <c r="U3586" s="147" t="s">
        <v>1897</v>
      </c>
      <c r="V3586" s="147" t="s">
        <v>3327</v>
      </c>
    </row>
    <row r="3587" spans="16:22" x14ac:dyDescent="0.25">
      <c r="P3587" s="147" t="s">
        <v>830</v>
      </c>
      <c r="Q3587" s="147">
        <v>199</v>
      </c>
      <c r="R3587" s="147"/>
      <c r="S3587" s="147" t="s">
        <v>1900</v>
      </c>
      <c r="T3587" s="147">
        <v>0</v>
      </c>
      <c r="U3587" s="147" t="s">
        <v>1901</v>
      </c>
      <c r="V3587" s="147" t="s">
        <v>3327</v>
      </c>
    </row>
    <row r="3588" spans="16:22" x14ac:dyDescent="0.25">
      <c r="P3588" s="147" t="s">
        <v>830</v>
      </c>
      <c r="Q3588" s="147">
        <v>199</v>
      </c>
      <c r="R3588" s="147"/>
      <c r="S3588" s="147" t="s">
        <v>2417</v>
      </c>
      <c r="T3588" s="147">
        <v>0</v>
      </c>
      <c r="U3588" s="147" t="s">
        <v>2418</v>
      </c>
      <c r="V3588" s="147" t="s">
        <v>3327</v>
      </c>
    </row>
    <row r="3589" spans="16:22" x14ac:dyDescent="0.25">
      <c r="P3589" s="147" t="s">
        <v>830</v>
      </c>
      <c r="Q3589" s="147">
        <v>199</v>
      </c>
      <c r="R3589" s="147"/>
      <c r="S3589" s="147" t="s">
        <v>1918</v>
      </c>
      <c r="T3589" s="147">
        <v>0</v>
      </c>
      <c r="U3589" s="147" t="s">
        <v>1919</v>
      </c>
      <c r="V3589" s="147" t="s">
        <v>3327</v>
      </c>
    </row>
    <row r="3590" spans="16:22" x14ac:dyDescent="0.25">
      <c r="P3590" s="147" t="s">
        <v>830</v>
      </c>
      <c r="Q3590" s="147">
        <v>199</v>
      </c>
      <c r="R3590" s="147"/>
      <c r="S3590" s="147" t="s">
        <v>2959</v>
      </c>
      <c r="T3590" s="147">
        <v>0</v>
      </c>
      <c r="U3590" s="147" t="s">
        <v>2960</v>
      </c>
      <c r="V3590" s="147" t="s">
        <v>3327</v>
      </c>
    </row>
    <row r="3591" spans="16:22" x14ac:dyDescent="0.25">
      <c r="P3591" s="147" t="s">
        <v>830</v>
      </c>
      <c r="Q3591" s="147">
        <v>199</v>
      </c>
      <c r="R3591" s="147"/>
      <c r="S3591" s="147" t="s">
        <v>2961</v>
      </c>
      <c r="T3591" s="147">
        <v>0</v>
      </c>
      <c r="U3591" s="147" t="s">
        <v>2962</v>
      </c>
      <c r="V3591" s="147" t="s">
        <v>3327</v>
      </c>
    </row>
    <row r="3592" spans="16:22" x14ac:dyDescent="0.25">
      <c r="P3592" s="147" t="s">
        <v>830</v>
      </c>
      <c r="Q3592" s="147">
        <v>199</v>
      </c>
      <c r="R3592" s="147"/>
      <c r="S3592" s="147" t="s">
        <v>1934</v>
      </c>
      <c r="T3592" s="147">
        <v>0</v>
      </c>
      <c r="U3592" s="147" t="s">
        <v>1935</v>
      </c>
      <c r="V3592" s="147" t="s">
        <v>3327</v>
      </c>
    </row>
    <row r="3593" spans="16:22" x14ac:dyDescent="0.25">
      <c r="P3593" s="147" t="s">
        <v>830</v>
      </c>
      <c r="Q3593" s="147">
        <v>199</v>
      </c>
      <c r="R3593" s="147"/>
      <c r="S3593" s="147" t="s">
        <v>1936</v>
      </c>
      <c r="T3593" s="147">
        <v>0</v>
      </c>
      <c r="U3593" s="147" t="s">
        <v>1937</v>
      </c>
      <c r="V3593" s="147" t="s">
        <v>3327</v>
      </c>
    </row>
    <row r="3594" spans="16:22" x14ac:dyDescent="0.25">
      <c r="P3594" s="147" t="s">
        <v>830</v>
      </c>
      <c r="Q3594" s="147">
        <v>199</v>
      </c>
      <c r="R3594" s="147"/>
      <c r="S3594" s="147" t="s">
        <v>1938</v>
      </c>
      <c r="T3594" s="147">
        <v>0</v>
      </c>
      <c r="U3594" s="147" t="s">
        <v>1939</v>
      </c>
      <c r="V3594" s="147" t="s">
        <v>3327</v>
      </c>
    </row>
    <row r="3595" spans="16:22" x14ac:dyDescent="0.25">
      <c r="P3595" s="147" t="s">
        <v>830</v>
      </c>
      <c r="Q3595" s="147">
        <v>199</v>
      </c>
      <c r="R3595" s="147"/>
      <c r="S3595" s="147" t="s">
        <v>1940</v>
      </c>
      <c r="T3595" s="147">
        <v>0</v>
      </c>
      <c r="U3595" s="147" t="s">
        <v>1941</v>
      </c>
      <c r="V3595" s="147" t="s">
        <v>3327</v>
      </c>
    </row>
    <row r="3596" spans="16:22" x14ac:dyDescent="0.25">
      <c r="P3596" s="147" t="s">
        <v>830</v>
      </c>
      <c r="Q3596" s="147">
        <v>199</v>
      </c>
      <c r="R3596" s="147"/>
      <c r="S3596" s="147" t="s">
        <v>1942</v>
      </c>
      <c r="T3596" s="147">
        <v>0</v>
      </c>
      <c r="U3596" s="147" t="s">
        <v>1943</v>
      </c>
      <c r="V3596" s="147" t="s">
        <v>3327</v>
      </c>
    </row>
    <row r="3597" spans="16:22" x14ac:dyDescent="0.25">
      <c r="P3597" s="147" t="s">
        <v>830</v>
      </c>
      <c r="Q3597" s="147">
        <v>199</v>
      </c>
      <c r="R3597" s="147"/>
      <c r="S3597" s="147" t="s">
        <v>2965</v>
      </c>
      <c r="T3597" s="147">
        <v>0</v>
      </c>
      <c r="U3597" s="147" t="s">
        <v>2966</v>
      </c>
      <c r="V3597" s="147" t="s">
        <v>3327</v>
      </c>
    </row>
    <row r="3598" spans="16:22" x14ac:dyDescent="0.25">
      <c r="P3598" s="147" t="s">
        <v>830</v>
      </c>
      <c r="Q3598" s="147">
        <v>199</v>
      </c>
      <c r="R3598" s="147"/>
      <c r="S3598" s="147" t="s">
        <v>2967</v>
      </c>
      <c r="T3598" s="147">
        <v>0</v>
      </c>
      <c r="U3598" s="147" t="s">
        <v>2968</v>
      </c>
      <c r="V3598" s="147" t="s">
        <v>3327</v>
      </c>
    </row>
    <row r="3599" spans="16:22" x14ac:dyDescent="0.25">
      <c r="P3599" s="147" t="s">
        <v>830</v>
      </c>
      <c r="Q3599" s="147">
        <v>199</v>
      </c>
      <c r="R3599" s="147"/>
      <c r="S3599" s="147" t="s">
        <v>2971</v>
      </c>
      <c r="T3599" s="147">
        <v>0</v>
      </c>
      <c r="U3599" s="147" t="s">
        <v>2972</v>
      </c>
      <c r="V3599" s="147" t="s">
        <v>3327</v>
      </c>
    </row>
    <row r="3600" spans="16:22" x14ac:dyDescent="0.25">
      <c r="P3600" s="147" t="s">
        <v>830</v>
      </c>
      <c r="Q3600" s="147">
        <v>199</v>
      </c>
      <c r="R3600" s="147"/>
      <c r="S3600" s="147" t="s">
        <v>2425</v>
      </c>
      <c r="T3600" s="147">
        <v>0</v>
      </c>
      <c r="U3600" s="147" t="s">
        <v>2426</v>
      </c>
      <c r="V3600" s="147" t="s">
        <v>3327</v>
      </c>
    </row>
    <row r="3601" spans="16:22" x14ac:dyDescent="0.25">
      <c r="P3601" s="147" t="s">
        <v>830</v>
      </c>
      <c r="Q3601" s="147">
        <v>199</v>
      </c>
      <c r="R3601" s="147"/>
      <c r="S3601" s="147" t="s">
        <v>1966</v>
      </c>
      <c r="T3601" s="147">
        <v>0</v>
      </c>
      <c r="U3601" s="147" t="s">
        <v>1967</v>
      </c>
      <c r="V3601" s="147" t="s">
        <v>3327</v>
      </c>
    </row>
    <row r="3602" spans="16:22" x14ac:dyDescent="0.25">
      <c r="P3602" s="147" t="s">
        <v>830</v>
      </c>
      <c r="Q3602" s="147">
        <v>199</v>
      </c>
      <c r="R3602" s="147"/>
      <c r="S3602" s="147" t="s">
        <v>3396</v>
      </c>
      <c r="T3602" s="147">
        <v>0</v>
      </c>
      <c r="U3602" s="147" t="s">
        <v>3397</v>
      </c>
      <c r="V3602" s="147" t="s">
        <v>3327</v>
      </c>
    </row>
    <row r="3603" spans="16:22" x14ac:dyDescent="0.25">
      <c r="P3603" s="147" t="s">
        <v>830</v>
      </c>
      <c r="Q3603" s="147">
        <v>199</v>
      </c>
      <c r="R3603" s="147"/>
      <c r="S3603" s="147" t="s">
        <v>3398</v>
      </c>
      <c r="T3603" s="147">
        <v>0</v>
      </c>
      <c r="U3603" s="147" t="s">
        <v>3399</v>
      </c>
      <c r="V3603" s="147" t="s">
        <v>3327</v>
      </c>
    </row>
    <row r="3604" spans="16:22" x14ac:dyDescent="0.25">
      <c r="P3604" s="147" t="s">
        <v>830</v>
      </c>
      <c r="Q3604" s="147">
        <v>199</v>
      </c>
      <c r="R3604" s="147"/>
      <c r="S3604" s="147" t="s">
        <v>3400</v>
      </c>
      <c r="T3604" s="147">
        <v>0</v>
      </c>
      <c r="U3604" s="147" t="s">
        <v>3401</v>
      </c>
      <c r="V3604" s="147" t="s">
        <v>3327</v>
      </c>
    </row>
    <row r="3605" spans="16:22" x14ac:dyDescent="0.25">
      <c r="P3605" s="147" t="s">
        <v>830</v>
      </c>
      <c r="Q3605" s="147">
        <v>199</v>
      </c>
      <c r="R3605" s="147"/>
      <c r="S3605" s="147" t="s">
        <v>3402</v>
      </c>
      <c r="T3605" s="147">
        <v>0</v>
      </c>
      <c r="U3605" s="147" t="s">
        <v>3403</v>
      </c>
      <c r="V3605" s="147" t="s">
        <v>3327</v>
      </c>
    </row>
    <row r="3606" spans="16:22" x14ac:dyDescent="0.25">
      <c r="P3606" s="147" t="s">
        <v>830</v>
      </c>
      <c r="Q3606" s="147">
        <v>199</v>
      </c>
      <c r="R3606" s="147"/>
      <c r="S3606" s="147" t="s">
        <v>2435</v>
      </c>
      <c r="T3606" s="147">
        <v>0</v>
      </c>
      <c r="U3606" s="147" t="s">
        <v>2436</v>
      </c>
      <c r="V3606" s="147" t="s">
        <v>3327</v>
      </c>
    </row>
    <row r="3607" spans="16:22" x14ac:dyDescent="0.25">
      <c r="P3607" s="147" t="s">
        <v>830</v>
      </c>
      <c r="Q3607" s="147">
        <v>199</v>
      </c>
      <c r="R3607" s="147"/>
      <c r="S3607" s="147" t="s">
        <v>3404</v>
      </c>
      <c r="T3607" s="147">
        <v>0</v>
      </c>
      <c r="U3607" s="147" t="s">
        <v>3405</v>
      </c>
      <c r="V3607" s="147" t="s">
        <v>3327</v>
      </c>
    </row>
    <row r="3608" spans="16:22" x14ac:dyDescent="0.25">
      <c r="P3608" s="147" t="s">
        <v>830</v>
      </c>
      <c r="Q3608" s="147">
        <v>199</v>
      </c>
      <c r="R3608" s="147"/>
      <c r="S3608" s="147" t="s">
        <v>2437</v>
      </c>
      <c r="T3608" s="147">
        <v>0</v>
      </c>
      <c r="U3608" s="147" t="s">
        <v>2438</v>
      </c>
      <c r="V3608" s="147" t="s">
        <v>3327</v>
      </c>
    </row>
    <row r="3609" spans="16:22" x14ac:dyDescent="0.25">
      <c r="P3609" s="147" t="s">
        <v>830</v>
      </c>
      <c r="Q3609" s="147">
        <v>199</v>
      </c>
      <c r="R3609" s="147"/>
      <c r="S3609" s="147" t="s">
        <v>1974</v>
      </c>
      <c r="T3609" s="147">
        <v>0</v>
      </c>
      <c r="U3609" s="147" t="s">
        <v>1975</v>
      </c>
      <c r="V3609" s="147" t="s">
        <v>3327</v>
      </c>
    </row>
    <row r="3610" spans="16:22" x14ac:dyDescent="0.25">
      <c r="P3610" s="147" t="s">
        <v>830</v>
      </c>
      <c r="Q3610" s="147">
        <v>199</v>
      </c>
      <c r="R3610" s="147"/>
      <c r="S3610" s="147" t="s">
        <v>3240</v>
      </c>
      <c r="T3610" s="147">
        <v>0</v>
      </c>
      <c r="U3610" s="147" t="s">
        <v>3241</v>
      </c>
      <c r="V3610" s="147" t="s">
        <v>3327</v>
      </c>
    </row>
    <row r="3611" spans="16:22" x14ac:dyDescent="0.25">
      <c r="P3611" s="147" t="s">
        <v>830</v>
      </c>
      <c r="Q3611" s="147">
        <v>199</v>
      </c>
      <c r="R3611" s="147"/>
      <c r="S3611" s="147" t="s">
        <v>2439</v>
      </c>
      <c r="T3611" s="147">
        <v>0</v>
      </c>
      <c r="U3611" s="147" t="s">
        <v>2440</v>
      </c>
      <c r="V3611" s="147" t="s">
        <v>3327</v>
      </c>
    </row>
    <row r="3612" spans="16:22" x14ac:dyDescent="0.25">
      <c r="P3612" s="147" t="s">
        <v>830</v>
      </c>
      <c r="Q3612" s="147">
        <v>199</v>
      </c>
      <c r="R3612" s="147"/>
      <c r="S3612" s="147" t="s">
        <v>1976</v>
      </c>
      <c r="T3612" s="147">
        <v>0</v>
      </c>
      <c r="U3612" s="147" t="s">
        <v>1977</v>
      </c>
      <c r="V3612" s="147" t="s">
        <v>3327</v>
      </c>
    </row>
    <row r="3613" spans="16:22" x14ac:dyDescent="0.25">
      <c r="P3613" s="147" t="s">
        <v>830</v>
      </c>
      <c r="Q3613" s="147">
        <v>199</v>
      </c>
      <c r="R3613" s="147"/>
      <c r="S3613" s="147" t="s">
        <v>3406</v>
      </c>
      <c r="T3613" s="147">
        <v>0</v>
      </c>
      <c r="U3613" s="147" t="s">
        <v>3407</v>
      </c>
      <c r="V3613" s="147" t="s">
        <v>3327</v>
      </c>
    </row>
    <row r="3614" spans="16:22" x14ac:dyDescent="0.25">
      <c r="P3614" s="147" t="s">
        <v>830</v>
      </c>
      <c r="Q3614" s="147">
        <v>199</v>
      </c>
      <c r="R3614" s="147"/>
      <c r="S3614" s="147" t="s">
        <v>1978</v>
      </c>
      <c r="T3614" s="147">
        <v>0</v>
      </c>
      <c r="U3614" s="147" t="s">
        <v>1979</v>
      </c>
      <c r="V3614" s="147" t="s">
        <v>3327</v>
      </c>
    </row>
    <row r="3615" spans="16:22" x14ac:dyDescent="0.25">
      <c r="P3615" s="147" t="s">
        <v>830</v>
      </c>
      <c r="Q3615" s="147">
        <v>199</v>
      </c>
      <c r="R3615" s="147"/>
      <c r="S3615" s="147" t="s">
        <v>1980</v>
      </c>
      <c r="T3615" s="147">
        <v>0</v>
      </c>
      <c r="U3615" s="147" t="s">
        <v>1981</v>
      </c>
      <c r="V3615" s="147" t="s">
        <v>3327</v>
      </c>
    </row>
    <row r="3616" spans="16:22" x14ac:dyDescent="0.25">
      <c r="P3616" s="147" t="s">
        <v>830</v>
      </c>
      <c r="Q3616" s="147">
        <v>199</v>
      </c>
      <c r="R3616" s="147"/>
      <c r="S3616" s="147" t="s">
        <v>3244</v>
      </c>
      <c r="T3616" s="147">
        <v>0</v>
      </c>
      <c r="U3616" s="147" t="s">
        <v>3245</v>
      </c>
      <c r="V3616" s="147" t="s">
        <v>3327</v>
      </c>
    </row>
    <row r="3617" spans="16:22" x14ac:dyDescent="0.25">
      <c r="P3617" s="147" t="s">
        <v>830</v>
      </c>
      <c r="Q3617" s="147">
        <v>199</v>
      </c>
      <c r="R3617" s="147"/>
      <c r="S3617" s="147" t="s">
        <v>2447</v>
      </c>
      <c r="T3617" s="147">
        <v>0</v>
      </c>
      <c r="U3617" s="147" t="s">
        <v>2448</v>
      </c>
      <c r="V3617" s="147" t="s">
        <v>3327</v>
      </c>
    </row>
    <row r="3618" spans="16:22" x14ac:dyDescent="0.25">
      <c r="P3618" s="147" t="s">
        <v>830</v>
      </c>
      <c r="Q3618" s="147">
        <v>199</v>
      </c>
      <c r="R3618" s="147"/>
      <c r="S3618" s="147" t="s">
        <v>3246</v>
      </c>
      <c r="T3618" s="147">
        <v>0</v>
      </c>
      <c r="U3618" s="147" t="s">
        <v>3247</v>
      </c>
      <c r="V3618" s="147" t="s">
        <v>3327</v>
      </c>
    </row>
    <row r="3619" spans="16:22" x14ac:dyDescent="0.25">
      <c r="P3619" s="147" t="s">
        <v>830</v>
      </c>
      <c r="Q3619" s="147">
        <v>199</v>
      </c>
      <c r="R3619" s="147"/>
      <c r="S3619" s="147" t="s">
        <v>3248</v>
      </c>
      <c r="T3619" s="147">
        <v>0</v>
      </c>
      <c r="U3619" s="147" t="s">
        <v>3249</v>
      </c>
      <c r="V3619" s="147" t="s">
        <v>3327</v>
      </c>
    </row>
    <row r="3620" spans="16:22" x14ac:dyDescent="0.25">
      <c r="P3620" s="147" t="s">
        <v>830</v>
      </c>
      <c r="Q3620" s="147">
        <v>199</v>
      </c>
      <c r="R3620" s="147"/>
      <c r="S3620" s="147" t="s">
        <v>1984</v>
      </c>
      <c r="T3620" s="147">
        <v>0</v>
      </c>
      <c r="U3620" s="147" t="s">
        <v>1985</v>
      </c>
      <c r="V3620" s="147" t="s">
        <v>3327</v>
      </c>
    </row>
    <row r="3621" spans="16:22" x14ac:dyDescent="0.25">
      <c r="P3621" s="147" t="s">
        <v>830</v>
      </c>
      <c r="Q3621" s="147">
        <v>199</v>
      </c>
      <c r="R3621" s="147"/>
      <c r="S3621" s="147" t="s">
        <v>3408</v>
      </c>
      <c r="T3621" s="147">
        <v>0</v>
      </c>
      <c r="U3621" s="147" t="s">
        <v>3409</v>
      </c>
      <c r="V3621" s="147" t="s">
        <v>3327</v>
      </c>
    </row>
    <row r="3622" spans="16:22" x14ac:dyDescent="0.25">
      <c r="P3622" s="147" t="s">
        <v>830</v>
      </c>
      <c r="Q3622" s="147">
        <v>199</v>
      </c>
      <c r="R3622" s="147"/>
      <c r="S3622" s="147" t="s">
        <v>2744</v>
      </c>
      <c r="T3622" s="147">
        <v>0</v>
      </c>
      <c r="U3622" s="147" t="s">
        <v>2745</v>
      </c>
      <c r="V3622" s="147" t="s">
        <v>3327</v>
      </c>
    </row>
    <row r="3623" spans="16:22" x14ac:dyDescent="0.25">
      <c r="P3623" s="147" t="s">
        <v>830</v>
      </c>
      <c r="Q3623" s="147">
        <v>199</v>
      </c>
      <c r="R3623" s="147"/>
      <c r="S3623" s="147" t="s">
        <v>1986</v>
      </c>
      <c r="T3623" s="147">
        <v>0</v>
      </c>
      <c r="U3623" s="147" t="s">
        <v>1987</v>
      </c>
      <c r="V3623" s="147" t="s">
        <v>3327</v>
      </c>
    </row>
    <row r="3624" spans="16:22" x14ac:dyDescent="0.25">
      <c r="P3624" s="147" t="s">
        <v>830</v>
      </c>
      <c r="Q3624" s="147">
        <v>199</v>
      </c>
      <c r="R3624" s="147"/>
      <c r="S3624" s="147" t="s">
        <v>2746</v>
      </c>
      <c r="T3624" s="147">
        <v>0</v>
      </c>
      <c r="U3624" s="147" t="s">
        <v>2747</v>
      </c>
      <c r="V3624" s="147" t="s">
        <v>3327</v>
      </c>
    </row>
    <row r="3625" spans="16:22" x14ac:dyDescent="0.25">
      <c r="P3625" s="147" t="s">
        <v>830</v>
      </c>
      <c r="Q3625" s="147">
        <v>199</v>
      </c>
      <c r="R3625" s="147"/>
      <c r="S3625" s="147" t="s">
        <v>3250</v>
      </c>
      <c r="T3625" s="147">
        <v>0</v>
      </c>
      <c r="U3625" s="147" t="s">
        <v>3251</v>
      </c>
      <c r="V3625" s="147" t="s">
        <v>3327</v>
      </c>
    </row>
    <row r="3626" spans="16:22" x14ac:dyDescent="0.25">
      <c r="P3626" s="147" t="s">
        <v>830</v>
      </c>
      <c r="Q3626" s="147">
        <v>199</v>
      </c>
      <c r="R3626" s="147"/>
      <c r="S3626" s="147" t="s">
        <v>3252</v>
      </c>
      <c r="T3626" s="147">
        <v>0</v>
      </c>
      <c r="U3626" s="147" t="s">
        <v>3253</v>
      </c>
      <c r="V3626" s="147" t="s">
        <v>3327</v>
      </c>
    </row>
    <row r="3627" spans="16:22" x14ac:dyDescent="0.25">
      <c r="P3627" s="147" t="s">
        <v>830</v>
      </c>
      <c r="Q3627" s="147">
        <v>199</v>
      </c>
      <c r="R3627" s="147"/>
      <c r="S3627" s="147" t="s">
        <v>2981</v>
      </c>
      <c r="T3627" s="147">
        <v>0</v>
      </c>
      <c r="U3627" s="147" t="s">
        <v>2982</v>
      </c>
      <c r="V3627" s="147" t="s">
        <v>3327</v>
      </c>
    </row>
    <row r="3628" spans="16:22" x14ac:dyDescent="0.25">
      <c r="P3628" s="147" t="s">
        <v>830</v>
      </c>
      <c r="Q3628" s="147">
        <v>199</v>
      </c>
      <c r="R3628" s="147"/>
      <c r="S3628" s="147" t="s">
        <v>3254</v>
      </c>
      <c r="T3628" s="147">
        <v>0</v>
      </c>
      <c r="U3628" s="147" t="s">
        <v>3255</v>
      </c>
      <c r="V3628" s="147" t="s">
        <v>3327</v>
      </c>
    </row>
    <row r="3629" spans="16:22" x14ac:dyDescent="0.25">
      <c r="P3629" s="147" t="s">
        <v>830</v>
      </c>
      <c r="Q3629" s="147">
        <v>199</v>
      </c>
      <c r="R3629" s="147"/>
      <c r="S3629" s="147" t="s">
        <v>3256</v>
      </c>
      <c r="T3629" s="147">
        <v>0</v>
      </c>
      <c r="U3629" s="147" t="s">
        <v>3257</v>
      </c>
      <c r="V3629" s="147" t="s">
        <v>3327</v>
      </c>
    </row>
    <row r="3630" spans="16:22" x14ac:dyDescent="0.25">
      <c r="P3630" s="147" t="s">
        <v>830</v>
      </c>
      <c r="Q3630" s="147">
        <v>199</v>
      </c>
      <c r="R3630" s="147"/>
      <c r="S3630" s="147" t="s">
        <v>2983</v>
      </c>
      <c r="T3630" s="147">
        <v>0</v>
      </c>
      <c r="U3630" s="147" t="s">
        <v>2984</v>
      </c>
      <c r="V3630" s="147" t="s">
        <v>3327</v>
      </c>
    </row>
    <row r="3631" spans="16:22" x14ac:dyDescent="0.25">
      <c r="P3631" s="147" t="s">
        <v>830</v>
      </c>
      <c r="Q3631" s="147">
        <v>199</v>
      </c>
      <c r="R3631" s="147"/>
      <c r="S3631" s="147" t="s">
        <v>2985</v>
      </c>
      <c r="T3631" s="147">
        <v>0</v>
      </c>
      <c r="U3631" s="147" t="s">
        <v>2986</v>
      </c>
      <c r="V3631" s="147" t="s">
        <v>3327</v>
      </c>
    </row>
    <row r="3632" spans="16:22" x14ac:dyDescent="0.25">
      <c r="P3632" s="147" t="s">
        <v>830</v>
      </c>
      <c r="Q3632" s="147">
        <v>199</v>
      </c>
      <c r="R3632" s="147"/>
      <c r="S3632" s="147" t="s">
        <v>2987</v>
      </c>
      <c r="T3632" s="147">
        <v>0</v>
      </c>
      <c r="U3632" s="147" t="s">
        <v>2988</v>
      </c>
      <c r="V3632" s="147" t="s">
        <v>3327</v>
      </c>
    </row>
    <row r="3633" spans="16:22" x14ac:dyDescent="0.25">
      <c r="P3633" s="147" t="s">
        <v>830</v>
      </c>
      <c r="Q3633" s="147">
        <v>199</v>
      </c>
      <c r="R3633" s="147"/>
      <c r="S3633" s="147" t="s">
        <v>3258</v>
      </c>
      <c r="T3633" s="147">
        <v>0</v>
      </c>
      <c r="U3633" s="147" t="s">
        <v>3259</v>
      </c>
      <c r="V3633" s="147" t="s">
        <v>3327</v>
      </c>
    </row>
    <row r="3634" spans="16:22" x14ac:dyDescent="0.25">
      <c r="P3634" s="147" t="s">
        <v>830</v>
      </c>
      <c r="Q3634" s="147">
        <v>199</v>
      </c>
      <c r="R3634" s="147"/>
      <c r="S3634" s="147" t="s">
        <v>3260</v>
      </c>
      <c r="T3634" s="147">
        <v>0</v>
      </c>
      <c r="U3634" s="147" t="s">
        <v>3261</v>
      </c>
      <c r="V3634" s="147" t="s">
        <v>3327</v>
      </c>
    </row>
    <row r="3635" spans="16:22" x14ac:dyDescent="0.25">
      <c r="P3635" s="147" t="s">
        <v>830</v>
      </c>
      <c r="Q3635" s="147">
        <v>199</v>
      </c>
      <c r="R3635" s="147"/>
      <c r="S3635" s="147" t="s">
        <v>2002</v>
      </c>
      <c r="T3635" s="147">
        <v>0</v>
      </c>
      <c r="U3635" s="147" t="s">
        <v>2003</v>
      </c>
      <c r="V3635" s="147" t="s">
        <v>3327</v>
      </c>
    </row>
    <row r="3636" spans="16:22" x14ac:dyDescent="0.25">
      <c r="P3636" s="147" t="s">
        <v>830</v>
      </c>
      <c r="Q3636" s="147">
        <v>199</v>
      </c>
      <c r="R3636" s="147"/>
      <c r="S3636" s="147" t="s">
        <v>2461</v>
      </c>
      <c r="T3636" s="147">
        <v>0</v>
      </c>
      <c r="U3636" s="147" t="s">
        <v>2462</v>
      </c>
      <c r="V3636" s="147" t="s">
        <v>3327</v>
      </c>
    </row>
    <row r="3637" spans="16:22" x14ac:dyDescent="0.25">
      <c r="P3637" s="147" t="s">
        <v>830</v>
      </c>
      <c r="Q3637" s="147">
        <v>199</v>
      </c>
      <c r="R3637" s="147"/>
      <c r="S3637" s="147" t="s">
        <v>3410</v>
      </c>
      <c r="T3637" s="147">
        <v>0</v>
      </c>
      <c r="U3637" s="147" t="s">
        <v>3411</v>
      </c>
      <c r="V3637" s="147" t="s">
        <v>3327</v>
      </c>
    </row>
    <row r="3638" spans="16:22" x14ac:dyDescent="0.25">
      <c r="P3638" s="147" t="s">
        <v>830</v>
      </c>
      <c r="Q3638" s="147">
        <v>199</v>
      </c>
      <c r="R3638" s="147"/>
      <c r="S3638" s="147" t="s">
        <v>2748</v>
      </c>
      <c r="T3638" s="147">
        <v>0</v>
      </c>
      <c r="U3638" s="147" t="s">
        <v>2749</v>
      </c>
      <c r="V3638" s="147" t="s">
        <v>3327</v>
      </c>
    </row>
    <row r="3639" spans="16:22" x14ac:dyDescent="0.25">
      <c r="P3639" s="147" t="s">
        <v>830</v>
      </c>
      <c r="Q3639" s="147">
        <v>199</v>
      </c>
      <c r="R3639" s="147"/>
      <c r="S3639" s="147" t="s">
        <v>3268</v>
      </c>
      <c r="T3639" s="147">
        <v>0</v>
      </c>
      <c r="U3639" s="147" t="s">
        <v>3269</v>
      </c>
      <c r="V3639" s="147" t="s">
        <v>3327</v>
      </c>
    </row>
    <row r="3640" spans="16:22" x14ac:dyDescent="0.25">
      <c r="P3640" s="147" t="s">
        <v>830</v>
      </c>
      <c r="Q3640" s="147">
        <v>199</v>
      </c>
      <c r="R3640" s="147"/>
      <c r="S3640" s="147" t="s">
        <v>3270</v>
      </c>
      <c r="T3640" s="147">
        <v>0</v>
      </c>
      <c r="U3640" s="147" t="s">
        <v>3271</v>
      </c>
      <c r="V3640" s="147" t="s">
        <v>3327</v>
      </c>
    </row>
    <row r="3641" spans="16:22" x14ac:dyDescent="0.25">
      <c r="P3641" s="147" t="s">
        <v>830</v>
      </c>
      <c r="Q3641" s="147">
        <v>199</v>
      </c>
      <c r="R3641" s="147"/>
      <c r="S3641" s="147" t="s">
        <v>2010</v>
      </c>
      <c r="T3641" s="147">
        <v>0</v>
      </c>
      <c r="U3641" s="147" t="s">
        <v>2011</v>
      </c>
      <c r="V3641" s="147" t="s">
        <v>3327</v>
      </c>
    </row>
    <row r="3642" spans="16:22" x14ac:dyDescent="0.25">
      <c r="P3642" s="147" t="s">
        <v>830</v>
      </c>
      <c r="Q3642" s="147">
        <v>199</v>
      </c>
      <c r="R3642" s="147"/>
      <c r="S3642" s="147" t="s">
        <v>2012</v>
      </c>
      <c r="T3642" s="147">
        <v>0</v>
      </c>
      <c r="U3642" s="147" t="s">
        <v>2013</v>
      </c>
      <c r="V3642" s="147" t="s">
        <v>3327</v>
      </c>
    </row>
    <row r="3643" spans="16:22" x14ac:dyDescent="0.25">
      <c r="P3643" s="147" t="s">
        <v>830</v>
      </c>
      <c r="Q3643" s="147">
        <v>199</v>
      </c>
      <c r="R3643" s="147"/>
      <c r="S3643" s="147" t="s">
        <v>2016</v>
      </c>
      <c r="T3643" s="147">
        <v>0</v>
      </c>
      <c r="U3643" s="147" t="s">
        <v>2017</v>
      </c>
      <c r="V3643" s="147" t="s">
        <v>3327</v>
      </c>
    </row>
    <row r="3644" spans="16:22" x14ac:dyDescent="0.25">
      <c r="P3644" s="147" t="s">
        <v>830</v>
      </c>
      <c r="Q3644" s="147">
        <v>199</v>
      </c>
      <c r="R3644" s="147"/>
      <c r="S3644" s="147" t="s">
        <v>2750</v>
      </c>
      <c r="T3644" s="147">
        <v>0</v>
      </c>
      <c r="U3644" s="147" t="s">
        <v>2751</v>
      </c>
      <c r="V3644" s="147" t="s">
        <v>3327</v>
      </c>
    </row>
    <row r="3645" spans="16:22" x14ac:dyDescent="0.25">
      <c r="P3645" s="147" t="s">
        <v>830</v>
      </c>
      <c r="Q3645" s="147">
        <v>199</v>
      </c>
      <c r="R3645" s="147"/>
      <c r="S3645" s="147" t="s">
        <v>2018</v>
      </c>
      <c r="T3645" s="147">
        <v>0</v>
      </c>
      <c r="U3645" s="147" t="s">
        <v>2019</v>
      </c>
      <c r="V3645" s="147" t="s">
        <v>3327</v>
      </c>
    </row>
    <row r="3646" spans="16:22" x14ac:dyDescent="0.25">
      <c r="P3646" s="147" t="s">
        <v>830</v>
      </c>
      <c r="Q3646" s="147">
        <v>199</v>
      </c>
      <c r="R3646" s="147"/>
      <c r="S3646" s="147" t="s">
        <v>3272</v>
      </c>
      <c r="T3646" s="147">
        <v>0</v>
      </c>
      <c r="U3646" s="147" t="s">
        <v>3273</v>
      </c>
      <c r="V3646" s="147" t="s">
        <v>3327</v>
      </c>
    </row>
    <row r="3647" spans="16:22" x14ac:dyDescent="0.25">
      <c r="P3647" s="147" t="s">
        <v>830</v>
      </c>
      <c r="Q3647" s="147">
        <v>199</v>
      </c>
      <c r="R3647" s="147"/>
      <c r="S3647" s="147" t="s">
        <v>2752</v>
      </c>
      <c r="T3647" s="147">
        <v>0</v>
      </c>
      <c r="U3647" s="147" t="s">
        <v>2753</v>
      </c>
      <c r="V3647" s="147" t="s">
        <v>3327</v>
      </c>
    </row>
    <row r="3648" spans="16:22" x14ac:dyDescent="0.25">
      <c r="P3648" s="147" t="s">
        <v>830</v>
      </c>
      <c r="Q3648" s="147">
        <v>199</v>
      </c>
      <c r="R3648" s="147"/>
      <c r="S3648" s="147" t="s">
        <v>2020</v>
      </c>
      <c r="T3648" s="147">
        <v>0</v>
      </c>
      <c r="U3648" s="147" t="s">
        <v>2021</v>
      </c>
      <c r="V3648" s="147" t="s">
        <v>3327</v>
      </c>
    </row>
    <row r="3649" spans="16:22" x14ac:dyDescent="0.25">
      <c r="P3649" s="147" t="s">
        <v>830</v>
      </c>
      <c r="Q3649" s="147">
        <v>199</v>
      </c>
      <c r="R3649" s="147"/>
      <c r="S3649" s="147" t="s">
        <v>3412</v>
      </c>
      <c r="T3649" s="147">
        <v>0</v>
      </c>
      <c r="U3649" s="147" t="s">
        <v>3413</v>
      </c>
      <c r="V3649" s="147" t="s">
        <v>3327</v>
      </c>
    </row>
    <row r="3650" spans="16:22" x14ac:dyDescent="0.25">
      <c r="P3650" s="147" t="s">
        <v>830</v>
      </c>
      <c r="Q3650" s="147">
        <v>199</v>
      </c>
      <c r="R3650" s="147"/>
      <c r="S3650" s="147" t="s">
        <v>3414</v>
      </c>
      <c r="T3650" s="147">
        <v>0</v>
      </c>
      <c r="U3650" s="147" t="s">
        <v>3415</v>
      </c>
      <c r="V3650" s="147" t="s">
        <v>3327</v>
      </c>
    </row>
    <row r="3651" spans="16:22" x14ac:dyDescent="0.25">
      <c r="P3651" s="147" t="s">
        <v>830</v>
      </c>
      <c r="Q3651" s="147">
        <v>199</v>
      </c>
      <c r="R3651" s="147"/>
      <c r="S3651" s="147" t="s">
        <v>2754</v>
      </c>
      <c r="T3651" s="147">
        <v>0</v>
      </c>
      <c r="U3651" s="147" t="s">
        <v>2755</v>
      </c>
      <c r="V3651" s="147" t="s">
        <v>3327</v>
      </c>
    </row>
    <row r="3652" spans="16:22" x14ac:dyDescent="0.25">
      <c r="P3652" s="147" t="s">
        <v>830</v>
      </c>
      <c r="Q3652" s="147">
        <v>199</v>
      </c>
      <c r="R3652" s="147"/>
      <c r="S3652" s="147" t="s">
        <v>3276</v>
      </c>
      <c r="T3652" s="147">
        <v>0</v>
      </c>
      <c r="U3652" s="147" t="s">
        <v>3277</v>
      </c>
      <c r="V3652" s="147" t="s">
        <v>3327</v>
      </c>
    </row>
    <row r="3653" spans="16:22" x14ac:dyDescent="0.25">
      <c r="P3653" s="147" t="s">
        <v>830</v>
      </c>
      <c r="Q3653" s="147">
        <v>199</v>
      </c>
      <c r="R3653" s="147"/>
      <c r="S3653" s="147" t="s">
        <v>2034</v>
      </c>
      <c r="T3653" s="147">
        <v>0</v>
      </c>
      <c r="U3653" s="147" t="s">
        <v>2035</v>
      </c>
      <c r="V3653" s="147" t="s">
        <v>3327</v>
      </c>
    </row>
    <row r="3654" spans="16:22" x14ac:dyDescent="0.25">
      <c r="P3654" s="147" t="s">
        <v>830</v>
      </c>
      <c r="Q3654" s="147">
        <v>199</v>
      </c>
      <c r="R3654" s="147"/>
      <c r="S3654" s="147" t="s">
        <v>2036</v>
      </c>
      <c r="T3654" s="147">
        <v>0</v>
      </c>
      <c r="U3654" s="147" t="s">
        <v>2037</v>
      </c>
      <c r="V3654" s="147" t="s">
        <v>3327</v>
      </c>
    </row>
    <row r="3655" spans="16:22" x14ac:dyDescent="0.25">
      <c r="P3655" s="147" t="s">
        <v>830</v>
      </c>
      <c r="Q3655" s="147">
        <v>199</v>
      </c>
      <c r="R3655" s="147"/>
      <c r="S3655" s="147" t="s">
        <v>2756</v>
      </c>
      <c r="T3655" s="147">
        <v>0</v>
      </c>
      <c r="U3655" s="147" t="s">
        <v>2757</v>
      </c>
      <c r="V3655" s="147" t="s">
        <v>3327</v>
      </c>
    </row>
    <row r="3656" spans="16:22" x14ac:dyDescent="0.25">
      <c r="P3656" s="147" t="s">
        <v>830</v>
      </c>
      <c r="Q3656" s="147">
        <v>199</v>
      </c>
      <c r="R3656" s="147"/>
      <c r="S3656" s="147" t="s">
        <v>2467</v>
      </c>
      <c r="T3656" s="147">
        <v>0</v>
      </c>
      <c r="U3656" s="147" t="s">
        <v>2468</v>
      </c>
      <c r="V3656" s="147" t="s">
        <v>3327</v>
      </c>
    </row>
    <row r="3657" spans="16:22" x14ac:dyDescent="0.25">
      <c r="P3657" s="147" t="s">
        <v>830</v>
      </c>
      <c r="Q3657" s="147">
        <v>199</v>
      </c>
      <c r="R3657" s="147"/>
      <c r="S3657" s="147" t="s">
        <v>3416</v>
      </c>
      <c r="T3657" s="147">
        <v>0</v>
      </c>
      <c r="U3657" s="147" t="s">
        <v>3417</v>
      </c>
      <c r="V3657" s="147" t="s">
        <v>3327</v>
      </c>
    </row>
    <row r="3658" spans="16:22" x14ac:dyDescent="0.25">
      <c r="P3658" s="147" t="s">
        <v>830</v>
      </c>
      <c r="Q3658" s="147">
        <v>199</v>
      </c>
      <c r="R3658" s="147"/>
      <c r="S3658" s="147" t="s">
        <v>2469</v>
      </c>
      <c r="T3658" s="147">
        <v>0</v>
      </c>
      <c r="U3658" s="147" t="s">
        <v>2470</v>
      </c>
      <c r="V3658" s="147" t="s">
        <v>3327</v>
      </c>
    </row>
    <row r="3659" spans="16:22" x14ac:dyDescent="0.25">
      <c r="P3659" s="147" t="s">
        <v>830</v>
      </c>
      <c r="Q3659" s="147">
        <v>199</v>
      </c>
      <c r="R3659" s="147"/>
      <c r="S3659" s="147" t="s">
        <v>2042</v>
      </c>
      <c r="T3659" s="147">
        <v>0</v>
      </c>
      <c r="U3659" s="147" t="s">
        <v>2043</v>
      </c>
      <c r="V3659" s="147" t="s">
        <v>3327</v>
      </c>
    </row>
    <row r="3660" spans="16:22" x14ac:dyDescent="0.25">
      <c r="P3660" s="147" t="s">
        <v>830</v>
      </c>
      <c r="Q3660" s="147">
        <v>199</v>
      </c>
      <c r="R3660" s="147"/>
      <c r="S3660" s="147" t="s">
        <v>2044</v>
      </c>
      <c r="T3660" s="147">
        <v>0</v>
      </c>
      <c r="U3660" s="147" t="s">
        <v>2045</v>
      </c>
      <c r="V3660" s="147" t="s">
        <v>3327</v>
      </c>
    </row>
    <row r="3661" spans="16:22" x14ac:dyDescent="0.25">
      <c r="P3661" s="147" t="s">
        <v>830</v>
      </c>
      <c r="Q3661" s="147">
        <v>199</v>
      </c>
      <c r="R3661" s="147"/>
      <c r="S3661" s="147" t="s">
        <v>2052</v>
      </c>
      <c r="T3661" s="147">
        <v>0</v>
      </c>
      <c r="U3661" s="147" t="s">
        <v>2053</v>
      </c>
      <c r="V3661" s="147" t="s">
        <v>3327</v>
      </c>
    </row>
    <row r="3662" spans="16:22" x14ac:dyDescent="0.25">
      <c r="P3662" s="147" t="s">
        <v>830</v>
      </c>
      <c r="Q3662" s="147">
        <v>199</v>
      </c>
      <c r="R3662" s="147"/>
      <c r="S3662" s="147" t="s">
        <v>2054</v>
      </c>
      <c r="T3662" s="147">
        <v>0</v>
      </c>
      <c r="U3662" s="147" t="s">
        <v>2055</v>
      </c>
      <c r="V3662" s="147" t="s">
        <v>3327</v>
      </c>
    </row>
    <row r="3663" spans="16:22" x14ac:dyDescent="0.25">
      <c r="P3663" s="147" t="s">
        <v>830</v>
      </c>
      <c r="Q3663" s="147">
        <v>199</v>
      </c>
      <c r="R3663" s="147"/>
      <c r="S3663" s="147" t="s">
        <v>2993</v>
      </c>
      <c r="T3663" s="147">
        <v>0</v>
      </c>
      <c r="U3663" s="147" t="s">
        <v>2994</v>
      </c>
      <c r="V3663" s="147" t="s">
        <v>3327</v>
      </c>
    </row>
    <row r="3664" spans="16:22" x14ac:dyDescent="0.25">
      <c r="P3664" s="147" t="s">
        <v>830</v>
      </c>
      <c r="Q3664" s="147">
        <v>199</v>
      </c>
      <c r="R3664" s="147"/>
      <c r="S3664" s="147" t="s">
        <v>2058</v>
      </c>
      <c r="T3664" s="147">
        <v>0</v>
      </c>
      <c r="U3664" s="147" t="s">
        <v>2059</v>
      </c>
      <c r="V3664" s="147" t="s">
        <v>3327</v>
      </c>
    </row>
    <row r="3665" spans="16:22" x14ac:dyDescent="0.25">
      <c r="P3665" s="147" t="s">
        <v>830</v>
      </c>
      <c r="Q3665" s="147">
        <v>199</v>
      </c>
      <c r="R3665" s="147"/>
      <c r="S3665" s="147" t="s">
        <v>3282</v>
      </c>
      <c r="T3665" s="147">
        <v>0</v>
      </c>
      <c r="U3665" s="147" t="s">
        <v>3283</v>
      </c>
      <c r="V3665" s="147" t="s">
        <v>3327</v>
      </c>
    </row>
    <row r="3666" spans="16:22" x14ac:dyDescent="0.25">
      <c r="P3666" s="147" t="s">
        <v>830</v>
      </c>
      <c r="Q3666" s="147">
        <v>199</v>
      </c>
      <c r="R3666" s="147"/>
      <c r="S3666" s="147" t="s">
        <v>2060</v>
      </c>
      <c r="T3666" s="147">
        <v>0</v>
      </c>
      <c r="U3666" s="147" t="s">
        <v>2061</v>
      </c>
      <c r="V3666" s="147" t="s">
        <v>3327</v>
      </c>
    </row>
    <row r="3667" spans="16:22" x14ac:dyDescent="0.25">
      <c r="P3667" s="147" t="s">
        <v>830</v>
      </c>
      <c r="Q3667" s="147">
        <v>199</v>
      </c>
      <c r="R3667" s="147"/>
      <c r="S3667" s="147" t="s">
        <v>3284</v>
      </c>
      <c r="T3667" s="147">
        <v>0</v>
      </c>
      <c r="U3667" s="147" t="s">
        <v>3285</v>
      </c>
      <c r="V3667" s="147" t="s">
        <v>3327</v>
      </c>
    </row>
    <row r="3668" spans="16:22" x14ac:dyDescent="0.25">
      <c r="P3668" s="147" t="s">
        <v>830</v>
      </c>
      <c r="Q3668" s="147">
        <v>199</v>
      </c>
      <c r="R3668" s="147"/>
      <c r="S3668" s="147" t="s">
        <v>2068</v>
      </c>
      <c r="T3668" s="147">
        <v>0</v>
      </c>
      <c r="U3668" s="147" t="s">
        <v>2069</v>
      </c>
      <c r="V3668" s="147" t="s">
        <v>3327</v>
      </c>
    </row>
    <row r="3669" spans="16:22" x14ac:dyDescent="0.25">
      <c r="P3669" s="147" t="s">
        <v>830</v>
      </c>
      <c r="Q3669" s="147">
        <v>199</v>
      </c>
      <c r="R3669" s="147"/>
      <c r="S3669" s="147" t="s">
        <v>3418</v>
      </c>
      <c r="T3669" s="147">
        <v>0</v>
      </c>
      <c r="U3669" s="147" t="s">
        <v>3419</v>
      </c>
      <c r="V3669" s="147" t="s">
        <v>3327</v>
      </c>
    </row>
    <row r="3670" spans="16:22" x14ac:dyDescent="0.25">
      <c r="P3670" s="147" t="s">
        <v>830</v>
      </c>
      <c r="Q3670" s="147">
        <v>199</v>
      </c>
      <c r="R3670" s="147"/>
      <c r="S3670" s="147" t="s">
        <v>2072</v>
      </c>
      <c r="T3670" s="147">
        <v>0</v>
      </c>
      <c r="U3670" s="147" t="s">
        <v>2073</v>
      </c>
      <c r="V3670" s="147" t="s">
        <v>3327</v>
      </c>
    </row>
    <row r="3671" spans="16:22" x14ac:dyDescent="0.25">
      <c r="P3671" s="147" t="s">
        <v>830</v>
      </c>
      <c r="Q3671" s="147">
        <v>199</v>
      </c>
      <c r="R3671" s="147"/>
      <c r="S3671" s="147" t="s">
        <v>2080</v>
      </c>
      <c r="T3671" s="147">
        <v>0</v>
      </c>
      <c r="U3671" s="147" t="s">
        <v>2081</v>
      </c>
      <c r="V3671" s="147" t="s">
        <v>3327</v>
      </c>
    </row>
    <row r="3672" spans="16:22" x14ac:dyDescent="0.25">
      <c r="P3672" s="147" t="s">
        <v>830</v>
      </c>
      <c r="Q3672" s="147">
        <v>199</v>
      </c>
      <c r="R3672" s="147"/>
      <c r="S3672" s="147" t="s">
        <v>2481</v>
      </c>
      <c r="T3672" s="147">
        <v>0</v>
      </c>
      <c r="U3672" s="147" t="s">
        <v>2482</v>
      </c>
      <c r="V3672" s="147" t="s">
        <v>3327</v>
      </c>
    </row>
    <row r="3673" spans="16:22" x14ac:dyDescent="0.25">
      <c r="P3673" s="147" t="s">
        <v>830</v>
      </c>
      <c r="Q3673" s="147">
        <v>199</v>
      </c>
      <c r="R3673" s="147"/>
      <c r="S3673" s="147" t="s">
        <v>2768</v>
      </c>
      <c r="T3673" s="147">
        <v>0</v>
      </c>
      <c r="U3673" s="147" t="s">
        <v>2769</v>
      </c>
      <c r="V3673" s="147" t="s">
        <v>3327</v>
      </c>
    </row>
    <row r="3674" spans="16:22" x14ac:dyDescent="0.25">
      <c r="P3674" s="147" t="s">
        <v>830</v>
      </c>
      <c r="Q3674" s="147">
        <v>199</v>
      </c>
      <c r="R3674" s="147"/>
      <c r="S3674" s="147" t="s">
        <v>2084</v>
      </c>
      <c r="T3674" s="147">
        <v>0</v>
      </c>
      <c r="U3674" s="147" t="s">
        <v>2085</v>
      </c>
      <c r="V3674" s="147" t="s">
        <v>3327</v>
      </c>
    </row>
    <row r="3675" spans="16:22" x14ac:dyDescent="0.25">
      <c r="P3675" s="147" t="s">
        <v>830</v>
      </c>
      <c r="Q3675" s="147">
        <v>199</v>
      </c>
      <c r="R3675" s="147"/>
      <c r="S3675" s="147" t="s">
        <v>3003</v>
      </c>
      <c r="T3675" s="147">
        <v>0</v>
      </c>
      <c r="U3675" s="147" t="s">
        <v>3004</v>
      </c>
      <c r="V3675" s="147" t="s">
        <v>3327</v>
      </c>
    </row>
    <row r="3676" spans="16:22" x14ac:dyDescent="0.25">
      <c r="P3676" s="147" t="s">
        <v>830</v>
      </c>
      <c r="Q3676" s="147">
        <v>199</v>
      </c>
      <c r="R3676" s="147"/>
      <c r="S3676" s="147" t="s">
        <v>2772</v>
      </c>
      <c r="T3676" s="147">
        <v>0</v>
      </c>
      <c r="U3676" s="147" t="s">
        <v>2773</v>
      </c>
      <c r="V3676" s="147" t="s">
        <v>3327</v>
      </c>
    </row>
    <row r="3677" spans="16:22" x14ac:dyDescent="0.25">
      <c r="P3677" s="147" t="s">
        <v>830</v>
      </c>
      <c r="Q3677" s="147">
        <v>199</v>
      </c>
      <c r="R3677" s="147"/>
      <c r="S3677" s="147" t="s">
        <v>3007</v>
      </c>
      <c r="T3677" s="147">
        <v>0</v>
      </c>
      <c r="U3677" s="147" t="s">
        <v>3008</v>
      </c>
      <c r="V3677" s="147" t="s">
        <v>3327</v>
      </c>
    </row>
    <row r="3678" spans="16:22" x14ac:dyDescent="0.25">
      <c r="P3678" s="147" t="s">
        <v>830</v>
      </c>
      <c r="Q3678" s="147">
        <v>199</v>
      </c>
      <c r="R3678" s="147"/>
      <c r="S3678" s="147" t="s">
        <v>2487</v>
      </c>
      <c r="T3678" s="147">
        <v>0</v>
      </c>
      <c r="U3678" s="147" t="s">
        <v>2488</v>
      </c>
      <c r="V3678" s="147" t="s">
        <v>3327</v>
      </c>
    </row>
    <row r="3679" spans="16:22" x14ac:dyDescent="0.25">
      <c r="P3679" s="147" t="s">
        <v>830</v>
      </c>
      <c r="Q3679" s="147">
        <v>199</v>
      </c>
      <c r="R3679" s="147"/>
      <c r="S3679" s="147" t="s">
        <v>2088</v>
      </c>
      <c r="T3679" s="147">
        <v>0</v>
      </c>
      <c r="U3679" s="147" t="s">
        <v>2089</v>
      </c>
      <c r="V3679" s="147" t="s">
        <v>3327</v>
      </c>
    </row>
    <row r="3680" spans="16:22" x14ac:dyDescent="0.25">
      <c r="P3680" s="147" t="s">
        <v>830</v>
      </c>
      <c r="Q3680" s="147">
        <v>199</v>
      </c>
      <c r="R3680" s="147"/>
      <c r="S3680" s="147" t="s">
        <v>2092</v>
      </c>
      <c r="T3680" s="147">
        <v>0</v>
      </c>
      <c r="U3680" s="147" t="s">
        <v>2093</v>
      </c>
      <c r="V3680" s="147" t="s">
        <v>3327</v>
      </c>
    </row>
    <row r="3681" spans="16:22" x14ac:dyDescent="0.25">
      <c r="P3681" s="147" t="s">
        <v>830</v>
      </c>
      <c r="Q3681" s="147">
        <v>199</v>
      </c>
      <c r="R3681" s="147"/>
      <c r="S3681" s="147" t="s">
        <v>3420</v>
      </c>
      <c r="T3681" s="147">
        <v>0</v>
      </c>
      <c r="U3681" s="147" t="s">
        <v>3421</v>
      </c>
      <c r="V3681" s="147" t="s">
        <v>3327</v>
      </c>
    </row>
    <row r="3682" spans="16:22" x14ac:dyDescent="0.25">
      <c r="P3682" s="147" t="s">
        <v>830</v>
      </c>
      <c r="Q3682" s="147">
        <v>199</v>
      </c>
      <c r="R3682" s="147"/>
      <c r="S3682" s="147" t="s">
        <v>2094</v>
      </c>
      <c r="T3682" s="147">
        <v>0</v>
      </c>
      <c r="U3682" s="147" t="s">
        <v>2095</v>
      </c>
      <c r="V3682" s="147" t="s">
        <v>3327</v>
      </c>
    </row>
    <row r="3683" spans="16:22" x14ac:dyDescent="0.25">
      <c r="P3683" s="147" t="s">
        <v>830</v>
      </c>
      <c r="Q3683" s="147">
        <v>199</v>
      </c>
      <c r="R3683" s="147"/>
      <c r="S3683" s="147" t="s">
        <v>2495</v>
      </c>
      <c r="T3683" s="147">
        <v>0</v>
      </c>
      <c r="U3683" s="147" t="s">
        <v>2496</v>
      </c>
      <c r="V3683" s="147" t="s">
        <v>3327</v>
      </c>
    </row>
    <row r="3684" spans="16:22" x14ac:dyDescent="0.25">
      <c r="P3684" s="147" t="s">
        <v>830</v>
      </c>
      <c r="Q3684" s="147">
        <v>199</v>
      </c>
      <c r="R3684" s="147"/>
      <c r="S3684" s="147" t="s">
        <v>2778</v>
      </c>
      <c r="T3684" s="147">
        <v>0</v>
      </c>
      <c r="U3684" s="147" t="s">
        <v>2779</v>
      </c>
      <c r="V3684" s="147" t="s">
        <v>3327</v>
      </c>
    </row>
    <row r="3685" spans="16:22" x14ac:dyDescent="0.25">
      <c r="P3685" s="147" t="s">
        <v>830</v>
      </c>
      <c r="Q3685" s="147">
        <v>199</v>
      </c>
      <c r="R3685" s="147"/>
      <c r="S3685" s="147" t="s">
        <v>3015</v>
      </c>
      <c r="T3685" s="147">
        <v>0</v>
      </c>
      <c r="U3685" s="147" t="s">
        <v>3016</v>
      </c>
      <c r="V3685" s="147" t="s">
        <v>3327</v>
      </c>
    </row>
    <row r="3686" spans="16:22" x14ac:dyDescent="0.25">
      <c r="P3686" s="147" t="s">
        <v>830</v>
      </c>
      <c r="Q3686" s="147">
        <v>199</v>
      </c>
      <c r="R3686" s="147"/>
      <c r="S3686" s="147" t="s">
        <v>3017</v>
      </c>
      <c r="T3686" s="147">
        <v>0</v>
      </c>
      <c r="U3686" s="147" t="s">
        <v>3018</v>
      </c>
      <c r="V3686" s="147" t="s">
        <v>3327</v>
      </c>
    </row>
    <row r="3687" spans="16:22" x14ac:dyDescent="0.25">
      <c r="P3687" s="147" t="s">
        <v>830</v>
      </c>
      <c r="Q3687" s="147">
        <v>199</v>
      </c>
      <c r="R3687" s="147"/>
      <c r="S3687" s="147" t="s">
        <v>2104</v>
      </c>
      <c r="T3687" s="147">
        <v>0</v>
      </c>
      <c r="U3687" s="147" t="s">
        <v>2105</v>
      </c>
      <c r="V3687" s="147" t="s">
        <v>3327</v>
      </c>
    </row>
    <row r="3688" spans="16:22" x14ac:dyDescent="0.25">
      <c r="P3688" s="147" t="s">
        <v>830</v>
      </c>
      <c r="Q3688" s="147">
        <v>199</v>
      </c>
      <c r="R3688" s="147"/>
      <c r="S3688" s="147" t="s">
        <v>2108</v>
      </c>
      <c r="T3688" s="147">
        <v>0</v>
      </c>
      <c r="U3688" s="147" t="s">
        <v>2109</v>
      </c>
      <c r="V3688" s="147" t="s">
        <v>3327</v>
      </c>
    </row>
    <row r="3689" spans="16:22" x14ac:dyDescent="0.25">
      <c r="P3689" s="147" t="s">
        <v>830</v>
      </c>
      <c r="Q3689" s="147">
        <v>199</v>
      </c>
      <c r="R3689" s="147"/>
      <c r="S3689" s="147" t="s">
        <v>2116</v>
      </c>
      <c r="T3689" s="147">
        <v>0</v>
      </c>
      <c r="U3689" s="147" t="s">
        <v>2117</v>
      </c>
      <c r="V3689" s="147" t="s">
        <v>3327</v>
      </c>
    </row>
    <row r="3690" spans="16:22" x14ac:dyDescent="0.25">
      <c r="P3690" s="147" t="s">
        <v>830</v>
      </c>
      <c r="Q3690" s="147">
        <v>199</v>
      </c>
      <c r="R3690" s="147"/>
      <c r="S3690" s="147" t="s">
        <v>3021</v>
      </c>
      <c r="T3690" s="147">
        <v>0</v>
      </c>
      <c r="U3690" s="147" t="s">
        <v>3022</v>
      </c>
      <c r="V3690" s="147" t="s">
        <v>3327</v>
      </c>
    </row>
    <row r="3691" spans="16:22" x14ac:dyDescent="0.25">
      <c r="P3691" s="147" t="s">
        <v>830</v>
      </c>
      <c r="Q3691" s="147">
        <v>199</v>
      </c>
      <c r="R3691" s="147"/>
      <c r="S3691" s="147" t="s">
        <v>3422</v>
      </c>
      <c r="T3691" s="147">
        <v>0</v>
      </c>
      <c r="U3691" s="147" t="s">
        <v>3423</v>
      </c>
      <c r="V3691" s="147" t="s">
        <v>3327</v>
      </c>
    </row>
    <row r="3692" spans="16:22" x14ac:dyDescent="0.25">
      <c r="P3692" s="147" t="s">
        <v>830</v>
      </c>
      <c r="Q3692" s="147">
        <v>199</v>
      </c>
      <c r="R3692" s="147"/>
      <c r="S3692" s="147" t="s">
        <v>3424</v>
      </c>
      <c r="T3692" s="147">
        <v>0</v>
      </c>
      <c r="U3692" s="147" t="s">
        <v>3425</v>
      </c>
      <c r="V3692" s="147" t="s">
        <v>3327</v>
      </c>
    </row>
    <row r="3693" spans="16:22" x14ac:dyDescent="0.25">
      <c r="P3693" s="147" t="s">
        <v>830</v>
      </c>
      <c r="Q3693" s="147">
        <v>199</v>
      </c>
      <c r="R3693" s="147"/>
      <c r="S3693" s="147" t="s">
        <v>2505</v>
      </c>
      <c r="T3693" s="147">
        <v>0</v>
      </c>
      <c r="U3693" s="147" t="s">
        <v>2506</v>
      </c>
      <c r="V3693" s="147" t="s">
        <v>3327</v>
      </c>
    </row>
    <row r="3694" spans="16:22" x14ac:dyDescent="0.25">
      <c r="P3694" s="147" t="s">
        <v>830</v>
      </c>
      <c r="Q3694" s="147">
        <v>199</v>
      </c>
      <c r="R3694" s="147"/>
      <c r="S3694" s="147" t="s">
        <v>2122</v>
      </c>
      <c r="T3694" s="147">
        <v>0</v>
      </c>
      <c r="U3694" s="147" t="s">
        <v>2123</v>
      </c>
      <c r="V3694" s="147" t="s">
        <v>3327</v>
      </c>
    </row>
    <row r="3695" spans="16:22" x14ac:dyDescent="0.25">
      <c r="P3695" s="147" t="s">
        <v>830</v>
      </c>
      <c r="Q3695" s="147">
        <v>199</v>
      </c>
      <c r="R3695" s="147"/>
      <c r="S3695" s="147" t="s">
        <v>3426</v>
      </c>
      <c r="T3695" s="147">
        <v>0</v>
      </c>
      <c r="U3695" s="147" t="s">
        <v>3427</v>
      </c>
      <c r="V3695" s="147" t="s">
        <v>3327</v>
      </c>
    </row>
    <row r="3696" spans="16:22" x14ac:dyDescent="0.25">
      <c r="P3696" s="147" t="s">
        <v>830</v>
      </c>
      <c r="Q3696" s="147">
        <v>199</v>
      </c>
      <c r="R3696" s="147"/>
      <c r="S3696" s="147" t="s">
        <v>2784</v>
      </c>
      <c r="T3696" s="147">
        <v>0</v>
      </c>
      <c r="U3696" s="147" t="s">
        <v>2785</v>
      </c>
      <c r="V3696" s="147" t="s">
        <v>3327</v>
      </c>
    </row>
    <row r="3697" spans="16:22" x14ac:dyDescent="0.25">
      <c r="P3697" s="147" t="s">
        <v>830</v>
      </c>
      <c r="Q3697" s="147">
        <v>199</v>
      </c>
      <c r="R3697" s="147"/>
      <c r="S3697" s="147" t="s">
        <v>3025</v>
      </c>
      <c r="T3697" s="147">
        <v>0</v>
      </c>
      <c r="U3697" s="147" t="s">
        <v>3026</v>
      </c>
      <c r="V3697" s="147" t="s">
        <v>3327</v>
      </c>
    </row>
    <row r="3698" spans="16:22" x14ac:dyDescent="0.25">
      <c r="P3698" s="147" t="s">
        <v>830</v>
      </c>
      <c r="Q3698" s="147">
        <v>199</v>
      </c>
      <c r="R3698" s="147"/>
      <c r="S3698" s="147" t="s">
        <v>2130</v>
      </c>
      <c r="T3698" s="147">
        <v>0</v>
      </c>
      <c r="U3698" s="147" t="s">
        <v>2131</v>
      </c>
      <c r="V3698" s="147" t="s">
        <v>3327</v>
      </c>
    </row>
    <row r="3699" spans="16:22" x14ac:dyDescent="0.25">
      <c r="P3699" s="147" t="s">
        <v>830</v>
      </c>
      <c r="Q3699" s="147">
        <v>199</v>
      </c>
      <c r="R3699" s="147"/>
      <c r="S3699" s="147" t="s">
        <v>3428</v>
      </c>
      <c r="T3699" s="147">
        <v>0</v>
      </c>
      <c r="U3699" s="147" t="s">
        <v>3429</v>
      </c>
      <c r="V3699" s="147" t="s">
        <v>3327</v>
      </c>
    </row>
    <row r="3700" spans="16:22" x14ac:dyDescent="0.25">
      <c r="P3700" s="147" t="s">
        <v>830</v>
      </c>
      <c r="Q3700" s="147">
        <v>199</v>
      </c>
      <c r="R3700" s="147"/>
      <c r="S3700" s="147" t="s">
        <v>3290</v>
      </c>
      <c r="T3700" s="147">
        <v>0</v>
      </c>
      <c r="U3700" s="147" t="s">
        <v>3291</v>
      </c>
      <c r="V3700" s="147" t="s">
        <v>3327</v>
      </c>
    </row>
    <row r="3701" spans="16:22" x14ac:dyDescent="0.25">
      <c r="P3701" s="147" t="s">
        <v>830</v>
      </c>
      <c r="Q3701" s="147">
        <v>199</v>
      </c>
      <c r="R3701" s="147"/>
      <c r="S3701" s="147" t="s">
        <v>2513</v>
      </c>
      <c r="T3701" s="147">
        <v>0</v>
      </c>
      <c r="U3701" s="147" t="s">
        <v>2514</v>
      </c>
      <c r="V3701" s="147" t="s">
        <v>3327</v>
      </c>
    </row>
    <row r="3702" spans="16:22" x14ac:dyDescent="0.25">
      <c r="P3702" s="147" t="s">
        <v>830</v>
      </c>
      <c r="Q3702" s="147">
        <v>199</v>
      </c>
      <c r="R3702" s="147"/>
      <c r="S3702" s="147" t="s">
        <v>3027</v>
      </c>
      <c r="T3702" s="147">
        <v>0</v>
      </c>
      <c r="U3702" s="147" t="s">
        <v>3028</v>
      </c>
      <c r="V3702" s="147" t="s">
        <v>3327</v>
      </c>
    </row>
    <row r="3703" spans="16:22" x14ac:dyDescent="0.25">
      <c r="P3703" s="147" t="s">
        <v>830</v>
      </c>
      <c r="Q3703" s="147">
        <v>199</v>
      </c>
      <c r="R3703" s="147"/>
      <c r="S3703" s="147" t="s">
        <v>2152</v>
      </c>
      <c r="T3703" s="147">
        <v>0</v>
      </c>
      <c r="U3703" s="147" t="s">
        <v>2153</v>
      </c>
      <c r="V3703" s="147" t="s">
        <v>3327</v>
      </c>
    </row>
    <row r="3704" spans="16:22" x14ac:dyDescent="0.25">
      <c r="P3704" s="147" t="s">
        <v>830</v>
      </c>
      <c r="Q3704" s="147">
        <v>199</v>
      </c>
      <c r="R3704" s="147"/>
      <c r="S3704" s="147" t="s">
        <v>2154</v>
      </c>
      <c r="T3704" s="147">
        <v>0</v>
      </c>
      <c r="U3704" s="147" t="s">
        <v>2155</v>
      </c>
      <c r="V3704" s="147" t="s">
        <v>3327</v>
      </c>
    </row>
    <row r="3705" spans="16:22" x14ac:dyDescent="0.25">
      <c r="P3705" s="147" t="s">
        <v>830</v>
      </c>
      <c r="Q3705" s="147">
        <v>199</v>
      </c>
      <c r="R3705" s="147"/>
      <c r="S3705" s="147" t="s">
        <v>2790</v>
      </c>
      <c r="T3705" s="147">
        <v>0</v>
      </c>
      <c r="U3705" s="147" t="s">
        <v>2791</v>
      </c>
      <c r="V3705" s="147" t="s">
        <v>3327</v>
      </c>
    </row>
    <row r="3706" spans="16:22" x14ac:dyDescent="0.25">
      <c r="P3706" s="147" t="s">
        <v>830</v>
      </c>
      <c r="Q3706" s="147">
        <v>199</v>
      </c>
      <c r="R3706" s="147"/>
      <c r="S3706" s="147" t="s">
        <v>2160</v>
      </c>
      <c r="T3706" s="147">
        <v>0</v>
      </c>
      <c r="U3706" s="147" t="s">
        <v>2161</v>
      </c>
      <c r="V3706" s="147" t="s">
        <v>3327</v>
      </c>
    </row>
    <row r="3707" spans="16:22" x14ac:dyDescent="0.25">
      <c r="P3707" s="147" t="s">
        <v>830</v>
      </c>
      <c r="Q3707" s="147">
        <v>199</v>
      </c>
      <c r="R3707" s="147"/>
      <c r="S3707" s="147" t="s">
        <v>3296</v>
      </c>
      <c r="T3707" s="147">
        <v>0</v>
      </c>
      <c r="U3707" s="147" t="s">
        <v>3297</v>
      </c>
      <c r="V3707" s="147" t="s">
        <v>3327</v>
      </c>
    </row>
    <row r="3708" spans="16:22" x14ac:dyDescent="0.25">
      <c r="P3708" s="147" t="s">
        <v>830</v>
      </c>
      <c r="Q3708" s="147">
        <v>199</v>
      </c>
      <c r="R3708" s="147"/>
      <c r="S3708" s="147" t="s">
        <v>2168</v>
      </c>
      <c r="T3708" s="147">
        <v>0</v>
      </c>
      <c r="U3708" s="147" t="s">
        <v>2169</v>
      </c>
      <c r="V3708" s="147" t="s">
        <v>3327</v>
      </c>
    </row>
    <row r="3709" spans="16:22" x14ac:dyDescent="0.25">
      <c r="P3709" s="147" t="s">
        <v>830</v>
      </c>
      <c r="Q3709" s="147">
        <v>199</v>
      </c>
      <c r="R3709" s="147"/>
      <c r="S3709" s="147" t="s">
        <v>2517</v>
      </c>
      <c r="T3709" s="147">
        <v>0</v>
      </c>
      <c r="U3709" s="147" t="s">
        <v>2518</v>
      </c>
      <c r="V3709" s="147" t="s">
        <v>3327</v>
      </c>
    </row>
    <row r="3710" spans="16:22" x14ac:dyDescent="0.25">
      <c r="P3710" s="147" t="s">
        <v>830</v>
      </c>
      <c r="Q3710" s="147">
        <v>199</v>
      </c>
      <c r="R3710" s="147"/>
      <c r="S3710" s="147" t="s">
        <v>3029</v>
      </c>
      <c r="T3710" s="147">
        <v>0</v>
      </c>
      <c r="U3710" s="147" t="s">
        <v>3030</v>
      </c>
      <c r="V3710" s="147" t="s">
        <v>3327</v>
      </c>
    </row>
    <row r="3711" spans="16:22" x14ac:dyDescent="0.25">
      <c r="P3711" s="147" t="s">
        <v>830</v>
      </c>
      <c r="Q3711" s="147">
        <v>199</v>
      </c>
      <c r="R3711" s="147"/>
      <c r="S3711" s="147" t="s">
        <v>2792</v>
      </c>
      <c r="T3711" s="147">
        <v>0</v>
      </c>
      <c r="U3711" s="147" t="s">
        <v>2793</v>
      </c>
      <c r="V3711" s="147" t="s">
        <v>3327</v>
      </c>
    </row>
    <row r="3712" spans="16:22" x14ac:dyDescent="0.25">
      <c r="P3712" s="147" t="s">
        <v>830</v>
      </c>
      <c r="Q3712" s="147">
        <v>199</v>
      </c>
      <c r="R3712" s="147"/>
      <c r="S3712" s="147" t="s">
        <v>3430</v>
      </c>
      <c r="T3712" s="147">
        <v>0</v>
      </c>
      <c r="U3712" s="147" t="s">
        <v>3431</v>
      </c>
      <c r="V3712" s="147" t="s">
        <v>3327</v>
      </c>
    </row>
    <row r="3713" spans="16:22" x14ac:dyDescent="0.25">
      <c r="P3713" s="147" t="s">
        <v>830</v>
      </c>
      <c r="Q3713" s="147">
        <v>199</v>
      </c>
      <c r="R3713" s="147"/>
      <c r="S3713" s="147" t="s">
        <v>2172</v>
      </c>
      <c r="T3713" s="147">
        <v>0</v>
      </c>
      <c r="U3713" s="147" t="s">
        <v>2173</v>
      </c>
      <c r="V3713" s="147" t="s">
        <v>3327</v>
      </c>
    </row>
    <row r="3714" spans="16:22" x14ac:dyDescent="0.25">
      <c r="P3714" s="147" t="s">
        <v>830</v>
      </c>
      <c r="Q3714" s="147">
        <v>199</v>
      </c>
      <c r="R3714" s="147"/>
      <c r="S3714" s="147" t="s">
        <v>2174</v>
      </c>
      <c r="T3714" s="147">
        <v>0</v>
      </c>
      <c r="U3714" s="147" t="s">
        <v>2175</v>
      </c>
      <c r="V3714" s="147" t="s">
        <v>3327</v>
      </c>
    </row>
    <row r="3715" spans="16:22" x14ac:dyDescent="0.25">
      <c r="P3715" s="147" t="s">
        <v>830</v>
      </c>
      <c r="Q3715" s="147">
        <v>199</v>
      </c>
      <c r="R3715" s="147"/>
      <c r="S3715" s="147" t="s">
        <v>2178</v>
      </c>
      <c r="T3715" s="147">
        <v>0</v>
      </c>
      <c r="U3715" s="147" t="s">
        <v>2179</v>
      </c>
      <c r="V3715" s="147" t="s">
        <v>3327</v>
      </c>
    </row>
    <row r="3716" spans="16:22" x14ac:dyDescent="0.25">
      <c r="P3716" s="147" t="s">
        <v>830</v>
      </c>
      <c r="Q3716" s="147">
        <v>199</v>
      </c>
      <c r="R3716" s="147"/>
      <c r="S3716" s="147" t="s">
        <v>2180</v>
      </c>
      <c r="T3716" s="147">
        <v>0</v>
      </c>
      <c r="U3716" s="147" t="s">
        <v>2181</v>
      </c>
      <c r="V3716" s="147" t="s">
        <v>3327</v>
      </c>
    </row>
    <row r="3717" spans="16:22" x14ac:dyDescent="0.25">
      <c r="P3717" s="147" t="s">
        <v>830</v>
      </c>
      <c r="Q3717" s="147">
        <v>199</v>
      </c>
      <c r="R3717" s="147"/>
      <c r="S3717" s="147" t="s">
        <v>3432</v>
      </c>
      <c r="T3717" s="147">
        <v>0</v>
      </c>
      <c r="U3717" s="147" t="s">
        <v>3433</v>
      </c>
      <c r="V3717" s="147" t="s">
        <v>3327</v>
      </c>
    </row>
    <row r="3718" spans="16:22" x14ac:dyDescent="0.25">
      <c r="P3718" s="147" t="s">
        <v>830</v>
      </c>
      <c r="Q3718" s="147">
        <v>199</v>
      </c>
      <c r="R3718" s="147"/>
      <c r="S3718" s="147" t="s">
        <v>2794</v>
      </c>
      <c r="T3718" s="147">
        <v>0</v>
      </c>
      <c r="U3718" s="147" t="s">
        <v>2795</v>
      </c>
      <c r="V3718" s="147" t="s">
        <v>3327</v>
      </c>
    </row>
    <row r="3719" spans="16:22" x14ac:dyDescent="0.25">
      <c r="P3719" s="147" t="s">
        <v>830</v>
      </c>
      <c r="Q3719" s="147">
        <v>199</v>
      </c>
      <c r="R3719" s="147"/>
      <c r="S3719" s="147" t="s">
        <v>2525</v>
      </c>
      <c r="T3719" s="147">
        <v>0</v>
      </c>
      <c r="U3719" s="147" t="s">
        <v>2526</v>
      </c>
      <c r="V3719" s="147" t="s">
        <v>3327</v>
      </c>
    </row>
    <row r="3720" spans="16:22" x14ac:dyDescent="0.25">
      <c r="P3720" s="147" t="s">
        <v>830</v>
      </c>
      <c r="Q3720" s="147">
        <v>199</v>
      </c>
      <c r="R3720" s="147"/>
      <c r="S3720" s="147" t="s">
        <v>2184</v>
      </c>
      <c r="T3720" s="147">
        <v>0</v>
      </c>
      <c r="U3720" s="147" t="s">
        <v>2185</v>
      </c>
      <c r="V3720" s="147" t="s">
        <v>3327</v>
      </c>
    </row>
    <row r="3721" spans="16:22" x14ac:dyDescent="0.25">
      <c r="P3721" s="147" t="s">
        <v>830</v>
      </c>
      <c r="Q3721" s="147">
        <v>199</v>
      </c>
      <c r="R3721" s="147"/>
      <c r="S3721" s="147" t="s">
        <v>3300</v>
      </c>
      <c r="T3721" s="147">
        <v>0</v>
      </c>
      <c r="U3721" s="147" t="s">
        <v>3301</v>
      </c>
      <c r="V3721" s="147" t="s">
        <v>3327</v>
      </c>
    </row>
    <row r="3722" spans="16:22" x14ac:dyDescent="0.25">
      <c r="P3722" s="147" t="s">
        <v>830</v>
      </c>
      <c r="Q3722" s="147">
        <v>199</v>
      </c>
      <c r="R3722" s="147"/>
      <c r="S3722" s="147" t="s">
        <v>2192</v>
      </c>
      <c r="T3722" s="147">
        <v>0</v>
      </c>
      <c r="U3722" s="147" t="s">
        <v>2193</v>
      </c>
      <c r="V3722" s="147" t="s">
        <v>3327</v>
      </c>
    </row>
    <row r="3723" spans="16:22" x14ac:dyDescent="0.25">
      <c r="P3723" s="147" t="s">
        <v>830</v>
      </c>
      <c r="Q3723" s="147">
        <v>199</v>
      </c>
      <c r="R3723" s="147"/>
      <c r="S3723" s="147" t="s">
        <v>2527</v>
      </c>
      <c r="T3723" s="147">
        <v>0</v>
      </c>
      <c r="U3723" s="147" t="s">
        <v>2528</v>
      </c>
      <c r="V3723" s="147" t="s">
        <v>3327</v>
      </c>
    </row>
    <row r="3724" spans="16:22" x14ac:dyDescent="0.25">
      <c r="P3724" s="147" t="s">
        <v>830</v>
      </c>
      <c r="Q3724" s="147">
        <v>199</v>
      </c>
      <c r="R3724" s="147"/>
      <c r="S3724" s="147" t="s">
        <v>3302</v>
      </c>
      <c r="T3724" s="147">
        <v>0</v>
      </c>
      <c r="U3724" s="147" t="s">
        <v>3303</v>
      </c>
      <c r="V3724" s="147" t="s">
        <v>3327</v>
      </c>
    </row>
    <row r="3725" spans="16:22" x14ac:dyDescent="0.25">
      <c r="P3725" s="147" t="s">
        <v>830</v>
      </c>
      <c r="Q3725" s="147">
        <v>199</v>
      </c>
      <c r="R3725" s="147"/>
      <c r="S3725" s="147" t="s">
        <v>2796</v>
      </c>
      <c r="T3725" s="147">
        <v>0</v>
      </c>
      <c r="U3725" s="147" t="s">
        <v>2797</v>
      </c>
      <c r="V3725" s="147" t="s">
        <v>3327</v>
      </c>
    </row>
    <row r="3726" spans="16:22" x14ac:dyDescent="0.25">
      <c r="P3726" s="147" t="s">
        <v>830</v>
      </c>
      <c r="Q3726" s="147">
        <v>199</v>
      </c>
      <c r="R3726" s="147"/>
      <c r="S3726" s="147" t="s">
        <v>2200</v>
      </c>
      <c r="T3726" s="147">
        <v>0</v>
      </c>
      <c r="U3726" s="147" t="s">
        <v>2201</v>
      </c>
      <c r="V3726" s="147" t="s">
        <v>3327</v>
      </c>
    </row>
    <row r="3727" spans="16:22" x14ac:dyDescent="0.25">
      <c r="P3727" s="147" t="s">
        <v>830</v>
      </c>
      <c r="Q3727" s="147">
        <v>199</v>
      </c>
      <c r="R3727" s="147"/>
      <c r="S3727" s="147" t="s">
        <v>3033</v>
      </c>
      <c r="T3727" s="147">
        <v>0</v>
      </c>
      <c r="U3727" s="147" t="s">
        <v>3034</v>
      </c>
      <c r="V3727" s="147" t="s">
        <v>3327</v>
      </c>
    </row>
    <row r="3728" spans="16:22" x14ac:dyDescent="0.25">
      <c r="P3728" s="147" t="s">
        <v>830</v>
      </c>
      <c r="Q3728" s="147">
        <v>199</v>
      </c>
      <c r="R3728" s="147"/>
      <c r="S3728" s="147" t="s">
        <v>3035</v>
      </c>
      <c r="T3728" s="147">
        <v>0</v>
      </c>
      <c r="U3728" s="147" t="s">
        <v>3036</v>
      </c>
      <c r="V3728" s="147" t="s">
        <v>3327</v>
      </c>
    </row>
    <row r="3729" spans="16:22" x14ac:dyDescent="0.25">
      <c r="P3729" s="147" t="s">
        <v>830</v>
      </c>
      <c r="Q3729" s="147">
        <v>199</v>
      </c>
      <c r="R3729" s="147"/>
      <c r="S3729" s="147" t="s">
        <v>3304</v>
      </c>
      <c r="T3729" s="147">
        <v>0</v>
      </c>
      <c r="U3729" s="147" t="s">
        <v>3305</v>
      </c>
      <c r="V3729" s="147" t="s">
        <v>3327</v>
      </c>
    </row>
    <row r="3730" spans="16:22" x14ac:dyDescent="0.25">
      <c r="P3730" s="147" t="s">
        <v>830</v>
      </c>
      <c r="Q3730" s="147">
        <v>199</v>
      </c>
      <c r="R3730" s="147"/>
      <c r="S3730" s="147" t="s">
        <v>2208</v>
      </c>
      <c r="T3730" s="147">
        <v>0</v>
      </c>
      <c r="U3730" s="147" t="s">
        <v>2209</v>
      </c>
      <c r="V3730" s="147" t="s">
        <v>3327</v>
      </c>
    </row>
    <row r="3731" spans="16:22" x14ac:dyDescent="0.25">
      <c r="P3731" s="147" t="s">
        <v>830</v>
      </c>
      <c r="Q3731" s="147">
        <v>199</v>
      </c>
      <c r="R3731" s="147"/>
      <c r="S3731" s="147" t="s">
        <v>2533</v>
      </c>
      <c r="T3731" s="147">
        <v>0</v>
      </c>
      <c r="U3731" s="147" t="s">
        <v>2534</v>
      </c>
      <c r="V3731" s="147" t="s">
        <v>3327</v>
      </c>
    </row>
    <row r="3732" spans="16:22" x14ac:dyDescent="0.25">
      <c r="P3732" s="147" t="s">
        <v>830</v>
      </c>
      <c r="Q3732" s="147">
        <v>199</v>
      </c>
      <c r="R3732" s="147"/>
      <c r="S3732" s="147" t="s">
        <v>2210</v>
      </c>
      <c r="T3732" s="147">
        <v>0</v>
      </c>
      <c r="U3732" s="147" t="s">
        <v>2211</v>
      </c>
      <c r="V3732" s="147" t="s">
        <v>3327</v>
      </c>
    </row>
    <row r="3733" spans="16:22" x14ac:dyDescent="0.25">
      <c r="P3733" s="147" t="s">
        <v>830</v>
      </c>
      <c r="Q3733" s="147">
        <v>199</v>
      </c>
      <c r="R3733" s="147"/>
      <c r="S3733" s="147" t="s">
        <v>2218</v>
      </c>
      <c r="T3733" s="147">
        <v>0</v>
      </c>
      <c r="U3733" s="147" t="s">
        <v>2219</v>
      </c>
      <c r="V3733" s="147" t="s">
        <v>3327</v>
      </c>
    </row>
    <row r="3734" spans="16:22" x14ac:dyDescent="0.25">
      <c r="P3734" s="147" t="s">
        <v>830</v>
      </c>
      <c r="Q3734" s="147">
        <v>199</v>
      </c>
      <c r="R3734" s="147"/>
      <c r="S3734" s="147" t="s">
        <v>2222</v>
      </c>
      <c r="T3734" s="147">
        <v>0</v>
      </c>
      <c r="U3734" s="147" t="s">
        <v>2223</v>
      </c>
      <c r="V3734" s="147" t="s">
        <v>3327</v>
      </c>
    </row>
    <row r="3735" spans="16:22" x14ac:dyDescent="0.25">
      <c r="P3735" s="147" t="s">
        <v>830</v>
      </c>
      <c r="Q3735" s="147">
        <v>199</v>
      </c>
      <c r="R3735" s="147"/>
      <c r="S3735" s="147" t="s">
        <v>2224</v>
      </c>
      <c r="T3735" s="147">
        <v>0</v>
      </c>
      <c r="U3735" s="147" t="s">
        <v>2225</v>
      </c>
      <c r="V3735" s="147" t="s">
        <v>3327</v>
      </c>
    </row>
    <row r="3736" spans="16:22" x14ac:dyDescent="0.25">
      <c r="P3736" s="147" t="s">
        <v>830</v>
      </c>
      <c r="Q3736" s="147">
        <v>199</v>
      </c>
      <c r="R3736" s="147"/>
      <c r="S3736" s="147" t="s">
        <v>3037</v>
      </c>
      <c r="T3736" s="147">
        <v>0</v>
      </c>
      <c r="U3736" s="147" t="s">
        <v>3038</v>
      </c>
      <c r="V3736" s="147" t="s">
        <v>3327</v>
      </c>
    </row>
    <row r="3737" spans="16:22" x14ac:dyDescent="0.25">
      <c r="P3737" s="147" t="s">
        <v>830</v>
      </c>
      <c r="Q3737" s="147">
        <v>199</v>
      </c>
      <c r="R3737" s="147"/>
      <c r="S3737" s="147" t="s">
        <v>2800</v>
      </c>
      <c r="T3737" s="147">
        <v>0</v>
      </c>
      <c r="U3737" s="147" t="s">
        <v>2801</v>
      </c>
      <c r="V3737" s="147" t="s">
        <v>3327</v>
      </c>
    </row>
    <row r="3738" spans="16:22" x14ac:dyDescent="0.25">
      <c r="P3738" s="147" t="s">
        <v>830</v>
      </c>
      <c r="Q3738" s="147">
        <v>199</v>
      </c>
      <c r="R3738" s="147"/>
      <c r="S3738" s="147" t="s">
        <v>2236</v>
      </c>
      <c r="T3738" s="147">
        <v>0</v>
      </c>
      <c r="U3738" s="147" t="s">
        <v>2237</v>
      </c>
      <c r="V3738" s="147" t="s">
        <v>3327</v>
      </c>
    </row>
    <row r="3739" spans="16:22" x14ac:dyDescent="0.25">
      <c r="P3739" s="147" t="s">
        <v>830</v>
      </c>
      <c r="Q3739" s="147">
        <v>199</v>
      </c>
      <c r="R3739" s="147"/>
      <c r="S3739" s="147" t="s">
        <v>2238</v>
      </c>
      <c r="T3739" s="147">
        <v>0</v>
      </c>
      <c r="U3739" s="147" t="s">
        <v>2239</v>
      </c>
      <c r="V3739" s="147" t="s">
        <v>3327</v>
      </c>
    </row>
    <row r="3740" spans="16:22" x14ac:dyDescent="0.25">
      <c r="P3740" s="147" t="s">
        <v>830</v>
      </c>
      <c r="Q3740" s="147">
        <v>199</v>
      </c>
      <c r="R3740" s="147"/>
      <c r="S3740" s="147" t="s">
        <v>2240</v>
      </c>
      <c r="T3740" s="147">
        <v>0</v>
      </c>
      <c r="U3740" s="147" t="s">
        <v>2241</v>
      </c>
      <c r="V3740" s="147" t="s">
        <v>3327</v>
      </c>
    </row>
    <row r="3741" spans="16:22" x14ac:dyDescent="0.25">
      <c r="P3741" s="147" t="s">
        <v>830</v>
      </c>
      <c r="Q3741" s="147">
        <v>199</v>
      </c>
      <c r="R3741" s="147"/>
      <c r="S3741" s="147" t="s">
        <v>2244</v>
      </c>
      <c r="T3741" s="147">
        <v>0</v>
      </c>
      <c r="U3741" s="147" t="s">
        <v>2245</v>
      </c>
      <c r="V3741" s="147" t="s">
        <v>3327</v>
      </c>
    </row>
    <row r="3742" spans="16:22" x14ac:dyDescent="0.25">
      <c r="P3742" s="147" t="s">
        <v>830</v>
      </c>
      <c r="Q3742" s="147">
        <v>199</v>
      </c>
      <c r="R3742" s="147"/>
      <c r="S3742" s="147" t="s">
        <v>2802</v>
      </c>
      <c r="T3742" s="147">
        <v>0</v>
      </c>
      <c r="U3742" s="147" t="s">
        <v>2803</v>
      </c>
      <c r="V3742" s="147" t="s">
        <v>3327</v>
      </c>
    </row>
    <row r="3743" spans="16:22" x14ac:dyDescent="0.25">
      <c r="P3743" s="147" t="s">
        <v>830</v>
      </c>
      <c r="Q3743" s="147">
        <v>199</v>
      </c>
      <c r="R3743" s="147"/>
      <c r="S3743" s="147" t="s">
        <v>2246</v>
      </c>
      <c r="T3743" s="147">
        <v>0</v>
      </c>
      <c r="U3743" s="147" t="s">
        <v>2247</v>
      </c>
      <c r="V3743" s="147" t="s">
        <v>3327</v>
      </c>
    </row>
    <row r="3744" spans="16:22" x14ac:dyDescent="0.25">
      <c r="P3744" s="147" t="s">
        <v>830</v>
      </c>
      <c r="Q3744" s="147">
        <v>199</v>
      </c>
      <c r="R3744" s="147"/>
      <c r="S3744" s="147" t="s">
        <v>2250</v>
      </c>
      <c r="T3744" s="147">
        <v>0</v>
      </c>
      <c r="U3744" s="147" t="s">
        <v>2251</v>
      </c>
      <c r="V3744" s="147" t="s">
        <v>3327</v>
      </c>
    </row>
    <row r="3745" spans="16:22" x14ac:dyDescent="0.25">
      <c r="P3745" s="147" t="s">
        <v>830</v>
      </c>
      <c r="Q3745" s="147">
        <v>199</v>
      </c>
      <c r="R3745" s="147"/>
      <c r="S3745" s="147" t="s">
        <v>2804</v>
      </c>
      <c r="T3745" s="147">
        <v>0</v>
      </c>
      <c r="U3745" s="147" t="s">
        <v>2805</v>
      </c>
      <c r="V3745" s="147" t="s">
        <v>3327</v>
      </c>
    </row>
    <row r="3746" spans="16:22" x14ac:dyDescent="0.25">
      <c r="P3746" s="147" t="s">
        <v>830</v>
      </c>
      <c r="Q3746" s="147">
        <v>199</v>
      </c>
      <c r="R3746" s="147"/>
      <c r="S3746" s="147" t="s">
        <v>2254</v>
      </c>
      <c r="T3746" s="147">
        <v>0</v>
      </c>
      <c r="U3746" s="147" t="s">
        <v>2255</v>
      </c>
      <c r="V3746" s="147" t="s">
        <v>3327</v>
      </c>
    </row>
    <row r="3747" spans="16:22" x14ac:dyDescent="0.25">
      <c r="P3747" s="147" t="s">
        <v>830</v>
      </c>
      <c r="Q3747" s="147">
        <v>199</v>
      </c>
      <c r="R3747" s="147"/>
      <c r="S3747" s="147" t="s">
        <v>3434</v>
      </c>
      <c r="T3747" s="147">
        <v>0</v>
      </c>
      <c r="U3747" s="147" t="s">
        <v>3435</v>
      </c>
      <c r="V3747" s="147" t="s">
        <v>3327</v>
      </c>
    </row>
    <row r="3748" spans="16:22" x14ac:dyDescent="0.25">
      <c r="P3748" s="147" t="s">
        <v>830</v>
      </c>
      <c r="Q3748" s="147">
        <v>199</v>
      </c>
      <c r="R3748" s="147"/>
      <c r="S3748" s="147" t="s">
        <v>2260</v>
      </c>
      <c r="T3748" s="147">
        <v>0</v>
      </c>
      <c r="U3748" s="147" t="s">
        <v>2261</v>
      </c>
      <c r="V3748" s="147" t="s">
        <v>3327</v>
      </c>
    </row>
    <row r="3749" spans="16:22" x14ac:dyDescent="0.25">
      <c r="P3749" s="147" t="s">
        <v>830</v>
      </c>
      <c r="Q3749" s="147">
        <v>199</v>
      </c>
      <c r="R3749" s="147"/>
      <c r="S3749" s="147" t="s">
        <v>2262</v>
      </c>
      <c r="T3749" s="147">
        <v>0</v>
      </c>
      <c r="U3749" s="147" t="s">
        <v>2263</v>
      </c>
      <c r="V3749" s="147" t="s">
        <v>3327</v>
      </c>
    </row>
    <row r="3750" spans="16:22" x14ac:dyDescent="0.25">
      <c r="P3750" s="147" t="s">
        <v>830</v>
      </c>
      <c r="Q3750" s="147">
        <v>199</v>
      </c>
      <c r="R3750" s="147"/>
      <c r="S3750" s="147" t="s">
        <v>3436</v>
      </c>
      <c r="T3750" s="147">
        <v>0</v>
      </c>
      <c r="U3750" s="147" t="s">
        <v>3437</v>
      </c>
      <c r="V3750" s="147" t="s">
        <v>3327</v>
      </c>
    </row>
    <row r="3751" spans="16:22" x14ac:dyDescent="0.25">
      <c r="P3751" s="147" t="s">
        <v>830</v>
      </c>
      <c r="Q3751" s="147">
        <v>199</v>
      </c>
      <c r="R3751" s="147"/>
      <c r="S3751" s="147" t="s">
        <v>3438</v>
      </c>
      <c r="T3751" s="147">
        <v>0</v>
      </c>
      <c r="U3751" s="147" t="s">
        <v>3439</v>
      </c>
      <c r="V3751" s="147" t="s">
        <v>3327</v>
      </c>
    </row>
    <row r="3752" spans="16:22" x14ac:dyDescent="0.25">
      <c r="P3752" s="147" t="s">
        <v>830</v>
      </c>
      <c r="Q3752" s="147">
        <v>199</v>
      </c>
      <c r="R3752" s="147"/>
      <c r="S3752" s="147" t="s">
        <v>2264</v>
      </c>
      <c r="T3752" s="147">
        <v>0</v>
      </c>
      <c r="U3752" s="147" t="s">
        <v>2265</v>
      </c>
      <c r="V3752" s="147" t="s">
        <v>3327</v>
      </c>
    </row>
    <row r="3753" spans="16:22" x14ac:dyDescent="0.25">
      <c r="P3753" s="147" t="s">
        <v>830</v>
      </c>
      <c r="Q3753" s="147">
        <v>199</v>
      </c>
      <c r="R3753" s="147"/>
      <c r="S3753" s="147" t="s">
        <v>2266</v>
      </c>
      <c r="T3753" s="147">
        <v>0</v>
      </c>
      <c r="U3753" s="147" t="s">
        <v>2267</v>
      </c>
      <c r="V3753" s="147" t="s">
        <v>3327</v>
      </c>
    </row>
    <row r="3754" spans="16:22" x14ac:dyDescent="0.25">
      <c r="P3754" s="147" t="s">
        <v>830</v>
      </c>
      <c r="Q3754" s="147">
        <v>199</v>
      </c>
      <c r="R3754" s="147"/>
      <c r="S3754" s="147" t="s">
        <v>2551</v>
      </c>
      <c r="T3754" s="147">
        <v>0</v>
      </c>
      <c r="U3754" s="147" t="s">
        <v>2552</v>
      </c>
      <c r="V3754" s="147" t="s">
        <v>3327</v>
      </c>
    </row>
    <row r="3755" spans="16:22" x14ac:dyDescent="0.25">
      <c r="P3755" s="147" t="s">
        <v>830</v>
      </c>
      <c r="Q3755" s="147">
        <v>199</v>
      </c>
      <c r="R3755" s="147"/>
      <c r="S3755" s="147" t="s">
        <v>2272</v>
      </c>
      <c r="T3755" s="147">
        <v>0</v>
      </c>
      <c r="U3755" s="147" t="s">
        <v>2273</v>
      </c>
      <c r="V3755" s="147" t="s">
        <v>3327</v>
      </c>
    </row>
    <row r="3756" spans="16:22" x14ac:dyDescent="0.25">
      <c r="P3756" s="147" t="s">
        <v>830</v>
      </c>
      <c r="Q3756" s="147">
        <v>199</v>
      </c>
      <c r="R3756" s="147"/>
      <c r="S3756" s="147" t="s">
        <v>2810</v>
      </c>
      <c r="T3756" s="147">
        <v>0</v>
      </c>
      <c r="U3756" s="147" t="s">
        <v>2811</v>
      </c>
      <c r="V3756" s="147" t="s">
        <v>3327</v>
      </c>
    </row>
    <row r="3757" spans="16:22" x14ac:dyDescent="0.25">
      <c r="P3757" s="147" t="s">
        <v>830</v>
      </c>
      <c r="Q3757" s="147">
        <v>199</v>
      </c>
      <c r="R3757" s="147"/>
      <c r="S3757" s="147" t="s">
        <v>2812</v>
      </c>
      <c r="T3757" s="147">
        <v>0</v>
      </c>
      <c r="U3757" s="147" t="s">
        <v>2813</v>
      </c>
      <c r="V3757" s="147" t="s">
        <v>3327</v>
      </c>
    </row>
    <row r="3758" spans="16:22" x14ac:dyDescent="0.25">
      <c r="P3758" s="147" t="s">
        <v>830</v>
      </c>
      <c r="Q3758" s="147">
        <v>199</v>
      </c>
      <c r="R3758" s="147"/>
      <c r="S3758" s="147" t="s">
        <v>2555</v>
      </c>
      <c r="T3758" s="147">
        <v>0</v>
      </c>
      <c r="U3758" s="147" t="s">
        <v>2556</v>
      </c>
      <c r="V3758" s="147" t="s">
        <v>3327</v>
      </c>
    </row>
    <row r="3759" spans="16:22" x14ac:dyDescent="0.25">
      <c r="P3759" s="147" t="s">
        <v>830</v>
      </c>
      <c r="Q3759" s="147">
        <v>199</v>
      </c>
      <c r="R3759" s="147"/>
      <c r="S3759" s="147" t="s">
        <v>2557</v>
      </c>
      <c r="T3759" s="147">
        <v>0</v>
      </c>
      <c r="U3759" s="147" t="s">
        <v>2558</v>
      </c>
      <c r="V3759" s="147" t="s">
        <v>3327</v>
      </c>
    </row>
    <row r="3760" spans="16:22" x14ac:dyDescent="0.25">
      <c r="P3760" s="147" t="s">
        <v>830</v>
      </c>
      <c r="Q3760" s="147">
        <v>199</v>
      </c>
      <c r="R3760" s="147"/>
      <c r="S3760" s="147" t="s">
        <v>3440</v>
      </c>
      <c r="T3760" s="147">
        <v>0</v>
      </c>
      <c r="U3760" s="147" t="s">
        <v>3441</v>
      </c>
      <c r="V3760" s="147" t="s">
        <v>3327</v>
      </c>
    </row>
    <row r="3761" spans="16:22" x14ac:dyDescent="0.25">
      <c r="P3761" s="147" t="s">
        <v>830</v>
      </c>
      <c r="Q3761" s="147">
        <v>199</v>
      </c>
      <c r="R3761" s="147"/>
      <c r="S3761" s="147" t="s">
        <v>2290</v>
      </c>
      <c r="T3761" s="147">
        <v>0</v>
      </c>
      <c r="U3761" s="147" t="s">
        <v>2291</v>
      </c>
      <c r="V3761" s="147" t="s">
        <v>3327</v>
      </c>
    </row>
    <row r="3762" spans="16:22" x14ac:dyDescent="0.25">
      <c r="P3762" s="147" t="s">
        <v>830</v>
      </c>
      <c r="Q3762" s="147">
        <v>199</v>
      </c>
      <c r="R3762" s="147"/>
      <c r="S3762" s="147" t="s">
        <v>3316</v>
      </c>
      <c r="T3762" s="147">
        <v>0</v>
      </c>
      <c r="U3762" s="147" t="s">
        <v>3317</v>
      </c>
      <c r="V3762" s="147" t="s">
        <v>3327</v>
      </c>
    </row>
    <row r="3763" spans="16:22" x14ac:dyDescent="0.25">
      <c r="P3763" s="147" t="s">
        <v>830</v>
      </c>
      <c r="Q3763" s="147">
        <v>199</v>
      </c>
      <c r="R3763" s="147"/>
      <c r="S3763" s="147" t="s">
        <v>3049</v>
      </c>
      <c r="T3763" s="147">
        <v>0</v>
      </c>
      <c r="U3763" s="147" t="s">
        <v>3050</v>
      </c>
      <c r="V3763" s="147" t="s">
        <v>3327</v>
      </c>
    </row>
    <row r="3764" spans="16:22" x14ac:dyDescent="0.25">
      <c r="P3764" s="147" t="s">
        <v>830</v>
      </c>
      <c r="Q3764" s="147">
        <v>199</v>
      </c>
      <c r="R3764" s="147"/>
      <c r="S3764" s="147" t="s">
        <v>2294</v>
      </c>
      <c r="T3764" s="147">
        <v>0</v>
      </c>
      <c r="U3764" s="147" t="s">
        <v>2295</v>
      </c>
      <c r="V3764" s="147" t="s">
        <v>3327</v>
      </c>
    </row>
    <row r="3765" spans="16:22" x14ac:dyDescent="0.25">
      <c r="P3765" s="147" t="s">
        <v>830</v>
      </c>
      <c r="Q3765" s="147">
        <v>200</v>
      </c>
      <c r="R3765" s="147"/>
      <c r="S3765" s="147" t="s">
        <v>2298</v>
      </c>
      <c r="T3765" s="147">
        <v>0</v>
      </c>
      <c r="U3765" s="147" t="s">
        <v>2299</v>
      </c>
      <c r="V3765" s="147" t="s">
        <v>3442</v>
      </c>
    </row>
    <row r="3766" spans="16:22" x14ac:dyDescent="0.25">
      <c r="P3766" s="147" t="s">
        <v>830</v>
      </c>
      <c r="Q3766" s="147">
        <v>200</v>
      </c>
      <c r="R3766" s="147"/>
      <c r="S3766" s="147" t="s">
        <v>965</v>
      </c>
      <c r="T3766" s="147">
        <v>0</v>
      </c>
      <c r="U3766" s="147" t="s">
        <v>966</v>
      </c>
      <c r="V3766" s="147" t="s">
        <v>3442</v>
      </c>
    </row>
    <row r="3767" spans="16:22" x14ac:dyDescent="0.25">
      <c r="P3767" s="147" t="s">
        <v>830</v>
      </c>
      <c r="Q3767" s="147">
        <v>200</v>
      </c>
      <c r="R3767" s="147"/>
      <c r="S3767" s="147" t="s">
        <v>2301</v>
      </c>
      <c r="T3767" s="147">
        <v>0</v>
      </c>
      <c r="U3767" s="147" t="s">
        <v>2302</v>
      </c>
      <c r="V3767" s="147" t="s">
        <v>3442</v>
      </c>
    </row>
    <row r="3768" spans="16:22" x14ac:dyDescent="0.25">
      <c r="P3768" s="147" t="s">
        <v>830</v>
      </c>
      <c r="Q3768" s="147">
        <v>200</v>
      </c>
      <c r="R3768" s="147"/>
      <c r="S3768" s="147" t="s">
        <v>976</v>
      </c>
      <c r="T3768" s="147">
        <v>0</v>
      </c>
      <c r="U3768" s="147" t="s">
        <v>977</v>
      </c>
      <c r="V3768" s="147" t="s">
        <v>3442</v>
      </c>
    </row>
    <row r="3769" spans="16:22" x14ac:dyDescent="0.25">
      <c r="P3769" s="147" t="s">
        <v>830</v>
      </c>
      <c r="Q3769" s="147">
        <v>200</v>
      </c>
      <c r="R3769" s="147"/>
      <c r="S3769" s="147" t="s">
        <v>978</v>
      </c>
      <c r="T3769" s="147">
        <v>0</v>
      </c>
      <c r="U3769" s="147" t="s">
        <v>979</v>
      </c>
      <c r="V3769" s="147" t="s">
        <v>3442</v>
      </c>
    </row>
    <row r="3770" spans="16:22" x14ac:dyDescent="0.25">
      <c r="P3770" s="147" t="s">
        <v>830</v>
      </c>
      <c r="Q3770" s="147">
        <v>200</v>
      </c>
      <c r="R3770" s="147"/>
      <c r="S3770" s="147" t="s">
        <v>980</v>
      </c>
      <c r="T3770" s="147">
        <v>0</v>
      </c>
      <c r="U3770" s="147" t="s">
        <v>981</v>
      </c>
      <c r="V3770" s="147" t="s">
        <v>3442</v>
      </c>
    </row>
    <row r="3771" spans="16:22" x14ac:dyDescent="0.25">
      <c r="P3771" s="147" t="s">
        <v>830</v>
      </c>
      <c r="Q3771" s="147">
        <v>200</v>
      </c>
      <c r="R3771" s="147"/>
      <c r="S3771" s="147" t="s">
        <v>982</v>
      </c>
      <c r="T3771" s="147">
        <v>0</v>
      </c>
      <c r="U3771" s="147" t="s">
        <v>983</v>
      </c>
      <c r="V3771" s="147" t="s">
        <v>3442</v>
      </c>
    </row>
    <row r="3772" spans="16:22" x14ac:dyDescent="0.25">
      <c r="P3772" s="147" t="s">
        <v>830</v>
      </c>
      <c r="Q3772" s="147">
        <v>200</v>
      </c>
      <c r="R3772" s="147"/>
      <c r="S3772" s="147" t="s">
        <v>984</v>
      </c>
      <c r="T3772" s="147">
        <v>0</v>
      </c>
      <c r="U3772" s="147" t="s">
        <v>985</v>
      </c>
      <c r="V3772" s="147" t="s">
        <v>3442</v>
      </c>
    </row>
    <row r="3773" spans="16:22" x14ac:dyDescent="0.25">
      <c r="P3773" s="147" t="s">
        <v>830</v>
      </c>
      <c r="Q3773" s="147">
        <v>200</v>
      </c>
      <c r="R3773" s="147"/>
      <c r="S3773" s="147" t="s">
        <v>994</v>
      </c>
      <c r="T3773" s="147">
        <v>0</v>
      </c>
      <c r="U3773" s="147" t="s">
        <v>995</v>
      </c>
      <c r="V3773" s="147" t="s">
        <v>3442</v>
      </c>
    </row>
    <row r="3774" spans="16:22" x14ac:dyDescent="0.25">
      <c r="P3774" s="147" t="s">
        <v>830</v>
      </c>
      <c r="Q3774" s="147">
        <v>200</v>
      </c>
      <c r="R3774" s="147"/>
      <c r="S3774" s="147" t="s">
        <v>996</v>
      </c>
      <c r="T3774" s="147">
        <v>0</v>
      </c>
      <c r="U3774" s="147" t="s">
        <v>997</v>
      </c>
      <c r="V3774" s="147" t="s">
        <v>3442</v>
      </c>
    </row>
    <row r="3775" spans="16:22" x14ac:dyDescent="0.25">
      <c r="P3775" s="147" t="s">
        <v>830</v>
      </c>
      <c r="Q3775" s="147">
        <v>200</v>
      </c>
      <c r="R3775" s="147"/>
      <c r="S3775" s="147" t="s">
        <v>2562</v>
      </c>
      <c r="T3775" s="147">
        <v>0</v>
      </c>
      <c r="U3775" s="147" t="s">
        <v>2563</v>
      </c>
      <c r="V3775" s="147" t="s">
        <v>3442</v>
      </c>
    </row>
    <row r="3776" spans="16:22" x14ac:dyDescent="0.25">
      <c r="P3776" s="147" t="s">
        <v>830</v>
      </c>
      <c r="Q3776" s="147">
        <v>200</v>
      </c>
      <c r="R3776" s="147"/>
      <c r="S3776" s="147" t="s">
        <v>998</v>
      </c>
      <c r="T3776" s="147">
        <v>0</v>
      </c>
      <c r="U3776" s="147" t="s">
        <v>999</v>
      </c>
      <c r="V3776" s="147" t="s">
        <v>3442</v>
      </c>
    </row>
    <row r="3777" spans="16:22" x14ac:dyDescent="0.25">
      <c r="P3777" s="147" t="s">
        <v>830</v>
      </c>
      <c r="Q3777" s="147">
        <v>200</v>
      </c>
      <c r="R3777" s="147"/>
      <c r="S3777" s="147" t="s">
        <v>1000</v>
      </c>
      <c r="T3777" s="147">
        <v>0</v>
      </c>
      <c r="U3777" s="147" t="s">
        <v>1001</v>
      </c>
      <c r="V3777" s="147" t="s">
        <v>3442</v>
      </c>
    </row>
    <row r="3778" spans="16:22" x14ac:dyDescent="0.25">
      <c r="P3778" s="147" t="s">
        <v>830</v>
      </c>
      <c r="Q3778" s="147">
        <v>200</v>
      </c>
      <c r="R3778" s="147"/>
      <c r="S3778" s="147" t="s">
        <v>1002</v>
      </c>
      <c r="T3778" s="147">
        <v>0</v>
      </c>
      <c r="U3778" s="147" t="s">
        <v>1003</v>
      </c>
      <c r="V3778" s="147" t="s">
        <v>3442</v>
      </c>
    </row>
    <row r="3779" spans="16:22" x14ac:dyDescent="0.25">
      <c r="P3779" s="147" t="s">
        <v>830</v>
      </c>
      <c r="Q3779" s="147">
        <v>200</v>
      </c>
      <c r="R3779" s="147"/>
      <c r="S3779" s="147" t="s">
        <v>3328</v>
      </c>
      <c r="T3779" s="147">
        <v>0</v>
      </c>
      <c r="U3779" s="147" t="s">
        <v>3329</v>
      </c>
      <c r="V3779" s="147" t="s">
        <v>3442</v>
      </c>
    </row>
    <row r="3780" spans="16:22" x14ac:dyDescent="0.25">
      <c r="P3780" s="147" t="s">
        <v>830</v>
      </c>
      <c r="Q3780" s="147">
        <v>200</v>
      </c>
      <c r="R3780" s="147"/>
      <c r="S3780" s="147" t="s">
        <v>3330</v>
      </c>
      <c r="T3780" s="147">
        <v>0</v>
      </c>
      <c r="U3780" s="147" t="s">
        <v>3331</v>
      </c>
      <c r="V3780" s="147" t="s">
        <v>3442</v>
      </c>
    </row>
    <row r="3781" spans="16:22" x14ac:dyDescent="0.25">
      <c r="P3781" s="147" t="s">
        <v>830</v>
      </c>
      <c r="Q3781" s="147">
        <v>200</v>
      </c>
      <c r="R3781" s="147"/>
      <c r="S3781" s="147" t="s">
        <v>3332</v>
      </c>
      <c r="T3781" s="147">
        <v>0</v>
      </c>
      <c r="U3781" s="147" t="s">
        <v>3333</v>
      </c>
      <c r="V3781" s="147" t="s">
        <v>3442</v>
      </c>
    </row>
    <row r="3782" spans="16:22" x14ac:dyDescent="0.25">
      <c r="P3782" s="147" t="s">
        <v>830</v>
      </c>
      <c r="Q3782" s="147">
        <v>200</v>
      </c>
      <c r="R3782" s="147"/>
      <c r="S3782" s="147" t="s">
        <v>3334</v>
      </c>
      <c r="T3782" s="147">
        <v>0</v>
      </c>
      <c r="U3782" s="147" t="s">
        <v>3335</v>
      </c>
      <c r="V3782" s="147" t="s">
        <v>3442</v>
      </c>
    </row>
    <row r="3783" spans="16:22" x14ac:dyDescent="0.25">
      <c r="P3783" s="147" t="s">
        <v>830</v>
      </c>
      <c r="Q3783" s="147">
        <v>200</v>
      </c>
      <c r="R3783" s="147"/>
      <c r="S3783" s="147" t="s">
        <v>1010</v>
      </c>
      <c r="T3783" s="147">
        <v>0</v>
      </c>
      <c r="U3783" s="147" t="s">
        <v>1011</v>
      </c>
      <c r="V3783" s="147" t="s">
        <v>3442</v>
      </c>
    </row>
    <row r="3784" spans="16:22" x14ac:dyDescent="0.25">
      <c r="P3784" s="147" t="s">
        <v>830</v>
      </c>
      <c r="Q3784" s="147">
        <v>200</v>
      </c>
      <c r="R3784" s="147"/>
      <c r="S3784" s="147" t="s">
        <v>1012</v>
      </c>
      <c r="T3784" s="147">
        <v>0</v>
      </c>
      <c r="U3784" s="147" t="s">
        <v>1013</v>
      </c>
      <c r="V3784" s="147" t="s">
        <v>3442</v>
      </c>
    </row>
    <row r="3785" spans="16:22" x14ac:dyDescent="0.25">
      <c r="P3785" s="147" t="s">
        <v>830</v>
      </c>
      <c r="Q3785" s="147">
        <v>200</v>
      </c>
      <c r="R3785" s="147"/>
      <c r="S3785" s="147" t="s">
        <v>1014</v>
      </c>
      <c r="T3785" s="147">
        <v>0</v>
      </c>
      <c r="U3785" s="147" t="s">
        <v>1015</v>
      </c>
      <c r="V3785" s="147" t="s">
        <v>3442</v>
      </c>
    </row>
    <row r="3786" spans="16:22" x14ac:dyDescent="0.25">
      <c r="P3786" s="147" t="s">
        <v>830</v>
      </c>
      <c r="Q3786" s="147">
        <v>200</v>
      </c>
      <c r="R3786" s="147"/>
      <c r="S3786" s="147" t="s">
        <v>1016</v>
      </c>
      <c r="T3786" s="147">
        <v>0</v>
      </c>
      <c r="U3786" s="147" t="s">
        <v>1017</v>
      </c>
      <c r="V3786" s="147" t="s">
        <v>3442</v>
      </c>
    </row>
    <row r="3787" spans="16:22" x14ac:dyDescent="0.25">
      <c r="P3787" s="147" t="s">
        <v>830</v>
      </c>
      <c r="Q3787" s="147">
        <v>200</v>
      </c>
      <c r="R3787" s="147"/>
      <c r="S3787" s="147" t="s">
        <v>1018</v>
      </c>
      <c r="T3787" s="147">
        <v>0</v>
      </c>
      <c r="U3787" s="147" t="s">
        <v>1019</v>
      </c>
      <c r="V3787" s="147" t="s">
        <v>3442</v>
      </c>
    </row>
    <row r="3788" spans="16:22" x14ac:dyDescent="0.25">
      <c r="P3788" s="147" t="s">
        <v>830</v>
      </c>
      <c r="Q3788" s="147">
        <v>200</v>
      </c>
      <c r="R3788" s="147"/>
      <c r="S3788" s="147" t="s">
        <v>1020</v>
      </c>
      <c r="T3788" s="147">
        <v>0</v>
      </c>
      <c r="U3788" s="147" t="s">
        <v>1021</v>
      </c>
      <c r="V3788" s="147" t="s">
        <v>3442</v>
      </c>
    </row>
    <row r="3789" spans="16:22" x14ac:dyDescent="0.25">
      <c r="P3789" s="147" t="s">
        <v>830</v>
      </c>
      <c r="Q3789" s="147">
        <v>200</v>
      </c>
      <c r="R3789" s="147"/>
      <c r="S3789" s="147" t="s">
        <v>1022</v>
      </c>
      <c r="T3789" s="147">
        <v>0</v>
      </c>
      <c r="U3789" s="147" t="s">
        <v>1023</v>
      </c>
      <c r="V3789" s="147" t="s">
        <v>3442</v>
      </c>
    </row>
    <row r="3790" spans="16:22" x14ac:dyDescent="0.25">
      <c r="P3790" s="147" t="s">
        <v>830</v>
      </c>
      <c r="Q3790" s="147">
        <v>200</v>
      </c>
      <c r="R3790" s="147"/>
      <c r="S3790" s="147" t="s">
        <v>1024</v>
      </c>
      <c r="T3790" s="147">
        <v>0</v>
      </c>
      <c r="U3790" s="147" t="s">
        <v>1025</v>
      </c>
      <c r="V3790" s="147" t="s">
        <v>3442</v>
      </c>
    </row>
    <row r="3791" spans="16:22" x14ac:dyDescent="0.25">
      <c r="P3791" s="147" t="s">
        <v>830</v>
      </c>
      <c r="Q3791" s="147">
        <v>200</v>
      </c>
      <c r="R3791" s="147"/>
      <c r="S3791" s="147" t="s">
        <v>1026</v>
      </c>
      <c r="T3791" s="147">
        <v>0</v>
      </c>
      <c r="U3791" s="147" t="s">
        <v>1027</v>
      </c>
      <c r="V3791" s="147" t="s">
        <v>3442</v>
      </c>
    </row>
    <row r="3792" spans="16:22" x14ac:dyDescent="0.25">
      <c r="P3792" s="147" t="s">
        <v>830</v>
      </c>
      <c r="Q3792" s="147">
        <v>200</v>
      </c>
      <c r="R3792" s="147"/>
      <c r="S3792" s="147" t="s">
        <v>1028</v>
      </c>
      <c r="T3792" s="147">
        <v>0</v>
      </c>
      <c r="U3792" s="147" t="s">
        <v>1029</v>
      </c>
      <c r="V3792" s="147" t="s">
        <v>3442</v>
      </c>
    </row>
    <row r="3793" spans="16:22" x14ac:dyDescent="0.25">
      <c r="P3793" s="147" t="s">
        <v>830</v>
      </c>
      <c r="Q3793" s="147">
        <v>200</v>
      </c>
      <c r="R3793" s="147"/>
      <c r="S3793" s="147" t="s">
        <v>1030</v>
      </c>
      <c r="T3793" s="147">
        <v>0</v>
      </c>
      <c r="U3793" s="147" t="s">
        <v>1031</v>
      </c>
      <c r="V3793" s="147" t="s">
        <v>3442</v>
      </c>
    </row>
    <row r="3794" spans="16:22" x14ac:dyDescent="0.25">
      <c r="P3794" s="147" t="s">
        <v>830</v>
      </c>
      <c r="Q3794" s="147">
        <v>200</v>
      </c>
      <c r="R3794" s="147"/>
      <c r="S3794" s="147" t="s">
        <v>2817</v>
      </c>
      <c r="T3794" s="147">
        <v>0</v>
      </c>
      <c r="U3794" s="147" t="s">
        <v>2818</v>
      </c>
      <c r="V3794" s="147" t="s">
        <v>3442</v>
      </c>
    </row>
    <row r="3795" spans="16:22" x14ac:dyDescent="0.25">
      <c r="P3795" s="147" t="s">
        <v>830</v>
      </c>
      <c r="Q3795" s="147">
        <v>200</v>
      </c>
      <c r="R3795" s="147"/>
      <c r="S3795" s="147" t="s">
        <v>1038</v>
      </c>
      <c r="T3795" s="147">
        <v>0</v>
      </c>
      <c r="U3795" s="147" t="s">
        <v>1039</v>
      </c>
      <c r="V3795" s="147" t="s">
        <v>3442</v>
      </c>
    </row>
    <row r="3796" spans="16:22" x14ac:dyDescent="0.25">
      <c r="P3796" s="147" t="s">
        <v>830</v>
      </c>
      <c r="Q3796" s="147">
        <v>200</v>
      </c>
      <c r="R3796" s="147"/>
      <c r="S3796" s="147" t="s">
        <v>1040</v>
      </c>
      <c r="T3796" s="147">
        <v>0</v>
      </c>
      <c r="U3796" s="147" t="s">
        <v>1041</v>
      </c>
      <c r="V3796" s="147" t="s">
        <v>3442</v>
      </c>
    </row>
    <row r="3797" spans="16:22" x14ac:dyDescent="0.25">
      <c r="P3797" s="147" t="s">
        <v>830</v>
      </c>
      <c r="Q3797" s="147">
        <v>200</v>
      </c>
      <c r="R3797" s="147"/>
      <c r="S3797" s="147" t="s">
        <v>1042</v>
      </c>
      <c r="T3797" s="147">
        <v>0</v>
      </c>
      <c r="U3797" s="147" t="s">
        <v>1043</v>
      </c>
      <c r="V3797" s="147" t="s">
        <v>3442</v>
      </c>
    </row>
    <row r="3798" spans="16:22" x14ac:dyDescent="0.25">
      <c r="P3798" s="147" t="s">
        <v>830</v>
      </c>
      <c r="Q3798" s="147">
        <v>200</v>
      </c>
      <c r="R3798" s="147"/>
      <c r="S3798" s="147" t="s">
        <v>1044</v>
      </c>
      <c r="T3798" s="147">
        <v>0</v>
      </c>
      <c r="U3798" s="147" t="s">
        <v>1045</v>
      </c>
      <c r="V3798" s="147" t="s">
        <v>3442</v>
      </c>
    </row>
    <row r="3799" spans="16:22" x14ac:dyDescent="0.25">
      <c r="P3799" s="147" t="s">
        <v>830</v>
      </c>
      <c r="Q3799" s="147">
        <v>200</v>
      </c>
      <c r="R3799" s="147"/>
      <c r="S3799" s="147" t="s">
        <v>1046</v>
      </c>
      <c r="T3799" s="147">
        <v>0</v>
      </c>
      <c r="U3799" s="147" t="s">
        <v>1047</v>
      </c>
      <c r="V3799" s="147" t="s">
        <v>3442</v>
      </c>
    </row>
    <row r="3800" spans="16:22" x14ac:dyDescent="0.25">
      <c r="P3800" s="147" t="s">
        <v>830</v>
      </c>
      <c r="Q3800" s="147">
        <v>200</v>
      </c>
      <c r="R3800" s="147"/>
      <c r="S3800" s="147" t="s">
        <v>1050</v>
      </c>
      <c r="T3800" s="147">
        <v>0</v>
      </c>
      <c r="U3800" s="147" t="s">
        <v>1051</v>
      </c>
      <c r="V3800" s="147" t="s">
        <v>3442</v>
      </c>
    </row>
    <row r="3801" spans="16:22" x14ac:dyDescent="0.25">
      <c r="P3801" s="147" t="s">
        <v>830</v>
      </c>
      <c r="Q3801" s="147">
        <v>200</v>
      </c>
      <c r="R3801" s="147"/>
      <c r="S3801" s="147" t="s">
        <v>1060</v>
      </c>
      <c r="T3801" s="147">
        <v>0</v>
      </c>
      <c r="U3801" s="147" t="s">
        <v>1061</v>
      </c>
      <c r="V3801" s="147" t="s">
        <v>3442</v>
      </c>
    </row>
    <row r="3802" spans="16:22" x14ac:dyDescent="0.25">
      <c r="P3802" s="147" t="s">
        <v>830</v>
      </c>
      <c r="Q3802" s="147">
        <v>200</v>
      </c>
      <c r="R3802" s="147"/>
      <c r="S3802" s="147" t="s">
        <v>1062</v>
      </c>
      <c r="T3802" s="147">
        <v>0</v>
      </c>
      <c r="U3802" s="147" t="s">
        <v>1063</v>
      </c>
      <c r="V3802" s="147" t="s">
        <v>3442</v>
      </c>
    </row>
    <row r="3803" spans="16:22" x14ac:dyDescent="0.25">
      <c r="P3803" s="147" t="s">
        <v>830</v>
      </c>
      <c r="Q3803" s="147">
        <v>200</v>
      </c>
      <c r="R3803" s="147"/>
      <c r="S3803" s="147" t="s">
        <v>1064</v>
      </c>
      <c r="T3803" s="147">
        <v>0</v>
      </c>
      <c r="U3803" s="147" t="s">
        <v>1065</v>
      </c>
      <c r="V3803" s="147" t="s">
        <v>3442</v>
      </c>
    </row>
    <row r="3804" spans="16:22" x14ac:dyDescent="0.25">
      <c r="P3804" s="147" t="s">
        <v>830</v>
      </c>
      <c r="Q3804" s="147">
        <v>200</v>
      </c>
      <c r="R3804" s="147"/>
      <c r="S3804" s="147" t="s">
        <v>1066</v>
      </c>
      <c r="T3804" s="147">
        <v>0</v>
      </c>
      <c r="U3804" s="147" t="s">
        <v>1067</v>
      </c>
      <c r="V3804" s="147" t="s">
        <v>3442</v>
      </c>
    </row>
    <row r="3805" spans="16:22" x14ac:dyDescent="0.25">
      <c r="P3805" s="147" t="s">
        <v>830</v>
      </c>
      <c r="Q3805" s="147">
        <v>200</v>
      </c>
      <c r="R3805" s="147"/>
      <c r="S3805" s="147" t="s">
        <v>1068</v>
      </c>
      <c r="T3805" s="147">
        <v>0</v>
      </c>
      <c r="U3805" s="147" t="s">
        <v>1069</v>
      </c>
      <c r="V3805" s="147" t="s">
        <v>3442</v>
      </c>
    </row>
    <row r="3806" spans="16:22" x14ac:dyDescent="0.25">
      <c r="P3806" s="147" t="s">
        <v>830</v>
      </c>
      <c r="Q3806" s="147">
        <v>200</v>
      </c>
      <c r="R3806" s="147"/>
      <c r="S3806" s="147" t="s">
        <v>1070</v>
      </c>
      <c r="T3806" s="147">
        <v>0</v>
      </c>
      <c r="U3806" s="147" t="s">
        <v>1071</v>
      </c>
      <c r="V3806" s="147" t="s">
        <v>3442</v>
      </c>
    </row>
    <row r="3807" spans="16:22" x14ac:dyDescent="0.25">
      <c r="P3807" s="147" t="s">
        <v>830</v>
      </c>
      <c r="Q3807" s="147">
        <v>200</v>
      </c>
      <c r="R3807" s="147"/>
      <c r="S3807" s="147" t="s">
        <v>1072</v>
      </c>
      <c r="T3807" s="147">
        <v>0</v>
      </c>
      <c r="U3807" s="147" t="s">
        <v>1073</v>
      </c>
      <c r="V3807" s="147" t="s">
        <v>3442</v>
      </c>
    </row>
    <row r="3808" spans="16:22" x14ac:dyDescent="0.25">
      <c r="P3808" s="147" t="s">
        <v>830</v>
      </c>
      <c r="Q3808" s="147">
        <v>200</v>
      </c>
      <c r="R3808" s="147"/>
      <c r="S3808" s="147" t="s">
        <v>1074</v>
      </c>
      <c r="T3808" s="147">
        <v>0</v>
      </c>
      <c r="U3808" s="147" t="s">
        <v>1075</v>
      </c>
      <c r="V3808" s="147" t="s">
        <v>3442</v>
      </c>
    </row>
    <row r="3809" spans="16:22" x14ac:dyDescent="0.25">
      <c r="P3809" s="147" t="s">
        <v>830</v>
      </c>
      <c r="Q3809" s="147">
        <v>200</v>
      </c>
      <c r="R3809" s="147"/>
      <c r="S3809" s="147" t="s">
        <v>2819</v>
      </c>
      <c r="T3809" s="147">
        <v>0</v>
      </c>
      <c r="U3809" s="147" t="s">
        <v>2820</v>
      </c>
      <c r="V3809" s="147" t="s">
        <v>3442</v>
      </c>
    </row>
    <row r="3810" spans="16:22" x14ac:dyDescent="0.25">
      <c r="P3810" s="147" t="s">
        <v>830</v>
      </c>
      <c r="Q3810" s="147">
        <v>200</v>
      </c>
      <c r="R3810" s="147"/>
      <c r="S3810" s="147" t="s">
        <v>1078</v>
      </c>
      <c r="T3810" s="147">
        <v>0</v>
      </c>
      <c r="U3810" s="147" t="s">
        <v>1079</v>
      </c>
      <c r="V3810" s="147" t="s">
        <v>3442</v>
      </c>
    </row>
    <row r="3811" spans="16:22" x14ac:dyDescent="0.25">
      <c r="P3811" s="147" t="s">
        <v>830</v>
      </c>
      <c r="Q3811" s="147">
        <v>200</v>
      </c>
      <c r="R3811" s="147"/>
      <c r="S3811" s="147" t="s">
        <v>1086</v>
      </c>
      <c r="T3811" s="147">
        <v>0</v>
      </c>
      <c r="U3811" s="147" t="s">
        <v>1087</v>
      </c>
      <c r="V3811" s="147" t="s">
        <v>3442</v>
      </c>
    </row>
    <row r="3812" spans="16:22" x14ac:dyDescent="0.25">
      <c r="P3812" s="147" t="s">
        <v>830</v>
      </c>
      <c r="Q3812" s="147">
        <v>200</v>
      </c>
      <c r="R3812" s="147"/>
      <c r="S3812" s="147" t="s">
        <v>1088</v>
      </c>
      <c r="T3812" s="147">
        <v>0</v>
      </c>
      <c r="U3812" s="147" t="s">
        <v>1089</v>
      </c>
      <c r="V3812" s="147" t="s">
        <v>3442</v>
      </c>
    </row>
    <row r="3813" spans="16:22" x14ac:dyDescent="0.25">
      <c r="P3813" s="147" t="s">
        <v>830</v>
      </c>
      <c r="Q3813" s="147">
        <v>200</v>
      </c>
      <c r="R3813" s="147"/>
      <c r="S3813" s="147" t="s">
        <v>1090</v>
      </c>
      <c r="T3813" s="147">
        <v>0</v>
      </c>
      <c r="U3813" s="147" t="s">
        <v>1091</v>
      </c>
      <c r="V3813" s="147" t="s">
        <v>3442</v>
      </c>
    </row>
    <row r="3814" spans="16:22" x14ac:dyDescent="0.25">
      <c r="P3814" s="147" t="s">
        <v>830</v>
      </c>
      <c r="Q3814" s="147">
        <v>200</v>
      </c>
      <c r="R3814" s="147"/>
      <c r="S3814" s="147" t="s">
        <v>1092</v>
      </c>
      <c r="T3814" s="147">
        <v>0</v>
      </c>
      <c r="U3814" s="147" t="s">
        <v>1093</v>
      </c>
      <c r="V3814" s="147" t="s">
        <v>3442</v>
      </c>
    </row>
    <row r="3815" spans="16:22" x14ac:dyDescent="0.25">
      <c r="P3815" s="147" t="s">
        <v>830</v>
      </c>
      <c r="Q3815" s="147">
        <v>200</v>
      </c>
      <c r="R3815" s="147"/>
      <c r="S3815" s="147" t="s">
        <v>1094</v>
      </c>
      <c r="T3815" s="147">
        <v>0</v>
      </c>
      <c r="U3815" s="147" t="s">
        <v>1095</v>
      </c>
      <c r="V3815" s="147" t="s">
        <v>3442</v>
      </c>
    </row>
    <row r="3816" spans="16:22" x14ac:dyDescent="0.25">
      <c r="P3816" s="147" t="s">
        <v>830</v>
      </c>
      <c r="Q3816" s="147">
        <v>200</v>
      </c>
      <c r="R3816" s="147"/>
      <c r="S3816" s="147" t="s">
        <v>1096</v>
      </c>
      <c r="T3816" s="147">
        <v>0</v>
      </c>
      <c r="U3816" s="147" t="s">
        <v>1097</v>
      </c>
      <c r="V3816" s="147" t="s">
        <v>3442</v>
      </c>
    </row>
    <row r="3817" spans="16:22" x14ac:dyDescent="0.25">
      <c r="P3817" s="147" t="s">
        <v>830</v>
      </c>
      <c r="Q3817" s="147">
        <v>200</v>
      </c>
      <c r="R3817" s="147"/>
      <c r="S3817" s="147" t="s">
        <v>1098</v>
      </c>
      <c r="T3817" s="147">
        <v>0</v>
      </c>
      <c r="U3817" s="147" t="s">
        <v>1099</v>
      </c>
      <c r="V3817" s="147" t="s">
        <v>3442</v>
      </c>
    </row>
    <row r="3818" spans="16:22" x14ac:dyDescent="0.25">
      <c r="P3818" s="147" t="s">
        <v>830</v>
      </c>
      <c r="Q3818" s="147">
        <v>200</v>
      </c>
      <c r="R3818" s="147"/>
      <c r="S3818" s="147" t="s">
        <v>1100</v>
      </c>
      <c r="T3818" s="147">
        <v>0</v>
      </c>
      <c r="U3818" s="147" t="s">
        <v>1101</v>
      </c>
      <c r="V3818" s="147" t="s">
        <v>3442</v>
      </c>
    </row>
    <row r="3819" spans="16:22" x14ac:dyDescent="0.25">
      <c r="P3819" s="147" t="s">
        <v>830</v>
      </c>
      <c r="Q3819" s="147">
        <v>200</v>
      </c>
      <c r="R3819" s="147"/>
      <c r="S3819" s="147" t="s">
        <v>1102</v>
      </c>
      <c r="T3819" s="147">
        <v>0</v>
      </c>
      <c r="U3819" s="147" t="s">
        <v>1103</v>
      </c>
      <c r="V3819" s="147" t="s">
        <v>3442</v>
      </c>
    </row>
    <row r="3820" spans="16:22" x14ac:dyDescent="0.25">
      <c r="P3820" s="147" t="s">
        <v>830</v>
      </c>
      <c r="Q3820" s="147">
        <v>200</v>
      </c>
      <c r="R3820" s="147"/>
      <c r="S3820" s="147" t="s">
        <v>3336</v>
      </c>
      <c r="T3820" s="147">
        <v>0</v>
      </c>
      <c r="U3820" s="147" t="s">
        <v>3337</v>
      </c>
      <c r="V3820" s="147" t="s">
        <v>3442</v>
      </c>
    </row>
    <row r="3821" spans="16:22" x14ac:dyDescent="0.25">
      <c r="P3821" s="147" t="s">
        <v>830</v>
      </c>
      <c r="Q3821" s="147">
        <v>200</v>
      </c>
      <c r="R3821" s="147"/>
      <c r="S3821" s="147" t="s">
        <v>2305</v>
      </c>
      <c r="T3821" s="147">
        <v>0</v>
      </c>
      <c r="U3821" s="147" t="s">
        <v>2306</v>
      </c>
      <c r="V3821" s="147" t="s">
        <v>3442</v>
      </c>
    </row>
    <row r="3822" spans="16:22" x14ac:dyDescent="0.25">
      <c r="P3822" s="147" t="s">
        <v>830</v>
      </c>
      <c r="Q3822" s="147">
        <v>200</v>
      </c>
      <c r="R3822" s="147"/>
      <c r="S3822" s="147" t="s">
        <v>2307</v>
      </c>
      <c r="T3822" s="147">
        <v>0</v>
      </c>
      <c r="U3822" s="147" t="s">
        <v>2308</v>
      </c>
      <c r="V3822" s="147" t="s">
        <v>3442</v>
      </c>
    </row>
    <row r="3823" spans="16:22" x14ac:dyDescent="0.25">
      <c r="P3823" s="147" t="s">
        <v>830</v>
      </c>
      <c r="Q3823" s="147">
        <v>200</v>
      </c>
      <c r="R3823" s="147"/>
      <c r="S3823" s="147" t="s">
        <v>3443</v>
      </c>
      <c r="T3823" s="147">
        <v>0</v>
      </c>
      <c r="U3823" s="147" t="s">
        <v>3444</v>
      </c>
      <c r="V3823" s="147" t="s">
        <v>3442</v>
      </c>
    </row>
    <row r="3824" spans="16:22" x14ac:dyDescent="0.25">
      <c r="P3824" s="147" t="s">
        <v>830</v>
      </c>
      <c r="Q3824" s="147">
        <v>200</v>
      </c>
      <c r="R3824" s="147"/>
      <c r="S3824" s="147" t="s">
        <v>2309</v>
      </c>
      <c r="T3824" s="147">
        <v>0</v>
      </c>
      <c r="U3824" s="147" t="s">
        <v>2310</v>
      </c>
      <c r="V3824" s="147" t="s">
        <v>3442</v>
      </c>
    </row>
    <row r="3825" spans="16:22" x14ac:dyDescent="0.25">
      <c r="P3825" s="147" t="s">
        <v>830</v>
      </c>
      <c r="Q3825" s="147">
        <v>200</v>
      </c>
      <c r="R3825" s="147"/>
      <c r="S3825" s="147" t="s">
        <v>1110</v>
      </c>
      <c r="T3825" s="147">
        <v>0</v>
      </c>
      <c r="U3825" s="147" t="s">
        <v>1111</v>
      </c>
      <c r="V3825" s="147" t="s">
        <v>3442</v>
      </c>
    </row>
    <row r="3826" spans="16:22" x14ac:dyDescent="0.25">
      <c r="P3826" s="147" t="s">
        <v>830</v>
      </c>
      <c r="Q3826" s="147">
        <v>200</v>
      </c>
      <c r="R3826" s="147"/>
      <c r="S3826" s="147" t="s">
        <v>1114</v>
      </c>
      <c r="T3826" s="147">
        <v>0</v>
      </c>
      <c r="U3826" s="147" t="s">
        <v>1115</v>
      </c>
      <c r="V3826" s="147" t="s">
        <v>3442</v>
      </c>
    </row>
    <row r="3827" spans="16:22" x14ac:dyDescent="0.25">
      <c r="P3827" s="147" t="s">
        <v>830</v>
      </c>
      <c r="Q3827" s="147">
        <v>200</v>
      </c>
      <c r="R3827" s="147"/>
      <c r="S3827" s="147" t="s">
        <v>1118</v>
      </c>
      <c r="T3827" s="147">
        <v>0</v>
      </c>
      <c r="U3827" s="147" t="s">
        <v>1119</v>
      </c>
      <c r="V3827" s="147" t="s">
        <v>3442</v>
      </c>
    </row>
    <row r="3828" spans="16:22" x14ac:dyDescent="0.25">
      <c r="P3828" s="147" t="s">
        <v>830</v>
      </c>
      <c r="Q3828" s="147">
        <v>200</v>
      </c>
      <c r="R3828" s="147"/>
      <c r="S3828" s="147" t="s">
        <v>3066</v>
      </c>
      <c r="T3828" s="147">
        <v>0</v>
      </c>
      <c r="U3828" s="147" t="s">
        <v>3067</v>
      </c>
      <c r="V3828" s="147" t="s">
        <v>3442</v>
      </c>
    </row>
    <row r="3829" spans="16:22" x14ac:dyDescent="0.25">
      <c r="P3829" s="147" t="s">
        <v>830</v>
      </c>
      <c r="Q3829" s="147">
        <v>200</v>
      </c>
      <c r="R3829" s="147"/>
      <c r="S3829" s="147" t="s">
        <v>2311</v>
      </c>
      <c r="T3829" s="147">
        <v>0</v>
      </c>
      <c r="U3829" s="147" t="s">
        <v>2312</v>
      </c>
      <c r="V3829" s="147" t="s">
        <v>3442</v>
      </c>
    </row>
    <row r="3830" spans="16:22" x14ac:dyDescent="0.25">
      <c r="P3830" s="147" t="s">
        <v>830</v>
      </c>
      <c r="Q3830" s="147">
        <v>200</v>
      </c>
      <c r="R3830" s="147"/>
      <c r="S3830" s="147" t="s">
        <v>1120</v>
      </c>
      <c r="T3830" s="147">
        <v>0</v>
      </c>
      <c r="U3830" s="147" t="s">
        <v>1121</v>
      </c>
      <c r="V3830" s="147" t="s">
        <v>3442</v>
      </c>
    </row>
    <row r="3831" spans="16:22" x14ac:dyDescent="0.25">
      <c r="P3831" s="147" t="s">
        <v>830</v>
      </c>
      <c r="Q3831" s="147">
        <v>200</v>
      </c>
      <c r="R3831" s="147"/>
      <c r="S3831" s="147" t="s">
        <v>1122</v>
      </c>
      <c r="T3831" s="147">
        <v>0</v>
      </c>
      <c r="U3831" s="147" t="s">
        <v>1123</v>
      </c>
      <c r="V3831" s="147" t="s">
        <v>3442</v>
      </c>
    </row>
    <row r="3832" spans="16:22" x14ac:dyDescent="0.25">
      <c r="P3832" s="147" t="s">
        <v>830</v>
      </c>
      <c r="Q3832" s="147">
        <v>200</v>
      </c>
      <c r="R3832" s="147"/>
      <c r="S3832" s="147" t="s">
        <v>1124</v>
      </c>
      <c r="T3832" s="147">
        <v>0</v>
      </c>
      <c r="U3832" s="147" t="s">
        <v>1125</v>
      </c>
      <c r="V3832" s="147" t="s">
        <v>3442</v>
      </c>
    </row>
    <row r="3833" spans="16:22" x14ac:dyDescent="0.25">
      <c r="P3833" s="147" t="s">
        <v>830</v>
      </c>
      <c r="Q3833" s="147">
        <v>200</v>
      </c>
      <c r="R3833" s="147"/>
      <c r="S3833" s="147" t="s">
        <v>1126</v>
      </c>
      <c r="T3833" s="147">
        <v>0</v>
      </c>
      <c r="U3833" s="147" t="s">
        <v>1127</v>
      </c>
      <c r="V3833" s="147" t="s">
        <v>3442</v>
      </c>
    </row>
    <row r="3834" spans="16:22" x14ac:dyDescent="0.25">
      <c r="P3834" s="147" t="s">
        <v>830</v>
      </c>
      <c r="Q3834" s="147">
        <v>200</v>
      </c>
      <c r="R3834" s="147"/>
      <c r="S3834" s="147" t="s">
        <v>2568</v>
      </c>
      <c r="T3834" s="147">
        <v>0</v>
      </c>
      <c r="U3834" s="147" t="s">
        <v>2569</v>
      </c>
      <c r="V3834" s="147" t="s">
        <v>3442</v>
      </c>
    </row>
    <row r="3835" spans="16:22" x14ac:dyDescent="0.25">
      <c r="P3835" s="147" t="s">
        <v>830</v>
      </c>
      <c r="Q3835" s="147">
        <v>200</v>
      </c>
      <c r="R3835" s="147"/>
      <c r="S3835" s="147" t="s">
        <v>1130</v>
      </c>
      <c r="T3835" s="147">
        <v>0</v>
      </c>
      <c r="U3835" s="147" t="s">
        <v>1131</v>
      </c>
      <c r="V3835" s="147" t="s">
        <v>3442</v>
      </c>
    </row>
    <row r="3836" spans="16:22" x14ac:dyDescent="0.25">
      <c r="P3836" s="147" t="s">
        <v>830</v>
      </c>
      <c r="Q3836" s="147">
        <v>200</v>
      </c>
      <c r="R3836" s="147"/>
      <c r="S3836" s="147" t="s">
        <v>1132</v>
      </c>
      <c r="T3836" s="147">
        <v>0</v>
      </c>
      <c r="U3836" s="147" t="s">
        <v>1133</v>
      </c>
      <c r="V3836" s="147" t="s">
        <v>3442</v>
      </c>
    </row>
    <row r="3837" spans="16:22" x14ac:dyDescent="0.25">
      <c r="P3837" s="147" t="s">
        <v>830</v>
      </c>
      <c r="Q3837" s="147">
        <v>200</v>
      </c>
      <c r="R3837" s="147"/>
      <c r="S3837" s="147" t="s">
        <v>1134</v>
      </c>
      <c r="T3837" s="147">
        <v>0</v>
      </c>
      <c r="U3837" s="147" t="s">
        <v>1135</v>
      </c>
      <c r="V3837" s="147" t="s">
        <v>3442</v>
      </c>
    </row>
    <row r="3838" spans="16:22" x14ac:dyDescent="0.25">
      <c r="P3838" s="147" t="s">
        <v>830</v>
      </c>
      <c r="Q3838" s="147">
        <v>200</v>
      </c>
      <c r="R3838" s="147"/>
      <c r="S3838" s="147" t="s">
        <v>1136</v>
      </c>
      <c r="T3838" s="147">
        <v>0</v>
      </c>
      <c r="U3838" s="147" t="s">
        <v>1137</v>
      </c>
      <c r="V3838" s="147" t="s">
        <v>3442</v>
      </c>
    </row>
    <row r="3839" spans="16:22" x14ac:dyDescent="0.25">
      <c r="P3839" s="147" t="s">
        <v>830</v>
      </c>
      <c r="Q3839" s="147">
        <v>200</v>
      </c>
      <c r="R3839" s="147"/>
      <c r="S3839" s="147" t="s">
        <v>1138</v>
      </c>
      <c r="T3839" s="147">
        <v>0</v>
      </c>
      <c r="U3839" s="147" t="s">
        <v>1139</v>
      </c>
      <c r="V3839" s="147" t="s">
        <v>3442</v>
      </c>
    </row>
    <row r="3840" spans="16:22" x14ac:dyDescent="0.25">
      <c r="P3840" s="147" t="s">
        <v>830</v>
      </c>
      <c r="Q3840" s="147">
        <v>200</v>
      </c>
      <c r="R3840" s="147"/>
      <c r="S3840" s="147" t="s">
        <v>1140</v>
      </c>
      <c r="T3840" s="147">
        <v>0</v>
      </c>
      <c r="U3840" s="147" t="s">
        <v>1141</v>
      </c>
      <c r="V3840" s="147" t="s">
        <v>3442</v>
      </c>
    </row>
    <row r="3841" spans="16:22" x14ac:dyDescent="0.25">
      <c r="P3841" s="147" t="s">
        <v>830</v>
      </c>
      <c r="Q3841" s="147">
        <v>200</v>
      </c>
      <c r="R3841" s="147"/>
      <c r="S3841" s="147" t="s">
        <v>1142</v>
      </c>
      <c r="T3841" s="147">
        <v>0</v>
      </c>
      <c r="U3841" s="147" t="s">
        <v>1143</v>
      </c>
      <c r="V3841" s="147" t="s">
        <v>3442</v>
      </c>
    </row>
    <row r="3842" spans="16:22" x14ac:dyDescent="0.25">
      <c r="P3842" s="147" t="s">
        <v>830</v>
      </c>
      <c r="Q3842" s="147">
        <v>200</v>
      </c>
      <c r="R3842" s="147"/>
      <c r="S3842" s="147" t="s">
        <v>1144</v>
      </c>
      <c r="T3842" s="147">
        <v>0</v>
      </c>
      <c r="U3842" s="147" t="s">
        <v>1145</v>
      </c>
      <c r="V3842" s="147" t="s">
        <v>3442</v>
      </c>
    </row>
    <row r="3843" spans="16:22" x14ac:dyDescent="0.25">
      <c r="P3843" s="147" t="s">
        <v>830</v>
      </c>
      <c r="Q3843" s="147">
        <v>200</v>
      </c>
      <c r="R3843" s="147"/>
      <c r="S3843" s="147" t="s">
        <v>1146</v>
      </c>
      <c r="T3843" s="147">
        <v>0</v>
      </c>
      <c r="U3843" s="147" t="s">
        <v>1147</v>
      </c>
      <c r="V3843" s="147" t="s">
        <v>3442</v>
      </c>
    </row>
    <row r="3844" spans="16:22" x14ac:dyDescent="0.25">
      <c r="P3844" s="147" t="s">
        <v>830</v>
      </c>
      <c r="Q3844" s="147">
        <v>200</v>
      </c>
      <c r="R3844" s="147"/>
      <c r="S3844" s="147" t="s">
        <v>1148</v>
      </c>
      <c r="T3844" s="147">
        <v>0</v>
      </c>
      <c r="U3844" s="147" t="s">
        <v>1149</v>
      </c>
      <c r="V3844" s="147" t="s">
        <v>3442</v>
      </c>
    </row>
    <row r="3845" spans="16:22" x14ac:dyDescent="0.25">
      <c r="P3845" s="147" t="s">
        <v>830</v>
      </c>
      <c r="Q3845" s="147">
        <v>200</v>
      </c>
      <c r="R3845" s="147"/>
      <c r="S3845" s="147" t="s">
        <v>1150</v>
      </c>
      <c r="T3845" s="147">
        <v>0</v>
      </c>
      <c r="U3845" s="147" t="s">
        <v>1151</v>
      </c>
      <c r="V3845" s="147" t="s">
        <v>3442</v>
      </c>
    </row>
    <row r="3846" spans="16:22" x14ac:dyDescent="0.25">
      <c r="P3846" s="147" t="s">
        <v>830</v>
      </c>
      <c r="Q3846" s="147">
        <v>200</v>
      </c>
      <c r="R3846" s="147"/>
      <c r="S3846" s="147" t="s">
        <v>1152</v>
      </c>
      <c r="T3846" s="147">
        <v>0</v>
      </c>
      <c r="U3846" s="147" t="s">
        <v>1153</v>
      </c>
      <c r="V3846" s="147" t="s">
        <v>3442</v>
      </c>
    </row>
    <row r="3847" spans="16:22" x14ac:dyDescent="0.25">
      <c r="P3847" s="147" t="s">
        <v>830</v>
      </c>
      <c r="Q3847" s="147">
        <v>200</v>
      </c>
      <c r="R3847" s="147"/>
      <c r="S3847" s="147" t="s">
        <v>1154</v>
      </c>
      <c r="T3847" s="147">
        <v>0</v>
      </c>
      <c r="U3847" s="147" t="s">
        <v>1155</v>
      </c>
      <c r="V3847" s="147" t="s">
        <v>3442</v>
      </c>
    </row>
    <row r="3848" spans="16:22" x14ac:dyDescent="0.25">
      <c r="P3848" s="147" t="s">
        <v>830</v>
      </c>
      <c r="Q3848" s="147">
        <v>200</v>
      </c>
      <c r="R3848" s="147"/>
      <c r="S3848" s="147" t="s">
        <v>1156</v>
      </c>
      <c r="T3848" s="147">
        <v>0</v>
      </c>
      <c r="U3848" s="147" t="s">
        <v>1157</v>
      </c>
      <c r="V3848" s="147" t="s">
        <v>3442</v>
      </c>
    </row>
    <row r="3849" spans="16:22" x14ac:dyDescent="0.25">
      <c r="P3849" s="147" t="s">
        <v>830</v>
      </c>
      <c r="Q3849" s="147">
        <v>200</v>
      </c>
      <c r="R3849" s="147"/>
      <c r="S3849" s="147" t="s">
        <v>1158</v>
      </c>
      <c r="T3849" s="147">
        <v>0</v>
      </c>
      <c r="U3849" s="147" t="s">
        <v>1159</v>
      </c>
      <c r="V3849" s="147" t="s">
        <v>3442</v>
      </c>
    </row>
    <row r="3850" spans="16:22" x14ac:dyDescent="0.25">
      <c r="P3850" s="147" t="s">
        <v>830</v>
      </c>
      <c r="Q3850" s="147">
        <v>200</v>
      </c>
      <c r="R3850" s="147"/>
      <c r="S3850" s="147" t="s">
        <v>1160</v>
      </c>
      <c r="T3850" s="147">
        <v>0</v>
      </c>
      <c r="U3850" s="147" t="s">
        <v>1161</v>
      </c>
      <c r="V3850" s="147" t="s">
        <v>3442</v>
      </c>
    </row>
    <row r="3851" spans="16:22" x14ac:dyDescent="0.25">
      <c r="P3851" s="147" t="s">
        <v>830</v>
      </c>
      <c r="Q3851" s="147">
        <v>200</v>
      </c>
      <c r="R3851" s="147"/>
      <c r="S3851" s="147" t="s">
        <v>1162</v>
      </c>
      <c r="T3851" s="147">
        <v>0</v>
      </c>
      <c r="U3851" s="147" t="s">
        <v>1163</v>
      </c>
      <c r="V3851" s="147" t="s">
        <v>3442</v>
      </c>
    </row>
    <row r="3852" spans="16:22" x14ac:dyDescent="0.25">
      <c r="P3852" s="147" t="s">
        <v>830</v>
      </c>
      <c r="Q3852" s="147">
        <v>200</v>
      </c>
      <c r="R3852" s="147"/>
      <c r="S3852" s="147" t="s">
        <v>1164</v>
      </c>
      <c r="T3852" s="147">
        <v>0</v>
      </c>
      <c r="U3852" s="147" t="s">
        <v>1165</v>
      </c>
      <c r="V3852" s="147" t="s">
        <v>3442</v>
      </c>
    </row>
    <row r="3853" spans="16:22" x14ac:dyDescent="0.25">
      <c r="P3853" s="147" t="s">
        <v>830</v>
      </c>
      <c r="Q3853" s="147">
        <v>200</v>
      </c>
      <c r="R3853" s="147"/>
      <c r="S3853" s="147" t="s">
        <v>1166</v>
      </c>
      <c r="T3853" s="147">
        <v>0</v>
      </c>
      <c r="U3853" s="147" t="s">
        <v>1167</v>
      </c>
      <c r="V3853" s="147" t="s">
        <v>3442</v>
      </c>
    </row>
    <row r="3854" spans="16:22" x14ac:dyDescent="0.25">
      <c r="P3854" s="147" t="s">
        <v>830</v>
      </c>
      <c r="Q3854" s="147">
        <v>200</v>
      </c>
      <c r="R3854" s="147"/>
      <c r="S3854" s="147" t="s">
        <v>1168</v>
      </c>
      <c r="T3854" s="147">
        <v>0</v>
      </c>
      <c r="U3854" s="147" t="s">
        <v>1169</v>
      </c>
      <c r="V3854" s="147" t="s">
        <v>3442</v>
      </c>
    </row>
    <row r="3855" spans="16:22" x14ac:dyDescent="0.25">
      <c r="P3855" s="147" t="s">
        <v>830</v>
      </c>
      <c r="Q3855" s="147">
        <v>200</v>
      </c>
      <c r="R3855" s="147"/>
      <c r="S3855" s="147" t="s">
        <v>1170</v>
      </c>
      <c r="T3855" s="147">
        <v>0</v>
      </c>
      <c r="U3855" s="147" t="s">
        <v>1171</v>
      </c>
      <c r="V3855" s="147" t="s">
        <v>3442</v>
      </c>
    </row>
    <row r="3856" spans="16:22" x14ac:dyDescent="0.25">
      <c r="P3856" s="147" t="s">
        <v>830</v>
      </c>
      <c r="Q3856" s="147">
        <v>200</v>
      </c>
      <c r="R3856" s="147"/>
      <c r="S3856" s="147" t="s">
        <v>1172</v>
      </c>
      <c r="T3856" s="147">
        <v>0</v>
      </c>
      <c r="U3856" s="147" t="s">
        <v>1173</v>
      </c>
      <c r="V3856" s="147" t="s">
        <v>3442</v>
      </c>
    </row>
    <row r="3857" spans="16:22" x14ac:dyDescent="0.25">
      <c r="P3857" s="147" t="s">
        <v>830</v>
      </c>
      <c r="Q3857" s="147">
        <v>200</v>
      </c>
      <c r="R3857" s="147"/>
      <c r="S3857" s="147" t="s">
        <v>2572</v>
      </c>
      <c r="T3857" s="147">
        <v>0</v>
      </c>
      <c r="U3857" s="147" t="s">
        <v>2573</v>
      </c>
      <c r="V3857" s="147" t="s">
        <v>3442</v>
      </c>
    </row>
    <row r="3858" spans="16:22" x14ac:dyDescent="0.25">
      <c r="P3858" s="147" t="s">
        <v>830</v>
      </c>
      <c r="Q3858" s="147">
        <v>200</v>
      </c>
      <c r="R3858" s="147"/>
      <c r="S3858" s="147" t="s">
        <v>2574</v>
      </c>
      <c r="T3858" s="147">
        <v>0</v>
      </c>
      <c r="U3858" s="147" t="s">
        <v>2575</v>
      </c>
      <c r="V3858" s="147" t="s">
        <v>3442</v>
      </c>
    </row>
    <row r="3859" spans="16:22" x14ac:dyDescent="0.25">
      <c r="P3859" s="147" t="s">
        <v>830</v>
      </c>
      <c r="Q3859" s="147">
        <v>200</v>
      </c>
      <c r="R3859" s="147"/>
      <c r="S3859" s="147" t="s">
        <v>2576</v>
      </c>
      <c r="T3859" s="147">
        <v>0</v>
      </c>
      <c r="U3859" s="147" t="s">
        <v>2577</v>
      </c>
      <c r="V3859" s="147" t="s">
        <v>3442</v>
      </c>
    </row>
    <row r="3860" spans="16:22" x14ac:dyDescent="0.25">
      <c r="P3860" s="147" t="s">
        <v>830</v>
      </c>
      <c r="Q3860" s="147">
        <v>200</v>
      </c>
      <c r="R3860" s="147"/>
      <c r="S3860" s="147" t="s">
        <v>2578</v>
      </c>
      <c r="T3860" s="147">
        <v>0</v>
      </c>
      <c r="U3860" s="147" t="s">
        <v>2579</v>
      </c>
      <c r="V3860" s="147" t="s">
        <v>3442</v>
      </c>
    </row>
    <row r="3861" spans="16:22" x14ac:dyDescent="0.25">
      <c r="P3861" s="147" t="s">
        <v>830</v>
      </c>
      <c r="Q3861" s="147">
        <v>200</v>
      </c>
      <c r="R3861" s="147"/>
      <c r="S3861" s="147" t="s">
        <v>2580</v>
      </c>
      <c r="T3861" s="147">
        <v>0</v>
      </c>
      <c r="U3861" s="147" t="s">
        <v>2581</v>
      </c>
      <c r="V3861" s="147" t="s">
        <v>3442</v>
      </c>
    </row>
    <row r="3862" spans="16:22" x14ac:dyDescent="0.25">
      <c r="P3862" s="147" t="s">
        <v>830</v>
      </c>
      <c r="Q3862" s="147">
        <v>200</v>
      </c>
      <c r="R3862" s="147"/>
      <c r="S3862" s="147" t="s">
        <v>2582</v>
      </c>
      <c r="T3862" s="147">
        <v>0</v>
      </c>
      <c r="U3862" s="147" t="s">
        <v>2583</v>
      </c>
      <c r="V3862" s="147" t="s">
        <v>3442</v>
      </c>
    </row>
    <row r="3863" spans="16:22" x14ac:dyDescent="0.25">
      <c r="P3863" s="147" t="s">
        <v>830</v>
      </c>
      <c r="Q3863" s="147">
        <v>200</v>
      </c>
      <c r="R3863" s="147"/>
      <c r="S3863" s="147" t="s">
        <v>2584</v>
      </c>
      <c r="T3863" s="147">
        <v>0</v>
      </c>
      <c r="U3863" s="147" t="s">
        <v>2585</v>
      </c>
      <c r="V3863" s="147" t="s">
        <v>3442</v>
      </c>
    </row>
    <row r="3864" spans="16:22" x14ac:dyDescent="0.25">
      <c r="P3864" s="147" t="s">
        <v>830</v>
      </c>
      <c r="Q3864" s="147">
        <v>200</v>
      </c>
      <c r="R3864" s="147"/>
      <c r="S3864" s="147" t="s">
        <v>2586</v>
      </c>
      <c r="T3864" s="147">
        <v>0</v>
      </c>
      <c r="U3864" s="147" t="s">
        <v>2587</v>
      </c>
      <c r="V3864" s="147" t="s">
        <v>3442</v>
      </c>
    </row>
    <row r="3865" spans="16:22" x14ac:dyDescent="0.25">
      <c r="P3865" s="147" t="s">
        <v>830</v>
      </c>
      <c r="Q3865" s="147">
        <v>200</v>
      </c>
      <c r="R3865" s="147"/>
      <c r="S3865" s="147" t="s">
        <v>2588</v>
      </c>
      <c r="T3865" s="147">
        <v>0</v>
      </c>
      <c r="U3865" s="147" t="s">
        <v>2589</v>
      </c>
      <c r="V3865" s="147" t="s">
        <v>3442</v>
      </c>
    </row>
    <row r="3866" spans="16:22" x14ac:dyDescent="0.25">
      <c r="P3866" s="147" t="s">
        <v>830</v>
      </c>
      <c r="Q3866" s="147">
        <v>200</v>
      </c>
      <c r="R3866" s="147"/>
      <c r="S3866" s="147" t="s">
        <v>1210</v>
      </c>
      <c r="T3866" s="147">
        <v>0</v>
      </c>
      <c r="U3866" s="147" t="s">
        <v>1211</v>
      </c>
      <c r="V3866" s="147" t="s">
        <v>3442</v>
      </c>
    </row>
    <row r="3867" spans="16:22" x14ac:dyDescent="0.25">
      <c r="P3867" s="147" t="s">
        <v>830</v>
      </c>
      <c r="Q3867" s="147">
        <v>200</v>
      </c>
      <c r="R3867" s="147"/>
      <c r="S3867" s="147" t="s">
        <v>1216</v>
      </c>
      <c r="T3867" s="147">
        <v>0</v>
      </c>
      <c r="U3867" s="147" t="s">
        <v>1217</v>
      </c>
      <c r="V3867" s="147" t="s">
        <v>3442</v>
      </c>
    </row>
    <row r="3868" spans="16:22" x14ac:dyDescent="0.25">
      <c r="P3868" s="147" t="s">
        <v>830</v>
      </c>
      <c r="Q3868" s="147">
        <v>200</v>
      </c>
      <c r="R3868" s="147"/>
      <c r="S3868" s="147" t="s">
        <v>1218</v>
      </c>
      <c r="T3868" s="147">
        <v>0</v>
      </c>
      <c r="U3868" s="147" t="s">
        <v>1219</v>
      </c>
      <c r="V3868" s="147" t="s">
        <v>3442</v>
      </c>
    </row>
    <row r="3869" spans="16:22" x14ac:dyDescent="0.25">
      <c r="P3869" s="147" t="s">
        <v>830</v>
      </c>
      <c r="Q3869" s="147">
        <v>200</v>
      </c>
      <c r="R3869" s="147"/>
      <c r="S3869" s="147" t="s">
        <v>3338</v>
      </c>
      <c r="T3869" s="147">
        <v>0</v>
      </c>
      <c r="U3869" s="147" t="s">
        <v>3339</v>
      </c>
      <c r="V3869" s="147" t="s">
        <v>3442</v>
      </c>
    </row>
    <row r="3870" spans="16:22" x14ac:dyDescent="0.25">
      <c r="P3870" s="147" t="s">
        <v>830</v>
      </c>
      <c r="Q3870" s="147">
        <v>200</v>
      </c>
      <c r="R3870" s="147"/>
      <c r="S3870" s="147" t="s">
        <v>1220</v>
      </c>
      <c r="T3870" s="147">
        <v>0</v>
      </c>
      <c r="U3870" s="147" t="s">
        <v>1221</v>
      </c>
      <c r="V3870" s="147" t="s">
        <v>3442</v>
      </c>
    </row>
    <row r="3871" spans="16:22" x14ac:dyDescent="0.25">
      <c r="P3871" s="147" t="s">
        <v>830</v>
      </c>
      <c r="Q3871" s="147">
        <v>200</v>
      </c>
      <c r="R3871" s="147"/>
      <c r="S3871" s="147" t="s">
        <v>2590</v>
      </c>
      <c r="T3871" s="147">
        <v>0</v>
      </c>
      <c r="U3871" s="147" t="s">
        <v>2591</v>
      </c>
      <c r="V3871" s="147" t="s">
        <v>3442</v>
      </c>
    </row>
    <row r="3872" spans="16:22" x14ac:dyDescent="0.25">
      <c r="P3872" s="147" t="s">
        <v>830</v>
      </c>
      <c r="Q3872" s="147">
        <v>200</v>
      </c>
      <c r="R3872" s="147"/>
      <c r="S3872" s="147" t="s">
        <v>1228</v>
      </c>
      <c r="T3872" s="147">
        <v>0</v>
      </c>
      <c r="U3872" s="147" t="s">
        <v>1229</v>
      </c>
      <c r="V3872" s="147" t="s">
        <v>3442</v>
      </c>
    </row>
    <row r="3873" spans="16:22" x14ac:dyDescent="0.25">
      <c r="P3873" s="147" t="s">
        <v>830</v>
      </c>
      <c r="Q3873" s="147">
        <v>200</v>
      </c>
      <c r="R3873" s="147"/>
      <c r="S3873" s="147" t="s">
        <v>3088</v>
      </c>
      <c r="T3873" s="147">
        <v>0</v>
      </c>
      <c r="U3873" s="147" t="s">
        <v>3089</v>
      </c>
      <c r="V3873" s="147" t="s">
        <v>3442</v>
      </c>
    </row>
    <row r="3874" spans="16:22" x14ac:dyDescent="0.25">
      <c r="P3874" s="147" t="s">
        <v>830</v>
      </c>
      <c r="Q3874" s="147">
        <v>200</v>
      </c>
      <c r="R3874" s="147"/>
      <c r="S3874" s="147" t="s">
        <v>3090</v>
      </c>
      <c r="T3874" s="147">
        <v>0</v>
      </c>
      <c r="U3874" s="147" t="s">
        <v>3091</v>
      </c>
      <c r="V3874" s="147" t="s">
        <v>3442</v>
      </c>
    </row>
    <row r="3875" spans="16:22" x14ac:dyDescent="0.25">
      <c r="P3875" s="147" t="s">
        <v>830</v>
      </c>
      <c r="Q3875" s="147">
        <v>200</v>
      </c>
      <c r="R3875" s="147"/>
      <c r="S3875" s="147" t="s">
        <v>3092</v>
      </c>
      <c r="T3875" s="147">
        <v>0</v>
      </c>
      <c r="U3875" s="147" t="s">
        <v>3093</v>
      </c>
      <c r="V3875" s="147" t="s">
        <v>3442</v>
      </c>
    </row>
    <row r="3876" spans="16:22" x14ac:dyDescent="0.25">
      <c r="P3876" s="147" t="s">
        <v>830</v>
      </c>
      <c r="Q3876" s="147">
        <v>200</v>
      </c>
      <c r="R3876" s="147"/>
      <c r="S3876" s="147" t="s">
        <v>3094</v>
      </c>
      <c r="T3876" s="147">
        <v>0</v>
      </c>
      <c r="U3876" s="147" t="s">
        <v>3095</v>
      </c>
      <c r="V3876" s="147" t="s">
        <v>3442</v>
      </c>
    </row>
    <row r="3877" spans="16:22" x14ac:dyDescent="0.25">
      <c r="P3877" s="147" t="s">
        <v>830</v>
      </c>
      <c r="Q3877" s="147">
        <v>200</v>
      </c>
      <c r="R3877" s="147"/>
      <c r="S3877" s="147" t="s">
        <v>3096</v>
      </c>
      <c r="T3877" s="147">
        <v>0</v>
      </c>
      <c r="U3877" s="147" t="s">
        <v>3097</v>
      </c>
      <c r="V3877" s="147" t="s">
        <v>3442</v>
      </c>
    </row>
    <row r="3878" spans="16:22" x14ac:dyDescent="0.25">
      <c r="P3878" s="147" t="s">
        <v>830</v>
      </c>
      <c r="Q3878" s="147">
        <v>200</v>
      </c>
      <c r="R3878" s="147"/>
      <c r="S3878" s="147" t="s">
        <v>3098</v>
      </c>
      <c r="T3878" s="147">
        <v>0</v>
      </c>
      <c r="U3878" s="147" t="s">
        <v>3099</v>
      </c>
      <c r="V3878" s="147" t="s">
        <v>3442</v>
      </c>
    </row>
    <row r="3879" spans="16:22" x14ac:dyDescent="0.25">
      <c r="P3879" s="147" t="s">
        <v>830</v>
      </c>
      <c r="Q3879" s="147">
        <v>200</v>
      </c>
      <c r="R3879" s="147"/>
      <c r="S3879" s="147" t="s">
        <v>3100</v>
      </c>
      <c r="T3879" s="147">
        <v>0</v>
      </c>
      <c r="U3879" s="147" t="s">
        <v>3101</v>
      </c>
      <c r="V3879" s="147" t="s">
        <v>3442</v>
      </c>
    </row>
    <row r="3880" spans="16:22" x14ac:dyDescent="0.25">
      <c r="P3880" s="147" t="s">
        <v>830</v>
      </c>
      <c r="Q3880" s="147">
        <v>200</v>
      </c>
      <c r="R3880" s="147"/>
      <c r="S3880" s="147" t="s">
        <v>3102</v>
      </c>
      <c r="T3880" s="147">
        <v>0</v>
      </c>
      <c r="U3880" s="147" t="s">
        <v>3103</v>
      </c>
      <c r="V3880" s="147" t="s">
        <v>3442</v>
      </c>
    </row>
    <row r="3881" spans="16:22" x14ac:dyDescent="0.25">
      <c r="P3881" s="147" t="s">
        <v>830</v>
      </c>
      <c r="Q3881" s="147">
        <v>200</v>
      </c>
      <c r="R3881" s="147"/>
      <c r="S3881" s="147" t="s">
        <v>3104</v>
      </c>
      <c r="T3881" s="147">
        <v>0</v>
      </c>
      <c r="U3881" s="147" t="s">
        <v>3105</v>
      </c>
      <c r="V3881" s="147" t="s">
        <v>3442</v>
      </c>
    </row>
    <row r="3882" spans="16:22" x14ac:dyDescent="0.25">
      <c r="P3882" s="147" t="s">
        <v>830</v>
      </c>
      <c r="Q3882" s="147">
        <v>200</v>
      </c>
      <c r="R3882" s="147"/>
      <c r="S3882" s="147" t="s">
        <v>3106</v>
      </c>
      <c r="T3882" s="147">
        <v>0</v>
      </c>
      <c r="U3882" s="147" t="s">
        <v>3107</v>
      </c>
      <c r="V3882" s="147" t="s">
        <v>3442</v>
      </c>
    </row>
    <row r="3883" spans="16:22" x14ac:dyDescent="0.25">
      <c r="P3883" s="147" t="s">
        <v>830</v>
      </c>
      <c r="Q3883" s="147">
        <v>200</v>
      </c>
      <c r="R3883" s="147"/>
      <c r="S3883" s="147" t="s">
        <v>3108</v>
      </c>
      <c r="T3883" s="147">
        <v>0</v>
      </c>
      <c r="U3883" s="147" t="s">
        <v>3109</v>
      </c>
      <c r="V3883" s="147" t="s">
        <v>3442</v>
      </c>
    </row>
    <row r="3884" spans="16:22" x14ac:dyDescent="0.25">
      <c r="P3884" s="147" t="s">
        <v>830</v>
      </c>
      <c r="Q3884" s="147">
        <v>200</v>
      </c>
      <c r="R3884" s="147"/>
      <c r="S3884" s="147" t="s">
        <v>3110</v>
      </c>
      <c r="T3884" s="147">
        <v>0</v>
      </c>
      <c r="U3884" s="147" t="s">
        <v>3111</v>
      </c>
      <c r="V3884" s="147" t="s">
        <v>3442</v>
      </c>
    </row>
    <row r="3885" spans="16:22" x14ac:dyDescent="0.25">
      <c r="P3885" s="147" t="s">
        <v>830</v>
      </c>
      <c r="Q3885" s="147">
        <v>200</v>
      </c>
      <c r="R3885" s="147"/>
      <c r="S3885" s="147" t="s">
        <v>3112</v>
      </c>
      <c r="T3885" s="147">
        <v>0</v>
      </c>
      <c r="U3885" s="147" t="s">
        <v>3113</v>
      </c>
      <c r="V3885" s="147" t="s">
        <v>3442</v>
      </c>
    </row>
    <row r="3886" spans="16:22" x14ac:dyDescent="0.25">
      <c r="P3886" s="147" t="s">
        <v>830</v>
      </c>
      <c r="Q3886" s="147">
        <v>200</v>
      </c>
      <c r="R3886" s="147"/>
      <c r="S3886" s="147" t="s">
        <v>3114</v>
      </c>
      <c r="T3886" s="147">
        <v>0</v>
      </c>
      <c r="U3886" s="147" t="s">
        <v>3115</v>
      </c>
      <c r="V3886" s="147" t="s">
        <v>3442</v>
      </c>
    </row>
    <row r="3887" spans="16:22" x14ac:dyDescent="0.25">
      <c r="P3887" s="147" t="s">
        <v>830</v>
      </c>
      <c r="Q3887" s="147">
        <v>200</v>
      </c>
      <c r="R3887" s="147"/>
      <c r="S3887" s="147" t="s">
        <v>3116</v>
      </c>
      <c r="T3887" s="147">
        <v>0</v>
      </c>
      <c r="U3887" s="147" t="s">
        <v>3117</v>
      </c>
      <c r="V3887" s="147" t="s">
        <v>3442</v>
      </c>
    </row>
    <row r="3888" spans="16:22" x14ac:dyDescent="0.25">
      <c r="P3888" s="147" t="s">
        <v>830</v>
      </c>
      <c r="Q3888" s="147">
        <v>200</v>
      </c>
      <c r="R3888" s="147"/>
      <c r="S3888" s="147" t="s">
        <v>3118</v>
      </c>
      <c r="T3888" s="147">
        <v>0</v>
      </c>
      <c r="U3888" s="147" t="s">
        <v>3119</v>
      </c>
      <c r="V3888" s="147" t="s">
        <v>3442</v>
      </c>
    </row>
    <row r="3889" spans="16:22" x14ac:dyDescent="0.25">
      <c r="P3889" s="147" t="s">
        <v>830</v>
      </c>
      <c r="Q3889" s="147">
        <v>200</v>
      </c>
      <c r="R3889" s="147"/>
      <c r="S3889" s="147" t="s">
        <v>3120</v>
      </c>
      <c r="T3889" s="147">
        <v>0</v>
      </c>
      <c r="U3889" s="147" t="s">
        <v>3121</v>
      </c>
      <c r="V3889" s="147" t="s">
        <v>3442</v>
      </c>
    </row>
    <row r="3890" spans="16:22" x14ac:dyDescent="0.25">
      <c r="P3890" s="147" t="s">
        <v>830</v>
      </c>
      <c r="Q3890" s="147">
        <v>200</v>
      </c>
      <c r="R3890" s="147"/>
      <c r="S3890" s="147" t="s">
        <v>3122</v>
      </c>
      <c r="T3890" s="147">
        <v>0</v>
      </c>
      <c r="U3890" s="147" t="s">
        <v>3123</v>
      </c>
      <c r="V3890" s="147" t="s">
        <v>3442</v>
      </c>
    </row>
    <row r="3891" spans="16:22" x14ac:dyDescent="0.25">
      <c r="P3891" s="147" t="s">
        <v>830</v>
      </c>
      <c r="Q3891" s="147">
        <v>200</v>
      </c>
      <c r="R3891" s="147"/>
      <c r="S3891" s="147" t="s">
        <v>3124</v>
      </c>
      <c r="T3891" s="147">
        <v>0</v>
      </c>
      <c r="U3891" s="147" t="s">
        <v>3125</v>
      </c>
      <c r="V3891" s="147" t="s">
        <v>3442</v>
      </c>
    </row>
    <row r="3892" spans="16:22" x14ac:dyDescent="0.25">
      <c r="P3892" s="147" t="s">
        <v>830</v>
      </c>
      <c r="Q3892" s="147">
        <v>200</v>
      </c>
      <c r="R3892" s="147"/>
      <c r="S3892" s="147" t="s">
        <v>3126</v>
      </c>
      <c r="T3892" s="147">
        <v>0</v>
      </c>
      <c r="U3892" s="147" t="s">
        <v>3127</v>
      </c>
      <c r="V3892" s="147" t="s">
        <v>3442</v>
      </c>
    </row>
    <row r="3893" spans="16:22" x14ac:dyDescent="0.25">
      <c r="P3893" s="147" t="s">
        <v>830</v>
      </c>
      <c r="Q3893" s="147">
        <v>200</v>
      </c>
      <c r="R3893" s="147"/>
      <c r="S3893" s="147" t="s">
        <v>3128</v>
      </c>
      <c r="T3893" s="147">
        <v>0</v>
      </c>
      <c r="U3893" s="147" t="s">
        <v>3129</v>
      </c>
      <c r="V3893" s="147" t="s">
        <v>3442</v>
      </c>
    </row>
    <row r="3894" spans="16:22" x14ac:dyDescent="0.25">
      <c r="P3894" s="147" t="s">
        <v>830</v>
      </c>
      <c r="Q3894" s="147">
        <v>200</v>
      </c>
      <c r="R3894" s="147"/>
      <c r="S3894" s="147" t="s">
        <v>3130</v>
      </c>
      <c r="T3894" s="147">
        <v>0</v>
      </c>
      <c r="U3894" s="147" t="s">
        <v>3131</v>
      </c>
      <c r="V3894" s="147" t="s">
        <v>3442</v>
      </c>
    </row>
    <row r="3895" spans="16:22" x14ac:dyDescent="0.25">
      <c r="P3895" s="147" t="s">
        <v>830</v>
      </c>
      <c r="Q3895" s="147">
        <v>200</v>
      </c>
      <c r="R3895" s="147"/>
      <c r="S3895" s="147" t="s">
        <v>3445</v>
      </c>
      <c r="T3895" s="147">
        <v>0</v>
      </c>
      <c r="U3895" s="147" t="s">
        <v>3446</v>
      </c>
      <c r="V3895" s="147" t="s">
        <v>3442</v>
      </c>
    </row>
    <row r="3896" spans="16:22" x14ac:dyDescent="0.25">
      <c r="P3896" s="147" t="s">
        <v>830</v>
      </c>
      <c r="Q3896" s="147">
        <v>200</v>
      </c>
      <c r="R3896" s="147"/>
      <c r="S3896" s="147" t="s">
        <v>3447</v>
      </c>
      <c r="T3896" s="147">
        <v>0</v>
      </c>
      <c r="U3896" s="147" t="s">
        <v>3448</v>
      </c>
      <c r="V3896" s="147" t="s">
        <v>3442</v>
      </c>
    </row>
    <row r="3897" spans="16:22" x14ac:dyDescent="0.25">
      <c r="P3897" s="147" t="s">
        <v>830</v>
      </c>
      <c r="Q3897" s="147">
        <v>200</v>
      </c>
      <c r="R3897" s="147"/>
      <c r="S3897" s="147" t="s">
        <v>1234</v>
      </c>
      <c r="T3897" s="147">
        <v>0</v>
      </c>
      <c r="U3897" s="147" t="s">
        <v>1235</v>
      </c>
      <c r="V3897" s="147" t="s">
        <v>3442</v>
      </c>
    </row>
    <row r="3898" spans="16:22" x14ac:dyDescent="0.25">
      <c r="P3898" s="147" t="s">
        <v>830</v>
      </c>
      <c r="Q3898" s="147">
        <v>200</v>
      </c>
      <c r="R3898" s="147"/>
      <c r="S3898" s="147" t="s">
        <v>1236</v>
      </c>
      <c r="T3898" s="147">
        <v>0</v>
      </c>
      <c r="U3898" s="147" t="s">
        <v>1237</v>
      </c>
      <c r="V3898" s="147" t="s">
        <v>3442</v>
      </c>
    </row>
    <row r="3899" spans="16:22" x14ac:dyDescent="0.25">
      <c r="P3899" s="147" t="s">
        <v>830</v>
      </c>
      <c r="Q3899" s="147">
        <v>200</v>
      </c>
      <c r="R3899" s="147"/>
      <c r="S3899" s="147" t="s">
        <v>1238</v>
      </c>
      <c r="T3899" s="147">
        <v>0</v>
      </c>
      <c r="U3899" s="147" t="s">
        <v>1239</v>
      </c>
      <c r="V3899" s="147" t="s">
        <v>3442</v>
      </c>
    </row>
    <row r="3900" spans="16:22" x14ac:dyDescent="0.25">
      <c r="P3900" s="147" t="s">
        <v>830</v>
      </c>
      <c r="Q3900" s="147">
        <v>200</v>
      </c>
      <c r="R3900" s="147"/>
      <c r="S3900" s="147" t="s">
        <v>1240</v>
      </c>
      <c r="T3900" s="147">
        <v>0</v>
      </c>
      <c r="U3900" s="147" t="s">
        <v>1241</v>
      </c>
      <c r="V3900" s="147" t="s">
        <v>3442</v>
      </c>
    </row>
    <row r="3901" spans="16:22" x14ac:dyDescent="0.25">
      <c r="P3901" s="147" t="s">
        <v>830</v>
      </c>
      <c r="Q3901" s="147">
        <v>200</v>
      </c>
      <c r="R3901" s="147"/>
      <c r="S3901" s="147" t="s">
        <v>2833</v>
      </c>
      <c r="T3901" s="147">
        <v>0</v>
      </c>
      <c r="U3901" s="147" t="s">
        <v>2834</v>
      </c>
      <c r="V3901" s="147" t="s">
        <v>3442</v>
      </c>
    </row>
    <row r="3902" spans="16:22" x14ac:dyDescent="0.25">
      <c r="P3902" s="147" t="s">
        <v>830</v>
      </c>
      <c r="Q3902" s="147">
        <v>200</v>
      </c>
      <c r="R3902" s="147"/>
      <c r="S3902" s="147" t="s">
        <v>2315</v>
      </c>
      <c r="T3902" s="147">
        <v>0</v>
      </c>
      <c r="U3902" s="147" t="s">
        <v>2316</v>
      </c>
      <c r="V3902" s="147" t="s">
        <v>3442</v>
      </c>
    </row>
    <row r="3903" spans="16:22" x14ac:dyDescent="0.25">
      <c r="P3903" s="147" t="s">
        <v>830</v>
      </c>
      <c r="Q3903" s="147">
        <v>200</v>
      </c>
      <c r="R3903" s="147"/>
      <c r="S3903" s="147" t="s">
        <v>2317</v>
      </c>
      <c r="T3903" s="147">
        <v>0</v>
      </c>
      <c r="U3903" s="147" t="s">
        <v>2318</v>
      </c>
      <c r="V3903" s="147" t="s">
        <v>3442</v>
      </c>
    </row>
    <row r="3904" spans="16:22" x14ac:dyDescent="0.25">
      <c r="P3904" s="147" t="s">
        <v>830</v>
      </c>
      <c r="Q3904" s="147">
        <v>200</v>
      </c>
      <c r="R3904" s="147"/>
      <c r="S3904" s="147" t="s">
        <v>2319</v>
      </c>
      <c r="T3904" s="147">
        <v>0</v>
      </c>
      <c r="U3904" s="147" t="s">
        <v>2320</v>
      </c>
      <c r="V3904" s="147" t="s">
        <v>3442</v>
      </c>
    </row>
    <row r="3905" spans="16:22" x14ac:dyDescent="0.25">
      <c r="P3905" s="147" t="s">
        <v>830</v>
      </c>
      <c r="Q3905" s="147">
        <v>200</v>
      </c>
      <c r="R3905" s="147"/>
      <c r="S3905" s="147" t="s">
        <v>1248</v>
      </c>
      <c r="T3905" s="147">
        <v>0</v>
      </c>
      <c r="U3905" s="147" t="s">
        <v>1249</v>
      </c>
      <c r="V3905" s="147" t="s">
        <v>3442</v>
      </c>
    </row>
    <row r="3906" spans="16:22" x14ac:dyDescent="0.25">
      <c r="P3906" s="147" t="s">
        <v>830</v>
      </c>
      <c r="Q3906" s="147">
        <v>200</v>
      </c>
      <c r="R3906" s="147"/>
      <c r="S3906" s="147" t="s">
        <v>1250</v>
      </c>
      <c r="T3906" s="147">
        <v>0</v>
      </c>
      <c r="U3906" s="147" t="s">
        <v>1251</v>
      </c>
      <c r="V3906" s="147" t="s">
        <v>3442</v>
      </c>
    </row>
    <row r="3907" spans="16:22" x14ac:dyDescent="0.25">
      <c r="P3907" s="147" t="s">
        <v>830</v>
      </c>
      <c r="Q3907" s="147">
        <v>200</v>
      </c>
      <c r="R3907" s="147"/>
      <c r="S3907" s="147" t="s">
        <v>1258</v>
      </c>
      <c r="T3907" s="147">
        <v>0</v>
      </c>
      <c r="U3907" s="147" t="s">
        <v>1259</v>
      </c>
      <c r="V3907" s="147" t="s">
        <v>3442</v>
      </c>
    </row>
    <row r="3908" spans="16:22" x14ac:dyDescent="0.25">
      <c r="P3908" s="147" t="s">
        <v>830</v>
      </c>
      <c r="Q3908" s="147">
        <v>200</v>
      </c>
      <c r="R3908" s="147"/>
      <c r="S3908" s="147" t="s">
        <v>2592</v>
      </c>
      <c r="T3908" s="147">
        <v>0</v>
      </c>
      <c r="U3908" s="147" t="s">
        <v>2593</v>
      </c>
      <c r="V3908" s="147" t="s">
        <v>3442</v>
      </c>
    </row>
    <row r="3909" spans="16:22" x14ac:dyDescent="0.25">
      <c r="P3909" s="147" t="s">
        <v>830</v>
      </c>
      <c r="Q3909" s="147">
        <v>200</v>
      </c>
      <c r="R3909" s="147"/>
      <c r="S3909" s="147" t="s">
        <v>1264</v>
      </c>
      <c r="T3909" s="147">
        <v>0</v>
      </c>
      <c r="U3909" s="147" t="s">
        <v>1265</v>
      </c>
      <c r="V3909" s="147" t="s">
        <v>3442</v>
      </c>
    </row>
    <row r="3910" spans="16:22" x14ac:dyDescent="0.25">
      <c r="P3910" s="147" t="s">
        <v>830</v>
      </c>
      <c r="Q3910" s="147">
        <v>200</v>
      </c>
      <c r="R3910" s="147"/>
      <c r="S3910" s="147" t="s">
        <v>1266</v>
      </c>
      <c r="T3910" s="147">
        <v>0</v>
      </c>
      <c r="U3910" s="147" t="s">
        <v>1267</v>
      </c>
      <c r="V3910" s="147" t="s">
        <v>3442</v>
      </c>
    </row>
    <row r="3911" spans="16:22" x14ac:dyDescent="0.25">
      <c r="P3911" s="147" t="s">
        <v>830</v>
      </c>
      <c r="Q3911" s="147">
        <v>200</v>
      </c>
      <c r="R3911" s="147"/>
      <c r="S3911" s="147" t="s">
        <v>1268</v>
      </c>
      <c r="T3911" s="147">
        <v>0</v>
      </c>
      <c r="U3911" s="147" t="s">
        <v>1269</v>
      </c>
      <c r="V3911" s="147" t="s">
        <v>3442</v>
      </c>
    </row>
    <row r="3912" spans="16:22" x14ac:dyDescent="0.25">
      <c r="P3912" s="147" t="s">
        <v>830</v>
      </c>
      <c r="Q3912" s="147">
        <v>200</v>
      </c>
      <c r="R3912" s="147"/>
      <c r="S3912" s="147" t="s">
        <v>1270</v>
      </c>
      <c r="T3912" s="147">
        <v>0</v>
      </c>
      <c r="U3912" s="147" t="s">
        <v>1271</v>
      </c>
      <c r="V3912" s="147" t="s">
        <v>3442</v>
      </c>
    </row>
    <row r="3913" spans="16:22" x14ac:dyDescent="0.25">
      <c r="P3913" s="147" t="s">
        <v>830</v>
      </c>
      <c r="Q3913" s="147">
        <v>200</v>
      </c>
      <c r="R3913" s="147"/>
      <c r="S3913" s="147" t="s">
        <v>3449</v>
      </c>
      <c r="T3913" s="147">
        <v>0</v>
      </c>
      <c r="U3913" s="147" t="s">
        <v>3450</v>
      </c>
      <c r="V3913" s="147" t="s">
        <v>3442</v>
      </c>
    </row>
    <row r="3914" spans="16:22" x14ac:dyDescent="0.25">
      <c r="P3914" s="147" t="s">
        <v>830</v>
      </c>
      <c r="Q3914" s="147">
        <v>200</v>
      </c>
      <c r="R3914" s="147"/>
      <c r="S3914" s="147" t="s">
        <v>1274</v>
      </c>
      <c r="T3914" s="147">
        <v>0</v>
      </c>
      <c r="U3914" s="147" t="s">
        <v>1275</v>
      </c>
      <c r="V3914" s="147" t="s">
        <v>3442</v>
      </c>
    </row>
    <row r="3915" spans="16:22" x14ac:dyDescent="0.25">
      <c r="P3915" s="147" t="s">
        <v>830</v>
      </c>
      <c r="Q3915" s="147">
        <v>200</v>
      </c>
      <c r="R3915" s="147"/>
      <c r="S3915" s="147" t="s">
        <v>1276</v>
      </c>
      <c r="T3915" s="147">
        <v>0</v>
      </c>
      <c r="U3915" s="147" t="s">
        <v>1277</v>
      </c>
      <c r="V3915" s="147" t="s">
        <v>3442</v>
      </c>
    </row>
    <row r="3916" spans="16:22" x14ac:dyDescent="0.25">
      <c r="P3916" s="147" t="s">
        <v>830</v>
      </c>
      <c r="Q3916" s="147">
        <v>200</v>
      </c>
      <c r="R3916" s="147"/>
      <c r="S3916" s="147" t="s">
        <v>1278</v>
      </c>
      <c r="T3916" s="147">
        <v>0</v>
      </c>
      <c r="U3916" s="147" t="s">
        <v>1279</v>
      </c>
      <c r="V3916" s="147" t="s">
        <v>3442</v>
      </c>
    </row>
    <row r="3917" spans="16:22" x14ac:dyDescent="0.25">
      <c r="P3917" s="147" t="s">
        <v>830</v>
      </c>
      <c r="Q3917" s="147">
        <v>200</v>
      </c>
      <c r="R3917" s="147"/>
      <c r="S3917" s="147" t="s">
        <v>3451</v>
      </c>
      <c r="T3917" s="147">
        <v>0</v>
      </c>
      <c r="U3917" s="147" t="s">
        <v>3452</v>
      </c>
      <c r="V3917" s="147" t="s">
        <v>3442</v>
      </c>
    </row>
    <row r="3918" spans="16:22" x14ac:dyDescent="0.25">
      <c r="P3918" s="147" t="s">
        <v>830</v>
      </c>
      <c r="Q3918" s="147">
        <v>200</v>
      </c>
      <c r="R3918" s="147"/>
      <c r="S3918" s="147" t="s">
        <v>3453</v>
      </c>
      <c r="T3918" s="147">
        <v>0</v>
      </c>
      <c r="U3918" s="147" t="s">
        <v>3454</v>
      </c>
      <c r="V3918" s="147" t="s">
        <v>3442</v>
      </c>
    </row>
    <row r="3919" spans="16:22" x14ac:dyDescent="0.25">
      <c r="P3919" s="147" t="s">
        <v>830</v>
      </c>
      <c r="Q3919" s="147">
        <v>200</v>
      </c>
      <c r="R3919" s="147"/>
      <c r="S3919" s="147" t="s">
        <v>2835</v>
      </c>
      <c r="T3919" s="147">
        <v>0</v>
      </c>
      <c r="U3919" s="147" t="s">
        <v>2836</v>
      </c>
      <c r="V3919" s="147" t="s">
        <v>3442</v>
      </c>
    </row>
    <row r="3920" spans="16:22" x14ac:dyDescent="0.25">
      <c r="P3920" s="147" t="s">
        <v>830</v>
      </c>
      <c r="Q3920" s="147">
        <v>200</v>
      </c>
      <c r="R3920" s="147"/>
      <c r="S3920" s="147" t="s">
        <v>1280</v>
      </c>
      <c r="T3920" s="147">
        <v>0</v>
      </c>
      <c r="U3920" s="147" t="s">
        <v>1281</v>
      </c>
      <c r="V3920" s="147" t="s">
        <v>3442</v>
      </c>
    </row>
    <row r="3921" spans="16:22" x14ac:dyDescent="0.25">
      <c r="P3921" s="147" t="s">
        <v>830</v>
      </c>
      <c r="Q3921" s="147">
        <v>200</v>
      </c>
      <c r="R3921" s="147"/>
      <c r="S3921" s="147" t="s">
        <v>2596</v>
      </c>
      <c r="T3921" s="147">
        <v>0</v>
      </c>
      <c r="U3921" s="147" t="s">
        <v>2597</v>
      </c>
      <c r="V3921" s="147" t="s">
        <v>3442</v>
      </c>
    </row>
    <row r="3922" spans="16:22" x14ac:dyDescent="0.25">
      <c r="P3922" s="147" t="s">
        <v>830</v>
      </c>
      <c r="Q3922" s="147">
        <v>200</v>
      </c>
      <c r="R3922" s="147"/>
      <c r="S3922" s="147" t="s">
        <v>1286</v>
      </c>
      <c r="T3922" s="147">
        <v>0</v>
      </c>
      <c r="U3922" s="147" t="s">
        <v>1287</v>
      </c>
      <c r="V3922" s="147" t="s">
        <v>3442</v>
      </c>
    </row>
    <row r="3923" spans="16:22" x14ac:dyDescent="0.25">
      <c r="P3923" s="147" t="s">
        <v>830</v>
      </c>
      <c r="Q3923" s="147">
        <v>200</v>
      </c>
      <c r="R3923" s="147"/>
      <c r="S3923" s="147" t="s">
        <v>1290</v>
      </c>
      <c r="T3923" s="147">
        <v>0</v>
      </c>
      <c r="U3923" s="147" t="s">
        <v>1291</v>
      </c>
      <c r="V3923" s="147" t="s">
        <v>3442</v>
      </c>
    </row>
    <row r="3924" spans="16:22" x14ac:dyDescent="0.25">
      <c r="P3924" s="147" t="s">
        <v>830</v>
      </c>
      <c r="Q3924" s="147">
        <v>200</v>
      </c>
      <c r="R3924" s="147"/>
      <c r="S3924" s="147" t="s">
        <v>1292</v>
      </c>
      <c r="T3924" s="147">
        <v>0</v>
      </c>
      <c r="U3924" s="147" t="s">
        <v>1293</v>
      </c>
      <c r="V3924" s="147" t="s">
        <v>3442</v>
      </c>
    </row>
    <row r="3925" spans="16:22" x14ac:dyDescent="0.25">
      <c r="P3925" s="147" t="s">
        <v>830</v>
      </c>
      <c r="Q3925" s="147">
        <v>200</v>
      </c>
      <c r="R3925" s="147"/>
      <c r="S3925" s="147" t="s">
        <v>1294</v>
      </c>
      <c r="T3925" s="147">
        <v>0</v>
      </c>
      <c r="U3925" s="147" t="s">
        <v>1295</v>
      </c>
      <c r="V3925" s="147" t="s">
        <v>3442</v>
      </c>
    </row>
    <row r="3926" spans="16:22" x14ac:dyDescent="0.25">
      <c r="P3926" s="147" t="s">
        <v>830</v>
      </c>
      <c r="Q3926" s="147">
        <v>200</v>
      </c>
      <c r="R3926" s="147"/>
      <c r="S3926" s="147" t="s">
        <v>1296</v>
      </c>
      <c r="T3926" s="147">
        <v>0</v>
      </c>
      <c r="U3926" s="147" t="s">
        <v>1297</v>
      </c>
      <c r="V3926" s="147" t="s">
        <v>3442</v>
      </c>
    </row>
    <row r="3927" spans="16:22" x14ac:dyDescent="0.25">
      <c r="P3927" s="147" t="s">
        <v>830</v>
      </c>
      <c r="Q3927" s="147">
        <v>200</v>
      </c>
      <c r="R3927" s="147"/>
      <c r="S3927" s="147" t="s">
        <v>1298</v>
      </c>
      <c r="T3927" s="147">
        <v>0</v>
      </c>
      <c r="U3927" s="147" t="s">
        <v>1299</v>
      </c>
      <c r="V3927" s="147" t="s">
        <v>3442</v>
      </c>
    </row>
    <row r="3928" spans="16:22" x14ac:dyDescent="0.25">
      <c r="P3928" s="147" t="s">
        <v>830</v>
      </c>
      <c r="Q3928" s="147">
        <v>200</v>
      </c>
      <c r="R3928" s="147"/>
      <c r="S3928" s="147" t="s">
        <v>1300</v>
      </c>
      <c r="T3928" s="147">
        <v>0</v>
      </c>
      <c r="U3928" s="147" t="s">
        <v>1301</v>
      </c>
      <c r="V3928" s="147" t="s">
        <v>3442</v>
      </c>
    </row>
    <row r="3929" spans="16:22" x14ac:dyDescent="0.25">
      <c r="P3929" s="147" t="s">
        <v>830</v>
      </c>
      <c r="Q3929" s="147">
        <v>200</v>
      </c>
      <c r="R3929" s="147"/>
      <c r="S3929" s="147" t="s">
        <v>1302</v>
      </c>
      <c r="T3929" s="147">
        <v>0</v>
      </c>
      <c r="U3929" s="147" t="s">
        <v>1303</v>
      </c>
      <c r="V3929" s="147" t="s">
        <v>3442</v>
      </c>
    </row>
    <row r="3930" spans="16:22" x14ac:dyDescent="0.25">
      <c r="P3930" s="147" t="s">
        <v>830</v>
      </c>
      <c r="Q3930" s="147">
        <v>200</v>
      </c>
      <c r="R3930" s="147"/>
      <c r="S3930" s="147" t="s">
        <v>1304</v>
      </c>
      <c r="T3930" s="147">
        <v>0</v>
      </c>
      <c r="U3930" s="147" t="s">
        <v>1305</v>
      </c>
      <c r="V3930" s="147" t="s">
        <v>3442</v>
      </c>
    </row>
    <row r="3931" spans="16:22" x14ac:dyDescent="0.25">
      <c r="P3931" s="147" t="s">
        <v>830</v>
      </c>
      <c r="Q3931" s="147">
        <v>200</v>
      </c>
      <c r="R3931" s="147"/>
      <c r="S3931" s="147" t="s">
        <v>1306</v>
      </c>
      <c r="T3931" s="147">
        <v>0</v>
      </c>
      <c r="U3931" s="147" t="s">
        <v>1307</v>
      </c>
      <c r="V3931" s="147" t="s">
        <v>3442</v>
      </c>
    </row>
    <row r="3932" spans="16:22" x14ac:dyDescent="0.25">
      <c r="P3932" s="147" t="s">
        <v>830</v>
      </c>
      <c r="Q3932" s="147">
        <v>200</v>
      </c>
      <c r="R3932" s="147"/>
      <c r="S3932" s="147" t="s">
        <v>1308</v>
      </c>
      <c r="T3932" s="147">
        <v>0</v>
      </c>
      <c r="U3932" s="147" t="s">
        <v>1309</v>
      </c>
      <c r="V3932" s="147" t="s">
        <v>3442</v>
      </c>
    </row>
    <row r="3933" spans="16:22" x14ac:dyDescent="0.25">
      <c r="P3933" s="147" t="s">
        <v>830</v>
      </c>
      <c r="Q3933" s="147">
        <v>200</v>
      </c>
      <c r="R3933" s="147"/>
      <c r="S3933" s="147" t="s">
        <v>1310</v>
      </c>
      <c r="T3933" s="147">
        <v>0</v>
      </c>
      <c r="U3933" s="147" t="s">
        <v>1311</v>
      </c>
      <c r="V3933" s="147" t="s">
        <v>3442</v>
      </c>
    </row>
    <row r="3934" spans="16:22" x14ac:dyDescent="0.25">
      <c r="P3934" s="147" t="s">
        <v>830</v>
      </c>
      <c r="Q3934" s="147">
        <v>200</v>
      </c>
      <c r="R3934" s="147"/>
      <c r="S3934" s="147" t="s">
        <v>1312</v>
      </c>
      <c r="T3934" s="147">
        <v>0</v>
      </c>
      <c r="U3934" s="147" t="s">
        <v>1313</v>
      </c>
      <c r="V3934" s="147" t="s">
        <v>3442</v>
      </c>
    </row>
    <row r="3935" spans="16:22" x14ac:dyDescent="0.25">
      <c r="P3935" s="147" t="s">
        <v>830</v>
      </c>
      <c r="Q3935" s="147">
        <v>200</v>
      </c>
      <c r="R3935" s="147"/>
      <c r="S3935" s="147" t="s">
        <v>1314</v>
      </c>
      <c r="T3935" s="147">
        <v>0</v>
      </c>
      <c r="U3935" s="147" t="s">
        <v>1315</v>
      </c>
      <c r="V3935" s="147" t="s">
        <v>3442</v>
      </c>
    </row>
    <row r="3936" spans="16:22" x14ac:dyDescent="0.25">
      <c r="P3936" s="147" t="s">
        <v>830</v>
      </c>
      <c r="Q3936" s="147">
        <v>200</v>
      </c>
      <c r="R3936" s="147"/>
      <c r="S3936" s="147" t="s">
        <v>1316</v>
      </c>
      <c r="T3936" s="147">
        <v>0</v>
      </c>
      <c r="U3936" s="147" t="s">
        <v>1317</v>
      </c>
      <c r="V3936" s="147" t="s">
        <v>3442</v>
      </c>
    </row>
    <row r="3937" spans="16:22" x14ac:dyDescent="0.25">
      <c r="P3937" s="147" t="s">
        <v>830</v>
      </c>
      <c r="Q3937" s="147">
        <v>200</v>
      </c>
      <c r="R3937" s="147"/>
      <c r="S3937" s="147" t="s">
        <v>1318</v>
      </c>
      <c r="T3937" s="147">
        <v>0</v>
      </c>
      <c r="U3937" s="147" t="s">
        <v>1319</v>
      </c>
      <c r="V3937" s="147" t="s">
        <v>3442</v>
      </c>
    </row>
    <row r="3938" spans="16:22" x14ac:dyDescent="0.25">
      <c r="P3938" s="147" t="s">
        <v>830</v>
      </c>
      <c r="Q3938" s="147">
        <v>200</v>
      </c>
      <c r="R3938" s="147"/>
      <c r="S3938" s="147" t="s">
        <v>1320</v>
      </c>
      <c r="T3938" s="147">
        <v>0</v>
      </c>
      <c r="U3938" s="147" t="s">
        <v>1321</v>
      </c>
      <c r="V3938" s="147" t="s">
        <v>3442</v>
      </c>
    </row>
    <row r="3939" spans="16:22" x14ac:dyDescent="0.25">
      <c r="P3939" s="147" t="s">
        <v>830</v>
      </c>
      <c r="Q3939" s="147">
        <v>200</v>
      </c>
      <c r="R3939" s="147"/>
      <c r="S3939" s="147" t="s">
        <v>1322</v>
      </c>
      <c r="T3939" s="147">
        <v>0</v>
      </c>
      <c r="U3939" s="147" t="s">
        <v>1323</v>
      </c>
      <c r="V3939" s="147" t="s">
        <v>3442</v>
      </c>
    </row>
    <row r="3940" spans="16:22" x14ac:dyDescent="0.25">
      <c r="P3940" s="147" t="s">
        <v>830</v>
      </c>
      <c r="Q3940" s="147">
        <v>200</v>
      </c>
      <c r="R3940" s="147"/>
      <c r="S3940" s="147" t="s">
        <v>1324</v>
      </c>
      <c r="T3940" s="147">
        <v>0</v>
      </c>
      <c r="U3940" s="147" t="s">
        <v>1325</v>
      </c>
      <c r="V3940" s="147" t="s">
        <v>3442</v>
      </c>
    </row>
    <row r="3941" spans="16:22" x14ac:dyDescent="0.25">
      <c r="P3941" s="147" t="s">
        <v>830</v>
      </c>
      <c r="Q3941" s="147">
        <v>200</v>
      </c>
      <c r="R3941" s="147"/>
      <c r="S3941" s="147" t="s">
        <v>1326</v>
      </c>
      <c r="T3941" s="147">
        <v>0</v>
      </c>
      <c r="U3941" s="147" t="s">
        <v>1327</v>
      </c>
      <c r="V3941" s="147" t="s">
        <v>3442</v>
      </c>
    </row>
    <row r="3942" spans="16:22" x14ac:dyDescent="0.25">
      <c r="P3942" s="147" t="s">
        <v>830</v>
      </c>
      <c r="Q3942" s="147">
        <v>200</v>
      </c>
      <c r="R3942" s="147"/>
      <c r="S3942" s="147" t="s">
        <v>1328</v>
      </c>
      <c r="T3942" s="147">
        <v>0</v>
      </c>
      <c r="U3942" s="147" t="s">
        <v>1329</v>
      </c>
      <c r="V3942" s="147" t="s">
        <v>3442</v>
      </c>
    </row>
    <row r="3943" spans="16:22" x14ac:dyDescent="0.25">
      <c r="P3943" s="147" t="s">
        <v>830</v>
      </c>
      <c r="Q3943" s="147">
        <v>200</v>
      </c>
      <c r="R3943" s="147"/>
      <c r="S3943" s="147" t="s">
        <v>1330</v>
      </c>
      <c r="T3943" s="147">
        <v>0</v>
      </c>
      <c r="U3943" s="147" t="s">
        <v>1331</v>
      </c>
      <c r="V3943" s="147" t="s">
        <v>3442</v>
      </c>
    </row>
    <row r="3944" spans="16:22" x14ac:dyDescent="0.25">
      <c r="P3944" s="147" t="s">
        <v>830</v>
      </c>
      <c r="Q3944" s="147">
        <v>200</v>
      </c>
      <c r="R3944" s="147"/>
      <c r="S3944" s="147" t="s">
        <v>1332</v>
      </c>
      <c r="T3944" s="147">
        <v>0</v>
      </c>
      <c r="U3944" s="147" t="s">
        <v>1333</v>
      </c>
      <c r="V3944" s="147" t="s">
        <v>3442</v>
      </c>
    </row>
    <row r="3945" spans="16:22" x14ac:dyDescent="0.25">
      <c r="P3945" s="147" t="s">
        <v>830</v>
      </c>
      <c r="Q3945" s="147">
        <v>200</v>
      </c>
      <c r="R3945" s="147"/>
      <c r="S3945" s="147" t="s">
        <v>1334</v>
      </c>
      <c r="T3945" s="147">
        <v>0</v>
      </c>
      <c r="U3945" s="147" t="s">
        <v>1335</v>
      </c>
      <c r="V3945" s="147" t="s">
        <v>3442</v>
      </c>
    </row>
    <row r="3946" spans="16:22" x14ac:dyDescent="0.25">
      <c r="P3946" s="147" t="s">
        <v>830</v>
      </c>
      <c r="Q3946" s="147">
        <v>200</v>
      </c>
      <c r="R3946" s="147"/>
      <c r="S3946" s="147" t="s">
        <v>1336</v>
      </c>
      <c r="T3946" s="147">
        <v>0</v>
      </c>
      <c r="U3946" s="147" t="s">
        <v>1337</v>
      </c>
      <c r="V3946" s="147" t="s">
        <v>3442</v>
      </c>
    </row>
    <row r="3947" spans="16:22" x14ac:dyDescent="0.25">
      <c r="P3947" s="147" t="s">
        <v>830</v>
      </c>
      <c r="Q3947" s="147">
        <v>200</v>
      </c>
      <c r="R3947" s="147"/>
      <c r="S3947" s="147" t="s">
        <v>1338</v>
      </c>
      <c r="T3947" s="147">
        <v>0</v>
      </c>
      <c r="U3947" s="147" t="s">
        <v>1339</v>
      </c>
      <c r="V3947" s="147" t="s">
        <v>3442</v>
      </c>
    </row>
    <row r="3948" spans="16:22" x14ac:dyDescent="0.25">
      <c r="P3948" s="147" t="s">
        <v>830</v>
      </c>
      <c r="Q3948" s="147">
        <v>200</v>
      </c>
      <c r="R3948" s="147"/>
      <c r="S3948" s="147" t="s">
        <v>1340</v>
      </c>
      <c r="T3948" s="147">
        <v>0</v>
      </c>
      <c r="U3948" s="147" t="s">
        <v>1341</v>
      </c>
      <c r="V3948" s="147" t="s">
        <v>3442</v>
      </c>
    </row>
    <row r="3949" spans="16:22" x14ac:dyDescent="0.25">
      <c r="P3949" s="147" t="s">
        <v>830</v>
      </c>
      <c r="Q3949" s="147">
        <v>200</v>
      </c>
      <c r="R3949" s="147"/>
      <c r="S3949" s="147" t="s">
        <v>1342</v>
      </c>
      <c r="T3949" s="147">
        <v>0</v>
      </c>
      <c r="U3949" s="147" t="s">
        <v>1343</v>
      </c>
      <c r="V3949" s="147" t="s">
        <v>3442</v>
      </c>
    </row>
    <row r="3950" spans="16:22" x14ac:dyDescent="0.25">
      <c r="P3950" s="147" t="s">
        <v>830</v>
      </c>
      <c r="Q3950" s="147">
        <v>200</v>
      </c>
      <c r="R3950" s="147"/>
      <c r="S3950" s="147" t="s">
        <v>1344</v>
      </c>
      <c r="T3950" s="147">
        <v>0</v>
      </c>
      <c r="U3950" s="147" t="s">
        <v>1345</v>
      </c>
      <c r="V3950" s="147" t="s">
        <v>3442</v>
      </c>
    </row>
    <row r="3951" spans="16:22" x14ac:dyDescent="0.25">
      <c r="P3951" s="147" t="s">
        <v>830</v>
      </c>
      <c r="Q3951" s="147">
        <v>200</v>
      </c>
      <c r="R3951" s="147"/>
      <c r="S3951" s="147" t="s">
        <v>1346</v>
      </c>
      <c r="T3951" s="147">
        <v>0</v>
      </c>
      <c r="U3951" s="147" t="s">
        <v>1347</v>
      </c>
      <c r="V3951" s="147" t="s">
        <v>3442</v>
      </c>
    </row>
    <row r="3952" spans="16:22" x14ac:dyDescent="0.25">
      <c r="P3952" s="147" t="s">
        <v>830</v>
      </c>
      <c r="Q3952" s="147">
        <v>200</v>
      </c>
      <c r="R3952" s="147"/>
      <c r="S3952" s="147" t="s">
        <v>1348</v>
      </c>
      <c r="T3952" s="147">
        <v>0</v>
      </c>
      <c r="U3952" s="147" t="s">
        <v>1349</v>
      </c>
      <c r="V3952" s="147" t="s">
        <v>3442</v>
      </c>
    </row>
    <row r="3953" spans="16:22" x14ac:dyDescent="0.25">
      <c r="P3953" s="147" t="s">
        <v>830</v>
      </c>
      <c r="Q3953" s="147">
        <v>200</v>
      </c>
      <c r="R3953" s="147"/>
      <c r="S3953" s="147" t="s">
        <v>1350</v>
      </c>
      <c r="T3953" s="147">
        <v>0</v>
      </c>
      <c r="U3953" s="147" t="s">
        <v>1351</v>
      </c>
      <c r="V3953" s="147" t="s">
        <v>3442</v>
      </c>
    </row>
    <row r="3954" spans="16:22" x14ac:dyDescent="0.25">
      <c r="P3954" s="147" t="s">
        <v>830</v>
      </c>
      <c r="Q3954" s="147">
        <v>200</v>
      </c>
      <c r="R3954" s="147"/>
      <c r="S3954" s="147" t="s">
        <v>1352</v>
      </c>
      <c r="T3954" s="147">
        <v>0</v>
      </c>
      <c r="U3954" s="147" t="s">
        <v>1353</v>
      </c>
      <c r="V3954" s="147" t="s">
        <v>3442</v>
      </c>
    </row>
    <row r="3955" spans="16:22" x14ac:dyDescent="0.25">
      <c r="P3955" s="147" t="s">
        <v>830</v>
      </c>
      <c r="Q3955" s="147">
        <v>200</v>
      </c>
      <c r="R3955" s="147"/>
      <c r="S3955" s="147" t="s">
        <v>1354</v>
      </c>
      <c r="T3955" s="147">
        <v>0</v>
      </c>
      <c r="U3955" s="147" t="s">
        <v>1355</v>
      </c>
      <c r="V3955" s="147" t="s">
        <v>3442</v>
      </c>
    </row>
    <row r="3956" spans="16:22" x14ac:dyDescent="0.25">
      <c r="P3956" s="147" t="s">
        <v>830</v>
      </c>
      <c r="Q3956" s="147">
        <v>200</v>
      </c>
      <c r="R3956" s="147"/>
      <c r="S3956" s="147" t="s">
        <v>1356</v>
      </c>
      <c r="T3956" s="147">
        <v>0</v>
      </c>
      <c r="U3956" s="147" t="s">
        <v>1357</v>
      </c>
      <c r="V3956" s="147" t="s">
        <v>3442</v>
      </c>
    </row>
    <row r="3957" spans="16:22" x14ac:dyDescent="0.25">
      <c r="P3957" s="147" t="s">
        <v>830</v>
      </c>
      <c r="Q3957" s="147">
        <v>200</v>
      </c>
      <c r="R3957" s="147"/>
      <c r="S3957" s="147" t="s">
        <v>2598</v>
      </c>
      <c r="T3957" s="147">
        <v>0</v>
      </c>
      <c r="U3957" s="147" t="s">
        <v>2599</v>
      </c>
      <c r="V3957" s="147" t="s">
        <v>3442</v>
      </c>
    </row>
    <row r="3958" spans="16:22" x14ac:dyDescent="0.25">
      <c r="P3958" s="147" t="s">
        <v>830</v>
      </c>
      <c r="Q3958" s="147">
        <v>200</v>
      </c>
      <c r="R3958" s="147"/>
      <c r="S3958" s="147" t="s">
        <v>2600</v>
      </c>
      <c r="T3958" s="147">
        <v>0</v>
      </c>
      <c r="U3958" s="147" t="s">
        <v>2601</v>
      </c>
      <c r="V3958" s="147" t="s">
        <v>3442</v>
      </c>
    </row>
    <row r="3959" spans="16:22" x14ac:dyDescent="0.25">
      <c r="P3959" s="147" t="s">
        <v>830</v>
      </c>
      <c r="Q3959" s="147">
        <v>200</v>
      </c>
      <c r="R3959" s="147"/>
      <c r="S3959" s="147" t="s">
        <v>2602</v>
      </c>
      <c r="T3959" s="147">
        <v>0</v>
      </c>
      <c r="U3959" s="147" t="s">
        <v>2603</v>
      </c>
      <c r="V3959" s="147" t="s">
        <v>3442</v>
      </c>
    </row>
    <row r="3960" spans="16:22" x14ac:dyDescent="0.25">
      <c r="P3960" s="147" t="s">
        <v>830</v>
      </c>
      <c r="Q3960" s="147">
        <v>200</v>
      </c>
      <c r="R3960" s="147"/>
      <c r="S3960" s="147" t="s">
        <v>1368</v>
      </c>
      <c r="T3960" s="147">
        <v>0</v>
      </c>
      <c r="U3960" s="147" t="s">
        <v>1369</v>
      </c>
      <c r="V3960" s="147" t="s">
        <v>3442</v>
      </c>
    </row>
    <row r="3961" spans="16:22" x14ac:dyDescent="0.25">
      <c r="P3961" s="147" t="s">
        <v>830</v>
      </c>
      <c r="Q3961" s="147">
        <v>200</v>
      </c>
      <c r="R3961" s="147"/>
      <c r="S3961" s="147" t="s">
        <v>1370</v>
      </c>
      <c r="T3961" s="147">
        <v>0</v>
      </c>
      <c r="U3961" s="147" t="s">
        <v>1371</v>
      </c>
      <c r="V3961" s="147" t="s">
        <v>3442</v>
      </c>
    </row>
    <row r="3962" spans="16:22" x14ac:dyDescent="0.25">
      <c r="P3962" s="147" t="s">
        <v>830</v>
      </c>
      <c r="Q3962" s="147">
        <v>200</v>
      </c>
      <c r="R3962" s="147"/>
      <c r="S3962" s="147" t="s">
        <v>1372</v>
      </c>
      <c r="T3962" s="147">
        <v>0</v>
      </c>
      <c r="U3962" s="147" t="s">
        <v>1373</v>
      </c>
      <c r="V3962" s="147" t="s">
        <v>3442</v>
      </c>
    </row>
    <row r="3963" spans="16:22" x14ac:dyDescent="0.25">
      <c r="P3963" s="147" t="s">
        <v>830</v>
      </c>
      <c r="Q3963" s="147">
        <v>200</v>
      </c>
      <c r="R3963" s="147"/>
      <c r="S3963" s="147" t="s">
        <v>1374</v>
      </c>
      <c r="T3963" s="147">
        <v>0</v>
      </c>
      <c r="U3963" s="147" t="s">
        <v>1375</v>
      </c>
      <c r="V3963" s="147" t="s">
        <v>3442</v>
      </c>
    </row>
    <row r="3964" spans="16:22" x14ac:dyDescent="0.25">
      <c r="P3964" s="147" t="s">
        <v>830</v>
      </c>
      <c r="Q3964" s="147">
        <v>200</v>
      </c>
      <c r="R3964" s="147"/>
      <c r="S3964" s="147" t="s">
        <v>1376</v>
      </c>
      <c r="T3964" s="147">
        <v>0</v>
      </c>
      <c r="U3964" s="147" t="s">
        <v>1377</v>
      </c>
      <c r="V3964" s="147" t="s">
        <v>3442</v>
      </c>
    </row>
    <row r="3965" spans="16:22" x14ac:dyDescent="0.25">
      <c r="P3965" s="147" t="s">
        <v>830</v>
      </c>
      <c r="Q3965" s="147">
        <v>200</v>
      </c>
      <c r="R3965" s="147"/>
      <c r="S3965" s="147" t="s">
        <v>1378</v>
      </c>
      <c r="T3965" s="147">
        <v>0</v>
      </c>
      <c r="U3965" s="147" t="s">
        <v>1379</v>
      </c>
      <c r="V3965" s="147" t="s">
        <v>3442</v>
      </c>
    </row>
    <row r="3966" spans="16:22" x14ac:dyDescent="0.25">
      <c r="P3966" s="147" t="s">
        <v>830</v>
      </c>
      <c r="Q3966" s="147">
        <v>200</v>
      </c>
      <c r="R3966" s="147"/>
      <c r="S3966" s="147" t="s">
        <v>1380</v>
      </c>
      <c r="T3966" s="147">
        <v>0</v>
      </c>
      <c r="U3966" s="147" t="s">
        <v>1381</v>
      </c>
      <c r="V3966" s="147" t="s">
        <v>3442</v>
      </c>
    </row>
    <row r="3967" spans="16:22" x14ac:dyDescent="0.25">
      <c r="P3967" s="147" t="s">
        <v>830</v>
      </c>
      <c r="Q3967" s="147">
        <v>200</v>
      </c>
      <c r="R3967" s="147"/>
      <c r="S3967" s="147" t="s">
        <v>1382</v>
      </c>
      <c r="T3967" s="147">
        <v>0</v>
      </c>
      <c r="U3967" s="147" t="s">
        <v>1383</v>
      </c>
      <c r="V3967" s="147" t="s">
        <v>3442</v>
      </c>
    </row>
    <row r="3968" spans="16:22" x14ac:dyDescent="0.25">
      <c r="P3968" s="147" t="s">
        <v>830</v>
      </c>
      <c r="Q3968" s="147">
        <v>200</v>
      </c>
      <c r="R3968" s="147"/>
      <c r="S3968" s="147" t="s">
        <v>1384</v>
      </c>
      <c r="T3968" s="147">
        <v>0</v>
      </c>
      <c r="U3968" s="147" t="s">
        <v>1385</v>
      </c>
      <c r="V3968" s="147" t="s">
        <v>3442</v>
      </c>
    </row>
    <row r="3969" spans="16:22" x14ac:dyDescent="0.25">
      <c r="P3969" s="147" t="s">
        <v>830</v>
      </c>
      <c r="Q3969" s="147">
        <v>200</v>
      </c>
      <c r="R3969" s="147"/>
      <c r="S3969" s="147" t="s">
        <v>1386</v>
      </c>
      <c r="T3969" s="147">
        <v>0</v>
      </c>
      <c r="U3969" s="147" t="s">
        <v>1387</v>
      </c>
      <c r="V3969" s="147" t="s">
        <v>3442</v>
      </c>
    </row>
    <row r="3970" spans="16:22" x14ac:dyDescent="0.25">
      <c r="P3970" s="147" t="s">
        <v>830</v>
      </c>
      <c r="Q3970" s="147">
        <v>200</v>
      </c>
      <c r="R3970" s="147"/>
      <c r="S3970" s="147" t="s">
        <v>1388</v>
      </c>
      <c r="T3970" s="147">
        <v>0</v>
      </c>
      <c r="U3970" s="147" t="s">
        <v>1389</v>
      </c>
      <c r="V3970" s="147" t="s">
        <v>3442</v>
      </c>
    </row>
    <row r="3971" spans="16:22" x14ac:dyDescent="0.25">
      <c r="P3971" s="147" t="s">
        <v>830</v>
      </c>
      <c r="Q3971" s="147">
        <v>200</v>
      </c>
      <c r="R3971" s="147"/>
      <c r="S3971" s="147" t="s">
        <v>1390</v>
      </c>
      <c r="T3971" s="147">
        <v>0</v>
      </c>
      <c r="U3971" s="147" t="s">
        <v>1391</v>
      </c>
      <c r="V3971" s="147" t="s">
        <v>3442</v>
      </c>
    </row>
    <row r="3972" spans="16:22" x14ac:dyDescent="0.25">
      <c r="P3972" s="147" t="s">
        <v>830</v>
      </c>
      <c r="Q3972" s="147">
        <v>200</v>
      </c>
      <c r="R3972" s="147"/>
      <c r="S3972" s="147" t="s">
        <v>1392</v>
      </c>
      <c r="T3972" s="147">
        <v>0</v>
      </c>
      <c r="U3972" s="147" t="s">
        <v>1393</v>
      </c>
      <c r="V3972" s="147" t="s">
        <v>3442</v>
      </c>
    </row>
    <row r="3973" spans="16:22" x14ac:dyDescent="0.25">
      <c r="P3973" s="147" t="s">
        <v>830</v>
      </c>
      <c r="Q3973" s="147">
        <v>200</v>
      </c>
      <c r="R3973" s="147"/>
      <c r="S3973" s="147" t="s">
        <v>1394</v>
      </c>
      <c r="T3973" s="147">
        <v>0</v>
      </c>
      <c r="U3973" s="147" t="s">
        <v>1395</v>
      </c>
      <c r="V3973" s="147" t="s">
        <v>3442</v>
      </c>
    </row>
    <row r="3974" spans="16:22" x14ac:dyDescent="0.25">
      <c r="P3974" s="147" t="s">
        <v>830</v>
      </c>
      <c r="Q3974" s="147">
        <v>200</v>
      </c>
      <c r="R3974" s="147"/>
      <c r="S3974" s="147" t="s">
        <v>1396</v>
      </c>
      <c r="T3974" s="147">
        <v>0</v>
      </c>
      <c r="U3974" s="147" t="s">
        <v>1397</v>
      </c>
      <c r="V3974" s="147" t="s">
        <v>3442</v>
      </c>
    </row>
    <row r="3975" spans="16:22" x14ac:dyDescent="0.25">
      <c r="P3975" s="147" t="s">
        <v>830</v>
      </c>
      <c r="Q3975" s="147">
        <v>200</v>
      </c>
      <c r="R3975" s="147"/>
      <c r="S3975" s="147" t="s">
        <v>1398</v>
      </c>
      <c r="T3975" s="147">
        <v>0</v>
      </c>
      <c r="U3975" s="147" t="s">
        <v>1399</v>
      </c>
      <c r="V3975" s="147" t="s">
        <v>3442</v>
      </c>
    </row>
    <row r="3976" spans="16:22" x14ac:dyDescent="0.25">
      <c r="P3976" s="147" t="s">
        <v>830</v>
      </c>
      <c r="Q3976" s="147">
        <v>200</v>
      </c>
      <c r="R3976" s="147"/>
      <c r="S3976" s="147" t="s">
        <v>1400</v>
      </c>
      <c r="T3976" s="147">
        <v>0</v>
      </c>
      <c r="U3976" s="147" t="s">
        <v>1401</v>
      </c>
      <c r="V3976" s="147" t="s">
        <v>3442</v>
      </c>
    </row>
    <row r="3977" spans="16:22" x14ac:dyDescent="0.25">
      <c r="P3977" s="147" t="s">
        <v>830</v>
      </c>
      <c r="Q3977" s="147">
        <v>200</v>
      </c>
      <c r="R3977" s="147"/>
      <c r="S3977" s="147" t="s">
        <v>1402</v>
      </c>
      <c r="T3977" s="147">
        <v>0</v>
      </c>
      <c r="U3977" s="147" t="s">
        <v>1403</v>
      </c>
      <c r="V3977" s="147" t="s">
        <v>3442</v>
      </c>
    </row>
    <row r="3978" spans="16:22" x14ac:dyDescent="0.25">
      <c r="P3978" s="147" t="s">
        <v>830</v>
      </c>
      <c r="Q3978" s="147">
        <v>200</v>
      </c>
      <c r="R3978" s="147"/>
      <c r="S3978" s="147" t="s">
        <v>1404</v>
      </c>
      <c r="T3978" s="147">
        <v>0</v>
      </c>
      <c r="U3978" s="147" t="s">
        <v>1405</v>
      </c>
      <c r="V3978" s="147" t="s">
        <v>3442</v>
      </c>
    </row>
    <row r="3979" spans="16:22" x14ac:dyDescent="0.25">
      <c r="P3979" s="147" t="s">
        <v>830</v>
      </c>
      <c r="Q3979" s="147">
        <v>200</v>
      </c>
      <c r="R3979" s="147"/>
      <c r="S3979" s="147" t="s">
        <v>1406</v>
      </c>
      <c r="T3979" s="147">
        <v>0</v>
      </c>
      <c r="U3979" s="147" t="s">
        <v>1407</v>
      </c>
      <c r="V3979" s="147" t="s">
        <v>3442</v>
      </c>
    </row>
    <row r="3980" spans="16:22" x14ac:dyDescent="0.25">
      <c r="P3980" s="147" t="s">
        <v>830</v>
      </c>
      <c r="Q3980" s="147">
        <v>200</v>
      </c>
      <c r="R3980" s="147"/>
      <c r="S3980" s="147" t="s">
        <v>1408</v>
      </c>
      <c r="T3980" s="147">
        <v>0</v>
      </c>
      <c r="U3980" s="147" t="s">
        <v>1409</v>
      </c>
      <c r="V3980" s="147" t="s">
        <v>3442</v>
      </c>
    </row>
    <row r="3981" spans="16:22" x14ac:dyDescent="0.25">
      <c r="P3981" s="147" t="s">
        <v>830</v>
      </c>
      <c r="Q3981" s="147">
        <v>200</v>
      </c>
      <c r="R3981" s="147"/>
      <c r="S3981" s="147" t="s">
        <v>1410</v>
      </c>
      <c r="T3981" s="147">
        <v>0</v>
      </c>
      <c r="U3981" s="147" t="s">
        <v>1411</v>
      </c>
      <c r="V3981" s="147" t="s">
        <v>3442</v>
      </c>
    </row>
    <row r="3982" spans="16:22" x14ac:dyDescent="0.25">
      <c r="P3982" s="147" t="s">
        <v>830</v>
      </c>
      <c r="Q3982" s="147">
        <v>200</v>
      </c>
      <c r="R3982" s="147"/>
      <c r="S3982" s="147" t="s">
        <v>1412</v>
      </c>
      <c r="T3982" s="147">
        <v>0</v>
      </c>
      <c r="U3982" s="147" t="s">
        <v>1413</v>
      </c>
      <c r="V3982" s="147" t="s">
        <v>3442</v>
      </c>
    </row>
    <row r="3983" spans="16:22" x14ac:dyDescent="0.25">
      <c r="P3983" s="147" t="s">
        <v>830</v>
      </c>
      <c r="Q3983" s="147">
        <v>200</v>
      </c>
      <c r="R3983" s="147"/>
      <c r="S3983" s="147" t="s">
        <v>1414</v>
      </c>
      <c r="T3983" s="147">
        <v>0</v>
      </c>
      <c r="U3983" s="147" t="s">
        <v>1415</v>
      </c>
      <c r="V3983" s="147" t="s">
        <v>3442</v>
      </c>
    </row>
    <row r="3984" spans="16:22" x14ac:dyDescent="0.25">
      <c r="P3984" s="147" t="s">
        <v>830</v>
      </c>
      <c r="Q3984" s="147">
        <v>200</v>
      </c>
      <c r="R3984" s="147"/>
      <c r="S3984" s="147" t="s">
        <v>1416</v>
      </c>
      <c r="T3984" s="147">
        <v>0</v>
      </c>
      <c r="U3984" s="147" t="s">
        <v>1417</v>
      </c>
      <c r="V3984" s="147" t="s">
        <v>3442</v>
      </c>
    </row>
    <row r="3985" spans="16:22" x14ac:dyDescent="0.25">
      <c r="P3985" s="147" t="s">
        <v>830</v>
      </c>
      <c r="Q3985" s="147">
        <v>200</v>
      </c>
      <c r="R3985" s="147"/>
      <c r="S3985" s="147" t="s">
        <v>1418</v>
      </c>
      <c r="T3985" s="147">
        <v>0</v>
      </c>
      <c r="U3985" s="147" t="s">
        <v>1419</v>
      </c>
      <c r="V3985" s="147" t="s">
        <v>3442</v>
      </c>
    </row>
    <row r="3986" spans="16:22" x14ac:dyDescent="0.25">
      <c r="P3986" s="147" t="s">
        <v>830</v>
      </c>
      <c r="Q3986" s="147">
        <v>200</v>
      </c>
      <c r="R3986" s="147"/>
      <c r="S3986" s="147" t="s">
        <v>1420</v>
      </c>
      <c r="T3986" s="147">
        <v>0</v>
      </c>
      <c r="U3986" s="147" t="s">
        <v>1421</v>
      </c>
      <c r="V3986" s="147" t="s">
        <v>3442</v>
      </c>
    </row>
    <row r="3987" spans="16:22" x14ac:dyDescent="0.25">
      <c r="P3987" s="147" t="s">
        <v>830</v>
      </c>
      <c r="Q3987" s="147">
        <v>200</v>
      </c>
      <c r="R3987" s="147"/>
      <c r="S3987" s="147" t="s">
        <v>1422</v>
      </c>
      <c r="T3987" s="147">
        <v>0</v>
      </c>
      <c r="U3987" s="147" t="s">
        <v>1423</v>
      </c>
      <c r="V3987" s="147" t="s">
        <v>3442</v>
      </c>
    </row>
    <row r="3988" spans="16:22" x14ac:dyDescent="0.25">
      <c r="P3988" s="147" t="s">
        <v>830</v>
      </c>
      <c r="Q3988" s="147">
        <v>200</v>
      </c>
      <c r="R3988" s="147"/>
      <c r="S3988" s="147" t="s">
        <v>1424</v>
      </c>
      <c r="T3988" s="147">
        <v>0</v>
      </c>
      <c r="U3988" s="147" t="s">
        <v>1425</v>
      </c>
      <c r="V3988" s="147" t="s">
        <v>3442</v>
      </c>
    </row>
    <row r="3989" spans="16:22" x14ac:dyDescent="0.25">
      <c r="P3989" s="147" t="s">
        <v>830</v>
      </c>
      <c r="Q3989" s="147">
        <v>200</v>
      </c>
      <c r="R3989" s="147"/>
      <c r="S3989" s="147" t="s">
        <v>1426</v>
      </c>
      <c r="T3989" s="147">
        <v>0</v>
      </c>
      <c r="U3989" s="147" t="s">
        <v>1427</v>
      </c>
      <c r="V3989" s="147" t="s">
        <v>3442</v>
      </c>
    </row>
    <row r="3990" spans="16:22" x14ac:dyDescent="0.25">
      <c r="P3990" s="147" t="s">
        <v>830</v>
      </c>
      <c r="Q3990" s="147">
        <v>200</v>
      </c>
      <c r="R3990" s="147"/>
      <c r="S3990" s="147" t="s">
        <v>1428</v>
      </c>
      <c r="T3990" s="147">
        <v>0</v>
      </c>
      <c r="U3990" s="147" t="s">
        <v>1429</v>
      </c>
      <c r="V3990" s="147" t="s">
        <v>3442</v>
      </c>
    </row>
    <row r="3991" spans="16:22" x14ac:dyDescent="0.25">
      <c r="P3991" s="147" t="s">
        <v>830</v>
      </c>
      <c r="Q3991" s="147">
        <v>200</v>
      </c>
      <c r="R3991" s="147"/>
      <c r="S3991" s="147" t="s">
        <v>1430</v>
      </c>
      <c r="T3991" s="147">
        <v>0</v>
      </c>
      <c r="U3991" s="147" t="s">
        <v>1431</v>
      </c>
      <c r="V3991" s="147" t="s">
        <v>3442</v>
      </c>
    </row>
    <row r="3992" spans="16:22" x14ac:dyDescent="0.25">
      <c r="P3992" s="147" t="s">
        <v>830</v>
      </c>
      <c r="Q3992" s="147">
        <v>200</v>
      </c>
      <c r="R3992" s="147"/>
      <c r="S3992" s="147" t="s">
        <v>1432</v>
      </c>
      <c r="T3992" s="147">
        <v>0</v>
      </c>
      <c r="U3992" s="147" t="s">
        <v>1433</v>
      </c>
      <c r="V3992" s="147" t="s">
        <v>3442</v>
      </c>
    </row>
    <row r="3993" spans="16:22" x14ac:dyDescent="0.25">
      <c r="P3993" s="147" t="s">
        <v>830</v>
      </c>
      <c r="Q3993" s="147">
        <v>200</v>
      </c>
      <c r="R3993" s="147"/>
      <c r="S3993" s="147" t="s">
        <v>1434</v>
      </c>
      <c r="T3993" s="147">
        <v>0</v>
      </c>
      <c r="U3993" s="147" t="s">
        <v>1435</v>
      </c>
      <c r="V3993" s="147" t="s">
        <v>3442</v>
      </c>
    </row>
    <row r="3994" spans="16:22" x14ac:dyDescent="0.25">
      <c r="P3994" s="147" t="s">
        <v>830</v>
      </c>
      <c r="Q3994" s="147">
        <v>200</v>
      </c>
      <c r="R3994" s="147"/>
      <c r="S3994" s="147" t="s">
        <v>1436</v>
      </c>
      <c r="T3994" s="147">
        <v>0</v>
      </c>
      <c r="U3994" s="147" t="s">
        <v>1437</v>
      </c>
      <c r="V3994" s="147" t="s">
        <v>3442</v>
      </c>
    </row>
    <row r="3995" spans="16:22" x14ac:dyDescent="0.25">
      <c r="P3995" s="147" t="s">
        <v>830</v>
      </c>
      <c r="Q3995" s="147">
        <v>200</v>
      </c>
      <c r="R3995" s="147"/>
      <c r="S3995" s="147" t="s">
        <v>1438</v>
      </c>
      <c r="T3995" s="147">
        <v>0</v>
      </c>
      <c r="U3995" s="147" t="s">
        <v>1439</v>
      </c>
      <c r="V3995" s="147" t="s">
        <v>3442</v>
      </c>
    </row>
    <row r="3996" spans="16:22" x14ac:dyDescent="0.25">
      <c r="P3996" s="147" t="s">
        <v>830</v>
      </c>
      <c r="Q3996" s="147">
        <v>200</v>
      </c>
      <c r="R3996" s="147"/>
      <c r="S3996" s="147" t="s">
        <v>2837</v>
      </c>
      <c r="T3996" s="147">
        <v>0</v>
      </c>
      <c r="U3996" s="147" t="s">
        <v>2838</v>
      </c>
      <c r="V3996" s="147" t="s">
        <v>3442</v>
      </c>
    </row>
    <row r="3997" spans="16:22" x14ac:dyDescent="0.25">
      <c r="P3997" s="147" t="s">
        <v>830</v>
      </c>
      <c r="Q3997" s="147">
        <v>200</v>
      </c>
      <c r="R3997" s="147"/>
      <c r="S3997" s="147" t="s">
        <v>2839</v>
      </c>
      <c r="T3997" s="147">
        <v>0</v>
      </c>
      <c r="U3997" s="147" t="s">
        <v>2840</v>
      </c>
      <c r="V3997" s="147" t="s">
        <v>3442</v>
      </c>
    </row>
    <row r="3998" spans="16:22" x14ac:dyDescent="0.25">
      <c r="P3998" s="147" t="s">
        <v>830</v>
      </c>
      <c r="Q3998" s="147">
        <v>200</v>
      </c>
      <c r="R3998" s="147"/>
      <c r="S3998" s="147" t="s">
        <v>1440</v>
      </c>
      <c r="T3998" s="147">
        <v>0</v>
      </c>
      <c r="U3998" s="147" t="s">
        <v>1441</v>
      </c>
      <c r="V3998" s="147" t="s">
        <v>3442</v>
      </c>
    </row>
    <row r="3999" spans="16:22" x14ac:dyDescent="0.25">
      <c r="P3999" s="147" t="s">
        <v>830</v>
      </c>
      <c r="Q3999" s="147">
        <v>200</v>
      </c>
      <c r="R3999" s="147"/>
      <c r="S3999" s="147" t="s">
        <v>1442</v>
      </c>
      <c r="T3999" s="147">
        <v>0</v>
      </c>
      <c r="U3999" s="147" t="s">
        <v>1443</v>
      </c>
      <c r="V3999" s="147" t="s">
        <v>3442</v>
      </c>
    </row>
    <row r="4000" spans="16:22" x14ac:dyDescent="0.25">
      <c r="P4000" s="147" t="s">
        <v>830</v>
      </c>
      <c r="Q4000" s="147">
        <v>200</v>
      </c>
      <c r="R4000" s="147"/>
      <c r="S4000" s="147" t="s">
        <v>1444</v>
      </c>
      <c r="T4000" s="147">
        <v>0</v>
      </c>
      <c r="U4000" s="147" t="s">
        <v>1445</v>
      </c>
      <c r="V4000" s="147" t="s">
        <v>3442</v>
      </c>
    </row>
    <row r="4001" spans="16:22" x14ac:dyDescent="0.25">
      <c r="P4001" s="147" t="s">
        <v>830</v>
      </c>
      <c r="Q4001" s="147">
        <v>200</v>
      </c>
      <c r="R4001" s="147"/>
      <c r="S4001" s="147" t="s">
        <v>1446</v>
      </c>
      <c r="T4001" s="147">
        <v>0</v>
      </c>
      <c r="U4001" s="147" t="s">
        <v>1447</v>
      </c>
      <c r="V4001" s="147" t="s">
        <v>3442</v>
      </c>
    </row>
    <row r="4002" spans="16:22" x14ac:dyDescent="0.25">
      <c r="P4002" s="147" t="s">
        <v>830</v>
      </c>
      <c r="Q4002" s="147">
        <v>200</v>
      </c>
      <c r="R4002" s="147"/>
      <c r="S4002" s="147" t="s">
        <v>3140</v>
      </c>
      <c r="T4002" s="147">
        <v>0</v>
      </c>
      <c r="U4002" s="147" t="s">
        <v>3141</v>
      </c>
      <c r="V4002" s="147" t="s">
        <v>3442</v>
      </c>
    </row>
    <row r="4003" spans="16:22" x14ac:dyDescent="0.25">
      <c r="P4003" s="147" t="s">
        <v>830</v>
      </c>
      <c r="Q4003" s="147">
        <v>200</v>
      </c>
      <c r="R4003" s="147"/>
      <c r="S4003" s="147" t="s">
        <v>1458</v>
      </c>
      <c r="T4003" s="147">
        <v>0</v>
      </c>
      <c r="U4003" s="147" t="s">
        <v>1459</v>
      </c>
      <c r="V4003" s="147" t="s">
        <v>3442</v>
      </c>
    </row>
    <row r="4004" spans="16:22" x14ac:dyDescent="0.25">
      <c r="P4004" s="147" t="s">
        <v>830</v>
      </c>
      <c r="Q4004" s="147">
        <v>200</v>
      </c>
      <c r="R4004" s="147"/>
      <c r="S4004" s="147" t="s">
        <v>3142</v>
      </c>
      <c r="T4004" s="147">
        <v>0</v>
      </c>
      <c r="U4004" s="147" t="s">
        <v>3143</v>
      </c>
      <c r="V4004" s="147" t="s">
        <v>3442</v>
      </c>
    </row>
    <row r="4005" spans="16:22" x14ac:dyDescent="0.25">
      <c r="P4005" s="147" t="s">
        <v>830</v>
      </c>
      <c r="Q4005" s="147">
        <v>200</v>
      </c>
      <c r="R4005" s="147"/>
      <c r="S4005" s="147" t="s">
        <v>3144</v>
      </c>
      <c r="T4005" s="147">
        <v>0</v>
      </c>
      <c r="U4005" s="147" t="s">
        <v>3145</v>
      </c>
      <c r="V4005" s="147" t="s">
        <v>3442</v>
      </c>
    </row>
    <row r="4006" spans="16:22" x14ac:dyDescent="0.25">
      <c r="P4006" s="147" t="s">
        <v>830</v>
      </c>
      <c r="Q4006" s="147">
        <v>200</v>
      </c>
      <c r="R4006" s="147"/>
      <c r="S4006" s="147" t="s">
        <v>3146</v>
      </c>
      <c r="T4006" s="147">
        <v>0</v>
      </c>
      <c r="U4006" s="147" t="s">
        <v>3147</v>
      </c>
      <c r="V4006" s="147" t="s">
        <v>3442</v>
      </c>
    </row>
    <row r="4007" spans="16:22" x14ac:dyDescent="0.25">
      <c r="P4007" s="147" t="s">
        <v>830</v>
      </c>
      <c r="Q4007" s="147">
        <v>200</v>
      </c>
      <c r="R4007" s="147"/>
      <c r="S4007" s="147" t="s">
        <v>1460</v>
      </c>
      <c r="T4007" s="147">
        <v>0</v>
      </c>
      <c r="U4007" s="147" t="s">
        <v>1461</v>
      </c>
      <c r="V4007" s="147" t="s">
        <v>3442</v>
      </c>
    </row>
    <row r="4008" spans="16:22" x14ac:dyDescent="0.25">
      <c r="P4008" s="147" t="s">
        <v>830</v>
      </c>
      <c r="Q4008" s="147">
        <v>200</v>
      </c>
      <c r="R4008" s="147"/>
      <c r="S4008" s="147" t="s">
        <v>1462</v>
      </c>
      <c r="T4008" s="147">
        <v>0</v>
      </c>
      <c r="U4008" s="147" t="s">
        <v>1463</v>
      </c>
      <c r="V4008" s="147" t="s">
        <v>3442</v>
      </c>
    </row>
    <row r="4009" spans="16:22" x14ac:dyDescent="0.25">
      <c r="P4009" s="147" t="s">
        <v>830</v>
      </c>
      <c r="Q4009" s="147">
        <v>200</v>
      </c>
      <c r="R4009" s="147"/>
      <c r="S4009" s="147" t="s">
        <v>1464</v>
      </c>
      <c r="T4009" s="147">
        <v>0</v>
      </c>
      <c r="U4009" s="147" t="s">
        <v>1465</v>
      </c>
      <c r="V4009" s="147" t="s">
        <v>3442</v>
      </c>
    </row>
    <row r="4010" spans="16:22" x14ac:dyDescent="0.25">
      <c r="P4010" s="147" t="s">
        <v>830</v>
      </c>
      <c r="Q4010" s="147">
        <v>200</v>
      </c>
      <c r="R4010" s="147"/>
      <c r="S4010" s="147" t="s">
        <v>1472</v>
      </c>
      <c r="T4010" s="147">
        <v>0</v>
      </c>
      <c r="U4010" s="147" t="s">
        <v>1473</v>
      </c>
      <c r="V4010" s="147" t="s">
        <v>3442</v>
      </c>
    </row>
    <row r="4011" spans="16:22" x14ac:dyDescent="0.25">
      <c r="P4011" s="147" t="s">
        <v>830</v>
      </c>
      <c r="Q4011" s="147">
        <v>200</v>
      </c>
      <c r="R4011" s="147"/>
      <c r="S4011" s="147" t="s">
        <v>2851</v>
      </c>
      <c r="T4011" s="147">
        <v>0</v>
      </c>
      <c r="U4011" s="147" t="s">
        <v>2852</v>
      </c>
      <c r="V4011" s="147" t="s">
        <v>3442</v>
      </c>
    </row>
    <row r="4012" spans="16:22" x14ac:dyDescent="0.25">
      <c r="P4012" s="147" t="s">
        <v>830</v>
      </c>
      <c r="Q4012" s="147">
        <v>200</v>
      </c>
      <c r="R4012" s="147"/>
      <c r="S4012" s="147" t="s">
        <v>2853</v>
      </c>
      <c r="T4012" s="147">
        <v>0</v>
      </c>
      <c r="U4012" s="147" t="s">
        <v>2854</v>
      </c>
      <c r="V4012" s="147" t="s">
        <v>3442</v>
      </c>
    </row>
    <row r="4013" spans="16:22" x14ac:dyDescent="0.25">
      <c r="P4013" s="147" t="s">
        <v>830</v>
      </c>
      <c r="Q4013" s="147">
        <v>200</v>
      </c>
      <c r="R4013" s="147"/>
      <c r="S4013" s="147" t="s">
        <v>2855</v>
      </c>
      <c r="T4013" s="147">
        <v>0</v>
      </c>
      <c r="U4013" s="147" t="s">
        <v>2856</v>
      </c>
      <c r="V4013" s="147" t="s">
        <v>3442</v>
      </c>
    </row>
    <row r="4014" spans="16:22" x14ac:dyDescent="0.25">
      <c r="P4014" s="147" t="s">
        <v>830</v>
      </c>
      <c r="Q4014" s="147">
        <v>200</v>
      </c>
      <c r="R4014" s="147"/>
      <c r="S4014" s="147" t="s">
        <v>1474</v>
      </c>
      <c r="T4014" s="147">
        <v>0</v>
      </c>
      <c r="U4014" s="147" t="s">
        <v>1475</v>
      </c>
      <c r="V4014" s="147" t="s">
        <v>3442</v>
      </c>
    </row>
    <row r="4015" spans="16:22" x14ac:dyDescent="0.25">
      <c r="P4015" s="147" t="s">
        <v>830</v>
      </c>
      <c r="Q4015" s="147">
        <v>200</v>
      </c>
      <c r="R4015" s="147"/>
      <c r="S4015" s="147" t="s">
        <v>1476</v>
      </c>
      <c r="T4015" s="147">
        <v>0</v>
      </c>
      <c r="U4015" s="147" t="s">
        <v>1477</v>
      </c>
      <c r="V4015" s="147" t="s">
        <v>3442</v>
      </c>
    </row>
    <row r="4016" spans="16:22" x14ac:dyDescent="0.25">
      <c r="P4016" s="147" t="s">
        <v>830</v>
      </c>
      <c r="Q4016" s="147">
        <v>200</v>
      </c>
      <c r="R4016" s="147"/>
      <c r="S4016" s="147" t="s">
        <v>1478</v>
      </c>
      <c r="T4016" s="147">
        <v>0</v>
      </c>
      <c r="U4016" s="147" t="s">
        <v>1479</v>
      </c>
      <c r="V4016" s="147" t="s">
        <v>3442</v>
      </c>
    </row>
    <row r="4017" spans="16:22" x14ac:dyDescent="0.25">
      <c r="P4017" s="147" t="s">
        <v>830</v>
      </c>
      <c r="Q4017" s="147">
        <v>200</v>
      </c>
      <c r="R4017" s="147"/>
      <c r="S4017" s="147" t="s">
        <v>1480</v>
      </c>
      <c r="T4017" s="147">
        <v>0</v>
      </c>
      <c r="U4017" s="147" t="s">
        <v>1481</v>
      </c>
      <c r="V4017" s="147" t="s">
        <v>3442</v>
      </c>
    </row>
    <row r="4018" spans="16:22" x14ac:dyDescent="0.25">
      <c r="P4018" s="147" t="s">
        <v>830</v>
      </c>
      <c r="Q4018" s="147">
        <v>200</v>
      </c>
      <c r="R4018" s="147"/>
      <c r="S4018" s="147" t="s">
        <v>1482</v>
      </c>
      <c r="T4018" s="147">
        <v>0</v>
      </c>
      <c r="U4018" s="147" t="s">
        <v>1483</v>
      </c>
      <c r="V4018" s="147" t="s">
        <v>3442</v>
      </c>
    </row>
    <row r="4019" spans="16:22" x14ac:dyDescent="0.25">
      <c r="P4019" s="147" t="s">
        <v>830</v>
      </c>
      <c r="Q4019" s="147">
        <v>200</v>
      </c>
      <c r="R4019" s="147"/>
      <c r="S4019" s="147" t="s">
        <v>1484</v>
      </c>
      <c r="T4019" s="147">
        <v>0</v>
      </c>
      <c r="U4019" s="147" t="s">
        <v>1485</v>
      </c>
      <c r="V4019" s="147" t="s">
        <v>3442</v>
      </c>
    </row>
    <row r="4020" spans="16:22" x14ac:dyDescent="0.25">
      <c r="P4020" s="147" t="s">
        <v>830</v>
      </c>
      <c r="Q4020" s="147">
        <v>201</v>
      </c>
      <c r="R4020" s="147"/>
      <c r="S4020" s="147" t="s">
        <v>3455</v>
      </c>
      <c r="T4020" s="147">
        <v>100</v>
      </c>
      <c r="U4020" s="147" t="s">
        <v>3456</v>
      </c>
      <c r="V4020" s="147" t="s">
        <v>3457</v>
      </c>
    </row>
    <row r="4021" spans="16:22" x14ac:dyDescent="0.25">
      <c r="P4021" s="147" t="s">
        <v>830</v>
      </c>
      <c r="Q4021" s="147">
        <v>201</v>
      </c>
      <c r="R4021" s="147"/>
      <c r="S4021" s="147" t="s">
        <v>3458</v>
      </c>
      <c r="T4021" s="147">
        <v>16</v>
      </c>
      <c r="U4021" s="147" t="s">
        <v>3459</v>
      </c>
      <c r="V4021" s="147" t="s">
        <v>3457</v>
      </c>
    </row>
    <row r="4022" spans="16:22" x14ac:dyDescent="0.25">
      <c r="P4022" s="147" t="s">
        <v>830</v>
      </c>
      <c r="Q4022" s="147">
        <v>201</v>
      </c>
      <c r="R4022" s="147"/>
      <c r="S4022" s="147" t="s">
        <v>3460</v>
      </c>
      <c r="T4022" s="147">
        <v>69</v>
      </c>
      <c r="U4022" s="147" t="s">
        <v>3461</v>
      </c>
      <c r="V4022" s="147" t="s">
        <v>3457</v>
      </c>
    </row>
    <row r="4023" spans="16:22" x14ac:dyDescent="0.25">
      <c r="P4023" s="147" t="s">
        <v>830</v>
      </c>
      <c r="Q4023" s="147">
        <v>201</v>
      </c>
      <c r="R4023" s="147"/>
      <c r="S4023" s="147" t="s">
        <v>3462</v>
      </c>
      <c r="T4023" s="147">
        <v>89</v>
      </c>
      <c r="U4023" s="147" t="s">
        <v>3463</v>
      </c>
      <c r="V4023" s="147" t="s">
        <v>3457</v>
      </c>
    </row>
    <row r="4024" spans="16:22" x14ac:dyDescent="0.25">
      <c r="P4024" s="147" t="s">
        <v>830</v>
      </c>
      <c r="Q4024" s="147">
        <v>201</v>
      </c>
      <c r="R4024" s="147"/>
      <c r="S4024" s="147" t="s">
        <v>3464</v>
      </c>
      <c r="T4024" s="147">
        <v>159</v>
      </c>
      <c r="U4024" s="147" t="s">
        <v>3465</v>
      </c>
      <c r="V4024" s="147" t="s">
        <v>3457</v>
      </c>
    </row>
    <row r="4025" spans="16:22" x14ac:dyDescent="0.25">
      <c r="P4025" s="147" t="s">
        <v>830</v>
      </c>
      <c r="Q4025" s="147">
        <v>201</v>
      </c>
      <c r="R4025" s="147"/>
      <c r="S4025" s="147" t="s">
        <v>3466</v>
      </c>
      <c r="T4025" s="147">
        <v>94</v>
      </c>
      <c r="U4025" s="147" t="s">
        <v>3467</v>
      </c>
      <c r="V4025" s="147" t="s">
        <v>3457</v>
      </c>
    </row>
    <row r="4026" spans="16:22" x14ac:dyDescent="0.25">
      <c r="P4026" s="147" t="s">
        <v>830</v>
      </c>
      <c r="Q4026" s="147">
        <v>201</v>
      </c>
      <c r="R4026" s="147"/>
      <c r="S4026" s="147" t="s">
        <v>3468</v>
      </c>
      <c r="T4026" s="147">
        <v>65</v>
      </c>
      <c r="U4026" s="147" t="s">
        <v>3469</v>
      </c>
      <c r="V4026" s="147" t="s">
        <v>3457</v>
      </c>
    </row>
    <row r="4027" spans="16:22" x14ac:dyDescent="0.25">
      <c r="P4027" s="147" t="s">
        <v>830</v>
      </c>
      <c r="Q4027" s="147">
        <v>201</v>
      </c>
      <c r="R4027" s="147"/>
      <c r="S4027" s="147" t="s">
        <v>3470</v>
      </c>
      <c r="T4027" s="147">
        <v>41</v>
      </c>
      <c r="U4027" s="147" t="s">
        <v>3471</v>
      </c>
      <c r="V4027" s="147" t="s">
        <v>3457</v>
      </c>
    </row>
    <row r="4028" spans="16:22" x14ac:dyDescent="0.25">
      <c r="P4028" s="147" t="s">
        <v>830</v>
      </c>
      <c r="Q4028" s="147">
        <v>201</v>
      </c>
      <c r="R4028" s="147"/>
      <c r="S4028" s="147" t="s">
        <v>3472</v>
      </c>
      <c r="T4028" s="147">
        <v>21</v>
      </c>
      <c r="U4028" s="147" t="s">
        <v>3473</v>
      </c>
      <c r="V4028" s="147" t="s">
        <v>3457</v>
      </c>
    </row>
    <row r="4029" spans="16:22" x14ac:dyDescent="0.25">
      <c r="P4029" s="147" t="s">
        <v>830</v>
      </c>
      <c r="Q4029" s="147">
        <v>201</v>
      </c>
      <c r="R4029" s="147"/>
      <c r="S4029" s="147" t="s">
        <v>3474</v>
      </c>
      <c r="T4029" s="147">
        <v>10</v>
      </c>
      <c r="U4029" s="147" t="s">
        <v>3475</v>
      </c>
      <c r="V4029" s="147" t="s">
        <v>3457</v>
      </c>
    </row>
    <row r="4030" spans="16:22" x14ac:dyDescent="0.25">
      <c r="P4030" s="147" t="s">
        <v>830</v>
      </c>
      <c r="Q4030" s="147">
        <v>201</v>
      </c>
      <c r="R4030" s="147"/>
      <c r="S4030" s="147" t="s">
        <v>3476</v>
      </c>
      <c r="T4030" s="147">
        <v>26</v>
      </c>
      <c r="U4030" s="147" t="s">
        <v>3477</v>
      </c>
      <c r="V4030" s="147" t="s">
        <v>3457</v>
      </c>
    </row>
    <row r="4031" spans="16:22" x14ac:dyDescent="0.25">
      <c r="P4031" s="147" t="s">
        <v>830</v>
      </c>
      <c r="Q4031" s="147">
        <v>201</v>
      </c>
      <c r="R4031" s="147"/>
      <c r="S4031" s="147" t="s">
        <v>3478</v>
      </c>
      <c r="T4031" s="147">
        <v>25</v>
      </c>
      <c r="U4031" s="147" t="s">
        <v>3479</v>
      </c>
      <c r="V4031" s="147" t="s">
        <v>3457</v>
      </c>
    </row>
    <row r="4032" spans="16:22" x14ac:dyDescent="0.25">
      <c r="P4032" s="147" t="s">
        <v>830</v>
      </c>
      <c r="Q4032" s="147">
        <v>201</v>
      </c>
      <c r="R4032" s="147"/>
      <c r="S4032" s="147" t="s">
        <v>3480</v>
      </c>
      <c r="T4032" s="147">
        <v>88</v>
      </c>
      <c r="U4032" s="147" t="s">
        <v>3481</v>
      </c>
      <c r="V4032" s="147" t="s">
        <v>3457</v>
      </c>
    </row>
    <row r="4033" spans="16:22" x14ac:dyDescent="0.25">
      <c r="P4033" s="147" t="s">
        <v>830</v>
      </c>
      <c r="Q4033" s="147">
        <v>201</v>
      </c>
      <c r="R4033" s="147"/>
      <c r="S4033" s="147" t="s">
        <v>3482</v>
      </c>
      <c r="T4033" s="147">
        <v>28</v>
      </c>
      <c r="U4033" s="147" t="s">
        <v>3483</v>
      </c>
      <c r="V4033" s="147" t="s">
        <v>3457</v>
      </c>
    </row>
    <row r="4034" spans="16:22" x14ac:dyDescent="0.25">
      <c r="P4034" s="147" t="s">
        <v>830</v>
      </c>
      <c r="Q4034" s="147">
        <v>201</v>
      </c>
      <c r="R4034" s="147"/>
      <c r="S4034" s="147" t="s">
        <v>3484</v>
      </c>
      <c r="T4034" s="147">
        <v>15</v>
      </c>
      <c r="U4034" s="147" t="s">
        <v>3485</v>
      </c>
      <c r="V4034" s="147" t="s">
        <v>3457</v>
      </c>
    </row>
    <row r="4035" spans="16:22" x14ac:dyDescent="0.25">
      <c r="P4035" s="147" t="s">
        <v>830</v>
      </c>
      <c r="Q4035" s="147">
        <v>201</v>
      </c>
      <c r="R4035" s="147"/>
      <c r="S4035" s="147" t="s">
        <v>3486</v>
      </c>
      <c r="T4035" s="147">
        <v>12</v>
      </c>
      <c r="U4035" s="147" t="s">
        <v>3487</v>
      </c>
      <c r="V4035" s="147" t="s">
        <v>3457</v>
      </c>
    </row>
    <row r="4036" spans="16:22" x14ac:dyDescent="0.25">
      <c r="P4036" s="147" t="s">
        <v>830</v>
      </c>
      <c r="Q4036" s="147">
        <v>201</v>
      </c>
      <c r="R4036" s="147"/>
      <c r="S4036" s="147" t="s">
        <v>3488</v>
      </c>
      <c r="T4036" s="147">
        <v>18</v>
      </c>
      <c r="U4036" s="147" t="s">
        <v>3489</v>
      </c>
      <c r="V4036" s="147" t="s">
        <v>3457</v>
      </c>
    </row>
    <row r="4037" spans="16:22" x14ac:dyDescent="0.25">
      <c r="P4037" s="147" t="s">
        <v>830</v>
      </c>
      <c r="Q4037" s="147">
        <v>201</v>
      </c>
      <c r="R4037" s="147"/>
      <c r="S4037" s="147" t="s">
        <v>3490</v>
      </c>
      <c r="T4037" s="147">
        <v>80</v>
      </c>
      <c r="U4037" s="147" t="s">
        <v>3491</v>
      </c>
      <c r="V4037" s="147" t="s">
        <v>3457</v>
      </c>
    </row>
    <row r="4038" spans="16:22" x14ac:dyDescent="0.25">
      <c r="P4038" s="147" t="s">
        <v>830</v>
      </c>
      <c r="Q4038" s="147">
        <v>201</v>
      </c>
      <c r="R4038" s="147"/>
      <c r="S4038" s="147" t="s">
        <v>3492</v>
      </c>
      <c r="T4038" s="147">
        <v>10</v>
      </c>
      <c r="U4038" s="147" t="s">
        <v>3493</v>
      </c>
      <c r="V4038" s="147" t="s">
        <v>3457</v>
      </c>
    </row>
    <row r="4039" spans="16:22" x14ac:dyDescent="0.25">
      <c r="P4039" s="147" t="s">
        <v>830</v>
      </c>
      <c r="Q4039" s="147">
        <v>201</v>
      </c>
      <c r="R4039" s="147"/>
      <c r="S4039" s="147" t="s">
        <v>3494</v>
      </c>
      <c r="T4039" s="147">
        <v>32</v>
      </c>
      <c r="U4039" s="147" t="s">
        <v>3495</v>
      </c>
      <c r="V4039" s="147" t="s">
        <v>3457</v>
      </c>
    </row>
    <row r="4040" spans="16:22" x14ac:dyDescent="0.25">
      <c r="P4040" s="147" t="s">
        <v>830</v>
      </c>
      <c r="Q4040" s="147">
        <v>201</v>
      </c>
      <c r="R4040" s="147"/>
      <c r="S4040" s="147" t="s">
        <v>3496</v>
      </c>
      <c r="T4040" s="147">
        <v>10</v>
      </c>
      <c r="U4040" s="147" t="s">
        <v>3497</v>
      </c>
      <c r="V4040" s="147" t="s">
        <v>3457</v>
      </c>
    </row>
    <row r="4041" spans="16:22" x14ac:dyDescent="0.25">
      <c r="P4041" s="147" t="s">
        <v>830</v>
      </c>
      <c r="Q4041" s="147">
        <v>201</v>
      </c>
      <c r="R4041" s="147"/>
      <c r="S4041" s="147" t="s">
        <v>3498</v>
      </c>
      <c r="T4041" s="147">
        <v>130</v>
      </c>
      <c r="U4041" s="147" t="s">
        <v>3499</v>
      </c>
      <c r="V4041" s="147" t="s">
        <v>3457</v>
      </c>
    </row>
    <row r="4042" spans="16:22" x14ac:dyDescent="0.25">
      <c r="P4042" s="147" t="s">
        <v>830</v>
      </c>
      <c r="Q4042" s="147">
        <v>201</v>
      </c>
      <c r="R4042" s="147"/>
      <c r="S4042" s="147" t="s">
        <v>3500</v>
      </c>
      <c r="T4042" s="147">
        <v>10</v>
      </c>
      <c r="U4042" s="147" t="s">
        <v>3501</v>
      </c>
      <c r="V4042" s="147" t="s">
        <v>3457</v>
      </c>
    </row>
    <row r="4043" spans="16:22" x14ac:dyDescent="0.25">
      <c r="P4043" s="147" t="s">
        <v>830</v>
      </c>
      <c r="Q4043" s="147">
        <v>201</v>
      </c>
      <c r="R4043" s="147"/>
      <c r="S4043" s="147" t="s">
        <v>3502</v>
      </c>
      <c r="T4043" s="147">
        <v>43</v>
      </c>
      <c r="U4043" s="147" t="s">
        <v>3503</v>
      </c>
      <c r="V4043" s="147" t="s">
        <v>3457</v>
      </c>
    </row>
    <row r="4044" spans="16:22" x14ac:dyDescent="0.25">
      <c r="P4044" s="147" t="s">
        <v>830</v>
      </c>
      <c r="Q4044" s="147">
        <v>201</v>
      </c>
      <c r="R4044" s="147"/>
      <c r="S4044" s="147" t="s">
        <v>3504</v>
      </c>
      <c r="T4044" s="147">
        <v>10</v>
      </c>
      <c r="U4044" s="147" t="s">
        <v>3505</v>
      </c>
      <c r="V4044" s="147" t="s">
        <v>3457</v>
      </c>
    </row>
    <row r="4045" spans="16:22" x14ac:dyDescent="0.25">
      <c r="P4045" s="147" t="s">
        <v>830</v>
      </c>
      <c r="Q4045" s="147">
        <v>201</v>
      </c>
      <c r="R4045" s="147"/>
      <c r="S4045" s="147" t="s">
        <v>3506</v>
      </c>
      <c r="T4045" s="147">
        <v>100</v>
      </c>
      <c r="U4045" s="147" t="s">
        <v>3507</v>
      </c>
      <c r="V4045" s="147" t="s">
        <v>3457</v>
      </c>
    </row>
    <row r="4046" spans="16:22" x14ac:dyDescent="0.25">
      <c r="P4046" s="147" t="s">
        <v>830</v>
      </c>
      <c r="Q4046" s="147">
        <v>201</v>
      </c>
      <c r="R4046" s="147"/>
      <c r="S4046" s="147" t="s">
        <v>3508</v>
      </c>
      <c r="T4046" s="147">
        <v>33</v>
      </c>
      <c r="U4046" s="147" t="s">
        <v>3509</v>
      </c>
      <c r="V4046" s="147" t="s">
        <v>3457</v>
      </c>
    </row>
    <row r="4047" spans="16:22" x14ac:dyDescent="0.25">
      <c r="P4047" s="147" t="s">
        <v>830</v>
      </c>
      <c r="Q4047" s="147">
        <v>201</v>
      </c>
      <c r="R4047" s="147"/>
      <c r="S4047" s="147" t="s">
        <v>3510</v>
      </c>
      <c r="T4047" s="147">
        <v>32</v>
      </c>
      <c r="U4047" s="147" t="s">
        <v>3511</v>
      </c>
      <c r="V4047" s="147" t="s">
        <v>3457</v>
      </c>
    </row>
    <row r="4048" spans="16:22" x14ac:dyDescent="0.25">
      <c r="P4048" s="147" t="s">
        <v>830</v>
      </c>
      <c r="Q4048" s="147">
        <v>201</v>
      </c>
      <c r="R4048" s="147"/>
      <c r="S4048" s="147" t="s">
        <v>3512</v>
      </c>
      <c r="T4048" s="147">
        <v>38</v>
      </c>
      <c r="U4048" s="147" t="s">
        <v>3513</v>
      </c>
      <c r="V4048" s="147" t="s">
        <v>3457</v>
      </c>
    </row>
    <row r="4049" spans="16:22" x14ac:dyDescent="0.25">
      <c r="P4049" s="147" t="s">
        <v>830</v>
      </c>
      <c r="Q4049" s="147">
        <v>201</v>
      </c>
      <c r="R4049" s="147"/>
      <c r="S4049" s="147" t="s">
        <v>3514</v>
      </c>
      <c r="T4049" s="147">
        <v>62</v>
      </c>
      <c r="U4049" s="147" t="s">
        <v>3515</v>
      </c>
      <c r="V4049" s="147" t="s">
        <v>3457</v>
      </c>
    </row>
    <row r="4050" spans="16:22" x14ac:dyDescent="0.25">
      <c r="P4050" s="147" t="s">
        <v>830</v>
      </c>
      <c r="Q4050" s="147">
        <v>201</v>
      </c>
      <c r="R4050" s="147"/>
      <c r="S4050" s="147" t="s">
        <v>3516</v>
      </c>
      <c r="T4050" s="147">
        <v>20</v>
      </c>
      <c r="U4050" s="147" t="s">
        <v>3517</v>
      </c>
      <c r="V4050" s="147" t="s">
        <v>3457</v>
      </c>
    </row>
    <row r="4051" spans="16:22" x14ac:dyDescent="0.25">
      <c r="P4051" s="147" t="s">
        <v>830</v>
      </c>
      <c r="Q4051" s="147">
        <v>201</v>
      </c>
      <c r="R4051" s="147"/>
      <c r="S4051" s="147" t="s">
        <v>3518</v>
      </c>
      <c r="T4051" s="147">
        <v>21</v>
      </c>
      <c r="U4051" s="147" t="s">
        <v>3519</v>
      </c>
      <c r="V4051" s="147" t="s">
        <v>3457</v>
      </c>
    </row>
    <row r="4052" spans="16:22" x14ac:dyDescent="0.25">
      <c r="P4052" s="147" t="s">
        <v>830</v>
      </c>
      <c r="Q4052" s="147">
        <v>201</v>
      </c>
      <c r="R4052" s="147"/>
      <c r="S4052" s="147" t="s">
        <v>3520</v>
      </c>
      <c r="T4052" s="147">
        <v>100</v>
      </c>
      <c r="U4052" s="147" t="s">
        <v>3521</v>
      </c>
      <c r="V4052" s="147" t="s">
        <v>3457</v>
      </c>
    </row>
    <row r="4053" spans="16:22" x14ac:dyDescent="0.25">
      <c r="P4053" s="147" t="s">
        <v>830</v>
      </c>
      <c r="Q4053" s="147">
        <v>201</v>
      </c>
      <c r="R4053" s="147"/>
      <c r="S4053" s="147" t="s">
        <v>3522</v>
      </c>
      <c r="T4053" s="147">
        <v>270</v>
      </c>
      <c r="U4053" s="147" t="s">
        <v>3523</v>
      </c>
      <c r="V4053" s="147" t="s">
        <v>3457</v>
      </c>
    </row>
    <row r="4054" spans="16:22" x14ac:dyDescent="0.25">
      <c r="P4054" s="147" t="s">
        <v>830</v>
      </c>
      <c r="Q4054" s="147">
        <v>201</v>
      </c>
      <c r="R4054" s="147"/>
      <c r="S4054" s="147" t="s">
        <v>3524</v>
      </c>
      <c r="T4054" s="147">
        <v>42</v>
      </c>
      <c r="U4054" s="147" t="s">
        <v>3525</v>
      </c>
      <c r="V4054" s="147" t="s">
        <v>3457</v>
      </c>
    </row>
    <row r="4055" spans="16:22" x14ac:dyDescent="0.25">
      <c r="P4055" s="147" t="s">
        <v>830</v>
      </c>
      <c r="Q4055" s="147">
        <v>201</v>
      </c>
      <c r="R4055" s="147"/>
      <c r="S4055" s="147" t="s">
        <v>3526</v>
      </c>
      <c r="T4055" s="147">
        <v>55</v>
      </c>
      <c r="U4055" s="147" t="s">
        <v>3527</v>
      </c>
      <c r="V4055" s="147" t="s">
        <v>3457</v>
      </c>
    </row>
    <row r="4056" spans="16:22" x14ac:dyDescent="0.25">
      <c r="P4056" s="147" t="s">
        <v>830</v>
      </c>
      <c r="Q4056" s="147">
        <v>201</v>
      </c>
      <c r="R4056" s="147"/>
      <c r="S4056" s="147" t="s">
        <v>3528</v>
      </c>
      <c r="T4056" s="147">
        <v>49</v>
      </c>
      <c r="U4056" s="147" t="s">
        <v>3529</v>
      </c>
      <c r="V4056" s="147" t="s">
        <v>3457</v>
      </c>
    </row>
    <row r="4057" spans="16:22" x14ac:dyDescent="0.25">
      <c r="P4057" s="147" t="s">
        <v>830</v>
      </c>
      <c r="Q4057" s="147">
        <v>201</v>
      </c>
      <c r="R4057" s="147"/>
      <c r="S4057" s="147" t="s">
        <v>3530</v>
      </c>
      <c r="T4057" s="147">
        <v>65</v>
      </c>
      <c r="U4057" s="147" t="s">
        <v>3531</v>
      </c>
      <c r="V4057" s="147" t="s">
        <v>3457</v>
      </c>
    </row>
    <row r="4058" spans="16:22" x14ac:dyDescent="0.25">
      <c r="P4058" s="147" t="s">
        <v>830</v>
      </c>
      <c r="Q4058" s="147">
        <v>201</v>
      </c>
      <c r="R4058" s="147"/>
      <c r="S4058" s="147" t="s">
        <v>3532</v>
      </c>
      <c r="T4058" s="147">
        <v>436</v>
      </c>
      <c r="U4058" s="147" t="s">
        <v>3533</v>
      </c>
      <c r="V4058" s="147" t="s">
        <v>3457</v>
      </c>
    </row>
    <row r="4059" spans="16:22" x14ac:dyDescent="0.25">
      <c r="P4059" s="147" t="s">
        <v>830</v>
      </c>
      <c r="Q4059" s="147">
        <v>201</v>
      </c>
      <c r="R4059" s="147"/>
      <c r="S4059" s="147" t="s">
        <v>3534</v>
      </c>
      <c r="T4059" s="147">
        <v>238</v>
      </c>
      <c r="U4059" s="147" t="s">
        <v>3535</v>
      </c>
      <c r="V4059" s="147" t="s">
        <v>3457</v>
      </c>
    </row>
    <row r="4060" spans="16:22" x14ac:dyDescent="0.25">
      <c r="P4060" s="147" t="s">
        <v>830</v>
      </c>
      <c r="Q4060" s="147">
        <v>201</v>
      </c>
      <c r="R4060" s="147"/>
      <c r="S4060" s="147" t="s">
        <v>3536</v>
      </c>
      <c r="T4060" s="147">
        <v>87</v>
      </c>
      <c r="U4060" s="147" t="s">
        <v>3537</v>
      </c>
      <c r="V4060" s="147" t="s">
        <v>3457</v>
      </c>
    </row>
    <row r="4061" spans="16:22" x14ac:dyDescent="0.25">
      <c r="P4061" s="147" t="s">
        <v>830</v>
      </c>
      <c r="Q4061" s="147">
        <v>201</v>
      </c>
      <c r="R4061" s="147"/>
      <c r="S4061" s="147" t="s">
        <v>3538</v>
      </c>
      <c r="T4061" s="147">
        <v>527</v>
      </c>
      <c r="U4061" s="147" t="s">
        <v>3539</v>
      </c>
      <c r="V4061" s="147" t="s">
        <v>3457</v>
      </c>
    </row>
    <row r="4062" spans="16:22" x14ac:dyDescent="0.25">
      <c r="P4062" s="147" t="s">
        <v>830</v>
      </c>
      <c r="Q4062" s="147">
        <v>201</v>
      </c>
      <c r="R4062" s="147"/>
      <c r="S4062" s="147" t="s">
        <v>3540</v>
      </c>
      <c r="T4062" s="147">
        <v>27</v>
      </c>
      <c r="U4062" s="147" t="s">
        <v>3541</v>
      </c>
      <c r="V4062" s="147" t="s">
        <v>3457</v>
      </c>
    </row>
    <row r="4063" spans="16:22" x14ac:dyDescent="0.25">
      <c r="P4063" s="147" t="s">
        <v>830</v>
      </c>
      <c r="Q4063" s="147">
        <v>201</v>
      </c>
      <c r="R4063" s="147"/>
      <c r="S4063" s="147" t="s">
        <v>3542</v>
      </c>
      <c r="T4063" s="147">
        <v>39</v>
      </c>
      <c r="U4063" s="147" t="s">
        <v>3543</v>
      </c>
      <c r="V4063" s="147" t="s">
        <v>3457</v>
      </c>
    </row>
    <row r="4064" spans="16:22" x14ac:dyDescent="0.25">
      <c r="P4064" s="147" t="s">
        <v>830</v>
      </c>
      <c r="Q4064" s="147">
        <v>201</v>
      </c>
      <c r="R4064" s="147"/>
      <c r="S4064" s="147" t="s">
        <v>3544</v>
      </c>
      <c r="T4064" s="147">
        <v>70</v>
      </c>
      <c r="U4064" s="147" t="s">
        <v>3545</v>
      </c>
      <c r="V4064" s="147" t="s">
        <v>3457</v>
      </c>
    </row>
    <row r="4065" spans="16:22" x14ac:dyDescent="0.25">
      <c r="P4065" s="147" t="s">
        <v>830</v>
      </c>
      <c r="Q4065" s="147">
        <v>201</v>
      </c>
      <c r="R4065" s="147"/>
      <c r="S4065" s="147" t="s">
        <v>3546</v>
      </c>
      <c r="T4065" s="147">
        <v>145</v>
      </c>
      <c r="U4065" s="147" t="s">
        <v>3547</v>
      </c>
      <c r="V4065" s="147" t="s">
        <v>3457</v>
      </c>
    </row>
    <row r="4066" spans="16:22" x14ac:dyDescent="0.25">
      <c r="P4066" s="147" t="s">
        <v>830</v>
      </c>
      <c r="Q4066" s="147">
        <v>201</v>
      </c>
      <c r="R4066" s="147"/>
      <c r="S4066" s="147" t="s">
        <v>3548</v>
      </c>
      <c r="T4066" s="147">
        <v>120</v>
      </c>
      <c r="U4066" s="147" t="s">
        <v>3549</v>
      </c>
      <c r="V4066" s="147" t="s">
        <v>3457</v>
      </c>
    </row>
    <row r="4067" spans="16:22" x14ac:dyDescent="0.25">
      <c r="P4067" s="147" t="s">
        <v>830</v>
      </c>
      <c r="Q4067" s="147">
        <v>200</v>
      </c>
      <c r="R4067" s="147"/>
      <c r="S4067" s="147" t="s">
        <v>1488</v>
      </c>
      <c r="T4067" s="147">
        <v>0</v>
      </c>
      <c r="U4067" s="147" t="s">
        <v>1489</v>
      </c>
      <c r="V4067" s="147" t="s">
        <v>3442</v>
      </c>
    </row>
    <row r="4068" spans="16:22" x14ac:dyDescent="0.25">
      <c r="P4068" s="147" t="s">
        <v>830</v>
      </c>
      <c r="Q4068" s="147">
        <v>200</v>
      </c>
      <c r="R4068" s="147"/>
      <c r="S4068" s="147" t="s">
        <v>3150</v>
      </c>
      <c r="T4068" s="147">
        <v>0</v>
      </c>
      <c r="U4068" s="147" t="s">
        <v>3151</v>
      </c>
      <c r="V4068" s="147" t="s">
        <v>3442</v>
      </c>
    </row>
    <row r="4069" spans="16:22" x14ac:dyDescent="0.25">
      <c r="P4069" s="147" t="s">
        <v>830</v>
      </c>
      <c r="Q4069" s="147">
        <v>200</v>
      </c>
      <c r="R4069" s="147"/>
      <c r="S4069" s="147" t="s">
        <v>1492</v>
      </c>
      <c r="T4069" s="147">
        <v>0</v>
      </c>
      <c r="U4069" s="147" t="s">
        <v>1493</v>
      </c>
      <c r="V4069" s="147" t="s">
        <v>3442</v>
      </c>
    </row>
    <row r="4070" spans="16:22" x14ac:dyDescent="0.25">
      <c r="P4070" s="147" t="s">
        <v>830</v>
      </c>
      <c r="Q4070" s="147">
        <v>200</v>
      </c>
      <c r="R4070" s="147"/>
      <c r="S4070" s="147" t="s">
        <v>2857</v>
      </c>
      <c r="T4070" s="147">
        <v>0</v>
      </c>
      <c r="U4070" s="147" t="s">
        <v>2858</v>
      </c>
      <c r="V4070" s="147" t="s">
        <v>3442</v>
      </c>
    </row>
    <row r="4071" spans="16:22" x14ac:dyDescent="0.25">
      <c r="P4071" s="147" t="s">
        <v>830</v>
      </c>
      <c r="Q4071" s="147">
        <v>200</v>
      </c>
      <c r="R4071" s="147"/>
      <c r="S4071" s="147" t="s">
        <v>1496</v>
      </c>
      <c r="T4071" s="147">
        <v>0</v>
      </c>
      <c r="U4071" s="147" t="s">
        <v>1497</v>
      </c>
      <c r="V4071" s="147" t="s">
        <v>3442</v>
      </c>
    </row>
    <row r="4072" spans="16:22" x14ac:dyDescent="0.25">
      <c r="P4072" s="147" t="s">
        <v>830</v>
      </c>
      <c r="Q4072" s="147">
        <v>200</v>
      </c>
      <c r="R4072" s="147"/>
      <c r="S4072" s="147" t="s">
        <v>1498</v>
      </c>
      <c r="T4072" s="147">
        <v>0</v>
      </c>
      <c r="U4072" s="147" t="s">
        <v>1499</v>
      </c>
      <c r="V4072" s="147" t="s">
        <v>3442</v>
      </c>
    </row>
    <row r="4073" spans="16:22" x14ac:dyDescent="0.25">
      <c r="P4073" s="147" t="s">
        <v>830</v>
      </c>
      <c r="Q4073" s="147">
        <v>200</v>
      </c>
      <c r="R4073" s="147"/>
      <c r="S4073" s="147" t="s">
        <v>3152</v>
      </c>
      <c r="T4073" s="147">
        <v>0</v>
      </c>
      <c r="U4073" s="147" t="s">
        <v>3153</v>
      </c>
      <c r="V4073" s="147" t="s">
        <v>3442</v>
      </c>
    </row>
    <row r="4074" spans="16:22" x14ac:dyDescent="0.25">
      <c r="P4074" s="147" t="s">
        <v>830</v>
      </c>
      <c r="Q4074" s="147">
        <v>200</v>
      </c>
      <c r="R4074" s="147"/>
      <c r="S4074" s="147" t="s">
        <v>1504</v>
      </c>
      <c r="T4074" s="147">
        <v>0</v>
      </c>
      <c r="U4074" s="147" t="s">
        <v>1505</v>
      </c>
      <c r="V4074" s="147" t="s">
        <v>3442</v>
      </c>
    </row>
    <row r="4075" spans="16:22" x14ac:dyDescent="0.25">
      <c r="P4075" s="147" t="s">
        <v>830</v>
      </c>
      <c r="Q4075" s="147">
        <v>200</v>
      </c>
      <c r="R4075" s="147"/>
      <c r="S4075" s="147" t="s">
        <v>1508</v>
      </c>
      <c r="T4075" s="147">
        <v>0</v>
      </c>
      <c r="U4075" s="147" t="s">
        <v>1509</v>
      </c>
      <c r="V4075" s="147" t="s">
        <v>3442</v>
      </c>
    </row>
    <row r="4076" spans="16:22" x14ac:dyDescent="0.25">
      <c r="P4076" s="147" t="s">
        <v>830</v>
      </c>
      <c r="Q4076" s="147">
        <v>200</v>
      </c>
      <c r="R4076" s="147"/>
      <c r="S4076" s="147" t="s">
        <v>3346</v>
      </c>
      <c r="T4076" s="147">
        <v>0</v>
      </c>
      <c r="U4076" s="147" t="s">
        <v>3347</v>
      </c>
      <c r="V4076" s="147" t="s">
        <v>3442</v>
      </c>
    </row>
    <row r="4077" spans="16:22" x14ac:dyDescent="0.25">
      <c r="P4077" s="147" t="s">
        <v>830</v>
      </c>
      <c r="Q4077" s="147">
        <v>200</v>
      </c>
      <c r="R4077" s="147"/>
      <c r="S4077" s="147" t="s">
        <v>3550</v>
      </c>
      <c r="T4077" s="147">
        <v>0</v>
      </c>
      <c r="U4077" s="147" t="s">
        <v>3551</v>
      </c>
      <c r="V4077" s="147" t="s">
        <v>3442</v>
      </c>
    </row>
    <row r="4078" spans="16:22" x14ac:dyDescent="0.25">
      <c r="P4078" s="147" t="s">
        <v>830</v>
      </c>
      <c r="Q4078" s="147">
        <v>200</v>
      </c>
      <c r="R4078" s="147"/>
      <c r="S4078" s="147" t="s">
        <v>2859</v>
      </c>
      <c r="T4078" s="147">
        <v>0</v>
      </c>
      <c r="U4078" s="147" t="s">
        <v>2860</v>
      </c>
      <c r="V4078" s="147" t="s">
        <v>3442</v>
      </c>
    </row>
    <row r="4079" spans="16:22" x14ac:dyDescent="0.25">
      <c r="P4079" s="147" t="s">
        <v>830</v>
      </c>
      <c r="Q4079" s="147">
        <v>200</v>
      </c>
      <c r="R4079" s="147"/>
      <c r="S4079" s="147" t="s">
        <v>1510</v>
      </c>
      <c r="T4079" s="147">
        <v>0</v>
      </c>
      <c r="U4079" s="147" t="s">
        <v>1511</v>
      </c>
      <c r="V4079" s="147" t="s">
        <v>3442</v>
      </c>
    </row>
    <row r="4080" spans="16:22" x14ac:dyDescent="0.25">
      <c r="P4080" s="147" t="s">
        <v>830</v>
      </c>
      <c r="Q4080" s="147">
        <v>200</v>
      </c>
      <c r="R4080" s="147"/>
      <c r="S4080" s="147" t="s">
        <v>3348</v>
      </c>
      <c r="T4080" s="147">
        <v>0</v>
      </c>
      <c r="U4080" s="147" t="s">
        <v>3349</v>
      </c>
      <c r="V4080" s="147" t="s">
        <v>3442</v>
      </c>
    </row>
    <row r="4081" spans="16:22" x14ac:dyDescent="0.25">
      <c r="P4081" s="147" t="s">
        <v>830</v>
      </c>
      <c r="Q4081" s="147">
        <v>200</v>
      </c>
      <c r="R4081" s="147"/>
      <c r="S4081" s="147" t="s">
        <v>3158</v>
      </c>
      <c r="T4081" s="147">
        <v>0</v>
      </c>
      <c r="U4081" s="147" t="s">
        <v>3159</v>
      </c>
      <c r="V4081" s="147" t="s">
        <v>3442</v>
      </c>
    </row>
    <row r="4082" spans="16:22" x14ac:dyDescent="0.25">
      <c r="P4082" s="147" t="s">
        <v>830</v>
      </c>
      <c r="Q4082" s="147">
        <v>200</v>
      </c>
      <c r="R4082" s="147"/>
      <c r="S4082" s="147" t="s">
        <v>3162</v>
      </c>
      <c r="T4082" s="147">
        <v>0</v>
      </c>
      <c r="U4082" s="147" t="s">
        <v>3163</v>
      </c>
      <c r="V4082" s="147" t="s">
        <v>3442</v>
      </c>
    </row>
    <row r="4083" spans="16:22" x14ac:dyDescent="0.25">
      <c r="P4083" s="147" t="s">
        <v>830</v>
      </c>
      <c r="Q4083" s="147">
        <v>200</v>
      </c>
      <c r="R4083" s="147"/>
      <c r="S4083" s="147" t="s">
        <v>3164</v>
      </c>
      <c r="T4083" s="147">
        <v>0</v>
      </c>
      <c r="U4083" s="147" t="s">
        <v>3165</v>
      </c>
      <c r="V4083" s="147" t="s">
        <v>3442</v>
      </c>
    </row>
    <row r="4084" spans="16:22" x14ac:dyDescent="0.25">
      <c r="P4084" s="147" t="s">
        <v>830</v>
      </c>
      <c r="Q4084" s="147">
        <v>200</v>
      </c>
      <c r="R4084" s="147"/>
      <c r="S4084" s="147" t="s">
        <v>2620</v>
      </c>
      <c r="T4084" s="147">
        <v>0</v>
      </c>
      <c r="U4084" s="147" t="s">
        <v>2621</v>
      </c>
      <c r="V4084" s="147" t="s">
        <v>3442</v>
      </c>
    </row>
    <row r="4085" spans="16:22" x14ac:dyDescent="0.25">
      <c r="P4085" s="147" t="s">
        <v>830</v>
      </c>
      <c r="Q4085" s="147">
        <v>200</v>
      </c>
      <c r="R4085" s="147"/>
      <c r="S4085" s="147" t="s">
        <v>3552</v>
      </c>
      <c r="T4085" s="147">
        <v>0</v>
      </c>
      <c r="U4085" s="147" t="s">
        <v>3553</v>
      </c>
      <c r="V4085" s="147" t="s">
        <v>3442</v>
      </c>
    </row>
    <row r="4086" spans="16:22" x14ac:dyDescent="0.25">
      <c r="P4086" s="147" t="s">
        <v>830</v>
      </c>
      <c r="Q4086" s="147">
        <v>200</v>
      </c>
      <c r="R4086" s="147"/>
      <c r="S4086" s="147" t="s">
        <v>2622</v>
      </c>
      <c r="T4086" s="147">
        <v>0</v>
      </c>
      <c r="U4086" s="147" t="s">
        <v>2623</v>
      </c>
      <c r="V4086" s="147" t="s">
        <v>3442</v>
      </c>
    </row>
    <row r="4087" spans="16:22" x14ac:dyDescent="0.25">
      <c r="P4087" s="147" t="s">
        <v>830</v>
      </c>
      <c r="Q4087" s="147">
        <v>200</v>
      </c>
      <c r="R4087" s="147"/>
      <c r="S4087" s="147" t="s">
        <v>1518</v>
      </c>
      <c r="T4087" s="147">
        <v>0</v>
      </c>
      <c r="U4087" s="147" t="s">
        <v>1519</v>
      </c>
      <c r="V4087" s="147" t="s">
        <v>3442</v>
      </c>
    </row>
    <row r="4088" spans="16:22" x14ac:dyDescent="0.25">
      <c r="P4088" s="147" t="s">
        <v>830</v>
      </c>
      <c r="Q4088" s="147">
        <v>200</v>
      </c>
      <c r="R4088" s="147"/>
      <c r="S4088" s="147" t="s">
        <v>1524</v>
      </c>
      <c r="T4088" s="147">
        <v>0</v>
      </c>
      <c r="U4088" s="147" t="s">
        <v>1525</v>
      </c>
      <c r="V4088" s="147" t="s">
        <v>3442</v>
      </c>
    </row>
    <row r="4089" spans="16:22" x14ac:dyDescent="0.25">
      <c r="P4089" s="147" t="s">
        <v>830</v>
      </c>
      <c r="Q4089" s="147">
        <v>200</v>
      </c>
      <c r="R4089" s="147"/>
      <c r="S4089" s="147" t="s">
        <v>2626</v>
      </c>
      <c r="T4089" s="147">
        <v>0</v>
      </c>
      <c r="U4089" s="147" t="s">
        <v>2627</v>
      </c>
      <c r="V4089" s="147" t="s">
        <v>3442</v>
      </c>
    </row>
    <row r="4090" spans="16:22" x14ac:dyDescent="0.25">
      <c r="P4090" s="147" t="s">
        <v>830</v>
      </c>
      <c r="Q4090" s="147">
        <v>200</v>
      </c>
      <c r="R4090" s="147"/>
      <c r="S4090" s="147" t="s">
        <v>2630</v>
      </c>
      <c r="T4090" s="147">
        <v>0</v>
      </c>
      <c r="U4090" s="147" t="s">
        <v>2631</v>
      </c>
      <c r="V4090" s="147" t="s">
        <v>3442</v>
      </c>
    </row>
    <row r="4091" spans="16:22" x14ac:dyDescent="0.25">
      <c r="P4091" s="147" t="s">
        <v>830</v>
      </c>
      <c r="Q4091" s="147">
        <v>200</v>
      </c>
      <c r="R4091" s="147"/>
      <c r="S4091" s="147" t="s">
        <v>2632</v>
      </c>
      <c r="T4091" s="147">
        <v>0</v>
      </c>
      <c r="U4091" s="147" t="s">
        <v>2633</v>
      </c>
      <c r="V4091" s="147" t="s">
        <v>3442</v>
      </c>
    </row>
    <row r="4092" spans="16:22" x14ac:dyDescent="0.25">
      <c r="P4092" s="147" t="s">
        <v>830</v>
      </c>
      <c r="Q4092" s="147">
        <v>200</v>
      </c>
      <c r="R4092" s="147"/>
      <c r="S4092" s="147" t="s">
        <v>3350</v>
      </c>
      <c r="T4092" s="147">
        <v>0</v>
      </c>
      <c r="U4092" s="147" t="s">
        <v>3351</v>
      </c>
      <c r="V4092" s="147" t="s">
        <v>3442</v>
      </c>
    </row>
    <row r="4093" spans="16:22" x14ac:dyDescent="0.25">
      <c r="P4093" s="147" t="s">
        <v>830</v>
      </c>
      <c r="Q4093" s="147">
        <v>200</v>
      </c>
      <c r="R4093" s="147"/>
      <c r="S4093" s="147" t="s">
        <v>2636</v>
      </c>
      <c r="T4093" s="147">
        <v>0</v>
      </c>
      <c r="U4093" s="147" t="s">
        <v>2637</v>
      </c>
      <c r="V4093" s="147" t="s">
        <v>3442</v>
      </c>
    </row>
    <row r="4094" spans="16:22" x14ac:dyDescent="0.25">
      <c r="P4094" s="147" t="s">
        <v>830</v>
      </c>
      <c r="Q4094" s="147">
        <v>200</v>
      </c>
      <c r="R4094" s="147"/>
      <c r="S4094" s="147" t="s">
        <v>1538</v>
      </c>
      <c r="T4094" s="147">
        <v>0</v>
      </c>
      <c r="U4094" s="147" t="s">
        <v>1539</v>
      </c>
      <c r="V4094" s="147" t="s">
        <v>3442</v>
      </c>
    </row>
    <row r="4095" spans="16:22" x14ac:dyDescent="0.25">
      <c r="P4095" s="147" t="s">
        <v>830</v>
      </c>
      <c r="Q4095" s="147">
        <v>200</v>
      </c>
      <c r="R4095" s="147"/>
      <c r="S4095" s="147" t="s">
        <v>1540</v>
      </c>
      <c r="T4095" s="147">
        <v>0</v>
      </c>
      <c r="U4095" s="147" t="s">
        <v>1541</v>
      </c>
      <c r="V4095" s="147" t="s">
        <v>3442</v>
      </c>
    </row>
    <row r="4096" spans="16:22" x14ac:dyDescent="0.25">
      <c r="P4096" s="147" t="s">
        <v>830</v>
      </c>
      <c r="Q4096" s="147">
        <v>200</v>
      </c>
      <c r="R4096" s="147"/>
      <c r="S4096" s="147" t="s">
        <v>3172</v>
      </c>
      <c r="T4096" s="147">
        <v>0</v>
      </c>
      <c r="U4096" s="147" t="s">
        <v>3173</v>
      </c>
      <c r="V4096" s="147" t="s">
        <v>3442</v>
      </c>
    </row>
    <row r="4097" spans="16:22" x14ac:dyDescent="0.25">
      <c r="P4097" s="147" t="s">
        <v>830</v>
      </c>
      <c r="Q4097" s="147">
        <v>200</v>
      </c>
      <c r="R4097" s="147"/>
      <c r="S4097" s="147" t="s">
        <v>1544</v>
      </c>
      <c r="T4097" s="147">
        <v>0</v>
      </c>
      <c r="U4097" s="147" t="s">
        <v>1545</v>
      </c>
      <c r="V4097" s="147" t="s">
        <v>3442</v>
      </c>
    </row>
    <row r="4098" spans="16:22" x14ac:dyDescent="0.25">
      <c r="P4098" s="147" t="s">
        <v>830</v>
      </c>
      <c r="Q4098" s="147">
        <v>200</v>
      </c>
      <c r="R4098" s="147"/>
      <c r="S4098" s="147" t="s">
        <v>3352</v>
      </c>
      <c r="T4098" s="147">
        <v>0</v>
      </c>
      <c r="U4098" s="147" t="s">
        <v>3353</v>
      </c>
      <c r="V4098" s="147" t="s">
        <v>3442</v>
      </c>
    </row>
    <row r="4099" spans="16:22" x14ac:dyDescent="0.25">
      <c r="P4099" s="147" t="s">
        <v>830</v>
      </c>
      <c r="Q4099" s="147">
        <v>200</v>
      </c>
      <c r="R4099" s="147"/>
      <c r="S4099" s="147" t="s">
        <v>1548</v>
      </c>
      <c r="T4099" s="147">
        <v>0</v>
      </c>
      <c r="U4099" s="147" t="s">
        <v>1549</v>
      </c>
      <c r="V4099" s="147" t="s">
        <v>3442</v>
      </c>
    </row>
    <row r="4100" spans="16:22" x14ac:dyDescent="0.25">
      <c r="P4100" s="147" t="s">
        <v>830</v>
      </c>
      <c r="Q4100" s="147">
        <v>200</v>
      </c>
      <c r="R4100" s="147"/>
      <c r="S4100" s="147" t="s">
        <v>2345</v>
      </c>
      <c r="T4100" s="147">
        <v>0</v>
      </c>
      <c r="U4100" s="147" t="s">
        <v>2346</v>
      </c>
      <c r="V4100" s="147" t="s">
        <v>3442</v>
      </c>
    </row>
    <row r="4101" spans="16:22" x14ac:dyDescent="0.25">
      <c r="P4101" s="147" t="s">
        <v>830</v>
      </c>
      <c r="Q4101" s="147">
        <v>200</v>
      </c>
      <c r="R4101" s="147"/>
      <c r="S4101" s="147" t="s">
        <v>2644</v>
      </c>
      <c r="T4101" s="147">
        <v>0</v>
      </c>
      <c r="U4101" s="147" t="s">
        <v>2645</v>
      </c>
      <c r="V4101" s="147" t="s">
        <v>3442</v>
      </c>
    </row>
    <row r="4102" spans="16:22" x14ac:dyDescent="0.25">
      <c r="P4102" s="147" t="s">
        <v>830</v>
      </c>
      <c r="Q4102" s="147">
        <v>200</v>
      </c>
      <c r="R4102" s="147"/>
      <c r="S4102" s="147" t="s">
        <v>1552</v>
      </c>
      <c r="T4102" s="147">
        <v>0</v>
      </c>
      <c r="U4102" s="147" t="s">
        <v>1553</v>
      </c>
      <c r="V4102" s="147" t="s">
        <v>3442</v>
      </c>
    </row>
    <row r="4103" spans="16:22" x14ac:dyDescent="0.25">
      <c r="P4103" s="147" t="s">
        <v>830</v>
      </c>
      <c r="Q4103" s="147">
        <v>200</v>
      </c>
      <c r="R4103" s="147"/>
      <c r="S4103" s="147" t="s">
        <v>1558</v>
      </c>
      <c r="T4103" s="147">
        <v>0</v>
      </c>
      <c r="U4103" s="147" t="s">
        <v>1559</v>
      </c>
      <c r="V4103" s="147" t="s">
        <v>3442</v>
      </c>
    </row>
    <row r="4104" spans="16:22" x14ac:dyDescent="0.25">
      <c r="P4104" s="147" t="s">
        <v>830</v>
      </c>
      <c r="Q4104" s="147">
        <v>200</v>
      </c>
      <c r="R4104" s="147"/>
      <c r="S4104" s="147" t="s">
        <v>2869</v>
      </c>
      <c r="T4104" s="147">
        <v>0</v>
      </c>
      <c r="U4104" s="147" t="s">
        <v>2870</v>
      </c>
      <c r="V4104" s="147" t="s">
        <v>3442</v>
      </c>
    </row>
    <row r="4105" spans="16:22" x14ac:dyDescent="0.25">
      <c r="P4105" s="147" t="s">
        <v>830</v>
      </c>
      <c r="Q4105" s="147">
        <v>200</v>
      </c>
      <c r="R4105" s="147"/>
      <c r="S4105" s="147" t="s">
        <v>3176</v>
      </c>
      <c r="T4105" s="147">
        <v>0</v>
      </c>
      <c r="U4105" s="147" t="s">
        <v>3177</v>
      </c>
      <c r="V4105" s="147" t="s">
        <v>3442</v>
      </c>
    </row>
    <row r="4106" spans="16:22" x14ac:dyDescent="0.25">
      <c r="P4106" s="147" t="s">
        <v>830</v>
      </c>
      <c r="Q4106" s="147">
        <v>200</v>
      </c>
      <c r="R4106" s="147"/>
      <c r="S4106" s="147" t="s">
        <v>1560</v>
      </c>
      <c r="T4106" s="147">
        <v>0</v>
      </c>
      <c r="U4106" s="147" t="s">
        <v>1561</v>
      </c>
      <c r="V4106" s="147" t="s">
        <v>3442</v>
      </c>
    </row>
    <row r="4107" spans="16:22" x14ac:dyDescent="0.25">
      <c r="P4107" s="147" t="s">
        <v>830</v>
      </c>
      <c r="Q4107" s="147">
        <v>200</v>
      </c>
      <c r="R4107" s="147"/>
      <c r="S4107" s="147" t="s">
        <v>1562</v>
      </c>
      <c r="T4107" s="147">
        <v>0</v>
      </c>
      <c r="U4107" s="147" t="s">
        <v>1563</v>
      </c>
      <c r="V4107" s="147" t="s">
        <v>3442</v>
      </c>
    </row>
    <row r="4108" spans="16:22" x14ac:dyDescent="0.25">
      <c r="P4108" s="147" t="s">
        <v>830</v>
      </c>
      <c r="Q4108" s="147">
        <v>200</v>
      </c>
      <c r="R4108" s="147"/>
      <c r="S4108" s="147" t="s">
        <v>3356</v>
      </c>
      <c r="T4108" s="147">
        <v>0</v>
      </c>
      <c r="U4108" s="147" t="s">
        <v>3357</v>
      </c>
      <c r="V4108" s="147" t="s">
        <v>3442</v>
      </c>
    </row>
    <row r="4109" spans="16:22" x14ac:dyDescent="0.25">
      <c r="P4109" s="147" t="s">
        <v>830</v>
      </c>
      <c r="Q4109" s="147">
        <v>200</v>
      </c>
      <c r="R4109" s="147"/>
      <c r="S4109" s="147" t="s">
        <v>3178</v>
      </c>
      <c r="T4109" s="147">
        <v>0</v>
      </c>
      <c r="U4109" s="147" t="s">
        <v>3179</v>
      </c>
      <c r="V4109" s="147" t="s">
        <v>3442</v>
      </c>
    </row>
    <row r="4110" spans="16:22" x14ac:dyDescent="0.25">
      <c r="P4110" s="147" t="s">
        <v>830</v>
      </c>
      <c r="Q4110" s="147">
        <v>200</v>
      </c>
      <c r="R4110" s="147"/>
      <c r="S4110" s="147" t="s">
        <v>2351</v>
      </c>
      <c r="T4110" s="147">
        <v>0</v>
      </c>
      <c r="U4110" s="147" t="s">
        <v>2352</v>
      </c>
      <c r="V4110" s="147" t="s">
        <v>3442</v>
      </c>
    </row>
    <row r="4111" spans="16:22" x14ac:dyDescent="0.25">
      <c r="P4111" s="147" t="s">
        <v>830</v>
      </c>
      <c r="Q4111" s="147">
        <v>200</v>
      </c>
      <c r="R4111" s="147"/>
      <c r="S4111" s="147" t="s">
        <v>1564</v>
      </c>
      <c r="T4111" s="147">
        <v>0</v>
      </c>
      <c r="U4111" s="147" t="s">
        <v>1565</v>
      </c>
      <c r="V4111" s="147" t="s">
        <v>3442</v>
      </c>
    </row>
    <row r="4112" spans="16:22" x14ac:dyDescent="0.25">
      <c r="P4112" s="147" t="s">
        <v>830</v>
      </c>
      <c r="Q4112" s="147">
        <v>200</v>
      </c>
      <c r="R4112" s="147"/>
      <c r="S4112" s="147" t="s">
        <v>1566</v>
      </c>
      <c r="T4112" s="147">
        <v>0</v>
      </c>
      <c r="U4112" s="147" t="s">
        <v>1567</v>
      </c>
      <c r="V4112" s="147" t="s">
        <v>3442</v>
      </c>
    </row>
    <row r="4113" spans="16:22" x14ac:dyDescent="0.25">
      <c r="P4113" s="147" t="s">
        <v>830</v>
      </c>
      <c r="Q4113" s="147">
        <v>200</v>
      </c>
      <c r="R4113" s="147"/>
      <c r="S4113" s="147" t="s">
        <v>3358</v>
      </c>
      <c r="T4113" s="147">
        <v>0</v>
      </c>
      <c r="U4113" s="147" t="s">
        <v>3359</v>
      </c>
      <c r="V4113" s="147" t="s">
        <v>3442</v>
      </c>
    </row>
    <row r="4114" spans="16:22" x14ac:dyDescent="0.25">
      <c r="P4114" s="147" t="s">
        <v>830</v>
      </c>
      <c r="Q4114" s="147">
        <v>200</v>
      </c>
      <c r="R4114" s="147"/>
      <c r="S4114" s="147" t="s">
        <v>3180</v>
      </c>
      <c r="T4114" s="147">
        <v>0</v>
      </c>
      <c r="U4114" s="147" t="s">
        <v>3181</v>
      </c>
      <c r="V4114" s="147" t="s">
        <v>3442</v>
      </c>
    </row>
    <row r="4115" spans="16:22" x14ac:dyDescent="0.25">
      <c r="P4115" s="147" t="s">
        <v>830</v>
      </c>
      <c r="Q4115" s="147">
        <v>200</v>
      </c>
      <c r="R4115" s="147"/>
      <c r="S4115" s="147" t="s">
        <v>3360</v>
      </c>
      <c r="T4115" s="147">
        <v>0</v>
      </c>
      <c r="U4115" s="147" t="s">
        <v>3361</v>
      </c>
      <c r="V4115" s="147" t="s">
        <v>3442</v>
      </c>
    </row>
    <row r="4116" spans="16:22" x14ac:dyDescent="0.25">
      <c r="P4116" s="147" t="s">
        <v>830</v>
      </c>
      <c r="Q4116" s="147">
        <v>200</v>
      </c>
      <c r="R4116" s="147"/>
      <c r="S4116" s="147" t="s">
        <v>3182</v>
      </c>
      <c r="T4116" s="147">
        <v>0</v>
      </c>
      <c r="U4116" s="147" t="s">
        <v>3183</v>
      </c>
      <c r="V4116" s="147" t="s">
        <v>3442</v>
      </c>
    </row>
    <row r="4117" spans="16:22" x14ac:dyDescent="0.25">
      <c r="P4117" s="147" t="s">
        <v>830</v>
      </c>
      <c r="Q4117" s="147">
        <v>200</v>
      </c>
      <c r="R4117" s="147"/>
      <c r="S4117" s="147" t="s">
        <v>3362</v>
      </c>
      <c r="T4117" s="147">
        <v>0</v>
      </c>
      <c r="U4117" s="147" t="s">
        <v>3363</v>
      </c>
      <c r="V4117" s="147" t="s">
        <v>3442</v>
      </c>
    </row>
    <row r="4118" spans="16:22" x14ac:dyDescent="0.25">
      <c r="P4118" s="147" t="s">
        <v>830</v>
      </c>
      <c r="Q4118" s="147">
        <v>200</v>
      </c>
      <c r="R4118" s="147"/>
      <c r="S4118" s="147" t="s">
        <v>1572</v>
      </c>
      <c r="T4118" s="147">
        <v>0</v>
      </c>
      <c r="U4118" s="147" t="s">
        <v>1573</v>
      </c>
      <c r="V4118" s="147" t="s">
        <v>3442</v>
      </c>
    </row>
    <row r="4119" spans="16:22" x14ac:dyDescent="0.25">
      <c r="P4119" s="147" t="s">
        <v>830</v>
      </c>
      <c r="Q4119" s="147">
        <v>200</v>
      </c>
      <c r="R4119" s="147"/>
      <c r="S4119" s="147" t="s">
        <v>1576</v>
      </c>
      <c r="T4119" s="147">
        <v>0</v>
      </c>
      <c r="U4119" s="147" t="s">
        <v>1577</v>
      </c>
      <c r="V4119" s="147" t="s">
        <v>3442</v>
      </c>
    </row>
    <row r="4120" spans="16:22" x14ac:dyDescent="0.25">
      <c r="P4120" s="147" t="s">
        <v>830</v>
      </c>
      <c r="Q4120" s="147">
        <v>200</v>
      </c>
      <c r="R4120" s="147"/>
      <c r="S4120" s="147" t="s">
        <v>2353</v>
      </c>
      <c r="T4120" s="147">
        <v>0</v>
      </c>
      <c r="U4120" s="147" t="s">
        <v>2354</v>
      </c>
      <c r="V4120" s="147" t="s">
        <v>3442</v>
      </c>
    </row>
    <row r="4121" spans="16:22" x14ac:dyDescent="0.25">
      <c r="P4121" s="147" t="s">
        <v>830</v>
      </c>
      <c r="Q4121" s="147">
        <v>200</v>
      </c>
      <c r="R4121" s="147"/>
      <c r="S4121" s="147" t="s">
        <v>2877</v>
      </c>
      <c r="T4121" s="147">
        <v>0</v>
      </c>
      <c r="U4121" s="147" t="s">
        <v>2878</v>
      </c>
      <c r="V4121" s="147" t="s">
        <v>3442</v>
      </c>
    </row>
    <row r="4122" spans="16:22" x14ac:dyDescent="0.25">
      <c r="P4122" s="147" t="s">
        <v>830</v>
      </c>
      <c r="Q4122" s="147">
        <v>200</v>
      </c>
      <c r="R4122" s="147"/>
      <c r="S4122" s="147" t="s">
        <v>1596</v>
      </c>
      <c r="T4122" s="147">
        <v>0</v>
      </c>
      <c r="U4122" s="147" t="s">
        <v>1597</v>
      </c>
      <c r="V4122" s="147" t="s">
        <v>3442</v>
      </c>
    </row>
    <row r="4123" spans="16:22" x14ac:dyDescent="0.25">
      <c r="P4123" s="147" t="s">
        <v>830</v>
      </c>
      <c r="Q4123" s="147">
        <v>200</v>
      </c>
      <c r="R4123" s="147"/>
      <c r="S4123" s="147" t="s">
        <v>2885</v>
      </c>
      <c r="T4123" s="147">
        <v>0</v>
      </c>
      <c r="U4123" s="147" t="s">
        <v>2886</v>
      </c>
      <c r="V4123" s="147" t="s">
        <v>3442</v>
      </c>
    </row>
    <row r="4124" spans="16:22" x14ac:dyDescent="0.25">
      <c r="P4124" s="147" t="s">
        <v>830</v>
      </c>
      <c r="Q4124" s="147">
        <v>200</v>
      </c>
      <c r="R4124" s="147"/>
      <c r="S4124" s="147" t="s">
        <v>2361</v>
      </c>
      <c r="T4124" s="147">
        <v>0</v>
      </c>
      <c r="U4124" s="147" t="s">
        <v>2362</v>
      </c>
      <c r="V4124" s="147" t="s">
        <v>3442</v>
      </c>
    </row>
    <row r="4125" spans="16:22" x14ac:dyDescent="0.25">
      <c r="P4125" s="147" t="s">
        <v>830</v>
      </c>
      <c r="Q4125" s="147">
        <v>200</v>
      </c>
      <c r="R4125" s="147"/>
      <c r="S4125" s="147" t="s">
        <v>1616</v>
      </c>
      <c r="T4125" s="147">
        <v>0</v>
      </c>
      <c r="U4125" s="147" t="s">
        <v>1617</v>
      </c>
      <c r="V4125" s="147" t="s">
        <v>3442</v>
      </c>
    </row>
    <row r="4126" spans="16:22" x14ac:dyDescent="0.25">
      <c r="P4126" s="147" t="s">
        <v>830</v>
      </c>
      <c r="Q4126" s="147">
        <v>200</v>
      </c>
      <c r="R4126" s="147"/>
      <c r="S4126" s="147" t="s">
        <v>2363</v>
      </c>
      <c r="T4126" s="147">
        <v>0</v>
      </c>
      <c r="U4126" s="147" t="s">
        <v>2364</v>
      </c>
      <c r="V4126" s="147" t="s">
        <v>3442</v>
      </c>
    </row>
    <row r="4127" spans="16:22" x14ac:dyDescent="0.25">
      <c r="P4127" s="147" t="s">
        <v>830</v>
      </c>
      <c r="Q4127" s="147">
        <v>200</v>
      </c>
      <c r="R4127" s="147"/>
      <c r="S4127" s="147" t="s">
        <v>2893</v>
      </c>
      <c r="T4127" s="147">
        <v>0</v>
      </c>
      <c r="U4127" s="147" t="s">
        <v>2894</v>
      </c>
      <c r="V4127" s="147" t="s">
        <v>3442</v>
      </c>
    </row>
    <row r="4128" spans="16:22" x14ac:dyDescent="0.25">
      <c r="P4128" s="147" t="s">
        <v>830</v>
      </c>
      <c r="Q4128" s="147">
        <v>200</v>
      </c>
      <c r="R4128" s="147"/>
      <c r="S4128" s="147" t="s">
        <v>1628</v>
      </c>
      <c r="T4128" s="147">
        <v>0</v>
      </c>
      <c r="U4128" s="147" t="s">
        <v>1629</v>
      </c>
      <c r="V4128" s="147" t="s">
        <v>3442</v>
      </c>
    </row>
    <row r="4129" spans="16:22" x14ac:dyDescent="0.25">
      <c r="P4129" s="147" t="s">
        <v>830</v>
      </c>
      <c r="Q4129" s="147">
        <v>200</v>
      </c>
      <c r="R4129" s="147"/>
      <c r="S4129" s="147" t="s">
        <v>2662</v>
      </c>
      <c r="T4129" s="147">
        <v>0</v>
      </c>
      <c r="U4129" s="147" t="s">
        <v>2663</v>
      </c>
      <c r="V4129" s="147" t="s">
        <v>3442</v>
      </c>
    </row>
    <row r="4130" spans="16:22" x14ac:dyDescent="0.25">
      <c r="P4130" s="147" t="s">
        <v>830</v>
      </c>
      <c r="Q4130" s="147">
        <v>200</v>
      </c>
      <c r="R4130" s="147"/>
      <c r="S4130" s="147" t="s">
        <v>1636</v>
      </c>
      <c r="T4130" s="147">
        <v>0</v>
      </c>
      <c r="U4130" s="147" t="s">
        <v>1637</v>
      </c>
      <c r="V4130" s="147" t="s">
        <v>3442</v>
      </c>
    </row>
    <row r="4131" spans="16:22" x14ac:dyDescent="0.25">
      <c r="P4131" s="147" t="s">
        <v>830</v>
      </c>
      <c r="Q4131" s="147">
        <v>200</v>
      </c>
      <c r="R4131" s="147"/>
      <c r="S4131" s="147" t="s">
        <v>2664</v>
      </c>
      <c r="T4131" s="147">
        <v>0</v>
      </c>
      <c r="U4131" s="147" t="s">
        <v>2665</v>
      </c>
      <c r="V4131" s="147" t="s">
        <v>3442</v>
      </c>
    </row>
    <row r="4132" spans="16:22" x14ac:dyDescent="0.25">
      <c r="P4132" s="147" t="s">
        <v>830</v>
      </c>
      <c r="Q4132" s="147">
        <v>200</v>
      </c>
      <c r="R4132" s="147"/>
      <c r="S4132" s="147" t="s">
        <v>1654</v>
      </c>
      <c r="T4132" s="147">
        <v>0</v>
      </c>
      <c r="U4132" s="147" t="s">
        <v>1655</v>
      </c>
      <c r="V4132" s="147" t="s">
        <v>3442</v>
      </c>
    </row>
    <row r="4133" spans="16:22" x14ac:dyDescent="0.25">
      <c r="P4133" s="147" t="s">
        <v>830</v>
      </c>
      <c r="Q4133" s="147">
        <v>200</v>
      </c>
      <c r="R4133" s="147"/>
      <c r="S4133" s="147" t="s">
        <v>1658</v>
      </c>
      <c r="T4133" s="147">
        <v>0</v>
      </c>
      <c r="U4133" s="147" t="s">
        <v>1659</v>
      </c>
      <c r="V4133" s="147" t="s">
        <v>3442</v>
      </c>
    </row>
    <row r="4134" spans="16:22" x14ac:dyDescent="0.25">
      <c r="P4134" s="147" t="s">
        <v>830</v>
      </c>
      <c r="Q4134" s="147">
        <v>200</v>
      </c>
      <c r="R4134" s="147"/>
      <c r="S4134" s="147" t="s">
        <v>3554</v>
      </c>
      <c r="T4134" s="147">
        <v>0</v>
      </c>
      <c r="U4134" s="147" t="s">
        <v>3555</v>
      </c>
      <c r="V4134" s="147" t="s">
        <v>3442</v>
      </c>
    </row>
    <row r="4135" spans="16:22" x14ac:dyDescent="0.25">
      <c r="P4135" s="147" t="s">
        <v>830</v>
      </c>
      <c r="Q4135" s="147">
        <v>200</v>
      </c>
      <c r="R4135" s="147"/>
      <c r="S4135" s="147" t="s">
        <v>3198</v>
      </c>
      <c r="T4135" s="147">
        <v>0</v>
      </c>
      <c r="U4135" s="147" t="s">
        <v>3199</v>
      </c>
      <c r="V4135" s="147" t="s">
        <v>3442</v>
      </c>
    </row>
    <row r="4136" spans="16:22" x14ac:dyDescent="0.25">
      <c r="P4136" s="147" t="s">
        <v>830</v>
      </c>
      <c r="Q4136" s="147">
        <v>200</v>
      </c>
      <c r="R4136" s="147"/>
      <c r="S4136" s="147" t="s">
        <v>1670</v>
      </c>
      <c r="T4136" s="147">
        <v>0</v>
      </c>
      <c r="U4136" s="147" t="s">
        <v>1671</v>
      </c>
      <c r="V4136" s="147" t="s">
        <v>3442</v>
      </c>
    </row>
    <row r="4137" spans="16:22" x14ac:dyDescent="0.25">
      <c r="P4137" s="147" t="s">
        <v>830</v>
      </c>
      <c r="Q4137" s="147">
        <v>200</v>
      </c>
      <c r="R4137" s="147"/>
      <c r="S4137" s="147" t="s">
        <v>1674</v>
      </c>
      <c r="T4137" s="147">
        <v>0</v>
      </c>
      <c r="U4137" s="147" t="s">
        <v>1675</v>
      </c>
      <c r="V4137" s="147" t="s">
        <v>3442</v>
      </c>
    </row>
    <row r="4138" spans="16:22" x14ac:dyDescent="0.25">
      <c r="P4138" s="147" t="s">
        <v>830</v>
      </c>
      <c r="Q4138" s="147">
        <v>200</v>
      </c>
      <c r="R4138" s="147"/>
      <c r="S4138" s="147" t="s">
        <v>1676</v>
      </c>
      <c r="T4138" s="147">
        <v>0</v>
      </c>
      <c r="U4138" s="147" t="s">
        <v>1677</v>
      </c>
      <c r="V4138" s="147" t="s">
        <v>3442</v>
      </c>
    </row>
    <row r="4139" spans="16:22" x14ac:dyDescent="0.25">
      <c r="P4139" s="147" t="s">
        <v>830</v>
      </c>
      <c r="Q4139" s="147">
        <v>200</v>
      </c>
      <c r="R4139" s="147"/>
      <c r="S4139" s="147" t="s">
        <v>1680</v>
      </c>
      <c r="T4139" s="147">
        <v>0</v>
      </c>
      <c r="U4139" s="147" t="s">
        <v>1681</v>
      </c>
      <c r="V4139" s="147" t="s">
        <v>3442</v>
      </c>
    </row>
    <row r="4140" spans="16:22" x14ac:dyDescent="0.25">
      <c r="P4140" s="147" t="s">
        <v>830</v>
      </c>
      <c r="Q4140" s="147">
        <v>200</v>
      </c>
      <c r="R4140" s="147"/>
      <c r="S4140" s="147" t="s">
        <v>1682</v>
      </c>
      <c r="T4140" s="147">
        <v>0</v>
      </c>
      <c r="U4140" s="147" t="s">
        <v>1683</v>
      </c>
      <c r="V4140" s="147" t="s">
        <v>3442</v>
      </c>
    </row>
    <row r="4141" spans="16:22" x14ac:dyDescent="0.25">
      <c r="P4141" s="147" t="s">
        <v>830</v>
      </c>
      <c r="Q4141" s="147">
        <v>200</v>
      </c>
      <c r="R4141" s="147"/>
      <c r="S4141" s="147" t="s">
        <v>1710</v>
      </c>
      <c r="T4141" s="147">
        <v>0</v>
      </c>
      <c r="U4141" s="147" t="s">
        <v>1711</v>
      </c>
      <c r="V4141" s="147" t="s">
        <v>3442</v>
      </c>
    </row>
    <row r="4142" spans="16:22" x14ac:dyDescent="0.25">
      <c r="P4142" s="147" t="s">
        <v>830</v>
      </c>
      <c r="Q4142" s="147">
        <v>200</v>
      </c>
      <c r="R4142" s="147"/>
      <c r="S4142" s="147" t="s">
        <v>3556</v>
      </c>
      <c r="T4142" s="147">
        <v>0</v>
      </c>
      <c r="U4142" s="147" t="s">
        <v>3557</v>
      </c>
      <c r="V4142" s="147" t="s">
        <v>3442</v>
      </c>
    </row>
    <row r="4143" spans="16:22" x14ac:dyDescent="0.25">
      <c r="P4143" s="147" t="s">
        <v>830</v>
      </c>
      <c r="Q4143" s="147">
        <v>200</v>
      </c>
      <c r="R4143" s="147"/>
      <c r="S4143" s="147" t="s">
        <v>3202</v>
      </c>
      <c r="T4143" s="147">
        <v>0</v>
      </c>
      <c r="U4143" s="147" t="s">
        <v>3203</v>
      </c>
      <c r="V4143" s="147" t="s">
        <v>3442</v>
      </c>
    </row>
    <row r="4144" spans="16:22" x14ac:dyDescent="0.25">
      <c r="P4144" s="147" t="s">
        <v>830</v>
      </c>
      <c r="Q4144" s="147">
        <v>200</v>
      </c>
      <c r="R4144" s="147"/>
      <c r="S4144" s="147" t="s">
        <v>2385</v>
      </c>
      <c r="T4144" s="147">
        <v>0</v>
      </c>
      <c r="U4144" s="147" t="s">
        <v>2386</v>
      </c>
      <c r="V4144" s="147" t="s">
        <v>3442</v>
      </c>
    </row>
    <row r="4145" spans="16:22" x14ac:dyDescent="0.25">
      <c r="P4145" s="147" t="s">
        <v>830</v>
      </c>
      <c r="Q4145" s="147">
        <v>200</v>
      </c>
      <c r="R4145" s="147"/>
      <c r="S4145" s="147" t="s">
        <v>2901</v>
      </c>
      <c r="T4145" s="147">
        <v>0</v>
      </c>
      <c r="U4145" s="147" t="s">
        <v>2902</v>
      </c>
      <c r="V4145" s="147" t="s">
        <v>3442</v>
      </c>
    </row>
    <row r="4146" spans="16:22" x14ac:dyDescent="0.25">
      <c r="P4146" s="147" t="s">
        <v>830</v>
      </c>
      <c r="Q4146" s="147">
        <v>200</v>
      </c>
      <c r="R4146" s="147"/>
      <c r="S4146" s="147" t="s">
        <v>1722</v>
      </c>
      <c r="T4146" s="147">
        <v>0</v>
      </c>
      <c r="U4146" s="147" t="s">
        <v>1723</v>
      </c>
      <c r="V4146" s="147" t="s">
        <v>3442</v>
      </c>
    </row>
    <row r="4147" spans="16:22" x14ac:dyDescent="0.25">
      <c r="P4147" s="147" t="s">
        <v>830</v>
      </c>
      <c r="Q4147" s="147">
        <v>200</v>
      </c>
      <c r="R4147" s="147"/>
      <c r="S4147" s="147" t="s">
        <v>2684</v>
      </c>
      <c r="T4147" s="147">
        <v>0</v>
      </c>
      <c r="U4147" s="147" t="s">
        <v>2685</v>
      </c>
      <c r="V4147" s="147" t="s">
        <v>3442</v>
      </c>
    </row>
    <row r="4148" spans="16:22" x14ac:dyDescent="0.25">
      <c r="P4148" s="147" t="s">
        <v>830</v>
      </c>
      <c r="Q4148" s="147">
        <v>200</v>
      </c>
      <c r="R4148" s="147"/>
      <c r="S4148" s="147" t="s">
        <v>2387</v>
      </c>
      <c r="T4148" s="147">
        <v>0</v>
      </c>
      <c r="U4148" s="147" t="s">
        <v>2388</v>
      </c>
      <c r="V4148" s="147" t="s">
        <v>3442</v>
      </c>
    </row>
    <row r="4149" spans="16:22" x14ac:dyDescent="0.25">
      <c r="P4149" s="147" t="s">
        <v>830</v>
      </c>
      <c r="Q4149" s="147">
        <v>200</v>
      </c>
      <c r="R4149" s="147"/>
      <c r="S4149" s="147" t="s">
        <v>3558</v>
      </c>
      <c r="T4149" s="147">
        <v>0</v>
      </c>
      <c r="U4149" s="147" t="s">
        <v>3559</v>
      </c>
      <c r="V4149" s="147" t="s">
        <v>3442</v>
      </c>
    </row>
    <row r="4150" spans="16:22" x14ac:dyDescent="0.25">
      <c r="P4150" s="147" t="s">
        <v>830</v>
      </c>
      <c r="Q4150" s="147">
        <v>200</v>
      </c>
      <c r="R4150" s="147"/>
      <c r="S4150" s="147" t="s">
        <v>1724</v>
      </c>
      <c r="T4150" s="147">
        <v>0</v>
      </c>
      <c r="U4150" s="147" t="s">
        <v>1725</v>
      </c>
      <c r="V4150" s="147" t="s">
        <v>3442</v>
      </c>
    </row>
    <row r="4151" spans="16:22" x14ac:dyDescent="0.25">
      <c r="P4151" s="147" t="s">
        <v>830</v>
      </c>
      <c r="Q4151" s="147">
        <v>200</v>
      </c>
      <c r="R4151" s="147"/>
      <c r="S4151" s="147" t="s">
        <v>1726</v>
      </c>
      <c r="T4151" s="147">
        <v>0</v>
      </c>
      <c r="U4151" s="147" t="s">
        <v>1727</v>
      </c>
      <c r="V4151" s="147" t="s">
        <v>3442</v>
      </c>
    </row>
    <row r="4152" spans="16:22" x14ac:dyDescent="0.25">
      <c r="P4152" s="147" t="s">
        <v>830</v>
      </c>
      <c r="Q4152" s="147">
        <v>200</v>
      </c>
      <c r="R4152" s="147"/>
      <c r="S4152" s="147" t="s">
        <v>1728</v>
      </c>
      <c r="T4152" s="147">
        <v>0</v>
      </c>
      <c r="U4152" s="147" t="s">
        <v>1729</v>
      </c>
      <c r="V4152" s="147" t="s">
        <v>3442</v>
      </c>
    </row>
    <row r="4153" spans="16:22" x14ac:dyDescent="0.25">
      <c r="P4153" s="147" t="s">
        <v>830</v>
      </c>
      <c r="Q4153" s="147">
        <v>200</v>
      </c>
      <c r="R4153" s="147"/>
      <c r="S4153" s="147" t="s">
        <v>2686</v>
      </c>
      <c r="T4153" s="147">
        <v>0</v>
      </c>
      <c r="U4153" s="147" t="s">
        <v>2687</v>
      </c>
      <c r="V4153" s="147" t="s">
        <v>3442</v>
      </c>
    </row>
    <row r="4154" spans="16:22" x14ac:dyDescent="0.25">
      <c r="P4154" s="147" t="s">
        <v>830</v>
      </c>
      <c r="Q4154" s="147">
        <v>200</v>
      </c>
      <c r="R4154" s="147"/>
      <c r="S4154" s="147" t="s">
        <v>2688</v>
      </c>
      <c r="T4154" s="147">
        <v>0</v>
      </c>
      <c r="U4154" s="147" t="s">
        <v>2689</v>
      </c>
      <c r="V4154" s="147" t="s">
        <v>3442</v>
      </c>
    </row>
    <row r="4155" spans="16:22" x14ac:dyDescent="0.25">
      <c r="P4155" s="147" t="s">
        <v>830</v>
      </c>
      <c r="Q4155" s="147">
        <v>200</v>
      </c>
      <c r="R4155" s="147"/>
      <c r="S4155" s="147" t="s">
        <v>2903</v>
      </c>
      <c r="T4155" s="147">
        <v>0</v>
      </c>
      <c r="U4155" s="147" t="s">
        <v>2904</v>
      </c>
      <c r="V4155" s="147" t="s">
        <v>3442</v>
      </c>
    </row>
    <row r="4156" spans="16:22" x14ac:dyDescent="0.25">
      <c r="P4156" s="147" t="s">
        <v>830</v>
      </c>
      <c r="Q4156" s="147">
        <v>200</v>
      </c>
      <c r="R4156" s="147"/>
      <c r="S4156" s="147" t="s">
        <v>1730</v>
      </c>
      <c r="T4156" s="147">
        <v>0</v>
      </c>
      <c r="U4156" s="147" t="s">
        <v>1731</v>
      </c>
      <c r="V4156" s="147" t="s">
        <v>3442</v>
      </c>
    </row>
    <row r="4157" spans="16:22" x14ac:dyDescent="0.25">
      <c r="P4157" s="147" t="s">
        <v>830</v>
      </c>
      <c r="Q4157" s="147">
        <v>200</v>
      </c>
      <c r="R4157" s="147"/>
      <c r="S4157" s="147" t="s">
        <v>1732</v>
      </c>
      <c r="T4157" s="147">
        <v>0</v>
      </c>
      <c r="U4157" s="147" t="s">
        <v>1733</v>
      </c>
      <c r="V4157" s="147" t="s">
        <v>3442</v>
      </c>
    </row>
    <row r="4158" spans="16:22" x14ac:dyDescent="0.25">
      <c r="P4158" s="147" t="s">
        <v>830</v>
      </c>
      <c r="Q4158" s="147">
        <v>200</v>
      </c>
      <c r="R4158" s="147"/>
      <c r="S4158" s="147" t="s">
        <v>2397</v>
      </c>
      <c r="T4158" s="147">
        <v>0</v>
      </c>
      <c r="U4158" s="147" t="s">
        <v>2398</v>
      </c>
      <c r="V4158" s="147" t="s">
        <v>3442</v>
      </c>
    </row>
    <row r="4159" spans="16:22" x14ac:dyDescent="0.25">
      <c r="P4159" s="147" t="s">
        <v>830</v>
      </c>
      <c r="Q4159" s="147">
        <v>200</v>
      </c>
      <c r="R4159" s="147"/>
      <c r="S4159" s="147" t="s">
        <v>3214</v>
      </c>
      <c r="T4159" s="147">
        <v>0</v>
      </c>
      <c r="U4159" s="147" t="s">
        <v>3215</v>
      </c>
      <c r="V4159" s="147" t="s">
        <v>3442</v>
      </c>
    </row>
    <row r="4160" spans="16:22" x14ac:dyDescent="0.25">
      <c r="P4160" s="147" t="s">
        <v>830</v>
      </c>
      <c r="Q4160" s="147">
        <v>200</v>
      </c>
      <c r="R4160" s="147"/>
      <c r="S4160" s="147" t="s">
        <v>3560</v>
      </c>
      <c r="T4160" s="147">
        <v>0</v>
      </c>
      <c r="U4160" s="147" t="s">
        <v>3561</v>
      </c>
      <c r="V4160" s="147" t="s">
        <v>3442</v>
      </c>
    </row>
    <row r="4161" spans="16:22" x14ac:dyDescent="0.25">
      <c r="P4161" s="147" t="s">
        <v>830</v>
      </c>
      <c r="Q4161" s="147">
        <v>200</v>
      </c>
      <c r="R4161" s="147"/>
      <c r="S4161" s="147" t="s">
        <v>2917</v>
      </c>
      <c r="T4161" s="147">
        <v>0</v>
      </c>
      <c r="U4161" s="147" t="s">
        <v>2918</v>
      </c>
      <c r="V4161" s="147" t="s">
        <v>3442</v>
      </c>
    </row>
    <row r="4162" spans="16:22" x14ac:dyDescent="0.25">
      <c r="P4162" s="147" t="s">
        <v>830</v>
      </c>
      <c r="Q4162" s="147">
        <v>200</v>
      </c>
      <c r="R4162" s="147"/>
      <c r="S4162" s="147" t="s">
        <v>3562</v>
      </c>
      <c r="T4162" s="147">
        <v>0</v>
      </c>
      <c r="U4162" s="147" t="s">
        <v>3563</v>
      </c>
      <c r="V4162" s="147" t="s">
        <v>3442</v>
      </c>
    </row>
    <row r="4163" spans="16:22" x14ac:dyDescent="0.25">
      <c r="P4163" s="147" t="s">
        <v>830</v>
      </c>
      <c r="Q4163" s="147">
        <v>200</v>
      </c>
      <c r="R4163" s="147"/>
      <c r="S4163" s="147" t="s">
        <v>2696</v>
      </c>
      <c r="T4163" s="147">
        <v>0</v>
      </c>
      <c r="U4163" s="147" t="s">
        <v>2697</v>
      </c>
      <c r="V4163" s="147" t="s">
        <v>3442</v>
      </c>
    </row>
    <row r="4164" spans="16:22" x14ac:dyDescent="0.25">
      <c r="P4164" s="147" t="s">
        <v>830</v>
      </c>
      <c r="Q4164" s="147">
        <v>200</v>
      </c>
      <c r="R4164" s="147"/>
      <c r="S4164" s="147" t="s">
        <v>3564</v>
      </c>
      <c r="T4164" s="147">
        <v>0</v>
      </c>
      <c r="U4164" s="147" t="s">
        <v>3565</v>
      </c>
      <c r="V4164" s="147" t="s">
        <v>3442</v>
      </c>
    </row>
    <row r="4165" spans="16:22" x14ac:dyDescent="0.25">
      <c r="P4165" s="147" t="s">
        <v>830</v>
      </c>
      <c r="Q4165" s="147">
        <v>200</v>
      </c>
      <c r="R4165" s="147"/>
      <c r="S4165" s="147" t="s">
        <v>3374</v>
      </c>
      <c r="T4165" s="147">
        <v>0</v>
      </c>
      <c r="U4165" s="147" t="s">
        <v>3375</v>
      </c>
      <c r="V4165" s="147" t="s">
        <v>3442</v>
      </c>
    </row>
    <row r="4166" spans="16:22" x14ac:dyDescent="0.25">
      <c r="P4166" s="147" t="s">
        <v>830</v>
      </c>
      <c r="Q4166" s="147">
        <v>200</v>
      </c>
      <c r="R4166" s="147"/>
      <c r="S4166" s="147" t="s">
        <v>3376</v>
      </c>
      <c r="T4166" s="147">
        <v>0</v>
      </c>
      <c r="U4166" s="147" t="s">
        <v>3377</v>
      </c>
      <c r="V4166" s="147" t="s">
        <v>3442</v>
      </c>
    </row>
    <row r="4167" spans="16:22" x14ac:dyDescent="0.25">
      <c r="P4167" s="147" t="s">
        <v>830</v>
      </c>
      <c r="Q4167" s="147">
        <v>200</v>
      </c>
      <c r="R4167" s="147"/>
      <c r="S4167" s="147" t="s">
        <v>1754</v>
      </c>
      <c r="T4167" s="147">
        <v>0</v>
      </c>
      <c r="U4167" s="147" t="s">
        <v>1755</v>
      </c>
      <c r="V4167" s="147" t="s">
        <v>3442</v>
      </c>
    </row>
    <row r="4168" spans="16:22" x14ac:dyDescent="0.25">
      <c r="P4168" s="147" t="s">
        <v>830</v>
      </c>
      <c r="Q4168" s="147">
        <v>200</v>
      </c>
      <c r="R4168" s="147"/>
      <c r="S4168" s="147" t="s">
        <v>2919</v>
      </c>
      <c r="T4168" s="147">
        <v>0</v>
      </c>
      <c r="U4168" s="147" t="s">
        <v>2920</v>
      </c>
      <c r="V4168" s="147" t="s">
        <v>3442</v>
      </c>
    </row>
    <row r="4169" spans="16:22" x14ac:dyDescent="0.25">
      <c r="P4169" s="147" t="s">
        <v>830</v>
      </c>
      <c r="Q4169" s="147">
        <v>200</v>
      </c>
      <c r="R4169" s="147"/>
      <c r="S4169" s="147" t="s">
        <v>3378</v>
      </c>
      <c r="T4169" s="147">
        <v>0</v>
      </c>
      <c r="U4169" s="147" t="s">
        <v>3379</v>
      </c>
      <c r="V4169" s="147" t="s">
        <v>3442</v>
      </c>
    </row>
    <row r="4170" spans="16:22" x14ac:dyDescent="0.25">
      <c r="P4170" s="147" t="s">
        <v>830</v>
      </c>
      <c r="Q4170" s="147">
        <v>200</v>
      </c>
      <c r="R4170" s="147"/>
      <c r="S4170" s="147" t="s">
        <v>1758</v>
      </c>
      <c r="T4170" s="147">
        <v>0</v>
      </c>
      <c r="U4170" s="147" t="s">
        <v>1759</v>
      </c>
      <c r="V4170" s="147" t="s">
        <v>3442</v>
      </c>
    </row>
    <row r="4171" spans="16:22" x14ac:dyDescent="0.25">
      <c r="P4171" s="147" t="s">
        <v>830</v>
      </c>
      <c r="Q4171" s="147">
        <v>200</v>
      </c>
      <c r="R4171" s="147"/>
      <c r="S4171" s="147" t="s">
        <v>3380</v>
      </c>
      <c r="T4171" s="147">
        <v>0</v>
      </c>
      <c r="U4171" s="147" t="s">
        <v>3381</v>
      </c>
      <c r="V4171" s="147" t="s">
        <v>3442</v>
      </c>
    </row>
    <row r="4172" spans="16:22" x14ac:dyDescent="0.25">
      <c r="P4172" s="147" t="s">
        <v>830</v>
      </c>
      <c r="Q4172" s="147">
        <v>200</v>
      </c>
      <c r="R4172" s="147"/>
      <c r="S4172" s="147" t="s">
        <v>1760</v>
      </c>
      <c r="T4172" s="147">
        <v>0</v>
      </c>
      <c r="U4172" s="147" t="s">
        <v>1761</v>
      </c>
      <c r="V4172" s="147" t="s">
        <v>3442</v>
      </c>
    </row>
    <row r="4173" spans="16:22" x14ac:dyDescent="0.25">
      <c r="P4173" s="147" t="s">
        <v>830</v>
      </c>
      <c r="Q4173" s="147">
        <v>200</v>
      </c>
      <c r="R4173" s="147"/>
      <c r="S4173" s="147" t="s">
        <v>2704</v>
      </c>
      <c r="T4173" s="147">
        <v>0</v>
      </c>
      <c r="U4173" s="147" t="s">
        <v>2705</v>
      </c>
      <c r="V4173" s="147" t="s">
        <v>3442</v>
      </c>
    </row>
    <row r="4174" spans="16:22" x14ac:dyDescent="0.25">
      <c r="P4174" s="147" t="s">
        <v>830</v>
      </c>
      <c r="Q4174" s="147">
        <v>200</v>
      </c>
      <c r="R4174" s="147"/>
      <c r="S4174" s="147" t="s">
        <v>1762</v>
      </c>
      <c r="T4174" s="147">
        <v>0</v>
      </c>
      <c r="U4174" s="147" t="s">
        <v>1763</v>
      </c>
      <c r="V4174" s="147" t="s">
        <v>3442</v>
      </c>
    </row>
    <row r="4175" spans="16:22" x14ac:dyDescent="0.25">
      <c r="P4175" s="147" t="s">
        <v>830</v>
      </c>
      <c r="Q4175" s="147">
        <v>200</v>
      </c>
      <c r="R4175" s="147"/>
      <c r="S4175" s="147" t="s">
        <v>3382</v>
      </c>
      <c r="T4175" s="147">
        <v>0</v>
      </c>
      <c r="U4175" s="147" t="s">
        <v>3383</v>
      </c>
      <c r="V4175" s="147" t="s">
        <v>3442</v>
      </c>
    </row>
    <row r="4176" spans="16:22" x14ac:dyDescent="0.25">
      <c r="P4176" s="147" t="s">
        <v>830</v>
      </c>
      <c r="Q4176" s="147">
        <v>200</v>
      </c>
      <c r="R4176" s="147"/>
      <c r="S4176" s="147" t="s">
        <v>3216</v>
      </c>
      <c r="T4176" s="147">
        <v>0</v>
      </c>
      <c r="U4176" s="147" t="s">
        <v>3217</v>
      </c>
      <c r="V4176" s="147" t="s">
        <v>3442</v>
      </c>
    </row>
    <row r="4177" spans="16:22" x14ac:dyDescent="0.25">
      <c r="P4177" s="147" t="s">
        <v>830</v>
      </c>
      <c r="Q4177" s="147">
        <v>200</v>
      </c>
      <c r="R4177" s="147"/>
      <c r="S4177" s="147" t="s">
        <v>1770</v>
      </c>
      <c r="T4177" s="147">
        <v>0</v>
      </c>
      <c r="U4177" s="147" t="s">
        <v>1771</v>
      </c>
      <c r="V4177" s="147" t="s">
        <v>3442</v>
      </c>
    </row>
    <row r="4178" spans="16:22" x14ac:dyDescent="0.25">
      <c r="P4178" s="147" t="s">
        <v>830</v>
      </c>
      <c r="Q4178" s="147">
        <v>200</v>
      </c>
      <c r="R4178" s="147"/>
      <c r="S4178" s="147" t="s">
        <v>3566</v>
      </c>
      <c r="T4178" s="147">
        <v>0</v>
      </c>
      <c r="U4178" s="147" t="s">
        <v>3567</v>
      </c>
      <c r="V4178" s="147" t="s">
        <v>3442</v>
      </c>
    </row>
    <row r="4179" spans="16:22" x14ac:dyDescent="0.25">
      <c r="P4179" s="147" t="s">
        <v>830</v>
      </c>
      <c r="Q4179" s="147">
        <v>200</v>
      </c>
      <c r="R4179" s="147"/>
      <c r="S4179" s="147" t="s">
        <v>1772</v>
      </c>
      <c r="T4179" s="147">
        <v>0</v>
      </c>
      <c r="U4179" s="147" t="s">
        <v>1773</v>
      </c>
      <c r="V4179" s="147" t="s">
        <v>3442</v>
      </c>
    </row>
    <row r="4180" spans="16:22" x14ac:dyDescent="0.25">
      <c r="P4180" s="147" t="s">
        <v>830</v>
      </c>
      <c r="Q4180" s="147">
        <v>200</v>
      </c>
      <c r="R4180" s="147"/>
      <c r="S4180" s="147" t="s">
        <v>3568</v>
      </c>
      <c r="T4180" s="147">
        <v>0</v>
      </c>
      <c r="U4180" s="147" t="s">
        <v>3569</v>
      </c>
      <c r="V4180" s="147" t="s">
        <v>3442</v>
      </c>
    </row>
    <row r="4181" spans="16:22" x14ac:dyDescent="0.25">
      <c r="P4181" s="147" t="s">
        <v>830</v>
      </c>
      <c r="Q4181" s="147">
        <v>200</v>
      </c>
      <c r="R4181" s="147"/>
      <c r="S4181" s="147" t="s">
        <v>1776</v>
      </c>
      <c r="T4181" s="147">
        <v>0</v>
      </c>
      <c r="U4181" s="147" t="s">
        <v>1777</v>
      </c>
      <c r="V4181" s="147" t="s">
        <v>3442</v>
      </c>
    </row>
    <row r="4182" spans="16:22" x14ac:dyDescent="0.25">
      <c r="P4182" s="147" t="s">
        <v>830</v>
      </c>
      <c r="Q4182" s="147">
        <v>200</v>
      </c>
      <c r="R4182" s="147"/>
      <c r="S4182" s="147" t="s">
        <v>2405</v>
      </c>
      <c r="T4182" s="147">
        <v>0</v>
      </c>
      <c r="U4182" s="147" t="s">
        <v>2406</v>
      </c>
      <c r="V4182" s="147" t="s">
        <v>3442</v>
      </c>
    </row>
    <row r="4183" spans="16:22" x14ac:dyDescent="0.25">
      <c r="P4183" s="147" t="s">
        <v>830</v>
      </c>
      <c r="Q4183" s="147">
        <v>200</v>
      </c>
      <c r="R4183" s="147"/>
      <c r="S4183" s="147" t="s">
        <v>3218</v>
      </c>
      <c r="T4183" s="147">
        <v>0</v>
      </c>
      <c r="U4183" s="147" t="s">
        <v>3219</v>
      </c>
      <c r="V4183" s="147" t="s">
        <v>3442</v>
      </c>
    </row>
    <row r="4184" spans="16:22" x14ac:dyDescent="0.25">
      <c r="P4184" s="147" t="s">
        <v>830</v>
      </c>
      <c r="Q4184" s="147">
        <v>200</v>
      </c>
      <c r="R4184" s="147"/>
      <c r="S4184" s="147" t="s">
        <v>1780</v>
      </c>
      <c r="T4184" s="147">
        <v>0</v>
      </c>
      <c r="U4184" s="147" t="s">
        <v>1781</v>
      </c>
      <c r="V4184" s="147" t="s">
        <v>3442</v>
      </c>
    </row>
    <row r="4185" spans="16:22" x14ac:dyDescent="0.25">
      <c r="P4185" s="147" t="s">
        <v>830</v>
      </c>
      <c r="Q4185" s="147">
        <v>200</v>
      </c>
      <c r="R4185" s="147"/>
      <c r="S4185" s="147" t="s">
        <v>1782</v>
      </c>
      <c r="T4185" s="147">
        <v>0</v>
      </c>
      <c r="U4185" s="147" t="s">
        <v>1783</v>
      </c>
      <c r="V4185" s="147" t="s">
        <v>3442</v>
      </c>
    </row>
    <row r="4186" spans="16:22" x14ac:dyDescent="0.25">
      <c r="P4186" s="147" t="s">
        <v>830</v>
      </c>
      <c r="Q4186" s="147">
        <v>200</v>
      </c>
      <c r="R4186" s="147"/>
      <c r="S4186" s="147" t="s">
        <v>1784</v>
      </c>
      <c r="T4186" s="147">
        <v>0</v>
      </c>
      <c r="U4186" s="147" t="s">
        <v>1785</v>
      </c>
      <c r="V4186" s="147" t="s">
        <v>3442</v>
      </c>
    </row>
    <row r="4187" spans="16:22" x14ac:dyDescent="0.25">
      <c r="P4187" s="147" t="s">
        <v>830</v>
      </c>
      <c r="Q4187" s="147">
        <v>200</v>
      </c>
      <c r="R4187" s="147"/>
      <c r="S4187" s="147" t="s">
        <v>1786</v>
      </c>
      <c r="T4187" s="147">
        <v>0</v>
      </c>
      <c r="U4187" s="147" t="s">
        <v>1787</v>
      </c>
      <c r="V4187" s="147" t="s">
        <v>3442</v>
      </c>
    </row>
    <row r="4188" spans="16:22" x14ac:dyDescent="0.25">
      <c r="P4188" s="147" t="s">
        <v>830</v>
      </c>
      <c r="Q4188" s="147">
        <v>200</v>
      </c>
      <c r="R4188" s="147"/>
      <c r="S4188" s="147" t="s">
        <v>1788</v>
      </c>
      <c r="T4188" s="147">
        <v>0</v>
      </c>
      <c r="U4188" s="147" t="s">
        <v>1789</v>
      </c>
      <c r="V4188" s="147" t="s">
        <v>3442</v>
      </c>
    </row>
    <row r="4189" spans="16:22" x14ac:dyDescent="0.25">
      <c r="P4189" s="147" t="s">
        <v>830</v>
      </c>
      <c r="Q4189" s="147">
        <v>200</v>
      </c>
      <c r="R4189" s="147"/>
      <c r="S4189" s="147" t="s">
        <v>3220</v>
      </c>
      <c r="T4189" s="147">
        <v>0</v>
      </c>
      <c r="U4189" s="147" t="s">
        <v>3221</v>
      </c>
      <c r="V4189" s="147" t="s">
        <v>3442</v>
      </c>
    </row>
    <row r="4190" spans="16:22" x14ac:dyDescent="0.25">
      <c r="P4190" s="147" t="s">
        <v>830</v>
      </c>
      <c r="Q4190" s="147">
        <v>200</v>
      </c>
      <c r="R4190" s="147"/>
      <c r="S4190" s="147" t="s">
        <v>2712</v>
      </c>
      <c r="T4190" s="147">
        <v>0</v>
      </c>
      <c r="U4190" s="147" t="s">
        <v>2713</v>
      </c>
      <c r="V4190" s="147" t="s">
        <v>3442</v>
      </c>
    </row>
    <row r="4191" spans="16:22" x14ac:dyDescent="0.25">
      <c r="P4191" s="147" t="s">
        <v>830</v>
      </c>
      <c r="Q4191" s="147">
        <v>200</v>
      </c>
      <c r="R4191" s="147"/>
      <c r="S4191" s="147" t="s">
        <v>1794</v>
      </c>
      <c r="T4191" s="147">
        <v>0</v>
      </c>
      <c r="U4191" s="147" t="s">
        <v>1795</v>
      </c>
      <c r="V4191" s="147" t="s">
        <v>3442</v>
      </c>
    </row>
    <row r="4192" spans="16:22" x14ac:dyDescent="0.25">
      <c r="P4192" s="147" t="s">
        <v>830</v>
      </c>
      <c r="Q4192" s="147">
        <v>200</v>
      </c>
      <c r="R4192" s="147"/>
      <c r="S4192" s="147" t="s">
        <v>2407</v>
      </c>
      <c r="T4192" s="147">
        <v>0</v>
      </c>
      <c r="U4192" s="147" t="s">
        <v>2408</v>
      </c>
      <c r="V4192" s="147" t="s">
        <v>3442</v>
      </c>
    </row>
    <row r="4193" spans="16:22" x14ac:dyDescent="0.25">
      <c r="P4193" s="147" t="s">
        <v>830</v>
      </c>
      <c r="Q4193" s="147">
        <v>200</v>
      </c>
      <c r="R4193" s="147"/>
      <c r="S4193" s="147" t="s">
        <v>1802</v>
      </c>
      <c r="T4193" s="147">
        <v>0</v>
      </c>
      <c r="U4193" s="147" t="s">
        <v>1803</v>
      </c>
      <c r="V4193" s="147" t="s">
        <v>3442</v>
      </c>
    </row>
    <row r="4194" spans="16:22" x14ac:dyDescent="0.25">
      <c r="P4194" s="147" t="s">
        <v>830</v>
      </c>
      <c r="Q4194" s="147">
        <v>200</v>
      </c>
      <c r="R4194" s="147"/>
      <c r="S4194" s="147" t="s">
        <v>2921</v>
      </c>
      <c r="T4194" s="147">
        <v>0</v>
      </c>
      <c r="U4194" s="147" t="s">
        <v>2922</v>
      </c>
      <c r="V4194" s="147" t="s">
        <v>3442</v>
      </c>
    </row>
    <row r="4195" spans="16:22" x14ac:dyDescent="0.25">
      <c r="P4195" s="147" t="s">
        <v>830</v>
      </c>
      <c r="Q4195" s="147">
        <v>200</v>
      </c>
      <c r="R4195" s="147"/>
      <c r="S4195" s="147" t="s">
        <v>1806</v>
      </c>
      <c r="T4195" s="147">
        <v>0</v>
      </c>
      <c r="U4195" s="147" t="s">
        <v>1807</v>
      </c>
      <c r="V4195" s="147" t="s">
        <v>3442</v>
      </c>
    </row>
    <row r="4196" spans="16:22" x14ac:dyDescent="0.25">
      <c r="P4196" s="147" t="s">
        <v>830</v>
      </c>
      <c r="Q4196" s="147">
        <v>200</v>
      </c>
      <c r="R4196" s="147"/>
      <c r="S4196" s="147" t="s">
        <v>1808</v>
      </c>
      <c r="T4196" s="147">
        <v>0</v>
      </c>
      <c r="U4196" s="147" t="s">
        <v>1809</v>
      </c>
      <c r="V4196" s="147" t="s">
        <v>3442</v>
      </c>
    </row>
    <row r="4197" spans="16:22" x14ac:dyDescent="0.25">
      <c r="P4197" s="147" t="s">
        <v>830</v>
      </c>
      <c r="Q4197" s="147">
        <v>200</v>
      </c>
      <c r="R4197" s="147"/>
      <c r="S4197" s="147" t="s">
        <v>1810</v>
      </c>
      <c r="T4197" s="147">
        <v>0</v>
      </c>
      <c r="U4197" s="147" t="s">
        <v>1811</v>
      </c>
      <c r="V4197" s="147" t="s">
        <v>3442</v>
      </c>
    </row>
    <row r="4198" spans="16:22" x14ac:dyDescent="0.25">
      <c r="P4198" s="147" t="s">
        <v>830</v>
      </c>
      <c r="Q4198" s="147">
        <v>200</v>
      </c>
      <c r="R4198" s="147"/>
      <c r="S4198" s="147" t="s">
        <v>1814</v>
      </c>
      <c r="T4198" s="147">
        <v>0</v>
      </c>
      <c r="U4198" s="147" t="s">
        <v>1815</v>
      </c>
      <c r="V4198" s="147" t="s">
        <v>3442</v>
      </c>
    </row>
    <row r="4199" spans="16:22" x14ac:dyDescent="0.25">
      <c r="P4199" s="147" t="s">
        <v>830</v>
      </c>
      <c r="Q4199" s="147">
        <v>200</v>
      </c>
      <c r="R4199" s="147"/>
      <c r="S4199" s="147" t="s">
        <v>1824</v>
      </c>
      <c r="T4199" s="147">
        <v>0</v>
      </c>
      <c r="U4199" s="147" t="s">
        <v>1825</v>
      </c>
      <c r="V4199" s="147" t="s">
        <v>3442</v>
      </c>
    </row>
    <row r="4200" spans="16:22" x14ac:dyDescent="0.25">
      <c r="P4200" s="147" t="s">
        <v>830</v>
      </c>
      <c r="Q4200" s="147">
        <v>200</v>
      </c>
      <c r="R4200" s="147"/>
      <c r="S4200" s="147" t="s">
        <v>3570</v>
      </c>
      <c r="T4200" s="147">
        <v>0</v>
      </c>
      <c r="U4200" s="147" t="s">
        <v>3571</v>
      </c>
      <c r="V4200" s="147" t="s">
        <v>3442</v>
      </c>
    </row>
    <row r="4201" spans="16:22" x14ac:dyDescent="0.25">
      <c r="P4201" s="147" t="s">
        <v>830</v>
      </c>
      <c r="Q4201" s="147">
        <v>200</v>
      </c>
      <c r="R4201" s="147"/>
      <c r="S4201" s="147" t="s">
        <v>3572</v>
      </c>
      <c r="T4201" s="147">
        <v>0</v>
      </c>
      <c r="U4201" s="147" t="s">
        <v>3573</v>
      </c>
      <c r="V4201" s="147" t="s">
        <v>3442</v>
      </c>
    </row>
    <row r="4202" spans="16:22" x14ac:dyDescent="0.25">
      <c r="P4202" s="147" t="s">
        <v>830</v>
      </c>
      <c r="Q4202" s="147">
        <v>200</v>
      </c>
      <c r="R4202" s="147"/>
      <c r="S4202" s="147" t="s">
        <v>1826</v>
      </c>
      <c r="T4202" s="147">
        <v>0</v>
      </c>
      <c r="U4202" s="147" t="s">
        <v>1827</v>
      </c>
      <c r="V4202" s="147" t="s">
        <v>3442</v>
      </c>
    </row>
    <row r="4203" spans="16:22" x14ac:dyDescent="0.25">
      <c r="P4203" s="147" t="s">
        <v>830</v>
      </c>
      <c r="Q4203" s="147">
        <v>200</v>
      </c>
      <c r="R4203" s="147"/>
      <c r="S4203" s="147" t="s">
        <v>1828</v>
      </c>
      <c r="T4203" s="147">
        <v>0</v>
      </c>
      <c r="U4203" s="147" t="s">
        <v>1829</v>
      </c>
      <c r="V4203" s="147" t="s">
        <v>3442</v>
      </c>
    </row>
    <row r="4204" spans="16:22" x14ac:dyDescent="0.25">
      <c r="P4204" s="147" t="s">
        <v>830</v>
      </c>
      <c r="Q4204" s="147">
        <v>200</v>
      </c>
      <c r="R4204" s="147"/>
      <c r="S4204" s="147" t="s">
        <v>1830</v>
      </c>
      <c r="T4204" s="147">
        <v>0</v>
      </c>
      <c r="U4204" s="147" t="s">
        <v>1831</v>
      </c>
      <c r="V4204" s="147" t="s">
        <v>3442</v>
      </c>
    </row>
    <row r="4205" spans="16:22" x14ac:dyDescent="0.25">
      <c r="P4205" s="147" t="s">
        <v>830</v>
      </c>
      <c r="Q4205" s="147">
        <v>200</v>
      </c>
      <c r="R4205" s="147"/>
      <c r="S4205" s="147" t="s">
        <v>1832</v>
      </c>
      <c r="T4205" s="147">
        <v>0</v>
      </c>
      <c r="U4205" s="147" t="s">
        <v>1833</v>
      </c>
      <c r="V4205" s="147" t="s">
        <v>3442</v>
      </c>
    </row>
    <row r="4206" spans="16:22" x14ac:dyDescent="0.25">
      <c r="P4206" s="147" t="s">
        <v>830</v>
      </c>
      <c r="Q4206" s="147">
        <v>200</v>
      </c>
      <c r="R4206" s="147"/>
      <c r="S4206" s="147" t="s">
        <v>1834</v>
      </c>
      <c r="T4206" s="147">
        <v>0</v>
      </c>
      <c r="U4206" s="147" t="s">
        <v>1835</v>
      </c>
      <c r="V4206" s="147" t="s">
        <v>3442</v>
      </c>
    </row>
    <row r="4207" spans="16:22" x14ac:dyDescent="0.25">
      <c r="P4207" s="147" t="s">
        <v>830</v>
      </c>
      <c r="Q4207" s="147">
        <v>200</v>
      </c>
      <c r="R4207" s="147"/>
      <c r="S4207" s="147" t="s">
        <v>1836</v>
      </c>
      <c r="T4207" s="147">
        <v>0</v>
      </c>
      <c r="U4207" s="147" t="s">
        <v>1837</v>
      </c>
      <c r="V4207" s="147" t="s">
        <v>3442</v>
      </c>
    </row>
    <row r="4208" spans="16:22" x14ac:dyDescent="0.25">
      <c r="P4208" s="147" t="s">
        <v>830</v>
      </c>
      <c r="Q4208" s="147">
        <v>200</v>
      </c>
      <c r="R4208" s="147"/>
      <c r="S4208" s="147" t="s">
        <v>1840</v>
      </c>
      <c r="T4208" s="147">
        <v>0</v>
      </c>
      <c r="U4208" s="147" t="s">
        <v>1841</v>
      </c>
      <c r="V4208" s="147" t="s">
        <v>3442</v>
      </c>
    </row>
    <row r="4209" spans="16:22" x14ac:dyDescent="0.25">
      <c r="P4209" s="147" t="s">
        <v>830</v>
      </c>
      <c r="Q4209" s="147">
        <v>200</v>
      </c>
      <c r="R4209" s="147"/>
      <c r="S4209" s="147" t="s">
        <v>1842</v>
      </c>
      <c r="T4209" s="147">
        <v>0</v>
      </c>
      <c r="U4209" s="147" t="s">
        <v>1843</v>
      </c>
      <c r="V4209" s="147" t="s">
        <v>3442</v>
      </c>
    </row>
    <row r="4210" spans="16:22" x14ac:dyDescent="0.25">
      <c r="P4210" s="147" t="s">
        <v>830</v>
      </c>
      <c r="Q4210" s="147">
        <v>200</v>
      </c>
      <c r="R4210" s="147"/>
      <c r="S4210" s="147" t="s">
        <v>1844</v>
      </c>
      <c r="T4210" s="147">
        <v>0</v>
      </c>
      <c r="U4210" s="147" t="s">
        <v>1845</v>
      </c>
      <c r="V4210" s="147" t="s">
        <v>3442</v>
      </c>
    </row>
    <row r="4211" spans="16:22" x14ac:dyDescent="0.25">
      <c r="P4211" s="147" t="s">
        <v>830</v>
      </c>
      <c r="Q4211" s="147">
        <v>200</v>
      </c>
      <c r="R4211" s="147"/>
      <c r="S4211" s="147" t="s">
        <v>1846</v>
      </c>
      <c r="T4211" s="147">
        <v>0</v>
      </c>
      <c r="U4211" s="147" t="s">
        <v>1847</v>
      </c>
      <c r="V4211" s="147" t="s">
        <v>3442</v>
      </c>
    </row>
    <row r="4212" spans="16:22" x14ac:dyDescent="0.25">
      <c r="P4212" s="147" t="s">
        <v>830</v>
      </c>
      <c r="Q4212" s="147">
        <v>200</v>
      </c>
      <c r="R4212" s="147"/>
      <c r="S4212" s="147" t="s">
        <v>1848</v>
      </c>
      <c r="T4212" s="147">
        <v>0</v>
      </c>
      <c r="U4212" s="147" t="s">
        <v>1849</v>
      </c>
      <c r="V4212" s="147" t="s">
        <v>3442</v>
      </c>
    </row>
    <row r="4213" spans="16:22" x14ac:dyDescent="0.25">
      <c r="P4213" s="147" t="s">
        <v>830</v>
      </c>
      <c r="Q4213" s="147">
        <v>200</v>
      </c>
      <c r="R4213" s="147"/>
      <c r="S4213" s="147" t="s">
        <v>3574</v>
      </c>
      <c r="T4213" s="147">
        <v>0</v>
      </c>
      <c r="U4213" s="147" t="s">
        <v>3575</v>
      </c>
      <c r="V4213" s="147" t="s">
        <v>3442</v>
      </c>
    </row>
    <row r="4214" spans="16:22" x14ac:dyDescent="0.25">
      <c r="P4214" s="147" t="s">
        <v>830</v>
      </c>
      <c r="Q4214" s="147">
        <v>200</v>
      </c>
      <c r="R4214" s="147"/>
      <c r="S4214" s="147" t="s">
        <v>1854</v>
      </c>
      <c r="T4214" s="147">
        <v>0</v>
      </c>
      <c r="U4214" s="147" t="s">
        <v>1855</v>
      </c>
      <c r="V4214" s="147" t="s">
        <v>3442</v>
      </c>
    </row>
    <row r="4215" spans="16:22" x14ac:dyDescent="0.25">
      <c r="P4215" s="147" t="s">
        <v>830</v>
      </c>
      <c r="Q4215" s="147">
        <v>200</v>
      </c>
      <c r="R4215" s="147"/>
      <c r="S4215" s="147" t="s">
        <v>3226</v>
      </c>
      <c r="T4215" s="147">
        <v>0</v>
      </c>
      <c r="U4215" s="147" t="s">
        <v>3227</v>
      </c>
      <c r="V4215" s="147" t="s">
        <v>3442</v>
      </c>
    </row>
    <row r="4216" spans="16:22" x14ac:dyDescent="0.25">
      <c r="P4216" s="147" t="s">
        <v>830</v>
      </c>
      <c r="Q4216" s="147">
        <v>200</v>
      </c>
      <c r="R4216" s="147"/>
      <c r="S4216" s="147" t="s">
        <v>1856</v>
      </c>
      <c r="T4216" s="147">
        <v>0</v>
      </c>
      <c r="U4216" s="147" t="s">
        <v>1857</v>
      </c>
      <c r="V4216" s="147" t="s">
        <v>3442</v>
      </c>
    </row>
    <row r="4217" spans="16:22" x14ac:dyDescent="0.25">
      <c r="P4217" s="147" t="s">
        <v>830</v>
      </c>
      <c r="Q4217" s="147">
        <v>200</v>
      </c>
      <c r="R4217" s="147"/>
      <c r="S4217" s="147" t="s">
        <v>1858</v>
      </c>
      <c r="T4217" s="147">
        <v>0</v>
      </c>
      <c r="U4217" s="147" t="s">
        <v>1859</v>
      </c>
      <c r="V4217" s="147" t="s">
        <v>3442</v>
      </c>
    </row>
    <row r="4218" spans="16:22" x14ac:dyDescent="0.25">
      <c r="P4218" s="147" t="s">
        <v>830</v>
      </c>
      <c r="Q4218" s="147">
        <v>200</v>
      </c>
      <c r="R4218" s="147"/>
      <c r="S4218" s="147" t="s">
        <v>3228</v>
      </c>
      <c r="T4218" s="147">
        <v>0</v>
      </c>
      <c r="U4218" s="147" t="s">
        <v>3229</v>
      </c>
      <c r="V4218" s="147" t="s">
        <v>3442</v>
      </c>
    </row>
    <row r="4219" spans="16:22" x14ac:dyDescent="0.25">
      <c r="P4219" s="147" t="s">
        <v>830</v>
      </c>
      <c r="Q4219" s="147">
        <v>200</v>
      </c>
      <c r="R4219" s="147"/>
      <c r="S4219" s="147" t="s">
        <v>1860</v>
      </c>
      <c r="T4219" s="147">
        <v>0</v>
      </c>
      <c r="U4219" s="147" t="s">
        <v>1861</v>
      </c>
      <c r="V4219" s="147" t="s">
        <v>3442</v>
      </c>
    </row>
    <row r="4220" spans="16:22" x14ac:dyDescent="0.25">
      <c r="P4220" s="147" t="s">
        <v>830</v>
      </c>
      <c r="Q4220" s="147">
        <v>200</v>
      </c>
      <c r="R4220" s="147"/>
      <c r="S4220" s="147" t="s">
        <v>3388</v>
      </c>
      <c r="T4220" s="147">
        <v>0</v>
      </c>
      <c r="U4220" s="147" t="s">
        <v>3389</v>
      </c>
      <c r="V4220" s="147" t="s">
        <v>3442</v>
      </c>
    </row>
    <row r="4221" spans="16:22" x14ac:dyDescent="0.25">
      <c r="P4221" s="147" t="s">
        <v>830</v>
      </c>
      <c r="Q4221" s="147">
        <v>200</v>
      </c>
      <c r="R4221" s="147"/>
      <c r="S4221" s="147" t="s">
        <v>3576</v>
      </c>
      <c r="T4221" s="147">
        <v>0</v>
      </c>
      <c r="U4221" s="147" t="s">
        <v>3577</v>
      </c>
      <c r="V4221" s="147" t="s">
        <v>3442</v>
      </c>
    </row>
    <row r="4222" spans="16:22" x14ac:dyDescent="0.25">
      <c r="P4222" s="147" t="s">
        <v>830</v>
      </c>
      <c r="Q4222" s="147">
        <v>200</v>
      </c>
      <c r="R4222" s="147"/>
      <c r="S4222" s="147" t="s">
        <v>1862</v>
      </c>
      <c r="T4222" s="147">
        <v>0</v>
      </c>
      <c r="U4222" s="147" t="s">
        <v>1863</v>
      </c>
      <c r="V4222" s="147" t="s">
        <v>3442</v>
      </c>
    </row>
    <row r="4223" spans="16:22" x14ac:dyDescent="0.25">
      <c r="P4223" s="147" t="s">
        <v>830</v>
      </c>
      <c r="Q4223" s="147">
        <v>200</v>
      </c>
      <c r="R4223" s="147"/>
      <c r="S4223" s="147" t="s">
        <v>1864</v>
      </c>
      <c r="T4223" s="147">
        <v>0</v>
      </c>
      <c r="U4223" s="147" t="s">
        <v>1865</v>
      </c>
      <c r="V4223" s="147" t="s">
        <v>3442</v>
      </c>
    </row>
    <row r="4224" spans="16:22" x14ac:dyDescent="0.25">
      <c r="P4224" s="147" t="s">
        <v>830</v>
      </c>
      <c r="Q4224" s="147">
        <v>200</v>
      </c>
      <c r="R4224" s="147"/>
      <c r="S4224" s="147" t="s">
        <v>1866</v>
      </c>
      <c r="T4224" s="147">
        <v>0</v>
      </c>
      <c r="U4224" s="147" t="s">
        <v>1867</v>
      </c>
      <c r="V4224" s="147" t="s">
        <v>3442</v>
      </c>
    </row>
    <row r="4225" spans="16:22" x14ac:dyDescent="0.25">
      <c r="P4225" s="147" t="s">
        <v>830</v>
      </c>
      <c r="Q4225" s="147">
        <v>200</v>
      </c>
      <c r="R4225" s="147"/>
      <c r="S4225" s="147" t="s">
        <v>2933</v>
      </c>
      <c r="T4225" s="147">
        <v>0</v>
      </c>
      <c r="U4225" s="147" t="s">
        <v>2934</v>
      </c>
      <c r="V4225" s="147" t="s">
        <v>3442</v>
      </c>
    </row>
    <row r="4226" spans="16:22" x14ac:dyDescent="0.25">
      <c r="P4226" s="147" t="s">
        <v>830</v>
      </c>
      <c r="Q4226" s="147">
        <v>200</v>
      </c>
      <c r="R4226" s="147"/>
      <c r="S4226" s="147" t="s">
        <v>1868</v>
      </c>
      <c r="T4226" s="147">
        <v>0</v>
      </c>
      <c r="U4226" s="147" t="s">
        <v>1869</v>
      </c>
      <c r="V4226" s="147" t="s">
        <v>3442</v>
      </c>
    </row>
    <row r="4227" spans="16:22" x14ac:dyDescent="0.25">
      <c r="P4227" s="147" t="s">
        <v>830</v>
      </c>
      <c r="Q4227" s="147">
        <v>200</v>
      </c>
      <c r="R4227" s="147"/>
      <c r="S4227" s="147" t="s">
        <v>1872</v>
      </c>
      <c r="T4227" s="147">
        <v>0</v>
      </c>
      <c r="U4227" s="147" t="s">
        <v>1873</v>
      </c>
      <c r="V4227" s="147" t="s">
        <v>3442</v>
      </c>
    </row>
    <row r="4228" spans="16:22" x14ac:dyDescent="0.25">
      <c r="P4228" s="147" t="s">
        <v>830</v>
      </c>
      <c r="Q4228" s="147">
        <v>200</v>
      </c>
      <c r="R4228" s="147"/>
      <c r="S4228" s="147" t="s">
        <v>1874</v>
      </c>
      <c r="T4228" s="147">
        <v>0</v>
      </c>
      <c r="U4228" s="147" t="s">
        <v>1875</v>
      </c>
      <c r="V4228" s="147" t="s">
        <v>3442</v>
      </c>
    </row>
    <row r="4229" spans="16:22" x14ac:dyDescent="0.25">
      <c r="P4229" s="147" t="s">
        <v>830</v>
      </c>
      <c r="Q4229" s="147">
        <v>200</v>
      </c>
      <c r="R4229" s="147"/>
      <c r="S4229" s="147" t="s">
        <v>3578</v>
      </c>
      <c r="T4229" s="147">
        <v>0</v>
      </c>
      <c r="U4229" s="147" t="s">
        <v>3579</v>
      </c>
      <c r="V4229" s="147" t="s">
        <v>3442</v>
      </c>
    </row>
    <row r="4230" spans="16:22" x14ac:dyDescent="0.25">
      <c r="P4230" s="147" t="s">
        <v>830</v>
      </c>
      <c r="Q4230" s="147">
        <v>200</v>
      </c>
      <c r="R4230" s="147"/>
      <c r="S4230" s="147" t="s">
        <v>3232</v>
      </c>
      <c r="T4230" s="147">
        <v>0</v>
      </c>
      <c r="U4230" s="147" t="s">
        <v>3233</v>
      </c>
      <c r="V4230" s="147" t="s">
        <v>3442</v>
      </c>
    </row>
    <row r="4231" spans="16:22" x14ac:dyDescent="0.25">
      <c r="P4231" s="147" t="s">
        <v>830</v>
      </c>
      <c r="Q4231" s="147">
        <v>200</v>
      </c>
      <c r="R4231" s="147"/>
      <c r="S4231" s="147" t="s">
        <v>1878</v>
      </c>
      <c r="T4231" s="147">
        <v>0</v>
      </c>
      <c r="U4231" s="147" t="s">
        <v>1879</v>
      </c>
      <c r="V4231" s="147" t="s">
        <v>3442</v>
      </c>
    </row>
    <row r="4232" spans="16:22" x14ac:dyDescent="0.25">
      <c r="P4232" s="147" t="s">
        <v>830</v>
      </c>
      <c r="Q4232" s="147">
        <v>200</v>
      </c>
      <c r="R4232" s="147"/>
      <c r="S4232" s="147" t="s">
        <v>2937</v>
      </c>
      <c r="T4232" s="147">
        <v>0</v>
      </c>
      <c r="U4232" s="147" t="s">
        <v>2938</v>
      </c>
      <c r="V4232" s="147" t="s">
        <v>3442</v>
      </c>
    </row>
    <row r="4233" spans="16:22" x14ac:dyDescent="0.25">
      <c r="P4233" s="147" t="s">
        <v>830</v>
      </c>
      <c r="Q4233" s="147">
        <v>200</v>
      </c>
      <c r="R4233" s="147"/>
      <c r="S4233" s="147" t="s">
        <v>2939</v>
      </c>
      <c r="T4233" s="147">
        <v>0</v>
      </c>
      <c r="U4233" s="147" t="s">
        <v>2940</v>
      </c>
      <c r="V4233" s="147" t="s">
        <v>3442</v>
      </c>
    </row>
    <row r="4234" spans="16:22" x14ac:dyDescent="0.25">
      <c r="P4234" s="147" t="s">
        <v>830</v>
      </c>
      <c r="Q4234" s="147">
        <v>200</v>
      </c>
      <c r="R4234" s="147"/>
      <c r="S4234" s="147" t="s">
        <v>2941</v>
      </c>
      <c r="T4234" s="147">
        <v>0</v>
      </c>
      <c r="U4234" s="147" t="s">
        <v>2942</v>
      </c>
      <c r="V4234" s="147" t="s">
        <v>3442</v>
      </c>
    </row>
    <row r="4235" spans="16:22" x14ac:dyDescent="0.25">
      <c r="P4235" s="147" t="s">
        <v>830</v>
      </c>
      <c r="Q4235" s="147">
        <v>200</v>
      </c>
      <c r="R4235" s="147"/>
      <c r="S4235" s="147" t="s">
        <v>2943</v>
      </c>
      <c r="T4235" s="147">
        <v>0</v>
      </c>
      <c r="U4235" s="147" t="s">
        <v>2944</v>
      </c>
      <c r="V4235" s="147" t="s">
        <v>3442</v>
      </c>
    </row>
    <row r="4236" spans="16:22" x14ac:dyDescent="0.25">
      <c r="P4236" s="147" t="s">
        <v>830</v>
      </c>
      <c r="Q4236" s="147">
        <v>200</v>
      </c>
      <c r="R4236" s="147"/>
      <c r="S4236" s="147" t="s">
        <v>1882</v>
      </c>
      <c r="T4236" s="147">
        <v>0</v>
      </c>
      <c r="U4236" s="147" t="s">
        <v>1883</v>
      </c>
      <c r="V4236" s="147" t="s">
        <v>3442</v>
      </c>
    </row>
    <row r="4237" spans="16:22" x14ac:dyDescent="0.25">
      <c r="P4237" s="147" t="s">
        <v>830</v>
      </c>
      <c r="Q4237" s="147">
        <v>200</v>
      </c>
      <c r="R4237" s="147"/>
      <c r="S4237" s="147" t="s">
        <v>3394</v>
      </c>
      <c r="T4237" s="147">
        <v>0</v>
      </c>
      <c r="U4237" s="147" t="s">
        <v>3395</v>
      </c>
      <c r="V4237" s="147" t="s">
        <v>3442</v>
      </c>
    </row>
    <row r="4238" spans="16:22" x14ac:dyDescent="0.25">
      <c r="P4238" s="147" t="s">
        <v>830</v>
      </c>
      <c r="Q4238" s="147">
        <v>200</v>
      </c>
      <c r="R4238" s="147"/>
      <c r="S4238" s="147" t="s">
        <v>2945</v>
      </c>
      <c r="T4238" s="147">
        <v>0</v>
      </c>
      <c r="U4238" s="147" t="s">
        <v>2946</v>
      </c>
      <c r="V4238" s="147" t="s">
        <v>3442</v>
      </c>
    </row>
    <row r="4239" spans="16:22" x14ac:dyDescent="0.25">
      <c r="P4239" s="147" t="s">
        <v>830</v>
      </c>
      <c r="Q4239" s="147">
        <v>200</v>
      </c>
      <c r="R4239" s="147"/>
      <c r="S4239" s="147" t="s">
        <v>2947</v>
      </c>
      <c r="T4239" s="147">
        <v>0</v>
      </c>
      <c r="U4239" s="147" t="s">
        <v>2948</v>
      </c>
      <c r="V4239" s="147" t="s">
        <v>3442</v>
      </c>
    </row>
    <row r="4240" spans="16:22" x14ac:dyDescent="0.25">
      <c r="P4240" s="147" t="s">
        <v>830</v>
      </c>
      <c r="Q4240" s="147">
        <v>200</v>
      </c>
      <c r="R4240" s="147"/>
      <c r="S4240" s="147" t="s">
        <v>1886</v>
      </c>
      <c r="T4240" s="147">
        <v>0</v>
      </c>
      <c r="U4240" s="147" t="s">
        <v>1887</v>
      </c>
      <c r="V4240" s="147" t="s">
        <v>3442</v>
      </c>
    </row>
    <row r="4241" spans="16:22" x14ac:dyDescent="0.25">
      <c r="P4241" s="147" t="s">
        <v>830</v>
      </c>
      <c r="Q4241" s="147">
        <v>200</v>
      </c>
      <c r="R4241" s="147"/>
      <c r="S4241" s="147" t="s">
        <v>1888</v>
      </c>
      <c r="T4241" s="147">
        <v>0</v>
      </c>
      <c r="U4241" s="147" t="s">
        <v>1889</v>
      </c>
      <c r="V4241" s="147" t="s">
        <v>3442</v>
      </c>
    </row>
    <row r="4242" spans="16:22" x14ac:dyDescent="0.25">
      <c r="P4242" s="147" t="s">
        <v>830</v>
      </c>
      <c r="Q4242" s="147">
        <v>200</v>
      </c>
      <c r="R4242" s="147"/>
      <c r="S4242" s="147" t="s">
        <v>1892</v>
      </c>
      <c r="T4242" s="147">
        <v>0</v>
      </c>
      <c r="U4242" s="147" t="s">
        <v>1893</v>
      </c>
      <c r="V4242" s="147" t="s">
        <v>3442</v>
      </c>
    </row>
    <row r="4243" spans="16:22" x14ac:dyDescent="0.25">
      <c r="P4243" s="147" t="s">
        <v>830</v>
      </c>
      <c r="Q4243" s="147">
        <v>200</v>
      </c>
      <c r="R4243" s="147"/>
      <c r="S4243" s="147" t="s">
        <v>2951</v>
      </c>
      <c r="T4243" s="147">
        <v>0</v>
      </c>
      <c r="U4243" s="147" t="s">
        <v>2952</v>
      </c>
      <c r="V4243" s="147" t="s">
        <v>3442</v>
      </c>
    </row>
    <row r="4244" spans="16:22" x14ac:dyDescent="0.25">
      <c r="P4244" s="147" t="s">
        <v>830</v>
      </c>
      <c r="Q4244" s="147">
        <v>200</v>
      </c>
      <c r="R4244" s="147"/>
      <c r="S4244" s="147" t="s">
        <v>2953</v>
      </c>
      <c r="T4244" s="147">
        <v>0</v>
      </c>
      <c r="U4244" s="147" t="s">
        <v>2954</v>
      </c>
      <c r="V4244" s="147" t="s">
        <v>3442</v>
      </c>
    </row>
    <row r="4245" spans="16:22" x14ac:dyDescent="0.25">
      <c r="P4245" s="147" t="s">
        <v>830</v>
      </c>
      <c r="Q4245" s="147">
        <v>200</v>
      </c>
      <c r="R4245" s="147"/>
      <c r="S4245" s="147" t="s">
        <v>2724</v>
      </c>
      <c r="T4245" s="147">
        <v>0</v>
      </c>
      <c r="U4245" s="147" t="s">
        <v>2725</v>
      </c>
      <c r="V4245" s="147" t="s">
        <v>3442</v>
      </c>
    </row>
    <row r="4246" spans="16:22" x14ac:dyDescent="0.25">
      <c r="P4246" s="147" t="s">
        <v>830</v>
      </c>
      <c r="Q4246" s="147">
        <v>200</v>
      </c>
      <c r="R4246" s="147"/>
      <c r="S4246" s="147" t="s">
        <v>1896</v>
      </c>
      <c r="T4246" s="147">
        <v>0</v>
      </c>
      <c r="U4246" s="147" t="s">
        <v>1897</v>
      </c>
      <c r="V4246" s="147" t="s">
        <v>3442</v>
      </c>
    </row>
    <row r="4247" spans="16:22" x14ac:dyDescent="0.25">
      <c r="P4247" s="147" t="s">
        <v>830</v>
      </c>
      <c r="Q4247" s="147">
        <v>200</v>
      </c>
      <c r="R4247" s="147"/>
      <c r="S4247" s="147" t="s">
        <v>2726</v>
      </c>
      <c r="T4247" s="147">
        <v>0</v>
      </c>
      <c r="U4247" s="147" t="s">
        <v>2727</v>
      </c>
      <c r="V4247" s="147" t="s">
        <v>3442</v>
      </c>
    </row>
    <row r="4248" spans="16:22" x14ac:dyDescent="0.25">
      <c r="P4248" s="147" t="s">
        <v>830</v>
      </c>
      <c r="Q4248" s="147">
        <v>200</v>
      </c>
      <c r="R4248" s="147"/>
      <c r="S4248" s="147" t="s">
        <v>2955</v>
      </c>
      <c r="T4248" s="147">
        <v>0</v>
      </c>
      <c r="U4248" s="147" t="s">
        <v>2956</v>
      </c>
      <c r="V4248" s="147" t="s">
        <v>3442</v>
      </c>
    </row>
    <row r="4249" spans="16:22" x14ac:dyDescent="0.25">
      <c r="P4249" s="147" t="s">
        <v>830</v>
      </c>
      <c r="Q4249" s="147">
        <v>200</v>
      </c>
      <c r="R4249" s="147"/>
      <c r="S4249" s="147" t="s">
        <v>1918</v>
      </c>
      <c r="T4249" s="147">
        <v>0</v>
      </c>
      <c r="U4249" s="147" t="s">
        <v>1919</v>
      </c>
      <c r="V4249" s="147" t="s">
        <v>3442</v>
      </c>
    </row>
    <row r="4250" spans="16:22" x14ac:dyDescent="0.25">
      <c r="P4250" s="147" t="s">
        <v>830</v>
      </c>
      <c r="Q4250" s="147">
        <v>200</v>
      </c>
      <c r="R4250" s="147"/>
      <c r="S4250" s="147" t="s">
        <v>1920</v>
      </c>
      <c r="T4250" s="147">
        <v>0</v>
      </c>
      <c r="U4250" s="147" t="s">
        <v>1921</v>
      </c>
      <c r="V4250" s="147" t="s">
        <v>3442</v>
      </c>
    </row>
    <row r="4251" spans="16:22" x14ac:dyDescent="0.25">
      <c r="P4251" s="147" t="s">
        <v>830</v>
      </c>
      <c r="Q4251" s="147">
        <v>200</v>
      </c>
      <c r="R4251" s="147"/>
      <c r="S4251" s="147" t="s">
        <v>1926</v>
      </c>
      <c r="T4251" s="147">
        <v>0</v>
      </c>
      <c r="U4251" s="147" t="s">
        <v>1927</v>
      </c>
      <c r="V4251" s="147" t="s">
        <v>3442</v>
      </c>
    </row>
    <row r="4252" spans="16:22" x14ac:dyDescent="0.25">
      <c r="P4252" s="147" t="s">
        <v>830</v>
      </c>
      <c r="Q4252" s="147">
        <v>200</v>
      </c>
      <c r="R4252" s="147"/>
      <c r="S4252" s="147" t="s">
        <v>2957</v>
      </c>
      <c r="T4252" s="147">
        <v>0</v>
      </c>
      <c r="U4252" s="147" t="s">
        <v>2958</v>
      </c>
      <c r="V4252" s="147" t="s">
        <v>3442</v>
      </c>
    </row>
    <row r="4253" spans="16:22" x14ac:dyDescent="0.25">
      <c r="P4253" s="147" t="s">
        <v>830</v>
      </c>
      <c r="Q4253" s="147">
        <v>200</v>
      </c>
      <c r="R4253" s="147"/>
      <c r="S4253" s="147" t="s">
        <v>2961</v>
      </c>
      <c r="T4253" s="147">
        <v>0</v>
      </c>
      <c r="U4253" s="147" t="s">
        <v>2962</v>
      </c>
      <c r="V4253" s="147" t="s">
        <v>3442</v>
      </c>
    </row>
    <row r="4254" spans="16:22" x14ac:dyDescent="0.25">
      <c r="P4254" s="147" t="s">
        <v>830</v>
      </c>
      <c r="Q4254" s="147">
        <v>200</v>
      </c>
      <c r="R4254" s="147"/>
      <c r="S4254" s="147" t="s">
        <v>1934</v>
      </c>
      <c r="T4254" s="147">
        <v>0</v>
      </c>
      <c r="U4254" s="147" t="s">
        <v>1935</v>
      </c>
      <c r="V4254" s="147" t="s">
        <v>3442</v>
      </c>
    </row>
    <row r="4255" spans="16:22" x14ac:dyDescent="0.25">
      <c r="P4255" s="147" t="s">
        <v>830</v>
      </c>
      <c r="Q4255" s="147">
        <v>200</v>
      </c>
      <c r="R4255" s="147"/>
      <c r="S4255" s="147" t="s">
        <v>1936</v>
      </c>
      <c r="T4255" s="147">
        <v>0</v>
      </c>
      <c r="U4255" s="147" t="s">
        <v>1937</v>
      </c>
      <c r="V4255" s="147" t="s">
        <v>3442</v>
      </c>
    </row>
    <row r="4256" spans="16:22" x14ac:dyDescent="0.25">
      <c r="P4256" s="147" t="s">
        <v>830</v>
      </c>
      <c r="Q4256" s="147">
        <v>200</v>
      </c>
      <c r="R4256" s="147"/>
      <c r="S4256" s="147" t="s">
        <v>1938</v>
      </c>
      <c r="T4256" s="147">
        <v>0</v>
      </c>
      <c r="U4256" s="147" t="s">
        <v>1939</v>
      </c>
      <c r="V4256" s="147" t="s">
        <v>3442</v>
      </c>
    </row>
    <row r="4257" spans="16:22" x14ac:dyDescent="0.25">
      <c r="P4257" s="147" t="s">
        <v>830</v>
      </c>
      <c r="Q4257" s="147">
        <v>200</v>
      </c>
      <c r="R4257" s="147"/>
      <c r="S4257" s="147" t="s">
        <v>3580</v>
      </c>
      <c r="T4257" s="147">
        <v>0</v>
      </c>
      <c r="U4257" s="147" t="s">
        <v>3581</v>
      </c>
      <c r="V4257" s="147" t="s">
        <v>3442</v>
      </c>
    </row>
    <row r="4258" spans="16:22" x14ac:dyDescent="0.25">
      <c r="P4258" s="147" t="s">
        <v>830</v>
      </c>
      <c r="Q4258" s="147">
        <v>200</v>
      </c>
      <c r="R4258" s="147"/>
      <c r="S4258" s="147" t="s">
        <v>1940</v>
      </c>
      <c r="T4258" s="147">
        <v>0</v>
      </c>
      <c r="U4258" s="147" t="s">
        <v>1941</v>
      </c>
      <c r="V4258" s="147" t="s">
        <v>3442</v>
      </c>
    </row>
    <row r="4259" spans="16:22" x14ac:dyDescent="0.25">
      <c r="P4259" s="147" t="s">
        <v>830</v>
      </c>
      <c r="Q4259" s="147">
        <v>200</v>
      </c>
      <c r="R4259" s="147"/>
      <c r="S4259" s="147" t="s">
        <v>1942</v>
      </c>
      <c r="T4259" s="147">
        <v>0</v>
      </c>
      <c r="U4259" s="147" t="s">
        <v>1943</v>
      </c>
      <c r="V4259" s="147" t="s">
        <v>3442</v>
      </c>
    </row>
    <row r="4260" spans="16:22" x14ac:dyDescent="0.25">
      <c r="P4260" s="147" t="s">
        <v>830</v>
      </c>
      <c r="Q4260" s="147">
        <v>200</v>
      </c>
      <c r="R4260" s="147"/>
      <c r="S4260" s="147" t="s">
        <v>3582</v>
      </c>
      <c r="T4260" s="147">
        <v>0</v>
      </c>
      <c r="U4260" s="147" t="s">
        <v>3583</v>
      </c>
      <c r="V4260" s="147" t="s">
        <v>3442</v>
      </c>
    </row>
    <row r="4261" spans="16:22" x14ac:dyDescent="0.25">
      <c r="P4261" s="147" t="s">
        <v>830</v>
      </c>
      <c r="Q4261" s="147">
        <v>200</v>
      </c>
      <c r="R4261" s="147"/>
      <c r="S4261" s="147" t="s">
        <v>2965</v>
      </c>
      <c r="T4261" s="147">
        <v>0</v>
      </c>
      <c r="U4261" s="147" t="s">
        <v>2966</v>
      </c>
      <c r="V4261" s="147" t="s">
        <v>3442</v>
      </c>
    </row>
    <row r="4262" spans="16:22" x14ac:dyDescent="0.25">
      <c r="P4262" s="147" t="s">
        <v>830</v>
      </c>
      <c r="Q4262" s="147">
        <v>200</v>
      </c>
      <c r="R4262" s="147"/>
      <c r="S4262" s="147" t="s">
        <v>2967</v>
      </c>
      <c r="T4262" s="147">
        <v>0</v>
      </c>
      <c r="U4262" s="147" t="s">
        <v>2968</v>
      </c>
      <c r="V4262" s="147" t="s">
        <v>3442</v>
      </c>
    </row>
    <row r="4263" spans="16:22" x14ac:dyDescent="0.25">
      <c r="P4263" s="147" t="s">
        <v>830</v>
      </c>
      <c r="Q4263" s="147">
        <v>200</v>
      </c>
      <c r="R4263" s="147"/>
      <c r="S4263" s="147" t="s">
        <v>2971</v>
      </c>
      <c r="T4263" s="147">
        <v>0</v>
      </c>
      <c r="U4263" s="147" t="s">
        <v>2972</v>
      </c>
      <c r="V4263" s="147" t="s">
        <v>3442</v>
      </c>
    </row>
    <row r="4264" spans="16:22" x14ac:dyDescent="0.25">
      <c r="P4264" s="147" t="s">
        <v>830</v>
      </c>
      <c r="Q4264" s="147">
        <v>200</v>
      </c>
      <c r="R4264" s="147"/>
      <c r="S4264" s="147" t="s">
        <v>3584</v>
      </c>
      <c r="T4264" s="147">
        <v>0</v>
      </c>
      <c r="U4264" s="147" t="s">
        <v>3585</v>
      </c>
      <c r="V4264" s="147" t="s">
        <v>3442</v>
      </c>
    </row>
    <row r="4265" spans="16:22" x14ac:dyDescent="0.25">
      <c r="P4265" s="147" t="s">
        <v>830</v>
      </c>
      <c r="Q4265" s="147">
        <v>200</v>
      </c>
      <c r="R4265" s="147"/>
      <c r="S4265" s="147" t="s">
        <v>3586</v>
      </c>
      <c r="T4265" s="147">
        <v>0</v>
      </c>
      <c r="U4265" s="147" t="s">
        <v>3587</v>
      </c>
      <c r="V4265" s="147" t="s">
        <v>3442</v>
      </c>
    </row>
    <row r="4266" spans="16:22" x14ac:dyDescent="0.25">
      <c r="P4266" s="147" t="s">
        <v>830</v>
      </c>
      <c r="Q4266" s="147">
        <v>200</v>
      </c>
      <c r="R4266" s="147"/>
      <c r="S4266" s="147" t="s">
        <v>3588</v>
      </c>
      <c r="T4266" s="147">
        <v>0</v>
      </c>
      <c r="U4266" s="147" t="s">
        <v>3589</v>
      </c>
      <c r="V4266" s="147" t="s">
        <v>3442</v>
      </c>
    </row>
    <row r="4267" spans="16:22" x14ac:dyDescent="0.25">
      <c r="P4267" s="147" t="s">
        <v>830</v>
      </c>
      <c r="Q4267" s="147">
        <v>200</v>
      </c>
      <c r="R4267" s="147"/>
      <c r="S4267" s="147" t="s">
        <v>2425</v>
      </c>
      <c r="T4267" s="147">
        <v>0</v>
      </c>
      <c r="U4267" s="147" t="s">
        <v>2426</v>
      </c>
      <c r="V4267" s="147" t="s">
        <v>3442</v>
      </c>
    </row>
    <row r="4268" spans="16:22" x14ac:dyDescent="0.25">
      <c r="P4268" s="147" t="s">
        <v>830</v>
      </c>
      <c r="Q4268" s="147">
        <v>200</v>
      </c>
      <c r="R4268" s="147"/>
      <c r="S4268" s="147" t="s">
        <v>1966</v>
      </c>
      <c r="T4268" s="147">
        <v>0</v>
      </c>
      <c r="U4268" s="147" t="s">
        <v>1967</v>
      </c>
      <c r="V4268" s="147" t="s">
        <v>3442</v>
      </c>
    </row>
    <row r="4269" spans="16:22" x14ac:dyDescent="0.25">
      <c r="P4269" s="147" t="s">
        <v>830</v>
      </c>
      <c r="Q4269" s="147">
        <v>200</v>
      </c>
      <c r="R4269" s="147"/>
      <c r="S4269" s="147" t="s">
        <v>2740</v>
      </c>
      <c r="T4269" s="147">
        <v>0</v>
      </c>
      <c r="U4269" s="147" t="s">
        <v>2741</v>
      </c>
      <c r="V4269" s="147" t="s">
        <v>3442</v>
      </c>
    </row>
    <row r="4270" spans="16:22" x14ac:dyDescent="0.25">
      <c r="P4270" s="147" t="s">
        <v>830</v>
      </c>
      <c r="Q4270" s="147">
        <v>200</v>
      </c>
      <c r="R4270" s="147"/>
      <c r="S4270" s="147" t="s">
        <v>2431</v>
      </c>
      <c r="T4270" s="147">
        <v>0</v>
      </c>
      <c r="U4270" s="147" t="s">
        <v>2432</v>
      </c>
      <c r="V4270" s="147" t="s">
        <v>3442</v>
      </c>
    </row>
    <row r="4271" spans="16:22" x14ac:dyDescent="0.25">
      <c r="P4271" s="147" t="s">
        <v>830</v>
      </c>
      <c r="Q4271" s="147">
        <v>200</v>
      </c>
      <c r="R4271" s="147"/>
      <c r="S4271" s="147" t="s">
        <v>3590</v>
      </c>
      <c r="T4271" s="147">
        <v>0</v>
      </c>
      <c r="U4271" s="147" t="s">
        <v>3591</v>
      </c>
      <c r="V4271" s="147" t="s">
        <v>3442</v>
      </c>
    </row>
    <row r="4272" spans="16:22" x14ac:dyDescent="0.25">
      <c r="P4272" s="147" t="s">
        <v>830</v>
      </c>
      <c r="Q4272" s="147">
        <v>200</v>
      </c>
      <c r="R4272" s="147"/>
      <c r="S4272" s="147" t="s">
        <v>3398</v>
      </c>
      <c r="T4272" s="147">
        <v>0</v>
      </c>
      <c r="U4272" s="147" t="s">
        <v>3399</v>
      </c>
      <c r="V4272" s="147" t="s">
        <v>3442</v>
      </c>
    </row>
    <row r="4273" spans="16:22" x14ac:dyDescent="0.25">
      <c r="P4273" s="147" t="s">
        <v>830</v>
      </c>
      <c r="Q4273" s="147">
        <v>200</v>
      </c>
      <c r="R4273" s="147"/>
      <c r="S4273" s="147" t="s">
        <v>3592</v>
      </c>
      <c r="T4273" s="147">
        <v>0</v>
      </c>
      <c r="U4273" s="147" t="s">
        <v>3593</v>
      </c>
      <c r="V4273" s="147" t="s">
        <v>3442</v>
      </c>
    </row>
    <row r="4274" spans="16:22" x14ac:dyDescent="0.25">
      <c r="P4274" s="147" t="s">
        <v>830</v>
      </c>
      <c r="Q4274" s="147">
        <v>200</v>
      </c>
      <c r="R4274" s="147"/>
      <c r="S4274" s="147" t="s">
        <v>1970</v>
      </c>
      <c r="T4274" s="147">
        <v>0</v>
      </c>
      <c r="U4274" s="147" t="s">
        <v>1971</v>
      </c>
      <c r="V4274" s="147" t="s">
        <v>3442</v>
      </c>
    </row>
    <row r="4275" spans="16:22" x14ac:dyDescent="0.25">
      <c r="P4275" s="147" t="s">
        <v>830</v>
      </c>
      <c r="Q4275" s="147">
        <v>200</v>
      </c>
      <c r="R4275" s="147"/>
      <c r="S4275" s="147" t="s">
        <v>3402</v>
      </c>
      <c r="T4275" s="147">
        <v>0</v>
      </c>
      <c r="U4275" s="147" t="s">
        <v>3403</v>
      </c>
      <c r="V4275" s="147" t="s">
        <v>3442</v>
      </c>
    </row>
    <row r="4276" spans="16:22" x14ac:dyDescent="0.25">
      <c r="P4276" s="147" t="s">
        <v>830</v>
      </c>
      <c r="Q4276" s="147">
        <v>200</v>
      </c>
      <c r="R4276" s="147"/>
      <c r="S4276" s="147" t="s">
        <v>1972</v>
      </c>
      <c r="T4276" s="147">
        <v>0</v>
      </c>
      <c r="U4276" s="147" t="s">
        <v>1973</v>
      </c>
      <c r="V4276" s="147" t="s">
        <v>3442</v>
      </c>
    </row>
    <row r="4277" spans="16:22" x14ac:dyDescent="0.25">
      <c r="P4277" s="147" t="s">
        <v>830</v>
      </c>
      <c r="Q4277" s="147">
        <v>200</v>
      </c>
      <c r="R4277" s="147"/>
      <c r="S4277" s="147" t="s">
        <v>2433</v>
      </c>
      <c r="T4277" s="147">
        <v>0</v>
      </c>
      <c r="U4277" s="147" t="s">
        <v>2434</v>
      </c>
      <c r="V4277" s="147" t="s">
        <v>3442</v>
      </c>
    </row>
    <row r="4278" spans="16:22" x14ac:dyDescent="0.25">
      <c r="P4278" s="147" t="s">
        <v>830</v>
      </c>
      <c r="Q4278" s="147">
        <v>200</v>
      </c>
      <c r="R4278" s="147"/>
      <c r="S4278" s="147" t="s">
        <v>2977</v>
      </c>
      <c r="T4278" s="147">
        <v>0</v>
      </c>
      <c r="U4278" s="147" t="s">
        <v>2978</v>
      </c>
      <c r="V4278" s="147" t="s">
        <v>3442</v>
      </c>
    </row>
    <row r="4279" spans="16:22" x14ac:dyDescent="0.25">
      <c r="P4279" s="147" t="s">
        <v>830</v>
      </c>
      <c r="Q4279" s="147">
        <v>200</v>
      </c>
      <c r="R4279" s="147"/>
      <c r="S4279" s="147" t="s">
        <v>2435</v>
      </c>
      <c r="T4279" s="147">
        <v>0</v>
      </c>
      <c r="U4279" s="147" t="s">
        <v>2436</v>
      </c>
      <c r="V4279" s="147" t="s">
        <v>3442</v>
      </c>
    </row>
    <row r="4280" spans="16:22" x14ac:dyDescent="0.25">
      <c r="P4280" s="147" t="s">
        <v>830</v>
      </c>
      <c r="Q4280" s="147">
        <v>200</v>
      </c>
      <c r="R4280" s="147"/>
      <c r="S4280" s="147" t="s">
        <v>2437</v>
      </c>
      <c r="T4280" s="147">
        <v>0</v>
      </c>
      <c r="U4280" s="147" t="s">
        <v>2438</v>
      </c>
      <c r="V4280" s="147" t="s">
        <v>3442</v>
      </c>
    </row>
    <row r="4281" spans="16:22" x14ac:dyDescent="0.25">
      <c r="P4281" s="147" t="s">
        <v>830</v>
      </c>
      <c r="Q4281" s="147">
        <v>200</v>
      </c>
      <c r="R4281" s="147"/>
      <c r="S4281" s="147" t="s">
        <v>3594</v>
      </c>
      <c r="T4281" s="147">
        <v>0</v>
      </c>
      <c r="U4281" s="147" t="s">
        <v>3595</v>
      </c>
      <c r="V4281" s="147" t="s">
        <v>3442</v>
      </c>
    </row>
    <row r="4282" spans="16:22" x14ac:dyDescent="0.25">
      <c r="P4282" s="147" t="s">
        <v>830</v>
      </c>
      <c r="Q4282" s="147">
        <v>200</v>
      </c>
      <c r="R4282" s="147"/>
      <c r="S4282" s="147" t="s">
        <v>3596</v>
      </c>
      <c r="T4282" s="147">
        <v>0</v>
      </c>
      <c r="U4282" s="147" t="s">
        <v>3597</v>
      </c>
      <c r="V4282" s="147" t="s">
        <v>3442</v>
      </c>
    </row>
    <row r="4283" spans="16:22" x14ac:dyDescent="0.25">
      <c r="P4283" s="147" t="s">
        <v>830</v>
      </c>
      <c r="Q4283" s="147">
        <v>200</v>
      </c>
      <c r="R4283" s="147"/>
      <c r="S4283" s="147" t="s">
        <v>1978</v>
      </c>
      <c r="T4283" s="147">
        <v>0</v>
      </c>
      <c r="U4283" s="147" t="s">
        <v>1979</v>
      </c>
      <c r="V4283" s="147" t="s">
        <v>3442</v>
      </c>
    </row>
    <row r="4284" spans="16:22" x14ac:dyDescent="0.25">
      <c r="P4284" s="147" t="s">
        <v>830</v>
      </c>
      <c r="Q4284" s="147">
        <v>200</v>
      </c>
      <c r="R4284" s="147"/>
      <c r="S4284" s="147" t="s">
        <v>1980</v>
      </c>
      <c r="T4284" s="147">
        <v>0</v>
      </c>
      <c r="U4284" s="147" t="s">
        <v>1981</v>
      </c>
      <c r="V4284" s="147" t="s">
        <v>3442</v>
      </c>
    </row>
    <row r="4285" spans="16:22" x14ac:dyDescent="0.25">
      <c r="P4285" s="147" t="s">
        <v>830</v>
      </c>
      <c r="Q4285" s="147">
        <v>200</v>
      </c>
      <c r="R4285" s="147"/>
      <c r="S4285" s="147" t="s">
        <v>3244</v>
      </c>
      <c r="T4285" s="147">
        <v>0</v>
      </c>
      <c r="U4285" s="147" t="s">
        <v>3245</v>
      </c>
      <c r="V4285" s="147" t="s">
        <v>3442</v>
      </c>
    </row>
    <row r="4286" spans="16:22" x14ac:dyDescent="0.25">
      <c r="P4286" s="147" t="s">
        <v>830</v>
      </c>
      <c r="Q4286" s="147">
        <v>200</v>
      </c>
      <c r="R4286" s="147"/>
      <c r="S4286" s="147" t="s">
        <v>2447</v>
      </c>
      <c r="T4286" s="147">
        <v>0</v>
      </c>
      <c r="U4286" s="147" t="s">
        <v>2448</v>
      </c>
      <c r="V4286" s="147" t="s">
        <v>3442</v>
      </c>
    </row>
    <row r="4287" spans="16:22" x14ac:dyDescent="0.25">
      <c r="P4287" s="147" t="s">
        <v>830</v>
      </c>
      <c r="Q4287" s="147">
        <v>200</v>
      </c>
      <c r="R4287" s="147"/>
      <c r="S4287" s="147" t="s">
        <v>3246</v>
      </c>
      <c r="T4287" s="147">
        <v>0</v>
      </c>
      <c r="U4287" s="147" t="s">
        <v>3247</v>
      </c>
      <c r="V4287" s="147" t="s">
        <v>3442</v>
      </c>
    </row>
    <row r="4288" spans="16:22" x14ac:dyDescent="0.25">
      <c r="P4288" s="147" t="s">
        <v>830</v>
      </c>
      <c r="Q4288" s="147">
        <v>200</v>
      </c>
      <c r="R4288" s="147"/>
      <c r="S4288" s="147" t="s">
        <v>3248</v>
      </c>
      <c r="T4288" s="147">
        <v>0</v>
      </c>
      <c r="U4288" s="147" t="s">
        <v>3249</v>
      </c>
      <c r="V4288" s="147" t="s">
        <v>3442</v>
      </c>
    </row>
    <row r="4289" spans="16:22" x14ac:dyDescent="0.25">
      <c r="P4289" s="147" t="s">
        <v>830</v>
      </c>
      <c r="Q4289" s="147">
        <v>200</v>
      </c>
      <c r="R4289" s="147"/>
      <c r="S4289" s="147" t="s">
        <v>1984</v>
      </c>
      <c r="T4289" s="147">
        <v>0</v>
      </c>
      <c r="U4289" s="147" t="s">
        <v>1985</v>
      </c>
      <c r="V4289" s="147" t="s">
        <v>3442</v>
      </c>
    </row>
    <row r="4290" spans="16:22" x14ac:dyDescent="0.25">
      <c r="P4290" s="147" t="s">
        <v>830</v>
      </c>
      <c r="Q4290" s="147">
        <v>200</v>
      </c>
      <c r="R4290" s="147"/>
      <c r="S4290" s="147" t="s">
        <v>3598</v>
      </c>
      <c r="T4290" s="147">
        <v>0</v>
      </c>
      <c r="U4290" s="147" t="s">
        <v>3599</v>
      </c>
      <c r="V4290" s="147" t="s">
        <v>3442</v>
      </c>
    </row>
    <row r="4291" spans="16:22" x14ac:dyDescent="0.25">
      <c r="P4291" s="147" t="s">
        <v>830</v>
      </c>
      <c r="Q4291" s="147">
        <v>200</v>
      </c>
      <c r="R4291" s="147"/>
      <c r="S4291" s="147" t="s">
        <v>3408</v>
      </c>
      <c r="T4291" s="147">
        <v>0</v>
      </c>
      <c r="U4291" s="147" t="s">
        <v>3409</v>
      </c>
      <c r="V4291" s="147" t="s">
        <v>3442</v>
      </c>
    </row>
    <row r="4292" spans="16:22" x14ac:dyDescent="0.25">
      <c r="P4292" s="147" t="s">
        <v>830</v>
      </c>
      <c r="Q4292" s="147">
        <v>200</v>
      </c>
      <c r="R4292" s="147"/>
      <c r="S4292" s="147" t="s">
        <v>2744</v>
      </c>
      <c r="T4292" s="147">
        <v>0</v>
      </c>
      <c r="U4292" s="147" t="s">
        <v>2745</v>
      </c>
      <c r="V4292" s="147" t="s">
        <v>3442</v>
      </c>
    </row>
    <row r="4293" spans="16:22" x14ac:dyDescent="0.25">
      <c r="P4293" s="147" t="s">
        <v>830</v>
      </c>
      <c r="Q4293" s="147">
        <v>200</v>
      </c>
      <c r="R4293" s="147"/>
      <c r="S4293" s="147" t="s">
        <v>1986</v>
      </c>
      <c r="T4293" s="147">
        <v>0</v>
      </c>
      <c r="U4293" s="147" t="s">
        <v>1987</v>
      </c>
      <c r="V4293" s="147" t="s">
        <v>3442</v>
      </c>
    </row>
    <row r="4294" spans="16:22" x14ac:dyDescent="0.25">
      <c r="P4294" s="147" t="s">
        <v>830</v>
      </c>
      <c r="Q4294" s="147">
        <v>200</v>
      </c>
      <c r="R4294" s="147"/>
      <c r="S4294" s="147" t="s">
        <v>2746</v>
      </c>
      <c r="T4294" s="147">
        <v>0</v>
      </c>
      <c r="U4294" s="147" t="s">
        <v>2747</v>
      </c>
      <c r="V4294" s="147" t="s">
        <v>3442</v>
      </c>
    </row>
    <row r="4295" spans="16:22" x14ac:dyDescent="0.25">
      <c r="P4295" s="147" t="s">
        <v>830</v>
      </c>
      <c r="Q4295" s="147">
        <v>200</v>
      </c>
      <c r="R4295" s="147"/>
      <c r="S4295" s="147" t="s">
        <v>3250</v>
      </c>
      <c r="T4295" s="147">
        <v>0</v>
      </c>
      <c r="U4295" s="147" t="s">
        <v>3251</v>
      </c>
      <c r="V4295" s="147" t="s">
        <v>3442</v>
      </c>
    </row>
    <row r="4296" spans="16:22" x14ac:dyDescent="0.25">
      <c r="P4296" s="147" t="s">
        <v>830</v>
      </c>
      <c r="Q4296" s="147">
        <v>200</v>
      </c>
      <c r="R4296" s="147"/>
      <c r="S4296" s="147" t="s">
        <v>3252</v>
      </c>
      <c r="T4296" s="147">
        <v>0</v>
      </c>
      <c r="U4296" s="147" t="s">
        <v>3253</v>
      </c>
      <c r="V4296" s="147" t="s">
        <v>3442</v>
      </c>
    </row>
    <row r="4297" spans="16:22" x14ac:dyDescent="0.25">
      <c r="P4297" s="147" t="s">
        <v>830</v>
      </c>
      <c r="Q4297" s="147">
        <v>200</v>
      </c>
      <c r="R4297" s="147"/>
      <c r="S4297" s="147" t="s">
        <v>2981</v>
      </c>
      <c r="T4297" s="147">
        <v>0</v>
      </c>
      <c r="U4297" s="147" t="s">
        <v>2982</v>
      </c>
      <c r="V4297" s="147" t="s">
        <v>3442</v>
      </c>
    </row>
    <row r="4298" spans="16:22" x14ac:dyDescent="0.25">
      <c r="P4298" s="147" t="s">
        <v>830</v>
      </c>
      <c r="Q4298" s="147">
        <v>200</v>
      </c>
      <c r="R4298" s="147"/>
      <c r="S4298" s="147" t="s">
        <v>3256</v>
      </c>
      <c r="T4298" s="147">
        <v>0</v>
      </c>
      <c r="U4298" s="147" t="s">
        <v>3257</v>
      </c>
      <c r="V4298" s="147" t="s">
        <v>3442</v>
      </c>
    </row>
    <row r="4299" spans="16:22" x14ac:dyDescent="0.25">
      <c r="P4299" s="147" t="s">
        <v>830</v>
      </c>
      <c r="Q4299" s="147">
        <v>200</v>
      </c>
      <c r="R4299" s="147"/>
      <c r="S4299" s="147" t="s">
        <v>2983</v>
      </c>
      <c r="T4299" s="147">
        <v>0</v>
      </c>
      <c r="U4299" s="147" t="s">
        <v>2984</v>
      </c>
      <c r="V4299" s="147" t="s">
        <v>3442</v>
      </c>
    </row>
    <row r="4300" spans="16:22" x14ac:dyDescent="0.25">
      <c r="P4300" s="147" t="s">
        <v>830</v>
      </c>
      <c r="Q4300" s="147">
        <v>200</v>
      </c>
      <c r="R4300" s="147"/>
      <c r="S4300" s="147" t="s">
        <v>2985</v>
      </c>
      <c r="T4300" s="147">
        <v>0</v>
      </c>
      <c r="U4300" s="147" t="s">
        <v>2986</v>
      </c>
      <c r="V4300" s="147" t="s">
        <v>3442</v>
      </c>
    </row>
    <row r="4301" spans="16:22" x14ac:dyDescent="0.25">
      <c r="P4301" s="147" t="s">
        <v>830</v>
      </c>
      <c r="Q4301" s="147">
        <v>200</v>
      </c>
      <c r="R4301" s="147"/>
      <c r="S4301" s="147" t="s">
        <v>2987</v>
      </c>
      <c r="T4301" s="147">
        <v>0</v>
      </c>
      <c r="U4301" s="147" t="s">
        <v>2988</v>
      </c>
      <c r="V4301" s="147" t="s">
        <v>3442</v>
      </c>
    </row>
    <row r="4302" spans="16:22" x14ac:dyDescent="0.25">
      <c r="P4302" s="147" t="s">
        <v>830</v>
      </c>
      <c r="Q4302" s="147">
        <v>200</v>
      </c>
      <c r="R4302" s="147"/>
      <c r="S4302" s="147" t="s">
        <v>3258</v>
      </c>
      <c r="T4302" s="147">
        <v>0</v>
      </c>
      <c r="U4302" s="147" t="s">
        <v>3259</v>
      </c>
      <c r="V4302" s="147" t="s">
        <v>3442</v>
      </c>
    </row>
    <row r="4303" spans="16:22" x14ac:dyDescent="0.25">
      <c r="P4303" s="147" t="s">
        <v>830</v>
      </c>
      <c r="Q4303" s="147">
        <v>200</v>
      </c>
      <c r="R4303" s="147"/>
      <c r="S4303" s="147" t="s">
        <v>3260</v>
      </c>
      <c r="T4303" s="147">
        <v>0</v>
      </c>
      <c r="U4303" s="147" t="s">
        <v>3261</v>
      </c>
      <c r="V4303" s="147" t="s">
        <v>3442</v>
      </c>
    </row>
    <row r="4304" spans="16:22" x14ac:dyDescent="0.25">
      <c r="P4304" s="147" t="s">
        <v>830</v>
      </c>
      <c r="Q4304" s="147">
        <v>200</v>
      </c>
      <c r="R4304" s="147"/>
      <c r="S4304" s="147" t="s">
        <v>2002</v>
      </c>
      <c r="T4304" s="147">
        <v>0</v>
      </c>
      <c r="U4304" s="147" t="s">
        <v>2003</v>
      </c>
      <c r="V4304" s="147" t="s">
        <v>3442</v>
      </c>
    </row>
    <row r="4305" spans="16:22" x14ac:dyDescent="0.25">
      <c r="P4305" s="147" t="s">
        <v>830</v>
      </c>
      <c r="Q4305" s="147">
        <v>200</v>
      </c>
      <c r="R4305" s="147"/>
      <c r="S4305" s="147" t="s">
        <v>2748</v>
      </c>
      <c r="T4305" s="147">
        <v>0</v>
      </c>
      <c r="U4305" s="147" t="s">
        <v>2749</v>
      </c>
      <c r="V4305" s="147" t="s">
        <v>3442</v>
      </c>
    </row>
    <row r="4306" spans="16:22" x14ac:dyDescent="0.25">
      <c r="P4306" s="147" t="s">
        <v>830</v>
      </c>
      <c r="Q4306" s="147">
        <v>200</v>
      </c>
      <c r="R4306" s="147"/>
      <c r="S4306" s="147" t="s">
        <v>3268</v>
      </c>
      <c r="T4306" s="147">
        <v>0</v>
      </c>
      <c r="U4306" s="147" t="s">
        <v>3269</v>
      </c>
      <c r="V4306" s="147" t="s">
        <v>3442</v>
      </c>
    </row>
    <row r="4307" spans="16:22" x14ac:dyDescent="0.25">
      <c r="P4307" s="147" t="s">
        <v>830</v>
      </c>
      <c r="Q4307" s="147">
        <v>200</v>
      </c>
      <c r="R4307" s="147"/>
      <c r="S4307" s="147" t="s">
        <v>3270</v>
      </c>
      <c r="T4307" s="147">
        <v>0</v>
      </c>
      <c r="U4307" s="147" t="s">
        <v>3271</v>
      </c>
      <c r="V4307" s="147" t="s">
        <v>3442</v>
      </c>
    </row>
    <row r="4308" spans="16:22" x14ac:dyDescent="0.25">
      <c r="P4308" s="147" t="s">
        <v>830</v>
      </c>
      <c r="Q4308" s="147">
        <v>200</v>
      </c>
      <c r="R4308" s="147"/>
      <c r="S4308" s="147" t="s">
        <v>2012</v>
      </c>
      <c r="T4308" s="147">
        <v>0</v>
      </c>
      <c r="U4308" s="147" t="s">
        <v>2013</v>
      </c>
      <c r="V4308" s="147" t="s">
        <v>3442</v>
      </c>
    </row>
    <row r="4309" spans="16:22" x14ac:dyDescent="0.25">
      <c r="P4309" s="147" t="s">
        <v>830</v>
      </c>
      <c r="Q4309" s="147">
        <v>200</v>
      </c>
      <c r="R4309" s="147"/>
      <c r="S4309" s="147" t="s">
        <v>2750</v>
      </c>
      <c r="T4309" s="147">
        <v>0</v>
      </c>
      <c r="U4309" s="147" t="s">
        <v>2751</v>
      </c>
      <c r="V4309" s="147" t="s">
        <v>3442</v>
      </c>
    </row>
    <row r="4310" spans="16:22" x14ac:dyDescent="0.25">
      <c r="P4310" s="147" t="s">
        <v>830</v>
      </c>
      <c r="Q4310" s="147">
        <v>200</v>
      </c>
      <c r="R4310" s="147"/>
      <c r="S4310" s="147" t="s">
        <v>2752</v>
      </c>
      <c r="T4310" s="147">
        <v>0</v>
      </c>
      <c r="U4310" s="147" t="s">
        <v>2753</v>
      </c>
      <c r="V4310" s="147" t="s">
        <v>3442</v>
      </c>
    </row>
    <row r="4311" spans="16:22" x14ac:dyDescent="0.25">
      <c r="P4311" s="147" t="s">
        <v>830</v>
      </c>
      <c r="Q4311" s="147">
        <v>200</v>
      </c>
      <c r="R4311" s="147"/>
      <c r="S4311" s="147" t="s">
        <v>2020</v>
      </c>
      <c r="T4311" s="147">
        <v>0</v>
      </c>
      <c r="U4311" s="147" t="s">
        <v>2021</v>
      </c>
      <c r="V4311" s="147" t="s">
        <v>3442</v>
      </c>
    </row>
    <row r="4312" spans="16:22" x14ac:dyDescent="0.25">
      <c r="P4312" s="147" t="s">
        <v>830</v>
      </c>
      <c r="Q4312" s="147">
        <v>200</v>
      </c>
      <c r="R4312" s="147"/>
      <c r="S4312" s="147" t="s">
        <v>3274</v>
      </c>
      <c r="T4312" s="147">
        <v>0</v>
      </c>
      <c r="U4312" s="147" t="s">
        <v>3275</v>
      </c>
      <c r="V4312" s="147" t="s">
        <v>3442</v>
      </c>
    </row>
    <row r="4313" spans="16:22" x14ac:dyDescent="0.25">
      <c r="P4313" s="147" t="s">
        <v>830</v>
      </c>
      <c r="Q4313" s="147">
        <v>200</v>
      </c>
      <c r="R4313" s="147"/>
      <c r="S4313" s="147" t="s">
        <v>3276</v>
      </c>
      <c r="T4313" s="147">
        <v>0</v>
      </c>
      <c r="U4313" s="147" t="s">
        <v>3277</v>
      </c>
      <c r="V4313" s="147" t="s">
        <v>3442</v>
      </c>
    </row>
    <row r="4314" spans="16:22" x14ac:dyDescent="0.25">
      <c r="P4314" s="147" t="s">
        <v>830</v>
      </c>
      <c r="Q4314" s="147">
        <v>200</v>
      </c>
      <c r="R4314" s="147"/>
      <c r="S4314" s="147" t="s">
        <v>2989</v>
      </c>
      <c r="T4314" s="147">
        <v>0</v>
      </c>
      <c r="U4314" s="147" t="s">
        <v>2990</v>
      </c>
      <c r="V4314" s="147" t="s">
        <v>3442</v>
      </c>
    </row>
    <row r="4315" spans="16:22" x14ac:dyDescent="0.25">
      <c r="P4315" s="147" t="s">
        <v>830</v>
      </c>
      <c r="Q4315" s="147">
        <v>200</v>
      </c>
      <c r="R4315" s="147"/>
      <c r="S4315" s="147" t="s">
        <v>2034</v>
      </c>
      <c r="T4315" s="147">
        <v>0</v>
      </c>
      <c r="U4315" s="147" t="s">
        <v>2035</v>
      </c>
      <c r="V4315" s="147" t="s">
        <v>3442</v>
      </c>
    </row>
    <row r="4316" spans="16:22" x14ac:dyDescent="0.25">
      <c r="P4316" s="147" t="s">
        <v>830</v>
      </c>
      <c r="Q4316" s="147">
        <v>200</v>
      </c>
      <c r="R4316" s="147"/>
      <c r="S4316" s="147" t="s">
        <v>2036</v>
      </c>
      <c r="T4316" s="147">
        <v>0</v>
      </c>
      <c r="U4316" s="147" t="s">
        <v>2037</v>
      </c>
      <c r="V4316" s="147" t="s">
        <v>3442</v>
      </c>
    </row>
    <row r="4317" spans="16:22" x14ac:dyDescent="0.25">
      <c r="P4317" s="147" t="s">
        <v>830</v>
      </c>
      <c r="Q4317" s="147">
        <v>200</v>
      </c>
      <c r="R4317" s="147"/>
      <c r="S4317" s="147" t="s">
        <v>2756</v>
      </c>
      <c r="T4317" s="147">
        <v>0</v>
      </c>
      <c r="U4317" s="147" t="s">
        <v>2757</v>
      </c>
      <c r="V4317" s="147" t="s">
        <v>3442</v>
      </c>
    </row>
    <row r="4318" spans="16:22" x14ac:dyDescent="0.25">
      <c r="P4318" s="147" t="s">
        <v>830</v>
      </c>
      <c r="Q4318" s="147">
        <v>200</v>
      </c>
      <c r="R4318" s="147"/>
      <c r="S4318" s="147" t="s">
        <v>2467</v>
      </c>
      <c r="T4318" s="147">
        <v>0</v>
      </c>
      <c r="U4318" s="147" t="s">
        <v>2468</v>
      </c>
      <c r="V4318" s="147" t="s">
        <v>3442</v>
      </c>
    </row>
    <row r="4319" spans="16:22" x14ac:dyDescent="0.25">
      <c r="P4319" s="147" t="s">
        <v>830</v>
      </c>
      <c r="Q4319" s="147">
        <v>200</v>
      </c>
      <c r="R4319" s="147"/>
      <c r="S4319" s="147" t="s">
        <v>2040</v>
      </c>
      <c r="T4319" s="147">
        <v>0</v>
      </c>
      <c r="U4319" s="147" t="s">
        <v>2041</v>
      </c>
      <c r="V4319" s="147" t="s">
        <v>3442</v>
      </c>
    </row>
    <row r="4320" spans="16:22" x14ac:dyDescent="0.25">
      <c r="P4320" s="147" t="s">
        <v>830</v>
      </c>
      <c r="Q4320" s="147">
        <v>200</v>
      </c>
      <c r="R4320" s="147"/>
      <c r="S4320" s="147" t="s">
        <v>2042</v>
      </c>
      <c r="T4320" s="147">
        <v>0</v>
      </c>
      <c r="U4320" s="147" t="s">
        <v>2043</v>
      </c>
      <c r="V4320" s="147" t="s">
        <v>3442</v>
      </c>
    </row>
    <row r="4321" spans="16:22" x14ac:dyDescent="0.25">
      <c r="P4321" s="147" t="s">
        <v>830</v>
      </c>
      <c r="Q4321" s="147">
        <v>200</v>
      </c>
      <c r="R4321" s="147"/>
      <c r="S4321" s="147" t="s">
        <v>2054</v>
      </c>
      <c r="T4321" s="147">
        <v>0</v>
      </c>
      <c r="U4321" s="147" t="s">
        <v>2055</v>
      </c>
      <c r="V4321" s="147" t="s">
        <v>3442</v>
      </c>
    </row>
    <row r="4322" spans="16:22" x14ac:dyDescent="0.25">
      <c r="P4322" s="147" t="s">
        <v>830</v>
      </c>
      <c r="Q4322" s="147">
        <v>200</v>
      </c>
      <c r="R4322" s="147"/>
      <c r="S4322" s="147" t="s">
        <v>3600</v>
      </c>
      <c r="T4322" s="147">
        <v>0</v>
      </c>
      <c r="U4322" s="147" t="s">
        <v>3601</v>
      </c>
      <c r="V4322" s="147" t="s">
        <v>3442</v>
      </c>
    </row>
    <row r="4323" spans="16:22" x14ac:dyDescent="0.25">
      <c r="P4323" s="147" t="s">
        <v>830</v>
      </c>
      <c r="Q4323" s="147">
        <v>200</v>
      </c>
      <c r="R4323" s="147"/>
      <c r="S4323" s="147" t="s">
        <v>3602</v>
      </c>
      <c r="T4323" s="147">
        <v>0</v>
      </c>
      <c r="U4323" s="147" t="s">
        <v>3603</v>
      </c>
      <c r="V4323" s="147" t="s">
        <v>3442</v>
      </c>
    </row>
    <row r="4324" spans="16:22" x14ac:dyDescent="0.25">
      <c r="P4324" s="147" t="s">
        <v>830</v>
      </c>
      <c r="Q4324" s="147">
        <v>200</v>
      </c>
      <c r="R4324" s="147"/>
      <c r="S4324" s="147" t="s">
        <v>2074</v>
      </c>
      <c r="T4324" s="147">
        <v>0</v>
      </c>
      <c r="U4324" s="147" t="s">
        <v>2075</v>
      </c>
      <c r="V4324" s="147" t="s">
        <v>3442</v>
      </c>
    </row>
    <row r="4325" spans="16:22" x14ac:dyDescent="0.25">
      <c r="P4325" s="147" t="s">
        <v>830</v>
      </c>
      <c r="Q4325" s="147">
        <v>200</v>
      </c>
      <c r="R4325" s="147"/>
      <c r="S4325" s="147" t="s">
        <v>2078</v>
      </c>
      <c r="T4325" s="147">
        <v>0</v>
      </c>
      <c r="U4325" s="147" t="s">
        <v>2079</v>
      </c>
      <c r="V4325" s="147" t="s">
        <v>3442</v>
      </c>
    </row>
    <row r="4326" spans="16:22" x14ac:dyDescent="0.25">
      <c r="P4326" s="147" t="s">
        <v>830</v>
      </c>
      <c r="Q4326" s="147">
        <v>200</v>
      </c>
      <c r="R4326" s="147"/>
      <c r="S4326" s="147" t="s">
        <v>2080</v>
      </c>
      <c r="T4326" s="147">
        <v>0</v>
      </c>
      <c r="U4326" s="147" t="s">
        <v>2081</v>
      </c>
      <c r="V4326" s="147" t="s">
        <v>3442</v>
      </c>
    </row>
    <row r="4327" spans="16:22" x14ac:dyDescent="0.25">
      <c r="P4327" s="147" t="s">
        <v>830</v>
      </c>
      <c r="Q4327" s="147">
        <v>200</v>
      </c>
      <c r="R4327" s="147"/>
      <c r="S4327" s="147" t="s">
        <v>2997</v>
      </c>
      <c r="T4327" s="147">
        <v>0</v>
      </c>
      <c r="U4327" s="147" t="s">
        <v>2998</v>
      </c>
      <c r="V4327" s="147" t="s">
        <v>3442</v>
      </c>
    </row>
    <row r="4328" spans="16:22" x14ac:dyDescent="0.25">
      <c r="P4328" s="147" t="s">
        <v>830</v>
      </c>
      <c r="Q4328" s="147">
        <v>200</v>
      </c>
      <c r="R4328" s="147"/>
      <c r="S4328" s="147" t="s">
        <v>3003</v>
      </c>
      <c r="T4328" s="147">
        <v>0</v>
      </c>
      <c r="U4328" s="147" t="s">
        <v>3004</v>
      </c>
      <c r="V4328" s="147" t="s">
        <v>3442</v>
      </c>
    </row>
    <row r="4329" spans="16:22" x14ac:dyDescent="0.25">
      <c r="P4329" s="147" t="s">
        <v>830</v>
      </c>
      <c r="Q4329" s="147">
        <v>200</v>
      </c>
      <c r="R4329" s="147"/>
      <c r="S4329" s="147" t="s">
        <v>2088</v>
      </c>
      <c r="T4329" s="147">
        <v>0</v>
      </c>
      <c r="U4329" s="147" t="s">
        <v>2089</v>
      </c>
      <c r="V4329" s="147" t="s">
        <v>3442</v>
      </c>
    </row>
    <row r="4330" spans="16:22" x14ac:dyDescent="0.25">
      <c r="P4330" s="147" t="s">
        <v>830</v>
      </c>
      <c r="Q4330" s="147">
        <v>200</v>
      </c>
      <c r="R4330" s="147"/>
      <c r="S4330" s="147" t="s">
        <v>3604</v>
      </c>
      <c r="T4330" s="147">
        <v>0</v>
      </c>
      <c r="U4330" s="147" t="s">
        <v>3605</v>
      </c>
      <c r="V4330" s="147" t="s">
        <v>3442</v>
      </c>
    </row>
    <row r="4331" spans="16:22" x14ac:dyDescent="0.25">
      <c r="P4331" s="147" t="s">
        <v>830</v>
      </c>
      <c r="Q4331" s="147">
        <v>200</v>
      </c>
      <c r="R4331" s="147"/>
      <c r="S4331" s="147" t="s">
        <v>3286</v>
      </c>
      <c r="T4331" s="147">
        <v>0</v>
      </c>
      <c r="U4331" s="147" t="s">
        <v>3287</v>
      </c>
      <c r="V4331" s="147" t="s">
        <v>3442</v>
      </c>
    </row>
    <row r="4332" spans="16:22" x14ac:dyDescent="0.25">
      <c r="P4332" s="147" t="s">
        <v>830</v>
      </c>
      <c r="Q4332" s="147">
        <v>200</v>
      </c>
      <c r="R4332" s="147"/>
      <c r="S4332" s="147" t="s">
        <v>2094</v>
      </c>
      <c r="T4332" s="147">
        <v>0</v>
      </c>
      <c r="U4332" s="147" t="s">
        <v>2095</v>
      </c>
      <c r="V4332" s="147" t="s">
        <v>3442</v>
      </c>
    </row>
    <row r="4333" spans="16:22" x14ac:dyDescent="0.25">
      <c r="P4333" s="147" t="s">
        <v>830</v>
      </c>
      <c r="Q4333" s="147">
        <v>200</v>
      </c>
      <c r="R4333" s="147"/>
      <c r="S4333" s="147" t="s">
        <v>2495</v>
      </c>
      <c r="T4333" s="147">
        <v>0</v>
      </c>
      <c r="U4333" s="147" t="s">
        <v>2496</v>
      </c>
      <c r="V4333" s="147" t="s">
        <v>3442</v>
      </c>
    </row>
    <row r="4334" spans="16:22" x14ac:dyDescent="0.25">
      <c r="P4334" s="147" t="s">
        <v>830</v>
      </c>
      <c r="Q4334" s="147">
        <v>200</v>
      </c>
      <c r="R4334" s="147"/>
      <c r="S4334" s="147" t="s">
        <v>2497</v>
      </c>
      <c r="T4334" s="147">
        <v>0</v>
      </c>
      <c r="U4334" s="147" t="s">
        <v>2498</v>
      </c>
      <c r="V4334" s="147" t="s">
        <v>3442</v>
      </c>
    </row>
    <row r="4335" spans="16:22" x14ac:dyDescent="0.25">
      <c r="P4335" s="147" t="s">
        <v>830</v>
      </c>
      <c r="Q4335" s="147">
        <v>200</v>
      </c>
      <c r="R4335" s="147"/>
      <c r="S4335" s="147" t="s">
        <v>2778</v>
      </c>
      <c r="T4335" s="147">
        <v>0</v>
      </c>
      <c r="U4335" s="147" t="s">
        <v>2779</v>
      </c>
      <c r="V4335" s="147" t="s">
        <v>3442</v>
      </c>
    </row>
    <row r="4336" spans="16:22" x14ac:dyDescent="0.25">
      <c r="P4336" s="147" t="s">
        <v>830</v>
      </c>
      <c r="Q4336" s="147">
        <v>200</v>
      </c>
      <c r="R4336" s="147"/>
      <c r="S4336" s="147" t="s">
        <v>2098</v>
      </c>
      <c r="T4336" s="147">
        <v>0</v>
      </c>
      <c r="U4336" s="147" t="s">
        <v>2099</v>
      </c>
      <c r="V4336" s="147" t="s">
        <v>3442</v>
      </c>
    </row>
    <row r="4337" spans="16:22" x14ac:dyDescent="0.25">
      <c r="P4337" s="147" t="s">
        <v>830</v>
      </c>
      <c r="Q4337" s="147">
        <v>200</v>
      </c>
      <c r="R4337" s="147"/>
      <c r="S4337" s="147" t="s">
        <v>3015</v>
      </c>
      <c r="T4337" s="147">
        <v>0</v>
      </c>
      <c r="U4337" s="147" t="s">
        <v>3016</v>
      </c>
      <c r="V4337" s="147" t="s">
        <v>3442</v>
      </c>
    </row>
    <row r="4338" spans="16:22" x14ac:dyDescent="0.25">
      <c r="P4338" s="147" t="s">
        <v>830</v>
      </c>
      <c r="Q4338" s="147">
        <v>200</v>
      </c>
      <c r="R4338" s="147"/>
      <c r="S4338" s="147" t="s">
        <v>3017</v>
      </c>
      <c r="T4338" s="147">
        <v>0</v>
      </c>
      <c r="U4338" s="147" t="s">
        <v>3018</v>
      </c>
      <c r="V4338" s="147" t="s">
        <v>3442</v>
      </c>
    </row>
    <row r="4339" spans="16:22" x14ac:dyDescent="0.25">
      <c r="P4339" s="147" t="s">
        <v>830</v>
      </c>
      <c r="Q4339" s="147">
        <v>200</v>
      </c>
      <c r="R4339" s="147"/>
      <c r="S4339" s="147" t="s">
        <v>3019</v>
      </c>
      <c r="T4339" s="147">
        <v>0</v>
      </c>
      <c r="U4339" s="147" t="s">
        <v>3020</v>
      </c>
      <c r="V4339" s="147" t="s">
        <v>3442</v>
      </c>
    </row>
    <row r="4340" spans="16:22" x14ac:dyDescent="0.25">
      <c r="P4340" s="147" t="s">
        <v>830</v>
      </c>
      <c r="Q4340" s="147">
        <v>200</v>
      </c>
      <c r="R4340" s="147"/>
      <c r="S4340" s="147" t="s">
        <v>2104</v>
      </c>
      <c r="T4340" s="147">
        <v>0</v>
      </c>
      <c r="U4340" s="147" t="s">
        <v>2105</v>
      </c>
      <c r="V4340" s="147" t="s">
        <v>3442</v>
      </c>
    </row>
    <row r="4341" spans="16:22" x14ac:dyDescent="0.25">
      <c r="P4341" s="147" t="s">
        <v>830</v>
      </c>
      <c r="Q4341" s="147">
        <v>200</v>
      </c>
      <c r="R4341" s="147"/>
      <c r="S4341" s="147" t="s">
        <v>2780</v>
      </c>
      <c r="T4341" s="147">
        <v>0</v>
      </c>
      <c r="U4341" s="147" t="s">
        <v>2781</v>
      </c>
      <c r="V4341" s="147" t="s">
        <v>3442</v>
      </c>
    </row>
    <row r="4342" spans="16:22" x14ac:dyDescent="0.25">
      <c r="P4342" s="147" t="s">
        <v>830</v>
      </c>
      <c r="Q4342" s="147">
        <v>200</v>
      </c>
      <c r="R4342" s="147"/>
      <c r="S4342" s="147" t="s">
        <v>3606</v>
      </c>
      <c r="T4342" s="147">
        <v>0</v>
      </c>
      <c r="U4342" s="147" t="s">
        <v>3607</v>
      </c>
      <c r="V4342" s="147" t="s">
        <v>3442</v>
      </c>
    </row>
    <row r="4343" spans="16:22" x14ac:dyDescent="0.25">
      <c r="P4343" s="147" t="s">
        <v>830</v>
      </c>
      <c r="Q4343" s="147">
        <v>200</v>
      </c>
      <c r="R4343" s="147"/>
      <c r="S4343" s="147" t="s">
        <v>2503</v>
      </c>
      <c r="T4343" s="147">
        <v>0</v>
      </c>
      <c r="U4343" s="147" t="s">
        <v>2504</v>
      </c>
      <c r="V4343" s="147" t="s">
        <v>3442</v>
      </c>
    </row>
    <row r="4344" spans="16:22" x14ac:dyDescent="0.25">
      <c r="P4344" s="147" t="s">
        <v>830</v>
      </c>
      <c r="Q4344" s="147">
        <v>200</v>
      </c>
      <c r="R4344" s="147"/>
      <c r="S4344" s="147" t="s">
        <v>3021</v>
      </c>
      <c r="T4344" s="147">
        <v>0</v>
      </c>
      <c r="U4344" s="147" t="s">
        <v>3022</v>
      </c>
      <c r="V4344" s="147" t="s">
        <v>3442</v>
      </c>
    </row>
    <row r="4345" spans="16:22" x14ac:dyDescent="0.25">
      <c r="P4345" s="147" t="s">
        <v>830</v>
      </c>
      <c r="Q4345" s="147">
        <v>200</v>
      </c>
      <c r="R4345" s="147"/>
      <c r="S4345" s="147" t="s">
        <v>3608</v>
      </c>
      <c r="T4345" s="147">
        <v>0</v>
      </c>
      <c r="U4345" s="147" t="s">
        <v>3609</v>
      </c>
      <c r="V4345" s="147" t="s">
        <v>3442</v>
      </c>
    </row>
    <row r="4346" spans="16:22" x14ac:dyDescent="0.25">
      <c r="P4346" s="147" t="s">
        <v>830</v>
      </c>
      <c r="Q4346" s="147">
        <v>200</v>
      </c>
      <c r="R4346" s="147"/>
      <c r="S4346" s="147" t="s">
        <v>3422</v>
      </c>
      <c r="T4346" s="147">
        <v>0</v>
      </c>
      <c r="U4346" s="147" t="s">
        <v>3423</v>
      </c>
      <c r="V4346" s="147" t="s">
        <v>3442</v>
      </c>
    </row>
    <row r="4347" spans="16:22" x14ac:dyDescent="0.25">
      <c r="P4347" s="147" t="s">
        <v>830</v>
      </c>
      <c r="Q4347" s="147">
        <v>200</v>
      </c>
      <c r="R4347" s="147"/>
      <c r="S4347" s="147" t="s">
        <v>3424</v>
      </c>
      <c r="T4347" s="147">
        <v>0</v>
      </c>
      <c r="U4347" s="147" t="s">
        <v>3425</v>
      </c>
      <c r="V4347" s="147" t="s">
        <v>3442</v>
      </c>
    </row>
    <row r="4348" spans="16:22" x14ac:dyDescent="0.25">
      <c r="P4348" s="147" t="s">
        <v>830</v>
      </c>
      <c r="Q4348" s="147">
        <v>200</v>
      </c>
      <c r="R4348" s="147"/>
      <c r="S4348" s="147" t="s">
        <v>2505</v>
      </c>
      <c r="T4348" s="147">
        <v>0</v>
      </c>
      <c r="U4348" s="147" t="s">
        <v>2506</v>
      </c>
      <c r="V4348" s="147" t="s">
        <v>3442</v>
      </c>
    </row>
    <row r="4349" spans="16:22" x14ac:dyDescent="0.25">
      <c r="P4349" s="147" t="s">
        <v>830</v>
      </c>
      <c r="Q4349" s="147">
        <v>200</v>
      </c>
      <c r="R4349" s="147"/>
      <c r="S4349" s="147" t="s">
        <v>2124</v>
      </c>
      <c r="T4349" s="147">
        <v>0</v>
      </c>
      <c r="U4349" s="147" t="s">
        <v>2125</v>
      </c>
      <c r="V4349" s="147" t="s">
        <v>3442</v>
      </c>
    </row>
    <row r="4350" spans="16:22" x14ac:dyDescent="0.25">
      <c r="P4350" s="147" t="s">
        <v>830</v>
      </c>
      <c r="Q4350" s="147">
        <v>200</v>
      </c>
      <c r="R4350" s="147"/>
      <c r="S4350" s="147" t="s">
        <v>3023</v>
      </c>
      <c r="T4350" s="147">
        <v>0</v>
      </c>
      <c r="U4350" s="147" t="s">
        <v>3024</v>
      </c>
      <c r="V4350" s="147" t="s">
        <v>3442</v>
      </c>
    </row>
    <row r="4351" spans="16:22" x14ac:dyDescent="0.25">
      <c r="P4351" s="147" t="s">
        <v>830</v>
      </c>
      <c r="Q4351" s="147">
        <v>200</v>
      </c>
      <c r="R4351" s="147"/>
      <c r="S4351" s="147" t="s">
        <v>3426</v>
      </c>
      <c r="T4351" s="147">
        <v>0</v>
      </c>
      <c r="U4351" s="147" t="s">
        <v>3427</v>
      </c>
      <c r="V4351" s="147" t="s">
        <v>3442</v>
      </c>
    </row>
    <row r="4352" spans="16:22" x14ac:dyDescent="0.25">
      <c r="P4352" s="147" t="s">
        <v>830</v>
      </c>
      <c r="Q4352" s="147">
        <v>200</v>
      </c>
      <c r="R4352" s="147"/>
      <c r="S4352" s="147" t="s">
        <v>3610</v>
      </c>
      <c r="T4352" s="147">
        <v>0</v>
      </c>
      <c r="U4352" s="147" t="s">
        <v>3611</v>
      </c>
      <c r="V4352" s="147" t="s">
        <v>3442</v>
      </c>
    </row>
    <row r="4353" spans="16:22" x14ac:dyDescent="0.25">
      <c r="P4353" s="147" t="s">
        <v>830</v>
      </c>
      <c r="Q4353" s="147">
        <v>200</v>
      </c>
      <c r="R4353" s="147"/>
      <c r="S4353" s="147" t="s">
        <v>2128</v>
      </c>
      <c r="T4353" s="147">
        <v>0</v>
      </c>
      <c r="U4353" s="147" t="s">
        <v>2129</v>
      </c>
      <c r="V4353" s="147" t="s">
        <v>3442</v>
      </c>
    </row>
    <row r="4354" spans="16:22" x14ac:dyDescent="0.25">
      <c r="P4354" s="147" t="s">
        <v>830</v>
      </c>
      <c r="Q4354" s="147">
        <v>200</v>
      </c>
      <c r="R4354" s="147"/>
      <c r="S4354" s="147" t="s">
        <v>2130</v>
      </c>
      <c r="T4354" s="147">
        <v>0</v>
      </c>
      <c r="U4354" s="147" t="s">
        <v>2131</v>
      </c>
      <c r="V4354" s="147" t="s">
        <v>3442</v>
      </c>
    </row>
    <row r="4355" spans="16:22" x14ac:dyDescent="0.25">
      <c r="P4355" s="147" t="s">
        <v>830</v>
      </c>
      <c r="Q4355" s="147">
        <v>200</v>
      </c>
      <c r="R4355" s="147"/>
      <c r="S4355" s="147" t="s">
        <v>3290</v>
      </c>
      <c r="T4355" s="147">
        <v>0</v>
      </c>
      <c r="U4355" s="147" t="s">
        <v>3291</v>
      </c>
      <c r="V4355" s="147" t="s">
        <v>3442</v>
      </c>
    </row>
    <row r="4356" spans="16:22" x14ac:dyDescent="0.25">
      <c r="P4356" s="147" t="s">
        <v>830</v>
      </c>
      <c r="Q4356" s="147">
        <v>200</v>
      </c>
      <c r="R4356" s="147"/>
      <c r="S4356" s="147" t="s">
        <v>3027</v>
      </c>
      <c r="T4356" s="147">
        <v>0</v>
      </c>
      <c r="U4356" s="147" t="s">
        <v>3028</v>
      </c>
      <c r="V4356" s="147" t="s">
        <v>3442</v>
      </c>
    </row>
    <row r="4357" spans="16:22" x14ac:dyDescent="0.25">
      <c r="P4357" s="147" t="s">
        <v>830</v>
      </c>
      <c r="Q4357" s="147">
        <v>200</v>
      </c>
      <c r="R4357" s="147"/>
      <c r="S4357" s="147" t="s">
        <v>3612</v>
      </c>
      <c r="T4357" s="147">
        <v>0</v>
      </c>
      <c r="U4357" s="147" t="s">
        <v>3613</v>
      </c>
      <c r="V4357" s="147" t="s">
        <v>3442</v>
      </c>
    </row>
    <row r="4358" spans="16:22" x14ac:dyDescent="0.25">
      <c r="P4358" s="147" t="s">
        <v>830</v>
      </c>
      <c r="Q4358" s="147">
        <v>200</v>
      </c>
      <c r="R4358" s="147"/>
      <c r="S4358" s="147" t="s">
        <v>2152</v>
      </c>
      <c r="T4358" s="147">
        <v>0</v>
      </c>
      <c r="U4358" s="147" t="s">
        <v>2153</v>
      </c>
      <c r="V4358" s="147" t="s">
        <v>3442</v>
      </c>
    </row>
    <row r="4359" spans="16:22" x14ac:dyDescent="0.25">
      <c r="P4359" s="147" t="s">
        <v>830</v>
      </c>
      <c r="Q4359" s="147">
        <v>200</v>
      </c>
      <c r="R4359" s="147"/>
      <c r="S4359" s="147" t="s">
        <v>2790</v>
      </c>
      <c r="T4359" s="147">
        <v>0</v>
      </c>
      <c r="U4359" s="147" t="s">
        <v>2791</v>
      </c>
      <c r="V4359" s="147" t="s">
        <v>3442</v>
      </c>
    </row>
    <row r="4360" spans="16:22" x14ac:dyDescent="0.25">
      <c r="P4360" s="147" t="s">
        <v>830</v>
      </c>
      <c r="Q4360" s="147">
        <v>200</v>
      </c>
      <c r="R4360" s="147"/>
      <c r="S4360" s="147" t="s">
        <v>2160</v>
      </c>
      <c r="T4360" s="147">
        <v>0</v>
      </c>
      <c r="U4360" s="147" t="s">
        <v>2161</v>
      </c>
      <c r="V4360" s="147" t="s">
        <v>3442</v>
      </c>
    </row>
    <row r="4361" spans="16:22" x14ac:dyDescent="0.25">
      <c r="P4361" s="147" t="s">
        <v>830</v>
      </c>
      <c r="Q4361" s="147">
        <v>200</v>
      </c>
      <c r="R4361" s="147"/>
      <c r="S4361" s="147" t="s">
        <v>2168</v>
      </c>
      <c r="T4361" s="147">
        <v>0</v>
      </c>
      <c r="U4361" s="147" t="s">
        <v>2169</v>
      </c>
      <c r="V4361" s="147" t="s">
        <v>3442</v>
      </c>
    </row>
    <row r="4362" spans="16:22" x14ac:dyDescent="0.25">
      <c r="P4362" s="147" t="s">
        <v>830</v>
      </c>
      <c r="Q4362" s="147">
        <v>200</v>
      </c>
      <c r="R4362" s="147"/>
      <c r="S4362" s="147" t="s">
        <v>2517</v>
      </c>
      <c r="T4362" s="147">
        <v>0</v>
      </c>
      <c r="U4362" s="147" t="s">
        <v>2518</v>
      </c>
      <c r="V4362" s="147" t="s">
        <v>3442</v>
      </c>
    </row>
    <row r="4363" spans="16:22" x14ac:dyDescent="0.25">
      <c r="P4363" s="147" t="s">
        <v>830</v>
      </c>
      <c r="Q4363" s="147">
        <v>200</v>
      </c>
      <c r="R4363" s="147"/>
      <c r="S4363" s="147" t="s">
        <v>2792</v>
      </c>
      <c r="T4363" s="147">
        <v>0</v>
      </c>
      <c r="U4363" s="147" t="s">
        <v>2793</v>
      </c>
      <c r="V4363" s="147" t="s">
        <v>3442</v>
      </c>
    </row>
    <row r="4364" spans="16:22" x14ac:dyDescent="0.25">
      <c r="P4364" s="147" t="s">
        <v>830</v>
      </c>
      <c r="Q4364" s="147">
        <v>200</v>
      </c>
      <c r="R4364" s="147"/>
      <c r="S4364" s="147" t="s">
        <v>3031</v>
      </c>
      <c r="T4364" s="147">
        <v>0</v>
      </c>
      <c r="U4364" s="147" t="s">
        <v>3032</v>
      </c>
      <c r="V4364" s="147" t="s">
        <v>3442</v>
      </c>
    </row>
    <row r="4365" spans="16:22" x14ac:dyDescent="0.25">
      <c r="P4365" s="147" t="s">
        <v>830</v>
      </c>
      <c r="Q4365" s="147">
        <v>200</v>
      </c>
      <c r="R4365" s="147"/>
      <c r="S4365" s="147" t="s">
        <v>2170</v>
      </c>
      <c r="T4365" s="147">
        <v>0</v>
      </c>
      <c r="U4365" s="147" t="s">
        <v>2171</v>
      </c>
      <c r="V4365" s="147" t="s">
        <v>3442</v>
      </c>
    </row>
    <row r="4366" spans="16:22" x14ac:dyDescent="0.25">
      <c r="P4366" s="147" t="s">
        <v>830</v>
      </c>
      <c r="Q4366" s="147">
        <v>200</v>
      </c>
      <c r="R4366" s="147"/>
      <c r="S4366" s="147" t="s">
        <v>3430</v>
      </c>
      <c r="T4366" s="147">
        <v>0</v>
      </c>
      <c r="U4366" s="147" t="s">
        <v>3431</v>
      </c>
      <c r="V4366" s="147" t="s">
        <v>3442</v>
      </c>
    </row>
    <row r="4367" spans="16:22" x14ac:dyDescent="0.25">
      <c r="P4367" s="147" t="s">
        <v>830</v>
      </c>
      <c r="Q4367" s="147">
        <v>200</v>
      </c>
      <c r="R4367" s="147"/>
      <c r="S4367" s="147" t="s">
        <v>3614</v>
      </c>
      <c r="T4367" s="147">
        <v>0</v>
      </c>
      <c r="U4367" s="147" t="s">
        <v>3615</v>
      </c>
      <c r="V4367" s="147" t="s">
        <v>3442</v>
      </c>
    </row>
    <row r="4368" spans="16:22" x14ac:dyDescent="0.25">
      <c r="P4368" s="147" t="s">
        <v>830</v>
      </c>
      <c r="Q4368" s="147">
        <v>200</v>
      </c>
      <c r="R4368" s="147"/>
      <c r="S4368" s="147" t="s">
        <v>2172</v>
      </c>
      <c r="T4368" s="147">
        <v>0</v>
      </c>
      <c r="U4368" s="147" t="s">
        <v>2173</v>
      </c>
      <c r="V4368" s="147" t="s">
        <v>3442</v>
      </c>
    </row>
    <row r="4369" spans="16:22" x14ac:dyDescent="0.25">
      <c r="P4369" s="147" t="s">
        <v>830</v>
      </c>
      <c r="Q4369" s="147">
        <v>200</v>
      </c>
      <c r="R4369" s="147"/>
      <c r="S4369" s="147" t="s">
        <v>2174</v>
      </c>
      <c r="T4369" s="147">
        <v>0</v>
      </c>
      <c r="U4369" s="147" t="s">
        <v>2175</v>
      </c>
      <c r="V4369" s="147" t="s">
        <v>3442</v>
      </c>
    </row>
    <row r="4370" spans="16:22" x14ac:dyDescent="0.25">
      <c r="P4370" s="147" t="s">
        <v>830</v>
      </c>
      <c r="Q4370" s="147">
        <v>200</v>
      </c>
      <c r="R4370" s="147"/>
      <c r="S4370" s="147" t="s">
        <v>3616</v>
      </c>
      <c r="T4370" s="147">
        <v>0</v>
      </c>
      <c r="U4370" s="147" t="s">
        <v>3617</v>
      </c>
      <c r="V4370" s="147" t="s">
        <v>3442</v>
      </c>
    </row>
    <row r="4371" spans="16:22" x14ac:dyDescent="0.25">
      <c r="P4371" s="147" t="s">
        <v>830</v>
      </c>
      <c r="Q4371" s="147">
        <v>200</v>
      </c>
      <c r="R4371" s="147"/>
      <c r="S4371" s="147" t="s">
        <v>2176</v>
      </c>
      <c r="T4371" s="147">
        <v>0</v>
      </c>
      <c r="U4371" s="147" t="s">
        <v>2177</v>
      </c>
      <c r="V4371" s="147" t="s">
        <v>3442</v>
      </c>
    </row>
    <row r="4372" spans="16:22" x14ac:dyDescent="0.25">
      <c r="P4372" s="147" t="s">
        <v>830</v>
      </c>
      <c r="Q4372" s="147">
        <v>200</v>
      </c>
      <c r="R4372" s="147"/>
      <c r="S4372" s="147" t="s">
        <v>2178</v>
      </c>
      <c r="T4372" s="147">
        <v>0</v>
      </c>
      <c r="U4372" s="147" t="s">
        <v>2179</v>
      </c>
      <c r="V4372" s="147" t="s">
        <v>3442</v>
      </c>
    </row>
    <row r="4373" spans="16:22" x14ac:dyDescent="0.25">
      <c r="P4373" s="147" t="s">
        <v>830</v>
      </c>
      <c r="Q4373" s="147">
        <v>200</v>
      </c>
      <c r="R4373" s="147"/>
      <c r="S4373" s="147" t="s">
        <v>2182</v>
      </c>
      <c r="T4373" s="147">
        <v>0</v>
      </c>
      <c r="U4373" s="147" t="s">
        <v>2183</v>
      </c>
      <c r="V4373" s="147" t="s">
        <v>3442</v>
      </c>
    </row>
    <row r="4374" spans="16:22" x14ac:dyDescent="0.25">
      <c r="P4374" s="147" t="s">
        <v>830</v>
      </c>
      <c r="Q4374" s="147">
        <v>200</v>
      </c>
      <c r="R4374" s="147"/>
      <c r="S4374" s="147" t="s">
        <v>3432</v>
      </c>
      <c r="T4374" s="147">
        <v>0</v>
      </c>
      <c r="U4374" s="147" t="s">
        <v>3433</v>
      </c>
      <c r="V4374" s="147" t="s">
        <v>3442</v>
      </c>
    </row>
    <row r="4375" spans="16:22" x14ac:dyDescent="0.25">
      <c r="P4375" s="147" t="s">
        <v>830</v>
      </c>
      <c r="Q4375" s="147">
        <v>200</v>
      </c>
      <c r="R4375" s="147"/>
      <c r="S4375" s="147" t="s">
        <v>2794</v>
      </c>
      <c r="T4375" s="147">
        <v>0</v>
      </c>
      <c r="U4375" s="147" t="s">
        <v>2795</v>
      </c>
      <c r="V4375" s="147" t="s">
        <v>3442</v>
      </c>
    </row>
    <row r="4376" spans="16:22" x14ac:dyDescent="0.25">
      <c r="P4376" s="147" t="s">
        <v>830</v>
      </c>
      <c r="Q4376" s="147">
        <v>200</v>
      </c>
      <c r="R4376" s="147"/>
      <c r="S4376" s="147" t="s">
        <v>2525</v>
      </c>
      <c r="T4376" s="147">
        <v>0</v>
      </c>
      <c r="U4376" s="147" t="s">
        <v>2526</v>
      </c>
      <c r="V4376" s="147" t="s">
        <v>3442</v>
      </c>
    </row>
    <row r="4377" spans="16:22" x14ac:dyDescent="0.25">
      <c r="P4377" s="147" t="s">
        <v>830</v>
      </c>
      <c r="Q4377" s="147">
        <v>200</v>
      </c>
      <c r="R4377" s="147"/>
      <c r="S4377" s="147" t="s">
        <v>3300</v>
      </c>
      <c r="T4377" s="147">
        <v>0</v>
      </c>
      <c r="U4377" s="147" t="s">
        <v>3301</v>
      </c>
      <c r="V4377" s="147" t="s">
        <v>3442</v>
      </c>
    </row>
    <row r="4378" spans="16:22" x14ac:dyDescent="0.25">
      <c r="P4378" s="147" t="s">
        <v>830</v>
      </c>
      <c r="Q4378" s="147">
        <v>200</v>
      </c>
      <c r="R4378" s="147"/>
      <c r="S4378" s="147" t="s">
        <v>2192</v>
      </c>
      <c r="T4378" s="147">
        <v>0</v>
      </c>
      <c r="U4378" s="147" t="s">
        <v>2193</v>
      </c>
      <c r="V4378" s="147" t="s">
        <v>3442</v>
      </c>
    </row>
    <row r="4379" spans="16:22" x14ac:dyDescent="0.25">
      <c r="P4379" s="147" t="s">
        <v>830</v>
      </c>
      <c r="Q4379" s="147">
        <v>200</v>
      </c>
      <c r="R4379" s="147"/>
      <c r="S4379" s="147" t="s">
        <v>3618</v>
      </c>
      <c r="T4379" s="147">
        <v>0</v>
      </c>
      <c r="U4379" s="147" t="s">
        <v>3619</v>
      </c>
      <c r="V4379" s="147" t="s">
        <v>3442</v>
      </c>
    </row>
    <row r="4380" spans="16:22" x14ac:dyDescent="0.25">
      <c r="P4380" s="147" t="s">
        <v>830</v>
      </c>
      <c r="Q4380" s="147">
        <v>200</v>
      </c>
      <c r="R4380" s="147"/>
      <c r="S4380" s="147" t="s">
        <v>2527</v>
      </c>
      <c r="T4380" s="147">
        <v>0</v>
      </c>
      <c r="U4380" s="147" t="s">
        <v>2528</v>
      </c>
      <c r="V4380" s="147" t="s">
        <v>3442</v>
      </c>
    </row>
    <row r="4381" spans="16:22" x14ac:dyDescent="0.25">
      <c r="P4381" s="147" t="s">
        <v>830</v>
      </c>
      <c r="Q4381" s="147">
        <v>200</v>
      </c>
      <c r="R4381" s="147"/>
      <c r="S4381" s="147" t="s">
        <v>2796</v>
      </c>
      <c r="T4381" s="147">
        <v>0</v>
      </c>
      <c r="U4381" s="147" t="s">
        <v>2797</v>
      </c>
      <c r="V4381" s="147" t="s">
        <v>3442</v>
      </c>
    </row>
    <row r="4382" spans="16:22" x14ac:dyDescent="0.25">
      <c r="P4382" s="147" t="s">
        <v>830</v>
      </c>
      <c r="Q4382" s="147">
        <v>200</v>
      </c>
      <c r="R4382" s="147"/>
      <c r="S4382" s="147" t="s">
        <v>2200</v>
      </c>
      <c r="T4382" s="147">
        <v>0</v>
      </c>
      <c r="U4382" s="147" t="s">
        <v>2201</v>
      </c>
      <c r="V4382" s="147" t="s">
        <v>3442</v>
      </c>
    </row>
    <row r="4383" spans="16:22" x14ac:dyDescent="0.25">
      <c r="P4383" s="147" t="s">
        <v>830</v>
      </c>
      <c r="Q4383" s="147">
        <v>200</v>
      </c>
      <c r="R4383" s="147"/>
      <c r="S4383" s="147" t="s">
        <v>3033</v>
      </c>
      <c r="T4383" s="147">
        <v>0</v>
      </c>
      <c r="U4383" s="147" t="s">
        <v>3034</v>
      </c>
      <c r="V4383" s="147" t="s">
        <v>3442</v>
      </c>
    </row>
    <row r="4384" spans="16:22" x14ac:dyDescent="0.25">
      <c r="P4384" s="147" t="s">
        <v>830</v>
      </c>
      <c r="Q4384" s="147">
        <v>200</v>
      </c>
      <c r="R4384" s="147"/>
      <c r="S4384" s="147" t="s">
        <v>2202</v>
      </c>
      <c r="T4384" s="147">
        <v>0</v>
      </c>
      <c r="U4384" s="147" t="s">
        <v>2203</v>
      </c>
      <c r="V4384" s="147" t="s">
        <v>3442</v>
      </c>
    </row>
    <row r="4385" spans="16:22" x14ac:dyDescent="0.25">
      <c r="P4385" s="147" t="s">
        <v>830</v>
      </c>
      <c r="Q4385" s="147">
        <v>200</v>
      </c>
      <c r="R4385" s="147"/>
      <c r="S4385" s="147" t="s">
        <v>3035</v>
      </c>
      <c r="T4385" s="147">
        <v>0</v>
      </c>
      <c r="U4385" s="147" t="s">
        <v>3036</v>
      </c>
      <c r="V4385" s="147" t="s">
        <v>3442</v>
      </c>
    </row>
    <row r="4386" spans="16:22" x14ac:dyDescent="0.25">
      <c r="P4386" s="147" t="s">
        <v>830</v>
      </c>
      <c r="Q4386" s="147">
        <v>200</v>
      </c>
      <c r="R4386" s="147"/>
      <c r="S4386" s="147" t="s">
        <v>2204</v>
      </c>
      <c r="T4386" s="147">
        <v>0</v>
      </c>
      <c r="U4386" s="147" t="s">
        <v>2205</v>
      </c>
      <c r="V4386" s="147" t="s">
        <v>3442</v>
      </c>
    </row>
    <row r="4387" spans="16:22" x14ac:dyDescent="0.25">
      <c r="P4387" s="147" t="s">
        <v>830</v>
      </c>
      <c r="Q4387" s="147">
        <v>200</v>
      </c>
      <c r="R4387" s="147"/>
      <c r="S4387" s="147" t="s">
        <v>2206</v>
      </c>
      <c r="T4387" s="147">
        <v>0</v>
      </c>
      <c r="U4387" s="147" t="s">
        <v>2207</v>
      </c>
      <c r="V4387" s="147" t="s">
        <v>3442</v>
      </c>
    </row>
    <row r="4388" spans="16:22" x14ac:dyDescent="0.25">
      <c r="P4388" s="147" t="s">
        <v>830</v>
      </c>
      <c r="Q4388" s="147">
        <v>200</v>
      </c>
      <c r="R4388" s="147"/>
      <c r="S4388" s="147" t="s">
        <v>3620</v>
      </c>
      <c r="T4388" s="147">
        <v>0</v>
      </c>
      <c r="U4388" s="147" t="s">
        <v>3621</v>
      </c>
      <c r="V4388" s="147" t="s">
        <v>3442</v>
      </c>
    </row>
    <row r="4389" spans="16:22" x14ac:dyDescent="0.25">
      <c r="P4389" s="147" t="s">
        <v>830</v>
      </c>
      <c r="Q4389" s="147">
        <v>200</v>
      </c>
      <c r="R4389" s="147"/>
      <c r="S4389" s="147" t="s">
        <v>2208</v>
      </c>
      <c r="T4389" s="147">
        <v>0</v>
      </c>
      <c r="U4389" s="147" t="s">
        <v>2209</v>
      </c>
      <c r="V4389" s="147" t="s">
        <v>3442</v>
      </c>
    </row>
    <row r="4390" spans="16:22" x14ac:dyDescent="0.25">
      <c r="P4390" s="147" t="s">
        <v>830</v>
      </c>
      <c r="Q4390" s="147">
        <v>200</v>
      </c>
      <c r="R4390" s="147"/>
      <c r="S4390" s="147" t="s">
        <v>3622</v>
      </c>
      <c r="T4390" s="147">
        <v>0</v>
      </c>
      <c r="U4390" s="147" t="s">
        <v>3623</v>
      </c>
      <c r="V4390" s="147" t="s">
        <v>3442</v>
      </c>
    </row>
    <row r="4391" spans="16:22" x14ac:dyDescent="0.25">
      <c r="P4391" s="147" t="s">
        <v>830</v>
      </c>
      <c r="Q4391" s="147">
        <v>200</v>
      </c>
      <c r="R4391" s="147"/>
      <c r="S4391" s="147" t="s">
        <v>2210</v>
      </c>
      <c r="T4391" s="147">
        <v>0</v>
      </c>
      <c r="U4391" s="147" t="s">
        <v>2211</v>
      </c>
      <c r="V4391" s="147" t="s">
        <v>3442</v>
      </c>
    </row>
    <row r="4392" spans="16:22" x14ac:dyDescent="0.25">
      <c r="P4392" s="147" t="s">
        <v>830</v>
      </c>
      <c r="Q4392" s="147">
        <v>200</v>
      </c>
      <c r="R4392" s="147"/>
      <c r="S4392" s="147" t="s">
        <v>3624</v>
      </c>
      <c r="T4392" s="147">
        <v>0</v>
      </c>
      <c r="U4392" s="147" t="s">
        <v>3625</v>
      </c>
      <c r="V4392" s="147" t="s">
        <v>3442</v>
      </c>
    </row>
    <row r="4393" spans="16:22" x14ac:dyDescent="0.25">
      <c r="P4393" s="147" t="s">
        <v>830</v>
      </c>
      <c r="Q4393" s="147">
        <v>200</v>
      </c>
      <c r="R4393" s="147"/>
      <c r="S4393" s="147" t="s">
        <v>3626</v>
      </c>
      <c r="T4393" s="147">
        <v>0</v>
      </c>
      <c r="U4393" s="147" t="s">
        <v>3627</v>
      </c>
      <c r="V4393" s="147" t="s">
        <v>3442</v>
      </c>
    </row>
    <row r="4394" spans="16:22" x14ac:dyDescent="0.25">
      <c r="P4394" s="147" t="s">
        <v>830</v>
      </c>
      <c r="Q4394" s="147">
        <v>200</v>
      </c>
      <c r="R4394" s="147"/>
      <c r="S4394" s="147" t="s">
        <v>2214</v>
      </c>
      <c r="T4394" s="147">
        <v>0</v>
      </c>
      <c r="U4394" s="147" t="s">
        <v>2215</v>
      </c>
      <c r="V4394" s="147" t="s">
        <v>3442</v>
      </c>
    </row>
    <row r="4395" spans="16:22" x14ac:dyDescent="0.25">
      <c r="P4395" s="147" t="s">
        <v>830</v>
      </c>
      <c r="Q4395" s="147">
        <v>200</v>
      </c>
      <c r="R4395" s="147"/>
      <c r="S4395" s="147" t="s">
        <v>2216</v>
      </c>
      <c r="T4395" s="147">
        <v>0</v>
      </c>
      <c r="U4395" s="147" t="s">
        <v>2217</v>
      </c>
      <c r="V4395" s="147" t="s">
        <v>3442</v>
      </c>
    </row>
    <row r="4396" spans="16:22" x14ac:dyDescent="0.25">
      <c r="P4396" s="147" t="s">
        <v>830</v>
      </c>
      <c r="Q4396" s="147">
        <v>200</v>
      </c>
      <c r="R4396" s="147"/>
      <c r="S4396" s="147" t="s">
        <v>2218</v>
      </c>
      <c r="T4396" s="147">
        <v>0</v>
      </c>
      <c r="U4396" s="147" t="s">
        <v>2219</v>
      </c>
      <c r="V4396" s="147" t="s">
        <v>3442</v>
      </c>
    </row>
    <row r="4397" spans="16:22" x14ac:dyDescent="0.25">
      <c r="P4397" s="147" t="s">
        <v>830</v>
      </c>
      <c r="Q4397" s="147">
        <v>200</v>
      </c>
      <c r="R4397" s="147"/>
      <c r="S4397" s="147" t="s">
        <v>2220</v>
      </c>
      <c r="T4397" s="147">
        <v>0</v>
      </c>
      <c r="U4397" s="147" t="s">
        <v>2221</v>
      </c>
      <c r="V4397" s="147" t="s">
        <v>3442</v>
      </c>
    </row>
    <row r="4398" spans="16:22" x14ac:dyDescent="0.25">
      <c r="P4398" s="147" t="s">
        <v>830</v>
      </c>
      <c r="Q4398" s="147">
        <v>200</v>
      </c>
      <c r="R4398" s="147"/>
      <c r="S4398" s="147" t="s">
        <v>2222</v>
      </c>
      <c r="T4398" s="147">
        <v>0</v>
      </c>
      <c r="U4398" s="147" t="s">
        <v>2223</v>
      </c>
      <c r="V4398" s="147" t="s">
        <v>3442</v>
      </c>
    </row>
    <row r="4399" spans="16:22" x14ac:dyDescent="0.25">
      <c r="P4399" s="147" t="s">
        <v>830</v>
      </c>
      <c r="Q4399" s="147">
        <v>200</v>
      </c>
      <c r="R4399" s="147"/>
      <c r="S4399" s="147" t="s">
        <v>2224</v>
      </c>
      <c r="T4399" s="147">
        <v>0</v>
      </c>
      <c r="U4399" s="147" t="s">
        <v>2225</v>
      </c>
      <c r="V4399" s="147" t="s">
        <v>3442</v>
      </c>
    </row>
    <row r="4400" spans="16:22" x14ac:dyDescent="0.25">
      <c r="P4400" s="147" t="s">
        <v>830</v>
      </c>
      <c r="Q4400" s="147">
        <v>200</v>
      </c>
      <c r="R4400" s="147"/>
      <c r="S4400" s="147" t="s">
        <v>3306</v>
      </c>
      <c r="T4400" s="147">
        <v>0</v>
      </c>
      <c r="U4400" s="147" t="s">
        <v>3307</v>
      </c>
      <c r="V4400" s="147" t="s">
        <v>3442</v>
      </c>
    </row>
    <row r="4401" spans="16:22" x14ac:dyDescent="0.25">
      <c r="P4401" s="147" t="s">
        <v>830</v>
      </c>
      <c r="Q4401" s="147">
        <v>200</v>
      </c>
      <c r="R4401" s="147"/>
      <c r="S4401" s="147" t="s">
        <v>3628</v>
      </c>
      <c r="T4401" s="147">
        <v>0</v>
      </c>
      <c r="U4401" s="147" t="s">
        <v>3629</v>
      </c>
      <c r="V4401" s="147" t="s">
        <v>3442</v>
      </c>
    </row>
    <row r="4402" spans="16:22" x14ac:dyDescent="0.25">
      <c r="P4402" s="147" t="s">
        <v>830</v>
      </c>
      <c r="Q4402" s="147">
        <v>200</v>
      </c>
      <c r="R4402" s="147"/>
      <c r="S4402" s="147" t="s">
        <v>2228</v>
      </c>
      <c r="T4402" s="147">
        <v>0</v>
      </c>
      <c r="U4402" s="147" t="s">
        <v>2229</v>
      </c>
      <c r="V4402" s="147" t="s">
        <v>3442</v>
      </c>
    </row>
    <row r="4403" spans="16:22" x14ac:dyDescent="0.25">
      <c r="P4403" s="147" t="s">
        <v>830</v>
      </c>
      <c r="Q4403" s="147">
        <v>200</v>
      </c>
      <c r="R4403" s="147"/>
      <c r="S4403" s="147" t="s">
        <v>3630</v>
      </c>
      <c r="T4403" s="147">
        <v>0</v>
      </c>
      <c r="U4403" s="147" t="s">
        <v>3631</v>
      </c>
      <c r="V4403" s="147" t="s">
        <v>3442</v>
      </c>
    </row>
    <row r="4404" spans="16:22" x14ac:dyDescent="0.25">
      <c r="P4404" s="147" t="s">
        <v>830</v>
      </c>
      <c r="Q4404" s="147">
        <v>200</v>
      </c>
      <c r="R4404" s="147"/>
      <c r="S4404" s="147" t="s">
        <v>3632</v>
      </c>
      <c r="T4404" s="147">
        <v>0</v>
      </c>
      <c r="U4404" s="147" t="s">
        <v>3633</v>
      </c>
      <c r="V4404" s="147" t="s">
        <v>3442</v>
      </c>
    </row>
    <row r="4405" spans="16:22" x14ac:dyDescent="0.25">
      <c r="P4405" s="147" t="s">
        <v>830</v>
      </c>
      <c r="Q4405" s="147">
        <v>200</v>
      </c>
      <c r="R4405" s="147"/>
      <c r="S4405" s="147" t="s">
        <v>3634</v>
      </c>
      <c r="T4405" s="147">
        <v>0</v>
      </c>
      <c r="U4405" s="147" t="s">
        <v>3635</v>
      </c>
      <c r="V4405" s="147" t="s">
        <v>3442</v>
      </c>
    </row>
    <row r="4406" spans="16:22" x14ac:dyDescent="0.25">
      <c r="P4406" s="147" t="s">
        <v>830</v>
      </c>
      <c r="Q4406" s="147">
        <v>200</v>
      </c>
      <c r="R4406" s="147"/>
      <c r="S4406" s="147" t="s">
        <v>3636</v>
      </c>
      <c r="T4406" s="147">
        <v>0</v>
      </c>
      <c r="U4406" s="147" t="s">
        <v>3637</v>
      </c>
      <c r="V4406" s="147" t="s">
        <v>3442</v>
      </c>
    </row>
    <row r="4407" spans="16:22" x14ac:dyDescent="0.25">
      <c r="P4407" s="147" t="s">
        <v>830</v>
      </c>
      <c r="Q4407" s="147">
        <v>200</v>
      </c>
      <c r="R4407" s="147"/>
      <c r="S4407" s="147" t="s">
        <v>3638</v>
      </c>
      <c r="T4407" s="147">
        <v>0</v>
      </c>
      <c r="U4407" s="147" t="s">
        <v>3639</v>
      </c>
      <c r="V4407" s="147" t="s">
        <v>3442</v>
      </c>
    </row>
    <row r="4408" spans="16:22" x14ac:dyDescent="0.25">
      <c r="P4408" s="147" t="s">
        <v>830</v>
      </c>
      <c r="Q4408" s="147">
        <v>200</v>
      </c>
      <c r="R4408" s="147"/>
      <c r="S4408" s="147" t="s">
        <v>3640</v>
      </c>
      <c r="T4408" s="147">
        <v>0</v>
      </c>
      <c r="U4408" s="147" t="s">
        <v>3641</v>
      </c>
      <c r="V4408" s="147" t="s">
        <v>3442</v>
      </c>
    </row>
    <row r="4409" spans="16:22" x14ac:dyDescent="0.25">
      <c r="P4409" s="147" t="s">
        <v>830</v>
      </c>
      <c r="Q4409" s="147">
        <v>200</v>
      </c>
      <c r="R4409" s="147"/>
      <c r="S4409" s="147" t="s">
        <v>3037</v>
      </c>
      <c r="T4409" s="147">
        <v>0</v>
      </c>
      <c r="U4409" s="147" t="s">
        <v>3038</v>
      </c>
      <c r="V4409" s="147" t="s">
        <v>3442</v>
      </c>
    </row>
    <row r="4410" spans="16:22" x14ac:dyDescent="0.25">
      <c r="P4410" s="147" t="s">
        <v>830</v>
      </c>
      <c r="Q4410" s="147">
        <v>200</v>
      </c>
      <c r="R4410" s="147"/>
      <c r="S4410" s="147" t="s">
        <v>2800</v>
      </c>
      <c r="T4410" s="147">
        <v>0</v>
      </c>
      <c r="U4410" s="147" t="s">
        <v>2801</v>
      </c>
      <c r="V4410" s="147" t="s">
        <v>3442</v>
      </c>
    </row>
    <row r="4411" spans="16:22" x14ac:dyDescent="0.25">
      <c r="P4411" s="147" t="s">
        <v>830</v>
      </c>
      <c r="Q4411" s="147">
        <v>200</v>
      </c>
      <c r="R4411" s="147"/>
      <c r="S4411" s="147" t="s">
        <v>2236</v>
      </c>
      <c r="T4411" s="147">
        <v>0</v>
      </c>
      <c r="U4411" s="147" t="s">
        <v>2237</v>
      </c>
      <c r="V4411" s="147" t="s">
        <v>3442</v>
      </c>
    </row>
    <row r="4412" spans="16:22" x14ac:dyDescent="0.25">
      <c r="P4412" s="147" t="s">
        <v>830</v>
      </c>
      <c r="Q4412" s="147">
        <v>200</v>
      </c>
      <c r="R4412" s="147"/>
      <c r="S4412" s="147" t="s">
        <v>2535</v>
      </c>
      <c r="T4412" s="147">
        <v>0</v>
      </c>
      <c r="U4412" s="147" t="s">
        <v>2536</v>
      </c>
      <c r="V4412" s="147" t="s">
        <v>3442</v>
      </c>
    </row>
    <row r="4413" spans="16:22" x14ac:dyDescent="0.25">
      <c r="P4413" s="147" t="s">
        <v>830</v>
      </c>
      <c r="Q4413" s="147">
        <v>200</v>
      </c>
      <c r="R4413" s="147"/>
      <c r="S4413" s="147" t="s">
        <v>2238</v>
      </c>
      <c r="T4413" s="147">
        <v>0</v>
      </c>
      <c r="U4413" s="147" t="s">
        <v>2239</v>
      </c>
      <c r="V4413" s="147" t="s">
        <v>3442</v>
      </c>
    </row>
    <row r="4414" spans="16:22" x14ac:dyDescent="0.25">
      <c r="P4414" s="147" t="s">
        <v>830</v>
      </c>
      <c r="Q4414" s="147">
        <v>200</v>
      </c>
      <c r="R4414" s="147"/>
      <c r="S4414" s="147" t="s">
        <v>2240</v>
      </c>
      <c r="T4414" s="147">
        <v>0</v>
      </c>
      <c r="U4414" s="147" t="s">
        <v>2241</v>
      </c>
      <c r="V4414" s="147" t="s">
        <v>3442</v>
      </c>
    </row>
    <row r="4415" spans="16:22" x14ac:dyDescent="0.25">
      <c r="P4415" s="147" t="s">
        <v>830</v>
      </c>
      <c r="Q4415" s="147">
        <v>200</v>
      </c>
      <c r="R4415" s="147"/>
      <c r="S4415" s="147" t="s">
        <v>2244</v>
      </c>
      <c r="T4415" s="147">
        <v>0</v>
      </c>
      <c r="U4415" s="147" t="s">
        <v>2245</v>
      </c>
      <c r="V4415" s="147" t="s">
        <v>3442</v>
      </c>
    </row>
    <row r="4416" spans="16:22" x14ac:dyDescent="0.25">
      <c r="P4416" s="147" t="s">
        <v>830</v>
      </c>
      <c r="Q4416" s="147">
        <v>200</v>
      </c>
      <c r="R4416" s="147"/>
      <c r="S4416" s="147" t="s">
        <v>2802</v>
      </c>
      <c r="T4416" s="147">
        <v>0</v>
      </c>
      <c r="U4416" s="147" t="s">
        <v>2803</v>
      </c>
      <c r="V4416" s="147" t="s">
        <v>3442</v>
      </c>
    </row>
    <row r="4417" spans="16:22" x14ac:dyDescent="0.25">
      <c r="P4417" s="147" t="s">
        <v>830</v>
      </c>
      <c r="Q4417" s="147">
        <v>200</v>
      </c>
      <c r="R4417" s="147"/>
      <c r="S4417" s="147" t="s">
        <v>2246</v>
      </c>
      <c r="T4417" s="147">
        <v>0</v>
      </c>
      <c r="U4417" s="147" t="s">
        <v>2247</v>
      </c>
      <c r="V4417" s="147" t="s">
        <v>3442</v>
      </c>
    </row>
    <row r="4418" spans="16:22" x14ac:dyDescent="0.25">
      <c r="P4418" s="147" t="s">
        <v>830</v>
      </c>
      <c r="Q4418" s="147">
        <v>200</v>
      </c>
      <c r="R4418" s="147"/>
      <c r="S4418" s="147" t="s">
        <v>2804</v>
      </c>
      <c r="T4418" s="147">
        <v>0</v>
      </c>
      <c r="U4418" s="147" t="s">
        <v>2805</v>
      </c>
      <c r="V4418" s="147" t="s">
        <v>3442</v>
      </c>
    </row>
    <row r="4419" spans="16:22" x14ac:dyDescent="0.25">
      <c r="P4419" s="147" t="s">
        <v>830</v>
      </c>
      <c r="Q4419" s="147">
        <v>200</v>
      </c>
      <c r="R4419" s="147"/>
      <c r="S4419" s="147" t="s">
        <v>2254</v>
      </c>
      <c r="T4419" s="147">
        <v>0</v>
      </c>
      <c r="U4419" s="147" t="s">
        <v>2255</v>
      </c>
      <c r="V4419" s="147" t="s">
        <v>3442</v>
      </c>
    </row>
    <row r="4420" spans="16:22" x14ac:dyDescent="0.25">
      <c r="P4420" s="147" t="s">
        <v>830</v>
      </c>
      <c r="Q4420" s="147">
        <v>200</v>
      </c>
      <c r="R4420" s="147"/>
      <c r="S4420" s="147" t="s">
        <v>3308</v>
      </c>
      <c r="T4420" s="147">
        <v>0</v>
      </c>
      <c r="U4420" s="147" t="s">
        <v>3309</v>
      </c>
      <c r="V4420" s="147" t="s">
        <v>3442</v>
      </c>
    </row>
    <row r="4421" spans="16:22" x14ac:dyDescent="0.25">
      <c r="P4421" s="147" t="s">
        <v>830</v>
      </c>
      <c r="Q4421" s="147">
        <v>200</v>
      </c>
      <c r="R4421" s="147"/>
      <c r="S4421" s="147" t="s">
        <v>2541</v>
      </c>
      <c r="T4421" s="147">
        <v>0</v>
      </c>
      <c r="U4421" s="147" t="s">
        <v>2542</v>
      </c>
      <c r="V4421" s="147" t="s">
        <v>3442</v>
      </c>
    </row>
    <row r="4422" spans="16:22" x14ac:dyDescent="0.25">
      <c r="P4422" s="147" t="s">
        <v>830</v>
      </c>
      <c r="Q4422" s="147">
        <v>200</v>
      </c>
      <c r="R4422" s="147"/>
      <c r="S4422" s="147" t="s">
        <v>2543</v>
      </c>
      <c r="T4422" s="147">
        <v>0</v>
      </c>
      <c r="U4422" s="147" t="s">
        <v>2544</v>
      </c>
      <c r="V4422" s="147" t="s">
        <v>3442</v>
      </c>
    </row>
    <row r="4423" spans="16:22" x14ac:dyDescent="0.25">
      <c r="P4423" s="147" t="s">
        <v>830</v>
      </c>
      <c r="Q4423" s="147">
        <v>200</v>
      </c>
      <c r="R4423" s="147"/>
      <c r="S4423" s="147" t="s">
        <v>2545</v>
      </c>
      <c r="T4423" s="147">
        <v>0</v>
      </c>
      <c r="U4423" s="147" t="s">
        <v>2546</v>
      </c>
      <c r="V4423" s="147" t="s">
        <v>3442</v>
      </c>
    </row>
    <row r="4424" spans="16:22" x14ac:dyDescent="0.25">
      <c r="P4424" s="147" t="s">
        <v>830</v>
      </c>
      <c r="Q4424" s="147">
        <v>200</v>
      </c>
      <c r="R4424" s="147"/>
      <c r="S4424" s="147" t="s">
        <v>2260</v>
      </c>
      <c r="T4424" s="147">
        <v>0</v>
      </c>
      <c r="U4424" s="147" t="s">
        <v>2261</v>
      </c>
      <c r="V4424" s="147" t="s">
        <v>3442</v>
      </c>
    </row>
    <row r="4425" spans="16:22" x14ac:dyDescent="0.25">
      <c r="P4425" s="147" t="s">
        <v>830</v>
      </c>
      <c r="Q4425" s="147">
        <v>200</v>
      </c>
      <c r="R4425" s="147"/>
      <c r="S4425" s="147" t="s">
        <v>3436</v>
      </c>
      <c r="T4425" s="147">
        <v>0</v>
      </c>
      <c r="U4425" s="147" t="s">
        <v>3437</v>
      </c>
      <c r="V4425" s="147" t="s">
        <v>3442</v>
      </c>
    </row>
    <row r="4426" spans="16:22" x14ac:dyDescent="0.25">
      <c r="P4426" s="147" t="s">
        <v>830</v>
      </c>
      <c r="Q4426" s="147">
        <v>200</v>
      </c>
      <c r="R4426" s="147"/>
      <c r="S4426" s="147" t="s">
        <v>2264</v>
      </c>
      <c r="T4426" s="147">
        <v>0</v>
      </c>
      <c r="U4426" s="147" t="s">
        <v>2265</v>
      </c>
      <c r="V4426" s="147" t="s">
        <v>3442</v>
      </c>
    </row>
    <row r="4427" spans="16:22" x14ac:dyDescent="0.25">
      <c r="P4427" s="147" t="s">
        <v>830</v>
      </c>
      <c r="Q4427" s="147">
        <v>200</v>
      </c>
      <c r="R4427" s="147"/>
      <c r="S4427" s="147" t="s">
        <v>2266</v>
      </c>
      <c r="T4427" s="147">
        <v>0</v>
      </c>
      <c r="U4427" s="147" t="s">
        <v>2267</v>
      </c>
      <c r="V4427" s="147" t="s">
        <v>3442</v>
      </c>
    </row>
    <row r="4428" spans="16:22" x14ac:dyDescent="0.25">
      <c r="P4428" s="147" t="s">
        <v>830</v>
      </c>
      <c r="Q4428" s="147">
        <v>200</v>
      </c>
      <c r="R4428" s="147"/>
      <c r="S4428" s="147" t="s">
        <v>2549</v>
      </c>
      <c r="T4428" s="147">
        <v>0</v>
      </c>
      <c r="U4428" s="147" t="s">
        <v>2550</v>
      </c>
      <c r="V4428" s="147" t="s">
        <v>3442</v>
      </c>
    </row>
    <row r="4429" spans="16:22" x14ac:dyDescent="0.25">
      <c r="P4429" s="147" t="s">
        <v>830</v>
      </c>
      <c r="Q4429" s="147">
        <v>200</v>
      </c>
      <c r="R4429" s="147"/>
      <c r="S4429" s="147" t="s">
        <v>3642</v>
      </c>
      <c r="T4429" s="147">
        <v>0</v>
      </c>
      <c r="U4429" s="147" t="s">
        <v>3643</v>
      </c>
      <c r="V4429" s="147" t="s">
        <v>3442</v>
      </c>
    </row>
    <row r="4430" spans="16:22" x14ac:dyDescent="0.25">
      <c r="P4430" s="147" t="s">
        <v>830</v>
      </c>
      <c r="Q4430" s="147">
        <v>200</v>
      </c>
      <c r="R4430" s="147"/>
      <c r="S4430" s="147" t="s">
        <v>2810</v>
      </c>
      <c r="T4430" s="147">
        <v>0</v>
      </c>
      <c r="U4430" s="147" t="s">
        <v>2811</v>
      </c>
      <c r="V4430" s="147" t="s">
        <v>3442</v>
      </c>
    </row>
    <row r="4431" spans="16:22" x14ac:dyDescent="0.25">
      <c r="P4431" s="147" t="s">
        <v>830</v>
      </c>
      <c r="Q4431" s="147">
        <v>200</v>
      </c>
      <c r="R4431" s="147"/>
      <c r="S4431" s="147" t="s">
        <v>2553</v>
      </c>
      <c r="T4431" s="147">
        <v>0</v>
      </c>
      <c r="U4431" s="147" t="s">
        <v>2554</v>
      </c>
      <c r="V4431" s="147" t="s">
        <v>3442</v>
      </c>
    </row>
    <row r="4432" spans="16:22" x14ac:dyDescent="0.25">
      <c r="P4432" s="147" t="s">
        <v>830</v>
      </c>
      <c r="Q4432" s="147">
        <v>200</v>
      </c>
      <c r="R4432" s="147"/>
      <c r="S4432" s="147" t="s">
        <v>2812</v>
      </c>
      <c r="T4432" s="147">
        <v>0</v>
      </c>
      <c r="U4432" s="147" t="s">
        <v>2813</v>
      </c>
      <c r="V4432" s="147" t="s">
        <v>3442</v>
      </c>
    </row>
    <row r="4433" spans="16:22" x14ac:dyDescent="0.25">
      <c r="P4433" s="147" t="s">
        <v>830</v>
      </c>
      <c r="Q4433" s="147">
        <v>200</v>
      </c>
      <c r="R4433" s="147"/>
      <c r="S4433" s="147" t="s">
        <v>2555</v>
      </c>
      <c r="T4433" s="147">
        <v>0</v>
      </c>
      <c r="U4433" s="147" t="s">
        <v>2556</v>
      </c>
      <c r="V4433" s="147" t="s">
        <v>3442</v>
      </c>
    </row>
    <row r="4434" spans="16:22" x14ac:dyDescent="0.25">
      <c r="P4434" s="147" t="s">
        <v>830</v>
      </c>
      <c r="Q4434" s="147">
        <v>200</v>
      </c>
      <c r="R4434" s="147"/>
      <c r="S4434" s="147" t="s">
        <v>2557</v>
      </c>
      <c r="T4434" s="147">
        <v>0</v>
      </c>
      <c r="U4434" s="147" t="s">
        <v>2558</v>
      </c>
      <c r="V4434" s="147" t="s">
        <v>3442</v>
      </c>
    </row>
    <row r="4435" spans="16:22" x14ac:dyDescent="0.25">
      <c r="P4435" s="147" t="s">
        <v>830</v>
      </c>
      <c r="Q4435" s="147">
        <v>200</v>
      </c>
      <c r="R4435" s="147"/>
      <c r="S4435" s="147" t="s">
        <v>3316</v>
      </c>
      <c r="T4435" s="147">
        <v>0</v>
      </c>
      <c r="U4435" s="147" t="s">
        <v>3317</v>
      </c>
      <c r="V4435" s="147" t="s">
        <v>3442</v>
      </c>
    </row>
    <row r="4436" spans="16:22" x14ac:dyDescent="0.25">
      <c r="P4436" s="147" t="s">
        <v>830</v>
      </c>
      <c r="Q4436" s="147">
        <v>200</v>
      </c>
      <c r="R4436" s="147"/>
      <c r="S4436" s="147" t="s">
        <v>3644</v>
      </c>
      <c r="T4436" s="147">
        <v>0</v>
      </c>
      <c r="U4436" s="147" t="s">
        <v>3645</v>
      </c>
      <c r="V4436" s="147" t="s">
        <v>3442</v>
      </c>
    </row>
    <row r="4437" spans="16:22" x14ac:dyDescent="0.25">
      <c r="P4437" s="147" t="s">
        <v>830</v>
      </c>
      <c r="Q4437" s="147">
        <v>200</v>
      </c>
      <c r="R4437" s="147"/>
      <c r="S4437" s="147" t="s">
        <v>3049</v>
      </c>
      <c r="T4437" s="147">
        <v>0</v>
      </c>
      <c r="U4437" s="147" t="s">
        <v>3050</v>
      </c>
      <c r="V4437" s="147" t="s">
        <v>3442</v>
      </c>
    </row>
    <row r="4438" spans="16:22" x14ac:dyDescent="0.25">
      <c r="P4438" s="147" t="s">
        <v>830</v>
      </c>
      <c r="Q4438" s="147">
        <v>202</v>
      </c>
      <c r="R4438" s="147"/>
      <c r="S4438" s="147" t="s">
        <v>2298</v>
      </c>
      <c r="T4438" s="147">
        <v>0</v>
      </c>
      <c r="U4438" s="147" t="s">
        <v>2299</v>
      </c>
      <c r="V4438" s="147" t="s">
        <v>3646</v>
      </c>
    </row>
    <row r="4439" spans="16:22" x14ac:dyDescent="0.25">
      <c r="P4439" s="147" t="s">
        <v>830</v>
      </c>
      <c r="Q4439" s="147">
        <v>202</v>
      </c>
      <c r="R4439" s="147"/>
      <c r="S4439" s="147" t="s">
        <v>2815</v>
      </c>
      <c r="T4439" s="147">
        <v>0</v>
      </c>
      <c r="U4439" s="147" t="s">
        <v>2816</v>
      </c>
      <c r="V4439" s="147" t="s">
        <v>3646</v>
      </c>
    </row>
    <row r="4440" spans="16:22" x14ac:dyDescent="0.25">
      <c r="P4440" s="147" t="s">
        <v>830</v>
      </c>
      <c r="Q4440" s="147">
        <v>202</v>
      </c>
      <c r="R4440" s="147"/>
      <c r="S4440" s="147" t="s">
        <v>3647</v>
      </c>
      <c r="T4440" s="147">
        <v>0</v>
      </c>
      <c r="U4440" s="147" t="s">
        <v>3648</v>
      </c>
      <c r="V4440" s="147" t="s">
        <v>3646</v>
      </c>
    </row>
    <row r="4441" spans="16:22" x14ac:dyDescent="0.25">
      <c r="P4441" s="147" t="s">
        <v>830</v>
      </c>
      <c r="Q4441" s="147">
        <v>202</v>
      </c>
      <c r="R4441" s="147"/>
      <c r="S4441" s="147" t="s">
        <v>3649</v>
      </c>
      <c r="T4441" s="147">
        <v>0</v>
      </c>
      <c r="U4441" s="147" t="s">
        <v>3650</v>
      </c>
      <c r="V4441" s="147" t="s">
        <v>3646</v>
      </c>
    </row>
    <row r="4442" spans="16:22" x14ac:dyDescent="0.25">
      <c r="P4442" s="147" t="s">
        <v>830</v>
      </c>
      <c r="Q4442" s="147">
        <v>202</v>
      </c>
      <c r="R4442" s="147"/>
      <c r="S4442" s="147" t="s">
        <v>3651</v>
      </c>
      <c r="T4442" s="147">
        <v>0</v>
      </c>
      <c r="U4442" s="147" t="s">
        <v>3652</v>
      </c>
      <c r="V4442" s="147" t="s">
        <v>3646</v>
      </c>
    </row>
    <row r="4443" spans="16:22" x14ac:dyDescent="0.25">
      <c r="P4443" s="147" t="s">
        <v>830</v>
      </c>
      <c r="Q4443" s="147">
        <v>202</v>
      </c>
      <c r="R4443" s="147"/>
      <c r="S4443" s="147" t="s">
        <v>965</v>
      </c>
      <c r="T4443" s="147">
        <v>0</v>
      </c>
      <c r="U4443" s="147" t="s">
        <v>966</v>
      </c>
      <c r="V4443" s="147" t="s">
        <v>3646</v>
      </c>
    </row>
    <row r="4444" spans="16:22" x14ac:dyDescent="0.25">
      <c r="P4444" s="147" t="s">
        <v>830</v>
      </c>
      <c r="Q4444" s="147">
        <v>202</v>
      </c>
      <c r="R4444" s="147"/>
      <c r="S4444" s="147" t="s">
        <v>3653</v>
      </c>
      <c r="T4444" s="147">
        <v>0</v>
      </c>
      <c r="U4444" s="147" t="s">
        <v>3654</v>
      </c>
      <c r="V4444" s="147" t="s">
        <v>3646</v>
      </c>
    </row>
    <row r="4445" spans="16:22" x14ac:dyDescent="0.25">
      <c r="P4445" s="147" t="s">
        <v>830</v>
      </c>
      <c r="Q4445" s="147">
        <v>202</v>
      </c>
      <c r="R4445" s="147"/>
      <c r="S4445" s="147" t="s">
        <v>3054</v>
      </c>
      <c r="T4445" s="147">
        <v>0</v>
      </c>
      <c r="U4445" s="147" t="s">
        <v>3055</v>
      </c>
      <c r="V4445" s="147" t="s">
        <v>3646</v>
      </c>
    </row>
    <row r="4446" spans="16:22" x14ac:dyDescent="0.25">
      <c r="P4446" s="147" t="s">
        <v>830</v>
      </c>
      <c r="Q4446" s="147">
        <v>202</v>
      </c>
      <c r="R4446" s="147"/>
      <c r="S4446" s="147" t="s">
        <v>2301</v>
      </c>
      <c r="T4446" s="147">
        <v>0</v>
      </c>
      <c r="U4446" s="147" t="s">
        <v>2302</v>
      </c>
      <c r="V4446" s="147" t="s">
        <v>3646</v>
      </c>
    </row>
    <row r="4447" spans="16:22" x14ac:dyDescent="0.25">
      <c r="P4447" s="147" t="s">
        <v>830</v>
      </c>
      <c r="Q4447" s="147">
        <v>202</v>
      </c>
      <c r="R4447" s="147"/>
      <c r="S4447" s="147" t="s">
        <v>976</v>
      </c>
      <c r="T4447" s="147">
        <v>0</v>
      </c>
      <c r="U4447" s="147" t="s">
        <v>977</v>
      </c>
      <c r="V4447" s="147" t="s">
        <v>3646</v>
      </c>
    </row>
    <row r="4448" spans="16:22" x14ac:dyDescent="0.25">
      <c r="P4448" s="147" t="s">
        <v>830</v>
      </c>
      <c r="Q4448" s="147">
        <v>202</v>
      </c>
      <c r="R4448" s="147"/>
      <c r="S4448" s="147" t="s">
        <v>978</v>
      </c>
      <c r="T4448" s="147">
        <v>0</v>
      </c>
      <c r="U4448" s="147" t="s">
        <v>979</v>
      </c>
      <c r="V4448" s="147" t="s">
        <v>3646</v>
      </c>
    </row>
    <row r="4449" spans="16:22" x14ac:dyDescent="0.25">
      <c r="P4449" s="147" t="s">
        <v>830</v>
      </c>
      <c r="Q4449" s="147">
        <v>202</v>
      </c>
      <c r="R4449" s="147"/>
      <c r="S4449" s="147" t="s">
        <v>980</v>
      </c>
      <c r="T4449" s="147">
        <v>0</v>
      </c>
      <c r="U4449" s="147" t="s">
        <v>981</v>
      </c>
      <c r="V4449" s="147" t="s">
        <v>3646</v>
      </c>
    </row>
    <row r="4450" spans="16:22" x14ac:dyDescent="0.25">
      <c r="P4450" s="147" t="s">
        <v>830</v>
      </c>
      <c r="Q4450" s="147">
        <v>202</v>
      </c>
      <c r="R4450" s="147"/>
      <c r="S4450" s="147" t="s">
        <v>982</v>
      </c>
      <c r="T4450" s="147">
        <v>0</v>
      </c>
      <c r="U4450" s="147" t="s">
        <v>983</v>
      </c>
      <c r="V4450" s="147" t="s">
        <v>3646</v>
      </c>
    </row>
    <row r="4451" spans="16:22" x14ac:dyDescent="0.25">
      <c r="P4451" s="147" t="s">
        <v>830</v>
      </c>
      <c r="Q4451" s="147">
        <v>202</v>
      </c>
      <c r="R4451" s="147"/>
      <c r="S4451" s="147" t="s">
        <v>984</v>
      </c>
      <c r="T4451" s="147">
        <v>0</v>
      </c>
      <c r="U4451" s="147" t="s">
        <v>985</v>
      </c>
      <c r="V4451" s="147" t="s">
        <v>3646</v>
      </c>
    </row>
    <row r="4452" spans="16:22" x14ac:dyDescent="0.25">
      <c r="P4452" s="147" t="s">
        <v>830</v>
      </c>
      <c r="Q4452" s="147">
        <v>202</v>
      </c>
      <c r="R4452" s="147"/>
      <c r="S4452" s="147" t="s">
        <v>3056</v>
      </c>
      <c r="T4452" s="147">
        <v>0</v>
      </c>
      <c r="U4452" s="147" t="s">
        <v>3057</v>
      </c>
      <c r="V4452" s="147" t="s">
        <v>3646</v>
      </c>
    </row>
    <row r="4453" spans="16:22" x14ac:dyDescent="0.25">
      <c r="P4453" s="147" t="s">
        <v>830</v>
      </c>
      <c r="Q4453" s="147">
        <v>202</v>
      </c>
      <c r="R4453" s="147"/>
      <c r="S4453" s="147" t="s">
        <v>3058</v>
      </c>
      <c r="T4453" s="147">
        <v>0</v>
      </c>
      <c r="U4453" s="147" t="s">
        <v>3059</v>
      </c>
      <c r="V4453" s="147" t="s">
        <v>3646</v>
      </c>
    </row>
    <row r="4454" spans="16:22" x14ac:dyDescent="0.25">
      <c r="P4454" s="147" t="s">
        <v>830</v>
      </c>
      <c r="Q4454" s="147">
        <v>202</v>
      </c>
      <c r="R4454" s="147"/>
      <c r="S4454" s="147" t="s">
        <v>3060</v>
      </c>
      <c r="T4454" s="147">
        <v>0</v>
      </c>
      <c r="U4454" s="147" t="s">
        <v>3061</v>
      </c>
      <c r="V4454" s="147" t="s">
        <v>3646</v>
      </c>
    </row>
    <row r="4455" spans="16:22" x14ac:dyDescent="0.25">
      <c r="P4455" s="147" t="s">
        <v>830</v>
      </c>
      <c r="Q4455" s="147">
        <v>202</v>
      </c>
      <c r="R4455" s="147"/>
      <c r="S4455" s="147" t="s">
        <v>3062</v>
      </c>
      <c r="T4455" s="147">
        <v>0</v>
      </c>
      <c r="U4455" s="147" t="s">
        <v>3063</v>
      </c>
      <c r="V4455" s="147" t="s">
        <v>3646</v>
      </c>
    </row>
    <row r="4456" spans="16:22" x14ac:dyDescent="0.25">
      <c r="P4456" s="147" t="s">
        <v>830</v>
      </c>
      <c r="Q4456" s="147">
        <v>202</v>
      </c>
      <c r="R4456" s="147"/>
      <c r="S4456" s="147" t="s">
        <v>3064</v>
      </c>
      <c r="T4456" s="147">
        <v>0</v>
      </c>
      <c r="U4456" s="147" t="s">
        <v>3065</v>
      </c>
      <c r="V4456" s="147" t="s">
        <v>3646</v>
      </c>
    </row>
    <row r="4457" spans="16:22" x14ac:dyDescent="0.25">
      <c r="P4457" s="147" t="s">
        <v>830</v>
      </c>
      <c r="Q4457" s="147">
        <v>202</v>
      </c>
      <c r="R4457" s="147"/>
      <c r="S4457" s="147" t="s">
        <v>2560</v>
      </c>
      <c r="T4457" s="147">
        <v>0</v>
      </c>
      <c r="U4457" s="147" t="s">
        <v>2561</v>
      </c>
      <c r="V4457" s="147" t="s">
        <v>3646</v>
      </c>
    </row>
    <row r="4458" spans="16:22" x14ac:dyDescent="0.25">
      <c r="P4458" s="147" t="s">
        <v>830</v>
      </c>
      <c r="Q4458" s="147">
        <v>202</v>
      </c>
      <c r="R4458" s="147"/>
      <c r="S4458" s="147" t="s">
        <v>994</v>
      </c>
      <c r="T4458" s="147">
        <v>0</v>
      </c>
      <c r="U4458" s="147" t="s">
        <v>995</v>
      </c>
      <c r="V4458" s="147" t="s">
        <v>3646</v>
      </c>
    </row>
    <row r="4459" spans="16:22" x14ac:dyDescent="0.25">
      <c r="P4459" s="147" t="s">
        <v>830</v>
      </c>
      <c r="Q4459" s="147">
        <v>202</v>
      </c>
      <c r="R4459" s="147"/>
      <c r="S4459" s="147" t="s">
        <v>996</v>
      </c>
      <c r="T4459" s="147">
        <v>0</v>
      </c>
      <c r="U4459" s="147" t="s">
        <v>997</v>
      </c>
      <c r="V4459" s="147" t="s">
        <v>3646</v>
      </c>
    </row>
    <row r="4460" spans="16:22" x14ac:dyDescent="0.25">
      <c r="P4460" s="147" t="s">
        <v>830</v>
      </c>
      <c r="Q4460" s="147">
        <v>202</v>
      </c>
      <c r="R4460" s="147"/>
      <c r="S4460" s="147" t="s">
        <v>998</v>
      </c>
      <c r="T4460" s="147">
        <v>0</v>
      </c>
      <c r="U4460" s="147" t="s">
        <v>999</v>
      </c>
      <c r="V4460" s="147" t="s">
        <v>3646</v>
      </c>
    </row>
    <row r="4461" spans="16:22" x14ac:dyDescent="0.25">
      <c r="P4461" s="147" t="s">
        <v>830</v>
      </c>
      <c r="Q4461" s="147">
        <v>202</v>
      </c>
      <c r="R4461" s="147"/>
      <c r="S4461" s="147" t="s">
        <v>1000</v>
      </c>
      <c r="T4461" s="147">
        <v>0</v>
      </c>
      <c r="U4461" s="147" t="s">
        <v>1001</v>
      </c>
      <c r="V4461" s="147" t="s">
        <v>3646</v>
      </c>
    </row>
    <row r="4462" spans="16:22" x14ac:dyDescent="0.25">
      <c r="P4462" s="147" t="s">
        <v>830</v>
      </c>
      <c r="Q4462" s="147">
        <v>202</v>
      </c>
      <c r="R4462" s="147"/>
      <c r="S4462" s="147" t="s">
        <v>1002</v>
      </c>
      <c r="T4462" s="147">
        <v>0</v>
      </c>
      <c r="U4462" s="147" t="s">
        <v>1003</v>
      </c>
      <c r="V4462" s="147" t="s">
        <v>3646</v>
      </c>
    </row>
    <row r="4463" spans="16:22" x14ac:dyDescent="0.25">
      <c r="P4463" s="147" t="s">
        <v>830</v>
      </c>
      <c r="Q4463" s="147">
        <v>202</v>
      </c>
      <c r="R4463" s="147"/>
      <c r="S4463" s="147" t="s">
        <v>3328</v>
      </c>
      <c r="T4463" s="147">
        <v>0</v>
      </c>
      <c r="U4463" s="147" t="s">
        <v>3329</v>
      </c>
      <c r="V4463" s="147" t="s">
        <v>3646</v>
      </c>
    </row>
    <row r="4464" spans="16:22" x14ac:dyDescent="0.25">
      <c r="P4464" s="147" t="s">
        <v>830</v>
      </c>
      <c r="Q4464" s="147">
        <v>202</v>
      </c>
      <c r="R4464" s="147"/>
      <c r="S4464" s="147" t="s">
        <v>3330</v>
      </c>
      <c r="T4464" s="147">
        <v>0</v>
      </c>
      <c r="U4464" s="147" t="s">
        <v>3331</v>
      </c>
      <c r="V4464" s="147" t="s">
        <v>3646</v>
      </c>
    </row>
    <row r="4465" spans="16:22" x14ac:dyDescent="0.25">
      <c r="P4465" s="147" t="s">
        <v>830</v>
      </c>
      <c r="Q4465" s="147">
        <v>202</v>
      </c>
      <c r="R4465" s="147"/>
      <c r="S4465" s="147" t="s">
        <v>3332</v>
      </c>
      <c r="T4465" s="147">
        <v>0</v>
      </c>
      <c r="U4465" s="147" t="s">
        <v>3333</v>
      </c>
      <c r="V4465" s="147" t="s">
        <v>3646</v>
      </c>
    </row>
    <row r="4466" spans="16:22" x14ac:dyDescent="0.25">
      <c r="P4466" s="147" t="s">
        <v>830</v>
      </c>
      <c r="Q4466" s="147">
        <v>202</v>
      </c>
      <c r="R4466" s="147"/>
      <c r="S4466" s="147" t="s">
        <v>3334</v>
      </c>
      <c r="T4466" s="147">
        <v>0</v>
      </c>
      <c r="U4466" s="147" t="s">
        <v>3335</v>
      </c>
      <c r="V4466" s="147" t="s">
        <v>3646</v>
      </c>
    </row>
    <row r="4467" spans="16:22" x14ac:dyDescent="0.25">
      <c r="P4467" s="147" t="s">
        <v>830</v>
      </c>
      <c r="Q4467" s="147">
        <v>202</v>
      </c>
      <c r="R4467" s="147"/>
      <c r="S4467" s="147" t="s">
        <v>1016</v>
      </c>
      <c r="T4467" s="147">
        <v>0</v>
      </c>
      <c r="U4467" s="147" t="s">
        <v>1017</v>
      </c>
      <c r="V4467" s="147" t="s">
        <v>3646</v>
      </c>
    </row>
    <row r="4468" spans="16:22" x14ac:dyDescent="0.25">
      <c r="P4468" s="147" t="s">
        <v>830</v>
      </c>
      <c r="Q4468" s="147">
        <v>202</v>
      </c>
      <c r="R4468" s="147"/>
      <c r="S4468" s="147" t="s">
        <v>1018</v>
      </c>
      <c r="T4468" s="147">
        <v>0</v>
      </c>
      <c r="U4468" s="147" t="s">
        <v>1019</v>
      </c>
      <c r="V4468" s="147" t="s">
        <v>3646</v>
      </c>
    </row>
    <row r="4469" spans="16:22" x14ac:dyDescent="0.25">
      <c r="P4469" s="147" t="s">
        <v>830</v>
      </c>
      <c r="Q4469" s="147">
        <v>202</v>
      </c>
      <c r="R4469" s="147"/>
      <c r="S4469" s="147" t="s">
        <v>1020</v>
      </c>
      <c r="T4469" s="147">
        <v>0</v>
      </c>
      <c r="U4469" s="147" t="s">
        <v>1021</v>
      </c>
      <c r="V4469" s="147" t="s">
        <v>3646</v>
      </c>
    </row>
    <row r="4470" spans="16:22" x14ac:dyDescent="0.25">
      <c r="P4470" s="147" t="s">
        <v>830</v>
      </c>
      <c r="Q4470" s="147">
        <v>202</v>
      </c>
      <c r="R4470" s="147"/>
      <c r="S4470" s="147" t="s">
        <v>1022</v>
      </c>
      <c r="T4470" s="147">
        <v>0</v>
      </c>
      <c r="U4470" s="147" t="s">
        <v>1023</v>
      </c>
      <c r="V4470" s="147" t="s">
        <v>3646</v>
      </c>
    </row>
    <row r="4471" spans="16:22" x14ac:dyDescent="0.25">
      <c r="P4471" s="147" t="s">
        <v>830</v>
      </c>
      <c r="Q4471" s="147">
        <v>202</v>
      </c>
      <c r="R4471" s="147"/>
      <c r="S4471" s="147" t="s">
        <v>1024</v>
      </c>
      <c r="T4471" s="147">
        <v>0</v>
      </c>
      <c r="U4471" s="147" t="s">
        <v>1025</v>
      </c>
      <c r="V4471" s="147" t="s">
        <v>3646</v>
      </c>
    </row>
    <row r="4472" spans="16:22" x14ac:dyDescent="0.25">
      <c r="P4472" s="147" t="s">
        <v>830</v>
      </c>
      <c r="Q4472" s="147">
        <v>202</v>
      </c>
      <c r="R4472" s="147"/>
      <c r="S4472" s="147" t="s">
        <v>1026</v>
      </c>
      <c r="T4472" s="147">
        <v>0</v>
      </c>
      <c r="U4472" s="147" t="s">
        <v>1027</v>
      </c>
      <c r="V4472" s="147" t="s">
        <v>3646</v>
      </c>
    </row>
    <row r="4473" spans="16:22" x14ac:dyDescent="0.25">
      <c r="P4473" s="147" t="s">
        <v>830</v>
      </c>
      <c r="Q4473" s="147">
        <v>202</v>
      </c>
      <c r="R4473" s="147"/>
      <c r="S4473" s="147" t="s">
        <v>1028</v>
      </c>
      <c r="T4473" s="147">
        <v>0</v>
      </c>
      <c r="U4473" s="147" t="s">
        <v>1029</v>
      </c>
      <c r="V4473" s="147" t="s">
        <v>3646</v>
      </c>
    </row>
    <row r="4474" spans="16:22" x14ac:dyDescent="0.25">
      <c r="P4474" s="147" t="s">
        <v>830</v>
      </c>
      <c r="Q4474" s="147">
        <v>202</v>
      </c>
      <c r="R4474" s="147"/>
      <c r="S4474" s="147" t="s">
        <v>1030</v>
      </c>
      <c r="T4474" s="147">
        <v>0</v>
      </c>
      <c r="U4474" s="147" t="s">
        <v>1031</v>
      </c>
      <c r="V4474" s="147" t="s">
        <v>3646</v>
      </c>
    </row>
    <row r="4475" spans="16:22" x14ac:dyDescent="0.25">
      <c r="P4475" s="147" t="s">
        <v>830</v>
      </c>
      <c r="Q4475" s="147">
        <v>202</v>
      </c>
      <c r="R4475" s="147"/>
      <c r="S4475" s="147" t="s">
        <v>1046</v>
      </c>
      <c r="T4475" s="147">
        <v>0</v>
      </c>
      <c r="U4475" s="147" t="s">
        <v>1047</v>
      </c>
      <c r="V4475" s="147" t="s">
        <v>3646</v>
      </c>
    </row>
    <row r="4476" spans="16:22" x14ac:dyDescent="0.25">
      <c r="P4476" s="147" t="s">
        <v>830</v>
      </c>
      <c r="Q4476" s="147">
        <v>202</v>
      </c>
      <c r="R4476" s="147"/>
      <c r="S4476" s="147" t="s">
        <v>1050</v>
      </c>
      <c r="T4476" s="147">
        <v>0</v>
      </c>
      <c r="U4476" s="147" t="s">
        <v>1051</v>
      </c>
      <c r="V4476" s="147" t="s">
        <v>3646</v>
      </c>
    </row>
    <row r="4477" spans="16:22" x14ac:dyDescent="0.25">
      <c r="P4477" s="147" t="s">
        <v>830</v>
      </c>
      <c r="Q4477" s="147">
        <v>202</v>
      </c>
      <c r="R4477" s="147"/>
      <c r="S4477" s="147" t="s">
        <v>1060</v>
      </c>
      <c r="T4477" s="147">
        <v>0</v>
      </c>
      <c r="U4477" s="147" t="s">
        <v>1061</v>
      </c>
      <c r="V4477" s="147" t="s">
        <v>3646</v>
      </c>
    </row>
    <row r="4478" spans="16:22" x14ac:dyDescent="0.25">
      <c r="P4478" s="147" t="s">
        <v>830</v>
      </c>
      <c r="Q4478" s="147">
        <v>202</v>
      </c>
      <c r="R4478" s="147"/>
      <c r="S4478" s="147" t="s">
        <v>1062</v>
      </c>
      <c r="T4478" s="147">
        <v>0</v>
      </c>
      <c r="U4478" s="147" t="s">
        <v>1063</v>
      </c>
      <c r="V4478" s="147" t="s">
        <v>3646</v>
      </c>
    </row>
    <row r="4479" spans="16:22" x14ac:dyDescent="0.25">
      <c r="P4479" s="147" t="s">
        <v>830</v>
      </c>
      <c r="Q4479" s="147">
        <v>202</v>
      </c>
      <c r="R4479" s="147"/>
      <c r="S4479" s="147" t="s">
        <v>1064</v>
      </c>
      <c r="T4479" s="147">
        <v>0</v>
      </c>
      <c r="U4479" s="147" t="s">
        <v>1065</v>
      </c>
      <c r="V4479" s="147" t="s">
        <v>3646</v>
      </c>
    </row>
    <row r="4480" spans="16:22" x14ac:dyDescent="0.25">
      <c r="P4480" s="147" t="s">
        <v>830</v>
      </c>
      <c r="Q4480" s="147">
        <v>202</v>
      </c>
      <c r="R4480" s="147"/>
      <c r="S4480" s="147" t="s">
        <v>1066</v>
      </c>
      <c r="T4480" s="147">
        <v>0</v>
      </c>
      <c r="U4480" s="147" t="s">
        <v>1067</v>
      </c>
      <c r="V4480" s="147" t="s">
        <v>3646</v>
      </c>
    </row>
    <row r="4481" spans="16:22" x14ac:dyDescent="0.25">
      <c r="P4481" s="147" t="s">
        <v>830</v>
      </c>
      <c r="Q4481" s="147">
        <v>202</v>
      </c>
      <c r="R4481" s="147"/>
      <c r="S4481" s="147" t="s">
        <v>1068</v>
      </c>
      <c r="T4481" s="147">
        <v>0</v>
      </c>
      <c r="U4481" s="147" t="s">
        <v>1069</v>
      </c>
      <c r="V4481" s="147" t="s">
        <v>3646</v>
      </c>
    </row>
    <row r="4482" spans="16:22" x14ac:dyDescent="0.25">
      <c r="P4482" s="147" t="s">
        <v>830</v>
      </c>
      <c r="Q4482" s="147">
        <v>202</v>
      </c>
      <c r="R4482" s="147"/>
      <c r="S4482" s="147" t="s">
        <v>1070</v>
      </c>
      <c r="T4482" s="147">
        <v>0</v>
      </c>
      <c r="U4482" s="147" t="s">
        <v>1071</v>
      </c>
      <c r="V4482" s="147" t="s">
        <v>3646</v>
      </c>
    </row>
    <row r="4483" spans="16:22" x14ac:dyDescent="0.25">
      <c r="P4483" s="147" t="s">
        <v>830</v>
      </c>
      <c r="Q4483" s="147">
        <v>202</v>
      </c>
      <c r="R4483" s="147"/>
      <c r="S4483" s="147" t="s">
        <v>1072</v>
      </c>
      <c r="T4483" s="147">
        <v>0</v>
      </c>
      <c r="U4483" s="147" t="s">
        <v>1073</v>
      </c>
      <c r="V4483" s="147" t="s">
        <v>3646</v>
      </c>
    </row>
    <row r="4484" spans="16:22" x14ac:dyDescent="0.25">
      <c r="P4484" s="147" t="s">
        <v>830</v>
      </c>
      <c r="Q4484" s="147">
        <v>202</v>
      </c>
      <c r="R4484" s="147"/>
      <c r="S4484" s="147" t="s">
        <v>1074</v>
      </c>
      <c r="T4484" s="147">
        <v>0</v>
      </c>
      <c r="U4484" s="147" t="s">
        <v>1075</v>
      </c>
      <c r="V4484" s="147" t="s">
        <v>3646</v>
      </c>
    </row>
    <row r="4485" spans="16:22" x14ac:dyDescent="0.25">
      <c r="P4485" s="147" t="s">
        <v>830</v>
      </c>
      <c r="Q4485" s="147">
        <v>202</v>
      </c>
      <c r="R4485" s="147"/>
      <c r="S4485" s="147" t="s">
        <v>3655</v>
      </c>
      <c r="T4485" s="147">
        <v>0</v>
      </c>
      <c r="U4485" s="147" t="s">
        <v>3656</v>
      </c>
      <c r="V4485" s="147" t="s">
        <v>3646</v>
      </c>
    </row>
    <row r="4486" spans="16:22" x14ac:dyDescent="0.25">
      <c r="P4486" s="147" t="s">
        <v>830</v>
      </c>
      <c r="Q4486" s="147">
        <v>202</v>
      </c>
      <c r="R4486" s="147"/>
      <c r="S4486" s="147" t="s">
        <v>3657</v>
      </c>
      <c r="T4486" s="147">
        <v>0</v>
      </c>
      <c r="U4486" s="147" t="s">
        <v>3658</v>
      </c>
      <c r="V4486" s="147" t="s">
        <v>3646</v>
      </c>
    </row>
    <row r="4487" spans="16:22" x14ac:dyDescent="0.25">
      <c r="P4487" s="147" t="s">
        <v>830</v>
      </c>
      <c r="Q4487" s="147">
        <v>202</v>
      </c>
      <c r="R4487" s="147"/>
      <c r="S4487" s="147" t="s">
        <v>3659</v>
      </c>
      <c r="T4487" s="147">
        <v>0</v>
      </c>
      <c r="U4487" s="147" t="s">
        <v>3660</v>
      </c>
      <c r="V4487" s="147" t="s">
        <v>3646</v>
      </c>
    </row>
    <row r="4488" spans="16:22" x14ac:dyDescent="0.25">
      <c r="P4488" s="147" t="s">
        <v>830</v>
      </c>
      <c r="Q4488" s="147">
        <v>202</v>
      </c>
      <c r="R4488" s="147"/>
      <c r="S4488" s="147" t="s">
        <v>3661</v>
      </c>
      <c r="T4488" s="147">
        <v>0</v>
      </c>
      <c r="U4488" s="147" t="s">
        <v>3662</v>
      </c>
      <c r="V4488" s="147" t="s">
        <v>3646</v>
      </c>
    </row>
    <row r="4489" spans="16:22" x14ac:dyDescent="0.25">
      <c r="P4489" s="147" t="s">
        <v>830</v>
      </c>
      <c r="Q4489" s="147">
        <v>202</v>
      </c>
      <c r="R4489" s="147"/>
      <c r="S4489" s="147" t="s">
        <v>1076</v>
      </c>
      <c r="T4489" s="147">
        <v>0</v>
      </c>
      <c r="U4489" s="147" t="s">
        <v>1077</v>
      </c>
      <c r="V4489" s="147" t="s">
        <v>3646</v>
      </c>
    </row>
    <row r="4490" spans="16:22" x14ac:dyDescent="0.25">
      <c r="P4490" s="147" t="s">
        <v>830</v>
      </c>
      <c r="Q4490" s="147">
        <v>202</v>
      </c>
      <c r="R4490" s="147"/>
      <c r="S4490" s="147" t="s">
        <v>1078</v>
      </c>
      <c r="T4490" s="147">
        <v>0</v>
      </c>
      <c r="U4490" s="147" t="s">
        <v>1079</v>
      </c>
      <c r="V4490" s="147" t="s">
        <v>3646</v>
      </c>
    </row>
    <row r="4491" spans="16:22" x14ac:dyDescent="0.25">
      <c r="P4491" s="147" t="s">
        <v>830</v>
      </c>
      <c r="Q4491" s="147">
        <v>202</v>
      </c>
      <c r="R4491" s="147"/>
      <c r="S4491" s="147" t="s">
        <v>1086</v>
      </c>
      <c r="T4491" s="147">
        <v>0</v>
      </c>
      <c r="U4491" s="147" t="s">
        <v>1087</v>
      </c>
      <c r="V4491" s="147" t="s">
        <v>3646</v>
      </c>
    </row>
    <row r="4492" spans="16:22" x14ac:dyDescent="0.25">
      <c r="P4492" s="147" t="s">
        <v>830</v>
      </c>
      <c r="Q4492" s="147">
        <v>202</v>
      </c>
      <c r="R4492" s="147"/>
      <c r="S4492" s="147" t="s">
        <v>1088</v>
      </c>
      <c r="T4492" s="147">
        <v>0</v>
      </c>
      <c r="U4492" s="147" t="s">
        <v>1089</v>
      </c>
      <c r="V4492" s="147" t="s">
        <v>3646</v>
      </c>
    </row>
    <row r="4493" spans="16:22" x14ac:dyDescent="0.25">
      <c r="P4493" s="147" t="s">
        <v>830</v>
      </c>
      <c r="Q4493" s="147">
        <v>202</v>
      </c>
      <c r="R4493" s="147"/>
      <c r="S4493" s="147" t="s">
        <v>1090</v>
      </c>
      <c r="T4493" s="147">
        <v>0</v>
      </c>
      <c r="U4493" s="147" t="s">
        <v>1091</v>
      </c>
      <c r="V4493" s="147" t="s">
        <v>3646</v>
      </c>
    </row>
    <row r="4494" spans="16:22" x14ac:dyDescent="0.25">
      <c r="P4494" s="147" t="s">
        <v>830</v>
      </c>
      <c r="Q4494" s="147">
        <v>202</v>
      </c>
      <c r="R4494" s="147"/>
      <c r="S4494" s="147" t="s">
        <v>1092</v>
      </c>
      <c r="T4494" s="147">
        <v>0</v>
      </c>
      <c r="U4494" s="147" t="s">
        <v>1093</v>
      </c>
      <c r="V4494" s="147" t="s">
        <v>3646</v>
      </c>
    </row>
    <row r="4495" spans="16:22" x14ac:dyDescent="0.25">
      <c r="P4495" s="147" t="s">
        <v>830</v>
      </c>
      <c r="Q4495" s="147">
        <v>202</v>
      </c>
      <c r="R4495" s="147"/>
      <c r="S4495" s="147" t="s">
        <v>1094</v>
      </c>
      <c r="T4495" s="147">
        <v>0</v>
      </c>
      <c r="U4495" s="147" t="s">
        <v>1095</v>
      </c>
      <c r="V4495" s="147" t="s">
        <v>3646</v>
      </c>
    </row>
    <row r="4496" spans="16:22" x14ac:dyDescent="0.25">
      <c r="P4496" s="147" t="s">
        <v>830</v>
      </c>
      <c r="Q4496" s="147">
        <v>202</v>
      </c>
      <c r="R4496" s="147"/>
      <c r="S4496" s="147" t="s">
        <v>1096</v>
      </c>
      <c r="T4496" s="147">
        <v>0</v>
      </c>
      <c r="U4496" s="147" t="s">
        <v>1097</v>
      </c>
      <c r="V4496" s="147" t="s">
        <v>3646</v>
      </c>
    </row>
    <row r="4497" spans="16:22" x14ac:dyDescent="0.25">
      <c r="P4497" s="147" t="s">
        <v>830</v>
      </c>
      <c r="Q4497" s="147">
        <v>202</v>
      </c>
      <c r="R4497" s="147"/>
      <c r="S4497" s="147" t="s">
        <v>1098</v>
      </c>
      <c r="T4497" s="147">
        <v>0</v>
      </c>
      <c r="U4497" s="147" t="s">
        <v>1099</v>
      </c>
      <c r="V4497" s="147" t="s">
        <v>3646</v>
      </c>
    </row>
    <row r="4498" spans="16:22" x14ac:dyDescent="0.25">
      <c r="P4498" s="147" t="s">
        <v>830</v>
      </c>
      <c r="Q4498" s="147">
        <v>202</v>
      </c>
      <c r="R4498" s="147"/>
      <c r="S4498" s="147" t="s">
        <v>1100</v>
      </c>
      <c r="T4498" s="147">
        <v>0</v>
      </c>
      <c r="U4498" s="147" t="s">
        <v>1101</v>
      </c>
      <c r="V4498" s="147" t="s">
        <v>3646</v>
      </c>
    </row>
    <row r="4499" spans="16:22" x14ac:dyDescent="0.25">
      <c r="P4499" s="147" t="s">
        <v>830</v>
      </c>
      <c r="Q4499" s="147">
        <v>202</v>
      </c>
      <c r="R4499" s="147"/>
      <c r="S4499" s="147" t="s">
        <v>1106</v>
      </c>
      <c r="T4499" s="147">
        <v>0</v>
      </c>
      <c r="U4499" s="147" t="s">
        <v>1107</v>
      </c>
      <c r="V4499" s="147" t="s">
        <v>3646</v>
      </c>
    </row>
    <row r="4500" spans="16:22" x14ac:dyDescent="0.25">
      <c r="P4500" s="147" t="s">
        <v>830</v>
      </c>
      <c r="Q4500" s="147">
        <v>202</v>
      </c>
      <c r="R4500" s="147"/>
      <c r="S4500" s="147" t="s">
        <v>3336</v>
      </c>
      <c r="T4500" s="147">
        <v>0</v>
      </c>
      <c r="U4500" s="147" t="s">
        <v>3337</v>
      </c>
      <c r="V4500" s="147" t="s">
        <v>3646</v>
      </c>
    </row>
    <row r="4501" spans="16:22" x14ac:dyDescent="0.25">
      <c r="P4501" s="147" t="s">
        <v>830</v>
      </c>
      <c r="Q4501" s="147">
        <v>202</v>
      </c>
      <c r="R4501" s="147"/>
      <c r="S4501" s="147" t="s">
        <v>2305</v>
      </c>
      <c r="T4501" s="147">
        <v>0</v>
      </c>
      <c r="U4501" s="147" t="s">
        <v>2306</v>
      </c>
      <c r="V4501" s="147" t="s">
        <v>3646</v>
      </c>
    </row>
    <row r="4502" spans="16:22" x14ac:dyDescent="0.25">
      <c r="P4502" s="147" t="s">
        <v>830</v>
      </c>
      <c r="Q4502" s="147">
        <v>202</v>
      </c>
      <c r="R4502" s="147"/>
      <c r="S4502" s="147" t="s">
        <v>2307</v>
      </c>
      <c r="T4502" s="147">
        <v>0</v>
      </c>
      <c r="U4502" s="147" t="s">
        <v>2308</v>
      </c>
      <c r="V4502" s="147" t="s">
        <v>3646</v>
      </c>
    </row>
    <row r="4503" spans="16:22" x14ac:dyDescent="0.25">
      <c r="P4503" s="147" t="s">
        <v>830</v>
      </c>
      <c r="Q4503" s="147">
        <v>202</v>
      </c>
      <c r="R4503" s="147"/>
      <c r="S4503" s="147" t="s">
        <v>3443</v>
      </c>
      <c r="T4503" s="147">
        <v>0</v>
      </c>
      <c r="U4503" s="147" t="s">
        <v>3444</v>
      </c>
      <c r="V4503" s="147" t="s">
        <v>3646</v>
      </c>
    </row>
    <row r="4504" spans="16:22" x14ac:dyDescent="0.25">
      <c r="P4504" s="147" t="s">
        <v>830</v>
      </c>
      <c r="Q4504" s="147">
        <v>202</v>
      </c>
      <c r="R4504" s="147"/>
      <c r="S4504" s="147" t="s">
        <v>1108</v>
      </c>
      <c r="T4504" s="147">
        <v>0</v>
      </c>
      <c r="U4504" s="147" t="s">
        <v>1109</v>
      </c>
      <c r="V4504" s="147" t="s">
        <v>3646</v>
      </c>
    </row>
    <row r="4505" spans="16:22" x14ac:dyDescent="0.25">
      <c r="P4505" s="147" t="s">
        <v>830</v>
      </c>
      <c r="Q4505" s="147">
        <v>202</v>
      </c>
      <c r="R4505" s="147"/>
      <c r="S4505" s="147" t="s">
        <v>1110</v>
      </c>
      <c r="T4505" s="147">
        <v>0</v>
      </c>
      <c r="U4505" s="147" t="s">
        <v>1111</v>
      </c>
      <c r="V4505" s="147" t="s">
        <v>3646</v>
      </c>
    </row>
    <row r="4506" spans="16:22" x14ac:dyDescent="0.25">
      <c r="P4506" s="147" t="s">
        <v>830</v>
      </c>
      <c r="Q4506" s="147">
        <v>202</v>
      </c>
      <c r="R4506" s="147"/>
      <c r="S4506" s="147" t="s">
        <v>1114</v>
      </c>
      <c r="T4506" s="147">
        <v>0</v>
      </c>
      <c r="U4506" s="147" t="s">
        <v>1115</v>
      </c>
      <c r="V4506" s="147" t="s">
        <v>3646</v>
      </c>
    </row>
    <row r="4507" spans="16:22" x14ac:dyDescent="0.25">
      <c r="P4507" s="147" t="s">
        <v>830</v>
      </c>
      <c r="Q4507" s="147">
        <v>202</v>
      </c>
      <c r="R4507" s="147"/>
      <c r="S4507" s="147" t="s">
        <v>3663</v>
      </c>
      <c r="T4507" s="147">
        <v>0</v>
      </c>
      <c r="U4507" s="147" t="s">
        <v>3664</v>
      </c>
      <c r="V4507" s="147" t="s">
        <v>3646</v>
      </c>
    </row>
    <row r="4508" spans="16:22" x14ac:dyDescent="0.25">
      <c r="P4508" s="147" t="s">
        <v>830</v>
      </c>
      <c r="Q4508" s="147">
        <v>202</v>
      </c>
      <c r="R4508" s="147"/>
      <c r="S4508" s="147" t="s">
        <v>2566</v>
      </c>
      <c r="T4508" s="147">
        <v>0</v>
      </c>
      <c r="U4508" s="147" t="s">
        <v>2567</v>
      </c>
      <c r="V4508" s="147" t="s">
        <v>3646</v>
      </c>
    </row>
    <row r="4509" spans="16:22" x14ac:dyDescent="0.25">
      <c r="P4509" s="147" t="s">
        <v>830</v>
      </c>
      <c r="Q4509" s="147">
        <v>202</v>
      </c>
      <c r="R4509" s="147"/>
      <c r="S4509" s="147" t="s">
        <v>1116</v>
      </c>
      <c r="T4509" s="147">
        <v>0</v>
      </c>
      <c r="U4509" s="147" t="s">
        <v>1117</v>
      </c>
      <c r="V4509" s="147" t="s">
        <v>3646</v>
      </c>
    </row>
    <row r="4510" spans="16:22" x14ac:dyDescent="0.25">
      <c r="P4510" s="147" t="s">
        <v>830</v>
      </c>
      <c r="Q4510" s="147">
        <v>202</v>
      </c>
      <c r="R4510" s="147"/>
      <c r="S4510" s="147" t="s">
        <v>1118</v>
      </c>
      <c r="T4510" s="147">
        <v>0</v>
      </c>
      <c r="U4510" s="147" t="s">
        <v>1119</v>
      </c>
      <c r="V4510" s="147" t="s">
        <v>3646</v>
      </c>
    </row>
    <row r="4511" spans="16:22" x14ac:dyDescent="0.25">
      <c r="P4511" s="147" t="s">
        <v>830</v>
      </c>
      <c r="Q4511" s="147">
        <v>202</v>
      </c>
      <c r="R4511" s="147"/>
      <c r="S4511" s="147" t="s">
        <v>3066</v>
      </c>
      <c r="T4511" s="147">
        <v>0</v>
      </c>
      <c r="U4511" s="147" t="s">
        <v>3067</v>
      </c>
      <c r="V4511" s="147" t="s">
        <v>3646</v>
      </c>
    </row>
    <row r="4512" spans="16:22" x14ac:dyDescent="0.25">
      <c r="P4512" s="147" t="s">
        <v>830</v>
      </c>
      <c r="Q4512" s="147">
        <v>202</v>
      </c>
      <c r="R4512" s="147"/>
      <c r="S4512" s="147" t="s">
        <v>2311</v>
      </c>
      <c r="T4512" s="147">
        <v>0</v>
      </c>
      <c r="U4512" s="147" t="s">
        <v>2312</v>
      </c>
      <c r="V4512" s="147" t="s">
        <v>3646</v>
      </c>
    </row>
    <row r="4513" spans="16:22" x14ac:dyDescent="0.25">
      <c r="P4513" s="147" t="s">
        <v>830</v>
      </c>
      <c r="Q4513" s="147">
        <v>202</v>
      </c>
      <c r="R4513" s="147"/>
      <c r="S4513" s="147" t="s">
        <v>2568</v>
      </c>
      <c r="T4513" s="147">
        <v>0</v>
      </c>
      <c r="U4513" s="147" t="s">
        <v>2569</v>
      </c>
      <c r="V4513" s="147" t="s">
        <v>3646</v>
      </c>
    </row>
    <row r="4514" spans="16:22" x14ac:dyDescent="0.25">
      <c r="P4514" s="147" t="s">
        <v>830</v>
      </c>
      <c r="Q4514" s="147">
        <v>202</v>
      </c>
      <c r="R4514" s="147"/>
      <c r="S4514" s="147" t="s">
        <v>2570</v>
      </c>
      <c r="T4514" s="147">
        <v>0</v>
      </c>
      <c r="U4514" s="147" t="s">
        <v>2571</v>
      </c>
      <c r="V4514" s="147" t="s">
        <v>3646</v>
      </c>
    </row>
    <row r="4515" spans="16:22" x14ac:dyDescent="0.25">
      <c r="P4515" s="147" t="s">
        <v>830</v>
      </c>
      <c r="Q4515" s="147">
        <v>202</v>
      </c>
      <c r="R4515" s="147"/>
      <c r="S4515" s="147" t="s">
        <v>2823</v>
      </c>
      <c r="T4515" s="147">
        <v>0</v>
      </c>
      <c r="U4515" s="147" t="s">
        <v>2824</v>
      </c>
      <c r="V4515" s="147" t="s">
        <v>3646</v>
      </c>
    </row>
    <row r="4516" spans="16:22" x14ac:dyDescent="0.25">
      <c r="P4516" s="147" t="s">
        <v>830</v>
      </c>
      <c r="Q4516" s="147">
        <v>202</v>
      </c>
      <c r="R4516" s="147"/>
      <c r="S4516" s="147" t="s">
        <v>2825</v>
      </c>
      <c r="T4516" s="147">
        <v>0</v>
      </c>
      <c r="U4516" s="147" t="s">
        <v>2826</v>
      </c>
      <c r="V4516" s="147" t="s">
        <v>3646</v>
      </c>
    </row>
    <row r="4517" spans="16:22" x14ac:dyDescent="0.25">
      <c r="P4517" s="147" t="s">
        <v>830</v>
      </c>
      <c r="Q4517" s="147">
        <v>202</v>
      </c>
      <c r="R4517" s="147"/>
      <c r="S4517" s="147" t="s">
        <v>2827</v>
      </c>
      <c r="T4517" s="147">
        <v>0</v>
      </c>
      <c r="U4517" s="147" t="s">
        <v>2828</v>
      </c>
      <c r="V4517" s="147" t="s">
        <v>3646</v>
      </c>
    </row>
    <row r="4518" spans="16:22" x14ac:dyDescent="0.25">
      <c r="P4518" s="147" t="s">
        <v>830</v>
      </c>
      <c r="Q4518" s="147">
        <v>202</v>
      </c>
      <c r="R4518" s="147"/>
      <c r="S4518" s="147" t="s">
        <v>1130</v>
      </c>
      <c r="T4518" s="147">
        <v>0</v>
      </c>
      <c r="U4518" s="147" t="s">
        <v>1131</v>
      </c>
      <c r="V4518" s="147" t="s">
        <v>3646</v>
      </c>
    </row>
    <row r="4519" spans="16:22" x14ac:dyDescent="0.25">
      <c r="P4519" s="147" t="s">
        <v>830</v>
      </c>
      <c r="Q4519" s="147">
        <v>202</v>
      </c>
      <c r="R4519" s="147"/>
      <c r="S4519" s="147" t="s">
        <v>1132</v>
      </c>
      <c r="T4519" s="147">
        <v>0</v>
      </c>
      <c r="U4519" s="147" t="s">
        <v>1133</v>
      </c>
      <c r="V4519" s="147" t="s">
        <v>3646</v>
      </c>
    </row>
    <row r="4520" spans="16:22" x14ac:dyDescent="0.25">
      <c r="P4520" s="147" t="s">
        <v>830</v>
      </c>
      <c r="Q4520" s="147">
        <v>202</v>
      </c>
      <c r="R4520" s="147"/>
      <c r="S4520" s="147" t="s">
        <v>1134</v>
      </c>
      <c r="T4520" s="147">
        <v>0</v>
      </c>
      <c r="U4520" s="147" t="s">
        <v>1135</v>
      </c>
      <c r="V4520" s="147" t="s">
        <v>3646</v>
      </c>
    </row>
    <row r="4521" spans="16:22" x14ac:dyDescent="0.25">
      <c r="P4521" s="147" t="s">
        <v>830</v>
      </c>
      <c r="Q4521" s="147">
        <v>202</v>
      </c>
      <c r="R4521" s="147"/>
      <c r="S4521" s="147" t="s">
        <v>1136</v>
      </c>
      <c r="T4521" s="147">
        <v>0</v>
      </c>
      <c r="U4521" s="147" t="s">
        <v>1137</v>
      </c>
      <c r="V4521" s="147" t="s">
        <v>3646</v>
      </c>
    </row>
    <row r="4522" spans="16:22" x14ac:dyDescent="0.25">
      <c r="P4522" s="147" t="s">
        <v>830</v>
      </c>
      <c r="Q4522" s="147">
        <v>202</v>
      </c>
      <c r="R4522" s="147"/>
      <c r="S4522" s="147" t="s">
        <v>3068</v>
      </c>
      <c r="T4522" s="147">
        <v>0</v>
      </c>
      <c r="U4522" s="147" t="s">
        <v>3069</v>
      </c>
      <c r="V4522" s="147" t="s">
        <v>3646</v>
      </c>
    </row>
    <row r="4523" spans="16:22" x14ac:dyDescent="0.25">
      <c r="P4523" s="147" t="s">
        <v>830</v>
      </c>
      <c r="Q4523" s="147">
        <v>202</v>
      </c>
      <c r="R4523" s="147"/>
      <c r="S4523" s="147" t="s">
        <v>3070</v>
      </c>
      <c r="T4523" s="147">
        <v>0</v>
      </c>
      <c r="U4523" s="147" t="s">
        <v>3071</v>
      </c>
      <c r="V4523" s="147" t="s">
        <v>3646</v>
      </c>
    </row>
    <row r="4524" spans="16:22" x14ac:dyDescent="0.25">
      <c r="P4524" s="147" t="s">
        <v>830</v>
      </c>
      <c r="Q4524" s="147">
        <v>202</v>
      </c>
      <c r="R4524" s="147"/>
      <c r="S4524" s="147" t="s">
        <v>3072</v>
      </c>
      <c r="T4524" s="147">
        <v>0</v>
      </c>
      <c r="U4524" s="147" t="s">
        <v>3073</v>
      </c>
      <c r="V4524" s="147" t="s">
        <v>3646</v>
      </c>
    </row>
    <row r="4525" spans="16:22" x14ac:dyDescent="0.25">
      <c r="P4525" s="147" t="s">
        <v>830</v>
      </c>
      <c r="Q4525" s="147">
        <v>202</v>
      </c>
      <c r="R4525" s="147"/>
      <c r="S4525" s="147" t="s">
        <v>3074</v>
      </c>
      <c r="T4525" s="147">
        <v>0</v>
      </c>
      <c r="U4525" s="147" t="s">
        <v>3075</v>
      </c>
      <c r="V4525" s="147" t="s">
        <v>3646</v>
      </c>
    </row>
    <row r="4526" spans="16:22" x14ac:dyDescent="0.25">
      <c r="P4526" s="147" t="s">
        <v>830</v>
      </c>
      <c r="Q4526" s="147">
        <v>202</v>
      </c>
      <c r="R4526" s="147"/>
      <c r="S4526" s="147" t="s">
        <v>3076</v>
      </c>
      <c r="T4526" s="147">
        <v>0</v>
      </c>
      <c r="U4526" s="147" t="s">
        <v>3077</v>
      </c>
      <c r="V4526" s="147" t="s">
        <v>3646</v>
      </c>
    </row>
    <row r="4527" spans="16:22" x14ac:dyDescent="0.25">
      <c r="P4527" s="147" t="s">
        <v>830</v>
      </c>
      <c r="Q4527" s="147">
        <v>202</v>
      </c>
      <c r="R4527" s="147"/>
      <c r="S4527" s="147" t="s">
        <v>3078</v>
      </c>
      <c r="T4527" s="147">
        <v>0</v>
      </c>
      <c r="U4527" s="147" t="s">
        <v>3079</v>
      </c>
      <c r="V4527" s="147" t="s">
        <v>3646</v>
      </c>
    </row>
    <row r="4528" spans="16:22" x14ac:dyDescent="0.25">
      <c r="P4528" s="147" t="s">
        <v>830</v>
      </c>
      <c r="Q4528" s="147">
        <v>202</v>
      </c>
      <c r="R4528" s="147"/>
      <c r="S4528" s="147" t="s">
        <v>3080</v>
      </c>
      <c r="T4528" s="147">
        <v>0</v>
      </c>
      <c r="U4528" s="147" t="s">
        <v>3081</v>
      </c>
      <c r="V4528" s="147" t="s">
        <v>3646</v>
      </c>
    </row>
    <row r="4529" spans="16:22" x14ac:dyDescent="0.25">
      <c r="P4529" s="147" t="s">
        <v>830</v>
      </c>
      <c r="Q4529" s="147">
        <v>202</v>
      </c>
      <c r="R4529" s="147"/>
      <c r="S4529" s="147" t="s">
        <v>3082</v>
      </c>
      <c r="T4529" s="147">
        <v>0</v>
      </c>
      <c r="U4529" s="147" t="s">
        <v>3083</v>
      </c>
      <c r="V4529" s="147" t="s">
        <v>3646</v>
      </c>
    </row>
    <row r="4530" spans="16:22" x14ac:dyDescent="0.25">
      <c r="P4530" s="147" t="s">
        <v>830</v>
      </c>
      <c r="Q4530" s="147">
        <v>202</v>
      </c>
      <c r="R4530" s="147"/>
      <c r="S4530" s="147" t="s">
        <v>3084</v>
      </c>
      <c r="T4530" s="147">
        <v>0</v>
      </c>
      <c r="U4530" s="147" t="s">
        <v>3085</v>
      </c>
      <c r="V4530" s="147" t="s">
        <v>3646</v>
      </c>
    </row>
    <row r="4531" spans="16:22" x14ac:dyDescent="0.25">
      <c r="P4531" s="147" t="s">
        <v>830</v>
      </c>
      <c r="Q4531" s="147">
        <v>202</v>
      </c>
      <c r="R4531" s="147"/>
      <c r="S4531" s="147" t="s">
        <v>3086</v>
      </c>
      <c r="T4531" s="147">
        <v>0</v>
      </c>
      <c r="U4531" s="147" t="s">
        <v>3087</v>
      </c>
      <c r="V4531" s="147" t="s">
        <v>3646</v>
      </c>
    </row>
    <row r="4532" spans="16:22" x14ac:dyDescent="0.25">
      <c r="P4532" s="147" t="s">
        <v>830</v>
      </c>
      <c r="Q4532" s="147">
        <v>202</v>
      </c>
      <c r="R4532" s="147"/>
      <c r="S4532" s="147" t="s">
        <v>1138</v>
      </c>
      <c r="T4532" s="147">
        <v>0</v>
      </c>
      <c r="U4532" s="147" t="s">
        <v>1139</v>
      </c>
      <c r="V4532" s="147" t="s">
        <v>3646</v>
      </c>
    </row>
    <row r="4533" spans="16:22" x14ac:dyDescent="0.25">
      <c r="P4533" s="147" t="s">
        <v>830</v>
      </c>
      <c r="Q4533" s="147">
        <v>202</v>
      </c>
      <c r="R4533" s="147"/>
      <c r="S4533" s="147" t="s">
        <v>1140</v>
      </c>
      <c r="T4533" s="147">
        <v>0</v>
      </c>
      <c r="U4533" s="147" t="s">
        <v>1141</v>
      </c>
      <c r="V4533" s="147" t="s">
        <v>3646</v>
      </c>
    </row>
    <row r="4534" spans="16:22" x14ac:dyDescent="0.25">
      <c r="P4534" s="147" t="s">
        <v>830</v>
      </c>
      <c r="Q4534" s="147">
        <v>202</v>
      </c>
      <c r="R4534" s="147"/>
      <c r="S4534" s="147" t="s">
        <v>1142</v>
      </c>
      <c r="T4534" s="147">
        <v>0</v>
      </c>
      <c r="U4534" s="147" t="s">
        <v>1143</v>
      </c>
      <c r="V4534" s="147" t="s">
        <v>3646</v>
      </c>
    </row>
    <row r="4535" spans="16:22" x14ac:dyDescent="0.25">
      <c r="P4535" s="147" t="s">
        <v>830</v>
      </c>
      <c r="Q4535" s="147">
        <v>202</v>
      </c>
      <c r="R4535" s="147"/>
      <c r="S4535" s="147" t="s">
        <v>1144</v>
      </c>
      <c r="T4535" s="147">
        <v>0</v>
      </c>
      <c r="U4535" s="147" t="s">
        <v>1145</v>
      </c>
      <c r="V4535" s="147" t="s">
        <v>3646</v>
      </c>
    </row>
    <row r="4536" spans="16:22" x14ac:dyDescent="0.25">
      <c r="P4536" s="147" t="s">
        <v>830</v>
      </c>
      <c r="Q4536" s="147">
        <v>202</v>
      </c>
      <c r="R4536" s="147"/>
      <c r="S4536" s="147" t="s">
        <v>1146</v>
      </c>
      <c r="T4536" s="147">
        <v>0</v>
      </c>
      <c r="U4536" s="147" t="s">
        <v>1147</v>
      </c>
      <c r="V4536" s="147" t="s">
        <v>3646</v>
      </c>
    </row>
    <row r="4537" spans="16:22" x14ac:dyDescent="0.25">
      <c r="P4537" s="147" t="s">
        <v>830</v>
      </c>
      <c r="Q4537" s="147">
        <v>202</v>
      </c>
      <c r="R4537" s="147"/>
      <c r="S4537" s="147" t="s">
        <v>1148</v>
      </c>
      <c r="T4537" s="147">
        <v>0</v>
      </c>
      <c r="U4537" s="147" t="s">
        <v>1149</v>
      </c>
      <c r="V4537" s="147" t="s">
        <v>3646</v>
      </c>
    </row>
    <row r="4538" spans="16:22" x14ac:dyDescent="0.25">
      <c r="P4538" s="147" t="s">
        <v>830</v>
      </c>
      <c r="Q4538" s="147">
        <v>202</v>
      </c>
      <c r="R4538" s="147"/>
      <c r="S4538" s="147" t="s">
        <v>1150</v>
      </c>
      <c r="T4538" s="147">
        <v>0</v>
      </c>
      <c r="U4538" s="147" t="s">
        <v>1151</v>
      </c>
      <c r="V4538" s="147" t="s">
        <v>3646</v>
      </c>
    </row>
    <row r="4539" spans="16:22" x14ac:dyDescent="0.25">
      <c r="P4539" s="147" t="s">
        <v>830</v>
      </c>
      <c r="Q4539" s="147">
        <v>202</v>
      </c>
      <c r="R4539" s="147"/>
      <c r="S4539" s="147" t="s">
        <v>1152</v>
      </c>
      <c r="T4539" s="147">
        <v>0</v>
      </c>
      <c r="U4539" s="147" t="s">
        <v>1153</v>
      </c>
      <c r="V4539" s="147" t="s">
        <v>3646</v>
      </c>
    </row>
    <row r="4540" spans="16:22" x14ac:dyDescent="0.25">
      <c r="P4540" s="147" t="s">
        <v>830</v>
      </c>
      <c r="Q4540" s="147">
        <v>202</v>
      </c>
      <c r="R4540" s="147"/>
      <c r="S4540" s="147" t="s">
        <v>1154</v>
      </c>
      <c r="T4540" s="147">
        <v>0</v>
      </c>
      <c r="U4540" s="147" t="s">
        <v>1155</v>
      </c>
      <c r="V4540" s="147" t="s">
        <v>3646</v>
      </c>
    </row>
    <row r="4541" spans="16:22" x14ac:dyDescent="0.25">
      <c r="P4541" s="147" t="s">
        <v>830</v>
      </c>
      <c r="Q4541" s="147">
        <v>202</v>
      </c>
      <c r="R4541" s="147"/>
      <c r="S4541" s="147" t="s">
        <v>1156</v>
      </c>
      <c r="T4541" s="147">
        <v>0</v>
      </c>
      <c r="U4541" s="147" t="s">
        <v>1157</v>
      </c>
      <c r="V4541" s="147" t="s">
        <v>3646</v>
      </c>
    </row>
    <row r="4542" spans="16:22" x14ac:dyDescent="0.25">
      <c r="P4542" s="147" t="s">
        <v>830</v>
      </c>
      <c r="Q4542" s="147">
        <v>202</v>
      </c>
      <c r="R4542" s="147"/>
      <c r="S4542" s="147" t="s">
        <v>1158</v>
      </c>
      <c r="T4542" s="147">
        <v>0</v>
      </c>
      <c r="U4542" s="147" t="s">
        <v>1159</v>
      </c>
      <c r="V4542" s="147" t="s">
        <v>3646</v>
      </c>
    </row>
    <row r="4543" spans="16:22" x14ac:dyDescent="0.25">
      <c r="P4543" s="147" t="s">
        <v>830</v>
      </c>
      <c r="Q4543" s="147">
        <v>202</v>
      </c>
      <c r="R4543" s="147"/>
      <c r="S4543" s="147" t="s">
        <v>1160</v>
      </c>
      <c r="T4543" s="147">
        <v>0</v>
      </c>
      <c r="U4543" s="147" t="s">
        <v>1161</v>
      </c>
      <c r="V4543" s="147" t="s">
        <v>3646</v>
      </c>
    </row>
    <row r="4544" spans="16:22" x14ac:dyDescent="0.25">
      <c r="P4544" s="147" t="s">
        <v>830</v>
      </c>
      <c r="Q4544" s="147">
        <v>202</v>
      </c>
      <c r="R4544" s="147"/>
      <c r="S4544" s="147" t="s">
        <v>1162</v>
      </c>
      <c r="T4544" s="147">
        <v>0</v>
      </c>
      <c r="U4544" s="147" t="s">
        <v>1163</v>
      </c>
      <c r="V4544" s="147" t="s">
        <v>3646</v>
      </c>
    </row>
    <row r="4545" spans="16:22" x14ac:dyDescent="0.25">
      <c r="P4545" s="147" t="s">
        <v>830</v>
      </c>
      <c r="Q4545" s="147">
        <v>202</v>
      </c>
      <c r="R4545" s="147"/>
      <c r="S4545" s="147" t="s">
        <v>1164</v>
      </c>
      <c r="T4545" s="147">
        <v>0</v>
      </c>
      <c r="U4545" s="147" t="s">
        <v>1165</v>
      </c>
      <c r="V4545" s="147" t="s">
        <v>3646</v>
      </c>
    </row>
    <row r="4546" spans="16:22" x14ac:dyDescent="0.25">
      <c r="P4546" s="147" t="s">
        <v>830</v>
      </c>
      <c r="Q4546" s="147">
        <v>202</v>
      </c>
      <c r="R4546" s="147"/>
      <c r="S4546" s="147" t="s">
        <v>1166</v>
      </c>
      <c r="T4546" s="147">
        <v>0</v>
      </c>
      <c r="U4546" s="147" t="s">
        <v>1167</v>
      </c>
      <c r="V4546" s="147" t="s">
        <v>3646</v>
      </c>
    </row>
    <row r="4547" spans="16:22" x14ac:dyDescent="0.25">
      <c r="P4547" s="147" t="s">
        <v>830</v>
      </c>
      <c r="Q4547" s="147">
        <v>202</v>
      </c>
      <c r="R4547" s="147"/>
      <c r="S4547" s="147" t="s">
        <v>1168</v>
      </c>
      <c r="T4547" s="147">
        <v>0</v>
      </c>
      <c r="U4547" s="147" t="s">
        <v>1169</v>
      </c>
      <c r="V4547" s="147" t="s">
        <v>3646</v>
      </c>
    </row>
    <row r="4548" spans="16:22" x14ac:dyDescent="0.25">
      <c r="P4548" s="147" t="s">
        <v>830</v>
      </c>
      <c r="Q4548" s="147">
        <v>202</v>
      </c>
      <c r="R4548" s="147"/>
      <c r="S4548" s="147" t="s">
        <v>1170</v>
      </c>
      <c r="T4548" s="147">
        <v>0</v>
      </c>
      <c r="U4548" s="147" t="s">
        <v>1171</v>
      </c>
      <c r="V4548" s="147" t="s">
        <v>3646</v>
      </c>
    </row>
    <row r="4549" spans="16:22" x14ac:dyDescent="0.25">
      <c r="P4549" s="147" t="s">
        <v>830</v>
      </c>
      <c r="Q4549" s="147">
        <v>202</v>
      </c>
      <c r="R4549" s="147"/>
      <c r="S4549" s="147" t="s">
        <v>1172</v>
      </c>
      <c r="T4549" s="147">
        <v>0</v>
      </c>
      <c r="U4549" s="147" t="s">
        <v>1173</v>
      </c>
      <c r="V4549" s="147" t="s">
        <v>3646</v>
      </c>
    </row>
    <row r="4550" spans="16:22" x14ac:dyDescent="0.25">
      <c r="P4550" s="147" t="s">
        <v>830</v>
      </c>
      <c r="Q4550" s="147">
        <v>202</v>
      </c>
      <c r="R4550" s="147"/>
      <c r="S4550" s="147" t="s">
        <v>1174</v>
      </c>
      <c r="T4550" s="147">
        <v>0</v>
      </c>
      <c r="U4550" s="147" t="s">
        <v>1175</v>
      </c>
      <c r="V4550" s="147" t="s">
        <v>3646</v>
      </c>
    </row>
    <row r="4551" spans="16:22" x14ac:dyDescent="0.25">
      <c r="P4551" s="147" t="s">
        <v>830</v>
      </c>
      <c r="Q4551" s="147">
        <v>202</v>
      </c>
      <c r="R4551" s="147"/>
      <c r="S4551" s="147" t="s">
        <v>1176</v>
      </c>
      <c r="T4551" s="147">
        <v>0</v>
      </c>
      <c r="U4551" s="147" t="s">
        <v>1177</v>
      </c>
      <c r="V4551" s="147" t="s">
        <v>3646</v>
      </c>
    </row>
    <row r="4552" spans="16:22" x14ac:dyDescent="0.25">
      <c r="P4552" s="147" t="s">
        <v>830</v>
      </c>
      <c r="Q4552" s="147">
        <v>202</v>
      </c>
      <c r="R4552" s="147"/>
      <c r="S4552" s="147" t="s">
        <v>1178</v>
      </c>
      <c r="T4552" s="147">
        <v>0</v>
      </c>
      <c r="U4552" s="147" t="s">
        <v>1179</v>
      </c>
      <c r="V4552" s="147" t="s">
        <v>3646</v>
      </c>
    </row>
    <row r="4553" spans="16:22" x14ac:dyDescent="0.25">
      <c r="P4553" s="147" t="s">
        <v>830</v>
      </c>
      <c r="Q4553" s="147">
        <v>202</v>
      </c>
      <c r="R4553" s="147"/>
      <c r="S4553" s="147" t="s">
        <v>1180</v>
      </c>
      <c r="T4553" s="147">
        <v>0</v>
      </c>
      <c r="U4553" s="147" t="s">
        <v>1181</v>
      </c>
      <c r="V4553" s="147" t="s">
        <v>3646</v>
      </c>
    </row>
    <row r="4554" spans="16:22" x14ac:dyDescent="0.25">
      <c r="P4554" s="147" t="s">
        <v>830</v>
      </c>
      <c r="Q4554" s="147">
        <v>202</v>
      </c>
      <c r="R4554" s="147"/>
      <c r="S4554" s="147" t="s">
        <v>1182</v>
      </c>
      <c r="T4554" s="147">
        <v>0</v>
      </c>
      <c r="U4554" s="147" t="s">
        <v>1183</v>
      </c>
      <c r="V4554" s="147" t="s">
        <v>3646</v>
      </c>
    </row>
    <row r="4555" spans="16:22" x14ac:dyDescent="0.25">
      <c r="P4555" s="147" t="s">
        <v>830</v>
      </c>
      <c r="Q4555" s="147">
        <v>202</v>
      </c>
      <c r="R4555" s="147"/>
      <c r="S4555" s="147" t="s">
        <v>1184</v>
      </c>
      <c r="T4555" s="147">
        <v>0</v>
      </c>
      <c r="U4555" s="147" t="s">
        <v>1185</v>
      </c>
      <c r="V4555" s="147" t="s">
        <v>3646</v>
      </c>
    </row>
    <row r="4556" spans="16:22" x14ac:dyDescent="0.25">
      <c r="P4556" s="147" t="s">
        <v>830</v>
      </c>
      <c r="Q4556" s="147">
        <v>202</v>
      </c>
      <c r="R4556" s="147"/>
      <c r="S4556" s="147" t="s">
        <v>1186</v>
      </c>
      <c r="T4556" s="147">
        <v>0</v>
      </c>
      <c r="U4556" s="147" t="s">
        <v>1187</v>
      </c>
      <c r="V4556" s="147" t="s">
        <v>3646</v>
      </c>
    </row>
    <row r="4557" spans="16:22" x14ac:dyDescent="0.25">
      <c r="P4557" s="147" t="s">
        <v>830</v>
      </c>
      <c r="Q4557" s="147">
        <v>202</v>
      </c>
      <c r="R4557" s="147"/>
      <c r="S4557" s="147" t="s">
        <v>1188</v>
      </c>
      <c r="T4557" s="147">
        <v>0</v>
      </c>
      <c r="U4557" s="147" t="s">
        <v>1189</v>
      </c>
      <c r="V4557" s="147" t="s">
        <v>3646</v>
      </c>
    </row>
    <row r="4558" spans="16:22" x14ac:dyDescent="0.25">
      <c r="P4558" s="147" t="s">
        <v>830</v>
      </c>
      <c r="Q4558" s="147">
        <v>202</v>
      </c>
      <c r="R4558" s="147"/>
      <c r="S4558" s="147" t="s">
        <v>1190</v>
      </c>
      <c r="T4558" s="147">
        <v>0</v>
      </c>
      <c r="U4558" s="147" t="s">
        <v>1191</v>
      </c>
      <c r="V4558" s="147" t="s">
        <v>3646</v>
      </c>
    </row>
    <row r="4559" spans="16:22" x14ac:dyDescent="0.25">
      <c r="P4559" s="147" t="s">
        <v>830</v>
      </c>
      <c r="Q4559" s="147">
        <v>202</v>
      </c>
      <c r="R4559" s="147"/>
      <c r="S4559" s="147" t="s">
        <v>2572</v>
      </c>
      <c r="T4559" s="147">
        <v>0</v>
      </c>
      <c r="U4559" s="147" t="s">
        <v>2573</v>
      </c>
      <c r="V4559" s="147" t="s">
        <v>3646</v>
      </c>
    </row>
    <row r="4560" spans="16:22" x14ac:dyDescent="0.25">
      <c r="P4560" s="147" t="s">
        <v>830</v>
      </c>
      <c r="Q4560" s="147">
        <v>202</v>
      </c>
      <c r="R4560" s="147"/>
      <c r="S4560" s="147" t="s">
        <v>2574</v>
      </c>
      <c r="T4560" s="147">
        <v>0</v>
      </c>
      <c r="U4560" s="147" t="s">
        <v>2575</v>
      </c>
      <c r="V4560" s="147" t="s">
        <v>3646</v>
      </c>
    </row>
    <row r="4561" spans="16:22" x14ac:dyDescent="0.25">
      <c r="P4561" s="147" t="s">
        <v>830</v>
      </c>
      <c r="Q4561" s="147">
        <v>202</v>
      </c>
      <c r="R4561" s="147"/>
      <c r="S4561" s="147" t="s">
        <v>2576</v>
      </c>
      <c r="T4561" s="147">
        <v>0</v>
      </c>
      <c r="U4561" s="147" t="s">
        <v>2577</v>
      </c>
      <c r="V4561" s="147" t="s">
        <v>3646</v>
      </c>
    </row>
    <row r="4562" spans="16:22" x14ac:dyDescent="0.25">
      <c r="P4562" s="147" t="s">
        <v>830</v>
      </c>
      <c r="Q4562" s="147">
        <v>202</v>
      </c>
      <c r="R4562" s="147"/>
      <c r="S4562" s="147" t="s">
        <v>2578</v>
      </c>
      <c r="T4562" s="147">
        <v>0</v>
      </c>
      <c r="U4562" s="147" t="s">
        <v>2579</v>
      </c>
      <c r="V4562" s="147" t="s">
        <v>3646</v>
      </c>
    </row>
    <row r="4563" spans="16:22" x14ac:dyDescent="0.25">
      <c r="P4563" s="147" t="s">
        <v>830</v>
      </c>
      <c r="Q4563" s="147">
        <v>202</v>
      </c>
      <c r="R4563" s="147"/>
      <c r="S4563" s="147" t="s">
        <v>2580</v>
      </c>
      <c r="T4563" s="147">
        <v>0</v>
      </c>
      <c r="U4563" s="147" t="s">
        <v>2581</v>
      </c>
      <c r="V4563" s="147" t="s">
        <v>3646</v>
      </c>
    </row>
    <row r="4564" spans="16:22" x14ac:dyDescent="0.25">
      <c r="P4564" s="147" t="s">
        <v>830</v>
      </c>
      <c r="Q4564" s="147">
        <v>202</v>
      </c>
      <c r="R4564" s="147"/>
      <c r="S4564" s="147" t="s">
        <v>2582</v>
      </c>
      <c r="T4564" s="147">
        <v>0</v>
      </c>
      <c r="U4564" s="147" t="s">
        <v>2583</v>
      </c>
      <c r="V4564" s="147" t="s">
        <v>3646</v>
      </c>
    </row>
    <row r="4565" spans="16:22" x14ac:dyDescent="0.25">
      <c r="P4565" s="147" t="s">
        <v>830</v>
      </c>
      <c r="Q4565" s="147">
        <v>202</v>
      </c>
      <c r="R4565" s="147"/>
      <c r="S4565" s="147" t="s">
        <v>2584</v>
      </c>
      <c r="T4565" s="147">
        <v>0</v>
      </c>
      <c r="U4565" s="147" t="s">
        <v>2585</v>
      </c>
      <c r="V4565" s="147" t="s">
        <v>3646</v>
      </c>
    </row>
    <row r="4566" spans="16:22" x14ac:dyDescent="0.25">
      <c r="P4566" s="147" t="s">
        <v>830</v>
      </c>
      <c r="Q4566" s="147">
        <v>202</v>
      </c>
      <c r="R4566" s="147"/>
      <c r="S4566" s="147" t="s">
        <v>2586</v>
      </c>
      <c r="T4566" s="147">
        <v>0</v>
      </c>
      <c r="U4566" s="147" t="s">
        <v>2587</v>
      </c>
      <c r="V4566" s="147" t="s">
        <v>3646</v>
      </c>
    </row>
    <row r="4567" spans="16:22" x14ac:dyDescent="0.25">
      <c r="P4567" s="147" t="s">
        <v>830</v>
      </c>
      <c r="Q4567" s="147">
        <v>202</v>
      </c>
      <c r="R4567" s="147"/>
      <c r="S4567" s="147" t="s">
        <v>2588</v>
      </c>
      <c r="T4567" s="147">
        <v>0</v>
      </c>
      <c r="U4567" s="147" t="s">
        <v>2589</v>
      </c>
      <c r="V4567" s="147" t="s">
        <v>3646</v>
      </c>
    </row>
    <row r="4568" spans="16:22" x14ac:dyDescent="0.25">
      <c r="P4568" s="147" t="s">
        <v>830</v>
      </c>
      <c r="Q4568" s="147">
        <v>202</v>
      </c>
      <c r="R4568" s="147"/>
      <c r="S4568" s="147" t="s">
        <v>1192</v>
      </c>
      <c r="T4568" s="147">
        <v>0</v>
      </c>
      <c r="U4568" s="147" t="s">
        <v>1193</v>
      </c>
      <c r="V4568" s="147" t="s">
        <v>3646</v>
      </c>
    </row>
    <row r="4569" spans="16:22" x14ac:dyDescent="0.25">
      <c r="P4569" s="147" t="s">
        <v>830</v>
      </c>
      <c r="Q4569" s="147">
        <v>202</v>
      </c>
      <c r="R4569" s="147"/>
      <c r="S4569" s="147" t="s">
        <v>1194</v>
      </c>
      <c r="T4569" s="147">
        <v>0</v>
      </c>
      <c r="U4569" s="147" t="s">
        <v>1195</v>
      </c>
      <c r="V4569" s="147" t="s">
        <v>3646</v>
      </c>
    </row>
    <row r="4570" spans="16:22" x14ac:dyDescent="0.25">
      <c r="P4570" s="147" t="s">
        <v>830</v>
      </c>
      <c r="Q4570" s="147">
        <v>202</v>
      </c>
      <c r="R4570" s="147"/>
      <c r="S4570" s="147" t="s">
        <v>1196</v>
      </c>
      <c r="T4570" s="147">
        <v>0</v>
      </c>
      <c r="U4570" s="147" t="s">
        <v>1197</v>
      </c>
      <c r="V4570" s="147" t="s">
        <v>3646</v>
      </c>
    </row>
    <row r="4571" spans="16:22" x14ac:dyDescent="0.25">
      <c r="P4571" s="147" t="s">
        <v>830</v>
      </c>
      <c r="Q4571" s="147">
        <v>202</v>
      </c>
      <c r="R4571" s="147"/>
      <c r="S4571" s="147" t="s">
        <v>1198</v>
      </c>
      <c r="T4571" s="147">
        <v>0</v>
      </c>
      <c r="U4571" s="147" t="s">
        <v>1199</v>
      </c>
      <c r="V4571" s="147" t="s">
        <v>3646</v>
      </c>
    </row>
    <row r="4572" spans="16:22" x14ac:dyDescent="0.25">
      <c r="P4572" s="147" t="s">
        <v>830</v>
      </c>
      <c r="Q4572" s="147">
        <v>202</v>
      </c>
      <c r="R4572" s="147"/>
      <c r="S4572" s="147" t="s">
        <v>1200</v>
      </c>
      <c r="T4572" s="147">
        <v>0</v>
      </c>
      <c r="U4572" s="147" t="s">
        <v>1201</v>
      </c>
      <c r="V4572" s="147" t="s">
        <v>3646</v>
      </c>
    </row>
    <row r="4573" spans="16:22" x14ac:dyDescent="0.25">
      <c r="P4573" s="147" t="s">
        <v>830</v>
      </c>
      <c r="Q4573" s="147">
        <v>202</v>
      </c>
      <c r="R4573" s="147"/>
      <c r="S4573" s="147" t="s">
        <v>1202</v>
      </c>
      <c r="T4573" s="147">
        <v>0</v>
      </c>
      <c r="U4573" s="147" t="s">
        <v>1203</v>
      </c>
      <c r="V4573" s="147" t="s">
        <v>3646</v>
      </c>
    </row>
    <row r="4574" spans="16:22" x14ac:dyDescent="0.25">
      <c r="P4574" s="147" t="s">
        <v>830</v>
      </c>
      <c r="Q4574" s="147">
        <v>202</v>
      </c>
      <c r="R4574" s="147"/>
      <c r="S4574" s="147" t="s">
        <v>1204</v>
      </c>
      <c r="T4574" s="147">
        <v>0</v>
      </c>
      <c r="U4574" s="147" t="s">
        <v>1205</v>
      </c>
      <c r="V4574" s="147" t="s">
        <v>3646</v>
      </c>
    </row>
    <row r="4575" spans="16:22" x14ac:dyDescent="0.25">
      <c r="P4575" s="147" t="s">
        <v>830</v>
      </c>
      <c r="Q4575" s="147">
        <v>202</v>
      </c>
      <c r="R4575" s="147"/>
      <c r="S4575" s="147" t="s">
        <v>1206</v>
      </c>
      <c r="T4575" s="147">
        <v>0</v>
      </c>
      <c r="U4575" s="147" t="s">
        <v>1207</v>
      </c>
      <c r="V4575" s="147" t="s">
        <v>3646</v>
      </c>
    </row>
    <row r="4576" spans="16:22" x14ac:dyDescent="0.25">
      <c r="P4576" s="147" t="s">
        <v>830</v>
      </c>
      <c r="Q4576" s="147">
        <v>202</v>
      </c>
      <c r="R4576" s="147"/>
      <c r="S4576" s="147" t="s">
        <v>1208</v>
      </c>
      <c r="T4576" s="147">
        <v>0</v>
      </c>
      <c r="U4576" s="147" t="s">
        <v>1209</v>
      </c>
      <c r="V4576" s="147" t="s">
        <v>3646</v>
      </c>
    </row>
    <row r="4577" spans="16:22" x14ac:dyDescent="0.25">
      <c r="P4577" s="147" t="s">
        <v>830</v>
      </c>
      <c r="Q4577" s="147">
        <v>202</v>
      </c>
      <c r="R4577" s="147"/>
      <c r="S4577" s="147" t="s">
        <v>1210</v>
      </c>
      <c r="T4577" s="147">
        <v>0</v>
      </c>
      <c r="U4577" s="147" t="s">
        <v>1211</v>
      </c>
      <c r="V4577" s="147" t="s">
        <v>3646</v>
      </c>
    </row>
    <row r="4578" spans="16:22" x14ac:dyDescent="0.25">
      <c r="P4578" s="147" t="s">
        <v>830</v>
      </c>
      <c r="Q4578" s="147">
        <v>202</v>
      </c>
      <c r="R4578" s="147"/>
      <c r="S4578" s="147" t="s">
        <v>1214</v>
      </c>
      <c r="T4578" s="147">
        <v>0</v>
      </c>
      <c r="U4578" s="147" t="s">
        <v>1215</v>
      </c>
      <c r="V4578" s="147" t="s">
        <v>3646</v>
      </c>
    </row>
    <row r="4579" spans="16:22" x14ac:dyDescent="0.25">
      <c r="P4579" s="147" t="s">
        <v>830</v>
      </c>
      <c r="Q4579" s="147">
        <v>202</v>
      </c>
      <c r="R4579" s="147"/>
      <c r="S4579" s="147" t="s">
        <v>1216</v>
      </c>
      <c r="T4579" s="147">
        <v>0</v>
      </c>
      <c r="U4579" s="147" t="s">
        <v>1217</v>
      </c>
      <c r="V4579" s="147" t="s">
        <v>3646</v>
      </c>
    </row>
    <row r="4580" spans="16:22" x14ac:dyDescent="0.25">
      <c r="P4580" s="147" t="s">
        <v>830</v>
      </c>
      <c r="Q4580" s="147">
        <v>202</v>
      </c>
      <c r="R4580" s="147"/>
      <c r="S4580" s="147" t="s">
        <v>1218</v>
      </c>
      <c r="T4580" s="147">
        <v>0</v>
      </c>
      <c r="U4580" s="147" t="s">
        <v>1219</v>
      </c>
      <c r="V4580" s="147" t="s">
        <v>3646</v>
      </c>
    </row>
    <row r="4581" spans="16:22" x14ac:dyDescent="0.25">
      <c r="P4581" s="147" t="s">
        <v>830</v>
      </c>
      <c r="Q4581" s="147">
        <v>202</v>
      </c>
      <c r="R4581" s="147"/>
      <c r="S4581" s="147" t="s">
        <v>3338</v>
      </c>
      <c r="T4581" s="147">
        <v>0</v>
      </c>
      <c r="U4581" s="147" t="s">
        <v>3339</v>
      </c>
      <c r="V4581" s="147" t="s">
        <v>3646</v>
      </c>
    </row>
    <row r="4582" spans="16:22" x14ac:dyDescent="0.25">
      <c r="P4582" s="147" t="s">
        <v>830</v>
      </c>
      <c r="Q4582" s="147">
        <v>202</v>
      </c>
      <c r="R4582" s="147"/>
      <c r="S4582" s="147" t="s">
        <v>2590</v>
      </c>
      <c r="T4582" s="147">
        <v>0</v>
      </c>
      <c r="U4582" s="147" t="s">
        <v>2591</v>
      </c>
      <c r="V4582" s="147" t="s">
        <v>3646</v>
      </c>
    </row>
    <row r="4583" spans="16:22" x14ac:dyDescent="0.25">
      <c r="P4583" s="147" t="s">
        <v>830</v>
      </c>
      <c r="Q4583" s="147">
        <v>202</v>
      </c>
      <c r="R4583" s="147"/>
      <c r="S4583" s="147" t="s">
        <v>1228</v>
      </c>
      <c r="T4583" s="147">
        <v>0</v>
      </c>
      <c r="U4583" s="147" t="s">
        <v>1229</v>
      </c>
      <c r="V4583" s="147" t="s">
        <v>3646</v>
      </c>
    </row>
    <row r="4584" spans="16:22" x14ac:dyDescent="0.25">
      <c r="P4584" s="147" t="s">
        <v>830</v>
      </c>
      <c r="Q4584" s="147">
        <v>202</v>
      </c>
      <c r="R4584" s="147"/>
      <c r="S4584" s="147" t="s">
        <v>1232</v>
      </c>
      <c r="T4584" s="147">
        <v>0</v>
      </c>
      <c r="U4584" s="147" t="s">
        <v>1233</v>
      </c>
      <c r="V4584" s="147" t="s">
        <v>3646</v>
      </c>
    </row>
    <row r="4585" spans="16:22" x14ac:dyDescent="0.25">
      <c r="P4585" s="147" t="s">
        <v>830</v>
      </c>
      <c r="Q4585" s="147">
        <v>202</v>
      </c>
      <c r="R4585" s="147"/>
      <c r="S4585" s="147" t="s">
        <v>3088</v>
      </c>
      <c r="T4585" s="147">
        <v>0</v>
      </c>
      <c r="U4585" s="147" t="s">
        <v>3089</v>
      </c>
      <c r="V4585" s="147" t="s">
        <v>3646</v>
      </c>
    </row>
    <row r="4586" spans="16:22" x14ac:dyDescent="0.25">
      <c r="P4586" s="147" t="s">
        <v>830</v>
      </c>
      <c r="Q4586" s="147">
        <v>202</v>
      </c>
      <c r="R4586" s="147"/>
      <c r="S4586" s="147" t="s">
        <v>3090</v>
      </c>
      <c r="T4586" s="147">
        <v>0</v>
      </c>
      <c r="U4586" s="147" t="s">
        <v>3091</v>
      </c>
      <c r="V4586" s="147" t="s">
        <v>3646</v>
      </c>
    </row>
    <row r="4587" spans="16:22" x14ac:dyDescent="0.25">
      <c r="P4587" s="147" t="s">
        <v>830</v>
      </c>
      <c r="Q4587" s="147">
        <v>202</v>
      </c>
      <c r="R4587" s="147"/>
      <c r="S4587" s="147" t="s">
        <v>3092</v>
      </c>
      <c r="T4587" s="147">
        <v>0</v>
      </c>
      <c r="U4587" s="147" t="s">
        <v>3093</v>
      </c>
      <c r="V4587" s="147" t="s">
        <v>3646</v>
      </c>
    </row>
    <row r="4588" spans="16:22" x14ac:dyDescent="0.25">
      <c r="P4588" s="147" t="s">
        <v>830</v>
      </c>
      <c r="Q4588" s="147">
        <v>202</v>
      </c>
      <c r="R4588" s="147"/>
      <c r="S4588" s="147" t="s">
        <v>3094</v>
      </c>
      <c r="T4588" s="147">
        <v>0</v>
      </c>
      <c r="U4588" s="147" t="s">
        <v>3095</v>
      </c>
      <c r="V4588" s="147" t="s">
        <v>3646</v>
      </c>
    </row>
    <row r="4589" spans="16:22" x14ac:dyDescent="0.25">
      <c r="P4589" s="147" t="s">
        <v>830</v>
      </c>
      <c r="Q4589" s="147">
        <v>202</v>
      </c>
      <c r="R4589" s="147"/>
      <c r="S4589" s="147" t="s">
        <v>3096</v>
      </c>
      <c r="T4589" s="147">
        <v>0</v>
      </c>
      <c r="U4589" s="147" t="s">
        <v>3097</v>
      </c>
      <c r="V4589" s="147" t="s">
        <v>3646</v>
      </c>
    </row>
    <row r="4590" spans="16:22" x14ac:dyDescent="0.25">
      <c r="P4590" s="147" t="s">
        <v>830</v>
      </c>
      <c r="Q4590" s="147">
        <v>202</v>
      </c>
      <c r="R4590" s="147"/>
      <c r="S4590" s="147" t="s">
        <v>3098</v>
      </c>
      <c r="T4590" s="147">
        <v>0</v>
      </c>
      <c r="U4590" s="147" t="s">
        <v>3099</v>
      </c>
      <c r="V4590" s="147" t="s">
        <v>3646</v>
      </c>
    </row>
    <row r="4591" spans="16:22" x14ac:dyDescent="0.25">
      <c r="P4591" s="147" t="s">
        <v>830</v>
      </c>
      <c r="Q4591" s="147">
        <v>202</v>
      </c>
      <c r="R4591" s="147"/>
      <c r="S4591" s="147" t="s">
        <v>3100</v>
      </c>
      <c r="T4591" s="147">
        <v>0</v>
      </c>
      <c r="U4591" s="147" t="s">
        <v>3101</v>
      </c>
      <c r="V4591" s="147" t="s">
        <v>3646</v>
      </c>
    </row>
    <row r="4592" spans="16:22" x14ac:dyDescent="0.25">
      <c r="P4592" s="147" t="s">
        <v>830</v>
      </c>
      <c r="Q4592" s="147">
        <v>202</v>
      </c>
      <c r="R4592" s="147"/>
      <c r="S4592" s="147" t="s">
        <v>3102</v>
      </c>
      <c r="T4592" s="147">
        <v>0</v>
      </c>
      <c r="U4592" s="147" t="s">
        <v>3103</v>
      </c>
      <c r="V4592" s="147" t="s">
        <v>3646</v>
      </c>
    </row>
    <row r="4593" spans="16:22" x14ac:dyDescent="0.25">
      <c r="P4593" s="147" t="s">
        <v>830</v>
      </c>
      <c r="Q4593" s="147">
        <v>202</v>
      </c>
      <c r="R4593" s="147"/>
      <c r="S4593" s="147" t="s">
        <v>3104</v>
      </c>
      <c r="T4593" s="147">
        <v>0</v>
      </c>
      <c r="U4593" s="147" t="s">
        <v>3105</v>
      </c>
      <c r="V4593" s="147" t="s">
        <v>3646</v>
      </c>
    </row>
    <row r="4594" spans="16:22" x14ac:dyDescent="0.25">
      <c r="P4594" s="147" t="s">
        <v>830</v>
      </c>
      <c r="Q4594" s="147">
        <v>202</v>
      </c>
      <c r="R4594" s="147"/>
      <c r="S4594" s="147" t="s">
        <v>3106</v>
      </c>
      <c r="T4594" s="147">
        <v>0</v>
      </c>
      <c r="U4594" s="147" t="s">
        <v>3107</v>
      </c>
      <c r="V4594" s="147" t="s">
        <v>3646</v>
      </c>
    </row>
    <row r="4595" spans="16:22" x14ac:dyDescent="0.25">
      <c r="P4595" s="147" t="s">
        <v>830</v>
      </c>
      <c r="Q4595" s="147">
        <v>202</v>
      </c>
      <c r="R4595" s="147"/>
      <c r="S4595" s="147" t="s">
        <v>3108</v>
      </c>
      <c r="T4595" s="147">
        <v>0</v>
      </c>
      <c r="U4595" s="147" t="s">
        <v>3109</v>
      </c>
      <c r="V4595" s="147" t="s">
        <v>3646</v>
      </c>
    </row>
    <row r="4596" spans="16:22" x14ac:dyDescent="0.25">
      <c r="P4596" s="147" t="s">
        <v>830</v>
      </c>
      <c r="Q4596" s="147">
        <v>202</v>
      </c>
      <c r="R4596" s="147"/>
      <c r="S4596" s="147" t="s">
        <v>3110</v>
      </c>
      <c r="T4596" s="147">
        <v>0</v>
      </c>
      <c r="U4596" s="147" t="s">
        <v>3111</v>
      </c>
      <c r="V4596" s="147" t="s">
        <v>3646</v>
      </c>
    </row>
    <row r="4597" spans="16:22" x14ac:dyDescent="0.25">
      <c r="P4597" s="147" t="s">
        <v>830</v>
      </c>
      <c r="Q4597" s="147">
        <v>202</v>
      </c>
      <c r="R4597" s="147"/>
      <c r="S4597" s="147" t="s">
        <v>3112</v>
      </c>
      <c r="T4597" s="147">
        <v>0</v>
      </c>
      <c r="U4597" s="147" t="s">
        <v>3113</v>
      </c>
      <c r="V4597" s="147" t="s">
        <v>3646</v>
      </c>
    </row>
    <row r="4598" spans="16:22" x14ac:dyDescent="0.25">
      <c r="P4598" s="147" t="s">
        <v>830</v>
      </c>
      <c r="Q4598" s="147">
        <v>202</v>
      </c>
      <c r="R4598" s="147"/>
      <c r="S4598" s="147" t="s">
        <v>3114</v>
      </c>
      <c r="T4598" s="147">
        <v>0</v>
      </c>
      <c r="U4598" s="147" t="s">
        <v>3115</v>
      </c>
      <c r="V4598" s="147" t="s">
        <v>3646</v>
      </c>
    </row>
    <row r="4599" spans="16:22" x14ac:dyDescent="0.25">
      <c r="P4599" s="147" t="s">
        <v>830</v>
      </c>
      <c r="Q4599" s="147">
        <v>202</v>
      </c>
      <c r="R4599" s="147"/>
      <c r="S4599" s="147" t="s">
        <v>3116</v>
      </c>
      <c r="T4599" s="147">
        <v>0</v>
      </c>
      <c r="U4599" s="147" t="s">
        <v>3117</v>
      </c>
      <c r="V4599" s="147" t="s">
        <v>3646</v>
      </c>
    </row>
    <row r="4600" spans="16:22" x14ac:dyDescent="0.25">
      <c r="P4600" s="147" t="s">
        <v>830</v>
      </c>
      <c r="Q4600" s="147">
        <v>202</v>
      </c>
      <c r="R4600" s="147"/>
      <c r="S4600" s="147" t="s">
        <v>3118</v>
      </c>
      <c r="T4600" s="147">
        <v>0</v>
      </c>
      <c r="U4600" s="147" t="s">
        <v>3119</v>
      </c>
      <c r="V4600" s="147" t="s">
        <v>3646</v>
      </c>
    </row>
    <row r="4601" spans="16:22" x14ac:dyDescent="0.25">
      <c r="P4601" s="147" t="s">
        <v>830</v>
      </c>
      <c r="Q4601" s="147">
        <v>202</v>
      </c>
      <c r="R4601" s="147"/>
      <c r="S4601" s="147" t="s">
        <v>3120</v>
      </c>
      <c r="T4601" s="147">
        <v>0</v>
      </c>
      <c r="U4601" s="147" t="s">
        <v>3121</v>
      </c>
      <c r="V4601" s="147" t="s">
        <v>3646</v>
      </c>
    </row>
    <row r="4602" spans="16:22" x14ac:dyDescent="0.25">
      <c r="P4602" s="147" t="s">
        <v>830</v>
      </c>
      <c r="Q4602" s="147">
        <v>202</v>
      </c>
      <c r="R4602" s="147"/>
      <c r="S4602" s="147" t="s">
        <v>3122</v>
      </c>
      <c r="T4602" s="147">
        <v>0</v>
      </c>
      <c r="U4602" s="147" t="s">
        <v>3123</v>
      </c>
      <c r="V4602" s="147" t="s">
        <v>3646</v>
      </c>
    </row>
    <row r="4603" spans="16:22" x14ac:dyDescent="0.25">
      <c r="P4603" s="147" t="s">
        <v>830</v>
      </c>
      <c r="Q4603" s="147">
        <v>202</v>
      </c>
      <c r="R4603" s="147"/>
      <c r="S4603" s="147" t="s">
        <v>3124</v>
      </c>
      <c r="T4603" s="147">
        <v>0</v>
      </c>
      <c r="U4603" s="147" t="s">
        <v>3125</v>
      </c>
      <c r="V4603" s="147" t="s">
        <v>3646</v>
      </c>
    </row>
    <row r="4604" spans="16:22" x14ac:dyDescent="0.25">
      <c r="P4604" s="147" t="s">
        <v>830</v>
      </c>
      <c r="Q4604" s="147">
        <v>202</v>
      </c>
      <c r="R4604" s="147"/>
      <c r="S4604" s="147" t="s">
        <v>3126</v>
      </c>
      <c r="T4604" s="147">
        <v>0</v>
      </c>
      <c r="U4604" s="147" t="s">
        <v>3127</v>
      </c>
      <c r="V4604" s="147" t="s">
        <v>3646</v>
      </c>
    </row>
    <row r="4605" spans="16:22" x14ac:dyDescent="0.25">
      <c r="P4605" s="147" t="s">
        <v>830</v>
      </c>
      <c r="Q4605" s="147">
        <v>202</v>
      </c>
      <c r="R4605" s="147"/>
      <c r="S4605" s="147" t="s">
        <v>3128</v>
      </c>
      <c r="T4605" s="147">
        <v>0</v>
      </c>
      <c r="U4605" s="147" t="s">
        <v>3129</v>
      </c>
      <c r="V4605" s="147" t="s">
        <v>3646</v>
      </c>
    </row>
    <row r="4606" spans="16:22" x14ac:dyDescent="0.25">
      <c r="P4606" s="147" t="s">
        <v>830</v>
      </c>
      <c r="Q4606" s="147">
        <v>202</v>
      </c>
      <c r="R4606" s="147"/>
      <c r="S4606" s="147" t="s">
        <v>3130</v>
      </c>
      <c r="T4606" s="147">
        <v>0</v>
      </c>
      <c r="U4606" s="147" t="s">
        <v>3131</v>
      </c>
      <c r="V4606" s="147" t="s">
        <v>3646</v>
      </c>
    </row>
    <row r="4607" spans="16:22" x14ac:dyDescent="0.25">
      <c r="P4607" s="147" t="s">
        <v>830</v>
      </c>
      <c r="Q4607" s="147">
        <v>202</v>
      </c>
      <c r="R4607" s="147"/>
      <c r="S4607" s="147" t="s">
        <v>3445</v>
      </c>
      <c r="T4607" s="147">
        <v>0</v>
      </c>
      <c r="U4607" s="147" t="s">
        <v>3446</v>
      </c>
      <c r="V4607" s="147" t="s">
        <v>3646</v>
      </c>
    </row>
    <row r="4608" spans="16:22" x14ac:dyDescent="0.25">
      <c r="P4608" s="147" t="s">
        <v>830</v>
      </c>
      <c r="Q4608" s="147">
        <v>202</v>
      </c>
      <c r="R4608" s="147"/>
      <c r="S4608" s="147" t="s">
        <v>3447</v>
      </c>
      <c r="T4608" s="147">
        <v>0</v>
      </c>
      <c r="U4608" s="147" t="s">
        <v>3448</v>
      </c>
      <c r="V4608" s="147" t="s">
        <v>3646</v>
      </c>
    </row>
    <row r="4609" spans="16:22" x14ac:dyDescent="0.25">
      <c r="P4609" s="147" t="s">
        <v>830</v>
      </c>
      <c r="Q4609" s="147">
        <v>202</v>
      </c>
      <c r="R4609" s="147"/>
      <c r="S4609" s="147" t="s">
        <v>1234</v>
      </c>
      <c r="T4609" s="147">
        <v>0</v>
      </c>
      <c r="U4609" s="147" t="s">
        <v>1235</v>
      </c>
      <c r="V4609" s="147" t="s">
        <v>3646</v>
      </c>
    </row>
    <row r="4610" spans="16:22" x14ac:dyDescent="0.25">
      <c r="P4610" s="147" t="s">
        <v>830</v>
      </c>
      <c r="Q4610" s="147">
        <v>202</v>
      </c>
      <c r="R4610" s="147"/>
      <c r="S4610" s="147" t="s">
        <v>1236</v>
      </c>
      <c r="T4610" s="147">
        <v>0</v>
      </c>
      <c r="U4610" s="147" t="s">
        <v>1237</v>
      </c>
      <c r="V4610" s="147" t="s">
        <v>3646</v>
      </c>
    </row>
    <row r="4611" spans="16:22" x14ac:dyDescent="0.25">
      <c r="P4611" s="147" t="s">
        <v>830</v>
      </c>
      <c r="Q4611" s="147">
        <v>202</v>
      </c>
      <c r="R4611" s="147"/>
      <c r="S4611" s="147" t="s">
        <v>1238</v>
      </c>
      <c r="T4611" s="147">
        <v>0</v>
      </c>
      <c r="U4611" s="147" t="s">
        <v>1239</v>
      </c>
      <c r="V4611" s="147" t="s">
        <v>3646</v>
      </c>
    </row>
    <row r="4612" spans="16:22" x14ac:dyDescent="0.25">
      <c r="P4612" s="147" t="s">
        <v>830</v>
      </c>
      <c r="Q4612" s="147">
        <v>202</v>
      </c>
      <c r="R4612" s="147"/>
      <c r="S4612" s="147" t="s">
        <v>1240</v>
      </c>
      <c r="T4612" s="147">
        <v>0</v>
      </c>
      <c r="U4612" s="147" t="s">
        <v>1241</v>
      </c>
      <c r="V4612" s="147" t="s">
        <v>3646</v>
      </c>
    </row>
    <row r="4613" spans="16:22" x14ac:dyDescent="0.25">
      <c r="P4613" s="147" t="s">
        <v>830</v>
      </c>
      <c r="Q4613" s="147">
        <v>202</v>
      </c>
      <c r="R4613" s="147"/>
      <c r="S4613" s="147" t="s">
        <v>2315</v>
      </c>
      <c r="T4613" s="147">
        <v>0</v>
      </c>
      <c r="U4613" s="147" t="s">
        <v>2316</v>
      </c>
      <c r="V4613" s="147" t="s">
        <v>3646</v>
      </c>
    </row>
    <row r="4614" spans="16:22" x14ac:dyDescent="0.25">
      <c r="P4614" s="147" t="s">
        <v>830</v>
      </c>
      <c r="Q4614" s="147">
        <v>202</v>
      </c>
      <c r="R4614" s="147"/>
      <c r="S4614" s="147" t="s">
        <v>2317</v>
      </c>
      <c r="T4614" s="147">
        <v>0</v>
      </c>
      <c r="U4614" s="147" t="s">
        <v>2318</v>
      </c>
      <c r="V4614" s="147" t="s">
        <v>3646</v>
      </c>
    </row>
    <row r="4615" spans="16:22" x14ac:dyDescent="0.25">
      <c r="P4615" s="147" t="s">
        <v>830</v>
      </c>
      <c r="Q4615" s="147">
        <v>202</v>
      </c>
      <c r="R4615" s="147"/>
      <c r="S4615" s="147" t="s">
        <v>2319</v>
      </c>
      <c r="T4615" s="147">
        <v>0</v>
      </c>
      <c r="U4615" s="147" t="s">
        <v>2320</v>
      </c>
      <c r="V4615" s="147" t="s">
        <v>3646</v>
      </c>
    </row>
    <row r="4616" spans="16:22" x14ac:dyDescent="0.25">
      <c r="P4616" s="147" t="s">
        <v>830</v>
      </c>
      <c r="Q4616" s="147">
        <v>202</v>
      </c>
      <c r="R4616" s="147"/>
      <c r="S4616" s="147" t="s">
        <v>1248</v>
      </c>
      <c r="T4616" s="147">
        <v>0</v>
      </c>
      <c r="U4616" s="147" t="s">
        <v>1249</v>
      </c>
      <c r="V4616" s="147" t="s">
        <v>3646</v>
      </c>
    </row>
    <row r="4617" spans="16:22" x14ac:dyDescent="0.25">
      <c r="P4617" s="147" t="s">
        <v>830</v>
      </c>
      <c r="Q4617" s="147">
        <v>202</v>
      </c>
      <c r="R4617" s="147"/>
      <c r="S4617" s="147" t="s">
        <v>1250</v>
      </c>
      <c r="T4617" s="147">
        <v>0</v>
      </c>
      <c r="U4617" s="147" t="s">
        <v>1251</v>
      </c>
      <c r="V4617" s="147" t="s">
        <v>3646</v>
      </c>
    </row>
    <row r="4618" spans="16:22" x14ac:dyDescent="0.25">
      <c r="P4618" s="147" t="s">
        <v>830</v>
      </c>
      <c r="Q4618" s="147">
        <v>202</v>
      </c>
      <c r="R4618" s="147"/>
      <c r="S4618" s="147" t="s">
        <v>1254</v>
      </c>
      <c r="T4618" s="147">
        <v>0</v>
      </c>
      <c r="U4618" s="147" t="s">
        <v>1255</v>
      </c>
      <c r="V4618" s="147" t="s">
        <v>3646</v>
      </c>
    </row>
    <row r="4619" spans="16:22" x14ac:dyDescent="0.25">
      <c r="P4619" s="147" t="s">
        <v>830</v>
      </c>
      <c r="Q4619" s="147">
        <v>202</v>
      </c>
      <c r="R4619" s="147"/>
      <c r="S4619" s="147" t="s">
        <v>1258</v>
      </c>
      <c r="T4619" s="147">
        <v>0</v>
      </c>
      <c r="U4619" s="147" t="s">
        <v>1259</v>
      </c>
      <c r="V4619" s="147" t="s">
        <v>3646</v>
      </c>
    </row>
    <row r="4620" spans="16:22" x14ac:dyDescent="0.25">
      <c r="P4620" s="147" t="s">
        <v>830</v>
      </c>
      <c r="Q4620" s="147">
        <v>202</v>
      </c>
      <c r="R4620" s="147"/>
      <c r="S4620" s="147" t="s">
        <v>2592</v>
      </c>
      <c r="T4620" s="147">
        <v>0</v>
      </c>
      <c r="U4620" s="147" t="s">
        <v>2593</v>
      </c>
      <c r="V4620" s="147" t="s">
        <v>3646</v>
      </c>
    </row>
    <row r="4621" spans="16:22" x14ac:dyDescent="0.25">
      <c r="P4621" s="147" t="s">
        <v>830</v>
      </c>
      <c r="Q4621" s="147">
        <v>202</v>
      </c>
      <c r="R4621" s="147"/>
      <c r="S4621" s="147" t="s">
        <v>1264</v>
      </c>
      <c r="T4621" s="147">
        <v>0</v>
      </c>
      <c r="U4621" s="147" t="s">
        <v>1265</v>
      </c>
      <c r="V4621" s="147" t="s">
        <v>3646</v>
      </c>
    </row>
    <row r="4622" spans="16:22" x14ac:dyDescent="0.25">
      <c r="P4622" s="147" t="s">
        <v>830</v>
      </c>
      <c r="Q4622" s="147">
        <v>202</v>
      </c>
      <c r="R4622" s="147"/>
      <c r="S4622" s="147" t="s">
        <v>1266</v>
      </c>
      <c r="T4622" s="147">
        <v>0</v>
      </c>
      <c r="U4622" s="147" t="s">
        <v>1267</v>
      </c>
      <c r="V4622" s="147" t="s">
        <v>3646</v>
      </c>
    </row>
    <row r="4623" spans="16:22" x14ac:dyDescent="0.25">
      <c r="P4623" s="147" t="s">
        <v>830</v>
      </c>
      <c r="Q4623" s="147">
        <v>202</v>
      </c>
      <c r="R4623" s="147"/>
      <c r="S4623" s="147" t="s">
        <v>1268</v>
      </c>
      <c r="T4623" s="147">
        <v>0</v>
      </c>
      <c r="U4623" s="147" t="s">
        <v>1269</v>
      </c>
      <c r="V4623" s="147" t="s">
        <v>3646</v>
      </c>
    </row>
    <row r="4624" spans="16:22" x14ac:dyDescent="0.25">
      <c r="P4624" s="147" t="s">
        <v>830</v>
      </c>
      <c r="Q4624" s="147">
        <v>202</v>
      </c>
      <c r="R4624" s="147"/>
      <c r="S4624" s="147" t="s">
        <v>1270</v>
      </c>
      <c r="T4624" s="147">
        <v>0</v>
      </c>
      <c r="U4624" s="147" t="s">
        <v>1271</v>
      </c>
      <c r="V4624" s="147" t="s">
        <v>3646</v>
      </c>
    </row>
    <row r="4625" spans="16:22" x14ac:dyDescent="0.25">
      <c r="P4625" s="147" t="s">
        <v>830</v>
      </c>
      <c r="Q4625" s="147">
        <v>202</v>
      </c>
      <c r="R4625" s="147"/>
      <c r="S4625" s="147" t="s">
        <v>3665</v>
      </c>
      <c r="T4625" s="147">
        <v>0</v>
      </c>
      <c r="U4625" s="147" t="s">
        <v>3666</v>
      </c>
      <c r="V4625" s="147" t="s">
        <v>3646</v>
      </c>
    </row>
    <row r="4626" spans="16:22" x14ac:dyDescent="0.25">
      <c r="P4626" s="147" t="s">
        <v>830</v>
      </c>
      <c r="Q4626" s="147">
        <v>202</v>
      </c>
      <c r="R4626" s="147"/>
      <c r="S4626" s="147" t="s">
        <v>1280</v>
      </c>
      <c r="T4626" s="147">
        <v>0</v>
      </c>
      <c r="U4626" s="147" t="s">
        <v>1281</v>
      </c>
      <c r="V4626" s="147" t="s">
        <v>3646</v>
      </c>
    </row>
    <row r="4627" spans="16:22" x14ac:dyDescent="0.25">
      <c r="P4627" s="147" t="s">
        <v>830</v>
      </c>
      <c r="Q4627" s="147">
        <v>202</v>
      </c>
      <c r="R4627" s="147"/>
      <c r="S4627" s="147" t="s">
        <v>2594</v>
      </c>
      <c r="T4627" s="147">
        <v>0</v>
      </c>
      <c r="U4627" s="147" t="s">
        <v>2595</v>
      </c>
      <c r="V4627" s="147" t="s">
        <v>3646</v>
      </c>
    </row>
    <row r="4628" spans="16:22" x14ac:dyDescent="0.25">
      <c r="P4628" s="147" t="s">
        <v>830</v>
      </c>
      <c r="Q4628" s="147">
        <v>202</v>
      </c>
      <c r="R4628" s="147"/>
      <c r="S4628" s="147" t="s">
        <v>2596</v>
      </c>
      <c r="T4628" s="147">
        <v>0</v>
      </c>
      <c r="U4628" s="147" t="s">
        <v>2597</v>
      </c>
      <c r="V4628" s="147" t="s">
        <v>3646</v>
      </c>
    </row>
    <row r="4629" spans="16:22" x14ac:dyDescent="0.25">
      <c r="P4629" s="147" t="s">
        <v>830</v>
      </c>
      <c r="Q4629" s="147">
        <v>202</v>
      </c>
      <c r="R4629" s="147"/>
      <c r="S4629" s="147" t="s">
        <v>1286</v>
      </c>
      <c r="T4629" s="147">
        <v>0</v>
      </c>
      <c r="U4629" s="147" t="s">
        <v>1287</v>
      </c>
      <c r="V4629" s="147" t="s">
        <v>3646</v>
      </c>
    </row>
    <row r="4630" spans="16:22" x14ac:dyDescent="0.25">
      <c r="P4630" s="147" t="s">
        <v>830</v>
      </c>
      <c r="Q4630" s="147">
        <v>202</v>
      </c>
      <c r="R4630" s="147"/>
      <c r="S4630" s="147" t="s">
        <v>1290</v>
      </c>
      <c r="T4630" s="147">
        <v>0</v>
      </c>
      <c r="U4630" s="147" t="s">
        <v>1291</v>
      </c>
      <c r="V4630" s="147" t="s">
        <v>3646</v>
      </c>
    </row>
    <row r="4631" spans="16:22" x14ac:dyDescent="0.25">
      <c r="P4631" s="147" t="s">
        <v>830</v>
      </c>
      <c r="Q4631" s="147">
        <v>202</v>
      </c>
      <c r="R4631" s="147"/>
      <c r="S4631" s="147" t="s">
        <v>1292</v>
      </c>
      <c r="T4631" s="147">
        <v>0</v>
      </c>
      <c r="U4631" s="147" t="s">
        <v>1293</v>
      </c>
      <c r="V4631" s="147" t="s">
        <v>3646</v>
      </c>
    </row>
    <row r="4632" spans="16:22" x14ac:dyDescent="0.25">
      <c r="P4632" s="147" t="s">
        <v>830</v>
      </c>
      <c r="Q4632" s="147">
        <v>202</v>
      </c>
      <c r="R4632" s="147"/>
      <c r="S4632" s="147" t="s">
        <v>1294</v>
      </c>
      <c r="T4632" s="147">
        <v>0</v>
      </c>
      <c r="U4632" s="147" t="s">
        <v>1295</v>
      </c>
      <c r="V4632" s="147" t="s">
        <v>3646</v>
      </c>
    </row>
    <row r="4633" spans="16:22" x14ac:dyDescent="0.25">
      <c r="P4633" s="147" t="s">
        <v>830</v>
      </c>
      <c r="Q4633" s="147">
        <v>202</v>
      </c>
      <c r="R4633" s="147"/>
      <c r="S4633" s="147" t="s">
        <v>1296</v>
      </c>
      <c r="T4633" s="147">
        <v>0</v>
      </c>
      <c r="U4633" s="147" t="s">
        <v>1297</v>
      </c>
      <c r="V4633" s="147" t="s">
        <v>3646</v>
      </c>
    </row>
    <row r="4634" spans="16:22" x14ac:dyDescent="0.25">
      <c r="P4634" s="147" t="s">
        <v>830</v>
      </c>
      <c r="Q4634" s="147">
        <v>202</v>
      </c>
      <c r="R4634" s="147"/>
      <c r="S4634" s="147" t="s">
        <v>1298</v>
      </c>
      <c r="T4634" s="147">
        <v>0</v>
      </c>
      <c r="U4634" s="147" t="s">
        <v>1299</v>
      </c>
      <c r="V4634" s="147" t="s">
        <v>3646</v>
      </c>
    </row>
    <row r="4635" spans="16:22" x14ac:dyDescent="0.25">
      <c r="P4635" s="147" t="s">
        <v>830</v>
      </c>
      <c r="Q4635" s="147">
        <v>202</v>
      </c>
      <c r="R4635" s="147"/>
      <c r="S4635" s="147" t="s">
        <v>1314</v>
      </c>
      <c r="T4635" s="147">
        <v>0</v>
      </c>
      <c r="U4635" s="147" t="s">
        <v>1315</v>
      </c>
      <c r="V4635" s="147" t="s">
        <v>3646</v>
      </c>
    </row>
    <row r="4636" spans="16:22" x14ac:dyDescent="0.25">
      <c r="P4636" s="147" t="s">
        <v>830</v>
      </c>
      <c r="Q4636" s="147">
        <v>202</v>
      </c>
      <c r="R4636" s="147"/>
      <c r="S4636" s="147" t="s">
        <v>1316</v>
      </c>
      <c r="T4636" s="147">
        <v>0</v>
      </c>
      <c r="U4636" s="147" t="s">
        <v>1317</v>
      </c>
      <c r="V4636" s="147" t="s">
        <v>3646</v>
      </c>
    </row>
    <row r="4637" spans="16:22" x14ac:dyDescent="0.25">
      <c r="P4637" s="147" t="s">
        <v>830</v>
      </c>
      <c r="Q4637" s="147">
        <v>202</v>
      </c>
      <c r="R4637" s="147"/>
      <c r="S4637" s="147" t="s">
        <v>1318</v>
      </c>
      <c r="T4637" s="147">
        <v>0</v>
      </c>
      <c r="U4637" s="147" t="s">
        <v>1319</v>
      </c>
      <c r="V4637" s="147" t="s">
        <v>3646</v>
      </c>
    </row>
    <row r="4638" spans="16:22" x14ac:dyDescent="0.25">
      <c r="P4638" s="147" t="s">
        <v>830</v>
      </c>
      <c r="Q4638" s="147">
        <v>202</v>
      </c>
      <c r="R4638" s="147"/>
      <c r="S4638" s="147" t="s">
        <v>1320</v>
      </c>
      <c r="T4638" s="147">
        <v>0</v>
      </c>
      <c r="U4638" s="147" t="s">
        <v>1321</v>
      </c>
      <c r="V4638" s="147" t="s">
        <v>3646</v>
      </c>
    </row>
    <row r="4639" spans="16:22" x14ac:dyDescent="0.25">
      <c r="P4639" s="147" t="s">
        <v>830</v>
      </c>
      <c r="Q4639" s="147">
        <v>202</v>
      </c>
      <c r="R4639" s="147"/>
      <c r="S4639" s="147" t="s">
        <v>1322</v>
      </c>
      <c r="T4639" s="147">
        <v>0</v>
      </c>
      <c r="U4639" s="147" t="s">
        <v>1323</v>
      </c>
      <c r="V4639" s="147" t="s">
        <v>3646</v>
      </c>
    </row>
    <row r="4640" spans="16:22" x14ac:dyDescent="0.25">
      <c r="P4640" s="147" t="s">
        <v>830</v>
      </c>
      <c r="Q4640" s="147">
        <v>202</v>
      </c>
      <c r="R4640" s="147"/>
      <c r="S4640" s="147" t="s">
        <v>1324</v>
      </c>
      <c r="T4640" s="147">
        <v>0</v>
      </c>
      <c r="U4640" s="147" t="s">
        <v>1325</v>
      </c>
      <c r="V4640" s="147" t="s">
        <v>3646</v>
      </c>
    </row>
    <row r="4641" spans="16:22" x14ac:dyDescent="0.25">
      <c r="P4641" s="147" t="s">
        <v>830</v>
      </c>
      <c r="Q4641" s="147">
        <v>202</v>
      </c>
      <c r="R4641" s="147"/>
      <c r="S4641" s="147" t="s">
        <v>1326</v>
      </c>
      <c r="T4641" s="147">
        <v>0</v>
      </c>
      <c r="U4641" s="147" t="s">
        <v>1327</v>
      </c>
      <c r="V4641" s="147" t="s">
        <v>3646</v>
      </c>
    </row>
    <row r="4642" spans="16:22" x14ac:dyDescent="0.25">
      <c r="P4642" s="147" t="s">
        <v>830</v>
      </c>
      <c r="Q4642" s="147">
        <v>202</v>
      </c>
      <c r="R4642" s="147"/>
      <c r="S4642" s="147" t="s">
        <v>1328</v>
      </c>
      <c r="T4642" s="147">
        <v>0</v>
      </c>
      <c r="U4642" s="147" t="s">
        <v>1329</v>
      </c>
      <c r="V4642" s="147" t="s">
        <v>3646</v>
      </c>
    </row>
    <row r="4643" spans="16:22" x14ac:dyDescent="0.25">
      <c r="P4643" s="147" t="s">
        <v>830</v>
      </c>
      <c r="Q4643" s="147">
        <v>202</v>
      </c>
      <c r="R4643" s="147"/>
      <c r="S4643" s="147" t="s">
        <v>1330</v>
      </c>
      <c r="T4643" s="147">
        <v>0</v>
      </c>
      <c r="U4643" s="147" t="s">
        <v>1331</v>
      </c>
      <c r="V4643" s="147" t="s">
        <v>3646</v>
      </c>
    </row>
    <row r="4644" spans="16:22" x14ac:dyDescent="0.25">
      <c r="P4644" s="147" t="s">
        <v>830</v>
      </c>
      <c r="Q4644" s="147">
        <v>202</v>
      </c>
      <c r="R4644" s="147"/>
      <c r="S4644" s="147" t="s">
        <v>1332</v>
      </c>
      <c r="T4644" s="147">
        <v>0</v>
      </c>
      <c r="U4644" s="147" t="s">
        <v>1333</v>
      </c>
      <c r="V4644" s="147" t="s">
        <v>3646</v>
      </c>
    </row>
    <row r="4645" spans="16:22" x14ac:dyDescent="0.25">
      <c r="P4645" s="147" t="s">
        <v>830</v>
      </c>
      <c r="Q4645" s="147">
        <v>202</v>
      </c>
      <c r="R4645" s="147"/>
      <c r="S4645" s="147" t="s">
        <v>1334</v>
      </c>
      <c r="T4645" s="147">
        <v>0</v>
      </c>
      <c r="U4645" s="147" t="s">
        <v>1335</v>
      </c>
      <c r="V4645" s="147" t="s">
        <v>3646</v>
      </c>
    </row>
    <row r="4646" spans="16:22" x14ac:dyDescent="0.25">
      <c r="P4646" s="147" t="s">
        <v>830</v>
      </c>
      <c r="Q4646" s="147">
        <v>202</v>
      </c>
      <c r="R4646" s="147"/>
      <c r="S4646" s="147" t="s">
        <v>1336</v>
      </c>
      <c r="T4646" s="147">
        <v>0</v>
      </c>
      <c r="U4646" s="147" t="s">
        <v>1337</v>
      </c>
      <c r="V4646" s="147" t="s">
        <v>3646</v>
      </c>
    </row>
    <row r="4647" spans="16:22" x14ac:dyDescent="0.25">
      <c r="P4647" s="147" t="s">
        <v>830</v>
      </c>
      <c r="Q4647" s="147">
        <v>202</v>
      </c>
      <c r="R4647" s="147"/>
      <c r="S4647" s="147" t="s">
        <v>1338</v>
      </c>
      <c r="T4647" s="147">
        <v>0</v>
      </c>
      <c r="U4647" s="147" t="s">
        <v>1339</v>
      </c>
      <c r="V4647" s="147" t="s">
        <v>3646</v>
      </c>
    </row>
    <row r="4648" spans="16:22" x14ac:dyDescent="0.25">
      <c r="P4648" s="147" t="s">
        <v>830</v>
      </c>
      <c r="Q4648" s="147">
        <v>202</v>
      </c>
      <c r="R4648" s="147"/>
      <c r="S4648" s="147" t="s">
        <v>1340</v>
      </c>
      <c r="T4648" s="147">
        <v>0</v>
      </c>
      <c r="U4648" s="147" t="s">
        <v>1341</v>
      </c>
      <c r="V4648" s="147" t="s">
        <v>3646</v>
      </c>
    </row>
    <row r="4649" spans="16:22" x14ac:dyDescent="0.25">
      <c r="P4649" s="147" t="s">
        <v>830</v>
      </c>
      <c r="Q4649" s="147">
        <v>202</v>
      </c>
      <c r="R4649" s="147"/>
      <c r="S4649" s="147" t="s">
        <v>1342</v>
      </c>
      <c r="T4649" s="147">
        <v>0</v>
      </c>
      <c r="U4649" s="147" t="s">
        <v>1343</v>
      </c>
      <c r="V4649" s="147" t="s">
        <v>3646</v>
      </c>
    </row>
    <row r="4650" spans="16:22" x14ac:dyDescent="0.25">
      <c r="P4650" s="147" t="s">
        <v>830</v>
      </c>
      <c r="Q4650" s="147">
        <v>202</v>
      </c>
      <c r="R4650" s="147"/>
      <c r="S4650" s="147" t="s">
        <v>1344</v>
      </c>
      <c r="T4650" s="147">
        <v>0</v>
      </c>
      <c r="U4650" s="147" t="s">
        <v>1345</v>
      </c>
      <c r="V4650" s="147" t="s">
        <v>3646</v>
      </c>
    </row>
    <row r="4651" spans="16:22" x14ac:dyDescent="0.25">
      <c r="P4651" s="147" t="s">
        <v>830</v>
      </c>
      <c r="Q4651" s="147">
        <v>202</v>
      </c>
      <c r="R4651" s="147"/>
      <c r="S4651" s="147" t="s">
        <v>1346</v>
      </c>
      <c r="T4651" s="147">
        <v>0</v>
      </c>
      <c r="U4651" s="147" t="s">
        <v>1347</v>
      </c>
      <c r="V4651" s="147" t="s">
        <v>3646</v>
      </c>
    </row>
    <row r="4652" spans="16:22" x14ac:dyDescent="0.25">
      <c r="P4652" s="147" t="s">
        <v>830</v>
      </c>
      <c r="Q4652" s="147">
        <v>202</v>
      </c>
      <c r="R4652" s="147"/>
      <c r="S4652" s="147" t="s">
        <v>1348</v>
      </c>
      <c r="T4652" s="147">
        <v>0</v>
      </c>
      <c r="U4652" s="147" t="s">
        <v>1349</v>
      </c>
      <c r="V4652" s="147" t="s">
        <v>3646</v>
      </c>
    </row>
    <row r="4653" spans="16:22" x14ac:dyDescent="0.25">
      <c r="P4653" s="147" t="s">
        <v>830</v>
      </c>
      <c r="Q4653" s="147">
        <v>202</v>
      </c>
      <c r="R4653" s="147"/>
      <c r="S4653" s="147" t="s">
        <v>1350</v>
      </c>
      <c r="T4653" s="147">
        <v>0</v>
      </c>
      <c r="U4653" s="147" t="s">
        <v>1351</v>
      </c>
      <c r="V4653" s="147" t="s">
        <v>3646</v>
      </c>
    </row>
    <row r="4654" spans="16:22" x14ac:dyDescent="0.25">
      <c r="P4654" s="147" t="s">
        <v>830</v>
      </c>
      <c r="Q4654" s="147">
        <v>202</v>
      </c>
      <c r="R4654" s="147"/>
      <c r="S4654" s="147" t="s">
        <v>1352</v>
      </c>
      <c r="T4654" s="147">
        <v>0</v>
      </c>
      <c r="U4654" s="147" t="s">
        <v>1353</v>
      </c>
      <c r="V4654" s="147" t="s">
        <v>3646</v>
      </c>
    </row>
    <row r="4655" spans="16:22" x14ac:dyDescent="0.25">
      <c r="P4655" s="147" t="s">
        <v>830</v>
      </c>
      <c r="Q4655" s="147">
        <v>202</v>
      </c>
      <c r="R4655" s="147"/>
      <c r="S4655" s="147" t="s">
        <v>1354</v>
      </c>
      <c r="T4655" s="147">
        <v>0</v>
      </c>
      <c r="U4655" s="147" t="s">
        <v>1355</v>
      </c>
      <c r="V4655" s="147" t="s">
        <v>3646</v>
      </c>
    </row>
    <row r="4656" spans="16:22" x14ac:dyDescent="0.25">
      <c r="P4656" s="147" t="s">
        <v>830</v>
      </c>
      <c r="Q4656" s="147">
        <v>202</v>
      </c>
      <c r="R4656" s="147"/>
      <c r="S4656" s="147" t="s">
        <v>1356</v>
      </c>
      <c r="T4656" s="147">
        <v>0</v>
      </c>
      <c r="U4656" s="147" t="s">
        <v>1357</v>
      </c>
      <c r="V4656" s="147" t="s">
        <v>3646</v>
      </c>
    </row>
    <row r="4657" spans="16:22" x14ac:dyDescent="0.25">
      <c r="P4657" s="147" t="s">
        <v>830</v>
      </c>
      <c r="Q4657" s="147">
        <v>202</v>
      </c>
      <c r="R4657" s="147"/>
      <c r="S4657" s="147" t="s">
        <v>1364</v>
      </c>
      <c r="T4657" s="147">
        <v>0</v>
      </c>
      <c r="U4657" s="147" t="s">
        <v>1365</v>
      </c>
      <c r="V4657" s="147" t="s">
        <v>3646</v>
      </c>
    </row>
    <row r="4658" spans="16:22" x14ac:dyDescent="0.25">
      <c r="P4658" s="147" t="s">
        <v>830</v>
      </c>
      <c r="Q4658" s="147">
        <v>202</v>
      </c>
      <c r="R4658" s="147"/>
      <c r="S4658" s="147" t="s">
        <v>1366</v>
      </c>
      <c r="T4658" s="147">
        <v>0</v>
      </c>
      <c r="U4658" s="147" t="s">
        <v>1367</v>
      </c>
      <c r="V4658" s="147" t="s">
        <v>3646</v>
      </c>
    </row>
    <row r="4659" spans="16:22" x14ac:dyDescent="0.25">
      <c r="P4659" s="147" t="s">
        <v>830</v>
      </c>
      <c r="Q4659" s="147">
        <v>202</v>
      </c>
      <c r="R4659" s="147"/>
      <c r="S4659" s="147" t="s">
        <v>2598</v>
      </c>
      <c r="T4659" s="147">
        <v>0</v>
      </c>
      <c r="U4659" s="147" t="s">
        <v>2599</v>
      </c>
      <c r="V4659" s="147" t="s">
        <v>3646</v>
      </c>
    </row>
    <row r="4660" spans="16:22" x14ac:dyDescent="0.25">
      <c r="P4660" s="147" t="s">
        <v>830</v>
      </c>
      <c r="Q4660" s="147">
        <v>202</v>
      </c>
      <c r="R4660" s="147"/>
      <c r="S4660" s="147" t="s">
        <v>2600</v>
      </c>
      <c r="T4660" s="147">
        <v>0</v>
      </c>
      <c r="U4660" s="147" t="s">
        <v>2601</v>
      </c>
      <c r="V4660" s="147" t="s">
        <v>3646</v>
      </c>
    </row>
    <row r="4661" spans="16:22" x14ac:dyDescent="0.25">
      <c r="P4661" s="147" t="s">
        <v>830</v>
      </c>
      <c r="Q4661" s="147">
        <v>202</v>
      </c>
      <c r="R4661" s="147"/>
      <c r="S4661" s="147" t="s">
        <v>2602</v>
      </c>
      <c r="T4661" s="147">
        <v>0</v>
      </c>
      <c r="U4661" s="147" t="s">
        <v>2603</v>
      </c>
      <c r="V4661" s="147" t="s">
        <v>3646</v>
      </c>
    </row>
    <row r="4662" spans="16:22" x14ac:dyDescent="0.25">
      <c r="P4662" s="147" t="s">
        <v>830</v>
      </c>
      <c r="Q4662" s="147">
        <v>202</v>
      </c>
      <c r="R4662" s="147"/>
      <c r="S4662" s="147" t="s">
        <v>1368</v>
      </c>
      <c r="T4662" s="147">
        <v>0</v>
      </c>
      <c r="U4662" s="147" t="s">
        <v>1369</v>
      </c>
      <c r="V4662" s="147" t="s">
        <v>3646</v>
      </c>
    </row>
    <row r="4663" spans="16:22" x14ac:dyDescent="0.25">
      <c r="P4663" s="147" t="s">
        <v>830</v>
      </c>
      <c r="Q4663" s="147">
        <v>202</v>
      </c>
      <c r="R4663" s="147"/>
      <c r="S4663" s="147" t="s">
        <v>1370</v>
      </c>
      <c r="T4663" s="147">
        <v>0</v>
      </c>
      <c r="U4663" s="147" t="s">
        <v>1371</v>
      </c>
      <c r="V4663" s="147" t="s">
        <v>3646</v>
      </c>
    </row>
    <row r="4664" spans="16:22" x14ac:dyDescent="0.25">
      <c r="P4664" s="147" t="s">
        <v>830</v>
      </c>
      <c r="Q4664" s="147">
        <v>202</v>
      </c>
      <c r="R4664" s="147"/>
      <c r="S4664" s="147" t="s">
        <v>1372</v>
      </c>
      <c r="T4664" s="147">
        <v>0</v>
      </c>
      <c r="U4664" s="147" t="s">
        <v>1373</v>
      </c>
      <c r="V4664" s="147" t="s">
        <v>3646</v>
      </c>
    </row>
    <row r="4665" spans="16:22" x14ac:dyDescent="0.25">
      <c r="P4665" s="147" t="s">
        <v>830</v>
      </c>
      <c r="Q4665" s="147">
        <v>202</v>
      </c>
      <c r="R4665" s="147"/>
      <c r="S4665" s="147" t="s">
        <v>1374</v>
      </c>
      <c r="T4665" s="147">
        <v>0</v>
      </c>
      <c r="U4665" s="147" t="s">
        <v>1375</v>
      </c>
      <c r="V4665" s="147" t="s">
        <v>3646</v>
      </c>
    </row>
    <row r="4666" spans="16:22" x14ac:dyDescent="0.25">
      <c r="P4666" s="147" t="s">
        <v>830</v>
      </c>
      <c r="Q4666" s="147">
        <v>202</v>
      </c>
      <c r="R4666" s="147"/>
      <c r="S4666" s="147" t="s">
        <v>1376</v>
      </c>
      <c r="T4666" s="147">
        <v>0</v>
      </c>
      <c r="U4666" s="147" t="s">
        <v>1377</v>
      </c>
      <c r="V4666" s="147" t="s">
        <v>3646</v>
      </c>
    </row>
    <row r="4667" spans="16:22" x14ac:dyDescent="0.25">
      <c r="P4667" s="147" t="s">
        <v>830</v>
      </c>
      <c r="Q4667" s="147">
        <v>202</v>
      </c>
      <c r="R4667" s="147"/>
      <c r="S4667" s="147" t="s">
        <v>1378</v>
      </c>
      <c r="T4667" s="147">
        <v>0</v>
      </c>
      <c r="U4667" s="147" t="s">
        <v>1379</v>
      </c>
      <c r="V4667" s="147" t="s">
        <v>3646</v>
      </c>
    </row>
    <row r="4668" spans="16:22" x14ac:dyDescent="0.25">
      <c r="P4668" s="147" t="s">
        <v>830</v>
      </c>
      <c r="Q4668" s="147">
        <v>202</v>
      </c>
      <c r="R4668" s="147"/>
      <c r="S4668" s="147" t="s">
        <v>1380</v>
      </c>
      <c r="T4668" s="147">
        <v>0</v>
      </c>
      <c r="U4668" s="147" t="s">
        <v>1381</v>
      </c>
      <c r="V4668" s="147" t="s">
        <v>3646</v>
      </c>
    </row>
    <row r="4669" spans="16:22" x14ac:dyDescent="0.25">
      <c r="P4669" s="147" t="s">
        <v>830</v>
      </c>
      <c r="Q4669" s="147">
        <v>202</v>
      </c>
      <c r="R4669" s="147"/>
      <c r="S4669" s="147" t="s">
        <v>1382</v>
      </c>
      <c r="T4669" s="147">
        <v>0</v>
      </c>
      <c r="U4669" s="147" t="s">
        <v>1383</v>
      </c>
      <c r="V4669" s="147" t="s">
        <v>3646</v>
      </c>
    </row>
    <row r="4670" spans="16:22" x14ac:dyDescent="0.25">
      <c r="P4670" s="147" t="s">
        <v>830</v>
      </c>
      <c r="Q4670" s="147">
        <v>202</v>
      </c>
      <c r="R4670" s="147"/>
      <c r="S4670" s="147" t="s">
        <v>1384</v>
      </c>
      <c r="T4670" s="147">
        <v>0</v>
      </c>
      <c r="U4670" s="147" t="s">
        <v>1385</v>
      </c>
      <c r="V4670" s="147" t="s">
        <v>3646</v>
      </c>
    </row>
    <row r="4671" spans="16:22" x14ac:dyDescent="0.25">
      <c r="P4671" s="147" t="s">
        <v>830</v>
      </c>
      <c r="Q4671" s="147">
        <v>202</v>
      </c>
      <c r="R4671" s="147"/>
      <c r="S4671" s="147" t="s">
        <v>1386</v>
      </c>
      <c r="T4671" s="147">
        <v>0</v>
      </c>
      <c r="U4671" s="147" t="s">
        <v>1387</v>
      </c>
      <c r="V4671" s="147" t="s">
        <v>3646</v>
      </c>
    </row>
    <row r="4672" spans="16:22" x14ac:dyDescent="0.25">
      <c r="P4672" s="147" t="s">
        <v>830</v>
      </c>
      <c r="Q4672" s="147">
        <v>202</v>
      </c>
      <c r="R4672" s="147"/>
      <c r="S4672" s="147" t="s">
        <v>1388</v>
      </c>
      <c r="T4672" s="147">
        <v>0</v>
      </c>
      <c r="U4672" s="147" t="s">
        <v>1389</v>
      </c>
      <c r="V4672" s="147" t="s">
        <v>3646</v>
      </c>
    </row>
    <row r="4673" spans="16:22" x14ac:dyDescent="0.25">
      <c r="P4673" s="147" t="s">
        <v>830</v>
      </c>
      <c r="Q4673" s="147">
        <v>202</v>
      </c>
      <c r="R4673" s="147"/>
      <c r="S4673" s="147" t="s">
        <v>1390</v>
      </c>
      <c r="T4673" s="147">
        <v>0</v>
      </c>
      <c r="U4673" s="147" t="s">
        <v>1391</v>
      </c>
      <c r="V4673" s="147" t="s">
        <v>3646</v>
      </c>
    </row>
    <row r="4674" spans="16:22" x14ac:dyDescent="0.25">
      <c r="P4674" s="147" t="s">
        <v>830</v>
      </c>
      <c r="Q4674" s="147">
        <v>202</v>
      </c>
      <c r="R4674" s="147"/>
      <c r="S4674" s="147" t="s">
        <v>1392</v>
      </c>
      <c r="T4674" s="147">
        <v>0</v>
      </c>
      <c r="U4674" s="147" t="s">
        <v>1393</v>
      </c>
      <c r="V4674" s="147" t="s">
        <v>3646</v>
      </c>
    </row>
    <row r="4675" spans="16:22" x14ac:dyDescent="0.25">
      <c r="P4675" s="147" t="s">
        <v>830</v>
      </c>
      <c r="Q4675" s="147">
        <v>202</v>
      </c>
      <c r="R4675" s="147"/>
      <c r="S4675" s="147" t="s">
        <v>1394</v>
      </c>
      <c r="T4675" s="147">
        <v>0</v>
      </c>
      <c r="U4675" s="147" t="s">
        <v>1395</v>
      </c>
      <c r="V4675" s="147" t="s">
        <v>3646</v>
      </c>
    </row>
    <row r="4676" spans="16:22" x14ac:dyDescent="0.25">
      <c r="P4676" s="147" t="s">
        <v>830</v>
      </c>
      <c r="Q4676" s="147">
        <v>202</v>
      </c>
      <c r="R4676" s="147"/>
      <c r="S4676" s="147" t="s">
        <v>1396</v>
      </c>
      <c r="T4676" s="147">
        <v>0</v>
      </c>
      <c r="U4676" s="147" t="s">
        <v>1397</v>
      </c>
      <c r="V4676" s="147" t="s">
        <v>3646</v>
      </c>
    </row>
    <row r="4677" spans="16:22" x14ac:dyDescent="0.25">
      <c r="P4677" s="147" t="s">
        <v>830</v>
      </c>
      <c r="Q4677" s="147">
        <v>202</v>
      </c>
      <c r="R4677" s="147"/>
      <c r="S4677" s="147" t="s">
        <v>1398</v>
      </c>
      <c r="T4677" s="147">
        <v>0</v>
      </c>
      <c r="U4677" s="147" t="s">
        <v>1399</v>
      </c>
      <c r="V4677" s="147" t="s">
        <v>3646</v>
      </c>
    </row>
    <row r="4678" spans="16:22" x14ac:dyDescent="0.25">
      <c r="P4678" s="147" t="s">
        <v>830</v>
      </c>
      <c r="Q4678" s="147">
        <v>202</v>
      </c>
      <c r="R4678" s="147"/>
      <c r="S4678" s="147" t="s">
        <v>1400</v>
      </c>
      <c r="T4678" s="147">
        <v>0</v>
      </c>
      <c r="U4678" s="147" t="s">
        <v>1401</v>
      </c>
      <c r="V4678" s="147" t="s">
        <v>3646</v>
      </c>
    </row>
    <row r="4679" spans="16:22" x14ac:dyDescent="0.25">
      <c r="P4679" s="147" t="s">
        <v>830</v>
      </c>
      <c r="Q4679" s="147">
        <v>202</v>
      </c>
      <c r="R4679" s="147"/>
      <c r="S4679" s="147" t="s">
        <v>1402</v>
      </c>
      <c r="T4679" s="147">
        <v>0</v>
      </c>
      <c r="U4679" s="147" t="s">
        <v>1403</v>
      </c>
      <c r="V4679" s="147" t="s">
        <v>3646</v>
      </c>
    </row>
    <row r="4680" spans="16:22" x14ac:dyDescent="0.25">
      <c r="P4680" s="147" t="s">
        <v>830</v>
      </c>
      <c r="Q4680" s="147">
        <v>202</v>
      </c>
      <c r="R4680" s="147"/>
      <c r="S4680" s="147" t="s">
        <v>1404</v>
      </c>
      <c r="T4680" s="147">
        <v>0</v>
      </c>
      <c r="U4680" s="147" t="s">
        <v>1405</v>
      </c>
      <c r="V4680" s="147" t="s">
        <v>3646</v>
      </c>
    </row>
    <row r="4681" spans="16:22" x14ac:dyDescent="0.25">
      <c r="P4681" s="147" t="s">
        <v>830</v>
      </c>
      <c r="Q4681" s="147">
        <v>202</v>
      </c>
      <c r="R4681" s="147"/>
      <c r="S4681" s="147" t="s">
        <v>1406</v>
      </c>
      <c r="T4681" s="147">
        <v>0</v>
      </c>
      <c r="U4681" s="147" t="s">
        <v>1407</v>
      </c>
      <c r="V4681" s="147" t="s">
        <v>3646</v>
      </c>
    </row>
    <row r="4682" spans="16:22" x14ac:dyDescent="0.25">
      <c r="P4682" s="147" t="s">
        <v>830</v>
      </c>
      <c r="Q4682" s="147">
        <v>202</v>
      </c>
      <c r="R4682" s="147"/>
      <c r="S4682" s="147" t="s">
        <v>1408</v>
      </c>
      <c r="T4682" s="147">
        <v>0</v>
      </c>
      <c r="U4682" s="147" t="s">
        <v>1409</v>
      </c>
      <c r="V4682" s="147" t="s">
        <v>3646</v>
      </c>
    </row>
    <row r="4683" spans="16:22" x14ac:dyDescent="0.25">
      <c r="P4683" s="147" t="s">
        <v>830</v>
      </c>
      <c r="Q4683" s="147">
        <v>202</v>
      </c>
      <c r="R4683" s="147"/>
      <c r="S4683" s="147" t="s">
        <v>1410</v>
      </c>
      <c r="T4683" s="147">
        <v>0</v>
      </c>
      <c r="U4683" s="147" t="s">
        <v>1411</v>
      </c>
      <c r="V4683" s="147" t="s">
        <v>3646</v>
      </c>
    </row>
    <row r="4684" spans="16:22" x14ac:dyDescent="0.25">
      <c r="P4684" s="147" t="s">
        <v>830</v>
      </c>
      <c r="Q4684" s="147">
        <v>202</v>
      </c>
      <c r="R4684" s="147"/>
      <c r="S4684" s="147" t="s">
        <v>1412</v>
      </c>
      <c r="T4684" s="147">
        <v>0</v>
      </c>
      <c r="U4684" s="147" t="s">
        <v>1413</v>
      </c>
      <c r="V4684" s="147" t="s">
        <v>3646</v>
      </c>
    </row>
    <row r="4685" spans="16:22" x14ac:dyDescent="0.25">
      <c r="P4685" s="147" t="s">
        <v>830</v>
      </c>
      <c r="Q4685" s="147">
        <v>202</v>
      </c>
      <c r="R4685" s="147"/>
      <c r="S4685" s="147" t="s">
        <v>1414</v>
      </c>
      <c r="T4685" s="147">
        <v>0</v>
      </c>
      <c r="U4685" s="147" t="s">
        <v>1415</v>
      </c>
      <c r="V4685" s="147" t="s">
        <v>3646</v>
      </c>
    </row>
    <row r="4686" spans="16:22" x14ac:dyDescent="0.25">
      <c r="P4686" s="147" t="s">
        <v>830</v>
      </c>
      <c r="Q4686" s="147">
        <v>202</v>
      </c>
      <c r="R4686" s="147"/>
      <c r="S4686" s="147" t="s">
        <v>1416</v>
      </c>
      <c r="T4686" s="147">
        <v>0</v>
      </c>
      <c r="U4686" s="147" t="s">
        <v>1417</v>
      </c>
      <c r="V4686" s="147" t="s">
        <v>3646</v>
      </c>
    </row>
    <row r="4687" spans="16:22" x14ac:dyDescent="0.25">
      <c r="P4687" s="147" t="s">
        <v>830</v>
      </c>
      <c r="Q4687" s="147">
        <v>202</v>
      </c>
      <c r="R4687" s="147"/>
      <c r="S4687" s="147" t="s">
        <v>1418</v>
      </c>
      <c r="T4687" s="147">
        <v>0</v>
      </c>
      <c r="U4687" s="147" t="s">
        <v>1419</v>
      </c>
      <c r="V4687" s="147" t="s">
        <v>3646</v>
      </c>
    </row>
    <row r="4688" spans="16:22" x14ac:dyDescent="0.25">
      <c r="P4688" s="147" t="s">
        <v>830</v>
      </c>
      <c r="Q4688" s="147">
        <v>202</v>
      </c>
      <c r="R4688" s="147"/>
      <c r="S4688" s="147" t="s">
        <v>1420</v>
      </c>
      <c r="T4688" s="147">
        <v>0</v>
      </c>
      <c r="U4688" s="147" t="s">
        <v>1421</v>
      </c>
      <c r="V4688" s="147" t="s">
        <v>3646</v>
      </c>
    </row>
    <row r="4689" spans="16:22" x14ac:dyDescent="0.25">
      <c r="P4689" s="147" t="s">
        <v>830</v>
      </c>
      <c r="Q4689" s="147">
        <v>202</v>
      </c>
      <c r="R4689" s="147"/>
      <c r="S4689" s="147" t="s">
        <v>1422</v>
      </c>
      <c r="T4689" s="147">
        <v>0</v>
      </c>
      <c r="U4689" s="147" t="s">
        <v>1423</v>
      </c>
      <c r="V4689" s="147" t="s">
        <v>3646</v>
      </c>
    </row>
    <row r="4690" spans="16:22" x14ac:dyDescent="0.25">
      <c r="P4690" s="147" t="s">
        <v>830</v>
      </c>
      <c r="Q4690" s="147">
        <v>202</v>
      </c>
      <c r="R4690" s="147"/>
      <c r="S4690" s="147" t="s">
        <v>1424</v>
      </c>
      <c r="T4690" s="147">
        <v>0</v>
      </c>
      <c r="U4690" s="147" t="s">
        <v>1425</v>
      </c>
      <c r="V4690" s="147" t="s">
        <v>3646</v>
      </c>
    </row>
    <row r="4691" spans="16:22" x14ac:dyDescent="0.25">
      <c r="P4691" s="147" t="s">
        <v>830</v>
      </c>
      <c r="Q4691" s="147">
        <v>202</v>
      </c>
      <c r="R4691" s="147"/>
      <c r="S4691" s="147" t="s">
        <v>1426</v>
      </c>
      <c r="T4691" s="147">
        <v>0</v>
      </c>
      <c r="U4691" s="147" t="s">
        <v>1427</v>
      </c>
      <c r="V4691" s="147" t="s">
        <v>3646</v>
      </c>
    </row>
    <row r="4692" spans="16:22" x14ac:dyDescent="0.25">
      <c r="P4692" s="147" t="s">
        <v>830</v>
      </c>
      <c r="Q4692" s="147">
        <v>202</v>
      </c>
      <c r="R4692" s="147"/>
      <c r="S4692" s="147" t="s">
        <v>1428</v>
      </c>
      <c r="T4692" s="147">
        <v>0</v>
      </c>
      <c r="U4692" s="147" t="s">
        <v>1429</v>
      </c>
      <c r="V4692" s="147" t="s">
        <v>3646</v>
      </c>
    </row>
    <row r="4693" spans="16:22" x14ac:dyDescent="0.25">
      <c r="P4693" s="147" t="s">
        <v>830</v>
      </c>
      <c r="Q4693" s="147">
        <v>202</v>
      </c>
      <c r="R4693" s="147"/>
      <c r="S4693" s="147" t="s">
        <v>1430</v>
      </c>
      <c r="T4693" s="147">
        <v>0</v>
      </c>
      <c r="U4693" s="147" t="s">
        <v>1431</v>
      </c>
      <c r="V4693" s="147" t="s">
        <v>3646</v>
      </c>
    </row>
    <row r="4694" spans="16:22" x14ac:dyDescent="0.25">
      <c r="P4694" s="147" t="s">
        <v>830</v>
      </c>
      <c r="Q4694" s="147">
        <v>202</v>
      </c>
      <c r="R4694" s="147"/>
      <c r="S4694" s="147" t="s">
        <v>1432</v>
      </c>
      <c r="T4694" s="147">
        <v>0</v>
      </c>
      <c r="U4694" s="147" t="s">
        <v>1433</v>
      </c>
      <c r="V4694" s="147" t="s">
        <v>3646</v>
      </c>
    </row>
    <row r="4695" spans="16:22" x14ac:dyDescent="0.25">
      <c r="P4695" s="147" t="s">
        <v>830</v>
      </c>
      <c r="Q4695" s="147">
        <v>202</v>
      </c>
      <c r="R4695" s="147"/>
      <c r="S4695" s="147" t="s">
        <v>1434</v>
      </c>
      <c r="T4695" s="147">
        <v>0</v>
      </c>
      <c r="U4695" s="147" t="s">
        <v>1435</v>
      </c>
      <c r="V4695" s="147" t="s">
        <v>3646</v>
      </c>
    </row>
    <row r="4696" spans="16:22" x14ac:dyDescent="0.25">
      <c r="P4696" s="147" t="s">
        <v>830</v>
      </c>
      <c r="Q4696" s="147">
        <v>202</v>
      </c>
      <c r="R4696" s="147"/>
      <c r="S4696" s="147" t="s">
        <v>1436</v>
      </c>
      <c r="T4696" s="147">
        <v>0</v>
      </c>
      <c r="U4696" s="147" t="s">
        <v>1437</v>
      </c>
      <c r="V4696" s="147" t="s">
        <v>3646</v>
      </c>
    </row>
    <row r="4697" spans="16:22" x14ac:dyDescent="0.25">
      <c r="P4697" s="147" t="s">
        <v>830</v>
      </c>
      <c r="Q4697" s="147">
        <v>202</v>
      </c>
      <c r="R4697" s="147"/>
      <c r="S4697" s="147" t="s">
        <v>1438</v>
      </c>
      <c r="T4697" s="147">
        <v>0</v>
      </c>
      <c r="U4697" s="147" t="s">
        <v>1439</v>
      </c>
      <c r="V4697" s="147" t="s">
        <v>3646</v>
      </c>
    </row>
    <row r="4698" spans="16:22" x14ac:dyDescent="0.25">
      <c r="P4698" s="147" t="s">
        <v>830</v>
      </c>
      <c r="Q4698" s="147">
        <v>202</v>
      </c>
      <c r="R4698" s="147"/>
      <c r="S4698" s="147" t="s">
        <v>2837</v>
      </c>
      <c r="T4698" s="147">
        <v>0</v>
      </c>
      <c r="U4698" s="147" t="s">
        <v>2838</v>
      </c>
      <c r="V4698" s="147" t="s">
        <v>3646</v>
      </c>
    </row>
    <row r="4699" spans="16:22" x14ac:dyDescent="0.25">
      <c r="P4699" s="147" t="s">
        <v>830</v>
      </c>
      <c r="Q4699" s="147">
        <v>202</v>
      </c>
      <c r="R4699" s="147"/>
      <c r="S4699" s="147" t="s">
        <v>1440</v>
      </c>
      <c r="T4699" s="147">
        <v>0</v>
      </c>
      <c r="U4699" s="147" t="s">
        <v>1441</v>
      </c>
      <c r="V4699" s="147" t="s">
        <v>3646</v>
      </c>
    </row>
    <row r="4700" spans="16:22" x14ac:dyDescent="0.25">
      <c r="P4700" s="147" t="s">
        <v>830</v>
      </c>
      <c r="Q4700" s="147">
        <v>202</v>
      </c>
      <c r="R4700" s="147"/>
      <c r="S4700" s="147" t="s">
        <v>1442</v>
      </c>
      <c r="T4700" s="147">
        <v>0</v>
      </c>
      <c r="U4700" s="147" t="s">
        <v>1443</v>
      </c>
      <c r="V4700" s="147" t="s">
        <v>3646</v>
      </c>
    </row>
    <row r="4701" spans="16:22" x14ac:dyDescent="0.25">
      <c r="P4701" s="147" t="s">
        <v>830</v>
      </c>
      <c r="Q4701" s="147">
        <v>202</v>
      </c>
      <c r="R4701" s="147"/>
      <c r="S4701" s="147" t="s">
        <v>1444</v>
      </c>
      <c r="T4701" s="147">
        <v>0</v>
      </c>
      <c r="U4701" s="147" t="s">
        <v>1445</v>
      </c>
      <c r="V4701" s="147" t="s">
        <v>3646</v>
      </c>
    </row>
    <row r="4702" spans="16:22" x14ac:dyDescent="0.25">
      <c r="P4702" s="147" t="s">
        <v>830</v>
      </c>
      <c r="Q4702" s="147">
        <v>202</v>
      </c>
      <c r="R4702" s="147"/>
      <c r="S4702" s="147" t="s">
        <v>1446</v>
      </c>
      <c r="T4702" s="147">
        <v>0</v>
      </c>
      <c r="U4702" s="147" t="s">
        <v>1447</v>
      </c>
      <c r="V4702" s="147" t="s">
        <v>3646</v>
      </c>
    </row>
    <row r="4703" spans="16:22" x14ac:dyDescent="0.25">
      <c r="P4703" s="147" t="s">
        <v>830</v>
      </c>
      <c r="Q4703" s="147">
        <v>202</v>
      </c>
      <c r="R4703" s="147"/>
      <c r="S4703" s="147" t="s">
        <v>1448</v>
      </c>
      <c r="T4703" s="147">
        <v>0</v>
      </c>
      <c r="U4703" s="147" t="s">
        <v>1449</v>
      </c>
      <c r="V4703" s="147" t="s">
        <v>3646</v>
      </c>
    </row>
    <row r="4704" spans="16:22" x14ac:dyDescent="0.25">
      <c r="P4704" s="147" t="s">
        <v>830</v>
      </c>
      <c r="Q4704" s="147">
        <v>202</v>
      </c>
      <c r="R4704" s="147"/>
      <c r="S4704" s="147" t="s">
        <v>3667</v>
      </c>
      <c r="T4704" s="147">
        <v>0</v>
      </c>
      <c r="U4704" s="147" t="s">
        <v>3668</v>
      </c>
      <c r="V4704" s="147" t="s">
        <v>3646</v>
      </c>
    </row>
    <row r="4705" spans="16:22" x14ac:dyDescent="0.25">
      <c r="P4705" s="147" t="s">
        <v>830</v>
      </c>
      <c r="Q4705" s="147">
        <v>202</v>
      </c>
      <c r="R4705" s="147"/>
      <c r="S4705" s="147" t="s">
        <v>3669</v>
      </c>
      <c r="T4705" s="147">
        <v>0</v>
      </c>
      <c r="U4705" s="147" t="s">
        <v>3670</v>
      </c>
      <c r="V4705" s="147" t="s">
        <v>3646</v>
      </c>
    </row>
    <row r="4706" spans="16:22" x14ac:dyDescent="0.25">
      <c r="P4706" s="147" t="s">
        <v>830</v>
      </c>
      <c r="Q4706" s="147">
        <v>202</v>
      </c>
      <c r="R4706" s="147"/>
      <c r="S4706" s="147" t="s">
        <v>3671</v>
      </c>
      <c r="T4706" s="147">
        <v>0</v>
      </c>
      <c r="U4706" s="147" t="s">
        <v>3672</v>
      </c>
      <c r="V4706" s="147" t="s">
        <v>3646</v>
      </c>
    </row>
    <row r="4707" spans="16:22" x14ac:dyDescent="0.25">
      <c r="P4707" s="147" t="s">
        <v>830</v>
      </c>
      <c r="Q4707" s="147">
        <v>202</v>
      </c>
      <c r="R4707" s="147"/>
      <c r="S4707" s="147" t="s">
        <v>1450</v>
      </c>
      <c r="T4707" s="147">
        <v>0</v>
      </c>
      <c r="U4707" s="147" t="s">
        <v>1451</v>
      </c>
      <c r="V4707" s="147" t="s">
        <v>3646</v>
      </c>
    </row>
    <row r="4708" spans="16:22" x14ac:dyDescent="0.25">
      <c r="P4708" s="147" t="s">
        <v>830</v>
      </c>
      <c r="Q4708" s="147">
        <v>202</v>
      </c>
      <c r="R4708" s="147"/>
      <c r="S4708" s="147" t="s">
        <v>1454</v>
      </c>
      <c r="T4708" s="147">
        <v>0</v>
      </c>
      <c r="U4708" s="147" t="s">
        <v>1455</v>
      </c>
      <c r="V4708" s="147" t="s">
        <v>3646</v>
      </c>
    </row>
    <row r="4709" spans="16:22" x14ac:dyDescent="0.25">
      <c r="P4709" s="147" t="s">
        <v>830</v>
      </c>
      <c r="Q4709" s="147">
        <v>202</v>
      </c>
      <c r="R4709" s="147"/>
      <c r="S4709" s="147" t="s">
        <v>3140</v>
      </c>
      <c r="T4709" s="147">
        <v>0</v>
      </c>
      <c r="U4709" s="147" t="s">
        <v>3141</v>
      </c>
      <c r="V4709" s="147" t="s">
        <v>3646</v>
      </c>
    </row>
    <row r="4710" spans="16:22" x14ac:dyDescent="0.25">
      <c r="P4710" s="147" t="s">
        <v>830</v>
      </c>
      <c r="Q4710" s="147">
        <v>202</v>
      </c>
      <c r="R4710" s="147"/>
      <c r="S4710" s="147" t="s">
        <v>3673</v>
      </c>
      <c r="T4710" s="147">
        <v>0</v>
      </c>
      <c r="U4710" s="147" t="s">
        <v>3674</v>
      </c>
      <c r="V4710" s="147" t="s">
        <v>3646</v>
      </c>
    </row>
    <row r="4711" spans="16:22" x14ac:dyDescent="0.25">
      <c r="P4711" s="147" t="s">
        <v>830</v>
      </c>
      <c r="Q4711" s="147">
        <v>202</v>
      </c>
      <c r="R4711" s="147"/>
      <c r="S4711" s="147" t="s">
        <v>1458</v>
      </c>
      <c r="T4711" s="147">
        <v>0</v>
      </c>
      <c r="U4711" s="147" t="s">
        <v>1459</v>
      </c>
      <c r="V4711" s="147" t="s">
        <v>3646</v>
      </c>
    </row>
    <row r="4712" spans="16:22" x14ac:dyDescent="0.25">
      <c r="P4712" s="147" t="s">
        <v>830</v>
      </c>
      <c r="Q4712" s="147">
        <v>202</v>
      </c>
      <c r="R4712" s="147"/>
      <c r="S4712" s="147" t="s">
        <v>3142</v>
      </c>
      <c r="T4712" s="147">
        <v>0</v>
      </c>
      <c r="U4712" s="147" t="s">
        <v>3143</v>
      </c>
      <c r="V4712" s="147" t="s">
        <v>3646</v>
      </c>
    </row>
    <row r="4713" spans="16:22" x14ac:dyDescent="0.25">
      <c r="P4713" s="147" t="s">
        <v>830</v>
      </c>
      <c r="Q4713" s="147">
        <v>202</v>
      </c>
      <c r="R4713" s="147"/>
      <c r="S4713" s="147" t="s">
        <v>3144</v>
      </c>
      <c r="T4713" s="147">
        <v>0</v>
      </c>
      <c r="U4713" s="147" t="s">
        <v>3145</v>
      </c>
      <c r="V4713" s="147" t="s">
        <v>3646</v>
      </c>
    </row>
    <row r="4714" spans="16:22" x14ac:dyDescent="0.25">
      <c r="P4714" s="147" t="s">
        <v>830</v>
      </c>
      <c r="Q4714" s="147">
        <v>202</v>
      </c>
      <c r="R4714" s="147"/>
      <c r="S4714" s="147" t="s">
        <v>3146</v>
      </c>
      <c r="T4714" s="147">
        <v>0</v>
      </c>
      <c r="U4714" s="147" t="s">
        <v>3147</v>
      </c>
      <c r="V4714" s="147" t="s">
        <v>3646</v>
      </c>
    </row>
    <row r="4715" spans="16:22" x14ac:dyDescent="0.25">
      <c r="P4715" s="147" t="s">
        <v>830</v>
      </c>
      <c r="Q4715" s="147">
        <v>202</v>
      </c>
      <c r="R4715" s="147"/>
      <c r="S4715" s="147" t="s">
        <v>1460</v>
      </c>
      <c r="T4715" s="147">
        <v>0</v>
      </c>
      <c r="U4715" s="147" t="s">
        <v>1461</v>
      </c>
      <c r="V4715" s="147" t="s">
        <v>3646</v>
      </c>
    </row>
    <row r="4716" spans="16:22" x14ac:dyDescent="0.25">
      <c r="P4716" s="147" t="s">
        <v>830</v>
      </c>
      <c r="Q4716" s="147">
        <v>202</v>
      </c>
      <c r="R4716" s="147"/>
      <c r="S4716" s="147" t="s">
        <v>1462</v>
      </c>
      <c r="T4716" s="147">
        <v>0</v>
      </c>
      <c r="U4716" s="147" t="s">
        <v>1463</v>
      </c>
      <c r="V4716" s="147" t="s">
        <v>3646</v>
      </c>
    </row>
    <row r="4717" spans="16:22" x14ac:dyDescent="0.25">
      <c r="P4717" s="147" t="s">
        <v>830</v>
      </c>
      <c r="Q4717" s="147">
        <v>202</v>
      </c>
      <c r="R4717" s="147"/>
      <c r="S4717" s="147" t="s">
        <v>1464</v>
      </c>
      <c r="T4717" s="147">
        <v>0</v>
      </c>
      <c r="U4717" s="147" t="s">
        <v>1465</v>
      </c>
      <c r="V4717" s="147" t="s">
        <v>3646</v>
      </c>
    </row>
    <row r="4718" spans="16:22" x14ac:dyDescent="0.25">
      <c r="P4718" s="147" t="s">
        <v>830</v>
      </c>
      <c r="Q4718" s="147">
        <v>202</v>
      </c>
      <c r="R4718" s="147"/>
      <c r="S4718" s="147" t="s">
        <v>1466</v>
      </c>
      <c r="T4718" s="147">
        <v>0</v>
      </c>
      <c r="U4718" s="147" t="s">
        <v>1467</v>
      </c>
      <c r="V4718" s="147" t="s">
        <v>3646</v>
      </c>
    </row>
    <row r="4719" spans="16:22" x14ac:dyDescent="0.25">
      <c r="P4719" s="147" t="s">
        <v>830</v>
      </c>
      <c r="Q4719" s="147">
        <v>202</v>
      </c>
      <c r="R4719" s="147"/>
      <c r="S4719" s="147" t="s">
        <v>2851</v>
      </c>
      <c r="T4719" s="147">
        <v>0</v>
      </c>
      <c r="U4719" s="147" t="s">
        <v>2852</v>
      </c>
      <c r="V4719" s="147" t="s">
        <v>3646</v>
      </c>
    </row>
    <row r="4720" spans="16:22" x14ac:dyDescent="0.25">
      <c r="P4720" s="147" t="s">
        <v>830</v>
      </c>
      <c r="Q4720" s="147">
        <v>202</v>
      </c>
      <c r="R4720" s="147"/>
      <c r="S4720" s="147" t="s">
        <v>2853</v>
      </c>
      <c r="T4720" s="147">
        <v>0</v>
      </c>
      <c r="U4720" s="147" t="s">
        <v>2854</v>
      </c>
      <c r="V4720" s="147" t="s">
        <v>3646</v>
      </c>
    </row>
    <row r="4721" spans="16:22" x14ac:dyDescent="0.25">
      <c r="P4721" s="147" t="s">
        <v>830</v>
      </c>
      <c r="Q4721" s="147">
        <v>202</v>
      </c>
      <c r="R4721" s="147"/>
      <c r="S4721" s="147" t="s">
        <v>2855</v>
      </c>
      <c r="T4721" s="147">
        <v>0</v>
      </c>
      <c r="U4721" s="147" t="s">
        <v>2856</v>
      </c>
      <c r="V4721" s="147" t="s">
        <v>3646</v>
      </c>
    </row>
    <row r="4722" spans="16:22" x14ac:dyDescent="0.25">
      <c r="P4722" s="147" t="s">
        <v>830</v>
      </c>
      <c r="Q4722" s="147">
        <v>202</v>
      </c>
      <c r="R4722" s="147"/>
      <c r="S4722" s="147" t="s">
        <v>1474</v>
      </c>
      <c r="T4722" s="147">
        <v>0</v>
      </c>
      <c r="U4722" s="147" t="s">
        <v>1475</v>
      </c>
      <c r="V4722" s="147" t="s">
        <v>3646</v>
      </c>
    </row>
    <row r="4723" spans="16:22" x14ac:dyDescent="0.25">
      <c r="P4723" s="147" t="s">
        <v>830</v>
      </c>
      <c r="Q4723" s="147">
        <v>202</v>
      </c>
      <c r="R4723" s="147"/>
      <c r="S4723" s="147" t="s">
        <v>1476</v>
      </c>
      <c r="T4723" s="147">
        <v>0</v>
      </c>
      <c r="U4723" s="147" t="s">
        <v>1477</v>
      </c>
      <c r="V4723" s="147" t="s">
        <v>3646</v>
      </c>
    </row>
    <row r="4724" spans="16:22" x14ac:dyDescent="0.25">
      <c r="P4724" s="147" t="s">
        <v>830</v>
      </c>
      <c r="Q4724" s="147">
        <v>202</v>
      </c>
      <c r="R4724" s="147"/>
      <c r="S4724" s="147" t="s">
        <v>1478</v>
      </c>
      <c r="T4724" s="147">
        <v>0</v>
      </c>
      <c r="U4724" s="147" t="s">
        <v>1479</v>
      </c>
      <c r="V4724" s="147" t="s">
        <v>3646</v>
      </c>
    </row>
    <row r="4725" spans="16:22" x14ac:dyDescent="0.25">
      <c r="P4725" s="147" t="s">
        <v>830</v>
      </c>
      <c r="Q4725" s="147">
        <v>202</v>
      </c>
      <c r="R4725" s="147"/>
      <c r="S4725" s="147" t="s">
        <v>1480</v>
      </c>
      <c r="T4725" s="147">
        <v>0</v>
      </c>
      <c r="U4725" s="147" t="s">
        <v>1481</v>
      </c>
      <c r="V4725" s="147" t="s">
        <v>3646</v>
      </c>
    </row>
    <row r="4726" spans="16:22" x14ac:dyDescent="0.25">
      <c r="P4726" s="147" t="s">
        <v>830</v>
      </c>
      <c r="Q4726" s="147">
        <v>202</v>
      </c>
      <c r="R4726" s="147"/>
      <c r="S4726" s="147" t="s">
        <v>1482</v>
      </c>
      <c r="T4726" s="147">
        <v>0</v>
      </c>
      <c r="U4726" s="147" t="s">
        <v>1483</v>
      </c>
      <c r="V4726" s="147" t="s">
        <v>3646</v>
      </c>
    </row>
    <row r="4727" spans="16:22" x14ac:dyDescent="0.25">
      <c r="P4727" s="147" t="s">
        <v>830</v>
      </c>
      <c r="Q4727" s="147">
        <v>202</v>
      </c>
      <c r="R4727" s="147"/>
      <c r="S4727" s="147" t="s">
        <v>1484</v>
      </c>
      <c r="T4727" s="147">
        <v>0</v>
      </c>
      <c r="U4727" s="147" t="s">
        <v>1485</v>
      </c>
      <c r="V4727" s="147" t="s">
        <v>3646</v>
      </c>
    </row>
    <row r="4728" spans="16:22" x14ac:dyDescent="0.25">
      <c r="P4728" s="147" t="s">
        <v>830</v>
      </c>
      <c r="Q4728" s="147">
        <v>202</v>
      </c>
      <c r="R4728" s="147"/>
      <c r="S4728" s="147" t="s">
        <v>1486</v>
      </c>
      <c r="T4728" s="147">
        <v>0</v>
      </c>
      <c r="U4728" s="147" t="s">
        <v>1487</v>
      </c>
      <c r="V4728" s="147" t="s">
        <v>3646</v>
      </c>
    </row>
    <row r="4729" spans="16:22" x14ac:dyDescent="0.25">
      <c r="P4729" s="147" t="s">
        <v>830</v>
      </c>
      <c r="Q4729" s="147">
        <v>202</v>
      </c>
      <c r="R4729" s="147"/>
      <c r="S4729" s="147" t="s">
        <v>3150</v>
      </c>
      <c r="T4729" s="147">
        <v>0</v>
      </c>
      <c r="U4729" s="147" t="s">
        <v>3151</v>
      </c>
      <c r="V4729" s="147" t="s">
        <v>3646</v>
      </c>
    </row>
    <row r="4730" spans="16:22" x14ac:dyDescent="0.25">
      <c r="P4730" s="147" t="s">
        <v>830</v>
      </c>
      <c r="Q4730" s="147">
        <v>202</v>
      </c>
      <c r="R4730" s="147"/>
      <c r="S4730" s="147" t="s">
        <v>3675</v>
      </c>
      <c r="T4730" s="147">
        <v>0</v>
      </c>
      <c r="U4730" s="147" t="s">
        <v>3676</v>
      </c>
      <c r="V4730" s="147" t="s">
        <v>3646</v>
      </c>
    </row>
    <row r="4731" spans="16:22" x14ac:dyDescent="0.25">
      <c r="P4731" s="147" t="s">
        <v>830</v>
      </c>
      <c r="Q4731" s="147">
        <v>202</v>
      </c>
      <c r="R4731" s="147"/>
      <c r="S4731" s="147" t="s">
        <v>1494</v>
      </c>
      <c r="T4731" s="147">
        <v>0</v>
      </c>
      <c r="U4731" s="147" t="s">
        <v>1495</v>
      </c>
      <c r="V4731" s="147" t="s">
        <v>3646</v>
      </c>
    </row>
    <row r="4732" spans="16:22" x14ac:dyDescent="0.25">
      <c r="P4732" s="147" t="s">
        <v>830</v>
      </c>
      <c r="Q4732" s="147">
        <v>202</v>
      </c>
      <c r="R4732" s="147"/>
      <c r="S4732" s="147" t="s">
        <v>3152</v>
      </c>
      <c r="T4732" s="147">
        <v>0</v>
      </c>
      <c r="U4732" s="147" t="s">
        <v>3153</v>
      </c>
      <c r="V4732" s="147" t="s">
        <v>3646</v>
      </c>
    </row>
    <row r="4733" spans="16:22" x14ac:dyDescent="0.25">
      <c r="P4733" s="147" t="s">
        <v>830</v>
      </c>
      <c r="Q4733" s="147">
        <v>202</v>
      </c>
      <c r="R4733" s="147"/>
      <c r="S4733" s="147" t="s">
        <v>2612</v>
      </c>
      <c r="T4733" s="147">
        <v>0</v>
      </c>
      <c r="U4733" s="147" t="s">
        <v>2613</v>
      </c>
      <c r="V4733" s="147" t="s">
        <v>3646</v>
      </c>
    </row>
    <row r="4734" spans="16:22" x14ac:dyDescent="0.25">
      <c r="P4734" s="147" t="s">
        <v>830</v>
      </c>
      <c r="Q4734" s="147">
        <v>202</v>
      </c>
      <c r="R4734" s="147"/>
      <c r="S4734" s="147" t="s">
        <v>3156</v>
      </c>
      <c r="T4734" s="147">
        <v>0</v>
      </c>
      <c r="U4734" s="147" t="s">
        <v>3157</v>
      </c>
      <c r="V4734" s="147" t="s">
        <v>3646</v>
      </c>
    </row>
    <row r="4735" spans="16:22" x14ac:dyDescent="0.25">
      <c r="P4735" s="147" t="s">
        <v>830</v>
      </c>
      <c r="Q4735" s="147">
        <v>202</v>
      </c>
      <c r="R4735" s="147"/>
      <c r="S4735" s="147" t="s">
        <v>2325</v>
      </c>
      <c r="T4735" s="147">
        <v>0</v>
      </c>
      <c r="U4735" s="147" t="s">
        <v>2326</v>
      </c>
      <c r="V4735" s="147" t="s">
        <v>3646</v>
      </c>
    </row>
    <row r="4736" spans="16:22" x14ac:dyDescent="0.25">
      <c r="P4736" s="147" t="s">
        <v>830</v>
      </c>
      <c r="Q4736" s="147">
        <v>202</v>
      </c>
      <c r="R4736" s="147"/>
      <c r="S4736" s="147" t="s">
        <v>1508</v>
      </c>
      <c r="T4736" s="147">
        <v>0</v>
      </c>
      <c r="U4736" s="147" t="s">
        <v>1509</v>
      </c>
      <c r="V4736" s="147" t="s">
        <v>3646</v>
      </c>
    </row>
    <row r="4737" spans="16:22" x14ac:dyDescent="0.25">
      <c r="P4737" s="147" t="s">
        <v>830</v>
      </c>
      <c r="Q4737" s="147">
        <v>202</v>
      </c>
      <c r="R4737" s="147"/>
      <c r="S4737" s="147" t="s">
        <v>3346</v>
      </c>
      <c r="T4737" s="147">
        <v>0</v>
      </c>
      <c r="U4737" s="147" t="s">
        <v>3347</v>
      </c>
      <c r="V4737" s="147" t="s">
        <v>3646</v>
      </c>
    </row>
    <row r="4738" spans="16:22" x14ac:dyDescent="0.25">
      <c r="P4738" s="147" t="s">
        <v>830</v>
      </c>
      <c r="Q4738" s="147">
        <v>202</v>
      </c>
      <c r="R4738" s="147"/>
      <c r="S4738" s="147" t="s">
        <v>1510</v>
      </c>
      <c r="T4738" s="147">
        <v>0</v>
      </c>
      <c r="U4738" s="147" t="s">
        <v>1511</v>
      </c>
      <c r="V4738" s="147" t="s">
        <v>3646</v>
      </c>
    </row>
    <row r="4739" spans="16:22" x14ac:dyDescent="0.25">
      <c r="P4739" s="147" t="s">
        <v>830</v>
      </c>
      <c r="Q4739" s="147">
        <v>202</v>
      </c>
      <c r="R4739" s="147"/>
      <c r="S4739" s="147" t="s">
        <v>3348</v>
      </c>
      <c r="T4739" s="147">
        <v>0</v>
      </c>
      <c r="U4739" s="147" t="s">
        <v>3349</v>
      </c>
      <c r="V4739" s="147" t="s">
        <v>3646</v>
      </c>
    </row>
    <row r="4740" spans="16:22" x14ac:dyDescent="0.25">
      <c r="P4740" s="147" t="s">
        <v>830</v>
      </c>
      <c r="Q4740" s="147">
        <v>202</v>
      </c>
      <c r="R4740" s="147"/>
      <c r="S4740" s="147" t="s">
        <v>3158</v>
      </c>
      <c r="T4740" s="147">
        <v>0</v>
      </c>
      <c r="U4740" s="147" t="s">
        <v>3159</v>
      </c>
      <c r="V4740" s="147" t="s">
        <v>3646</v>
      </c>
    </row>
    <row r="4741" spans="16:22" x14ac:dyDescent="0.25">
      <c r="P4741" s="147" t="s">
        <v>830</v>
      </c>
      <c r="Q4741" s="147">
        <v>202</v>
      </c>
      <c r="R4741" s="147"/>
      <c r="S4741" s="147" t="s">
        <v>1512</v>
      </c>
      <c r="T4741" s="147">
        <v>0</v>
      </c>
      <c r="U4741" s="147" t="s">
        <v>1513</v>
      </c>
      <c r="V4741" s="147" t="s">
        <v>3646</v>
      </c>
    </row>
    <row r="4742" spans="16:22" x14ac:dyDescent="0.25">
      <c r="P4742" s="147" t="s">
        <v>830</v>
      </c>
      <c r="Q4742" s="147">
        <v>202</v>
      </c>
      <c r="R4742" s="147"/>
      <c r="S4742" s="147" t="s">
        <v>1514</v>
      </c>
      <c r="T4742" s="147">
        <v>0</v>
      </c>
      <c r="U4742" s="147" t="s">
        <v>1515</v>
      </c>
      <c r="V4742" s="147" t="s">
        <v>3646</v>
      </c>
    </row>
    <row r="4743" spans="16:22" x14ac:dyDescent="0.25">
      <c r="P4743" s="147" t="s">
        <v>830</v>
      </c>
      <c r="Q4743" s="147">
        <v>202</v>
      </c>
      <c r="R4743" s="147"/>
      <c r="S4743" s="147" t="s">
        <v>3162</v>
      </c>
      <c r="T4743" s="147">
        <v>0</v>
      </c>
      <c r="U4743" s="147" t="s">
        <v>3163</v>
      </c>
      <c r="V4743" s="147" t="s">
        <v>3646</v>
      </c>
    </row>
    <row r="4744" spans="16:22" x14ac:dyDescent="0.25">
      <c r="P4744" s="147" t="s">
        <v>830</v>
      </c>
      <c r="Q4744" s="147">
        <v>202</v>
      </c>
      <c r="R4744" s="147"/>
      <c r="S4744" s="147" t="s">
        <v>3552</v>
      </c>
      <c r="T4744" s="147">
        <v>0</v>
      </c>
      <c r="U4744" s="147" t="s">
        <v>3553</v>
      </c>
      <c r="V4744" s="147" t="s">
        <v>3646</v>
      </c>
    </row>
    <row r="4745" spans="16:22" x14ac:dyDescent="0.25">
      <c r="P4745" s="147" t="s">
        <v>830</v>
      </c>
      <c r="Q4745" s="147">
        <v>202</v>
      </c>
      <c r="R4745" s="147"/>
      <c r="S4745" s="147" t="s">
        <v>2622</v>
      </c>
      <c r="T4745" s="147">
        <v>0</v>
      </c>
      <c r="U4745" s="147" t="s">
        <v>2623</v>
      </c>
      <c r="V4745" s="147" t="s">
        <v>3646</v>
      </c>
    </row>
    <row r="4746" spans="16:22" x14ac:dyDescent="0.25">
      <c r="P4746" s="147" t="s">
        <v>830</v>
      </c>
      <c r="Q4746" s="147">
        <v>202</v>
      </c>
      <c r="R4746" s="147"/>
      <c r="S4746" s="147" t="s">
        <v>1518</v>
      </c>
      <c r="T4746" s="147">
        <v>0</v>
      </c>
      <c r="U4746" s="147" t="s">
        <v>1519</v>
      </c>
      <c r="V4746" s="147" t="s">
        <v>3646</v>
      </c>
    </row>
    <row r="4747" spans="16:22" x14ac:dyDescent="0.25">
      <c r="P4747" s="147" t="s">
        <v>830</v>
      </c>
      <c r="Q4747" s="147">
        <v>202</v>
      </c>
      <c r="R4747" s="147"/>
      <c r="S4747" s="147" t="s">
        <v>1520</v>
      </c>
      <c r="T4747" s="147">
        <v>0</v>
      </c>
      <c r="U4747" s="147" t="s">
        <v>1521</v>
      </c>
      <c r="V4747" s="147" t="s">
        <v>3646</v>
      </c>
    </row>
    <row r="4748" spans="16:22" x14ac:dyDescent="0.25">
      <c r="P4748" s="147" t="s">
        <v>830</v>
      </c>
      <c r="Q4748" s="147">
        <v>202</v>
      </c>
      <c r="R4748" s="147"/>
      <c r="S4748" s="147" t="s">
        <v>1522</v>
      </c>
      <c r="T4748" s="147">
        <v>0</v>
      </c>
      <c r="U4748" s="147" t="s">
        <v>1523</v>
      </c>
      <c r="V4748" s="147" t="s">
        <v>3646</v>
      </c>
    </row>
    <row r="4749" spans="16:22" x14ac:dyDescent="0.25">
      <c r="P4749" s="147" t="s">
        <v>830</v>
      </c>
      <c r="Q4749" s="147">
        <v>202</v>
      </c>
      <c r="R4749" s="147"/>
      <c r="S4749" s="147" t="s">
        <v>2333</v>
      </c>
      <c r="T4749" s="147">
        <v>0</v>
      </c>
      <c r="U4749" s="147" t="s">
        <v>2334</v>
      </c>
      <c r="V4749" s="147" t="s">
        <v>3646</v>
      </c>
    </row>
    <row r="4750" spans="16:22" x14ac:dyDescent="0.25">
      <c r="P4750" s="147" t="s">
        <v>830</v>
      </c>
      <c r="Q4750" s="147">
        <v>202</v>
      </c>
      <c r="R4750" s="147"/>
      <c r="S4750" s="147" t="s">
        <v>3677</v>
      </c>
      <c r="T4750" s="147">
        <v>0</v>
      </c>
      <c r="U4750" s="147" t="s">
        <v>3678</v>
      </c>
      <c r="V4750" s="147" t="s">
        <v>3646</v>
      </c>
    </row>
    <row r="4751" spans="16:22" x14ac:dyDescent="0.25">
      <c r="P4751" s="147" t="s">
        <v>830</v>
      </c>
      <c r="Q4751" s="147">
        <v>202</v>
      </c>
      <c r="R4751" s="147"/>
      <c r="S4751" s="147" t="s">
        <v>2335</v>
      </c>
      <c r="T4751" s="147">
        <v>0</v>
      </c>
      <c r="U4751" s="147" t="s">
        <v>2336</v>
      </c>
      <c r="V4751" s="147" t="s">
        <v>3646</v>
      </c>
    </row>
    <row r="4752" spans="16:22" x14ac:dyDescent="0.25">
      <c r="P4752" s="147" t="s">
        <v>830</v>
      </c>
      <c r="Q4752" s="147">
        <v>202</v>
      </c>
      <c r="R4752" s="147"/>
      <c r="S4752" s="147" t="s">
        <v>2337</v>
      </c>
      <c r="T4752" s="147">
        <v>0</v>
      </c>
      <c r="U4752" s="147" t="s">
        <v>2338</v>
      </c>
      <c r="V4752" s="147" t="s">
        <v>3646</v>
      </c>
    </row>
    <row r="4753" spans="16:22" x14ac:dyDescent="0.25">
      <c r="P4753" s="147" t="s">
        <v>830</v>
      </c>
      <c r="Q4753" s="147">
        <v>202</v>
      </c>
      <c r="R4753" s="147"/>
      <c r="S4753" s="147" t="s">
        <v>2626</v>
      </c>
      <c r="T4753" s="147">
        <v>0</v>
      </c>
      <c r="U4753" s="147" t="s">
        <v>2627</v>
      </c>
      <c r="V4753" s="147" t="s">
        <v>3646</v>
      </c>
    </row>
    <row r="4754" spans="16:22" x14ac:dyDescent="0.25">
      <c r="P4754" s="147" t="s">
        <v>830</v>
      </c>
      <c r="Q4754" s="147">
        <v>202</v>
      </c>
      <c r="R4754" s="147"/>
      <c r="S4754" s="147" t="s">
        <v>1530</v>
      </c>
      <c r="T4754" s="147">
        <v>0</v>
      </c>
      <c r="U4754" s="147" t="s">
        <v>1531</v>
      </c>
      <c r="V4754" s="147" t="s">
        <v>3646</v>
      </c>
    </row>
    <row r="4755" spans="16:22" x14ac:dyDescent="0.25">
      <c r="P4755" s="147" t="s">
        <v>830</v>
      </c>
      <c r="Q4755" s="147">
        <v>202</v>
      </c>
      <c r="R4755" s="147"/>
      <c r="S4755" s="147" t="s">
        <v>2630</v>
      </c>
      <c r="T4755" s="147">
        <v>0</v>
      </c>
      <c r="U4755" s="147" t="s">
        <v>2631</v>
      </c>
      <c r="V4755" s="147" t="s">
        <v>3646</v>
      </c>
    </row>
    <row r="4756" spans="16:22" x14ac:dyDescent="0.25">
      <c r="P4756" s="147" t="s">
        <v>830</v>
      </c>
      <c r="Q4756" s="147">
        <v>202</v>
      </c>
      <c r="R4756" s="147"/>
      <c r="S4756" s="147" t="s">
        <v>2632</v>
      </c>
      <c r="T4756" s="147">
        <v>0</v>
      </c>
      <c r="U4756" s="147" t="s">
        <v>2633</v>
      </c>
      <c r="V4756" s="147" t="s">
        <v>3646</v>
      </c>
    </row>
    <row r="4757" spans="16:22" x14ac:dyDescent="0.25">
      <c r="P4757" s="147" t="s">
        <v>830</v>
      </c>
      <c r="Q4757" s="147">
        <v>202</v>
      </c>
      <c r="R4757" s="147"/>
      <c r="S4757" s="147" t="s">
        <v>3350</v>
      </c>
      <c r="T4757" s="147">
        <v>0</v>
      </c>
      <c r="U4757" s="147" t="s">
        <v>3351</v>
      </c>
      <c r="V4757" s="147" t="s">
        <v>3646</v>
      </c>
    </row>
    <row r="4758" spans="16:22" x14ac:dyDescent="0.25">
      <c r="P4758" s="147" t="s">
        <v>830</v>
      </c>
      <c r="Q4758" s="147">
        <v>202</v>
      </c>
      <c r="R4758" s="147"/>
      <c r="S4758" s="147" t="s">
        <v>1534</v>
      </c>
      <c r="T4758" s="147">
        <v>0</v>
      </c>
      <c r="U4758" s="147" t="s">
        <v>1535</v>
      </c>
      <c r="V4758" s="147" t="s">
        <v>3646</v>
      </c>
    </row>
    <row r="4759" spans="16:22" x14ac:dyDescent="0.25">
      <c r="P4759" s="147" t="s">
        <v>830</v>
      </c>
      <c r="Q4759" s="147">
        <v>202</v>
      </c>
      <c r="R4759" s="147"/>
      <c r="S4759" s="147" t="s">
        <v>1536</v>
      </c>
      <c r="T4759" s="147">
        <v>0</v>
      </c>
      <c r="U4759" s="147" t="s">
        <v>1537</v>
      </c>
      <c r="V4759" s="147" t="s">
        <v>3646</v>
      </c>
    </row>
    <row r="4760" spans="16:22" x14ac:dyDescent="0.25">
      <c r="P4760" s="147" t="s">
        <v>830</v>
      </c>
      <c r="Q4760" s="147">
        <v>202</v>
      </c>
      <c r="R4760" s="147"/>
      <c r="S4760" s="147" t="s">
        <v>3679</v>
      </c>
      <c r="T4760" s="147">
        <v>0</v>
      </c>
      <c r="U4760" s="147" t="s">
        <v>3680</v>
      </c>
      <c r="V4760" s="147" t="s">
        <v>3646</v>
      </c>
    </row>
    <row r="4761" spans="16:22" x14ac:dyDescent="0.25">
      <c r="P4761" s="147" t="s">
        <v>830</v>
      </c>
      <c r="Q4761" s="147">
        <v>202</v>
      </c>
      <c r="R4761" s="147"/>
      <c r="S4761" s="147" t="s">
        <v>2636</v>
      </c>
      <c r="T4761" s="147">
        <v>0</v>
      </c>
      <c r="U4761" s="147" t="s">
        <v>2637</v>
      </c>
      <c r="V4761" s="147" t="s">
        <v>3646</v>
      </c>
    </row>
    <row r="4762" spans="16:22" x14ac:dyDescent="0.25">
      <c r="P4762" s="147" t="s">
        <v>830</v>
      </c>
      <c r="Q4762" s="147">
        <v>202</v>
      </c>
      <c r="R4762" s="147"/>
      <c r="S4762" s="147" t="s">
        <v>1538</v>
      </c>
      <c r="T4762" s="147">
        <v>0</v>
      </c>
      <c r="U4762" s="147" t="s">
        <v>1539</v>
      </c>
      <c r="V4762" s="147" t="s">
        <v>3646</v>
      </c>
    </row>
    <row r="4763" spans="16:22" x14ac:dyDescent="0.25">
      <c r="P4763" s="147" t="s">
        <v>830</v>
      </c>
      <c r="Q4763" s="147">
        <v>202</v>
      </c>
      <c r="R4763" s="147"/>
      <c r="S4763" s="147" t="s">
        <v>1540</v>
      </c>
      <c r="T4763" s="147">
        <v>0</v>
      </c>
      <c r="U4763" s="147" t="s">
        <v>1541</v>
      </c>
      <c r="V4763" s="147" t="s">
        <v>3646</v>
      </c>
    </row>
    <row r="4764" spans="16:22" x14ac:dyDescent="0.25">
      <c r="P4764" s="147" t="s">
        <v>830</v>
      </c>
      <c r="Q4764" s="147">
        <v>202</v>
      </c>
      <c r="R4764" s="147"/>
      <c r="S4764" s="147" t="s">
        <v>3172</v>
      </c>
      <c r="T4764" s="147">
        <v>0</v>
      </c>
      <c r="U4764" s="147" t="s">
        <v>3173</v>
      </c>
      <c r="V4764" s="147" t="s">
        <v>3646</v>
      </c>
    </row>
    <row r="4765" spans="16:22" x14ac:dyDescent="0.25">
      <c r="P4765" s="147" t="s">
        <v>830</v>
      </c>
      <c r="Q4765" s="147">
        <v>202</v>
      </c>
      <c r="R4765" s="147"/>
      <c r="S4765" s="147" t="s">
        <v>1542</v>
      </c>
      <c r="T4765" s="147">
        <v>0</v>
      </c>
      <c r="U4765" s="147" t="s">
        <v>1543</v>
      </c>
      <c r="V4765" s="147" t="s">
        <v>3646</v>
      </c>
    </row>
    <row r="4766" spans="16:22" x14ac:dyDescent="0.25">
      <c r="P4766" s="147" t="s">
        <v>830</v>
      </c>
      <c r="Q4766" s="147">
        <v>202</v>
      </c>
      <c r="R4766" s="147"/>
      <c r="S4766" s="147" t="s">
        <v>1544</v>
      </c>
      <c r="T4766" s="147">
        <v>0</v>
      </c>
      <c r="U4766" s="147" t="s">
        <v>1545</v>
      </c>
      <c r="V4766" s="147" t="s">
        <v>3646</v>
      </c>
    </row>
    <row r="4767" spans="16:22" x14ac:dyDescent="0.25">
      <c r="P4767" s="147" t="s">
        <v>830</v>
      </c>
      <c r="Q4767" s="147">
        <v>202</v>
      </c>
      <c r="R4767" s="147"/>
      <c r="S4767" s="147" t="s">
        <v>3681</v>
      </c>
      <c r="T4767" s="147">
        <v>0</v>
      </c>
      <c r="U4767" s="147" t="s">
        <v>3682</v>
      </c>
      <c r="V4767" s="147" t="s">
        <v>3646</v>
      </c>
    </row>
    <row r="4768" spans="16:22" x14ac:dyDescent="0.25">
      <c r="P4768" s="147" t="s">
        <v>830</v>
      </c>
      <c r="Q4768" s="147">
        <v>202</v>
      </c>
      <c r="R4768" s="147"/>
      <c r="S4768" s="147" t="s">
        <v>3352</v>
      </c>
      <c r="T4768" s="147">
        <v>0</v>
      </c>
      <c r="U4768" s="147" t="s">
        <v>3353</v>
      </c>
      <c r="V4768" s="147" t="s">
        <v>3646</v>
      </c>
    </row>
    <row r="4769" spans="16:22" x14ac:dyDescent="0.25">
      <c r="P4769" s="147" t="s">
        <v>830</v>
      </c>
      <c r="Q4769" s="147">
        <v>202</v>
      </c>
      <c r="R4769" s="147"/>
      <c r="S4769" s="147" t="s">
        <v>1548</v>
      </c>
      <c r="T4769" s="147">
        <v>0</v>
      </c>
      <c r="U4769" s="147" t="s">
        <v>1549</v>
      </c>
      <c r="V4769" s="147" t="s">
        <v>3646</v>
      </c>
    </row>
    <row r="4770" spans="16:22" x14ac:dyDescent="0.25">
      <c r="P4770" s="147" t="s">
        <v>830</v>
      </c>
      <c r="Q4770" s="147">
        <v>202</v>
      </c>
      <c r="R4770" s="147"/>
      <c r="S4770" s="147" t="s">
        <v>2642</v>
      </c>
      <c r="T4770" s="147">
        <v>0</v>
      </c>
      <c r="U4770" s="147" t="s">
        <v>2643</v>
      </c>
      <c r="V4770" s="147" t="s">
        <v>3646</v>
      </c>
    </row>
    <row r="4771" spans="16:22" x14ac:dyDescent="0.25">
      <c r="P4771" s="147" t="s">
        <v>830</v>
      </c>
      <c r="Q4771" s="147">
        <v>202</v>
      </c>
      <c r="R4771" s="147"/>
      <c r="S4771" s="147" t="s">
        <v>2345</v>
      </c>
      <c r="T4771" s="147">
        <v>0</v>
      </c>
      <c r="U4771" s="147" t="s">
        <v>2346</v>
      </c>
      <c r="V4771" s="147" t="s">
        <v>3646</v>
      </c>
    </row>
    <row r="4772" spans="16:22" x14ac:dyDescent="0.25">
      <c r="P4772" s="147" t="s">
        <v>830</v>
      </c>
      <c r="Q4772" s="147">
        <v>202</v>
      </c>
      <c r="R4772" s="147"/>
      <c r="S4772" s="147" t="s">
        <v>2644</v>
      </c>
      <c r="T4772" s="147">
        <v>0</v>
      </c>
      <c r="U4772" s="147" t="s">
        <v>2645</v>
      </c>
      <c r="V4772" s="147" t="s">
        <v>3646</v>
      </c>
    </row>
    <row r="4773" spans="16:22" x14ac:dyDescent="0.25">
      <c r="P4773" s="147" t="s">
        <v>830</v>
      </c>
      <c r="Q4773" s="147">
        <v>202</v>
      </c>
      <c r="R4773" s="147"/>
      <c r="S4773" s="147" t="s">
        <v>3683</v>
      </c>
      <c r="T4773" s="147">
        <v>0</v>
      </c>
      <c r="U4773" s="147" t="s">
        <v>3684</v>
      </c>
      <c r="V4773" s="147" t="s">
        <v>3646</v>
      </c>
    </row>
    <row r="4774" spans="16:22" x14ac:dyDescent="0.25">
      <c r="P4774" s="147" t="s">
        <v>830</v>
      </c>
      <c r="Q4774" s="147">
        <v>202</v>
      </c>
      <c r="R4774" s="147"/>
      <c r="S4774" s="147" t="s">
        <v>2646</v>
      </c>
      <c r="T4774" s="147">
        <v>0</v>
      </c>
      <c r="U4774" s="147" t="s">
        <v>2647</v>
      </c>
      <c r="V4774" s="147" t="s">
        <v>3646</v>
      </c>
    </row>
    <row r="4775" spans="16:22" x14ac:dyDescent="0.25">
      <c r="P4775" s="147" t="s">
        <v>830</v>
      </c>
      <c r="Q4775" s="147">
        <v>202</v>
      </c>
      <c r="R4775" s="147"/>
      <c r="S4775" s="147" t="s">
        <v>2347</v>
      </c>
      <c r="T4775" s="147">
        <v>0</v>
      </c>
      <c r="U4775" s="147" t="s">
        <v>2348</v>
      </c>
      <c r="V4775" s="147" t="s">
        <v>3646</v>
      </c>
    </row>
    <row r="4776" spans="16:22" x14ac:dyDescent="0.25">
      <c r="P4776" s="147" t="s">
        <v>830</v>
      </c>
      <c r="Q4776" s="147">
        <v>202</v>
      </c>
      <c r="R4776" s="147"/>
      <c r="S4776" s="147" t="s">
        <v>3685</v>
      </c>
      <c r="T4776" s="147">
        <v>0</v>
      </c>
      <c r="U4776" s="147" t="s">
        <v>3686</v>
      </c>
      <c r="V4776" s="147" t="s">
        <v>3646</v>
      </c>
    </row>
    <row r="4777" spans="16:22" x14ac:dyDescent="0.25">
      <c r="P4777" s="147" t="s">
        <v>830</v>
      </c>
      <c r="Q4777" s="147">
        <v>202</v>
      </c>
      <c r="R4777" s="147"/>
      <c r="S4777" s="147" t="s">
        <v>1556</v>
      </c>
      <c r="T4777" s="147">
        <v>0</v>
      </c>
      <c r="U4777" s="147" t="s">
        <v>1557</v>
      </c>
      <c r="V4777" s="147" t="s">
        <v>3646</v>
      </c>
    </row>
    <row r="4778" spans="16:22" x14ac:dyDescent="0.25">
      <c r="P4778" s="147" t="s">
        <v>830</v>
      </c>
      <c r="Q4778" s="147">
        <v>202</v>
      </c>
      <c r="R4778" s="147"/>
      <c r="S4778" s="147" t="s">
        <v>2869</v>
      </c>
      <c r="T4778" s="147">
        <v>0</v>
      </c>
      <c r="U4778" s="147" t="s">
        <v>2870</v>
      </c>
      <c r="V4778" s="147" t="s">
        <v>3646</v>
      </c>
    </row>
    <row r="4779" spans="16:22" x14ac:dyDescent="0.25">
      <c r="P4779" s="147" t="s">
        <v>830</v>
      </c>
      <c r="Q4779" s="147">
        <v>202</v>
      </c>
      <c r="R4779" s="147"/>
      <c r="S4779" s="147" t="s">
        <v>3176</v>
      </c>
      <c r="T4779" s="147">
        <v>0</v>
      </c>
      <c r="U4779" s="147" t="s">
        <v>3177</v>
      </c>
      <c r="V4779" s="147" t="s">
        <v>3646</v>
      </c>
    </row>
    <row r="4780" spans="16:22" x14ac:dyDescent="0.25">
      <c r="P4780" s="147" t="s">
        <v>830</v>
      </c>
      <c r="Q4780" s="147">
        <v>202</v>
      </c>
      <c r="R4780" s="147"/>
      <c r="S4780" s="147" t="s">
        <v>1560</v>
      </c>
      <c r="T4780" s="147">
        <v>0</v>
      </c>
      <c r="U4780" s="147" t="s">
        <v>1561</v>
      </c>
      <c r="V4780" s="147" t="s">
        <v>3646</v>
      </c>
    </row>
    <row r="4781" spans="16:22" x14ac:dyDescent="0.25">
      <c r="P4781" s="147" t="s">
        <v>830</v>
      </c>
      <c r="Q4781" s="147">
        <v>202</v>
      </c>
      <c r="R4781" s="147"/>
      <c r="S4781" s="147" t="s">
        <v>1562</v>
      </c>
      <c r="T4781" s="147">
        <v>0</v>
      </c>
      <c r="U4781" s="147" t="s">
        <v>1563</v>
      </c>
      <c r="V4781" s="147" t="s">
        <v>3646</v>
      </c>
    </row>
    <row r="4782" spans="16:22" x14ac:dyDescent="0.25">
      <c r="P4782" s="147" t="s">
        <v>830</v>
      </c>
      <c r="Q4782" s="147">
        <v>202</v>
      </c>
      <c r="R4782" s="147"/>
      <c r="S4782" s="147" t="s">
        <v>3356</v>
      </c>
      <c r="T4782" s="147">
        <v>0</v>
      </c>
      <c r="U4782" s="147" t="s">
        <v>3357</v>
      </c>
      <c r="V4782" s="147" t="s">
        <v>3646</v>
      </c>
    </row>
    <row r="4783" spans="16:22" x14ac:dyDescent="0.25">
      <c r="P4783" s="147" t="s">
        <v>830</v>
      </c>
      <c r="Q4783" s="147">
        <v>202</v>
      </c>
      <c r="R4783" s="147"/>
      <c r="S4783" s="147" t="s">
        <v>3178</v>
      </c>
      <c r="T4783" s="147">
        <v>0</v>
      </c>
      <c r="U4783" s="147" t="s">
        <v>3179</v>
      </c>
      <c r="V4783" s="147" t="s">
        <v>3646</v>
      </c>
    </row>
    <row r="4784" spans="16:22" x14ac:dyDescent="0.25">
      <c r="P4784" s="147" t="s">
        <v>830</v>
      </c>
      <c r="Q4784" s="147">
        <v>202</v>
      </c>
      <c r="R4784" s="147"/>
      <c r="S4784" s="147" t="s">
        <v>2654</v>
      </c>
      <c r="T4784" s="147">
        <v>0</v>
      </c>
      <c r="U4784" s="147" t="s">
        <v>2655</v>
      </c>
      <c r="V4784" s="147" t="s">
        <v>3646</v>
      </c>
    </row>
    <row r="4785" spans="16:22" x14ac:dyDescent="0.25">
      <c r="P4785" s="147" t="s">
        <v>830</v>
      </c>
      <c r="Q4785" s="147">
        <v>202</v>
      </c>
      <c r="R4785" s="147"/>
      <c r="S4785" s="147" t="s">
        <v>2351</v>
      </c>
      <c r="T4785" s="147">
        <v>0</v>
      </c>
      <c r="U4785" s="147" t="s">
        <v>2352</v>
      </c>
      <c r="V4785" s="147" t="s">
        <v>3646</v>
      </c>
    </row>
    <row r="4786" spans="16:22" x14ac:dyDescent="0.25">
      <c r="P4786" s="147" t="s">
        <v>830</v>
      </c>
      <c r="Q4786" s="147">
        <v>202</v>
      </c>
      <c r="R4786" s="147"/>
      <c r="S4786" s="147" t="s">
        <v>3687</v>
      </c>
      <c r="T4786" s="147">
        <v>0</v>
      </c>
      <c r="U4786" s="147" t="s">
        <v>3688</v>
      </c>
      <c r="V4786" s="147" t="s">
        <v>3646</v>
      </c>
    </row>
    <row r="4787" spans="16:22" x14ac:dyDescent="0.25">
      <c r="P4787" s="147" t="s">
        <v>830</v>
      </c>
      <c r="Q4787" s="147">
        <v>202</v>
      </c>
      <c r="R4787" s="147"/>
      <c r="S4787" s="147" t="s">
        <v>1564</v>
      </c>
      <c r="T4787" s="147">
        <v>0</v>
      </c>
      <c r="U4787" s="147" t="s">
        <v>1565</v>
      </c>
      <c r="V4787" s="147" t="s">
        <v>3646</v>
      </c>
    </row>
    <row r="4788" spans="16:22" x14ac:dyDescent="0.25">
      <c r="P4788" s="147" t="s">
        <v>830</v>
      </c>
      <c r="Q4788" s="147">
        <v>202</v>
      </c>
      <c r="R4788" s="147"/>
      <c r="S4788" s="147" t="s">
        <v>1566</v>
      </c>
      <c r="T4788" s="147">
        <v>0</v>
      </c>
      <c r="U4788" s="147" t="s">
        <v>1567</v>
      </c>
      <c r="V4788" s="147" t="s">
        <v>3646</v>
      </c>
    </row>
    <row r="4789" spans="16:22" x14ac:dyDescent="0.25">
      <c r="P4789" s="147" t="s">
        <v>830</v>
      </c>
      <c r="Q4789" s="147">
        <v>202</v>
      </c>
      <c r="R4789" s="147"/>
      <c r="S4789" s="147" t="s">
        <v>3358</v>
      </c>
      <c r="T4789" s="147">
        <v>0</v>
      </c>
      <c r="U4789" s="147" t="s">
        <v>3359</v>
      </c>
      <c r="V4789" s="147" t="s">
        <v>3646</v>
      </c>
    </row>
    <row r="4790" spans="16:22" x14ac:dyDescent="0.25">
      <c r="P4790" s="147" t="s">
        <v>830</v>
      </c>
      <c r="Q4790" s="147">
        <v>202</v>
      </c>
      <c r="R4790" s="147"/>
      <c r="S4790" s="147" t="s">
        <v>1568</v>
      </c>
      <c r="T4790" s="147">
        <v>0</v>
      </c>
      <c r="U4790" s="147" t="s">
        <v>1569</v>
      </c>
      <c r="V4790" s="147" t="s">
        <v>3646</v>
      </c>
    </row>
    <row r="4791" spans="16:22" x14ac:dyDescent="0.25">
      <c r="P4791" s="147" t="s">
        <v>830</v>
      </c>
      <c r="Q4791" s="147">
        <v>202</v>
      </c>
      <c r="R4791" s="147"/>
      <c r="S4791" s="147" t="s">
        <v>3360</v>
      </c>
      <c r="T4791" s="147">
        <v>0</v>
      </c>
      <c r="U4791" s="147" t="s">
        <v>3361</v>
      </c>
      <c r="V4791" s="147" t="s">
        <v>3646</v>
      </c>
    </row>
    <row r="4792" spans="16:22" x14ac:dyDescent="0.25">
      <c r="P4792" s="147" t="s">
        <v>830</v>
      </c>
      <c r="Q4792" s="147">
        <v>202</v>
      </c>
      <c r="R4792" s="147"/>
      <c r="S4792" s="147" t="s">
        <v>1570</v>
      </c>
      <c r="T4792" s="147">
        <v>0</v>
      </c>
      <c r="U4792" s="147" t="s">
        <v>1571</v>
      </c>
      <c r="V4792" s="147" t="s">
        <v>3646</v>
      </c>
    </row>
    <row r="4793" spans="16:22" x14ac:dyDescent="0.25">
      <c r="P4793" s="147" t="s">
        <v>830</v>
      </c>
      <c r="Q4793" s="147">
        <v>202</v>
      </c>
      <c r="R4793" s="147"/>
      <c r="S4793" s="147" t="s">
        <v>3362</v>
      </c>
      <c r="T4793" s="147">
        <v>0</v>
      </c>
      <c r="U4793" s="147" t="s">
        <v>3363</v>
      </c>
      <c r="V4793" s="147" t="s">
        <v>3646</v>
      </c>
    </row>
    <row r="4794" spans="16:22" x14ac:dyDescent="0.25">
      <c r="P4794" s="147" t="s">
        <v>830</v>
      </c>
      <c r="Q4794" s="147">
        <v>202</v>
      </c>
      <c r="R4794" s="147"/>
      <c r="S4794" s="147" t="s">
        <v>1572</v>
      </c>
      <c r="T4794" s="147">
        <v>0</v>
      </c>
      <c r="U4794" s="147" t="s">
        <v>1573</v>
      </c>
      <c r="V4794" s="147" t="s">
        <v>3646</v>
      </c>
    </row>
    <row r="4795" spans="16:22" x14ac:dyDescent="0.25">
      <c r="P4795" s="147" t="s">
        <v>830</v>
      </c>
      <c r="Q4795" s="147">
        <v>202</v>
      </c>
      <c r="R4795" s="147"/>
      <c r="S4795" s="147" t="s">
        <v>1576</v>
      </c>
      <c r="T4795" s="147">
        <v>0</v>
      </c>
      <c r="U4795" s="147" t="s">
        <v>1577</v>
      </c>
      <c r="V4795" s="147" t="s">
        <v>3646</v>
      </c>
    </row>
    <row r="4796" spans="16:22" x14ac:dyDescent="0.25">
      <c r="P4796" s="147" t="s">
        <v>830</v>
      </c>
      <c r="Q4796" s="147">
        <v>202</v>
      </c>
      <c r="R4796" s="147"/>
      <c r="S4796" s="147" t="s">
        <v>1578</v>
      </c>
      <c r="T4796" s="147">
        <v>0</v>
      </c>
      <c r="U4796" s="147" t="s">
        <v>1579</v>
      </c>
      <c r="V4796" s="147" t="s">
        <v>3646</v>
      </c>
    </row>
    <row r="4797" spans="16:22" x14ac:dyDescent="0.25">
      <c r="P4797" s="147" t="s">
        <v>830</v>
      </c>
      <c r="Q4797" s="147">
        <v>202</v>
      </c>
      <c r="R4797" s="147"/>
      <c r="S4797" s="147" t="s">
        <v>2871</v>
      </c>
      <c r="T4797" s="147">
        <v>0</v>
      </c>
      <c r="U4797" s="147" t="s">
        <v>2872</v>
      </c>
      <c r="V4797" s="147" t="s">
        <v>3646</v>
      </c>
    </row>
    <row r="4798" spans="16:22" x14ac:dyDescent="0.25">
      <c r="P4798" s="147" t="s">
        <v>830</v>
      </c>
      <c r="Q4798" s="147">
        <v>202</v>
      </c>
      <c r="R4798" s="147"/>
      <c r="S4798" s="147" t="s">
        <v>1582</v>
      </c>
      <c r="T4798" s="147">
        <v>0</v>
      </c>
      <c r="U4798" s="147" t="s">
        <v>1583</v>
      </c>
      <c r="V4798" s="147" t="s">
        <v>3646</v>
      </c>
    </row>
    <row r="4799" spans="16:22" x14ac:dyDescent="0.25">
      <c r="P4799" s="147" t="s">
        <v>830</v>
      </c>
      <c r="Q4799" s="147">
        <v>202</v>
      </c>
      <c r="R4799" s="147"/>
      <c r="S4799" s="147" t="s">
        <v>1588</v>
      </c>
      <c r="T4799" s="147">
        <v>0</v>
      </c>
      <c r="U4799" s="147" t="s">
        <v>1589</v>
      </c>
      <c r="V4799" s="147" t="s">
        <v>3646</v>
      </c>
    </row>
    <row r="4800" spans="16:22" x14ac:dyDescent="0.25">
      <c r="P4800" s="147" t="s">
        <v>830</v>
      </c>
      <c r="Q4800" s="147">
        <v>202</v>
      </c>
      <c r="R4800" s="147"/>
      <c r="S4800" s="147" t="s">
        <v>3184</v>
      </c>
      <c r="T4800" s="147">
        <v>0</v>
      </c>
      <c r="U4800" s="147" t="s">
        <v>3185</v>
      </c>
      <c r="V4800" s="147" t="s">
        <v>3646</v>
      </c>
    </row>
    <row r="4801" spans="16:22" x14ac:dyDescent="0.25">
      <c r="P4801" s="147" t="s">
        <v>830</v>
      </c>
      <c r="Q4801" s="147">
        <v>202</v>
      </c>
      <c r="R4801" s="147"/>
      <c r="S4801" s="147" t="s">
        <v>2353</v>
      </c>
      <c r="T4801" s="147">
        <v>0</v>
      </c>
      <c r="U4801" s="147" t="s">
        <v>2354</v>
      </c>
      <c r="V4801" s="147" t="s">
        <v>3646</v>
      </c>
    </row>
    <row r="4802" spans="16:22" x14ac:dyDescent="0.25">
      <c r="P4802" s="147" t="s">
        <v>830</v>
      </c>
      <c r="Q4802" s="147">
        <v>202</v>
      </c>
      <c r="R4802" s="147"/>
      <c r="S4802" s="147" t="s">
        <v>2877</v>
      </c>
      <c r="T4802" s="147">
        <v>0</v>
      </c>
      <c r="U4802" s="147" t="s">
        <v>2878</v>
      </c>
      <c r="V4802" s="147" t="s">
        <v>3646</v>
      </c>
    </row>
    <row r="4803" spans="16:22" x14ac:dyDescent="0.25">
      <c r="P4803" s="147" t="s">
        <v>830</v>
      </c>
      <c r="Q4803" s="147">
        <v>202</v>
      </c>
      <c r="R4803" s="147"/>
      <c r="S4803" s="147" t="s">
        <v>3689</v>
      </c>
      <c r="T4803" s="147">
        <v>0</v>
      </c>
      <c r="U4803" s="147" t="s">
        <v>3690</v>
      </c>
      <c r="V4803" s="147" t="s">
        <v>3646</v>
      </c>
    </row>
    <row r="4804" spans="16:22" x14ac:dyDescent="0.25">
      <c r="P4804" s="147" t="s">
        <v>830</v>
      </c>
      <c r="Q4804" s="147">
        <v>202</v>
      </c>
      <c r="R4804" s="147"/>
      <c r="S4804" s="147" t="s">
        <v>3691</v>
      </c>
      <c r="T4804" s="147">
        <v>0</v>
      </c>
      <c r="U4804" s="147" t="s">
        <v>3692</v>
      </c>
      <c r="V4804" s="147" t="s">
        <v>3646</v>
      </c>
    </row>
    <row r="4805" spans="16:22" x14ac:dyDescent="0.25">
      <c r="P4805" s="147" t="s">
        <v>830</v>
      </c>
      <c r="Q4805" s="147">
        <v>202</v>
      </c>
      <c r="R4805" s="147"/>
      <c r="S4805" s="147" t="s">
        <v>1594</v>
      </c>
      <c r="T4805" s="147">
        <v>0</v>
      </c>
      <c r="U4805" s="147" t="s">
        <v>1595</v>
      </c>
      <c r="V4805" s="147" t="s">
        <v>3646</v>
      </c>
    </row>
    <row r="4806" spans="16:22" x14ac:dyDescent="0.25">
      <c r="P4806" s="147" t="s">
        <v>830</v>
      </c>
      <c r="Q4806" s="147">
        <v>202</v>
      </c>
      <c r="R4806" s="147"/>
      <c r="S4806" s="147" t="s">
        <v>1598</v>
      </c>
      <c r="T4806" s="147">
        <v>0</v>
      </c>
      <c r="U4806" s="147" t="s">
        <v>1599</v>
      </c>
      <c r="V4806" s="147" t="s">
        <v>3646</v>
      </c>
    </row>
    <row r="4807" spans="16:22" x14ac:dyDescent="0.25">
      <c r="P4807" s="147" t="s">
        <v>830</v>
      </c>
      <c r="Q4807" s="147">
        <v>202</v>
      </c>
      <c r="R4807" s="147"/>
      <c r="S4807" s="147" t="s">
        <v>3693</v>
      </c>
      <c r="T4807" s="147">
        <v>0</v>
      </c>
      <c r="U4807" s="147" t="s">
        <v>3694</v>
      </c>
      <c r="V4807" s="147" t="s">
        <v>3646</v>
      </c>
    </row>
    <row r="4808" spans="16:22" x14ac:dyDescent="0.25">
      <c r="P4808" s="147" t="s">
        <v>830</v>
      </c>
      <c r="Q4808" s="147">
        <v>202</v>
      </c>
      <c r="R4808" s="147"/>
      <c r="S4808" s="147" t="s">
        <v>1604</v>
      </c>
      <c r="T4808" s="147">
        <v>0</v>
      </c>
      <c r="U4808" s="147" t="s">
        <v>1605</v>
      </c>
      <c r="V4808" s="147" t="s">
        <v>3646</v>
      </c>
    </row>
    <row r="4809" spans="16:22" x14ac:dyDescent="0.25">
      <c r="P4809" s="147" t="s">
        <v>830</v>
      </c>
      <c r="Q4809" s="147">
        <v>202</v>
      </c>
      <c r="R4809" s="147"/>
      <c r="S4809" s="147" t="s">
        <v>3186</v>
      </c>
      <c r="T4809" s="147">
        <v>0</v>
      </c>
      <c r="U4809" s="147" t="s">
        <v>3187</v>
      </c>
      <c r="V4809" s="147" t="s">
        <v>3646</v>
      </c>
    </row>
    <row r="4810" spans="16:22" x14ac:dyDescent="0.25">
      <c r="P4810" s="147" t="s">
        <v>830</v>
      </c>
      <c r="Q4810" s="147">
        <v>202</v>
      </c>
      <c r="R4810" s="147"/>
      <c r="S4810" s="147" t="s">
        <v>2883</v>
      </c>
      <c r="T4810" s="147">
        <v>0</v>
      </c>
      <c r="U4810" s="147" t="s">
        <v>2884</v>
      </c>
      <c r="V4810" s="147" t="s">
        <v>3646</v>
      </c>
    </row>
    <row r="4811" spans="16:22" x14ac:dyDescent="0.25">
      <c r="P4811" s="147" t="s">
        <v>830</v>
      </c>
      <c r="Q4811" s="147">
        <v>202</v>
      </c>
      <c r="R4811" s="147"/>
      <c r="S4811" s="147" t="s">
        <v>2885</v>
      </c>
      <c r="T4811" s="147">
        <v>0</v>
      </c>
      <c r="U4811" s="147" t="s">
        <v>2886</v>
      </c>
      <c r="V4811" s="147" t="s">
        <v>3646</v>
      </c>
    </row>
    <row r="4812" spans="16:22" x14ac:dyDescent="0.25">
      <c r="P4812" s="147" t="s">
        <v>830</v>
      </c>
      <c r="Q4812" s="147">
        <v>202</v>
      </c>
      <c r="R4812" s="147"/>
      <c r="S4812" s="147" t="s">
        <v>1608</v>
      </c>
      <c r="T4812" s="147">
        <v>0</v>
      </c>
      <c r="U4812" s="147" t="s">
        <v>1609</v>
      </c>
      <c r="V4812" s="147" t="s">
        <v>3646</v>
      </c>
    </row>
    <row r="4813" spans="16:22" x14ac:dyDescent="0.25">
      <c r="P4813" s="147" t="s">
        <v>830</v>
      </c>
      <c r="Q4813" s="147">
        <v>202</v>
      </c>
      <c r="R4813" s="147"/>
      <c r="S4813" s="147" t="s">
        <v>2361</v>
      </c>
      <c r="T4813" s="147">
        <v>0</v>
      </c>
      <c r="U4813" s="147" t="s">
        <v>2362</v>
      </c>
      <c r="V4813" s="147" t="s">
        <v>3646</v>
      </c>
    </row>
    <row r="4814" spans="16:22" x14ac:dyDescent="0.25">
      <c r="P4814" s="147" t="s">
        <v>830</v>
      </c>
      <c r="Q4814" s="147">
        <v>202</v>
      </c>
      <c r="R4814" s="147"/>
      <c r="S4814" s="147" t="s">
        <v>3188</v>
      </c>
      <c r="T4814" s="147">
        <v>0</v>
      </c>
      <c r="U4814" s="147" t="s">
        <v>3189</v>
      </c>
      <c r="V4814" s="147" t="s">
        <v>3646</v>
      </c>
    </row>
    <row r="4815" spans="16:22" x14ac:dyDescent="0.25">
      <c r="P4815" s="147" t="s">
        <v>830</v>
      </c>
      <c r="Q4815" s="147">
        <v>202</v>
      </c>
      <c r="R4815" s="147"/>
      <c r="S4815" s="147" t="s">
        <v>1620</v>
      </c>
      <c r="T4815" s="147">
        <v>0</v>
      </c>
      <c r="U4815" s="147" t="s">
        <v>1621</v>
      </c>
      <c r="V4815" s="147" t="s">
        <v>3646</v>
      </c>
    </row>
    <row r="4816" spans="16:22" x14ac:dyDescent="0.25">
      <c r="P4816" s="147" t="s">
        <v>830</v>
      </c>
      <c r="Q4816" s="147">
        <v>202</v>
      </c>
      <c r="R4816" s="147"/>
      <c r="S4816" s="147" t="s">
        <v>2363</v>
      </c>
      <c r="T4816" s="147">
        <v>0</v>
      </c>
      <c r="U4816" s="147" t="s">
        <v>2364</v>
      </c>
      <c r="V4816" s="147" t="s">
        <v>3646</v>
      </c>
    </row>
    <row r="4817" spans="16:22" x14ac:dyDescent="0.25">
      <c r="P4817" s="147" t="s">
        <v>830</v>
      </c>
      <c r="Q4817" s="147">
        <v>202</v>
      </c>
      <c r="R4817" s="147"/>
      <c r="S4817" s="147" t="s">
        <v>3695</v>
      </c>
      <c r="T4817" s="147">
        <v>0</v>
      </c>
      <c r="U4817" s="147" t="s">
        <v>3696</v>
      </c>
      <c r="V4817" s="147" t="s">
        <v>3646</v>
      </c>
    </row>
    <row r="4818" spans="16:22" x14ac:dyDescent="0.25">
      <c r="P4818" s="147" t="s">
        <v>830</v>
      </c>
      <c r="Q4818" s="147">
        <v>202</v>
      </c>
      <c r="R4818" s="147"/>
      <c r="S4818" s="147" t="s">
        <v>1622</v>
      </c>
      <c r="T4818" s="147">
        <v>0</v>
      </c>
      <c r="U4818" s="147" t="s">
        <v>1623</v>
      </c>
      <c r="V4818" s="147" t="s">
        <v>3646</v>
      </c>
    </row>
    <row r="4819" spans="16:22" x14ac:dyDescent="0.25">
      <c r="P4819" s="147" t="s">
        <v>830</v>
      </c>
      <c r="Q4819" s="147">
        <v>202</v>
      </c>
      <c r="R4819" s="147"/>
      <c r="S4819" s="147" t="s">
        <v>2893</v>
      </c>
      <c r="T4819" s="147">
        <v>0</v>
      </c>
      <c r="U4819" s="147" t="s">
        <v>2894</v>
      </c>
      <c r="V4819" s="147" t="s">
        <v>3646</v>
      </c>
    </row>
    <row r="4820" spans="16:22" x14ac:dyDescent="0.25">
      <c r="P4820" s="147" t="s">
        <v>830</v>
      </c>
      <c r="Q4820" s="147">
        <v>202</v>
      </c>
      <c r="R4820" s="147"/>
      <c r="S4820" s="147" t="s">
        <v>1626</v>
      </c>
      <c r="T4820" s="147">
        <v>0</v>
      </c>
      <c r="U4820" s="147" t="s">
        <v>1627</v>
      </c>
      <c r="V4820" s="147" t="s">
        <v>3646</v>
      </c>
    </row>
    <row r="4821" spans="16:22" x14ac:dyDescent="0.25">
      <c r="P4821" s="147" t="s">
        <v>830</v>
      </c>
      <c r="Q4821" s="147">
        <v>202</v>
      </c>
      <c r="R4821" s="147"/>
      <c r="S4821" s="147" t="s">
        <v>1628</v>
      </c>
      <c r="T4821" s="147">
        <v>0</v>
      </c>
      <c r="U4821" s="147" t="s">
        <v>1629</v>
      </c>
      <c r="V4821" s="147" t="s">
        <v>3646</v>
      </c>
    </row>
    <row r="4822" spans="16:22" x14ac:dyDescent="0.25">
      <c r="P4822" s="147" t="s">
        <v>830</v>
      </c>
      <c r="Q4822" s="147">
        <v>202</v>
      </c>
      <c r="R4822" s="147"/>
      <c r="S4822" s="147" t="s">
        <v>3697</v>
      </c>
      <c r="T4822" s="147">
        <v>0</v>
      </c>
      <c r="U4822" s="147" t="s">
        <v>3698</v>
      </c>
      <c r="V4822" s="147" t="s">
        <v>3646</v>
      </c>
    </row>
    <row r="4823" spans="16:22" x14ac:dyDescent="0.25">
      <c r="P4823" s="147" t="s">
        <v>830</v>
      </c>
      <c r="Q4823" s="147">
        <v>202</v>
      </c>
      <c r="R4823" s="147"/>
      <c r="S4823" s="147" t="s">
        <v>1636</v>
      </c>
      <c r="T4823" s="147">
        <v>0</v>
      </c>
      <c r="U4823" s="147" t="s">
        <v>1637</v>
      </c>
      <c r="V4823" s="147" t="s">
        <v>3646</v>
      </c>
    </row>
    <row r="4824" spans="16:22" x14ac:dyDescent="0.25">
      <c r="P4824" s="147" t="s">
        <v>830</v>
      </c>
      <c r="Q4824" s="147">
        <v>202</v>
      </c>
      <c r="R4824" s="147"/>
      <c r="S4824" s="147" t="s">
        <v>2367</v>
      </c>
      <c r="T4824" s="147">
        <v>0</v>
      </c>
      <c r="U4824" s="147" t="s">
        <v>2368</v>
      </c>
      <c r="V4824" s="147" t="s">
        <v>3646</v>
      </c>
    </row>
    <row r="4825" spans="16:22" x14ac:dyDescent="0.25">
      <c r="P4825" s="147" t="s">
        <v>830</v>
      </c>
      <c r="Q4825" s="147">
        <v>202</v>
      </c>
      <c r="R4825" s="147"/>
      <c r="S4825" s="147" t="s">
        <v>1638</v>
      </c>
      <c r="T4825" s="147">
        <v>0</v>
      </c>
      <c r="U4825" s="147" t="s">
        <v>1639</v>
      </c>
      <c r="V4825" s="147" t="s">
        <v>3646</v>
      </c>
    </row>
    <row r="4826" spans="16:22" x14ac:dyDescent="0.25">
      <c r="P4826" s="147" t="s">
        <v>830</v>
      </c>
      <c r="Q4826" s="147">
        <v>202</v>
      </c>
      <c r="R4826" s="147"/>
      <c r="S4826" s="147" t="s">
        <v>3699</v>
      </c>
      <c r="T4826" s="147">
        <v>0</v>
      </c>
      <c r="U4826" s="147" t="s">
        <v>3700</v>
      </c>
      <c r="V4826" s="147" t="s">
        <v>3646</v>
      </c>
    </row>
    <row r="4827" spans="16:22" x14ac:dyDescent="0.25">
      <c r="P4827" s="147" t="s">
        <v>830</v>
      </c>
      <c r="Q4827" s="147">
        <v>202</v>
      </c>
      <c r="R4827" s="147"/>
      <c r="S4827" s="147" t="s">
        <v>2664</v>
      </c>
      <c r="T4827" s="147">
        <v>0</v>
      </c>
      <c r="U4827" s="147" t="s">
        <v>2665</v>
      </c>
      <c r="V4827" s="147" t="s">
        <v>3646</v>
      </c>
    </row>
    <row r="4828" spans="16:22" x14ac:dyDescent="0.25">
      <c r="P4828" s="147" t="s">
        <v>830</v>
      </c>
      <c r="Q4828" s="147">
        <v>202</v>
      </c>
      <c r="R4828" s="147"/>
      <c r="S4828" s="147" t="s">
        <v>3194</v>
      </c>
      <c r="T4828" s="147">
        <v>0</v>
      </c>
      <c r="U4828" s="147" t="s">
        <v>3195</v>
      </c>
      <c r="V4828" s="147" t="s">
        <v>3646</v>
      </c>
    </row>
    <row r="4829" spans="16:22" x14ac:dyDescent="0.25">
      <c r="P4829" s="147" t="s">
        <v>830</v>
      </c>
      <c r="Q4829" s="147">
        <v>202</v>
      </c>
      <c r="R4829" s="147"/>
      <c r="S4829" s="147" t="s">
        <v>2666</v>
      </c>
      <c r="T4829" s="147">
        <v>0</v>
      </c>
      <c r="U4829" s="147" t="s">
        <v>2667</v>
      </c>
      <c r="V4829" s="147" t="s">
        <v>3646</v>
      </c>
    </row>
    <row r="4830" spans="16:22" x14ac:dyDescent="0.25">
      <c r="P4830" s="147" t="s">
        <v>830</v>
      </c>
      <c r="Q4830" s="147">
        <v>202</v>
      </c>
      <c r="R4830" s="147"/>
      <c r="S4830" s="147" t="s">
        <v>1644</v>
      </c>
      <c r="T4830" s="147">
        <v>0</v>
      </c>
      <c r="U4830" s="147" t="s">
        <v>1645</v>
      </c>
      <c r="V4830" s="147" t="s">
        <v>3646</v>
      </c>
    </row>
    <row r="4831" spans="16:22" x14ac:dyDescent="0.25">
      <c r="P4831" s="147" t="s">
        <v>830</v>
      </c>
      <c r="Q4831" s="147">
        <v>202</v>
      </c>
      <c r="R4831" s="147"/>
      <c r="S4831" s="147" t="s">
        <v>3701</v>
      </c>
      <c r="T4831" s="147">
        <v>0</v>
      </c>
      <c r="U4831" s="147" t="s">
        <v>3702</v>
      </c>
      <c r="V4831" s="147" t="s">
        <v>3646</v>
      </c>
    </row>
    <row r="4832" spans="16:22" x14ac:dyDescent="0.25">
      <c r="P4832" s="147" t="s">
        <v>830</v>
      </c>
      <c r="Q4832" s="147">
        <v>202</v>
      </c>
      <c r="R4832" s="147"/>
      <c r="S4832" s="147" t="s">
        <v>3368</v>
      </c>
      <c r="T4832" s="147">
        <v>0</v>
      </c>
      <c r="U4832" s="147" t="s">
        <v>3369</v>
      </c>
      <c r="V4832" s="147" t="s">
        <v>3646</v>
      </c>
    </row>
    <row r="4833" spans="16:22" x14ac:dyDescent="0.25">
      <c r="P4833" s="147" t="s">
        <v>830</v>
      </c>
      <c r="Q4833" s="147">
        <v>202</v>
      </c>
      <c r="R4833" s="147"/>
      <c r="S4833" s="147" t="s">
        <v>1646</v>
      </c>
      <c r="T4833" s="147">
        <v>0</v>
      </c>
      <c r="U4833" s="147" t="s">
        <v>1647</v>
      </c>
      <c r="V4833" s="147" t="s">
        <v>3646</v>
      </c>
    </row>
    <row r="4834" spans="16:22" x14ac:dyDescent="0.25">
      <c r="P4834" s="147" t="s">
        <v>830</v>
      </c>
      <c r="Q4834" s="147">
        <v>202</v>
      </c>
      <c r="R4834" s="147"/>
      <c r="S4834" s="147" t="s">
        <v>3703</v>
      </c>
      <c r="T4834" s="147">
        <v>0</v>
      </c>
      <c r="U4834" s="147" t="s">
        <v>3704</v>
      </c>
      <c r="V4834" s="147" t="s">
        <v>3646</v>
      </c>
    </row>
    <row r="4835" spans="16:22" x14ac:dyDescent="0.25">
      <c r="P4835" s="147" t="s">
        <v>830</v>
      </c>
      <c r="Q4835" s="147">
        <v>202</v>
      </c>
      <c r="R4835" s="147"/>
      <c r="S4835" s="147" t="s">
        <v>1652</v>
      </c>
      <c r="T4835" s="147">
        <v>0</v>
      </c>
      <c r="U4835" s="147" t="s">
        <v>1653</v>
      </c>
      <c r="V4835" s="147" t="s">
        <v>3646</v>
      </c>
    </row>
    <row r="4836" spans="16:22" x14ac:dyDescent="0.25">
      <c r="P4836" s="147" t="s">
        <v>830</v>
      </c>
      <c r="Q4836" s="147">
        <v>202</v>
      </c>
      <c r="R4836" s="147"/>
      <c r="S4836" s="147" t="s">
        <v>1654</v>
      </c>
      <c r="T4836" s="147">
        <v>0</v>
      </c>
      <c r="U4836" s="147" t="s">
        <v>1655</v>
      </c>
      <c r="V4836" s="147" t="s">
        <v>3646</v>
      </c>
    </row>
    <row r="4837" spans="16:22" x14ac:dyDescent="0.25">
      <c r="P4837" s="147" t="s">
        <v>830</v>
      </c>
      <c r="Q4837" s="147">
        <v>202</v>
      </c>
      <c r="R4837" s="147"/>
      <c r="S4837" s="147" t="s">
        <v>1658</v>
      </c>
      <c r="T4837" s="147">
        <v>0</v>
      </c>
      <c r="U4837" s="147" t="s">
        <v>1659</v>
      </c>
      <c r="V4837" s="147" t="s">
        <v>3646</v>
      </c>
    </row>
    <row r="4838" spans="16:22" x14ac:dyDescent="0.25">
      <c r="P4838" s="147" t="s">
        <v>830</v>
      </c>
      <c r="Q4838" s="147">
        <v>202</v>
      </c>
      <c r="R4838" s="147"/>
      <c r="S4838" s="147" t="s">
        <v>3554</v>
      </c>
      <c r="T4838" s="147">
        <v>0</v>
      </c>
      <c r="U4838" s="147" t="s">
        <v>3555</v>
      </c>
      <c r="V4838" s="147" t="s">
        <v>3646</v>
      </c>
    </row>
    <row r="4839" spans="16:22" x14ac:dyDescent="0.25">
      <c r="P4839" s="147" t="s">
        <v>830</v>
      </c>
      <c r="Q4839" s="147">
        <v>202</v>
      </c>
      <c r="R4839" s="147"/>
      <c r="S4839" s="147" t="s">
        <v>2371</v>
      </c>
      <c r="T4839" s="147">
        <v>0</v>
      </c>
      <c r="U4839" s="147" t="s">
        <v>2372</v>
      </c>
      <c r="V4839" s="147" t="s">
        <v>3646</v>
      </c>
    </row>
    <row r="4840" spans="16:22" x14ac:dyDescent="0.25">
      <c r="P4840" s="147" t="s">
        <v>830</v>
      </c>
      <c r="Q4840" s="147">
        <v>202</v>
      </c>
      <c r="R4840" s="147"/>
      <c r="S4840" s="147" t="s">
        <v>2895</v>
      </c>
      <c r="T4840" s="147">
        <v>0</v>
      </c>
      <c r="U4840" s="147" t="s">
        <v>2896</v>
      </c>
      <c r="V4840" s="147" t="s">
        <v>3646</v>
      </c>
    </row>
    <row r="4841" spans="16:22" x14ac:dyDescent="0.25">
      <c r="P4841" s="147" t="s">
        <v>830</v>
      </c>
      <c r="Q4841" s="147">
        <v>202</v>
      </c>
      <c r="R4841" s="147"/>
      <c r="S4841" s="147" t="s">
        <v>3198</v>
      </c>
      <c r="T4841" s="147">
        <v>0</v>
      </c>
      <c r="U4841" s="147" t="s">
        <v>3199</v>
      </c>
      <c r="V4841" s="147" t="s">
        <v>3646</v>
      </c>
    </row>
    <row r="4842" spans="16:22" x14ac:dyDescent="0.25">
      <c r="P4842" s="147" t="s">
        <v>830</v>
      </c>
      <c r="Q4842" s="147">
        <v>202</v>
      </c>
      <c r="R4842" s="147"/>
      <c r="S4842" s="147" t="s">
        <v>3705</v>
      </c>
      <c r="T4842" s="147">
        <v>0</v>
      </c>
      <c r="U4842" s="147" t="s">
        <v>3706</v>
      </c>
      <c r="V4842" s="147" t="s">
        <v>3646</v>
      </c>
    </row>
    <row r="4843" spans="16:22" x14ac:dyDescent="0.25">
      <c r="P4843" s="147" t="s">
        <v>830</v>
      </c>
      <c r="Q4843" s="147">
        <v>202</v>
      </c>
      <c r="R4843" s="147"/>
      <c r="S4843" s="147" t="s">
        <v>1666</v>
      </c>
      <c r="T4843" s="147">
        <v>0</v>
      </c>
      <c r="U4843" s="147" t="s">
        <v>1667</v>
      </c>
      <c r="V4843" s="147" t="s">
        <v>3646</v>
      </c>
    </row>
    <row r="4844" spans="16:22" x14ac:dyDescent="0.25">
      <c r="P4844" s="147" t="s">
        <v>830</v>
      </c>
      <c r="Q4844" s="147">
        <v>202</v>
      </c>
      <c r="R4844" s="147"/>
      <c r="S4844" s="147" t="s">
        <v>1670</v>
      </c>
      <c r="T4844" s="147">
        <v>0</v>
      </c>
      <c r="U4844" s="147" t="s">
        <v>1671</v>
      </c>
      <c r="V4844" s="147" t="s">
        <v>3646</v>
      </c>
    </row>
    <row r="4845" spans="16:22" x14ac:dyDescent="0.25">
      <c r="P4845" s="147" t="s">
        <v>830</v>
      </c>
      <c r="Q4845" s="147">
        <v>202</v>
      </c>
      <c r="R4845" s="147"/>
      <c r="S4845" s="147" t="s">
        <v>3707</v>
      </c>
      <c r="T4845" s="147">
        <v>0</v>
      </c>
      <c r="U4845" s="147" t="s">
        <v>3708</v>
      </c>
      <c r="V4845" s="147" t="s">
        <v>3646</v>
      </c>
    </row>
    <row r="4846" spans="16:22" x14ac:dyDescent="0.25">
      <c r="P4846" s="147" t="s">
        <v>830</v>
      </c>
      <c r="Q4846" s="147">
        <v>202</v>
      </c>
      <c r="R4846" s="147"/>
      <c r="S4846" s="147" t="s">
        <v>2668</v>
      </c>
      <c r="T4846" s="147">
        <v>0</v>
      </c>
      <c r="U4846" s="147" t="s">
        <v>2669</v>
      </c>
      <c r="V4846" s="147" t="s">
        <v>3646</v>
      </c>
    </row>
    <row r="4847" spans="16:22" x14ac:dyDescent="0.25">
      <c r="P4847" s="147" t="s">
        <v>830</v>
      </c>
      <c r="Q4847" s="147">
        <v>202</v>
      </c>
      <c r="R4847" s="147"/>
      <c r="S4847" s="147" t="s">
        <v>3709</v>
      </c>
      <c r="T4847" s="147">
        <v>0</v>
      </c>
      <c r="U4847" s="147" t="s">
        <v>3710</v>
      </c>
      <c r="V4847" s="147" t="s">
        <v>3646</v>
      </c>
    </row>
    <row r="4848" spans="16:22" x14ac:dyDescent="0.25">
      <c r="P4848" s="147" t="s">
        <v>830</v>
      </c>
      <c r="Q4848" s="147">
        <v>202</v>
      </c>
      <c r="R4848" s="147"/>
      <c r="S4848" s="147" t="s">
        <v>2670</v>
      </c>
      <c r="T4848" s="147">
        <v>0</v>
      </c>
      <c r="U4848" s="147" t="s">
        <v>2671</v>
      </c>
      <c r="V4848" s="147" t="s">
        <v>3646</v>
      </c>
    </row>
    <row r="4849" spans="16:22" x14ac:dyDescent="0.25">
      <c r="P4849" s="147" t="s">
        <v>830</v>
      </c>
      <c r="Q4849" s="147">
        <v>202</v>
      </c>
      <c r="R4849" s="147"/>
      <c r="S4849" s="147" t="s">
        <v>1678</v>
      </c>
      <c r="T4849" s="147">
        <v>0</v>
      </c>
      <c r="U4849" s="147" t="s">
        <v>1679</v>
      </c>
      <c r="V4849" s="147" t="s">
        <v>3646</v>
      </c>
    </row>
    <row r="4850" spans="16:22" x14ac:dyDescent="0.25">
      <c r="P4850" s="147" t="s">
        <v>830</v>
      </c>
      <c r="Q4850" s="147">
        <v>202</v>
      </c>
      <c r="R4850" s="147"/>
      <c r="S4850" s="147" t="s">
        <v>1682</v>
      </c>
      <c r="T4850" s="147">
        <v>0</v>
      </c>
      <c r="U4850" s="147" t="s">
        <v>1683</v>
      </c>
      <c r="V4850" s="147" t="s">
        <v>3646</v>
      </c>
    </row>
    <row r="4851" spans="16:22" x14ac:dyDescent="0.25">
      <c r="P4851" s="147" t="s">
        <v>830</v>
      </c>
      <c r="Q4851" s="147">
        <v>202</v>
      </c>
      <c r="R4851" s="147"/>
      <c r="S4851" s="147" t="s">
        <v>2377</v>
      </c>
      <c r="T4851" s="147">
        <v>0</v>
      </c>
      <c r="U4851" s="147" t="s">
        <v>2378</v>
      </c>
      <c r="V4851" s="147" t="s">
        <v>3646</v>
      </c>
    </row>
    <row r="4852" spans="16:22" x14ac:dyDescent="0.25">
      <c r="P4852" s="147" t="s">
        <v>830</v>
      </c>
      <c r="Q4852" s="147">
        <v>202</v>
      </c>
      <c r="R4852" s="147"/>
      <c r="S4852" s="147" t="s">
        <v>1698</v>
      </c>
      <c r="T4852" s="147">
        <v>0</v>
      </c>
      <c r="U4852" s="147" t="s">
        <v>1699</v>
      </c>
      <c r="V4852" s="147" t="s">
        <v>3646</v>
      </c>
    </row>
    <row r="4853" spans="16:22" x14ac:dyDescent="0.25">
      <c r="P4853" s="147" t="s">
        <v>830</v>
      </c>
      <c r="Q4853" s="147">
        <v>202</v>
      </c>
      <c r="R4853" s="147"/>
      <c r="S4853" s="147" t="s">
        <v>1700</v>
      </c>
      <c r="T4853" s="147">
        <v>0</v>
      </c>
      <c r="U4853" s="147" t="s">
        <v>1701</v>
      </c>
      <c r="V4853" s="147" t="s">
        <v>3646</v>
      </c>
    </row>
    <row r="4854" spans="16:22" x14ac:dyDescent="0.25">
      <c r="P4854" s="147" t="s">
        <v>830</v>
      </c>
      <c r="Q4854" s="147">
        <v>202</v>
      </c>
      <c r="R4854" s="147"/>
      <c r="S4854" s="147" t="s">
        <v>3711</v>
      </c>
      <c r="T4854" s="147">
        <v>0</v>
      </c>
      <c r="U4854" s="147" t="s">
        <v>3712</v>
      </c>
      <c r="V4854" s="147" t="s">
        <v>3646</v>
      </c>
    </row>
    <row r="4855" spans="16:22" x14ac:dyDescent="0.25">
      <c r="P4855" s="147" t="s">
        <v>830</v>
      </c>
      <c r="Q4855" s="147">
        <v>202</v>
      </c>
      <c r="R4855" s="147"/>
      <c r="S4855" s="147" t="s">
        <v>2379</v>
      </c>
      <c r="T4855" s="147">
        <v>0</v>
      </c>
      <c r="U4855" s="147" t="s">
        <v>2380</v>
      </c>
      <c r="V4855" s="147" t="s">
        <v>3646</v>
      </c>
    </row>
    <row r="4856" spans="16:22" x14ac:dyDescent="0.25">
      <c r="P4856" s="147" t="s">
        <v>830</v>
      </c>
      <c r="Q4856" s="147">
        <v>202</v>
      </c>
      <c r="R4856" s="147"/>
      <c r="S4856" s="147" t="s">
        <v>1706</v>
      </c>
      <c r="T4856" s="147">
        <v>0</v>
      </c>
      <c r="U4856" s="147" t="s">
        <v>1707</v>
      </c>
      <c r="V4856" s="147" t="s">
        <v>3646</v>
      </c>
    </row>
    <row r="4857" spans="16:22" x14ac:dyDescent="0.25">
      <c r="P4857" s="147" t="s">
        <v>830</v>
      </c>
      <c r="Q4857" s="147">
        <v>202</v>
      </c>
      <c r="R4857" s="147"/>
      <c r="S4857" s="147" t="s">
        <v>1710</v>
      </c>
      <c r="T4857" s="147">
        <v>0</v>
      </c>
      <c r="U4857" s="147" t="s">
        <v>1711</v>
      </c>
      <c r="V4857" s="147" t="s">
        <v>3646</v>
      </c>
    </row>
    <row r="4858" spans="16:22" x14ac:dyDescent="0.25">
      <c r="P4858" s="147" t="s">
        <v>830</v>
      </c>
      <c r="Q4858" s="147">
        <v>202</v>
      </c>
      <c r="R4858" s="147"/>
      <c r="S4858" s="147" t="s">
        <v>1712</v>
      </c>
      <c r="T4858" s="147">
        <v>0</v>
      </c>
      <c r="U4858" s="147" t="s">
        <v>1713</v>
      </c>
      <c r="V4858" s="147" t="s">
        <v>3646</v>
      </c>
    </row>
    <row r="4859" spans="16:22" x14ac:dyDescent="0.25">
      <c r="P4859" s="147" t="s">
        <v>830</v>
      </c>
      <c r="Q4859" s="147">
        <v>202</v>
      </c>
      <c r="R4859" s="147"/>
      <c r="S4859" s="147" t="s">
        <v>3713</v>
      </c>
      <c r="T4859" s="147">
        <v>0</v>
      </c>
      <c r="U4859" s="147" t="s">
        <v>3714</v>
      </c>
      <c r="V4859" s="147" t="s">
        <v>3646</v>
      </c>
    </row>
    <row r="4860" spans="16:22" x14ac:dyDescent="0.25">
      <c r="P4860" s="147" t="s">
        <v>830</v>
      </c>
      <c r="Q4860" s="147">
        <v>202</v>
      </c>
      <c r="R4860" s="147"/>
      <c r="S4860" s="147" t="s">
        <v>3202</v>
      </c>
      <c r="T4860" s="147">
        <v>0</v>
      </c>
      <c r="U4860" s="147" t="s">
        <v>3203</v>
      </c>
      <c r="V4860" s="147" t="s">
        <v>3646</v>
      </c>
    </row>
    <row r="4861" spans="16:22" x14ac:dyDescent="0.25">
      <c r="P4861" s="147" t="s">
        <v>830</v>
      </c>
      <c r="Q4861" s="147">
        <v>202</v>
      </c>
      <c r="R4861" s="147"/>
      <c r="S4861" s="147" t="s">
        <v>1718</v>
      </c>
      <c r="T4861" s="147">
        <v>0</v>
      </c>
      <c r="U4861" s="147" t="s">
        <v>1719</v>
      </c>
      <c r="V4861" s="147" t="s">
        <v>3646</v>
      </c>
    </row>
    <row r="4862" spans="16:22" x14ac:dyDescent="0.25">
      <c r="P4862" s="147" t="s">
        <v>830</v>
      </c>
      <c r="Q4862" s="147">
        <v>202</v>
      </c>
      <c r="R4862" s="147"/>
      <c r="S4862" s="147" t="s">
        <v>1720</v>
      </c>
      <c r="T4862" s="147">
        <v>0</v>
      </c>
      <c r="U4862" s="147" t="s">
        <v>1721</v>
      </c>
      <c r="V4862" s="147" t="s">
        <v>3646</v>
      </c>
    </row>
    <row r="4863" spans="16:22" x14ac:dyDescent="0.25">
      <c r="P4863" s="147" t="s">
        <v>830</v>
      </c>
      <c r="Q4863" s="147">
        <v>202</v>
      </c>
      <c r="R4863" s="147"/>
      <c r="S4863" s="147" t="s">
        <v>1722</v>
      </c>
      <c r="T4863" s="147">
        <v>0</v>
      </c>
      <c r="U4863" s="147" t="s">
        <v>1723</v>
      </c>
      <c r="V4863" s="147" t="s">
        <v>3646</v>
      </c>
    </row>
    <row r="4864" spans="16:22" x14ac:dyDescent="0.25">
      <c r="P4864" s="147" t="s">
        <v>830</v>
      </c>
      <c r="Q4864" s="147">
        <v>202</v>
      </c>
      <c r="R4864" s="147"/>
      <c r="S4864" s="147" t="s">
        <v>3715</v>
      </c>
      <c r="T4864" s="147">
        <v>0</v>
      </c>
      <c r="U4864" s="147" t="s">
        <v>3716</v>
      </c>
      <c r="V4864" s="147" t="s">
        <v>3646</v>
      </c>
    </row>
    <row r="4865" spans="16:22" x14ac:dyDescent="0.25">
      <c r="P4865" s="147" t="s">
        <v>830</v>
      </c>
      <c r="Q4865" s="147">
        <v>202</v>
      </c>
      <c r="R4865" s="147"/>
      <c r="S4865" s="147" t="s">
        <v>1724</v>
      </c>
      <c r="T4865" s="147">
        <v>0</v>
      </c>
      <c r="U4865" s="147" t="s">
        <v>1725</v>
      </c>
      <c r="V4865" s="147" t="s">
        <v>3646</v>
      </c>
    </row>
    <row r="4866" spans="16:22" x14ac:dyDescent="0.25">
      <c r="P4866" s="147" t="s">
        <v>830</v>
      </c>
      <c r="Q4866" s="147">
        <v>202</v>
      </c>
      <c r="R4866" s="147"/>
      <c r="S4866" s="147" t="s">
        <v>1726</v>
      </c>
      <c r="T4866" s="147">
        <v>0</v>
      </c>
      <c r="U4866" s="147" t="s">
        <v>1727</v>
      </c>
      <c r="V4866" s="147" t="s">
        <v>3646</v>
      </c>
    </row>
    <row r="4867" spans="16:22" x14ac:dyDescent="0.25">
      <c r="P4867" s="147" t="s">
        <v>830</v>
      </c>
      <c r="Q4867" s="147">
        <v>202</v>
      </c>
      <c r="R4867" s="147"/>
      <c r="S4867" s="147" t="s">
        <v>1728</v>
      </c>
      <c r="T4867" s="147">
        <v>0</v>
      </c>
      <c r="U4867" s="147" t="s">
        <v>1729</v>
      </c>
      <c r="V4867" s="147" t="s">
        <v>3646</v>
      </c>
    </row>
    <row r="4868" spans="16:22" x14ac:dyDescent="0.25">
      <c r="P4868" s="147" t="s">
        <v>830</v>
      </c>
      <c r="Q4868" s="147">
        <v>202</v>
      </c>
      <c r="R4868" s="147"/>
      <c r="S4868" s="147" t="s">
        <v>2688</v>
      </c>
      <c r="T4868" s="147">
        <v>0</v>
      </c>
      <c r="U4868" s="147" t="s">
        <v>2689</v>
      </c>
      <c r="V4868" s="147" t="s">
        <v>3646</v>
      </c>
    </row>
    <row r="4869" spans="16:22" x14ac:dyDescent="0.25">
      <c r="P4869" s="147" t="s">
        <v>830</v>
      </c>
      <c r="Q4869" s="147">
        <v>202</v>
      </c>
      <c r="R4869" s="147"/>
      <c r="S4869" s="147" t="s">
        <v>2903</v>
      </c>
      <c r="T4869" s="147">
        <v>0</v>
      </c>
      <c r="U4869" s="147" t="s">
        <v>2904</v>
      </c>
      <c r="V4869" s="147" t="s">
        <v>3646</v>
      </c>
    </row>
    <row r="4870" spans="16:22" x14ac:dyDescent="0.25">
      <c r="P4870" s="147" t="s">
        <v>830</v>
      </c>
      <c r="Q4870" s="147">
        <v>202</v>
      </c>
      <c r="R4870" s="147"/>
      <c r="S4870" s="147" t="s">
        <v>1730</v>
      </c>
      <c r="T4870" s="147">
        <v>0</v>
      </c>
      <c r="U4870" s="147" t="s">
        <v>1731</v>
      </c>
      <c r="V4870" s="147" t="s">
        <v>3646</v>
      </c>
    </row>
    <row r="4871" spans="16:22" x14ac:dyDescent="0.25">
      <c r="P4871" s="147" t="s">
        <v>830</v>
      </c>
      <c r="Q4871" s="147">
        <v>202</v>
      </c>
      <c r="R4871" s="147"/>
      <c r="S4871" s="147" t="s">
        <v>3370</v>
      </c>
      <c r="T4871" s="147">
        <v>0</v>
      </c>
      <c r="U4871" s="147" t="s">
        <v>3371</v>
      </c>
      <c r="V4871" s="147" t="s">
        <v>3646</v>
      </c>
    </row>
    <row r="4872" spans="16:22" x14ac:dyDescent="0.25">
      <c r="P4872" s="147" t="s">
        <v>830</v>
      </c>
      <c r="Q4872" s="147">
        <v>202</v>
      </c>
      <c r="R4872" s="147"/>
      <c r="S4872" s="147" t="s">
        <v>1732</v>
      </c>
      <c r="T4872" s="147">
        <v>0</v>
      </c>
      <c r="U4872" s="147" t="s">
        <v>1733</v>
      </c>
      <c r="V4872" s="147" t="s">
        <v>3646</v>
      </c>
    </row>
    <row r="4873" spans="16:22" x14ac:dyDescent="0.25">
      <c r="P4873" s="147" t="s">
        <v>830</v>
      </c>
      <c r="Q4873" s="147">
        <v>202</v>
      </c>
      <c r="R4873" s="147"/>
      <c r="S4873" s="147" t="s">
        <v>1734</v>
      </c>
      <c r="T4873" s="147">
        <v>0</v>
      </c>
      <c r="U4873" s="147" t="s">
        <v>1735</v>
      </c>
      <c r="V4873" s="147" t="s">
        <v>3646</v>
      </c>
    </row>
    <row r="4874" spans="16:22" x14ac:dyDescent="0.25">
      <c r="P4874" s="147" t="s">
        <v>830</v>
      </c>
      <c r="Q4874" s="147">
        <v>202</v>
      </c>
      <c r="R4874" s="147"/>
      <c r="S4874" s="147" t="s">
        <v>3717</v>
      </c>
      <c r="T4874" s="147">
        <v>0</v>
      </c>
      <c r="U4874" s="147" t="s">
        <v>3718</v>
      </c>
      <c r="V4874" s="147" t="s">
        <v>3646</v>
      </c>
    </row>
    <row r="4875" spans="16:22" x14ac:dyDescent="0.25">
      <c r="P4875" s="147" t="s">
        <v>830</v>
      </c>
      <c r="Q4875" s="147">
        <v>202</v>
      </c>
      <c r="R4875" s="147"/>
      <c r="S4875" s="147" t="s">
        <v>3719</v>
      </c>
      <c r="T4875" s="147">
        <v>0</v>
      </c>
      <c r="U4875" s="147" t="s">
        <v>3720</v>
      </c>
      <c r="V4875" s="147" t="s">
        <v>3646</v>
      </c>
    </row>
    <row r="4876" spans="16:22" x14ac:dyDescent="0.25">
      <c r="P4876" s="147" t="s">
        <v>830</v>
      </c>
      <c r="Q4876" s="147">
        <v>202</v>
      </c>
      <c r="R4876" s="147"/>
      <c r="S4876" s="147" t="s">
        <v>1736</v>
      </c>
      <c r="T4876" s="147">
        <v>0</v>
      </c>
      <c r="U4876" s="147" t="s">
        <v>1737</v>
      </c>
      <c r="V4876" s="147" t="s">
        <v>3646</v>
      </c>
    </row>
    <row r="4877" spans="16:22" x14ac:dyDescent="0.25">
      <c r="P4877" s="147" t="s">
        <v>830</v>
      </c>
      <c r="Q4877" s="147">
        <v>202</v>
      </c>
      <c r="R4877" s="147"/>
      <c r="S4877" s="147" t="s">
        <v>3721</v>
      </c>
      <c r="T4877" s="147">
        <v>0</v>
      </c>
      <c r="U4877" s="147" t="s">
        <v>3722</v>
      </c>
      <c r="V4877" s="147" t="s">
        <v>3646</v>
      </c>
    </row>
    <row r="4878" spans="16:22" x14ac:dyDescent="0.25">
      <c r="P4878" s="147" t="s">
        <v>830</v>
      </c>
      <c r="Q4878" s="147">
        <v>202</v>
      </c>
      <c r="R4878" s="147"/>
      <c r="S4878" s="147" t="s">
        <v>3210</v>
      </c>
      <c r="T4878" s="147">
        <v>0</v>
      </c>
      <c r="U4878" s="147" t="s">
        <v>3211</v>
      </c>
      <c r="V4878" s="147" t="s">
        <v>3646</v>
      </c>
    </row>
    <row r="4879" spans="16:22" x14ac:dyDescent="0.25">
      <c r="P4879" s="147" t="s">
        <v>830</v>
      </c>
      <c r="Q4879" s="147">
        <v>202</v>
      </c>
      <c r="R4879" s="147"/>
      <c r="S4879" s="147" t="s">
        <v>3212</v>
      </c>
      <c r="T4879" s="147">
        <v>0</v>
      </c>
      <c r="U4879" s="147" t="s">
        <v>3213</v>
      </c>
      <c r="V4879" s="147" t="s">
        <v>3646</v>
      </c>
    </row>
    <row r="4880" spans="16:22" x14ac:dyDescent="0.25">
      <c r="P4880" s="147" t="s">
        <v>830</v>
      </c>
      <c r="Q4880" s="147">
        <v>202</v>
      </c>
      <c r="R4880" s="147"/>
      <c r="S4880" s="147" t="s">
        <v>1740</v>
      </c>
      <c r="T4880" s="147">
        <v>0</v>
      </c>
      <c r="U4880" s="147" t="s">
        <v>1741</v>
      </c>
      <c r="V4880" s="147" t="s">
        <v>3646</v>
      </c>
    </row>
    <row r="4881" spans="16:22" x14ac:dyDescent="0.25">
      <c r="P4881" s="147" t="s">
        <v>830</v>
      </c>
      <c r="Q4881" s="147">
        <v>202</v>
      </c>
      <c r="R4881" s="147"/>
      <c r="S4881" s="147" t="s">
        <v>3723</v>
      </c>
      <c r="T4881" s="147">
        <v>0</v>
      </c>
      <c r="U4881" s="147" t="s">
        <v>3724</v>
      </c>
      <c r="V4881" s="147" t="s">
        <v>3646</v>
      </c>
    </row>
    <row r="4882" spans="16:22" x14ac:dyDescent="0.25">
      <c r="P4882" s="147" t="s">
        <v>830</v>
      </c>
      <c r="Q4882" s="147">
        <v>202</v>
      </c>
      <c r="R4882" s="147"/>
      <c r="S4882" s="147" t="s">
        <v>1742</v>
      </c>
      <c r="T4882" s="147">
        <v>0</v>
      </c>
      <c r="U4882" s="147" t="s">
        <v>1743</v>
      </c>
      <c r="V4882" s="147" t="s">
        <v>3646</v>
      </c>
    </row>
    <row r="4883" spans="16:22" x14ac:dyDescent="0.25">
      <c r="P4883" s="147" t="s">
        <v>830</v>
      </c>
      <c r="Q4883" s="147">
        <v>202</v>
      </c>
      <c r="R4883" s="147"/>
      <c r="S4883" s="147" t="s">
        <v>3725</v>
      </c>
      <c r="T4883" s="147">
        <v>0</v>
      </c>
      <c r="U4883" s="147" t="s">
        <v>3726</v>
      </c>
      <c r="V4883" s="147" t="s">
        <v>3646</v>
      </c>
    </row>
    <row r="4884" spans="16:22" x14ac:dyDescent="0.25">
      <c r="P4884" s="147" t="s">
        <v>830</v>
      </c>
      <c r="Q4884" s="147">
        <v>202</v>
      </c>
      <c r="R4884" s="147"/>
      <c r="S4884" s="147" t="s">
        <v>2395</v>
      </c>
      <c r="T4884" s="147">
        <v>0</v>
      </c>
      <c r="U4884" s="147" t="s">
        <v>2396</v>
      </c>
      <c r="V4884" s="147" t="s">
        <v>3646</v>
      </c>
    </row>
    <row r="4885" spans="16:22" x14ac:dyDescent="0.25">
      <c r="P4885" s="147" t="s">
        <v>830</v>
      </c>
      <c r="Q4885" s="147">
        <v>202</v>
      </c>
      <c r="R4885" s="147"/>
      <c r="S4885" s="147" t="s">
        <v>3727</v>
      </c>
      <c r="T4885" s="147">
        <v>0</v>
      </c>
      <c r="U4885" s="147" t="s">
        <v>3728</v>
      </c>
      <c r="V4885" s="147" t="s">
        <v>3646</v>
      </c>
    </row>
    <row r="4886" spans="16:22" x14ac:dyDescent="0.25">
      <c r="P4886" s="147" t="s">
        <v>830</v>
      </c>
      <c r="Q4886" s="147">
        <v>202</v>
      </c>
      <c r="R4886" s="147"/>
      <c r="S4886" s="147" t="s">
        <v>2909</v>
      </c>
      <c r="T4886" s="147">
        <v>0</v>
      </c>
      <c r="U4886" s="147" t="s">
        <v>2910</v>
      </c>
      <c r="V4886" s="147" t="s">
        <v>3646</v>
      </c>
    </row>
    <row r="4887" spans="16:22" x14ac:dyDescent="0.25">
      <c r="P4887" s="147" t="s">
        <v>830</v>
      </c>
      <c r="Q4887" s="147">
        <v>202</v>
      </c>
      <c r="R4887" s="147"/>
      <c r="S4887" s="147" t="s">
        <v>2911</v>
      </c>
      <c r="T4887" s="147">
        <v>0</v>
      </c>
      <c r="U4887" s="147" t="s">
        <v>2912</v>
      </c>
      <c r="V4887" s="147" t="s">
        <v>3646</v>
      </c>
    </row>
    <row r="4888" spans="16:22" x14ac:dyDescent="0.25">
      <c r="P4888" s="147" t="s">
        <v>830</v>
      </c>
      <c r="Q4888" s="147">
        <v>202</v>
      </c>
      <c r="R4888" s="147"/>
      <c r="S4888" s="147" t="s">
        <v>3729</v>
      </c>
      <c r="T4888" s="147">
        <v>0</v>
      </c>
      <c r="U4888" s="147" t="s">
        <v>3730</v>
      </c>
      <c r="V4888" s="147" t="s">
        <v>3646</v>
      </c>
    </row>
    <row r="4889" spans="16:22" x14ac:dyDescent="0.25">
      <c r="P4889" s="147" t="s">
        <v>830</v>
      </c>
      <c r="Q4889" s="147">
        <v>202</v>
      </c>
      <c r="R4889" s="147"/>
      <c r="S4889" s="147" t="s">
        <v>2397</v>
      </c>
      <c r="T4889" s="147">
        <v>0</v>
      </c>
      <c r="U4889" s="147" t="s">
        <v>2398</v>
      </c>
      <c r="V4889" s="147" t="s">
        <v>3646</v>
      </c>
    </row>
    <row r="4890" spans="16:22" x14ac:dyDescent="0.25">
      <c r="P4890" s="147" t="s">
        <v>830</v>
      </c>
      <c r="Q4890" s="147">
        <v>202</v>
      </c>
      <c r="R4890" s="147"/>
      <c r="S4890" s="147" t="s">
        <v>1744</v>
      </c>
      <c r="T4890" s="147">
        <v>0</v>
      </c>
      <c r="U4890" s="147" t="s">
        <v>1745</v>
      </c>
      <c r="V4890" s="147" t="s">
        <v>3646</v>
      </c>
    </row>
    <row r="4891" spans="16:22" x14ac:dyDescent="0.25">
      <c r="P4891" s="147" t="s">
        <v>830</v>
      </c>
      <c r="Q4891" s="147">
        <v>202</v>
      </c>
      <c r="R4891" s="147"/>
      <c r="S4891" s="147" t="s">
        <v>3731</v>
      </c>
      <c r="T4891" s="147">
        <v>0</v>
      </c>
      <c r="U4891" s="147" t="s">
        <v>3732</v>
      </c>
      <c r="V4891" s="147" t="s">
        <v>3646</v>
      </c>
    </row>
    <row r="4892" spans="16:22" x14ac:dyDescent="0.25">
      <c r="P4892" s="147" t="s">
        <v>830</v>
      </c>
      <c r="Q4892" s="147">
        <v>202</v>
      </c>
      <c r="R4892" s="147"/>
      <c r="S4892" s="147" t="s">
        <v>3214</v>
      </c>
      <c r="T4892" s="147">
        <v>0</v>
      </c>
      <c r="U4892" s="147" t="s">
        <v>3215</v>
      </c>
      <c r="V4892" s="147" t="s">
        <v>3646</v>
      </c>
    </row>
    <row r="4893" spans="16:22" x14ac:dyDescent="0.25">
      <c r="P4893" s="147" t="s">
        <v>830</v>
      </c>
      <c r="Q4893" s="147">
        <v>202</v>
      </c>
      <c r="R4893" s="147"/>
      <c r="S4893" s="147" t="s">
        <v>2913</v>
      </c>
      <c r="T4893" s="147">
        <v>0</v>
      </c>
      <c r="U4893" s="147" t="s">
        <v>2914</v>
      </c>
      <c r="V4893" s="147" t="s">
        <v>3646</v>
      </c>
    </row>
    <row r="4894" spans="16:22" x14ac:dyDescent="0.25">
      <c r="P4894" s="147" t="s">
        <v>830</v>
      </c>
      <c r="Q4894" s="147">
        <v>202</v>
      </c>
      <c r="R4894" s="147"/>
      <c r="S4894" s="147" t="s">
        <v>2915</v>
      </c>
      <c r="T4894" s="147">
        <v>0</v>
      </c>
      <c r="U4894" s="147" t="s">
        <v>2916</v>
      </c>
      <c r="V4894" s="147" t="s">
        <v>3646</v>
      </c>
    </row>
    <row r="4895" spans="16:22" x14ac:dyDescent="0.25">
      <c r="P4895" s="147" t="s">
        <v>830</v>
      </c>
      <c r="Q4895" s="147">
        <v>202</v>
      </c>
      <c r="R4895" s="147"/>
      <c r="S4895" s="147" t="s">
        <v>3560</v>
      </c>
      <c r="T4895" s="147">
        <v>0</v>
      </c>
      <c r="U4895" s="147" t="s">
        <v>3561</v>
      </c>
      <c r="V4895" s="147" t="s">
        <v>3646</v>
      </c>
    </row>
    <row r="4896" spans="16:22" x14ac:dyDescent="0.25">
      <c r="P4896" s="147" t="s">
        <v>830</v>
      </c>
      <c r="Q4896" s="147">
        <v>202</v>
      </c>
      <c r="R4896" s="147"/>
      <c r="S4896" s="147" t="s">
        <v>3562</v>
      </c>
      <c r="T4896" s="147">
        <v>0</v>
      </c>
      <c r="U4896" s="147" t="s">
        <v>3563</v>
      </c>
      <c r="V4896" s="147" t="s">
        <v>3646</v>
      </c>
    </row>
    <row r="4897" spans="16:22" x14ac:dyDescent="0.25">
      <c r="P4897" s="147" t="s">
        <v>830</v>
      </c>
      <c r="Q4897" s="147">
        <v>202</v>
      </c>
      <c r="R4897" s="147"/>
      <c r="S4897" s="147" t="s">
        <v>2694</v>
      </c>
      <c r="T4897" s="147">
        <v>0</v>
      </c>
      <c r="U4897" s="147" t="s">
        <v>2695</v>
      </c>
      <c r="V4897" s="147" t="s">
        <v>3646</v>
      </c>
    </row>
    <row r="4898" spans="16:22" x14ac:dyDescent="0.25">
      <c r="P4898" s="147" t="s">
        <v>830</v>
      </c>
      <c r="Q4898" s="147">
        <v>202</v>
      </c>
      <c r="R4898" s="147"/>
      <c r="S4898" s="147" t="s">
        <v>2399</v>
      </c>
      <c r="T4898" s="147">
        <v>0</v>
      </c>
      <c r="U4898" s="147" t="s">
        <v>2400</v>
      </c>
      <c r="V4898" s="147" t="s">
        <v>3646</v>
      </c>
    </row>
    <row r="4899" spans="16:22" x14ac:dyDescent="0.25">
      <c r="P4899" s="147" t="s">
        <v>830</v>
      </c>
      <c r="Q4899" s="147">
        <v>202</v>
      </c>
      <c r="R4899" s="147"/>
      <c r="S4899" s="147" t="s">
        <v>3564</v>
      </c>
      <c r="T4899" s="147">
        <v>0</v>
      </c>
      <c r="U4899" s="147" t="s">
        <v>3565</v>
      </c>
      <c r="V4899" s="147" t="s">
        <v>3646</v>
      </c>
    </row>
    <row r="4900" spans="16:22" x14ac:dyDescent="0.25">
      <c r="P4900" s="147" t="s">
        <v>830</v>
      </c>
      <c r="Q4900" s="147">
        <v>202</v>
      </c>
      <c r="R4900" s="147"/>
      <c r="S4900" s="147" t="s">
        <v>3374</v>
      </c>
      <c r="T4900" s="147">
        <v>0</v>
      </c>
      <c r="U4900" s="147" t="s">
        <v>3375</v>
      </c>
      <c r="V4900" s="147" t="s">
        <v>3646</v>
      </c>
    </row>
    <row r="4901" spans="16:22" x14ac:dyDescent="0.25">
      <c r="P4901" s="147" t="s">
        <v>830</v>
      </c>
      <c r="Q4901" s="147">
        <v>202</v>
      </c>
      <c r="R4901" s="147"/>
      <c r="S4901" s="147" t="s">
        <v>3376</v>
      </c>
      <c r="T4901" s="147">
        <v>0</v>
      </c>
      <c r="U4901" s="147" t="s">
        <v>3377</v>
      </c>
      <c r="V4901" s="147" t="s">
        <v>3646</v>
      </c>
    </row>
    <row r="4902" spans="16:22" x14ac:dyDescent="0.25">
      <c r="P4902" s="147" t="s">
        <v>830</v>
      </c>
      <c r="Q4902" s="147">
        <v>202</v>
      </c>
      <c r="R4902" s="147"/>
      <c r="S4902" s="147" t="s">
        <v>1754</v>
      </c>
      <c r="T4902" s="147">
        <v>0</v>
      </c>
      <c r="U4902" s="147" t="s">
        <v>1755</v>
      </c>
      <c r="V4902" s="147" t="s">
        <v>3646</v>
      </c>
    </row>
    <row r="4903" spans="16:22" x14ac:dyDescent="0.25">
      <c r="P4903" s="147" t="s">
        <v>830</v>
      </c>
      <c r="Q4903" s="147">
        <v>202</v>
      </c>
      <c r="R4903" s="147"/>
      <c r="S4903" s="147" t="s">
        <v>2919</v>
      </c>
      <c r="T4903" s="147">
        <v>0</v>
      </c>
      <c r="U4903" s="147" t="s">
        <v>2920</v>
      </c>
      <c r="V4903" s="147" t="s">
        <v>3646</v>
      </c>
    </row>
    <row r="4904" spans="16:22" x14ac:dyDescent="0.25">
      <c r="P4904" s="147" t="s">
        <v>830</v>
      </c>
      <c r="Q4904" s="147">
        <v>202</v>
      </c>
      <c r="R4904" s="147"/>
      <c r="S4904" s="147" t="s">
        <v>2401</v>
      </c>
      <c r="T4904" s="147">
        <v>0</v>
      </c>
      <c r="U4904" s="147" t="s">
        <v>2402</v>
      </c>
      <c r="V4904" s="147" t="s">
        <v>3646</v>
      </c>
    </row>
    <row r="4905" spans="16:22" x14ac:dyDescent="0.25">
      <c r="P4905" s="147" t="s">
        <v>830</v>
      </c>
      <c r="Q4905" s="147">
        <v>202</v>
      </c>
      <c r="R4905" s="147"/>
      <c r="S4905" s="147" t="s">
        <v>3378</v>
      </c>
      <c r="T4905" s="147">
        <v>0</v>
      </c>
      <c r="U4905" s="147" t="s">
        <v>3379</v>
      </c>
      <c r="V4905" s="147" t="s">
        <v>3646</v>
      </c>
    </row>
    <row r="4906" spans="16:22" x14ac:dyDescent="0.25">
      <c r="P4906" s="147" t="s">
        <v>830</v>
      </c>
      <c r="Q4906" s="147">
        <v>202</v>
      </c>
      <c r="R4906" s="147"/>
      <c r="S4906" s="147" t="s">
        <v>1758</v>
      </c>
      <c r="T4906" s="147">
        <v>0</v>
      </c>
      <c r="U4906" s="147" t="s">
        <v>1759</v>
      </c>
      <c r="V4906" s="147" t="s">
        <v>3646</v>
      </c>
    </row>
    <row r="4907" spans="16:22" x14ac:dyDescent="0.25">
      <c r="P4907" s="147" t="s">
        <v>830</v>
      </c>
      <c r="Q4907" s="147">
        <v>202</v>
      </c>
      <c r="R4907" s="147"/>
      <c r="S4907" s="147" t="s">
        <v>3733</v>
      </c>
      <c r="T4907" s="147">
        <v>0</v>
      </c>
      <c r="U4907" s="147" t="s">
        <v>3734</v>
      </c>
      <c r="V4907" s="147" t="s">
        <v>3646</v>
      </c>
    </row>
    <row r="4908" spans="16:22" x14ac:dyDescent="0.25">
      <c r="P4908" s="147" t="s">
        <v>830</v>
      </c>
      <c r="Q4908" s="147">
        <v>202</v>
      </c>
      <c r="R4908" s="147"/>
      <c r="S4908" s="147" t="s">
        <v>3380</v>
      </c>
      <c r="T4908" s="147">
        <v>0</v>
      </c>
      <c r="U4908" s="147" t="s">
        <v>3381</v>
      </c>
      <c r="V4908" s="147" t="s">
        <v>3646</v>
      </c>
    </row>
    <row r="4909" spans="16:22" x14ac:dyDescent="0.25">
      <c r="P4909" s="147" t="s">
        <v>830</v>
      </c>
      <c r="Q4909" s="147">
        <v>202</v>
      </c>
      <c r="R4909" s="147"/>
      <c r="S4909" s="147" t="s">
        <v>1760</v>
      </c>
      <c r="T4909" s="147">
        <v>0</v>
      </c>
      <c r="U4909" s="147" t="s">
        <v>1761</v>
      </c>
      <c r="V4909" s="147" t="s">
        <v>3646</v>
      </c>
    </row>
    <row r="4910" spans="16:22" x14ac:dyDescent="0.25">
      <c r="P4910" s="147" t="s">
        <v>830</v>
      </c>
      <c r="Q4910" s="147">
        <v>202</v>
      </c>
      <c r="R4910" s="147"/>
      <c r="S4910" s="147" t="s">
        <v>1762</v>
      </c>
      <c r="T4910" s="147">
        <v>0</v>
      </c>
      <c r="U4910" s="147" t="s">
        <v>1763</v>
      </c>
      <c r="V4910" s="147" t="s">
        <v>3646</v>
      </c>
    </row>
    <row r="4911" spans="16:22" x14ac:dyDescent="0.25">
      <c r="P4911" s="147" t="s">
        <v>830</v>
      </c>
      <c r="Q4911" s="147">
        <v>202</v>
      </c>
      <c r="R4911" s="147"/>
      <c r="S4911" s="147" t="s">
        <v>2708</v>
      </c>
      <c r="T4911" s="147">
        <v>0</v>
      </c>
      <c r="U4911" s="147" t="s">
        <v>2709</v>
      </c>
      <c r="V4911" s="147" t="s">
        <v>3646</v>
      </c>
    </row>
    <row r="4912" spans="16:22" x14ac:dyDescent="0.25">
      <c r="P4912" s="147" t="s">
        <v>830</v>
      </c>
      <c r="Q4912" s="147">
        <v>202</v>
      </c>
      <c r="R4912" s="147"/>
      <c r="S4912" s="147" t="s">
        <v>3382</v>
      </c>
      <c r="T4912" s="147">
        <v>0</v>
      </c>
      <c r="U4912" s="147" t="s">
        <v>3383</v>
      </c>
      <c r="V4912" s="147" t="s">
        <v>3646</v>
      </c>
    </row>
    <row r="4913" spans="16:22" x14ac:dyDescent="0.25">
      <c r="P4913" s="147" t="s">
        <v>830</v>
      </c>
      <c r="Q4913" s="147">
        <v>202</v>
      </c>
      <c r="R4913" s="147"/>
      <c r="S4913" s="147" t="s">
        <v>3216</v>
      </c>
      <c r="T4913" s="147">
        <v>0</v>
      </c>
      <c r="U4913" s="147" t="s">
        <v>3217</v>
      </c>
      <c r="V4913" s="147" t="s">
        <v>3646</v>
      </c>
    </row>
    <row r="4914" spans="16:22" x14ac:dyDescent="0.25">
      <c r="P4914" s="147" t="s">
        <v>830</v>
      </c>
      <c r="Q4914" s="147">
        <v>202</v>
      </c>
      <c r="R4914" s="147"/>
      <c r="S4914" s="147" t="s">
        <v>1770</v>
      </c>
      <c r="T4914" s="147">
        <v>0</v>
      </c>
      <c r="U4914" s="147" t="s">
        <v>1771</v>
      </c>
      <c r="V4914" s="147" t="s">
        <v>3646</v>
      </c>
    </row>
    <row r="4915" spans="16:22" x14ac:dyDescent="0.25">
      <c r="P4915" s="147" t="s">
        <v>830</v>
      </c>
      <c r="Q4915" s="147">
        <v>202</v>
      </c>
      <c r="R4915" s="147"/>
      <c r="S4915" s="147" t="s">
        <v>3566</v>
      </c>
      <c r="T4915" s="147">
        <v>0</v>
      </c>
      <c r="U4915" s="147" t="s">
        <v>3567</v>
      </c>
      <c r="V4915" s="147" t="s">
        <v>3646</v>
      </c>
    </row>
    <row r="4916" spans="16:22" x14ac:dyDescent="0.25">
      <c r="P4916" s="147" t="s">
        <v>830</v>
      </c>
      <c r="Q4916" s="147">
        <v>202</v>
      </c>
      <c r="R4916" s="147"/>
      <c r="S4916" s="147" t="s">
        <v>1772</v>
      </c>
      <c r="T4916" s="147">
        <v>0</v>
      </c>
      <c r="U4916" s="147" t="s">
        <v>1773</v>
      </c>
      <c r="V4916" s="147" t="s">
        <v>3646</v>
      </c>
    </row>
    <row r="4917" spans="16:22" x14ac:dyDescent="0.25">
      <c r="P4917" s="147" t="s">
        <v>830</v>
      </c>
      <c r="Q4917" s="147">
        <v>202</v>
      </c>
      <c r="R4917" s="147"/>
      <c r="S4917" s="147" t="s">
        <v>3568</v>
      </c>
      <c r="T4917" s="147">
        <v>0</v>
      </c>
      <c r="U4917" s="147" t="s">
        <v>3569</v>
      </c>
      <c r="V4917" s="147" t="s">
        <v>3646</v>
      </c>
    </row>
    <row r="4918" spans="16:22" x14ac:dyDescent="0.25">
      <c r="P4918" s="147" t="s">
        <v>830</v>
      </c>
      <c r="Q4918" s="147">
        <v>202</v>
      </c>
      <c r="R4918" s="147"/>
      <c r="S4918" s="147" t="s">
        <v>1774</v>
      </c>
      <c r="T4918" s="147">
        <v>0</v>
      </c>
      <c r="U4918" s="147" t="s">
        <v>1775</v>
      </c>
      <c r="V4918" s="147" t="s">
        <v>3646</v>
      </c>
    </row>
    <row r="4919" spans="16:22" x14ac:dyDescent="0.25">
      <c r="P4919" s="147" t="s">
        <v>830</v>
      </c>
      <c r="Q4919" s="147">
        <v>202</v>
      </c>
      <c r="R4919" s="147"/>
      <c r="S4919" s="147" t="s">
        <v>1776</v>
      </c>
      <c r="T4919" s="147">
        <v>0</v>
      </c>
      <c r="U4919" s="147" t="s">
        <v>1777</v>
      </c>
      <c r="V4919" s="147" t="s">
        <v>3646</v>
      </c>
    </row>
    <row r="4920" spans="16:22" x14ac:dyDescent="0.25">
      <c r="P4920" s="147" t="s">
        <v>830</v>
      </c>
      <c r="Q4920" s="147">
        <v>202</v>
      </c>
      <c r="R4920" s="147"/>
      <c r="S4920" s="147" t="s">
        <v>2405</v>
      </c>
      <c r="T4920" s="147">
        <v>0</v>
      </c>
      <c r="U4920" s="147" t="s">
        <v>2406</v>
      </c>
      <c r="V4920" s="147" t="s">
        <v>3646</v>
      </c>
    </row>
    <row r="4921" spans="16:22" x14ac:dyDescent="0.25">
      <c r="P4921" s="147" t="s">
        <v>830</v>
      </c>
      <c r="Q4921" s="147">
        <v>202</v>
      </c>
      <c r="R4921" s="147"/>
      <c r="S4921" s="147" t="s">
        <v>3218</v>
      </c>
      <c r="T4921" s="147">
        <v>0</v>
      </c>
      <c r="U4921" s="147" t="s">
        <v>3219</v>
      </c>
      <c r="V4921" s="147" t="s">
        <v>3646</v>
      </c>
    </row>
    <row r="4922" spans="16:22" x14ac:dyDescent="0.25">
      <c r="P4922" s="147" t="s">
        <v>830</v>
      </c>
      <c r="Q4922" s="147">
        <v>202</v>
      </c>
      <c r="R4922" s="147"/>
      <c r="S4922" s="147" t="s">
        <v>1780</v>
      </c>
      <c r="T4922" s="147">
        <v>0</v>
      </c>
      <c r="U4922" s="147" t="s">
        <v>1781</v>
      </c>
      <c r="V4922" s="147" t="s">
        <v>3646</v>
      </c>
    </row>
    <row r="4923" spans="16:22" x14ac:dyDescent="0.25">
      <c r="P4923" s="147" t="s">
        <v>830</v>
      </c>
      <c r="Q4923" s="147">
        <v>202</v>
      </c>
      <c r="R4923" s="147"/>
      <c r="S4923" s="147" t="s">
        <v>1782</v>
      </c>
      <c r="T4923" s="147">
        <v>0</v>
      </c>
      <c r="U4923" s="147" t="s">
        <v>1783</v>
      </c>
      <c r="V4923" s="147" t="s">
        <v>3646</v>
      </c>
    </row>
    <row r="4924" spans="16:22" x14ac:dyDescent="0.25">
      <c r="P4924" s="147" t="s">
        <v>830</v>
      </c>
      <c r="Q4924" s="147">
        <v>202</v>
      </c>
      <c r="R4924" s="147"/>
      <c r="S4924" s="147" t="s">
        <v>1784</v>
      </c>
      <c r="T4924" s="147">
        <v>0</v>
      </c>
      <c r="U4924" s="147" t="s">
        <v>1785</v>
      </c>
      <c r="V4924" s="147" t="s">
        <v>3646</v>
      </c>
    </row>
    <row r="4925" spans="16:22" x14ac:dyDescent="0.25">
      <c r="P4925" s="147" t="s">
        <v>830</v>
      </c>
      <c r="Q4925" s="147">
        <v>202</v>
      </c>
      <c r="R4925" s="147"/>
      <c r="S4925" s="147" t="s">
        <v>1786</v>
      </c>
      <c r="T4925" s="147">
        <v>0</v>
      </c>
      <c r="U4925" s="147" t="s">
        <v>1787</v>
      </c>
      <c r="V4925" s="147" t="s">
        <v>3646</v>
      </c>
    </row>
    <row r="4926" spans="16:22" x14ac:dyDescent="0.25">
      <c r="P4926" s="147" t="s">
        <v>830</v>
      </c>
      <c r="Q4926" s="147">
        <v>202</v>
      </c>
      <c r="R4926" s="147"/>
      <c r="S4926" s="147" t="s">
        <v>1788</v>
      </c>
      <c r="T4926" s="147">
        <v>0</v>
      </c>
      <c r="U4926" s="147" t="s">
        <v>1789</v>
      </c>
      <c r="V4926" s="147" t="s">
        <v>3646</v>
      </c>
    </row>
    <row r="4927" spans="16:22" x14ac:dyDescent="0.25">
      <c r="P4927" s="147" t="s">
        <v>830</v>
      </c>
      <c r="Q4927" s="147">
        <v>202</v>
      </c>
      <c r="R4927" s="147"/>
      <c r="S4927" s="147" t="s">
        <v>1790</v>
      </c>
      <c r="T4927" s="147">
        <v>0</v>
      </c>
      <c r="U4927" s="147" t="s">
        <v>1791</v>
      </c>
      <c r="V4927" s="147" t="s">
        <v>3646</v>
      </c>
    </row>
    <row r="4928" spans="16:22" x14ac:dyDescent="0.25">
      <c r="P4928" s="147" t="s">
        <v>830</v>
      </c>
      <c r="Q4928" s="147">
        <v>202</v>
      </c>
      <c r="R4928" s="147"/>
      <c r="S4928" s="147" t="s">
        <v>1792</v>
      </c>
      <c r="T4928" s="147">
        <v>0</v>
      </c>
      <c r="U4928" s="147" t="s">
        <v>1793</v>
      </c>
      <c r="V4928" s="147" t="s">
        <v>3646</v>
      </c>
    </row>
    <row r="4929" spans="16:22" x14ac:dyDescent="0.25">
      <c r="P4929" s="147" t="s">
        <v>830</v>
      </c>
      <c r="Q4929" s="147">
        <v>202</v>
      </c>
      <c r="R4929" s="147"/>
      <c r="S4929" s="147" t="s">
        <v>3220</v>
      </c>
      <c r="T4929" s="147">
        <v>0</v>
      </c>
      <c r="U4929" s="147" t="s">
        <v>3221</v>
      </c>
      <c r="V4929" s="147" t="s">
        <v>3646</v>
      </c>
    </row>
    <row r="4930" spans="16:22" x14ac:dyDescent="0.25">
      <c r="P4930" s="147" t="s">
        <v>830</v>
      </c>
      <c r="Q4930" s="147">
        <v>202</v>
      </c>
      <c r="R4930" s="147"/>
      <c r="S4930" s="147" t="s">
        <v>2712</v>
      </c>
      <c r="T4930" s="147">
        <v>0</v>
      </c>
      <c r="U4930" s="147" t="s">
        <v>2713</v>
      </c>
      <c r="V4930" s="147" t="s">
        <v>3646</v>
      </c>
    </row>
    <row r="4931" spans="16:22" x14ac:dyDescent="0.25">
      <c r="P4931" s="147" t="s">
        <v>830</v>
      </c>
      <c r="Q4931" s="147">
        <v>202</v>
      </c>
      <c r="R4931" s="147"/>
      <c r="S4931" s="147" t="s">
        <v>1794</v>
      </c>
      <c r="T4931" s="147">
        <v>0</v>
      </c>
      <c r="U4931" s="147" t="s">
        <v>1795</v>
      </c>
      <c r="V4931" s="147" t="s">
        <v>3646</v>
      </c>
    </row>
    <row r="4932" spans="16:22" x14ac:dyDescent="0.25">
      <c r="P4932" s="147" t="s">
        <v>830</v>
      </c>
      <c r="Q4932" s="147">
        <v>202</v>
      </c>
      <c r="R4932" s="147"/>
      <c r="S4932" s="147" t="s">
        <v>3735</v>
      </c>
      <c r="T4932" s="147">
        <v>0</v>
      </c>
      <c r="U4932" s="147" t="s">
        <v>3736</v>
      </c>
      <c r="V4932" s="147" t="s">
        <v>3646</v>
      </c>
    </row>
    <row r="4933" spans="16:22" x14ac:dyDescent="0.25">
      <c r="P4933" s="147" t="s">
        <v>830</v>
      </c>
      <c r="Q4933" s="147">
        <v>202</v>
      </c>
      <c r="R4933" s="147"/>
      <c r="S4933" s="147" t="s">
        <v>2407</v>
      </c>
      <c r="T4933" s="147">
        <v>0</v>
      </c>
      <c r="U4933" s="147" t="s">
        <v>2408</v>
      </c>
      <c r="V4933" s="147" t="s">
        <v>3646</v>
      </c>
    </row>
    <row r="4934" spans="16:22" x14ac:dyDescent="0.25">
      <c r="P4934" s="147" t="s">
        <v>830</v>
      </c>
      <c r="Q4934" s="147">
        <v>202</v>
      </c>
      <c r="R4934" s="147"/>
      <c r="S4934" s="147" t="s">
        <v>3737</v>
      </c>
      <c r="T4934" s="147">
        <v>0</v>
      </c>
      <c r="U4934" s="147" t="s">
        <v>3738</v>
      </c>
      <c r="V4934" s="147" t="s">
        <v>3646</v>
      </c>
    </row>
    <row r="4935" spans="16:22" x14ac:dyDescent="0.25">
      <c r="P4935" s="147" t="s">
        <v>830</v>
      </c>
      <c r="Q4935" s="147">
        <v>202</v>
      </c>
      <c r="R4935" s="147"/>
      <c r="S4935" s="147" t="s">
        <v>1802</v>
      </c>
      <c r="T4935" s="147">
        <v>0</v>
      </c>
      <c r="U4935" s="147" t="s">
        <v>1803</v>
      </c>
      <c r="V4935" s="147" t="s">
        <v>3646</v>
      </c>
    </row>
    <row r="4936" spans="16:22" x14ac:dyDescent="0.25">
      <c r="P4936" s="147" t="s">
        <v>830</v>
      </c>
      <c r="Q4936" s="147">
        <v>202</v>
      </c>
      <c r="R4936" s="147"/>
      <c r="S4936" s="147" t="s">
        <v>2921</v>
      </c>
      <c r="T4936" s="147">
        <v>0</v>
      </c>
      <c r="U4936" s="147" t="s">
        <v>2922</v>
      </c>
      <c r="V4936" s="147" t="s">
        <v>3646</v>
      </c>
    </row>
    <row r="4937" spans="16:22" x14ac:dyDescent="0.25">
      <c r="P4937" s="147" t="s">
        <v>830</v>
      </c>
      <c r="Q4937" s="147">
        <v>202</v>
      </c>
      <c r="R4937" s="147"/>
      <c r="S4937" s="147" t="s">
        <v>1804</v>
      </c>
      <c r="T4937" s="147">
        <v>0</v>
      </c>
      <c r="U4937" s="147" t="s">
        <v>1805</v>
      </c>
      <c r="V4937" s="147" t="s">
        <v>3646</v>
      </c>
    </row>
    <row r="4938" spans="16:22" x14ac:dyDescent="0.25">
      <c r="P4938" s="147" t="s">
        <v>830</v>
      </c>
      <c r="Q4938" s="147">
        <v>202</v>
      </c>
      <c r="R4938" s="147"/>
      <c r="S4938" s="147" t="s">
        <v>1806</v>
      </c>
      <c r="T4938" s="147">
        <v>0</v>
      </c>
      <c r="U4938" s="147" t="s">
        <v>1807</v>
      </c>
      <c r="V4938" s="147" t="s">
        <v>3646</v>
      </c>
    </row>
    <row r="4939" spans="16:22" x14ac:dyDescent="0.25">
      <c r="P4939" s="147" t="s">
        <v>830</v>
      </c>
      <c r="Q4939" s="147">
        <v>202</v>
      </c>
      <c r="R4939" s="147"/>
      <c r="S4939" s="147" t="s">
        <v>1808</v>
      </c>
      <c r="T4939" s="147">
        <v>0</v>
      </c>
      <c r="U4939" s="147" t="s">
        <v>1809</v>
      </c>
      <c r="V4939" s="147" t="s">
        <v>3646</v>
      </c>
    </row>
    <row r="4940" spans="16:22" x14ac:dyDescent="0.25">
      <c r="P4940" s="147" t="s">
        <v>830</v>
      </c>
      <c r="Q4940" s="147">
        <v>202</v>
      </c>
      <c r="R4940" s="147"/>
      <c r="S4940" s="147" t="s">
        <v>1810</v>
      </c>
      <c r="T4940" s="147">
        <v>0</v>
      </c>
      <c r="U4940" s="147" t="s">
        <v>1811</v>
      </c>
      <c r="V4940" s="147" t="s">
        <v>3646</v>
      </c>
    </row>
    <row r="4941" spans="16:22" x14ac:dyDescent="0.25">
      <c r="P4941" s="147" t="s">
        <v>830</v>
      </c>
      <c r="Q4941" s="147">
        <v>202</v>
      </c>
      <c r="R4941" s="147"/>
      <c r="S4941" s="147" t="s">
        <v>1814</v>
      </c>
      <c r="T4941" s="147">
        <v>0</v>
      </c>
      <c r="U4941" s="147" t="s">
        <v>1815</v>
      </c>
      <c r="V4941" s="147" t="s">
        <v>3646</v>
      </c>
    </row>
    <row r="4942" spans="16:22" x14ac:dyDescent="0.25">
      <c r="P4942" s="147" t="s">
        <v>830</v>
      </c>
      <c r="Q4942" s="147">
        <v>202</v>
      </c>
      <c r="R4942" s="147"/>
      <c r="S4942" s="147" t="s">
        <v>1824</v>
      </c>
      <c r="T4942" s="147">
        <v>0</v>
      </c>
      <c r="U4942" s="147" t="s">
        <v>1825</v>
      </c>
      <c r="V4942" s="147" t="s">
        <v>3646</v>
      </c>
    </row>
    <row r="4943" spans="16:22" x14ac:dyDescent="0.25">
      <c r="P4943" s="147" t="s">
        <v>830</v>
      </c>
      <c r="Q4943" s="147">
        <v>202</v>
      </c>
      <c r="R4943" s="147"/>
      <c r="S4943" s="147" t="s">
        <v>3570</v>
      </c>
      <c r="T4943" s="147">
        <v>0</v>
      </c>
      <c r="U4943" s="147" t="s">
        <v>3571</v>
      </c>
      <c r="V4943" s="147" t="s">
        <v>3646</v>
      </c>
    </row>
    <row r="4944" spans="16:22" x14ac:dyDescent="0.25">
      <c r="P4944" s="147" t="s">
        <v>830</v>
      </c>
      <c r="Q4944" s="147">
        <v>202</v>
      </c>
      <c r="R4944" s="147"/>
      <c r="S4944" s="147" t="s">
        <v>3572</v>
      </c>
      <c r="T4944" s="147">
        <v>0</v>
      </c>
      <c r="U4944" s="147" t="s">
        <v>3573</v>
      </c>
      <c r="V4944" s="147" t="s">
        <v>3646</v>
      </c>
    </row>
    <row r="4945" spans="16:22" x14ac:dyDescent="0.25">
      <c r="P4945" s="147" t="s">
        <v>830</v>
      </c>
      <c r="Q4945" s="147">
        <v>202</v>
      </c>
      <c r="R4945" s="147"/>
      <c r="S4945" s="147" t="s">
        <v>1826</v>
      </c>
      <c r="T4945" s="147">
        <v>0</v>
      </c>
      <c r="U4945" s="147" t="s">
        <v>1827</v>
      </c>
      <c r="V4945" s="147" t="s">
        <v>3646</v>
      </c>
    </row>
    <row r="4946" spans="16:22" x14ac:dyDescent="0.25">
      <c r="P4946" s="147" t="s">
        <v>830</v>
      </c>
      <c r="Q4946" s="147">
        <v>202</v>
      </c>
      <c r="R4946" s="147"/>
      <c r="S4946" s="147" t="s">
        <v>1828</v>
      </c>
      <c r="T4946" s="147">
        <v>0</v>
      </c>
      <c r="U4946" s="147" t="s">
        <v>1829</v>
      </c>
      <c r="V4946" s="147" t="s">
        <v>3646</v>
      </c>
    </row>
    <row r="4947" spans="16:22" x14ac:dyDescent="0.25">
      <c r="P4947" s="147" t="s">
        <v>830</v>
      </c>
      <c r="Q4947" s="147">
        <v>202</v>
      </c>
      <c r="R4947" s="147"/>
      <c r="S4947" s="147" t="s">
        <v>2714</v>
      </c>
      <c r="T4947" s="147">
        <v>0</v>
      </c>
      <c r="U4947" s="147" t="s">
        <v>2715</v>
      </c>
      <c r="V4947" s="147" t="s">
        <v>3646</v>
      </c>
    </row>
    <row r="4948" spans="16:22" x14ac:dyDescent="0.25">
      <c r="P4948" s="147" t="s">
        <v>830</v>
      </c>
      <c r="Q4948" s="147">
        <v>202</v>
      </c>
      <c r="R4948" s="147"/>
      <c r="S4948" s="147" t="s">
        <v>1832</v>
      </c>
      <c r="T4948" s="147">
        <v>0</v>
      </c>
      <c r="U4948" s="147" t="s">
        <v>1833</v>
      </c>
      <c r="V4948" s="147" t="s">
        <v>3646</v>
      </c>
    </row>
    <row r="4949" spans="16:22" x14ac:dyDescent="0.25">
      <c r="P4949" s="147" t="s">
        <v>830</v>
      </c>
      <c r="Q4949" s="147">
        <v>202</v>
      </c>
      <c r="R4949" s="147"/>
      <c r="S4949" s="147" t="s">
        <v>1834</v>
      </c>
      <c r="T4949" s="147">
        <v>0</v>
      </c>
      <c r="U4949" s="147" t="s">
        <v>1835</v>
      </c>
      <c r="V4949" s="147" t="s">
        <v>3646</v>
      </c>
    </row>
    <row r="4950" spans="16:22" x14ac:dyDescent="0.25">
      <c r="P4950" s="147" t="s">
        <v>830</v>
      </c>
      <c r="Q4950" s="147">
        <v>202</v>
      </c>
      <c r="R4950" s="147"/>
      <c r="S4950" s="147" t="s">
        <v>3224</v>
      </c>
      <c r="T4950" s="147">
        <v>0</v>
      </c>
      <c r="U4950" s="147" t="s">
        <v>3225</v>
      </c>
      <c r="V4950" s="147" t="s">
        <v>3646</v>
      </c>
    </row>
    <row r="4951" spans="16:22" x14ac:dyDescent="0.25">
      <c r="P4951" s="147" t="s">
        <v>830</v>
      </c>
      <c r="Q4951" s="147">
        <v>202</v>
      </c>
      <c r="R4951" s="147"/>
      <c r="S4951" s="147" t="s">
        <v>1836</v>
      </c>
      <c r="T4951" s="147">
        <v>0</v>
      </c>
      <c r="U4951" s="147" t="s">
        <v>1837</v>
      </c>
      <c r="V4951" s="147" t="s">
        <v>3646</v>
      </c>
    </row>
    <row r="4952" spans="16:22" x14ac:dyDescent="0.25">
      <c r="P4952" s="147" t="s">
        <v>830</v>
      </c>
      <c r="Q4952" s="147">
        <v>202</v>
      </c>
      <c r="R4952" s="147"/>
      <c r="S4952" s="147" t="s">
        <v>3739</v>
      </c>
      <c r="T4952" s="147">
        <v>0</v>
      </c>
      <c r="U4952" s="147" t="s">
        <v>3740</v>
      </c>
      <c r="V4952" s="147" t="s">
        <v>3646</v>
      </c>
    </row>
    <row r="4953" spans="16:22" x14ac:dyDescent="0.25">
      <c r="P4953" s="147" t="s">
        <v>830</v>
      </c>
      <c r="Q4953" s="147">
        <v>202</v>
      </c>
      <c r="R4953" s="147"/>
      <c r="S4953" s="147" t="s">
        <v>2411</v>
      </c>
      <c r="T4953" s="147">
        <v>0</v>
      </c>
      <c r="U4953" s="147" t="s">
        <v>2412</v>
      </c>
      <c r="V4953" s="147" t="s">
        <v>3646</v>
      </c>
    </row>
    <row r="4954" spans="16:22" x14ac:dyDescent="0.25">
      <c r="P4954" s="147" t="s">
        <v>830</v>
      </c>
      <c r="Q4954" s="147">
        <v>202</v>
      </c>
      <c r="R4954" s="147"/>
      <c r="S4954" s="147" t="s">
        <v>1840</v>
      </c>
      <c r="T4954" s="147">
        <v>0</v>
      </c>
      <c r="U4954" s="147" t="s">
        <v>1841</v>
      </c>
      <c r="V4954" s="147" t="s">
        <v>3646</v>
      </c>
    </row>
    <row r="4955" spans="16:22" x14ac:dyDescent="0.25">
      <c r="P4955" s="147" t="s">
        <v>830</v>
      </c>
      <c r="Q4955" s="147">
        <v>202</v>
      </c>
      <c r="R4955" s="147"/>
      <c r="S4955" s="147" t="s">
        <v>1842</v>
      </c>
      <c r="T4955" s="147">
        <v>0</v>
      </c>
      <c r="U4955" s="147" t="s">
        <v>1843</v>
      </c>
      <c r="V4955" s="147" t="s">
        <v>3646</v>
      </c>
    </row>
    <row r="4956" spans="16:22" x14ac:dyDescent="0.25">
      <c r="P4956" s="147" t="s">
        <v>830</v>
      </c>
      <c r="Q4956" s="147">
        <v>202</v>
      </c>
      <c r="R4956" s="147"/>
      <c r="S4956" s="147" t="s">
        <v>1844</v>
      </c>
      <c r="T4956" s="147">
        <v>0</v>
      </c>
      <c r="U4956" s="147" t="s">
        <v>1845</v>
      </c>
      <c r="V4956" s="147" t="s">
        <v>3646</v>
      </c>
    </row>
    <row r="4957" spans="16:22" x14ac:dyDescent="0.25">
      <c r="P4957" s="147" t="s">
        <v>830</v>
      </c>
      <c r="Q4957" s="147">
        <v>202</v>
      </c>
      <c r="R4957" s="147"/>
      <c r="S4957" s="147" t="s">
        <v>1846</v>
      </c>
      <c r="T4957" s="147">
        <v>0</v>
      </c>
      <c r="U4957" s="147" t="s">
        <v>1847</v>
      </c>
      <c r="V4957" s="147" t="s">
        <v>3646</v>
      </c>
    </row>
    <row r="4958" spans="16:22" x14ac:dyDescent="0.25">
      <c r="P4958" s="147" t="s">
        <v>830</v>
      </c>
      <c r="Q4958" s="147">
        <v>202</v>
      </c>
      <c r="R4958" s="147"/>
      <c r="S4958" s="147" t="s">
        <v>3741</v>
      </c>
      <c r="T4958" s="147">
        <v>0</v>
      </c>
      <c r="U4958" s="147" t="s">
        <v>3742</v>
      </c>
      <c r="V4958" s="147" t="s">
        <v>3646</v>
      </c>
    </row>
    <row r="4959" spans="16:22" x14ac:dyDescent="0.25">
      <c r="P4959" s="147" t="s">
        <v>830</v>
      </c>
      <c r="Q4959" s="147">
        <v>202</v>
      </c>
      <c r="R4959" s="147"/>
      <c r="S4959" s="147" t="s">
        <v>3386</v>
      </c>
      <c r="T4959" s="147">
        <v>0</v>
      </c>
      <c r="U4959" s="147" t="s">
        <v>3387</v>
      </c>
      <c r="V4959" s="147" t="s">
        <v>3646</v>
      </c>
    </row>
    <row r="4960" spans="16:22" x14ac:dyDescent="0.25">
      <c r="P4960" s="147" t="s">
        <v>830</v>
      </c>
      <c r="Q4960" s="147">
        <v>202</v>
      </c>
      <c r="R4960" s="147"/>
      <c r="S4960" s="147" t="s">
        <v>1848</v>
      </c>
      <c r="T4960" s="147">
        <v>0</v>
      </c>
      <c r="U4960" s="147" t="s">
        <v>1849</v>
      </c>
      <c r="V4960" s="147" t="s">
        <v>3646</v>
      </c>
    </row>
    <row r="4961" spans="16:22" x14ac:dyDescent="0.25">
      <c r="P4961" s="147" t="s">
        <v>830</v>
      </c>
      <c r="Q4961" s="147">
        <v>202</v>
      </c>
      <c r="R4961" s="147"/>
      <c r="S4961" s="147" t="s">
        <v>3574</v>
      </c>
      <c r="T4961" s="147">
        <v>0</v>
      </c>
      <c r="U4961" s="147" t="s">
        <v>3575</v>
      </c>
      <c r="V4961" s="147" t="s">
        <v>3646</v>
      </c>
    </row>
    <row r="4962" spans="16:22" x14ac:dyDescent="0.25">
      <c r="P4962" s="147" t="s">
        <v>830</v>
      </c>
      <c r="Q4962" s="147">
        <v>202</v>
      </c>
      <c r="R4962" s="147"/>
      <c r="S4962" s="147" t="s">
        <v>1852</v>
      </c>
      <c r="T4962" s="147">
        <v>0</v>
      </c>
      <c r="U4962" s="147" t="s">
        <v>1853</v>
      </c>
      <c r="V4962" s="147" t="s">
        <v>3646</v>
      </c>
    </row>
    <row r="4963" spans="16:22" x14ac:dyDescent="0.25">
      <c r="P4963" s="147" t="s">
        <v>830</v>
      </c>
      <c r="Q4963" s="147">
        <v>202</v>
      </c>
      <c r="R4963" s="147"/>
      <c r="S4963" s="147" t="s">
        <v>1854</v>
      </c>
      <c r="T4963" s="147">
        <v>0</v>
      </c>
      <c r="U4963" s="147" t="s">
        <v>1855</v>
      </c>
      <c r="V4963" s="147" t="s">
        <v>3646</v>
      </c>
    </row>
    <row r="4964" spans="16:22" x14ac:dyDescent="0.25">
      <c r="P4964" s="147" t="s">
        <v>830</v>
      </c>
      <c r="Q4964" s="147">
        <v>202</v>
      </c>
      <c r="R4964" s="147"/>
      <c r="S4964" s="147" t="s">
        <v>3226</v>
      </c>
      <c r="T4964" s="147">
        <v>0</v>
      </c>
      <c r="U4964" s="147" t="s">
        <v>3227</v>
      </c>
      <c r="V4964" s="147" t="s">
        <v>3646</v>
      </c>
    </row>
    <row r="4965" spans="16:22" x14ac:dyDescent="0.25">
      <c r="P4965" s="147" t="s">
        <v>830</v>
      </c>
      <c r="Q4965" s="147">
        <v>202</v>
      </c>
      <c r="R4965" s="147"/>
      <c r="S4965" s="147" t="s">
        <v>1856</v>
      </c>
      <c r="T4965" s="147">
        <v>0</v>
      </c>
      <c r="U4965" s="147" t="s">
        <v>1857</v>
      </c>
      <c r="V4965" s="147" t="s">
        <v>3646</v>
      </c>
    </row>
    <row r="4966" spans="16:22" x14ac:dyDescent="0.25">
      <c r="P4966" s="147" t="s">
        <v>830</v>
      </c>
      <c r="Q4966" s="147">
        <v>202</v>
      </c>
      <c r="R4966" s="147"/>
      <c r="S4966" s="147" t="s">
        <v>1858</v>
      </c>
      <c r="T4966" s="147">
        <v>0</v>
      </c>
      <c r="U4966" s="147" t="s">
        <v>1859</v>
      </c>
      <c r="V4966" s="147" t="s">
        <v>3646</v>
      </c>
    </row>
    <row r="4967" spans="16:22" x14ac:dyDescent="0.25">
      <c r="P4967" s="147" t="s">
        <v>830</v>
      </c>
      <c r="Q4967" s="147">
        <v>202</v>
      </c>
      <c r="R4967" s="147"/>
      <c r="S4967" s="147" t="s">
        <v>3228</v>
      </c>
      <c r="T4967" s="147">
        <v>0</v>
      </c>
      <c r="U4967" s="147" t="s">
        <v>3229</v>
      </c>
      <c r="V4967" s="147" t="s">
        <v>3646</v>
      </c>
    </row>
    <row r="4968" spans="16:22" x14ac:dyDescent="0.25">
      <c r="P4968" s="147" t="s">
        <v>830</v>
      </c>
      <c r="Q4968" s="147">
        <v>202</v>
      </c>
      <c r="R4968" s="147"/>
      <c r="S4968" s="147" t="s">
        <v>3743</v>
      </c>
      <c r="T4968" s="147">
        <v>0</v>
      </c>
      <c r="U4968" s="147" t="s">
        <v>3744</v>
      </c>
      <c r="V4968" s="147" t="s">
        <v>3646</v>
      </c>
    </row>
    <row r="4969" spans="16:22" x14ac:dyDescent="0.25">
      <c r="P4969" s="147" t="s">
        <v>830</v>
      </c>
      <c r="Q4969" s="147">
        <v>202</v>
      </c>
      <c r="R4969" s="147"/>
      <c r="S4969" s="147" t="s">
        <v>1860</v>
      </c>
      <c r="T4969" s="147">
        <v>0</v>
      </c>
      <c r="U4969" s="147" t="s">
        <v>1861</v>
      </c>
      <c r="V4969" s="147" t="s">
        <v>3646</v>
      </c>
    </row>
    <row r="4970" spans="16:22" x14ac:dyDescent="0.25">
      <c r="P4970" s="147" t="s">
        <v>830</v>
      </c>
      <c r="Q4970" s="147">
        <v>202</v>
      </c>
      <c r="R4970" s="147"/>
      <c r="S4970" s="147" t="s">
        <v>3576</v>
      </c>
      <c r="T4970" s="147">
        <v>0</v>
      </c>
      <c r="U4970" s="147" t="s">
        <v>3577</v>
      </c>
      <c r="V4970" s="147" t="s">
        <v>3646</v>
      </c>
    </row>
    <row r="4971" spans="16:22" x14ac:dyDescent="0.25">
      <c r="P4971" s="147" t="s">
        <v>830</v>
      </c>
      <c r="Q4971" s="147">
        <v>202</v>
      </c>
      <c r="R4971" s="147"/>
      <c r="S4971" s="147" t="s">
        <v>3390</v>
      </c>
      <c r="T4971" s="147">
        <v>0</v>
      </c>
      <c r="U4971" s="147" t="s">
        <v>3391</v>
      </c>
      <c r="V4971" s="147" t="s">
        <v>3646</v>
      </c>
    </row>
    <row r="4972" spans="16:22" x14ac:dyDescent="0.25">
      <c r="P4972" s="147" t="s">
        <v>830</v>
      </c>
      <c r="Q4972" s="147">
        <v>202</v>
      </c>
      <c r="R4972" s="147"/>
      <c r="S4972" s="147" t="s">
        <v>3392</v>
      </c>
      <c r="T4972" s="147">
        <v>0</v>
      </c>
      <c r="U4972" s="147" t="s">
        <v>3393</v>
      </c>
      <c r="V4972" s="147" t="s">
        <v>3646</v>
      </c>
    </row>
    <row r="4973" spans="16:22" x14ac:dyDescent="0.25">
      <c r="P4973" s="147" t="s">
        <v>830</v>
      </c>
      <c r="Q4973" s="147">
        <v>202</v>
      </c>
      <c r="R4973" s="147"/>
      <c r="S4973" s="147" t="s">
        <v>1862</v>
      </c>
      <c r="T4973" s="147">
        <v>0</v>
      </c>
      <c r="U4973" s="147" t="s">
        <v>1863</v>
      </c>
      <c r="V4973" s="147" t="s">
        <v>3646</v>
      </c>
    </row>
    <row r="4974" spans="16:22" x14ac:dyDescent="0.25">
      <c r="P4974" s="147" t="s">
        <v>830</v>
      </c>
      <c r="Q4974" s="147">
        <v>202</v>
      </c>
      <c r="R4974" s="147"/>
      <c r="S4974" s="147" t="s">
        <v>2716</v>
      </c>
      <c r="T4974" s="147">
        <v>0</v>
      </c>
      <c r="U4974" s="147" t="s">
        <v>2717</v>
      </c>
      <c r="V4974" s="147" t="s">
        <v>3646</v>
      </c>
    </row>
    <row r="4975" spans="16:22" x14ac:dyDescent="0.25">
      <c r="P4975" s="147" t="s">
        <v>830</v>
      </c>
      <c r="Q4975" s="147">
        <v>202</v>
      </c>
      <c r="R4975" s="147"/>
      <c r="S4975" s="147" t="s">
        <v>1864</v>
      </c>
      <c r="T4975" s="147">
        <v>0</v>
      </c>
      <c r="U4975" s="147" t="s">
        <v>1865</v>
      </c>
      <c r="V4975" s="147" t="s">
        <v>3646</v>
      </c>
    </row>
    <row r="4976" spans="16:22" x14ac:dyDescent="0.25">
      <c r="P4976" s="147" t="s">
        <v>830</v>
      </c>
      <c r="Q4976" s="147">
        <v>202</v>
      </c>
      <c r="R4976" s="147"/>
      <c r="S4976" s="147" t="s">
        <v>3230</v>
      </c>
      <c r="T4976" s="147">
        <v>0</v>
      </c>
      <c r="U4976" s="147" t="s">
        <v>3231</v>
      </c>
      <c r="V4976" s="147" t="s">
        <v>3646</v>
      </c>
    </row>
    <row r="4977" spans="16:22" x14ac:dyDescent="0.25">
      <c r="P4977" s="147" t="s">
        <v>830</v>
      </c>
      <c r="Q4977" s="147">
        <v>202</v>
      </c>
      <c r="R4977" s="147"/>
      <c r="S4977" s="147" t="s">
        <v>1866</v>
      </c>
      <c r="T4977" s="147">
        <v>0</v>
      </c>
      <c r="U4977" s="147" t="s">
        <v>1867</v>
      </c>
      <c r="V4977" s="147" t="s">
        <v>3646</v>
      </c>
    </row>
    <row r="4978" spans="16:22" x14ac:dyDescent="0.25">
      <c r="P4978" s="147" t="s">
        <v>830</v>
      </c>
      <c r="Q4978" s="147">
        <v>202</v>
      </c>
      <c r="R4978" s="147"/>
      <c r="S4978" s="147" t="s">
        <v>2931</v>
      </c>
      <c r="T4978" s="147">
        <v>0</v>
      </c>
      <c r="U4978" s="147" t="s">
        <v>2932</v>
      </c>
      <c r="V4978" s="147" t="s">
        <v>3646</v>
      </c>
    </row>
    <row r="4979" spans="16:22" x14ac:dyDescent="0.25">
      <c r="P4979" s="147" t="s">
        <v>830</v>
      </c>
      <c r="Q4979" s="147">
        <v>202</v>
      </c>
      <c r="R4979" s="147"/>
      <c r="S4979" s="147" t="s">
        <v>2933</v>
      </c>
      <c r="T4979" s="147">
        <v>0</v>
      </c>
      <c r="U4979" s="147" t="s">
        <v>2934</v>
      </c>
      <c r="V4979" s="147" t="s">
        <v>3646</v>
      </c>
    </row>
    <row r="4980" spans="16:22" x14ac:dyDescent="0.25">
      <c r="P4980" s="147" t="s">
        <v>830</v>
      </c>
      <c r="Q4980" s="147">
        <v>202</v>
      </c>
      <c r="R4980" s="147"/>
      <c r="S4980" s="147" t="s">
        <v>1868</v>
      </c>
      <c r="T4980" s="147">
        <v>0</v>
      </c>
      <c r="U4980" s="147" t="s">
        <v>1869</v>
      </c>
      <c r="V4980" s="147" t="s">
        <v>3646</v>
      </c>
    </row>
    <row r="4981" spans="16:22" x14ac:dyDescent="0.25">
      <c r="P4981" s="147" t="s">
        <v>830</v>
      </c>
      <c r="Q4981" s="147">
        <v>202</v>
      </c>
      <c r="R4981" s="147"/>
      <c r="S4981" s="147" t="s">
        <v>3745</v>
      </c>
      <c r="T4981" s="147">
        <v>0</v>
      </c>
      <c r="U4981" s="147" t="s">
        <v>3746</v>
      </c>
      <c r="V4981" s="147" t="s">
        <v>3646</v>
      </c>
    </row>
    <row r="4982" spans="16:22" x14ac:dyDescent="0.25">
      <c r="P4982" s="147" t="s">
        <v>830</v>
      </c>
      <c r="Q4982" s="147">
        <v>202</v>
      </c>
      <c r="R4982" s="147"/>
      <c r="S4982" s="147" t="s">
        <v>3747</v>
      </c>
      <c r="T4982" s="147">
        <v>0</v>
      </c>
      <c r="U4982" s="147" t="s">
        <v>3748</v>
      </c>
      <c r="V4982" s="147" t="s">
        <v>3646</v>
      </c>
    </row>
    <row r="4983" spans="16:22" x14ac:dyDescent="0.25">
      <c r="P4983" s="147" t="s">
        <v>830</v>
      </c>
      <c r="Q4983" s="147">
        <v>202</v>
      </c>
      <c r="R4983" s="147"/>
      <c r="S4983" s="147" t="s">
        <v>1874</v>
      </c>
      <c r="T4983" s="147">
        <v>0</v>
      </c>
      <c r="U4983" s="147" t="s">
        <v>1875</v>
      </c>
      <c r="V4983" s="147" t="s">
        <v>3646</v>
      </c>
    </row>
    <row r="4984" spans="16:22" x14ac:dyDescent="0.25">
      <c r="P4984" s="147" t="s">
        <v>830</v>
      </c>
      <c r="Q4984" s="147">
        <v>202</v>
      </c>
      <c r="R4984" s="147"/>
      <c r="S4984" s="147" t="s">
        <v>3749</v>
      </c>
      <c r="T4984" s="147">
        <v>0</v>
      </c>
      <c r="U4984" s="147" t="s">
        <v>3750</v>
      </c>
      <c r="V4984" s="147" t="s">
        <v>3646</v>
      </c>
    </row>
    <row r="4985" spans="16:22" x14ac:dyDescent="0.25">
      <c r="P4985" s="147" t="s">
        <v>830</v>
      </c>
      <c r="Q4985" s="147">
        <v>202</v>
      </c>
      <c r="R4985" s="147"/>
      <c r="S4985" s="147" t="s">
        <v>3578</v>
      </c>
      <c r="T4985" s="147">
        <v>0</v>
      </c>
      <c r="U4985" s="147" t="s">
        <v>3579</v>
      </c>
      <c r="V4985" s="147" t="s">
        <v>3646</v>
      </c>
    </row>
    <row r="4986" spans="16:22" x14ac:dyDescent="0.25">
      <c r="P4986" s="147" t="s">
        <v>830</v>
      </c>
      <c r="Q4986" s="147">
        <v>202</v>
      </c>
      <c r="R4986" s="147"/>
      <c r="S4986" s="147" t="s">
        <v>3232</v>
      </c>
      <c r="T4986" s="147">
        <v>0</v>
      </c>
      <c r="U4986" s="147" t="s">
        <v>3233</v>
      </c>
      <c r="V4986" s="147" t="s">
        <v>3646</v>
      </c>
    </row>
    <row r="4987" spans="16:22" x14ac:dyDescent="0.25">
      <c r="P4987" s="147" t="s">
        <v>830</v>
      </c>
      <c r="Q4987" s="147">
        <v>202</v>
      </c>
      <c r="R4987" s="147"/>
      <c r="S4987" s="147" t="s">
        <v>2722</v>
      </c>
      <c r="T4987" s="147">
        <v>0</v>
      </c>
      <c r="U4987" s="147" t="s">
        <v>2723</v>
      </c>
      <c r="V4987" s="147" t="s">
        <v>3646</v>
      </c>
    </row>
    <row r="4988" spans="16:22" x14ac:dyDescent="0.25">
      <c r="P4988" s="147" t="s">
        <v>830</v>
      </c>
      <c r="Q4988" s="147">
        <v>202</v>
      </c>
      <c r="R4988" s="147"/>
      <c r="S4988" s="147" t="s">
        <v>1878</v>
      </c>
      <c r="T4988" s="147">
        <v>0</v>
      </c>
      <c r="U4988" s="147" t="s">
        <v>1879</v>
      </c>
      <c r="V4988" s="147" t="s">
        <v>3646</v>
      </c>
    </row>
    <row r="4989" spans="16:22" x14ac:dyDescent="0.25">
      <c r="P4989" s="147" t="s">
        <v>830</v>
      </c>
      <c r="Q4989" s="147">
        <v>202</v>
      </c>
      <c r="R4989" s="147"/>
      <c r="S4989" s="147" t="s">
        <v>3751</v>
      </c>
      <c r="T4989" s="147">
        <v>0</v>
      </c>
      <c r="U4989" s="147" t="s">
        <v>3752</v>
      </c>
      <c r="V4989" s="147" t="s">
        <v>3646</v>
      </c>
    </row>
    <row r="4990" spans="16:22" x14ac:dyDescent="0.25">
      <c r="P4990" s="147" t="s">
        <v>830</v>
      </c>
      <c r="Q4990" s="147">
        <v>202</v>
      </c>
      <c r="R4990" s="147"/>
      <c r="S4990" s="147" t="s">
        <v>3753</v>
      </c>
      <c r="T4990" s="147">
        <v>0</v>
      </c>
      <c r="U4990" s="147" t="s">
        <v>3754</v>
      </c>
      <c r="V4990" s="147" t="s">
        <v>3646</v>
      </c>
    </row>
    <row r="4991" spans="16:22" x14ac:dyDescent="0.25">
      <c r="P4991" s="147" t="s">
        <v>830</v>
      </c>
      <c r="Q4991" s="147">
        <v>202</v>
      </c>
      <c r="R4991" s="147"/>
      <c r="S4991" s="147" t="s">
        <v>2935</v>
      </c>
      <c r="T4991" s="147">
        <v>0</v>
      </c>
      <c r="U4991" s="147" t="s">
        <v>2936</v>
      </c>
      <c r="V4991" s="147" t="s">
        <v>3646</v>
      </c>
    </row>
    <row r="4992" spans="16:22" x14ac:dyDescent="0.25">
      <c r="P4992" s="147" t="s">
        <v>830</v>
      </c>
      <c r="Q4992" s="147">
        <v>202</v>
      </c>
      <c r="R4992" s="147"/>
      <c r="S4992" s="147" t="s">
        <v>2937</v>
      </c>
      <c r="T4992" s="147">
        <v>0</v>
      </c>
      <c r="U4992" s="147" t="s">
        <v>2938</v>
      </c>
      <c r="V4992" s="147" t="s">
        <v>3646</v>
      </c>
    </row>
    <row r="4993" spans="16:22" x14ac:dyDescent="0.25">
      <c r="P4993" s="147" t="s">
        <v>830</v>
      </c>
      <c r="Q4993" s="147">
        <v>202</v>
      </c>
      <c r="R4993" s="147"/>
      <c r="S4993" s="147" t="s">
        <v>2939</v>
      </c>
      <c r="T4993" s="147">
        <v>0</v>
      </c>
      <c r="U4993" s="147" t="s">
        <v>2940</v>
      </c>
      <c r="V4993" s="147" t="s">
        <v>3646</v>
      </c>
    </row>
    <row r="4994" spans="16:22" x14ac:dyDescent="0.25">
      <c r="P4994" s="147" t="s">
        <v>830</v>
      </c>
      <c r="Q4994" s="147">
        <v>202</v>
      </c>
      <c r="R4994" s="147"/>
      <c r="S4994" s="147" t="s">
        <v>2941</v>
      </c>
      <c r="T4994" s="147">
        <v>0</v>
      </c>
      <c r="U4994" s="147" t="s">
        <v>2942</v>
      </c>
      <c r="V4994" s="147" t="s">
        <v>3646</v>
      </c>
    </row>
    <row r="4995" spans="16:22" x14ac:dyDescent="0.25">
      <c r="P4995" s="147" t="s">
        <v>830</v>
      </c>
      <c r="Q4995" s="147">
        <v>202</v>
      </c>
      <c r="R4995" s="147"/>
      <c r="S4995" s="147" t="s">
        <v>2943</v>
      </c>
      <c r="T4995" s="147">
        <v>0</v>
      </c>
      <c r="U4995" s="147" t="s">
        <v>2944</v>
      </c>
      <c r="V4995" s="147" t="s">
        <v>3646</v>
      </c>
    </row>
    <row r="4996" spans="16:22" x14ac:dyDescent="0.25">
      <c r="P4996" s="147" t="s">
        <v>830</v>
      </c>
      <c r="Q4996" s="147">
        <v>202</v>
      </c>
      <c r="R4996" s="147"/>
      <c r="S4996" s="147" t="s">
        <v>1882</v>
      </c>
      <c r="T4996" s="147">
        <v>0</v>
      </c>
      <c r="U4996" s="147" t="s">
        <v>1883</v>
      </c>
      <c r="V4996" s="147" t="s">
        <v>3646</v>
      </c>
    </row>
    <row r="4997" spans="16:22" x14ac:dyDescent="0.25">
      <c r="P4997" s="147" t="s">
        <v>830</v>
      </c>
      <c r="Q4997" s="147">
        <v>202</v>
      </c>
      <c r="R4997" s="147"/>
      <c r="S4997" s="147" t="s">
        <v>3394</v>
      </c>
      <c r="T4997" s="147">
        <v>0</v>
      </c>
      <c r="U4997" s="147" t="s">
        <v>3395</v>
      </c>
      <c r="V4997" s="147" t="s">
        <v>3646</v>
      </c>
    </row>
    <row r="4998" spans="16:22" x14ac:dyDescent="0.25">
      <c r="P4998" s="147" t="s">
        <v>830</v>
      </c>
      <c r="Q4998" s="147">
        <v>202</v>
      </c>
      <c r="R4998" s="147"/>
      <c r="S4998" s="147" t="s">
        <v>2945</v>
      </c>
      <c r="T4998" s="147">
        <v>0</v>
      </c>
      <c r="U4998" s="147" t="s">
        <v>2946</v>
      </c>
      <c r="V4998" s="147" t="s">
        <v>3646</v>
      </c>
    </row>
    <row r="4999" spans="16:22" x14ac:dyDescent="0.25">
      <c r="P4999" s="147" t="s">
        <v>830</v>
      </c>
      <c r="Q4999" s="147">
        <v>202</v>
      </c>
      <c r="R4999" s="147"/>
      <c r="S4999" s="147" t="s">
        <v>2947</v>
      </c>
      <c r="T4999" s="147">
        <v>0</v>
      </c>
      <c r="U4999" s="147" t="s">
        <v>2948</v>
      </c>
      <c r="V4999" s="147" t="s">
        <v>3646</v>
      </c>
    </row>
    <row r="5000" spans="16:22" x14ac:dyDescent="0.25">
      <c r="P5000" s="147" t="s">
        <v>830</v>
      </c>
      <c r="Q5000" s="147">
        <v>202</v>
      </c>
      <c r="R5000" s="147"/>
      <c r="S5000" s="147" t="s">
        <v>1886</v>
      </c>
      <c r="T5000" s="147">
        <v>0</v>
      </c>
      <c r="U5000" s="147" t="s">
        <v>1887</v>
      </c>
      <c r="V5000" s="147" t="s">
        <v>3646</v>
      </c>
    </row>
    <row r="5001" spans="16:22" x14ac:dyDescent="0.25">
      <c r="P5001" s="147" t="s">
        <v>830</v>
      </c>
      <c r="Q5001" s="147">
        <v>202</v>
      </c>
      <c r="R5001" s="147"/>
      <c r="S5001" s="147" t="s">
        <v>1890</v>
      </c>
      <c r="T5001" s="147">
        <v>0</v>
      </c>
      <c r="U5001" s="147" t="s">
        <v>1891</v>
      </c>
      <c r="V5001" s="147" t="s">
        <v>3646</v>
      </c>
    </row>
    <row r="5002" spans="16:22" x14ac:dyDescent="0.25">
      <c r="P5002" s="147" t="s">
        <v>830</v>
      </c>
      <c r="Q5002" s="147">
        <v>202</v>
      </c>
      <c r="R5002" s="147"/>
      <c r="S5002" s="147" t="s">
        <v>1892</v>
      </c>
      <c r="T5002" s="147">
        <v>0</v>
      </c>
      <c r="U5002" s="147" t="s">
        <v>1893</v>
      </c>
      <c r="V5002" s="147" t="s">
        <v>3646</v>
      </c>
    </row>
    <row r="5003" spans="16:22" x14ac:dyDescent="0.25">
      <c r="P5003" s="147" t="s">
        <v>830</v>
      </c>
      <c r="Q5003" s="147">
        <v>202</v>
      </c>
      <c r="R5003" s="147"/>
      <c r="S5003" s="147" t="s">
        <v>2951</v>
      </c>
      <c r="T5003" s="147">
        <v>0</v>
      </c>
      <c r="U5003" s="147" t="s">
        <v>2952</v>
      </c>
      <c r="V5003" s="147" t="s">
        <v>3646</v>
      </c>
    </row>
    <row r="5004" spans="16:22" x14ac:dyDescent="0.25">
      <c r="P5004" s="147" t="s">
        <v>830</v>
      </c>
      <c r="Q5004" s="147">
        <v>202</v>
      </c>
      <c r="R5004" s="147"/>
      <c r="S5004" s="147" t="s">
        <v>2953</v>
      </c>
      <c r="T5004" s="147">
        <v>0</v>
      </c>
      <c r="U5004" s="147" t="s">
        <v>2954</v>
      </c>
      <c r="V5004" s="147" t="s">
        <v>3646</v>
      </c>
    </row>
    <row r="5005" spans="16:22" x14ac:dyDescent="0.25">
      <c r="P5005" s="147" t="s">
        <v>830</v>
      </c>
      <c r="Q5005" s="147">
        <v>202</v>
      </c>
      <c r="R5005" s="147"/>
      <c r="S5005" s="147" t="s">
        <v>1894</v>
      </c>
      <c r="T5005" s="147">
        <v>0</v>
      </c>
      <c r="U5005" s="147" t="s">
        <v>1895</v>
      </c>
      <c r="V5005" s="147" t="s">
        <v>3646</v>
      </c>
    </row>
    <row r="5006" spans="16:22" x14ac:dyDescent="0.25">
      <c r="P5006" s="147" t="s">
        <v>830</v>
      </c>
      <c r="Q5006" s="147">
        <v>202</v>
      </c>
      <c r="R5006" s="147"/>
      <c r="S5006" s="147" t="s">
        <v>3755</v>
      </c>
      <c r="T5006" s="147">
        <v>0</v>
      </c>
      <c r="U5006" s="147" t="s">
        <v>3756</v>
      </c>
      <c r="V5006" s="147" t="s">
        <v>3646</v>
      </c>
    </row>
    <row r="5007" spans="16:22" x14ac:dyDescent="0.25">
      <c r="P5007" s="147" t="s">
        <v>830</v>
      </c>
      <c r="Q5007" s="147">
        <v>202</v>
      </c>
      <c r="R5007" s="147"/>
      <c r="S5007" s="147" t="s">
        <v>1896</v>
      </c>
      <c r="T5007" s="147">
        <v>0</v>
      </c>
      <c r="U5007" s="147" t="s">
        <v>1897</v>
      </c>
      <c r="V5007" s="147" t="s">
        <v>3646</v>
      </c>
    </row>
    <row r="5008" spans="16:22" x14ac:dyDescent="0.25">
      <c r="P5008" s="147" t="s">
        <v>830</v>
      </c>
      <c r="Q5008" s="147">
        <v>202</v>
      </c>
      <c r="R5008" s="147"/>
      <c r="S5008" s="147" t="s">
        <v>1902</v>
      </c>
      <c r="T5008" s="147">
        <v>0</v>
      </c>
      <c r="U5008" s="147" t="s">
        <v>1903</v>
      </c>
      <c r="V5008" s="147" t="s">
        <v>3646</v>
      </c>
    </row>
    <row r="5009" spans="16:22" x14ac:dyDescent="0.25">
      <c r="P5009" s="147" t="s">
        <v>830</v>
      </c>
      <c r="Q5009" s="147">
        <v>202</v>
      </c>
      <c r="R5009" s="147"/>
      <c r="S5009" s="147" t="s">
        <v>2726</v>
      </c>
      <c r="T5009" s="147">
        <v>0</v>
      </c>
      <c r="U5009" s="147" t="s">
        <v>2727</v>
      </c>
      <c r="V5009" s="147" t="s">
        <v>3646</v>
      </c>
    </row>
    <row r="5010" spans="16:22" x14ac:dyDescent="0.25">
      <c r="P5010" s="147" t="s">
        <v>830</v>
      </c>
      <c r="Q5010" s="147">
        <v>202</v>
      </c>
      <c r="R5010" s="147"/>
      <c r="S5010" s="147" t="s">
        <v>3757</v>
      </c>
      <c r="T5010" s="147">
        <v>0</v>
      </c>
      <c r="U5010" s="147" t="s">
        <v>3758</v>
      </c>
      <c r="V5010" s="147" t="s">
        <v>3646</v>
      </c>
    </row>
    <row r="5011" spans="16:22" x14ac:dyDescent="0.25">
      <c r="P5011" s="147" t="s">
        <v>830</v>
      </c>
      <c r="Q5011" s="147">
        <v>202</v>
      </c>
      <c r="R5011" s="147"/>
      <c r="S5011" s="147" t="s">
        <v>3759</v>
      </c>
      <c r="T5011" s="147">
        <v>0</v>
      </c>
      <c r="U5011" s="147" t="s">
        <v>3760</v>
      </c>
      <c r="V5011" s="147" t="s">
        <v>3646</v>
      </c>
    </row>
    <row r="5012" spans="16:22" x14ac:dyDescent="0.25">
      <c r="P5012" s="147" t="s">
        <v>830</v>
      </c>
      <c r="Q5012" s="147">
        <v>202</v>
      </c>
      <c r="R5012" s="147"/>
      <c r="S5012" s="147" t="s">
        <v>2415</v>
      </c>
      <c r="T5012" s="147">
        <v>0</v>
      </c>
      <c r="U5012" s="147" t="s">
        <v>2416</v>
      </c>
      <c r="V5012" s="147" t="s">
        <v>3646</v>
      </c>
    </row>
    <row r="5013" spans="16:22" x14ac:dyDescent="0.25">
      <c r="P5013" s="147" t="s">
        <v>830</v>
      </c>
      <c r="Q5013" s="147">
        <v>202</v>
      </c>
      <c r="R5013" s="147"/>
      <c r="S5013" s="147" t="s">
        <v>1906</v>
      </c>
      <c r="T5013" s="147">
        <v>0</v>
      </c>
      <c r="U5013" s="147" t="s">
        <v>1907</v>
      </c>
      <c r="V5013" s="147" t="s">
        <v>3646</v>
      </c>
    </row>
    <row r="5014" spans="16:22" x14ac:dyDescent="0.25">
      <c r="P5014" s="147" t="s">
        <v>830</v>
      </c>
      <c r="Q5014" s="147">
        <v>202</v>
      </c>
      <c r="R5014" s="147"/>
      <c r="S5014" s="147" t="s">
        <v>3761</v>
      </c>
      <c r="T5014" s="147">
        <v>0</v>
      </c>
      <c r="U5014" s="147" t="s">
        <v>3762</v>
      </c>
      <c r="V5014" s="147" t="s">
        <v>3646</v>
      </c>
    </row>
    <row r="5015" spans="16:22" x14ac:dyDescent="0.25">
      <c r="P5015" s="147" t="s">
        <v>830</v>
      </c>
      <c r="Q5015" s="147">
        <v>202</v>
      </c>
      <c r="R5015" s="147"/>
      <c r="S5015" s="147" t="s">
        <v>1912</v>
      </c>
      <c r="T5015" s="147">
        <v>0</v>
      </c>
      <c r="U5015" s="147" t="s">
        <v>1913</v>
      </c>
      <c r="V5015" s="147" t="s">
        <v>3646</v>
      </c>
    </row>
    <row r="5016" spans="16:22" x14ac:dyDescent="0.25">
      <c r="P5016" s="147" t="s">
        <v>830</v>
      </c>
      <c r="Q5016" s="147">
        <v>202</v>
      </c>
      <c r="R5016" s="147"/>
      <c r="S5016" s="147" t="s">
        <v>3236</v>
      </c>
      <c r="T5016" s="147">
        <v>0</v>
      </c>
      <c r="U5016" s="147" t="s">
        <v>3237</v>
      </c>
      <c r="V5016" s="147" t="s">
        <v>3646</v>
      </c>
    </row>
    <row r="5017" spans="16:22" x14ac:dyDescent="0.25">
      <c r="P5017" s="147" t="s">
        <v>830</v>
      </c>
      <c r="Q5017" s="147">
        <v>202</v>
      </c>
      <c r="R5017" s="147"/>
      <c r="S5017" s="147" t="s">
        <v>1920</v>
      </c>
      <c r="T5017" s="147">
        <v>0</v>
      </c>
      <c r="U5017" s="147" t="s">
        <v>1921</v>
      </c>
      <c r="V5017" s="147" t="s">
        <v>3646</v>
      </c>
    </row>
    <row r="5018" spans="16:22" x14ac:dyDescent="0.25">
      <c r="P5018" s="147" t="s">
        <v>830</v>
      </c>
      <c r="Q5018" s="147">
        <v>202</v>
      </c>
      <c r="R5018" s="147"/>
      <c r="S5018" s="147" t="s">
        <v>2419</v>
      </c>
      <c r="T5018" s="147">
        <v>0</v>
      </c>
      <c r="U5018" s="147" t="s">
        <v>2420</v>
      </c>
      <c r="V5018" s="147" t="s">
        <v>3646</v>
      </c>
    </row>
    <row r="5019" spans="16:22" x14ac:dyDescent="0.25">
      <c r="P5019" s="147" t="s">
        <v>830</v>
      </c>
      <c r="Q5019" s="147">
        <v>202</v>
      </c>
      <c r="R5019" s="147"/>
      <c r="S5019" s="147" t="s">
        <v>1922</v>
      </c>
      <c r="T5019" s="147">
        <v>0</v>
      </c>
      <c r="U5019" s="147" t="s">
        <v>1923</v>
      </c>
      <c r="V5019" s="147" t="s">
        <v>3646</v>
      </c>
    </row>
    <row r="5020" spans="16:22" x14ac:dyDescent="0.25">
      <c r="P5020" s="147" t="s">
        <v>830</v>
      </c>
      <c r="Q5020" s="147">
        <v>202</v>
      </c>
      <c r="R5020" s="147"/>
      <c r="S5020" s="147" t="s">
        <v>1924</v>
      </c>
      <c r="T5020" s="147">
        <v>0</v>
      </c>
      <c r="U5020" s="147" t="s">
        <v>1925</v>
      </c>
      <c r="V5020" s="147" t="s">
        <v>3646</v>
      </c>
    </row>
    <row r="5021" spans="16:22" x14ac:dyDescent="0.25">
      <c r="P5021" s="147" t="s">
        <v>830</v>
      </c>
      <c r="Q5021" s="147">
        <v>202</v>
      </c>
      <c r="R5021" s="147"/>
      <c r="S5021" s="147" t="s">
        <v>1926</v>
      </c>
      <c r="T5021" s="147">
        <v>0</v>
      </c>
      <c r="U5021" s="147" t="s">
        <v>1927</v>
      </c>
      <c r="V5021" s="147" t="s">
        <v>3646</v>
      </c>
    </row>
    <row r="5022" spans="16:22" x14ac:dyDescent="0.25">
      <c r="P5022" s="147" t="s">
        <v>830</v>
      </c>
      <c r="Q5022" s="147">
        <v>202</v>
      </c>
      <c r="R5022" s="147"/>
      <c r="S5022" s="147" t="s">
        <v>2959</v>
      </c>
      <c r="T5022" s="147">
        <v>0</v>
      </c>
      <c r="U5022" s="147" t="s">
        <v>2960</v>
      </c>
      <c r="V5022" s="147" t="s">
        <v>3646</v>
      </c>
    </row>
    <row r="5023" spans="16:22" x14ac:dyDescent="0.25">
      <c r="P5023" s="147" t="s">
        <v>830</v>
      </c>
      <c r="Q5023" s="147">
        <v>202</v>
      </c>
      <c r="R5023" s="147"/>
      <c r="S5023" s="147" t="s">
        <v>3763</v>
      </c>
      <c r="T5023" s="147">
        <v>0</v>
      </c>
      <c r="U5023" s="147" t="s">
        <v>3764</v>
      </c>
      <c r="V5023" s="147" t="s">
        <v>3646</v>
      </c>
    </row>
    <row r="5024" spans="16:22" x14ac:dyDescent="0.25">
      <c r="P5024" s="147" t="s">
        <v>830</v>
      </c>
      <c r="Q5024" s="147">
        <v>202</v>
      </c>
      <c r="R5024" s="147"/>
      <c r="S5024" s="147" t="s">
        <v>3765</v>
      </c>
      <c r="T5024" s="147">
        <v>0</v>
      </c>
      <c r="U5024" s="147" t="s">
        <v>3766</v>
      </c>
      <c r="V5024" s="147" t="s">
        <v>3646</v>
      </c>
    </row>
    <row r="5025" spans="16:22" x14ac:dyDescent="0.25">
      <c r="P5025" s="147" t="s">
        <v>830</v>
      </c>
      <c r="Q5025" s="147">
        <v>202</v>
      </c>
      <c r="R5025" s="147"/>
      <c r="S5025" s="147" t="s">
        <v>2961</v>
      </c>
      <c r="T5025" s="147">
        <v>0</v>
      </c>
      <c r="U5025" s="147" t="s">
        <v>2962</v>
      </c>
      <c r="V5025" s="147" t="s">
        <v>3646</v>
      </c>
    </row>
    <row r="5026" spans="16:22" x14ac:dyDescent="0.25">
      <c r="P5026" s="147" t="s">
        <v>830</v>
      </c>
      <c r="Q5026" s="147">
        <v>202</v>
      </c>
      <c r="R5026" s="147"/>
      <c r="S5026" s="147" t="s">
        <v>1934</v>
      </c>
      <c r="T5026" s="147">
        <v>0</v>
      </c>
      <c r="U5026" s="147" t="s">
        <v>1935</v>
      </c>
      <c r="V5026" s="147" t="s">
        <v>3646</v>
      </c>
    </row>
    <row r="5027" spans="16:22" x14ac:dyDescent="0.25">
      <c r="P5027" s="147" t="s">
        <v>830</v>
      </c>
      <c r="Q5027" s="147">
        <v>202</v>
      </c>
      <c r="R5027" s="147"/>
      <c r="S5027" s="147" t="s">
        <v>1936</v>
      </c>
      <c r="T5027" s="147">
        <v>0</v>
      </c>
      <c r="U5027" s="147" t="s">
        <v>1937</v>
      </c>
      <c r="V5027" s="147" t="s">
        <v>3646</v>
      </c>
    </row>
    <row r="5028" spans="16:22" x14ac:dyDescent="0.25">
      <c r="P5028" s="147" t="s">
        <v>830</v>
      </c>
      <c r="Q5028" s="147">
        <v>202</v>
      </c>
      <c r="R5028" s="147"/>
      <c r="S5028" s="147" t="s">
        <v>1938</v>
      </c>
      <c r="T5028" s="147">
        <v>0</v>
      </c>
      <c r="U5028" s="147" t="s">
        <v>1939</v>
      </c>
      <c r="V5028" s="147" t="s">
        <v>3646</v>
      </c>
    </row>
    <row r="5029" spans="16:22" x14ac:dyDescent="0.25">
      <c r="P5029" s="147" t="s">
        <v>830</v>
      </c>
      <c r="Q5029" s="147">
        <v>202</v>
      </c>
      <c r="R5029" s="147"/>
      <c r="S5029" s="147" t="s">
        <v>2736</v>
      </c>
      <c r="T5029" s="147">
        <v>0</v>
      </c>
      <c r="U5029" s="147" t="s">
        <v>2737</v>
      </c>
      <c r="V5029" s="147" t="s">
        <v>3646</v>
      </c>
    </row>
    <row r="5030" spans="16:22" x14ac:dyDescent="0.25">
      <c r="P5030" s="147" t="s">
        <v>830</v>
      </c>
      <c r="Q5030" s="147">
        <v>202</v>
      </c>
      <c r="R5030" s="147"/>
      <c r="S5030" s="147" t="s">
        <v>3767</v>
      </c>
      <c r="T5030" s="147">
        <v>0</v>
      </c>
      <c r="U5030" s="147" t="s">
        <v>3768</v>
      </c>
      <c r="V5030" s="147" t="s">
        <v>3646</v>
      </c>
    </row>
    <row r="5031" spans="16:22" x14ac:dyDescent="0.25">
      <c r="P5031" s="147" t="s">
        <v>830</v>
      </c>
      <c r="Q5031" s="147">
        <v>202</v>
      </c>
      <c r="R5031" s="147"/>
      <c r="S5031" s="147" t="s">
        <v>1940</v>
      </c>
      <c r="T5031" s="147">
        <v>0</v>
      </c>
      <c r="U5031" s="147" t="s">
        <v>1941</v>
      </c>
      <c r="V5031" s="147" t="s">
        <v>3646</v>
      </c>
    </row>
    <row r="5032" spans="16:22" x14ac:dyDescent="0.25">
      <c r="P5032" s="147" t="s">
        <v>830</v>
      </c>
      <c r="Q5032" s="147">
        <v>202</v>
      </c>
      <c r="R5032" s="147"/>
      <c r="S5032" s="147" t="s">
        <v>1942</v>
      </c>
      <c r="T5032" s="147">
        <v>0</v>
      </c>
      <c r="U5032" s="147" t="s">
        <v>1943</v>
      </c>
      <c r="V5032" s="147" t="s">
        <v>3646</v>
      </c>
    </row>
    <row r="5033" spans="16:22" x14ac:dyDescent="0.25">
      <c r="P5033" s="147" t="s">
        <v>830</v>
      </c>
      <c r="Q5033" s="147">
        <v>202</v>
      </c>
      <c r="R5033" s="147"/>
      <c r="S5033" s="147" t="s">
        <v>3582</v>
      </c>
      <c r="T5033" s="147">
        <v>0</v>
      </c>
      <c r="U5033" s="147" t="s">
        <v>3583</v>
      </c>
      <c r="V5033" s="147" t="s">
        <v>3646</v>
      </c>
    </row>
    <row r="5034" spans="16:22" x14ac:dyDescent="0.25">
      <c r="P5034" s="147" t="s">
        <v>830</v>
      </c>
      <c r="Q5034" s="147">
        <v>202</v>
      </c>
      <c r="R5034" s="147"/>
      <c r="S5034" s="147" t="s">
        <v>2423</v>
      </c>
      <c r="T5034" s="147">
        <v>0</v>
      </c>
      <c r="U5034" s="147" t="s">
        <v>2424</v>
      </c>
      <c r="V5034" s="147" t="s">
        <v>3646</v>
      </c>
    </row>
    <row r="5035" spans="16:22" x14ac:dyDescent="0.25">
      <c r="P5035" s="147" t="s">
        <v>830</v>
      </c>
      <c r="Q5035" s="147">
        <v>202</v>
      </c>
      <c r="R5035" s="147"/>
      <c r="S5035" s="147" t="s">
        <v>3238</v>
      </c>
      <c r="T5035" s="147">
        <v>0</v>
      </c>
      <c r="U5035" s="147" t="s">
        <v>3239</v>
      </c>
      <c r="V5035" s="147" t="s">
        <v>3646</v>
      </c>
    </row>
    <row r="5036" spans="16:22" x14ac:dyDescent="0.25">
      <c r="P5036" s="147" t="s">
        <v>830</v>
      </c>
      <c r="Q5036" s="147">
        <v>202</v>
      </c>
      <c r="R5036" s="147"/>
      <c r="S5036" s="147" t="s">
        <v>3769</v>
      </c>
      <c r="T5036" s="147">
        <v>0</v>
      </c>
      <c r="U5036" s="147" t="s">
        <v>3770</v>
      </c>
      <c r="V5036" s="147" t="s">
        <v>3646</v>
      </c>
    </row>
    <row r="5037" spans="16:22" x14ac:dyDescent="0.25">
      <c r="P5037" s="147" t="s">
        <v>830</v>
      </c>
      <c r="Q5037" s="147">
        <v>202</v>
      </c>
      <c r="R5037" s="147"/>
      <c r="S5037" s="147" t="s">
        <v>3771</v>
      </c>
      <c r="T5037" s="147">
        <v>0</v>
      </c>
      <c r="U5037" s="147" t="s">
        <v>3772</v>
      </c>
      <c r="V5037" s="147" t="s">
        <v>3646</v>
      </c>
    </row>
    <row r="5038" spans="16:22" x14ac:dyDescent="0.25">
      <c r="P5038" s="147" t="s">
        <v>830</v>
      </c>
      <c r="Q5038" s="147">
        <v>202</v>
      </c>
      <c r="R5038" s="147"/>
      <c r="S5038" s="147" t="s">
        <v>3773</v>
      </c>
      <c r="T5038" s="147">
        <v>0</v>
      </c>
      <c r="U5038" s="147" t="s">
        <v>3774</v>
      </c>
      <c r="V5038" s="147" t="s">
        <v>3646</v>
      </c>
    </row>
    <row r="5039" spans="16:22" x14ac:dyDescent="0.25">
      <c r="P5039" s="147" t="s">
        <v>830</v>
      </c>
      <c r="Q5039" s="147">
        <v>202</v>
      </c>
      <c r="R5039" s="147"/>
      <c r="S5039" s="147" t="s">
        <v>2965</v>
      </c>
      <c r="T5039" s="147">
        <v>0</v>
      </c>
      <c r="U5039" s="147" t="s">
        <v>2966</v>
      </c>
      <c r="V5039" s="147" t="s">
        <v>3646</v>
      </c>
    </row>
    <row r="5040" spans="16:22" x14ac:dyDescent="0.25">
      <c r="P5040" s="147" t="s">
        <v>830</v>
      </c>
      <c r="Q5040" s="147">
        <v>202</v>
      </c>
      <c r="R5040" s="147"/>
      <c r="S5040" s="147" t="s">
        <v>2967</v>
      </c>
      <c r="T5040" s="147">
        <v>0</v>
      </c>
      <c r="U5040" s="147" t="s">
        <v>2968</v>
      </c>
      <c r="V5040" s="147" t="s">
        <v>3646</v>
      </c>
    </row>
    <row r="5041" spans="16:22" x14ac:dyDescent="0.25">
      <c r="P5041" s="147" t="s">
        <v>830</v>
      </c>
      <c r="Q5041" s="147">
        <v>202</v>
      </c>
      <c r="R5041" s="147"/>
      <c r="S5041" s="147" t="s">
        <v>2971</v>
      </c>
      <c r="T5041" s="147">
        <v>0</v>
      </c>
      <c r="U5041" s="147" t="s">
        <v>2972</v>
      </c>
      <c r="V5041" s="147" t="s">
        <v>3646</v>
      </c>
    </row>
    <row r="5042" spans="16:22" x14ac:dyDescent="0.25">
      <c r="P5042" s="147" t="s">
        <v>830</v>
      </c>
      <c r="Q5042" s="147">
        <v>202</v>
      </c>
      <c r="R5042" s="147"/>
      <c r="S5042" s="147" t="s">
        <v>3775</v>
      </c>
      <c r="T5042" s="147">
        <v>0</v>
      </c>
      <c r="U5042" s="147" t="s">
        <v>3776</v>
      </c>
      <c r="V5042" s="147" t="s">
        <v>3646</v>
      </c>
    </row>
    <row r="5043" spans="16:22" x14ac:dyDescent="0.25">
      <c r="P5043" s="147" t="s">
        <v>830</v>
      </c>
      <c r="Q5043" s="147">
        <v>202</v>
      </c>
      <c r="R5043" s="147"/>
      <c r="S5043" s="147" t="s">
        <v>3777</v>
      </c>
      <c r="T5043" s="147">
        <v>0</v>
      </c>
      <c r="U5043" s="147" t="s">
        <v>3778</v>
      </c>
      <c r="V5043" s="147" t="s">
        <v>3646</v>
      </c>
    </row>
    <row r="5044" spans="16:22" x14ac:dyDescent="0.25">
      <c r="P5044" s="147" t="s">
        <v>830</v>
      </c>
      <c r="Q5044" s="147">
        <v>202</v>
      </c>
      <c r="R5044" s="147"/>
      <c r="S5044" s="147" t="s">
        <v>3779</v>
      </c>
      <c r="T5044" s="147">
        <v>0</v>
      </c>
      <c r="U5044" s="147" t="s">
        <v>3780</v>
      </c>
      <c r="V5044" s="147" t="s">
        <v>3646</v>
      </c>
    </row>
    <row r="5045" spans="16:22" x14ac:dyDescent="0.25">
      <c r="P5045" s="147" t="s">
        <v>830</v>
      </c>
      <c r="Q5045" s="147">
        <v>202</v>
      </c>
      <c r="R5045" s="147"/>
      <c r="S5045" s="147" t="s">
        <v>3781</v>
      </c>
      <c r="T5045" s="147">
        <v>0</v>
      </c>
      <c r="U5045" s="147" t="s">
        <v>3782</v>
      </c>
      <c r="V5045" s="147" t="s">
        <v>3646</v>
      </c>
    </row>
    <row r="5046" spans="16:22" x14ac:dyDescent="0.25">
      <c r="P5046" s="147" t="s">
        <v>830</v>
      </c>
      <c r="Q5046" s="147">
        <v>202</v>
      </c>
      <c r="R5046" s="147"/>
      <c r="S5046" s="147" t="s">
        <v>3783</v>
      </c>
      <c r="T5046" s="147">
        <v>0</v>
      </c>
      <c r="U5046" s="147" t="s">
        <v>3784</v>
      </c>
      <c r="V5046" s="147" t="s">
        <v>3646</v>
      </c>
    </row>
    <row r="5047" spans="16:22" x14ac:dyDescent="0.25">
      <c r="P5047" s="147" t="s">
        <v>830</v>
      </c>
      <c r="Q5047" s="147">
        <v>202</v>
      </c>
      <c r="R5047" s="147"/>
      <c r="S5047" s="147" t="s">
        <v>3785</v>
      </c>
      <c r="T5047" s="147">
        <v>0</v>
      </c>
      <c r="U5047" s="147" t="s">
        <v>3786</v>
      </c>
      <c r="V5047" s="147" t="s">
        <v>3646</v>
      </c>
    </row>
    <row r="5048" spans="16:22" x14ac:dyDescent="0.25">
      <c r="P5048" s="147" t="s">
        <v>830</v>
      </c>
      <c r="Q5048" s="147">
        <v>202</v>
      </c>
      <c r="R5048" s="147"/>
      <c r="S5048" s="147" t="s">
        <v>3787</v>
      </c>
      <c r="T5048" s="147">
        <v>0</v>
      </c>
      <c r="U5048" s="147" t="s">
        <v>3788</v>
      </c>
      <c r="V5048" s="147" t="s">
        <v>3646</v>
      </c>
    </row>
    <row r="5049" spans="16:22" x14ac:dyDescent="0.25">
      <c r="P5049" s="147" t="s">
        <v>830</v>
      </c>
      <c r="Q5049" s="147">
        <v>202</v>
      </c>
      <c r="R5049" s="147"/>
      <c r="S5049" s="147" t="s">
        <v>3789</v>
      </c>
      <c r="T5049" s="147">
        <v>0</v>
      </c>
      <c r="U5049" s="147" t="s">
        <v>3790</v>
      </c>
      <c r="V5049" s="147" t="s">
        <v>3646</v>
      </c>
    </row>
    <row r="5050" spans="16:22" x14ac:dyDescent="0.25">
      <c r="P5050" s="147" t="s">
        <v>830</v>
      </c>
      <c r="Q5050" s="147">
        <v>202</v>
      </c>
      <c r="R5050" s="147"/>
      <c r="S5050" s="147" t="s">
        <v>3791</v>
      </c>
      <c r="T5050" s="147">
        <v>0</v>
      </c>
      <c r="U5050" s="147" t="s">
        <v>3792</v>
      </c>
      <c r="V5050" s="147" t="s">
        <v>3646</v>
      </c>
    </row>
    <row r="5051" spans="16:22" x14ac:dyDescent="0.25">
      <c r="P5051" s="147" t="s">
        <v>830</v>
      </c>
      <c r="Q5051" s="147">
        <v>202</v>
      </c>
      <c r="R5051" s="147"/>
      <c r="S5051" s="147" t="s">
        <v>3793</v>
      </c>
      <c r="T5051" s="147">
        <v>0</v>
      </c>
      <c r="U5051" s="147" t="s">
        <v>3794</v>
      </c>
      <c r="V5051" s="147" t="s">
        <v>3646</v>
      </c>
    </row>
    <row r="5052" spans="16:22" x14ac:dyDescent="0.25">
      <c r="P5052" s="147" t="s">
        <v>830</v>
      </c>
      <c r="Q5052" s="147">
        <v>202</v>
      </c>
      <c r="R5052" s="147"/>
      <c r="S5052" s="147" t="s">
        <v>3795</v>
      </c>
      <c r="T5052" s="147">
        <v>0</v>
      </c>
      <c r="U5052" s="147" t="s">
        <v>3796</v>
      </c>
      <c r="V5052" s="147" t="s">
        <v>3646</v>
      </c>
    </row>
    <row r="5053" spans="16:22" x14ac:dyDescent="0.25">
      <c r="P5053" s="147" t="s">
        <v>830</v>
      </c>
      <c r="Q5053" s="147">
        <v>202</v>
      </c>
      <c r="R5053" s="147"/>
      <c r="S5053" s="147" t="s">
        <v>3797</v>
      </c>
      <c r="T5053" s="147">
        <v>0</v>
      </c>
      <c r="U5053" s="147" t="s">
        <v>3798</v>
      </c>
      <c r="V5053" s="147" t="s">
        <v>3646</v>
      </c>
    </row>
    <row r="5054" spans="16:22" x14ac:dyDescent="0.25">
      <c r="P5054" s="147" t="s">
        <v>830</v>
      </c>
      <c r="Q5054" s="147">
        <v>202</v>
      </c>
      <c r="R5054" s="147"/>
      <c r="S5054" s="147" t="s">
        <v>3799</v>
      </c>
      <c r="T5054" s="147">
        <v>0</v>
      </c>
      <c r="U5054" s="147" t="s">
        <v>3800</v>
      </c>
      <c r="V5054" s="147" t="s">
        <v>3646</v>
      </c>
    </row>
    <row r="5055" spans="16:22" x14ac:dyDescent="0.25">
      <c r="P5055" s="147" t="s">
        <v>830</v>
      </c>
      <c r="Q5055" s="147">
        <v>202</v>
      </c>
      <c r="R5055" s="147"/>
      <c r="S5055" s="147" t="s">
        <v>3801</v>
      </c>
      <c r="T5055" s="147">
        <v>0</v>
      </c>
      <c r="U5055" s="147" t="s">
        <v>3802</v>
      </c>
      <c r="V5055" s="147" t="s">
        <v>3646</v>
      </c>
    </row>
    <row r="5056" spans="16:22" x14ac:dyDescent="0.25">
      <c r="P5056" s="147" t="s">
        <v>830</v>
      </c>
      <c r="Q5056" s="147">
        <v>202</v>
      </c>
      <c r="R5056" s="147"/>
      <c r="S5056" s="147" t="s">
        <v>3803</v>
      </c>
      <c r="T5056" s="147">
        <v>0</v>
      </c>
      <c r="U5056" s="147" t="s">
        <v>3804</v>
      </c>
      <c r="V5056" s="147" t="s">
        <v>3646</v>
      </c>
    </row>
    <row r="5057" spans="16:22" x14ac:dyDescent="0.25">
      <c r="P5057" s="147" t="s">
        <v>830</v>
      </c>
      <c r="Q5057" s="147">
        <v>202</v>
      </c>
      <c r="R5057" s="147"/>
      <c r="S5057" s="147" t="s">
        <v>3805</v>
      </c>
      <c r="T5057" s="147">
        <v>0</v>
      </c>
      <c r="U5057" s="147" t="s">
        <v>3806</v>
      </c>
      <c r="V5057" s="147" t="s">
        <v>3646</v>
      </c>
    </row>
    <row r="5058" spans="16:22" x14ac:dyDescent="0.25">
      <c r="P5058" s="147" t="s">
        <v>830</v>
      </c>
      <c r="Q5058" s="147">
        <v>202</v>
      </c>
      <c r="R5058" s="147"/>
      <c r="S5058" s="147" t="s">
        <v>3807</v>
      </c>
      <c r="T5058" s="147">
        <v>0</v>
      </c>
      <c r="U5058" s="147" t="s">
        <v>3808</v>
      </c>
      <c r="V5058" s="147" t="s">
        <v>3646</v>
      </c>
    </row>
    <row r="5059" spans="16:22" x14ac:dyDescent="0.25">
      <c r="P5059" s="147" t="s">
        <v>830</v>
      </c>
      <c r="Q5059" s="147">
        <v>202</v>
      </c>
      <c r="R5059" s="147"/>
      <c r="S5059" s="147" t="s">
        <v>3809</v>
      </c>
      <c r="T5059" s="147">
        <v>0</v>
      </c>
      <c r="U5059" s="147" t="s">
        <v>3810</v>
      </c>
      <c r="V5059" s="147" t="s">
        <v>3646</v>
      </c>
    </row>
    <row r="5060" spans="16:22" x14ac:dyDescent="0.25">
      <c r="P5060" s="147" t="s">
        <v>830</v>
      </c>
      <c r="Q5060" s="147">
        <v>202</v>
      </c>
      <c r="R5060" s="147"/>
      <c r="S5060" s="147" t="s">
        <v>3584</v>
      </c>
      <c r="T5060" s="147">
        <v>0</v>
      </c>
      <c r="U5060" s="147" t="s">
        <v>3585</v>
      </c>
      <c r="V5060" s="147" t="s">
        <v>3646</v>
      </c>
    </row>
    <row r="5061" spans="16:22" x14ac:dyDescent="0.25">
      <c r="P5061" s="147" t="s">
        <v>830</v>
      </c>
      <c r="Q5061" s="147">
        <v>202</v>
      </c>
      <c r="R5061" s="147"/>
      <c r="S5061" s="147" t="s">
        <v>3588</v>
      </c>
      <c r="T5061" s="147">
        <v>0</v>
      </c>
      <c r="U5061" s="147" t="s">
        <v>3589</v>
      </c>
      <c r="V5061" s="147" t="s">
        <v>3646</v>
      </c>
    </row>
    <row r="5062" spans="16:22" x14ac:dyDescent="0.25">
      <c r="P5062" s="147" t="s">
        <v>830</v>
      </c>
      <c r="Q5062" s="147">
        <v>202</v>
      </c>
      <c r="R5062" s="147"/>
      <c r="S5062" s="147" t="s">
        <v>3811</v>
      </c>
      <c r="T5062" s="147">
        <v>0</v>
      </c>
      <c r="U5062" s="147" t="s">
        <v>3812</v>
      </c>
      <c r="V5062" s="147" t="s">
        <v>3646</v>
      </c>
    </row>
    <row r="5063" spans="16:22" x14ac:dyDescent="0.25">
      <c r="P5063" s="147" t="s">
        <v>830</v>
      </c>
      <c r="Q5063" s="147">
        <v>202</v>
      </c>
      <c r="R5063" s="147"/>
      <c r="S5063" s="147" t="s">
        <v>2425</v>
      </c>
      <c r="T5063" s="147">
        <v>0</v>
      </c>
      <c r="U5063" s="147" t="s">
        <v>2426</v>
      </c>
      <c r="V5063" s="147" t="s">
        <v>3646</v>
      </c>
    </row>
    <row r="5064" spans="16:22" x14ac:dyDescent="0.25">
      <c r="P5064" s="147" t="s">
        <v>830</v>
      </c>
      <c r="Q5064" s="147">
        <v>202</v>
      </c>
      <c r="R5064" s="147"/>
      <c r="S5064" s="147" t="s">
        <v>1962</v>
      </c>
      <c r="T5064" s="147">
        <v>0</v>
      </c>
      <c r="U5064" s="147" t="s">
        <v>1963</v>
      </c>
      <c r="V5064" s="147" t="s">
        <v>3646</v>
      </c>
    </row>
    <row r="5065" spans="16:22" x14ac:dyDescent="0.25">
      <c r="P5065" s="147" t="s">
        <v>830</v>
      </c>
      <c r="Q5065" s="147">
        <v>202</v>
      </c>
      <c r="R5065" s="147"/>
      <c r="S5065" s="147" t="s">
        <v>1966</v>
      </c>
      <c r="T5065" s="147">
        <v>0</v>
      </c>
      <c r="U5065" s="147" t="s">
        <v>1967</v>
      </c>
      <c r="V5065" s="147" t="s">
        <v>3646</v>
      </c>
    </row>
    <row r="5066" spans="16:22" x14ac:dyDescent="0.25">
      <c r="P5066" s="147" t="s">
        <v>830</v>
      </c>
      <c r="Q5066" s="147">
        <v>202</v>
      </c>
      <c r="R5066" s="147"/>
      <c r="S5066" s="147" t="s">
        <v>2740</v>
      </c>
      <c r="T5066" s="147">
        <v>0</v>
      </c>
      <c r="U5066" s="147" t="s">
        <v>2741</v>
      </c>
      <c r="V5066" s="147" t="s">
        <v>3646</v>
      </c>
    </row>
    <row r="5067" spans="16:22" x14ac:dyDescent="0.25">
      <c r="P5067" s="147" t="s">
        <v>830</v>
      </c>
      <c r="Q5067" s="147">
        <v>202</v>
      </c>
      <c r="R5067" s="147"/>
      <c r="S5067" s="147" t="s">
        <v>2427</v>
      </c>
      <c r="T5067" s="147">
        <v>0</v>
      </c>
      <c r="U5067" s="147" t="s">
        <v>2428</v>
      </c>
      <c r="V5067" s="147" t="s">
        <v>3646</v>
      </c>
    </row>
    <row r="5068" spans="16:22" x14ac:dyDescent="0.25">
      <c r="P5068" s="147" t="s">
        <v>830</v>
      </c>
      <c r="Q5068" s="147">
        <v>202</v>
      </c>
      <c r="R5068" s="147"/>
      <c r="S5068" s="147" t="s">
        <v>2742</v>
      </c>
      <c r="T5068" s="147">
        <v>0</v>
      </c>
      <c r="U5068" s="147" t="s">
        <v>2743</v>
      </c>
      <c r="V5068" s="147" t="s">
        <v>3646</v>
      </c>
    </row>
    <row r="5069" spans="16:22" x14ac:dyDescent="0.25">
      <c r="P5069" s="147" t="s">
        <v>830</v>
      </c>
      <c r="Q5069" s="147">
        <v>202</v>
      </c>
      <c r="R5069" s="147"/>
      <c r="S5069" s="147" t="s">
        <v>3398</v>
      </c>
      <c r="T5069" s="147">
        <v>0</v>
      </c>
      <c r="U5069" s="147" t="s">
        <v>3399</v>
      </c>
      <c r="V5069" s="147" t="s">
        <v>3646</v>
      </c>
    </row>
    <row r="5070" spans="16:22" x14ac:dyDescent="0.25">
      <c r="P5070" s="147" t="s">
        <v>830</v>
      </c>
      <c r="Q5070" s="147">
        <v>202</v>
      </c>
      <c r="R5070" s="147"/>
      <c r="S5070" s="147" t="s">
        <v>1968</v>
      </c>
      <c r="T5070" s="147">
        <v>0</v>
      </c>
      <c r="U5070" s="147" t="s">
        <v>1969</v>
      </c>
      <c r="V5070" s="147" t="s">
        <v>3646</v>
      </c>
    </row>
    <row r="5071" spans="16:22" x14ac:dyDescent="0.25">
      <c r="P5071" s="147" t="s">
        <v>830</v>
      </c>
      <c r="Q5071" s="147">
        <v>202</v>
      </c>
      <c r="R5071" s="147"/>
      <c r="S5071" s="147" t="s">
        <v>3813</v>
      </c>
      <c r="T5071" s="147">
        <v>0</v>
      </c>
      <c r="U5071" s="147" t="s">
        <v>3814</v>
      </c>
      <c r="V5071" s="147" t="s">
        <v>3646</v>
      </c>
    </row>
    <row r="5072" spans="16:22" x14ac:dyDescent="0.25">
      <c r="P5072" s="147" t="s">
        <v>830</v>
      </c>
      <c r="Q5072" s="147">
        <v>202</v>
      </c>
      <c r="R5072" s="147"/>
      <c r="S5072" s="147" t="s">
        <v>1972</v>
      </c>
      <c r="T5072" s="147">
        <v>0</v>
      </c>
      <c r="U5072" s="147" t="s">
        <v>1973</v>
      </c>
      <c r="V5072" s="147" t="s">
        <v>3646</v>
      </c>
    </row>
    <row r="5073" spans="16:22" x14ac:dyDescent="0.25">
      <c r="P5073" s="147" t="s">
        <v>830</v>
      </c>
      <c r="Q5073" s="147">
        <v>202</v>
      </c>
      <c r="R5073" s="147"/>
      <c r="S5073" s="147" t="s">
        <v>2433</v>
      </c>
      <c r="T5073" s="147">
        <v>0</v>
      </c>
      <c r="U5073" s="147" t="s">
        <v>2434</v>
      </c>
      <c r="V5073" s="147" t="s">
        <v>3646</v>
      </c>
    </row>
    <row r="5074" spans="16:22" x14ac:dyDescent="0.25">
      <c r="P5074" s="147" t="s">
        <v>830</v>
      </c>
      <c r="Q5074" s="147">
        <v>202</v>
      </c>
      <c r="R5074" s="147"/>
      <c r="S5074" s="147" t="s">
        <v>1974</v>
      </c>
      <c r="T5074" s="147">
        <v>0</v>
      </c>
      <c r="U5074" s="147" t="s">
        <v>1975</v>
      </c>
      <c r="V5074" s="147" t="s">
        <v>3646</v>
      </c>
    </row>
    <row r="5075" spans="16:22" x14ac:dyDescent="0.25">
      <c r="P5075" s="147" t="s">
        <v>830</v>
      </c>
      <c r="Q5075" s="147">
        <v>202</v>
      </c>
      <c r="R5075" s="147"/>
      <c r="S5075" s="147" t="s">
        <v>3596</v>
      </c>
      <c r="T5075" s="147">
        <v>0</v>
      </c>
      <c r="U5075" s="147" t="s">
        <v>3597</v>
      </c>
      <c r="V5075" s="147" t="s">
        <v>3646</v>
      </c>
    </row>
    <row r="5076" spans="16:22" x14ac:dyDescent="0.25">
      <c r="P5076" s="147" t="s">
        <v>830</v>
      </c>
      <c r="Q5076" s="147">
        <v>202</v>
      </c>
      <c r="R5076" s="147"/>
      <c r="S5076" s="147" t="s">
        <v>2439</v>
      </c>
      <c r="T5076" s="147">
        <v>0</v>
      </c>
      <c r="U5076" s="147" t="s">
        <v>2440</v>
      </c>
      <c r="V5076" s="147" t="s">
        <v>3646</v>
      </c>
    </row>
    <row r="5077" spans="16:22" x14ac:dyDescent="0.25">
      <c r="P5077" s="147" t="s">
        <v>830</v>
      </c>
      <c r="Q5077" s="147">
        <v>202</v>
      </c>
      <c r="R5077" s="147"/>
      <c r="S5077" s="147" t="s">
        <v>2441</v>
      </c>
      <c r="T5077" s="147">
        <v>0</v>
      </c>
      <c r="U5077" s="147" t="s">
        <v>2442</v>
      </c>
      <c r="V5077" s="147" t="s">
        <v>3646</v>
      </c>
    </row>
    <row r="5078" spans="16:22" x14ac:dyDescent="0.25">
      <c r="P5078" s="147" t="s">
        <v>830</v>
      </c>
      <c r="Q5078" s="147">
        <v>202</v>
      </c>
      <c r="R5078" s="147"/>
      <c r="S5078" s="147" t="s">
        <v>1976</v>
      </c>
      <c r="T5078" s="147">
        <v>0</v>
      </c>
      <c r="U5078" s="147" t="s">
        <v>1977</v>
      </c>
      <c r="V5078" s="147" t="s">
        <v>3646</v>
      </c>
    </row>
    <row r="5079" spans="16:22" x14ac:dyDescent="0.25">
      <c r="P5079" s="147" t="s">
        <v>830</v>
      </c>
      <c r="Q5079" s="147">
        <v>202</v>
      </c>
      <c r="R5079" s="147"/>
      <c r="S5079" s="147" t="s">
        <v>1978</v>
      </c>
      <c r="T5079" s="147">
        <v>0</v>
      </c>
      <c r="U5079" s="147" t="s">
        <v>1979</v>
      </c>
      <c r="V5079" s="147" t="s">
        <v>3646</v>
      </c>
    </row>
    <row r="5080" spans="16:22" x14ac:dyDescent="0.25">
      <c r="P5080" s="147" t="s">
        <v>830</v>
      </c>
      <c r="Q5080" s="147">
        <v>202</v>
      </c>
      <c r="R5080" s="147"/>
      <c r="S5080" s="147" t="s">
        <v>3815</v>
      </c>
      <c r="T5080" s="147">
        <v>0</v>
      </c>
      <c r="U5080" s="147" t="s">
        <v>3816</v>
      </c>
      <c r="V5080" s="147" t="s">
        <v>3646</v>
      </c>
    </row>
    <row r="5081" spans="16:22" x14ac:dyDescent="0.25">
      <c r="P5081" s="147" t="s">
        <v>830</v>
      </c>
      <c r="Q5081" s="147">
        <v>202</v>
      </c>
      <c r="R5081" s="147"/>
      <c r="S5081" s="147" t="s">
        <v>3242</v>
      </c>
      <c r="T5081" s="147">
        <v>0</v>
      </c>
      <c r="U5081" s="147" t="s">
        <v>3243</v>
      </c>
      <c r="V5081" s="147" t="s">
        <v>3646</v>
      </c>
    </row>
    <row r="5082" spans="16:22" x14ac:dyDescent="0.25">
      <c r="P5082" s="147" t="s">
        <v>830</v>
      </c>
      <c r="Q5082" s="147">
        <v>202</v>
      </c>
      <c r="R5082" s="147"/>
      <c r="S5082" s="147" t="s">
        <v>3244</v>
      </c>
      <c r="T5082" s="147">
        <v>0</v>
      </c>
      <c r="U5082" s="147" t="s">
        <v>3245</v>
      </c>
      <c r="V5082" s="147" t="s">
        <v>3646</v>
      </c>
    </row>
    <row r="5083" spans="16:22" x14ac:dyDescent="0.25">
      <c r="P5083" s="147" t="s">
        <v>830</v>
      </c>
      <c r="Q5083" s="147">
        <v>202</v>
      </c>
      <c r="R5083" s="147"/>
      <c r="S5083" s="147" t="s">
        <v>2447</v>
      </c>
      <c r="T5083" s="147">
        <v>0</v>
      </c>
      <c r="U5083" s="147" t="s">
        <v>2448</v>
      </c>
      <c r="V5083" s="147" t="s">
        <v>3646</v>
      </c>
    </row>
    <row r="5084" spans="16:22" x14ac:dyDescent="0.25">
      <c r="P5084" s="147" t="s">
        <v>830</v>
      </c>
      <c r="Q5084" s="147">
        <v>202</v>
      </c>
      <c r="R5084" s="147"/>
      <c r="S5084" s="147" t="s">
        <v>3246</v>
      </c>
      <c r="T5084" s="147">
        <v>0</v>
      </c>
      <c r="U5084" s="147" t="s">
        <v>3247</v>
      </c>
      <c r="V5084" s="147" t="s">
        <v>3646</v>
      </c>
    </row>
    <row r="5085" spans="16:22" x14ac:dyDescent="0.25">
      <c r="P5085" s="147" t="s">
        <v>830</v>
      </c>
      <c r="Q5085" s="147">
        <v>202</v>
      </c>
      <c r="R5085" s="147"/>
      <c r="S5085" s="147" t="s">
        <v>3817</v>
      </c>
      <c r="T5085" s="147">
        <v>0</v>
      </c>
      <c r="U5085" s="147" t="s">
        <v>3818</v>
      </c>
      <c r="V5085" s="147" t="s">
        <v>3646</v>
      </c>
    </row>
    <row r="5086" spans="16:22" x14ac:dyDescent="0.25">
      <c r="P5086" s="147" t="s">
        <v>830</v>
      </c>
      <c r="Q5086" s="147">
        <v>202</v>
      </c>
      <c r="R5086" s="147"/>
      <c r="S5086" s="147" t="s">
        <v>1984</v>
      </c>
      <c r="T5086" s="147">
        <v>0</v>
      </c>
      <c r="U5086" s="147" t="s">
        <v>1985</v>
      </c>
      <c r="V5086" s="147" t="s">
        <v>3646</v>
      </c>
    </row>
    <row r="5087" spans="16:22" x14ac:dyDescent="0.25">
      <c r="P5087" s="147" t="s">
        <v>830</v>
      </c>
      <c r="Q5087" s="147">
        <v>202</v>
      </c>
      <c r="R5087" s="147"/>
      <c r="S5087" s="147" t="s">
        <v>3598</v>
      </c>
      <c r="T5087" s="147">
        <v>0</v>
      </c>
      <c r="U5087" s="147" t="s">
        <v>3599</v>
      </c>
      <c r="V5087" s="147" t="s">
        <v>3646</v>
      </c>
    </row>
    <row r="5088" spans="16:22" x14ac:dyDescent="0.25">
      <c r="P5088" s="147" t="s">
        <v>830</v>
      </c>
      <c r="Q5088" s="147">
        <v>202</v>
      </c>
      <c r="R5088" s="147"/>
      <c r="S5088" s="147" t="s">
        <v>3408</v>
      </c>
      <c r="T5088" s="147">
        <v>0</v>
      </c>
      <c r="U5088" s="147" t="s">
        <v>3409</v>
      </c>
      <c r="V5088" s="147" t="s">
        <v>3646</v>
      </c>
    </row>
    <row r="5089" spans="16:22" x14ac:dyDescent="0.25">
      <c r="P5089" s="147" t="s">
        <v>830</v>
      </c>
      <c r="Q5089" s="147">
        <v>202</v>
      </c>
      <c r="R5089" s="147"/>
      <c r="S5089" s="147" t="s">
        <v>2746</v>
      </c>
      <c r="T5089" s="147">
        <v>0</v>
      </c>
      <c r="U5089" s="147" t="s">
        <v>2747</v>
      </c>
      <c r="V5089" s="147" t="s">
        <v>3646</v>
      </c>
    </row>
    <row r="5090" spans="16:22" x14ac:dyDescent="0.25">
      <c r="P5090" s="147" t="s">
        <v>830</v>
      </c>
      <c r="Q5090" s="147">
        <v>202</v>
      </c>
      <c r="R5090" s="147"/>
      <c r="S5090" s="147" t="s">
        <v>3252</v>
      </c>
      <c r="T5090" s="147">
        <v>0</v>
      </c>
      <c r="U5090" s="147" t="s">
        <v>3253</v>
      </c>
      <c r="V5090" s="147" t="s">
        <v>3646</v>
      </c>
    </row>
    <row r="5091" spans="16:22" x14ac:dyDescent="0.25">
      <c r="P5091" s="147" t="s">
        <v>830</v>
      </c>
      <c r="Q5091" s="147">
        <v>202</v>
      </c>
      <c r="R5091" s="147"/>
      <c r="S5091" s="147" t="s">
        <v>2981</v>
      </c>
      <c r="T5091" s="147">
        <v>0</v>
      </c>
      <c r="U5091" s="147" t="s">
        <v>2982</v>
      </c>
      <c r="V5091" s="147" t="s">
        <v>3646</v>
      </c>
    </row>
    <row r="5092" spans="16:22" x14ac:dyDescent="0.25">
      <c r="P5092" s="147" t="s">
        <v>830</v>
      </c>
      <c r="Q5092" s="147">
        <v>202</v>
      </c>
      <c r="R5092" s="147"/>
      <c r="S5092" s="147" t="s">
        <v>2453</v>
      </c>
      <c r="T5092" s="147">
        <v>0</v>
      </c>
      <c r="U5092" s="147" t="s">
        <v>2454</v>
      </c>
      <c r="V5092" s="147" t="s">
        <v>3646</v>
      </c>
    </row>
    <row r="5093" spans="16:22" x14ac:dyDescent="0.25">
      <c r="P5093" s="147" t="s">
        <v>830</v>
      </c>
      <c r="Q5093" s="147">
        <v>202</v>
      </c>
      <c r="R5093" s="147"/>
      <c r="S5093" s="147" t="s">
        <v>3819</v>
      </c>
      <c r="T5093" s="147">
        <v>0</v>
      </c>
      <c r="U5093" s="147" t="s">
        <v>3820</v>
      </c>
      <c r="V5093" s="147" t="s">
        <v>3646</v>
      </c>
    </row>
    <row r="5094" spans="16:22" x14ac:dyDescent="0.25">
      <c r="P5094" s="147" t="s">
        <v>830</v>
      </c>
      <c r="Q5094" s="147">
        <v>202</v>
      </c>
      <c r="R5094" s="147"/>
      <c r="S5094" s="147" t="s">
        <v>2983</v>
      </c>
      <c r="T5094" s="147">
        <v>0</v>
      </c>
      <c r="U5094" s="147" t="s">
        <v>2984</v>
      </c>
      <c r="V5094" s="147" t="s">
        <v>3646</v>
      </c>
    </row>
    <row r="5095" spans="16:22" x14ac:dyDescent="0.25">
      <c r="P5095" s="147" t="s">
        <v>830</v>
      </c>
      <c r="Q5095" s="147">
        <v>202</v>
      </c>
      <c r="R5095" s="147"/>
      <c r="S5095" s="147" t="s">
        <v>2985</v>
      </c>
      <c r="T5095" s="147">
        <v>0</v>
      </c>
      <c r="U5095" s="147" t="s">
        <v>2986</v>
      </c>
      <c r="V5095" s="147" t="s">
        <v>3646</v>
      </c>
    </row>
    <row r="5096" spans="16:22" x14ac:dyDescent="0.25">
      <c r="P5096" s="147" t="s">
        <v>830</v>
      </c>
      <c r="Q5096" s="147">
        <v>202</v>
      </c>
      <c r="R5096" s="147"/>
      <c r="S5096" s="147" t="s">
        <v>2987</v>
      </c>
      <c r="T5096" s="147">
        <v>0</v>
      </c>
      <c r="U5096" s="147" t="s">
        <v>2988</v>
      </c>
      <c r="V5096" s="147" t="s">
        <v>3646</v>
      </c>
    </row>
    <row r="5097" spans="16:22" x14ac:dyDescent="0.25">
      <c r="P5097" s="147" t="s">
        <v>830</v>
      </c>
      <c r="Q5097" s="147">
        <v>202</v>
      </c>
      <c r="R5097" s="147"/>
      <c r="S5097" s="147" t="s">
        <v>3821</v>
      </c>
      <c r="T5097" s="147">
        <v>0</v>
      </c>
      <c r="U5097" s="147" t="s">
        <v>3822</v>
      </c>
      <c r="V5097" s="147" t="s">
        <v>3646</v>
      </c>
    </row>
    <row r="5098" spans="16:22" x14ac:dyDescent="0.25">
      <c r="P5098" s="147" t="s">
        <v>830</v>
      </c>
      <c r="Q5098" s="147">
        <v>202</v>
      </c>
      <c r="R5098" s="147"/>
      <c r="S5098" s="147" t="s">
        <v>3258</v>
      </c>
      <c r="T5098" s="147">
        <v>0</v>
      </c>
      <c r="U5098" s="147" t="s">
        <v>3259</v>
      </c>
      <c r="V5098" s="147" t="s">
        <v>3646</v>
      </c>
    </row>
    <row r="5099" spans="16:22" x14ac:dyDescent="0.25">
      <c r="P5099" s="147" t="s">
        <v>830</v>
      </c>
      <c r="Q5099" s="147">
        <v>202</v>
      </c>
      <c r="R5099" s="147"/>
      <c r="S5099" s="147" t="s">
        <v>3260</v>
      </c>
      <c r="T5099" s="147">
        <v>0</v>
      </c>
      <c r="U5099" s="147" t="s">
        <v>3261</v>
      </c>
      <c r="V5099" s="147" t="s">
        <v>3646</v>
      </c>
    </row>
    <row r="5100" spans="16:22" x14ac:dyDescent="0.25">
      <c r="P5100" s="147" t="s">
        <v>830</v>
      </c>
      <c r="Q5100" s="147">
        <v>202</v>
      </c>
      <c r="R5100" s="147"/>
      <c r="S5100" s="147" t="s">
        <v>1990</v>
      </c>
      <c r="T5100" s="147">
        <v>0</v>
      </c>
      <c r="U5100" s="147" t="s">
        <v>1991</v>
      </c>
      <c r="V5100" s="147" t="s">
        <v>3646</v>
      </c>
    </row>
    <row r="5101" spans="16:22" x14ac:dyDescent="0.25">
      <c r="P5101" s="147" t="s">
        <v>830</v>
      </c>
      <c r="Q5101" s="147">
        <v>202</v>
      </c>
      <c r="R5101" s="147"/>
      <c r="S5101" s="147" t="s">
        <v>2455</v>
      </c>
      <c r="T5101" s="147">
        <v>0</v>
      </c>
      <c r="U5101" s="147" t="s">
        <v>2456</v>
      </c>
      <c r="V5101" s="147" t="s">
        <v>3646</v>
      </c>
    </row>
    <row r="5102" spans="16:22" x14ac:dyDescent="0.25">
      <c r="P5102" s="147" t="s">
        <v>830</v>
      </c>
      <c r="Q5102" s="147">
        <v>202</v>
      </c>
      <c r="R5102" s="147"/>
      <c r="S5102" s="147" t="s">
        <v>3823</v>
      </c>
      <c r="T5102" s="147">
        <v>0</v>
      </c>
      <c r="U5102" s="147" t="s">
        <v>3824</v>
      </c>
      <c r="V5102" s="147" t="s">
        <v>3646</v>
      </c>
    </row>
    <row r="5103" spans="16:22" x14ac:dyDescent="0.25">
      <c r="P5103" s="147" t="s">
        <v>830</v>
      </c>
      <c r="Q5103" s="147">
        <v>202</v>
      </c>
      <c r="R5103" s="147"/>
      <c r="S5103" s="147" t="s">
        <v>1996</v>
      </c>
      <c r="T5103" s="147">
        <v>0</v>
      </c>
      <c r="U5103" s="147" t="s">
        <v>1997</v>
      </c>
      <c r="V5103" s="147" t="s">
        <v>3646</v>
      </c>
    </row>
    <row r="5104" spans="16:22" x14ac:dyDescent="0.25">
      <c r="P5104" s="147" t="s">
        <v>830</v>
      </c>
      <c r="Q5104" s="147">
        <v>202</v>
      </c>
      <c r="R5104" s="147"/>
      <c r="S5104" s="147" t="s">
        <v>2002</v>
      </c>
      <c r="T5104" s="147">
        <v>0</v>
      </c>
      <c r="U5104" s="147" t="s">
        <v>2003</v>
      </c>
      <c r="V5104" s="147" t="s">
        <v>3646</v>
      </c>
    </row>
    <row r="5105" spans="16:22" x14ac:dyDescent="0.25">
      <c r="P5105" s="147" t="s">
        <v>830</v>
      </c>
      <c r="Q5105" s="147">
        <v>202</v>
      </c>
      <c r="R5105" s="147"/>
      <c r="S5105" s="147" t="s">
        <v>3266</v>
      </c>
      <c r="T5105" s="147">
        <v>0</v>
      </c>
      <c r="U5105" s="147" t="s">
        <v>3267</v>
      </c>
      <c r="V5105" s="147" t="s">
        <v>3646</v>
      </c>
    </row>
    <row r="5106" spans="16:22" x14ac:dyDescent="0.25">
      <c r="P5106" s="147" t="s">
        <v>830</v>
      </c>
      <c r="Q5106" s="147">
        <v>202</v>
      </c>
      <c r="R5106" s="147"/>
      <c r="S5106" s="147" t="s">
        <v>2748</v>
      </c>
      <c r="T5106" s="147">
        <v>0</v>
      </c>
      <c r="U5106" s="147" t="s">
        <v>2749</v>
      </c>
      <c r="V5106" s="147" t="s">
        <v>3646</v>
      </c>
    </row>
    <row r="5107" spans="16:22" x14ac:dyDescent="0.25">
      <c r="P5107" s="147" t="s">
        <v>830</v>
      </c>
      <c r="Q5107" s="147">
        <v>202</v>
      </c>
      <c r="R5107" s="147"/>
      <c r="S5107" s="147" t="s">
        <v>3268</v>
      </c>
      <c r="T5107" s="147">
        <v>0</v>
      </c>
      <c r="U5107" s="147" t="s">
        <v>3269</v>
      </c>
      <c r="V5107" s="147" t="s">
        <v>3646</v>
      </c>
    </row>
    <row r="5108" spans="16:22" x14ac:dyDescent="0.25">
      <c r="P5108" s="147" t="s">
        <v>830</v>
      </c>
      <c r="Q5108" s="147">
        <v>202</v>
      </c>
      <c r="R5108" s="147"/>
      <c r="S5108" s="147" t="s">
        <v>3270</v>
      </c>
      <c r="T5108" s="147">
        <v>0</v>
      </c>
      <c r="U5108" s="147" t="s">
        <v>3271</v>
      </c>
      <c r="V5108" s="147" t="s">
        <v>3646</v>
      </c>
    </row>
    <row r="5109" spans="16:22" x14ac:dyDescent="0.25">
      <c r="P5109" s="147" t="s">
        <v>830</v>
      </c>
      <c r="Q5109" s="147">
        <v>202</v>
      </c>
      <c r="R5109" s="147"/>
      <c r="S5109" s="147" t="s">
        <v>2010</v>
      </c>
      <c r="T5109" s="147">
        <v>0</v>
      </c>
      <c r="U5109" s="147" t="s">
        <v>2011</v>
      </c>
      <c r="V5109" s="147" t="s">
        <v>3646</v>
      </c>
    </row>
    <row r="5110" spans="16:22" x14ac:dyDescent="0.25">
      <c r="P5110" s="147" t="s">
        <v>830</v>
      </c>
      <c r="Q5110" s="147">
        <v>202</v>
      </c>
      <c r="R5110" s="147"/>
      <c r="S5110" s="147" t="s">
        <v>2012</v>
      </c>
      <c r="T5110" s="147">
        <v>0</v>
      </c>
      <c r="U5110" s="147" t="s">
        <v>2013</v>
      </c>
      <c r="V5110" s="147" t="s">
        <v>3646</v>
      </c>
    </row>
    <row r="5111" spans="16:22" x14ac:dyDescent="0.25">
      <c r="P5111" s="147" t="s">
        <v>830</v>
      </c>
      <c r="Q5111" s="147">
        <v>202</v>
      </c>
      <c r="R5111" s="147"/>
      <c r="S5111" s="147" t="s">
        <v>2016</v>
      </c>
      <c r="T5111" s="147">
        <v>0</v>
      </c>
      <c r="U5111" s="147" t="s">
        <v>2017</v>
      </c>
      <c r="V5111" s="147" t="s">
        <v>3646</v>
      </c>
    </row>
    <row r="5112" spans="16:22" x14ac:dyDescent="0.25">
      <c r="P5112" s="147" t="s">
        <v>830</v>
      </c>
      <c r="Q5112" s="147">
        <v>202</v>
      </c>
      <c r="R5112" s="147"/>
      <c r="S5112" s="147" t="s">
        <v>2750</v>
      </c>
      <c r="T5112" s="147">
        <v>0</v>
      </c>
      <c r="U5112" s="147" t="s">
        <v>2751</v>
      </c>
      <c r="V5112" s="147" t="s">
        <v>3646</v>
      </c>
    </row>
    <row r="5113" spans="16:22" x14ac:dyDescent="0.25">
      <c r="P5113" s="147" t="s">
        <v>830</v>
      </c>
      <c r="Q5113" s="147">
        <v>202</v>
      </c>
      <c r="R5113" s="147"/>
      <c r="S5113" s="147" t="s">
        <v>2018</v>
      </c>
      <c r="T5113" s="147">
        <v>0</v>
      </c>
      <c r="U5113" s="147" t="s">
        <v>2019</v>
      </c>
      <c r="V5113" s="147" t="s">
        <v>3646</v>
      </c>
    </row>
    <row r="5114" spans="16:22" x14ac:dyDescent="0.25">
      <c r="P5114" s="147" t="s">
        <v>830</v>
      </c>
      <c r="Q5114" s="147">
        <v>202</v>
      </c>
      <c r="R5114" s="147"/>
      <c r="S5114" s="147" t="s">
        <v>2752</v>
      </c>
      <c r="T5114" s="147">
        <v>0</v>
      </c>
      <c r="U5114" s="147" t="s">
        <v>2753</v>
      </c>
      <c r="V5114" s="147" t="s">
        <v>3646</v>
      </c>
    </row>
    <row r="5115" spans="16:22" x14ac:dyDescent="0.25">
      <c r="P5115" s="147" t="s">
        <v>830</v>
      </c>
      <c r="Q5115" s="147">
        <v>202</v>
      </c>
      <c r="R5115" s="147"/>
      <c r="S5115" s="147" t="s">
        <v>2020</v>
      </c>
      <c r="T5115" s="147">
        <v>0</v>
      </c>
      <c r="U5115" s="147" t="s">
        <v>2021</v>
      </c>
      <c r="V5115" s="147" t="s">
        <v>3646</v>
      </c>
    </row>
    <row r="5116" spans="16:22" x14ac:dyDescent="0.25">
      <c r="P5116" s="147" t="s">
        <v>830</v>
      </c>
      <c r="Q5116" s="147">
        <v>202</v>
      </c>
      <c r="R5116" s="147"/>
      <c r="S5116" s="147" t="s">
        <v>3274</v>
      </c>
      <c r="T5116" s="147">
        <v>0</v>
      </c>
      <c r="U5116" s="147" t="s">
        <v>3275</v>
      </c>
      <c r="V5116" s="147" t="s">
        <v>3646</v>
      </c>
    </row>
    <row r="5117" spans="16:22" x14ac:dyDescent="0.25">
      <c r="P5117" s="147" t="s">
        <v>830</v>
      </c>
      <c r="Q5117" s="147">
        <v>202</v>
      </c>
      <c r="R5117" s="147"/>
      <c r="S5117" s="147" t="s">
        <v>2032</v>
      </c>
      <c r="T5117" s="147">
        <v>0</v>
      </c>
      <c r="U5117" s="147" t="s">
        <v>2033</v>
      </c>
      <c r="V5117" s="147" t="s">
        <v>3646</v>
      </c>
    </row>
    <row r="5118" spans="16:22" x14ac:dyDescent="0.25">
      <c r="P5118" s="147" t="s">
        <v>830</v>
      </c>
      <c r="Q5118" s="147">
        <v>202</v>
      </c>
      <c r="R5118" s="147"/>
      <c r="S5118" s="147" t="s">
        <v>3276</v>
      </c>
      <c r="T5118" s="147">
        <v>0</v>
      </c>
      <c r="U5118" s="147" t="s">
        <v>3277</v>
      </c>
      <c r="V5118" s="147" t="s">
        <v>3646</v>
      </c>
    </row>
    <row r="5119" spans="16:22" x14ac:dyDescent="0.25">
      <c r="P5119" s="147" t="s">
        <v>830</v>
      </c>
      <c r="Q5119" s="147">
        <v>202</v>
      </c>
      <c r="R5119" s="147"/>
      <c r="S5119" s="147" t="s">
        <v>2989</v>
      </c>
      <c r="T5119" s="147">
        <v>0</v>
      </c>
      <c r="U5119" s="147" t="s">
        <v>2990</v>
      </c>
      <c r="V5119" s="147" t="s">
        <v>3646</v>
      </c>
    </row>
    <row r="5120" spans="16:22" x14ac:dyDescent="0.25">
      <c r="P5120" s="147" t="s">
        <v>830</v>
      </c>
      <c r="Q5120" s="147">
        <v>202</v>
      </c>
      <c r="R5120" s="147"/>
      <c r="S5120" s="147" t="s">
        <v>2034</v>
      </c>
      <c r="T5120" s="147">
        <v>0</v>
      </c>
      <c r="U5120" s="147" t="s">
        <v>2035</v>
      </c>
      <c r="V5120" s="147" t="s">
        <v>3646</v>
      </c>
    </row>
    <row r="5121" spans="16:22" x14ac:dyDescent="0.25">
      <c r="P5121" s="147" t="s">
        <v>830</v>
      </c>
      <c r="Q5121" s="147">
        <v>202</v>
      </c>
      <c r="R5121" s="147"/>
      <c r="S5121" s="147" t="s">
        <v>2036</v>
      </c>
      <c r="T5121" s="147">
        <v>0</v>
      </c>
      <c r="U5121" s="147" t="s">
        <v>2037</v>
      </c>
      <c r="V5121" s="147" t="s">
        <v>3646</v>
      </c>
    </row>
    <row r="5122" spans="16:22" x14ac:dyDescent="0.25">
      <c r="P5122" s="147" t="s">
        <v>830</v>
      </c>
      <c r="Q5122" s="147">
        <v>202</v>
      </c>
      <c r="R5122" s="147"/>
      <c r="S5122" s="147" t="s">
        <v>2756</v>
      </c>
      <c r="T5122" s="147">
        <v>0</v>
      </c>
      <c r="U5122" s="147" t="s">
        <v>2757</v>
      </c>
      <c r="V5122" s="147" t="s">
        <v>3646</v>
      </c>
    </row>
    <row r="5123" spans="16:22" x14ac:dyDescent="0.25">
      <c r="P5123" s="147" t="s">
        <v>830</v>
      </c>
      <c r="Q5123" s="147">
        <v>202</v>
      </c>
      <c r="R5123" s="147"/>
      <c r="S5123" s="147" t="s">
        <v>2038</v>
      </c>
      <c r="T5123" s="147">
        <v>0</v>
      </c>
      <c r="U5123" s="147" t="s">
        <v>2039</v>
      </c>
      <c r="V5123" s="147" t="s">
        <v>3646</v>
      </c>
    </row>
    <row r="5124" spans="16:22" x14ac:dyDescent="0.25">
      <c r="P5124" s="147" t="s">
        <v>830</v>
      </c>
      <c r="Q5124" s="147">
        <v>202</v>
      </c>
      <c r="R5124" s="147"/>
      <c r="S5124" s="147" t="s">
        <v>2467</v>
      </c>
      <c r="T5124" s="147">
        <v>0</v>
      </c>
      <c r="U5124" s="147" t="s">
        <v>2468</v>
      </c>
      <c r="V5124" s="147" t="s">
        <v>3646</v>
      </c>
    </row>
    <row r="5125" spans="16:22" x14ac:dyDescent="0.25">
      <c r="P5125" s="147" t="s">
        <v>830</v>
      </c>
      <c r="Q5125" s="147">
        <v>202</v>
      </c>
      <c r="R5125" s="147"/>
      <c r="S5125" s="147" t="s">
        <v>2469</v>
      </c>
      <c r="T5125" s="147">
        <v>0</v>
      </c>
      <c r="U5125" s="147" t="s">
        <v>2470</v>
      </c>
      <c r="V5125" s="147" t="s">
        <v>3646</v>
      </c>
    </row>
    <row r="5126" spans="16:22" x14ac:dyDescent="0.25">
      <c r="P5126" s="147" t="s">
        <v>830</v>
      </c>
      <c r="Q5126" s="147">
        <v>202</v>
      </c>
      <c r="R5126" s="147"/>
      <c r="S5126" s="147" t="s">
        <v>2042</v>
      </c>
      <c r="T5126" s="147">
        <v>0</v>
      </c>
      <c r="U5126" s="147" t="s">
        <v>2043</v>
      </c>
      <c r="V5126" s="147" t="s">
        <v>3646</v>
      </c>
    </row>
    <row r="5127" spans="16:22" x14ac:dyDescent="0.25">
      <c r="P5127" s="147" t="s">
        <v>830</v>
      </c>
      <c r="Q5127" s="147">
        <v>202</v>
      </c>
      <c r="R5127" s="147"/>
      <c r="S5127" s="147" t="s">
        <v>2048</v>
      </c>
      <c r="T5127" s="147">
        <v>0</v>
      </c>
      <c r="U5127" s="147" t="s">
        <v>2049</v>
      </c>
      <c r="V5127" s="147" t="s">
        <v>3646</v>
      </c>
    </row>
    <row r="5128" spans="16:22" x14ac:dyDescent="0.25">
      <c r="P5128" s="147" t="s">
        <v>830</v>
      </c>
      <c r="Q5128" s="147">
        <v>202</v>
      </c>
      <c r="R5128" s="147"/>
      <c r="S5128" s="147" t="s">
        <v>2758</v>
      </c>
      <c r="T5128" s="147">
        <v>0</v>
      </c>
      <c r="U5128" s="147" t="s">
        <v>2759</v>
      </c>
      <c r="V5128" s="147" t="s">
        <v>3646</v>
      </c>
    </row>
    <row r="5129" spans="16:22" x14ac:dyDescent="0.25">
      <c r="P5129" s="147" t="s">
        <v>830</v>
      </c>
      <c r="Q5129" s="147">
        <v>202</v>
      </c>
      <c r="R5129" s="147"/>
      <c r="S5129" s="147" t="s">
        <v>3825</v>
      </c>
      <c r="T5129" s="147">
        <v>0</v>
      </c>
      <c r="U5129" s="147" t="s">
        <v>3826</v>
      </c>
      <c r="V5129" s="147" t="s">
        <v>3646</v>
      </c>
    </row>
    <row r="5130" spans="16:22" x14ac:dyDescent="0.25">
      <c r="P5130" s="147" t="s">
        <v>830</v>
      </c>
      <c r="Q5130" s="147">
        <v>202</v>
      </c>
      <c r="R5130" s="147"/>
      <c r="S5130" s="147" t="s">
        <v>2058</v>
      </c>
      <c r="T5130" s="147">
        <v>0</v>
      </c>
      <c r="U5130" s="147" t="s">
        <v>2059</v>
      </c>
      <c r="V5130" s="147" t="s">
        <v>3646</v>
      </c>
    </row>
    <row r="5131" spans="16:22" x14ac:dyDescent="0.25">
      <c r="P5131" s="147" t="s">
        <v>830</v>
      </c>
      <c r="Q5131" s="147">
        <v>202</v>
      </c>
      <c r="R5131" s="147"/>
      <c r="S5131" s="147" t="s">
        <v>3602</v>
      </c>
      <c r="T5131" s="147">
        <v>0</v>
      </c>
      <c r="U5131" s="147" t="s">
        <v>3603</v>
      </c>
      <c r="V5131" s="147" t="s">
        <v>3646</v>
      </c>
    </row>
    <row r="5132" spans="16:22" x14ac:dyDescent="0.25">
      <c r="P5132" s="147" t="s">
        <v>830</v>
      </c>
      <c r="Q5132" s="147">
        <v>202</v>
      </c>
      <c r="R5132" s="147"/>
      <c r="S5132" s="147" t="s">
        <v>2764</v>
      </c>
      <c r="T5132" s="147">
        <v>0</v>
      </c>
      <c r="U5132" s="147" t="s">
        <v>2765</v>
      </c>
      <c r="V5132" s="147" t="s">
        <v>3646</v>
      </c>
    </row>
    <row r="5133" spans="16:22" x14ac:dyDescent="0.25">
      <c r="P5133" s="147" t="s">
        <v>830</v>
      </c>
      <c r="Q5133" s="147">
        <v>202</v>
      </c>
      <c r="R5133" s="147"/>
      <c r="S5133" s="147" t="s">
        <v>3827</v>
      </c>
      <c r="T5133" s="147">
        <v>0</v>
      </c>
      <c r="U5133" s="147" t="s">
        <v>3828</v>
      </c>
      <c r="V5133" s="147" t="s">
        <v>3646</v>
      </c>
    </row>
    <row r="5134" spans="16:22" x14ac:dyDescent="0.25">
      <c r="P5134" s="147" t="s">
        <v>830</v>
      </c>
      <c r="Q5134" s="147">
        <v>202</v>
      </c>
      <c r="R5134" s="147"/>
      <c r="S5134" s="147" t="s">
        <v>3829</v>
      </c>
      <c r="T5134" s="147">
        <v>0</v>
      </c>
      <c r="U5134" s="147" t="s">
        <v>3830</v>
      </c>
      <c r="V5134" s="147" t="s">
        <v>3646</v>
      </c>
    </row>
    <row r="5135" spans="16:22" x14ac:dyDescent="0.25">
      <c r="P5135" s="147" t="s">
        <v>830</v>
      </c>
      <c r="Q5135" s="147">
        <v>202</v>
      </c>
      <c r="R5135" s="147"/>
      <c r="S5135" s="147" t="s">
        <v>2064</v>
      </c>
      <c r="T5135" s="147">
        <v>0</v>
      </c>
      <c r="U5135" s="147" t="s">
        <v>2065</v>
      </c>
      <c r="V5135" s="147" t="s">
        <v>3646</v>
      </c>
    </row>
    <row r="5136" spans="16:22" x14ac:dyDescent="0.25">
      <c r="P5136" s="147" t="s">
        <v>830</v>
      </c>
      <c r="Q5136" s="147">
        <v>202</v>
      </c>
      <c r="R5136" s="147"/>
      <c r="S5136" s="147" t="s">
        <v>3831</v>
      </c>
      <c r="T5136" s="147">
        <v>0</v>
      </c>
      <c r="U5136" s="147" t="s">
        <v>3832</v>
      </c>
      <c r="V5136" s="147" t="s">
        <v>3646</v>
      </c>
    </row>
    <row r="5137" spans="16:22" x14ac:dyDescent="0.25">
      <c r="P5137" s="147" t="s">
        <v>830</v>
      </c>
      <c r="Q5137" s="147">
        <v>202</v>
      </c>
      <c r="R5137" s="147"/>
      <c r="S5137" s="147" t="s">
        <v>2479</v>
      </c>
      <c r="T5137" s="147">
        <v>0</v>
      </c>
      <c r="U5137" s="147" t="s">
        <v>2480</v>
      </c>
      <c r="V5137" s="147" t="s">
        <v>3646</v>
      </c>
    </row>
    <row r="5138" spans="16:22" x14ac:dyDescent="0.25">
      <c r="P5138" s="147" t="s">
        <v>830</v>
      </c>
      <c r="Q5138" s="147">
        <v>202</v>
      </c>
      <c r="R5138" s="147"/>
      <c r="S5138" s="147" t="s">
        <v>2766</v>
      </c>
      <c r="T5138" s="147">
        <v>0</v>
      </c>
      <c r="U5138" s="147" t="s">
        <v>2767</v>
      </c>
      <c r="V5138" s="147" t="s">
        <v>3646</v>
      </c>
    </row>
    <row r="5139" spans="16:22" x14ac:dyDescent="0.25">
      <c r="P5139" s="147" t="s">
        <v>830</v>
      </c>
      <c r="Q5139" s="147">
        <v>202</v>
      </c>
      <c r="R5139" s="147"/>
      <c r="S5139" s="147" t="s">
        <v>2068</v>
      </c>
      <c r="T5139" s="147">
        <v>0</v>
      </c>
      <c r="U5139" s="147" t="s">
        <v>2069</v>
      </c>
      <c r="V5139" s="147" t="s">
        <v>3646</v>
      </c>
    </row>
    <row r="5140" spans="16:22" x14ac:dyDescent="0.25">
      <c r="P5140" s="147" t="s">
        <v>830</v>
      </c>
      <c r="Q5140" s="147">
        <v>202</v>
      </c>
      <c r="R5140" s="147"/>
      <c r="S5140" s="147" t="s">
        <v>3833</v>
      </c>
      <c r="T5140" s="147">
        <v>0</v>
      </c>
      <c r="U5140" s="147" t="s">
        <v>3834</v>
      </c>
      <c r="V5140" s="147" t="s">
        <v>3646</v>
      </c>
    </row>
    <row r="5141" spans="16:22" x14ac:dyDescent="0.25">
      <c r="P5141" s="147" t="s">
        <v>830</v>
      </c>
      <c r="Q5141" s="147">
        <v>202</v>
      </c>
      <c r="R5141" s="147"/>
      <c r="S5141" s="147" t="s">
        <v>2070</v>
      </c>
      <c r="T5141" s="147">
        <v>0</v>
      </c>
      <c r="U5141" s="147" t="s">
        <v>2071</v>
      </c>
      <c r="V5141" s="147" t="s">
        <v>3646</v>
      </c>
    </row>
    <row r="5142" spans="16:22" x14ac:dyDescent="0.25">
      <c r="P5142" s="147" t="s">
        <v>830</v>
      </c>
      <c r="Q5142" s="147">
        <v>202</v>
      </c>
      <c r="R5142" s="147"/>
      <c r="S5142" s="147" t="s">
        <v>2074</v>
      </c>
      <c r="T5142" s="147">
        <v>0</v>
      </c>
      <c r="U5142" s="147" t="s">
        <v>2075</v>
      </c>
      <c r="V5142" s="147" t="s">
        <v>3646</v>
      </c>
    </row>
    <row r="5143" spans="16:22" x14ac:dyDescent="0.25">
      <c r="P5143" s="147" t="s">
        <v>830</v>
      </c>
      <c r="Q5143" s="147">
        <v>202</v>
      </c>
      <c r="R5143" s="147"/>
      <c r="S5143" s="147" t="s">
        <v>2080</v>
      </c>
      <c r="T5143" s="147">
        <v>0</v>
      </c>
      <c r="U5143" s="147" t="s">
        <v>2081</v>
      </c>
      <c r="V5143" s="147" t="s">
        <v>3646</v>
      </c>
    </row>
    <row r="5144" spans="16:22" x14ac:dyDescent="0.25">
      <c r="P5144" s="147" t="s">
        <v>830</v>
      </c>
      <c r="Q5144" s="147">
        <v>202</v>
      </c>
      <c r="R5144" s="147"/>
      <c r="S5144" s="147" t="s">
        <v>2997</v>
      </c>
      <c r="T5144" s="147">
        <v>0</v>
      </c>
      <c r="U5144" s="147" t="s">
        <v>2998</v>
      </c>
      <c r="V5144" s="147" t="s">
        <v>3646</v>
      </c>
    </row>
    <row r="5145" spans="16:22" x14ac:dyDescent="0.25">
      <c r="P5145" s="147" t="s">
        <v>830</v>
      </c>
      <c r="Q5145" s="147">
        <v>202</v>
      </c>
      <c r="R5145" s="147"/>
      <c r="S5145" s="147" t="s">
        <v>2481</v>
      </c>
      <c r="T5145" s="147">
        <v>0</v>
      </c>
      <c r="U5145" s="147" t="s">
        <v>2482</v>
      </c>
      <c r="V5145" s="147" t="s">
        <v>3646</v>
      </c>
    </row>
    <row r="5146" spans="16:22" x14ac:dyDescent="0.25">
      <c r="P5146" s="147" t="s">
        <v>830</v>
      </c>
      <c r="Q5146" s="147">
        <v>202</v>
      </c>
      <c r="R5146" s="147"/>
      <c r="S5146" s="147" t="s">
        <v>2768</v>
      </c>
      <c r="T5146" s="147">
        <v>0</v>
      </c>
      <c r="U5146" s="147" t="s">
        <v>2769</v>
      </c>
      <c r="V5146" s="147" t="s">
        <v>3646</v>
      </c>
    </row>
    <row r="5147" spans="16:22" x14ac:dyDescent="0.25">
      <c r="P5147" s="147" t="s">
        <v>830</v>
      </c>
      <c r="Q5147" s="147">
        <v>202</v>
      </c>
      <c r="R5147" s="147"/>
      <c r="S5147" s="147" t="s">
        <v>2084</v>
      </c>
      <c r="T5147" s="147">
        <v>0</v>
      </c>
      <c r="U5147" s="147" t="s">
        <v>2085</v>
      </c>
      <c r="V5147" s="147" t="s">
        <v>3646</v>
      </c>
    </row>
    <row r="5148" spans="16:22" x14ac:dyDescent="0.25">
      <c r="P5148" s="147" t="s">
        <v>830</v>
      </c>
      <c r="Q5148" s="147">
        <v>202</v>
      </c>
      <c r="R5148" s="147"/>
      <c r="S5148" s="147" t="s">
        <v>2483</v>
      </c>
      <c r="T5148" s="147">
        <v>0</v>
      </c>
      <c r="U5148" s="147" t="s">
        <v>2484</v>
      </c>
      <c r="V5148" s="147" t="s">
        <v>3646</v>
      </c>
    </row>
    <row r="5149" spans="16:22" x14ac:dyDescent="0.25">
      <c r="P5149" s="147" t="s">
        <v>830</v>
      </c>
      <c r="Q5149" s="147">
        <v>202</v>
      </c>
      <c r="R5149" s="147"/>
      <c r="S5149" s="147" t="s">
        <v>3003</v>
      </c>
      <c r="T5149" s="147">
        <v>0</v>
      </c>
      <c r="U5149" s="147" t="s">
        <v>3004</v>
      </c>
      <c r="V5149" s="147" t="s">
        <v>3646</v>
      </c>
    </row>
    <row r="5150" spans="16:22" x14ac:dyDescent="0.25">
      <c r="P5150" s="147" t="s">
        <v>830</v>
      </c>
      <c r="Q5150" s="147">
        <v>202</v>
      </c>
      <c r="R5150" s="147"/>
      <c r="S5150" s="147" t="s">
        <v>2770</v>
      </c>
      <c r="T5150" s="147">
        <v>0</v>
      </c>
      <c r="U5150" s="147" t="s">
        <v>2771</v>
      </c>
      <c r="V5150" s="147" t="s">
        <v>3646</v>
      </c>
    </row>
    <row r="5151" spans="16:22" x14ac:dyDescent="0.25">
      <c r="P5151" s="147" t="s">
        <v>830</v>
      </c>
      <c r="Q5151" s="147">
        <v>202</v>
      </c>
      <c r="R5151" s="147"/>
      <c r="S5151" s="147" t="s">
        <v>2485</v>
      </c>
      <c r="T5151" s="147">
        <v>0</v>
      </c>
      <c r="U5151" s="147" t="s">
        <v>2486</v>
      </c>
      <c r="V5151" s="147" t="s">
        <v>3646</v>
      </c>
    </row>
    <row r="5152" spans="16:22" x14ac:dyDescent="0.25">
      <c r="P5152" s="147" t="s">
        <v>830</v>
      </c>
      <c r="Q5152" s="147">
        <v>202</v>
      </c>
      <c r="R5152" s="147"/>
      <c r="S5152" s="147" t="s">
        <v>3005</v>
      </c>
      <c r="T5152" s="147">
        <v>0</v>
      </c>
      <c r="U5152" s="147" t="s">
        <v>3006</v>
      </c>
      <c r="V5152" s="147" t="s">
        <v>3646</v>
      </c>
    </row>
    <row r="5153" spans="16:22" x14ac:dyDescent="0.25">
      <c r="P5153" s="147" t="s">
        <v>830</v>
      </c>
      <c r="Q5153" s="147">
        <v>202</v>
      </c>
      <c r="R5153" s="147"/>
      <c r="S5153" s="147" t="s">
        <v>3007</v>
      </c>
      <c r="T5153" s="147">
        <v>0</v>
      </c>
      <c r="U5153" s="147" t="s">
        <v>3008</v>
      </c>
      <c r="V5153" s="147" t="s">
        <v>3646</v>
      </c>
    </row>
    <row r="5154" spans="16:22" x14ac:dyDescent="0.25">
      <c r="P5154" s="147" t="s">
        <v>830</v>
      </c>
      <c r="Q5154" s="147">
        <v>202</v>
      </c>
      <c r="R5154" s="147"/>
      <c r="S5154" s="147" t="s">
        <v>3009</v>
      </c>
      <c r="T5154" s="147">
        <v>0</v>
      </c>
      <c r="U5154" s="147" t="s">
        <v>3010</v>
      </c>
      <c r="V5154" s="147" t="s">
        <v>3646</v>
      </c>
    </row>
    <row r="5155" spans="16:22" x14ac:dyDescent="0.25">
      <c r="P5155" s="147" t="s">
        <v>830</v>
      </c>
      <c r="Q5155" s="147">
        <v>202</v>
      </c>
      <c r="R5155" s="147"/>
      <c r="S5155" s="147" t="s">
        <v>3835</v>
      </c>
      <c r="T5155" s="147">
        <v>0</v>
      </c>
      <c r="U5155" s="147" t="s">
        <v>3836</v>
      </c>
      <c r="V5155" s="147" t="s">
        <v>3646</v>
      </c>
    </row>
    <row r="5156" spans="16:22" x14ac:dyDescent="0.25">
      <c r="P5156" s="147" t="s">
        <v>830</v>
      </c>
      <c r="Q5156" s="147">
        <v>202</v>
      </c>
      <c r="R5156" s="147"/>
      <c r="S5156" s="147" t="s">
        <v>2090</v>
      </c>
      <c r="T5156" s="147">
        <v>0</v>
      </c>
      <c r="U5156" s="147" t="s">
        <v>2091</v>
      </c>
      <c r="V5156" s="147" t="s">
        <v>3646</v>
      </c>
    </row>
    <row r="5157" spans="16:22" x14ac:dyDescent="0.25">
      <c r="P5157" s="147" t="s">
        <v>830</v>
      </c>
      <c r="Q5157" s="147">
        <v>202</v>
      </c>
      <c r="R5157" s="147"/>
      <c r="S5157" s="147" t="s">
        <v>3837</v>
      </c>
      <c r="T5157" s="147">
        <v>0</v>
      </c>
      <c r="U5157" s="147" t="s">
        <v>3838</v>
      </c>
      <c r="V5157" s="147" t="s">
        <v>3646</v>
      </c>
    </row>
    <row r="5158" spans="16:22" x14ac:dyDescent="0.25">
      <c r="P5158" s="147" t="s">
        <v>830</v>
      </c>
      <c r="Q5158" s="147">
        <v>202</v>
      </c>
      <c r="R5158" s="147"/>
      <c r="S5158" s="147" t="s">
        <v>3604</v>
      </c>
      <c r="T5158" s="147">
        <v>0</v>
      </c>
      <c r="U5158" s="147" t="s">
        <v>3605</v>
      </c>
      <c r="V5158" s="147" t="s">
        <v>3646</v>
      </c>
    </row>
    <row r="5159" spans="16:22" x14ac:dyDescent="0.25">
      <c r="P5159" s="147" t="s">
        <v>830</v>
      </c>
      <c r="Q5159" s="147">
        <v>202</v>
      </c>
      <c r="R5159" s="147"/>
      <c r="S5159" s="147" t="s">
        <v>3013</v>
      </c>
      <c r="T5159" s="147">
        <v>0</v>
      </c>
      <c r="U5159" s="147" t="s">
        <v>3014</v>
      </c>
      <c r="V5159" s="147" t="s">
        <v>3646</v>
      </c>
    </row>
    <row r="5160" spans="16:22" x14ac:dyDescent="0.25">
      <c r="P5160" s="147" t="s">
        <v>830</v>
      </c>
      <c r="Q5160" s="147">
        <v>202</v>
      </c>
      <c r="R5160" s="147"/>
      <c r="S5160" s="147" t="s">
        <v>2094</v>
      </c>
      <c r="T5160" s="147">
        <v>0</v>
      </c>
      <c r="U5160" s="147" t="s">
        <v>2095</v>
      </c>
      <c r="V5160" s="147" t="s">
        <v>3646</v>
      </c>
    </row>
    <row r="5161" spans="16:22" x14ac:dyDescent="0.25">
      <c r="P5161" s="147" t="s">
        <v>830</v>
      </c>
      <c r="Q5161" s="147">
        <v>202</v>
      </c>
      <c r="R5161" s="147"/>
      <c r="S5161" s="147" t="s">
        <v>2497</v>
      </c>
      <c r="T5161" s="147">
        <v>0</v>
      </c>
      <c r="U5161" s="147" t="s">
        <v>2498</v>
      </c>
      <c r="V5161" s="147" t="s">
        <v>3646</v>
      </c>
    </row>
    <row r="5162" spans="16:22" x14ac:dyDescent="0.25">
      <c r="P5162" s="147" t="s">
        <v>830</v>
      </c>
      <c r="Q5162" s="147">
        <v>202</v>
      </c>
      <c r="R5162" s="147"/>
      <c r="S5162" s="147" t="s">
        <v>3015</v>
      </c>
      <c r="T5162" s="147">
        <v>0</v>
      </c>
      <c r="U5162" s="147" t="s">
        <v>3016</v>
      </c>
      <c r="V5162" s="147" t="s">
        <v>3646</v>
      </c>
    </row>
    <row r="5163" spans="16:22" x14ac:dyDescent="0.25">
      <c r="P5163" s="147" t="s">
        <v>830</v>
      </c>
      <c r="Q5163" s="147">
        <v>202</v>
      </c>
      <c r="R5163" s="147"/>
      <c r="S5163" s="147" t="s">
        <v>3017</v>
      </c>
      <c r="T5163" s="147">
        <v>0</v>
      </c>
      <c r="U5163" s="147" t="s">
        <v>3018</v>
      </c>
      <c r="V5163" s="147" t="s">
        <v>3646</v>
      </c>
    </row>
    <row r="5164" spans="16:22" x14ac:dyDescent="0.25">
      <c r="P5164" s="147" t="s">
        <v>830</v>
      </c>
      <c r="Q5164" s="147">
        <v>202</v>
      </c>
      <c r="R5164" s="147"/>
      <c r="S5164" s="147" t="s">
        <v>3019</v>
      </c>
      <c r="T5164" s="147">
        <v>0</v>
      </c>
      <c r="U5164" s="147" t="s">
        <v>3020</v>
      </c>
      <c r="V5164" s="147" t="s">
        <v>3646</v>
      </c>
    </row>
    <row r="5165" spans="16:22" x14ac:dyDescent="0.25">
      <c r="P5165" s="147" t="s">
        <v>830</v>
      </c>
      <c r="Q5165" s="147">
        <v>202</v>
      </c>
      <c r="R5165" s="147"/>
      <c r="S5165" s="147" t="s">
        <v>2102</v>
      </c>
      <c r="T5165" s="147">
        <v>0</v>
      </c>
      <c r="U5165" s="147" t="s">
        <v>2103</v>
      </c>
      <c r="V5165" s="147" t="s">
        <v>3646</v>
      </c>
    </row>
    <row r="5166" spans="16:22" x14ac:dyDescent="0.25">
      <c r="P5166" s="147" t="s">
        <v>830</v>
      </c>
      <c r="Q5166" s="147">
        <v>202</v>
      </c>
      <c r="R5166" s="147"/>
      <c r="S5166" s="147" t="s">
        <v>2104</v>
      </c>
      <c r="T5166" s="147">
        <v>0</v>
      </c>
      <c r="U5166" s="147" t="s">
        <v>2105</v>
      </c>
      <c r="V5166" s="147" t="s">
        <v>3646</v>
      </c>
    </row>
    <row r="5167" spans="16:22" x14ac:dyDescent="0.25">
      <c r="P5167" s="147" t="s">
        <v>830</v>
      </c>
      <c r="Q5167" s="147">
        <v>202</v>
      </c>
      <c r="R5167" s="147"/>
      <c r="S5167" s="147" t="s">
        <v>2106</v>
      </c>
      <c r="T5167" s="147">
        <v>0</v>
      </c>
      <c r="U5167" s="147" t="s">
        <v>2107</v>
      </c>
      <c r="V5167" s="147" t="s">
        <v>3646</v>
      </c>
    </row>
    <row r="5168" spans="16:22" x14ac:dyDescent="0.25">
      <c r="P5168" s="147" t="s">
        <v>830</v>
      </c>
      <c r="Q5168" s="147">
        <v>202</v>
      </c>
      <c r="R5168" s="147"/>
      <c r="S5168" s="147" t="s">
        <v>2780</v>
      </c>
      <c r="T5168" s="147">
        <v>0</v>
      </c>
      <c r="U5168" s="147" t="s">
        <v>2781</v>
      </c>
      <c r="V5168" s="147" t="s">
        <v>3646</v>
      </c>
    </row>
    <row r="5169" spans="16:22" x14ac:dyDescent="0.25">
      <c r="P5169" s="147" t="s">
        <v>830</v>
      </c>
      <c r="Q5169" s="147">
        <v>202</v>
      </c>
      <c r="R5169" s="147"/>
      <c r="S5169" s="147" t="s">
        <v>3606</v>
      </c>
      <c r="T5169" s="147">
        <v>0</v>
      </c>
      <c r="U5169" s="147" t="s">
        <v>3607</v>
      </c>
      <c r="V5169" s="147" t="s">
        <v>3646</v>
      </c>
    </row>
    <row r="5170" spans="16:22" x14ac:dyDescent="0.25">
      <c r="P5170" s="147" t="s">
        <v>830</v>
      </c>
      <c r="Q5170" s="147">
        <v>202</v>
      </c>
      <c r="R5170" s="147"/>
      <c r="S5170" s="147" t="s">
        <v>2108</v>
      </c>
      <c r="T5170" s="147">
        <v>0</v>
      </c>
      <c r="U5170" s="147" t="s">
        <v>2109</v>
      </c>
      <c r="V5170" s="147" t="s">
        <v>3646</v>
      </c>
    </row>
    <row r="5171" spans="16:22" x14ac:dyDescent="0.25">
      <c r="P5171" s="147" t="s">
        <v>830</v>
      </c>
      <c r="Q5171" s="147">
        <v>202</v>
      </c>
      <c r="R5171" s="147"/>
      <c r="S5171" s="147" t="s">
        <v>2118</v>
      </c>
      <c r="T5171" s="147">
        <v>0</v>
      </c>
      <c r="U5171" s="147" t="s">
        <v>2119</v>
      </c>
      <c r="V5171" s="147" t="s">
        <v>3646</v>
      </c>
    </row>
    <row r="5172" spans="16:22" x14ac:dyDescent="0.25">
      <c r="P5172" s="147" t="s">
        <v>830</v>
      </c>
      <c r="Q5172" s="147">
        <v>202</v>
      </c>
      <c r="R5172" s="147"/>
      <c r="S5172" s="147" t="s">
        <v>3288</v>
      </c>
      <c r="T5172" s="147">
        <v>0</v>
      </c>
      <c r="U5172" s="147" t="s">
        <v>3289</v>
      </c>
      <c r="V5172" s="147" t="s">
        <v>3646</v>
      </c>
    </row>
    <row r="5173" spans="16:22" x14ac:dyDescent="0.25">
      <c r="P5173" s="147" t="s">
        <v>830</v>
      </c>
      <c r="Q5173" s="147">
        <v>202</v>
      </c>
      <c r="R5173" s="147"/>
      <c r="S5173" s="147" t="s">
        <v>3021</v>
      </c>
      <c r="T5173" s="147">
        <v>0</v>
      </c>
      <c r="U5173" s="147" t="s">
        <v>3022</v>
      </c>
      <c r="V5173" s="147" t="s">
        <v>3646</v>
      </c>
    </row>
    <row r="5174" spans="16:22" x14ac:dyDescent="0.25">
      <c r="P5174" s="147" t="s">
        <v>830</v>
      </c>
      <c r="Q5174" s="147">
        <v>202</v>
      </c>
      <c r="R5174" s="147"/>
      <c r="S5174" s="147" t="s">
        <v>3608</v>
      </c>
      <c r="T5174" s="147">
        <v>0</v>
      </c>
      <c r="U5174" s="147" t="s">
        <v>3609</v>
      </c>
      <c r="V5174" s="147" t="s">
        <v>3646</v>
      </c>
    </row>
    <row r="5175" spans="16:22" x14ac:dyDescent="0.25">
      <c r="P5175" s="147" t="s">
        <v>830</v>
      </c>
      <c r="Q5175" s="147">
        <v>202</v>
      </c>
      <c r="R5175" s="147"/>
      <c r="S5175" s="147" t="s">
        <v>3424</v>
      </c>
      <c r="T5175" s="147">
        <v>0</v>
      </c>
      <c r="U5175" s="147" t="s">
        <v>3425</v>
      </c>
      <c r="V5175" s="147" t="s">
        <v>3646</v>
      </c>
    </row>
    <row r="5176" spans="16:22" x14ac:dyDescent="0.25">
      <c r="P5176" s="147" t="s">
        <v>830</v>
      </c>
      <c r="Q5176" s="147">
        <v>202</v>
      </c>
      <c r="R5176" s="147"/>
      <c r="S5176" s="147" t="s">
        <v>2126</v>
      </c>
      <c r="T5176" s="147">
        <v>0</v>
      </c>
      <c r="U5176" s="147" t="s">
        <v>2127</v>
      </c>
      <c r="V5176" s="147" t="s">
        <v>3646</v>
      </c>
    </row>
    <row r="5177" spans="16:22" x14ac:dyDescent="0.25">
      <c r="P5177" s="147" t="s">
        <v>830</v>
      </c>
      <c r="Q5177" s="147">
        <v>202</v>
      </c>
      <c r="R5177" s="147"/>
      <c r="S5177" s="147" t="s">
        <v>2507</v>
      </c>
      <c r="T5177" s="147">
        <v>0</v>
      </c>
      <c r="U5177" s="147" t="s">
        <v>2508</v>
      </c>
      <c r="V5177" s="147" t="s">
        <v>3646</v>
      </c>
    </row>
    <row r="5178" spans="16:22" x14ac:dyDescent="0.25">
      <c r="P5178" s="147" t="s">
        <v>830</v>
      </c>
      <c r="Q5178" s="147">
        <v>202</v>
      </c>
      <c r="R5178" s="147"/>
      <c r="S5178" s="147" t="s">
        <v>3023</v>
      </c>
      <c r="T5178" s="147">
        <v>0</v>
      </c>
      <c r="U5178" s="147" t="s">
        <v>3024</v>
      </c>
      <c r="V5178" s="147" t="s">
        <v>3646</v>
      </c>
    </row>
    <row r="5179" spans="16:22" x14ac:dyDescent="0.25">
      <c r="P5179" s="147" t="s">
        <v>830</v>
      </c>
      <c r="Q5179" s="147">
        <v>202</v>
      </c>
      <c r="R5179" s="147"/>
      <c r="S5179" s="147" t="s">
        <v>2784</v>
      </c>
      <c r="T5179" s="147">
        <v>0</v>
      </c>
      <c r="U5179" s="147" t="s">
        <v>2785</v>
      </c>
      <c r="V5179" s="147" t="s">
        <v>3646</v>
      </c>
    </row>
    <row r="5180" spans="16:22" x14ac:dyDescent="0.25">
      <c r="P5180" s="147" t="s">
        <v>830</v>
      </c>
      <c r="Q5180" s="147">
        <v>202</v>
      </c>
      <c r="R5180" s="147"/>
      <c r="S5180" s="147" t="s">
        <v>2128</v>
      </c>
      <c r="T5180" s="147">
        <v>0</v>
      </c>
      <c r="U5180" s="147" t="s">
        <v>2129</v>
      </c>
      <c r="V5180" s="147" t="s">
        <v>3646</v>
      </c>
    </row>
    <row r="5181" spans="16:22" x14ac:dyDescent="0.25">
      <c r="P5181" s="147" t="s">
        <v>830</v>
      </c>
      <c r="Q5181" s="147">
        <v>202</v>
      </c>
      <c r="R5181" s="147"/>
      <c r="S5181" s="147" t="s">
        <v>2130</v>
      </c>
      <c r="T5181" s="147">
        <v>0</v>
      </c>
      <c r="U5181" s="147" t="s">
        <v>2131</v>
      </c>
      <c r="V5181" s="147" t="s">
        <v>3646</v>
      </c>
    </row>
    <row r="5182" spans="16:22" x14ac:dyDescent="0.25">
      <c r="P5182" s="147" t="s">
        <v>830</v>
      </c>
      <c r="Q5182" s="147">
        <v>202</v>
      </c>
      <c r="R5182" s="147"/>
      <c r="S5182" s="147" t="s">
        <v>3428</v>
      </c>
      <c r="T5182" s="147">
        <v>0</v>
      </c>
      <c r="U5182" s="147" t="s">
        <v>3429</v>
      </c>
      <c r="V5182" s="147" t="s">
        <v>3646</v>
      </c>
    </row>
    <row r="5183" spans="16:22" x14ac:dyDescent="0.25">
      <c r="P5183" s="147" t="s">
        <v>830</v>
      </c>
      <c r="Q5183" s="147">
        <v>202</v>
      </c>
      <c r="R5183" s="147"/>
      <c r="S5183" s="147" t="s">
        <v>3290</v>
      </c>
      <c r="T5183" s="147">
        <v>0</v>
      </c>
      <c r="U5183" s="147" t="s">
        <v>3291</v>
      </c>
      <c r="V5183" s="147" t="s">
        <v>3646</v>
      </c>
    </row>
    <row r="5184" spans="16:22" x14ac:dyDescent="0.25">
      <c r="P5184" s="147" t="s">
        <v>830</v>
      </c>
      <c r="Q5184" s="147">
        <v>202</v>
      </c>
      <c r="R5184" s="147"/>
      <c r="S5184" s="147" t="s">
        <v>3839</v>
      </c>
      <c r="T5184" s="147">
        <v>0</v>
      </c>
      <c r="U5184" s="147" t="s">
        <v>3840</v>
      </c>
      <c r="V5184" s="147" t="s">
        <v>3646</v>
      </c>
    </row>
    <row r="5185" spans="16:22" x14ac:dyDescent="0.25">
      <c r="P5185" s="147" t="s">
        <v>830</v>
      </c>
      <c r="Q5185" s="147">
        <v>202</v>
      </c>
      <c r="R5185" s="147"/>
      <c r="S5185" s="147" t="s">
        <v>2138</v>
      </c>
      <c r="T5185" s="147">
        <v>0</v>
      </c>
      <c r="U5185" s="147" t="s">
        <v>2139</v>
      </c>
      <c r="V5185" s="147" t="s">
        <v>3646</v>
      </c>
    </row>
    <row r="5186" spans="16:22" x14ac:dyDescent="0.25">
      <c r="P5186" s="147" t="s">
        <v>830</v>
      </c>
      <c r="Q5186" s="147">
        <v>202</v>
      </c>
      <c r="R5186" s="147"/>
      <c r="S5186" s="147" t="s">
        <v>3841</v>
      </c>
      <c r="T5186" s="147">
        <v>0</v>
      </c>
      <c r="U5186" s="147" t="s">
        <v>3842</v>
      </c>
      <c r="V5186" s="147" t="s">
        <v>3646</v>
      </c>
    </row>
    <row r="5187" spans="16:22" x14ac:dyDescent="0.25">
      <c r="P5187" s="147" t="s">
        <v>830</v>
      </c>
      <c r="Q5187" s="147">
        <v>202</v>
      </c>
      <c r="R5187" s="147"/>
      <c r="S5187" s="147" t="s">
        <v>2513</v>
      </c>
      <c r="T5187" s="147">
        <v>0</v>
      </c>
      <c r="U5187" s="147" t="s">
        <v>2514</v>
      </c>
      <c r="V5187" s="147" t="s">
        <v>3646</v>
      </c>
    </row>
    <row r="5188" spans="16:22" x14ac:dyDescent="0.25">
      <c r="P5188" s="147" t="s">
        <v>830</v>
      </c>
      <c r="Q5188" s="147">
        <v>202</v>
      </c>
      <c r="R5188" s="147"/>
      <c r="S5188" s="147" t="s">
        <v>3612</v>
      </c>
      <c r="T5188" s="147">
        <v>0</v>
      </c>
      <c r="U5188" s="147" t="s">
        <v>3613</v>
      </c>
      <c r="V5188" s="147" t="s">
        <v>3646</v>
      </c>
    </row>
    <row r="5189" spans="16:22" x14ac:dyDescent="0.25">
      <c r="P5189" s="147" t="s">
        <v>830</v>
      </c>
      <c r="Q5189" s="147">
        <v>202</v>
      </c>
      <c r="R5189" s="147"/>
      <c r="S5189" s="147" t="s">
        <v>2154</v>
      </c>
      <c r="T5189" s="147">
        <v>0</v>
      </c>
      <c r="U5189" s="147" t="s">
        <v>2155</v>
      </c>
      <c r="V5189" s="147" t="s">
        <v>3646</v>
      </c>
    </row>
    <row r="5190" spans="16:22" x14ac:dyDescent="0.25">
      <c r="P5190" s="147" t="s">
        <v>830</v>
      </c>
      <c r="Q5190" s="147">
        <v>202</v>
      </c>
      <c r="R5190" s="147"/>
      <c r="S5190" s="147" t="s">
        <v>3843</v>
      </c>
      <c r="T5190" s="147">
        <v>0</v>
      </c>
      <c r="U5190" s="147" t="s">
        <v>3844</v>
      </c>
      <c r="V5190" s="147" t="s">
        <v>3646</v>
      </c>
    </row>
    <row r="5191" spans="16:22" x14ac:dyDescent="0.25">
      <c r="P5191" s="147" t="s">
        <v>830</v>
      </c>
      <c r="Q5191" s="147">
        <v>202</v>
      </c>
      <c r="R5191" s="147"/>
      <c r="S5191" s="147" t="s">
        <v>3845</v>
      </c>
      <c r="T5191" s="147">
        <v>0</v>
      </c>
      <c r="U5191" s="147" t="s">
        <v>3846</v>
      </c>
      <c r="V5191" s="147" t="s">
        <v>3646</v>
      </c>
    </row>
    <row r="5192" spans="16:22" x14ac:dyDescent="0.25">
      <c r="P5192" s="147" t="s">
        <v>830</v>
      </c>
      <c r="Q5192" s="147">
        <v>202</v>
      </c>
      <c r="R5192" s="147"/>
      <c r="S5192" s="147" t="s">
        <v>2515</v>
      </c>
      <c r="T5192" s="147">
        <v>0</v>
      </c>
      <c r="U5192" s="147" t="s">
        <v>2516</v>
      </c>
      <c r="V5192" s="147" t="s">
        <v>3646</v>
      </c>
    </row>
    <row r="5193" spans="16:22" x14ac:dyDescent="0.25">
      <c r="P5193" s="147" t="s">
        <v>830</v>
      </c>
      <c r="Q5193" s="147">
        <v>202</v>
      </c>
      <c r="R5193" s="147"/>
      <c r="S5193" s="147" t="s">
        <v>2790</v>
      </c>
      <c r="T5193" s="147">
        <v>0</v>
      </c>
      <c r="U5193" s="147" t="s">
        <v>2791</v>
      </c>
      <c r="V5193" s="147" t="s">
        <v>3646</v>
      </c>
    </row>
    <row r="5194" spans="16:22" x14ac:dyDescent="0.25">
      <c r="P5194" s="147" t="s">
        <v>830</v>
      </c>
      <c r="Q5194" s="147">
        <v>202</v>
      </c>
      <c r="R5194" s="147"/>
      <c r="S5194" s="147" t="s">
        <v>2160</v>
      </c>
      <c r="T5194" s="147">
        <v>0</v>
      </c>
      <c r="U5194" s="147" t="s">
        <v>2161</v>
      </c>
      <c r="V5194" s="147" t="s">
        <v>3646</v>
      </c>
    </row>
    <row r="5195" spans="16:22" x14ac:dyDescent="0.25">
      <c r="P5195" s="147" t="s">
        <v>830</v>
      </c>
      <c r="Q5195" s="147">
        <v>202</v>
      </c>
      <c r="R5195" s="147"/>
      <c r="S5195" s="147" t="s">
        <v>3296</v>
      </c>
      <c r="T5195" s="147">
        <v>0</v>
      </c>
      <c r="U5195" s="147" t="s">
        <v>3297</v>
      </c>
      <c r="V5195" s="147" t="s">
        <v>3646</v>
      </c>
    </row>
    <row r="5196" spans="16:22" x14ac:dyDescent="0.25">
      <c r="P5196" s="147" t="s">
        <v>830</v>
      </c>
      <c r="Q5196" s="147">
        <v>202</v>
      </c>
      <c r="R5196" s="147"/>
      <c r="S5196" s="147" t="s">
        <v>3847</v>
      </c>
      <c r="T5196" s="147">
        <v>0</v>
      </c>
      <c r="U5196" s="147" t="s">
        <v>3848</v>
      </c>
      <c r="V5196" s="147" t="s">
        <v>3646</v>
      </c>
    </row>
    <row r="5197" spans="16:22" x14ac:dyDescent="0.25">
      <c r="P5197" s="147" t="s">
        <v>830</v>
      </c>
      <c r="Q5197" s="147">
        <v>202</v>
      </c>
      <c r="R5197" s="147"/>
      <c r="S5197" s="147" t="s">
        <v>2166</v>
      </c>
      <c r="T5197" s="147">
        <v>0</v>
      </c>
      <c r="U5197" s="147" t="s">
        <v>2167</v>
      </c>
      <c r="V5197" s="147" t="s">
        <v>3646</v>
      </c>
    </row>
    <row r="5198" spans="16:22" x14ac:dyDescent="0.25">
      <c r="P5198" s="147" t="s">
        <v>830</v>
      </c>
      <c r="Q5198" s="147">
        <v>202</v>
      </c>
      <c r="R5198" s="147"/>
      <c r="S5198" s="147" t="s">
        <v>3849</v>
      </c>
      <c r="T5198" s="147">
        <v>0</v>
      </c>
      <c r="U5198" s="147" t="s">
        <v>3850</v>
      </c>
      <c r="V5198" s="147" t="s">
        <v>3646</v>
      </c>
    </row>
    <row r="5199" spans="16:22" x14ac:dyDescent="0.25">
      <c r="P5199" s="147" t="s">
        <v>830</v>
      </c>
      <c r="Q5199" s="147">
        <v>202</v>
      </c>
      <c r="R5199" s="147"/>
      <c r="S5199" s="147" t="s">
        <v>2168</v>
      </c>
      <c r="T5199" s="147">
        <v>0</v>
      </c>
      <c r="U5199" s="147" t="s">
        <v>2169</v>
      </c>
      <c r="V5199" s="147" t="s">
        <v>3646</v>
      </c>
    </row>
    <row r="5200" spans="16:22" x14ac:dyDescent="0.25">
      <c r="P5200" s="147" t="s">
        <v>830</v>
      </c>
      <c r="Q5200" s="147">
        <v>202</v>
      </c>
      <c r="R5200" s="147"/>
      <c r="S5200" s="147" t="s">
        <v>2517</v>
      </c>
      <c r="T5200" s="147">
        <v>0</v>
      </c>
      <c r="U5200" s="147" t="s">
        <v>2518</v>
      </c>
      <c r="V5200" s="147" t="s">
        <v>3646</v>
      </c>
    </row>
    <row r="5201" spans="16:22" x14ac:dyDescent="0.25">
      <c r="P5201" s="147" t="s">
        <v>830</v>
      </c>
      <c r="Q5201" s="147">
        <v>202</v>
      </c>
      <c r="R5201" s="147"/>
      <c r="S5201" s="147" t="s">
        <v>2792</v>
      </c>
      <c r="T5201" s="147">
        <v>0</v>
      </c>
      <c r="U5201" s="147" t="s">
        <v>2793</v>
      </c>
      <c r="V5201" s="147" t="s">
        <v>3646</v>
      </c>
    </row>
    <row r="5202" spans="16:22" x14ac:dyDescent="0.25">
      <c r="P5202" s="147" t="s">
        <v>830</v>
      </c>
      <c r="Q5202" s="147">
        <v>202</v>
      </c>
      <c r="R5202" s="147"/>
      <c r="S5202" s="147" t="s">
        <v>3031</v>
      </c>
      <c r="T5202" s="147">
        <v>0</v>
      </c>
      <c r="U5202" s="147" t="s">
        <v>3032</v>
      </c>
      <c r="V5202" s="147" t="s">
        <v>3646</v>
      </c>
    </row>
    <row r="5203" spans="16:22" x14ac:dyDescent="0.25">
      <c r="P5203" s="147" t="s">
        <v>830</v>
      </c>
      <c r="Q5203" s="147">
        <v>202</v>
      </c>
      <c r="R5203" s="147"/>
      <c r="S5203" s="147" t="s">
        <v>3851</v>
      </c>
      <c r="T5203" s="147">
        <v>0</v>
      </c>
      <c r="U5203" s="147" t="s">
        <v>3852</v>
      </c>
      <c r="V5203" s="147" t="s">
        <v>3646</v>
      </c>
    </row>
    <row r="5204" spans="16:22" x14ac:dyDescent="0.25">
      <c r="P5204" s="147" t="s">
        <v>830</v>
      </c>
      <c r="Q5204" s="147">
        <v>202</v>
      </c>
      <c r="R5204" s="147"/>
      <c r="S5204" s="147" t="s">
        <v>3430</v>
      </c>
      <c r="T5204" s="147">
        <v>0</v>
      </c>
      <c r="U5204" s="147" t="s">
        <v>3431</v>
      </c>
      <c r="V5204" s="147" t="s">
        <v>3646</v>
      </c>
    </row>
    <row r="5205" spans="16:22" x14ac:dyDescent="0.25">
      <c r="P5205" s="147" t="s">
        <v>830</v>
      </c>
      <c r="Q5205" s="147">
        <v>202</v>
      </c>
      <c r="R5205" s="147"/>
      <c r="S5205" s="147" t="s">
        <v>2172</v>
      </c>
      <c r="T5205" s="147">
        <v>0</v>
      </c>
      <c r="U5205" s="147" t="s">
        <v>2173</v>
      </c>
      <c r="V5205" s="147" t="s">
        <v>3646</v>
      </c>
    </row>
    <row r="5206" spans="16:22" x14ac:dyDescent="0.25">
      <c r="P5206" s="147" t="s">
        <v>830</v>
      </c>
      <c r="Q5206" s="147">
        <v>202</v>
      </c>
      <c r="R5206" s="147"/>
      <c r="S5206" s="147" t="s">
        <v>3616</v>
      </c>
      <c r="T5206" s="147">
        <v>0</v>
      </c>
      <c r="U5206" s="147" t="s">
        <v>3617</v>
      </c>
      <c r="V5206" s="147" t="s">
        <v>3646</v>
      </c>
    </row>
    <row r="5207" spans="16:22" x14ac:dyDescent="0.25">
      <c r="P5207" s="147" t="s">
        <v>830</v>
      </c>
      <c r="Q5207" s="147">
        <v>202</v>
      </c>
      <c r="R5207" s="147"/>
      <c r="S5207" s="147" t="s">
        <v>2176</v>
      </c>
      <c r="T5207" s="147">
        <v>0</v>
      </c>
      <c r="U5207" s="147" t="s">
        <v>2177</v>
      </c>
      <c r="V5207" s="147" t="s">
        <v>3646</v>
      </c>
    </row>
    <row r="5208" spans="16:22" x14ac:dyDescent="0.25">
      <c r="P5208" s="147" t="s">
        <v>830</v>
      </c>
      <c r="Q5208" s="147">
        <v>202</v>
      </c>
      <c r="R5208" s="147"/>
      <c r="S5208" s="147" t="s">
        <v>2178</v>
      </c>
      <c r="T5208" s="147">
        <v>0</v>
      </c>
      <c r="U5208" s="147" t="s">
        <v>2179</v>
      </c>
      <c r="V5208" s="147" t="s">
        <v>3646</v>
      </c>
    </row>
    <row r="5209" spans="16:22" x14ac:dyDescent="0.25">
      <c r="P5209" s="147" t="s">
        <v>830</v>
      </c>
      <c r="Q5209" s="147">
        <v>202</v>
      </c>
      <c r="R5209" s="147"/>
      <c r="S5209" s="147" t="s">
        <v>2180</v>
      </c>
      <c r="T5209" s="147">
        <v>0</v>
      </c>
      <c r="U5209" s="147" t="s">
        <v>2181</v>
      </c>
      <c r="V5209" s="147" t="s">
        <v>3646</v>
      </c>
    </row>
    <row r="5210" spans="16:22" x14ac:dyDescent="0.25">
      <c r="P5210" s="147" t="s">
        <v>830</v>
      </c>
      <c r="Q5210" s="147">
        <v>202</v>
      </c>
      <c r="R5210" s="147"/>
      <c r="S5210" s="147" t="s">
        <v>2182</v>
      </c>
      <c r="T5210" s="147">
        <v>0</v>
      </c>
      <c r="U5210" s="147" t="s">
        <v>2183</v>
      </c>
      <c r="V5210" s="147" t="s">
        <v>3646</v>
      </c>
    </row>
    <row r="5211" spans="16:22" x14ac:dyDescent="0.25">
      <c r="P5211" s="147" t="s">
        <v>830</v>
      </c>
      <c r="Q5211" s="147">
        <v>202</v>
      </c>
      <c r="R5211" s="147"/>
      <c r="S5211" s="147" t="s">
        <v>3432</v>
      </c>
      <c r="T5211" s="147">
        <v>0</v>
      </c>
      <c r="U5211" s="147" t="s">
        <v>3433</v>
      </c>
      <c r="V5211" s="147" t="s">
        <v>3646</v>
      </c>
    </row>
    <row r="5212" spans="16:22" x14ac:dyDescent="0.25">
      <c r="P5212" s="147" t="s">
        <v>830</v>
      </c>
      <c r="Q5212" s="147">
        <v>202</v>
      </c>
      <c r="R5212" s="147"/>
      <c r="S5212" s="147" t="s">
        <v>2794</v>
      </c>
      <c r="T5212" s="147">
        <v>0</v>
      </c>
      <c r="U5212" s="147" t="s">
        <v>2795</v>
      </c>
      <c r="V5212" s="147" t="s">
        <v>3646</v>
      </c>
    </row>
    <row r="5213" spans="16:22" x14ac:dyDescent="0.25">
      <c r="P5213" s="147" t="s">
        <v>830</v>
      </c>
      <c r="Q5213" s="147">
        <v>202</v>
      </c>
      <c r="R5213" s="147"/>
      <c r="S5213" s="147" t="s">
        <v>2525</v>
      </c>
      <c r="T5213" s="147">
        <v>0</v>
      </c>
      <c r="U5213" s="147" t="s">
        <v>2526</v>
      </c>
      <c r="V5213" s="147" t="s">
        <v>3646</v>
      </c>
    </row>
    <row r="5214" spans="16:22" x14ac:dyDescent="0.25">
      <c r="P5214" s="147" t="s">
        <v>830</v>
      </c>
      <c r="Q5214" s="147">
        <v>202</v>
      </c>
      <c r="R5214" s="147"/>
      <c r="S5214" s="147" t="s">
        <v>2184</v>
      </c>
      <c r="T5214" s="147">
        <v>0</v>
      </c>
      <c r="U5214" s="147" t="s">
        <v>2185</v>
      </c>
      <c r="V5214" s="147" t="s">
        <v>3646</v>
      </c>
    </row>
    <row r="5215" spans="16:22" x14ac:dyDescent="0.25">
      <c r="P5215" s="147" t="s">
        <v>830</v>
      </c>
      <c r="Q5215" s="147">
        <v>202</v>
      </c>
      <c r="R5215" s="147"/>
      <c r="S5215" s="147" t="s">
        <v>2186</v>
      </c>
      <c r="T5215" s="147">
        <v>0</v>
      </c>
      <c r="U5215" s="147" t="s">
        <v>2187</v>
      </c>
      <c r="V5215" s="147" t="s">
        <v>3646</v>
      </c>
    </row>
    <row r="5216" spans="16:22" x14ac:dyDescent="0.25">
      <c r="P5216" s="147" t="s">
        <v>830</v>
      </c>
      <c r="Q5216" s="147">
        <v>202</v>
      </c>
      <c r="R5216" s="147"/>
      <c r="S5216" s="147" t="s">
        <v>3300</v>
      </c>
      <c r="T5216" s="147">
        <v>0</v>
      </c>
      <c r="U5216" s="147" t="s">
        <v>3301</v>
      </c>
      <c r="V5216" s="147" t="s">
        <v>3646</v>
      </c>
    </row>
    <row r="5217" spans="16:22" x14ac:dyDescent="0.25">
      <c r="P5217" s="147" t="s">
        <v>830</v>
      </c>
      <c r="Q5217" s="147">
        <v>202</v>
      </c>
      <c r="R5217" s="147"/>
      <c r="S5217" s="147" t="s">
        <v>2192</v>
      </c>
      <c r="T5217" s="147">
        <v>0</v>
      </c>
      <c r="U5217" s="147" t="s">
        <v>2193</v>
      </c>
      <c r="V5217" s="147" t="s">
        <v>3646</v>
      </c>
    </row>
    <row r="5218" spans="16:22" x14ac:dyDescent="0.25">
      <c r="P5218" s="147" t="s">
        <v>830</v>
      </c>
      <c r="Q5218" s="147">
        <v>202</v>
      </c>
      <c r="R5218" s="147"/>
      <c r="S5218" s="147" t="s">
        <v>3618</v>
      </c>
      <c r="T5218" s="147">
        <v>0</v>
      </c>
      <c r="U5218" s="147" t="s">
        <v>3619</v>
      </c>
      <c r="V5218" s="147" t="s">
        <v>3646</v>
      </c>
    </row>
    <row r="5219" spans="16:22" x14ac:dyDescent="0.25">
      <c r="P5219" s="147" t="s">
        <v>830</v>
      </c>
      <c r="Q5219" s="147">
        <v>202</v>
      </c>
      <c r="R5219" s="147"/>
      <c r="S5219" s="147" t="s">
        <v>2198</v>
      </c>
      <c r="T5219" s="147">
        <v>0</v>
      </c>
      <c r="U5219" s="147" t="s">
        <v>2199</v>
      </c>
      <c r="V5219" s="147" t="s">
        <v>3646</v>
      </c>
    </row>
    <row r="5220" spans="16:22" x14ac:dyDescent="0.25">
      <c r="P5220" s="147" t="s">
        <v>830</v>
      </c>
      <c r="Q5220" s="147">
        <v>202</v>
      </c>
      <c r="R5220" s="147"/>
      <c r="S5220" s="147" t="s">
        <v>2796</v>
      </c>
      <c r="T5220" s="147">
        <v>0</v>
      </c>
      <c r="U5220" s="147" t="s">
        <v>2797</v>
      </c>
      <c r="V5220" s="147" t="s">
        <v>3646</v>
      </c>
    </row>
    <row r="5221" spans="16:22" x14ac:dyDescent="0.25">
      <c r="P5221" s="147" t="s">
        <v>830</v>
      </c>
      <c r="Q5221" s="147">
        <v>202</v>
      </c>
      <c r="R5221" s="147"/>
      <c r="S5221" s="147" t="s">
        <v>2200</v>
      </c>
      <c r="T5221" s="147">
        <v>0</v>
      </c>
      <c r="U5221" s="147" t="s">
        <v>2201</v>
      </c>
      <c r="V5221" s="147" t="s">
        <v>3646</v>
      </c>
    </row>
    <row r="5222" spans="16:22" x14ac:dyDescent="0.25">
      <c r="P5222" s="147" t="s">
        <v>830</v>
      </c>
      <c r="Q5222" s="147">
        <v>202</v>
      </c>
      <c r="R5222" s="147"/>
      <c r="S5222" s="147" t="s">
        <v>3033</v>
      </c>
      <c r="T5222" s="147">
        <v>0</v>
      </c>
      <c r="U5222" s="147" t="s">
        <v>3034</v>
      </c>
      <c r="V5222" s="147" t="s">
        <v>3646</v>
      </c>
    </row>
    <row r="5223" spans="16:22" x14ac:dyDescent="0.25">
      <c r="P5223" s="147" t="s">
        <v>830</v>
      </c>
      <c r="Q5223" s="147">
        <v>202</v>
      </c>
      <c r="R5223" s="147"/>
      <c r="S5223" s="147" t="s">
        <v>2202</v>
      </c>
      <c r="T5223" s="147">
        <v>0</v>
      </c>
      <c r="U5223" s="147" t="s">
        <v>2203</v>
      </c>
      <c r="V5223" s="147" t="s">
        <v>3646</v>
      </c>
    </row>
    <row r="5224" spans="16:22" x14ac:dyDescent="0.25">
      <c r="P5224" s="147" t="s">
        <v>830</v>
      </c>
      <c r="Q5224" s="147">
        <v>202</v>
      </c>
      <c r="R5224" s="147"/>
      <c r="S5224" s="147" t="s">
        <v>3035</v>
      </c>
      <c r="T5224" s="147">
        <v>0</v>
      </c>
      <c r="U5224" s="147" t="s">
        <v>3036</v>
      </c>
      <c r="V5224" s="147" t="s">
        <v>3646</v>
      </c>
    </row>
    <row r="5225" spans="16:22" x14ac:dyDescent="0.25">
      <c r="P5225" s="147" t="s">
        <v>830</v>
      </c>
      <c r="Q5225" s="147">
        <v>202</v>
      </c>
      <c r="R5225" s="147"/>
      <c r="S5225" s="147" t="s">
        <v>2204</v>
      </c>
      <c r="T5225" s="147">
        <v>0</v>
      </c>
      <c r="U5225" s="147" t="s">
        <v>2205</v>
      </c>
      <c r="V5225" s="147" t="s">
        <v>3646</v>
      </c>
    </row>
    <row r="5226" spans="16:22" x14ac:dyDescent="0.25">
      <c r="P5226" s="147" t="s">
        <v>830</v>
      </c>
      <c r="Q5226" s="147">
        <v>202</v>
      </c>
      <c r="R5226" s="147"/>
      <c r="S5226" s="147" t="s">
        <v>2206</v>
      </c>
      <c r="T5226" s="147">
        <v>0</v>
      </c>
      <c r="U5226" s="147" t="s">
        <v>2207</v>
      </c>
      <c r="V5226" s="147" t="s">
        <v>3646</v>
      </c>
    </row>
    <row r="5227" spans="16:22" x14ac:dyDescent="0.25">
      <c r="P5227" s="147" t="s">
        <v>830</v>
      </c>
      <c r="Q5227" s="147">
        <v>202</v>
      </c>
      <c r="R5227" s="147"/>
      <c r="S5227" s="147" t="s">
        <v>2798</v>
      </c>
      <c r="T5227" s="147">
        <v>0</v>
      </c>
      <c r="U5227" s="147" t="s">
        <v>2799</v>
      </c>
      <c r="V5227" s="147" t="s">
        <v>3646</v>
      </c>
    </row>
    <row r="5228" spans="16:22" x14ac:dyDescent="0.25">
      <c r="P5228" s="147" t="s">
        <v>830</v>
      </c>
      <c r="Q5228" s="147">
        <v>202</v>
      </c>
      <c r="R5228" s="147"/>
      <c r="S5228" s="147" t="s">
        <v>3853</v>
      </c>
      <c r="T5228" s="147">
        <v>0</v>
      </c>
      <c r="U5228" s="147" t="s">
        <v>3854</v>
      </c>
      <c r="V5228" s="147" t="s">
        <v>3646</v>
      </c>
    </row>
    <row r="5229" spans="16:22" x14ac:dyDescent="0.25">
      <c r="P5229" s="147" t="s">
        <v>830</v>
      </c>
      <c r="Q5229" s="147">
        <v>202</v>
      </c>
      <c r="R5229" s="147"/>
      <c r="S5229" s="147" t="s">
        <v>3855</v>
      </c>
      <c r="T5229" s="147">
        <v>0</v>
      </c>
      <c r="U5229" s="147" t="s">
        <v>3856</v>
      </c>
      <c r="V5229" s="147" t="s">
        <v>3646</v>
      </c>
    </row>
    <row r="5230" spans="16:22" x14ac:dyDescent="0.25">
      <c r="P5230" s="147" t="s">
        <v>830</v>
      </c>
      <c r="Q5230" s="147">
        <v>202</v>
      </c>
      <c r="R5230" s="147"/>
      <c r="S5230" s="147" t="s">
        <v>3620</v>
      </c>
      <c r="T5230" s="147">
        <v>0</v>
      </c>
      <c r="U5230" s="147" t="s">
        <v>3621</v>
      </c>
      <c r="V5230" s="147" t="s">
        <v>3646</v>
      </c>
    </row>
    <row r="5231" spans="16:22" x14ac:dyDescent="0.25">
      <c r="P5231" s="147" t="s">
        <v>830</v>
      </c>
      <c r="Q5231" s="147">
        <v>202</v>
      </c>
      <c r="R5231" s="147"/>
      <c r="S5231" s="147" t="s">
        <v>3304</v>
      </c>
      <c r="T5231" s="147">
        <v>0</v>
      </c>
      <c r="U5231" s="147" t="s">
        <v>3305</v>
      </c>
      <c r="V5231" s="147" t="s">
        <v>3646</v>
      </c>
    </row>
    <row r="5232" spans="16:22" x14ac:dyDescent="0.25">
      <c r="P5232" s="147" t="s">
        <v>830</v>
      </c>
      <c r="Q5232" s="147">
        <v>202</v>
      </c>
      <c r="R5232" s="147"/>
      <c r="S5232" s="147" t="s">
        <v>2208</v>
      </c>
      <c r="T5232" s="147">
        <v>0</v>
      </c>
      <c r="U5232" s="147" t="s">
        <v>2209</v>
      </c>
      <c r="V5232" s="147" t="s">
        <v>3646</v>
      </c>
    </row>
    <row r="5233" spans="16:22" x14ac:dyDescent="0.25">
      <c r="P5233" s="147" t="s">
        <v>830</v>
      </c>
      <c r="Q5233" s="147">
        <v>202</v>
      </c>
      <c r="R5233" s="147"/>
      <c r="S5233" s="147" t="s">
        <v>3622</v>
      </c>
      <c r="T5233" s="147">
        <v>0</v>
      </c>
      <c r="U5233" s="147" t="s">
        <v>3623</v>
      </c>
      <c r="V5233" s="147" t="s">
        <v>3646</v>
      </c>
    </row>
    <row r="5234" spans="16:22" x14ac:dyDescent="0.25">
      <c r="P5234" s="147" t="s">
        <v>830</v>
      </c>
      <c r="Q5234" s="147">
        <v>202</v>
      </c>
      <c r="R5234" s="147"/>
      <c r="S5234" s="147" t="s">
        <v>2210</v>
      </c>
      <c r="T5234" s="147">
        <v>0</v>
      </c>
      <c r="U5234" s="147" t="s">
        <v>2211</v>
      </c>
      <c r="V5234" s="147" t="s">
        <v>3646</v>
      </c>
    </row>
    <row r="5235" spans="16:22" x14ac:dyDescent="0.25">
      <c r="P5235" s="147" t="s">
        <v>830</v>
      </c>
      <c r="Q5235" s="147">
        <v>202</v>
      </c>
      <c r="R5235" s="147"/>
      <c r="S5235" s="147" t="s">
        <v>3624</v>
      </c>
      <c r="T5235" s="147">
        <v>0</v>
      </c>
      <c r="U5235" s="147" t="s">
        <v>3625</v>
      </c>
      <c r="V5235" s="147" t="s">
        <v>3646</v>
      </c>
    </row>
    <row r="5236" spans="16:22" x14ac:dyDescent="0.25">
      <c r="P5236" s="147" t="s">
        <v>830</v>
      </c>
      <c r="Q5236" s="147">
        <v>202</v>
      </c>
      <c r="R5236" s="147"/>
      <c r="S5236" s="147" t="s">
        <v>3626</v>
      </c>
      <c r="T5236" s="147">
        <v>0</v>
      </c>
      <c r="U5236" s="147" t="s">
        <v>3627</v>
      </c>
      <c r="V5236" s="147" t="s">
        <v>3646</v>
      </c>
    </row>
    <row r="5237" spans="16:22" x14ac:dyDescent="0.25">
      <c r="P5237" s="147" t="s">
        <v>830</v>
      </c>
      <c r="Q5237" s="147">
        <v>202</v>
      </c>
      <c r="R5237" s="147"/>
      <c r="S5237" s="147" t="s">
        <v>2214</v>
      </c>
      <c r="T5237" s="147">
        <v>0</v>
      </c>
      <c r="U5237" s="147" t="s">
        <v>2215</v>
      </c>
      <c r="V5237" s="147" t="s">
        <v>3646</v>
      </c>
    </row>
    <row r="5238" spans="16:22" x14ac:dyDescent="0.25">
      <c r="P5238" s="147" t="s">
        <v>830</v>
      </c>
      <c r="Q5238" s="147">
        <v>202</v>
      </c>
      <c r="R5238" s="147"/>
      <c r="S5238" s="147" t="s">
        <v>2216</v>
      </c>
      <c r="T5238" s="147">
        <v>0</v>
      </c>
      <c r="U5238" s="147" t="s">
        <v>2217</v>
      </c>
      <c r="V5238" s="147" t="s">
        <v>3646</v>
      </c>
    </row>
    <row r="5239" spans="16:22" x14ac:dyDescent="0.25">
      <c r="P5239" s="147" t="s">
        <v>830</v>
      </c>
      <c r="Q5239" s="147">
        <v>202</v>
      </c>
      <c r="R5239" s="147"/>
      <c r="S5239" s="147" t="s">
        <v>2220</v>
      </c>
      <c r="T5239" s="147">
        <v>0</v>
      </c>
      <c r="U5239" s="147" t="s">
        <v>2221</v>
      </c>
      <c r="V5239" s="147" t="s">
        <v>3646</v>
      </c>
    </row>
    <row r="5240" spans="16:22" x14ac:dyDescent="0.25">
      <c r="P5240" s="147" t="s">
        <v>830</v>
      </c>
      <c r="Q5240" s="147">
        <v>202</v>
      </c>
      <c r="R5240" s="147"/>
      <c r="S5240" s="147" t="s">
        <v>2222</v>
      </c>
      <c r="T5240" s="147">
        <v>0</v>
      </c>
      <c r="U5240" s="147" t="s">
        <v>2223</v>
      </c>
      <c r="V5240" s="147" t="s">
        <v>3646</v>
      </c>
    </row>
    <row r="5241" spans="16:22" x14ac:dyDescent="0.25">
      <c r="P5241" s="147" t="s">
        <v>830</v>
      </c>
      <c r="Q5241" s="147">
        <v>202</v>
      </c>
      <c r="R5241" s="147"/>
      <c r="S5241" s="147" t="s">
        <v>2224</v>
      </c>
      <c r="T5241" s="147">
        <v>0</v>
      </c>
      <c r="U5241" s="147" t="s">
        <v>2225</v>
      </c>
      <c r="V5241" s="147" t="s">
        <v>3646</v>
      </c>
    </row>
    <row r="5242" spans="16:22" x14ac:dyDescent="0.25">
      <c r="P5242" s="147" t="s">
        <v>830</v>
      </c>
      <c r="Q5242" s="147">
        <v>202</v>
      </c>
      <c r="R5242" s="147"/>
      <c r="S5242" s="147" t="s">
        <v>3306</v>
      </c>
      <c r="T5242" s="147">
        <v>0</v>
      </c>
      <c r="U5242" s="147" t="s">
        <v>3307</v>
      </c>
      <c r="V5242" s="147" t="s">
        <v>3646</v>
      </c>
    </row>
    <row r="5243" spans="16:22" x14ac:dyDescent="0.25">
      <c r="P5243" s="147" t="s">
        <v>830</v>
      </c>
      <c r="Q5243" s="147">
        <v>202</v>
      </c>
      <c r="R5243" s="147"/>
      <c r="S5243" s="147" t="s">
        <v>3857</v>
      </c>
      <c r="T5243" s="147">
        <v>0</v>
      </c>
      <c r="U5243" s="147" t="s">
        <v>3858</v>
      </c>
      <c r="V5243" s="147" t="s">
        <v>3646</v>
      </c>
    </row>
    <row r="5244" spans="16:22" x14ac:dyDescent="0.25">
      <c r="P5244" s="147" t="s">
        <v>830</v>
      </c>
      <c r="Q5244" s="147">
        <v>202</v>
      </c>
      <c r="R5244" s="147"/>
      <c r="S5244" s="147" t="s">
        <v>3859</v>
      </c>
      <c r="T5244" s="147">
        <v>0</v>
      </c>
      <c r="U5244" s="147" t="s">
        <v>3860</v>
      </c>
      <c r="V5244" s="147" t="s">
        <v>3646</v>
      </c>
    </row>
    <row r="5245" spans="16:22" x14ac:dyDescent="0.25">
      <c r="P5245" s="147" t="s">
        <v>830</v>
      </c>
      <c r="Q5245" s="147">
        <v>202</v>
      </c>
      <c r="R5245" s="147"/>
      <c r="S5245" s="147" t="s">
        <v>3861</v>
      </c>
      <c r="T5245" s="147">
        <v>0</v>
      </c>
      <c r="U5245" s="147" t="s">
        <v>3862</v>
      </c>
      <c r="V5245" s="147" t="s">
        <v>3646</v>
      </c>
    </row>
    <row r="5246" spans="16:22" x14ac:dyDescent="0.25">
      <c r="P5246" s="147" t="s">
        <v>830</v>
      </c>
      <c r="Q5246" s="147">
        <v>202</v>
      </c>
      <c r="R5246" s="147"/>
      <c r="S5246" s="147" t="s">
        <v>3628</v>
      </c>
      <c r="T5246" s="147">
        <v>0</v>
      </c>
      <c r="U5246" s="147" t="s">
        <v>3629</v>
      </c>
      <c r="V5246" s="147" t="s">
        <v>3646</v>
      </c>
    </row>
    <row r="5247" spans="16:22" x14ac:dyDescent="0.25">
      <c r="P5247" s="147" t="s">
        <v>830</v>
      </c>
      <c r="Q5247" s="147">
        <v>202</v>
      </c>
      <c r="R5247" s="147"/>
      <c r="S5247" s="147" t="s">
        <v>3863</v>
      </c>
      <c r="T5247" s="147">
        <v>0</v>
      </c>
      <c r="U5247" s="147" t="s">
        <v>3864</v>
      </c>
      <c r="V5247" s="147" t="s">
        <v>3646</v>
      </c>
    </row>
    <row r="5248" spans="16:22" x14ac:dyDescent="0.25">
      <c r="P5248" s="147" t="s">
        <v>830</v>
      </c>
      <c r="Q5248" s="147">
        <v>202</v>
      </c>
      <c r="R5248" s="147"/>
      <c r="S5248" s="147" t="s">
        <v>3865</v>
      </c>
      <c r="T5248" s="147">
        <v>0</v>
      </c>
      <c r="U5248" s="147" t="s">
        <v>3866</v>
      </c>
      <c r="V5248" s="147" t="s">
        <v>3646</v>
      </c>
    </row>
    <row r="5249" spans="16:22" x14ac:dyDescent="0.25">
      <c r="P5249" s="147" t="s">
        <v>830</v>
      </c>
      <c r="Q5249" s="147">
        <v>202</v>
      </c>
      <c r="R5249" s="147"/>
      <c r="S5249" s="147" t="s">
        <v>3867</v>
      </c>
      <c r="T5249" s="147">
        <v>0</v>
      </c>
      <c r="U5249" s="147" t="s">
        <v>3868</v>
      </c>
      <c r="V5249" s="147" t="s">
        <v>3646</v>
      </c>
    </row>
    <row r="5250" spans="16:22" x14ac:dyDescent="0.25">
      <c r="P5250" s="147" t="s">
        <v>830</v>
      </c>
      <c r="Q5250" s="147">
        <v>202</v>
      </c>
      <c r="R5250" s="147"/>
      <c r="S5250" s="147" t="s">
        <v>3869</v>
      </c>
      <c r="T5250" s="147">
        <v>0</v>
      </c>
      <c r="U5250" s="147" t="s">
        <v>3870</v>
      </c>
      <c r="V5250" s="147" t="s">
        <v>3646</v>
      </c>
    </row>
    <row r="5251" spans="16:22" x14ac:dyDescent="0.25">
      <c r="P5251" s="147" t="s">
        <v>830</v>
      </c>
      <c r="Q5251" s="147">
        <v>202</v>
      </c>
      <c r="R5251" s="147"/>
      <c r="S5251" s="147" t="s">
        <v>3871</v>
      </c>
      <c r="T5251" s="147">
        <v>0</v>
      </c>
      <c r="U5251" s="147" t="s">
        <v>3872</v>
      </c>
      <c r="V5251" s="147" t="s">
        <v>3646</v>
      </c>
    </row>
    <row r="5252" spans="16:22" x14ac:dyDescent="0.25">
      <c r="P5252" s="147" t="s">
        <v>830</v>
      </c>
      <c r="Q5252" s="147">
        <v>202</v>
      </c>
      <c r="R5252" s="147"/>
      <c r="S5252" s="147" t="s">
        <v>3630</v>
      </c>
      <c r="T5252" s="147">
        <v>0</v>
      </c>
      <c r="U5252" s="147" t="s">
        <v>3631</v>
      </c>
      <c r="V5252" s="147" t="s">
        <v>3646</v>
      </c>
    </row>
    <row r="5253" spans="16:22" x14ac:dyDescent="0.25">
      <c r="P5253" s="147" t="s">
        <v>830</v>
      </c>
      <c r="Q5253" s="147">
        <v>202</v>
      </c>
      <c r="R5253" s="147"/>
      <c r="S5253" s="147" t="s">
        <v>3632</v>
      </c>
      <c r="T5253" s="147">
        <v>0</v>
      </c>
      <c r="U5253" s="147" t="s">
        <v>3633</v>
      </c>
      <c r="V5253" s="147" t="s">
        <v>3646</v>
      </c>
    </row>
    <row r="5254" spans="16:22" x14ac:dyDescent="0.25">
      <c r="P5254" s="147" t="s">
        <v>830</v>
      </c>
      <c r="Q5254" s="147">
        <v>202</v>
      </c>
      <c r="R5254" s="147"/>
      <c r="S5254" s="147" t="s">
        <v>3634</v>
      </c>
      <c r="T5254" s="147">
        <v>0</v>
      </c>
      <c r="U5254" s="147" t="s">
        <v>3635</v>
      </c>
      <c r="V5254" s="147" t="s">
        <v>3646</v>
      </c>
    </row>
    <row r="5255" spans="16:22" x14ac:dyDescent="0.25">
      <c r="P5255" s="147" t="s">
        <v>830</v>
      </c>
      <c r="Q5255" s="147">
        <v>202</v>
      </c>
      <c r="R5255" s="147"/>
      <c r="S5255" s="147" t="s">
        <v>3636</v>
      </c>
      <c r="T5255" s="147">
        <v>0</v>
      </c>
      <c r="U5255" s="147" t="s">
        <v>3637</v>
      </c>
      <c r="V5255" s="147" t="s">
        <v>3646</v>
      </c>
    </row>
    <row r="5256" spans="16:22" x14ac:dyDescent="0.25">
      <c r="P5256" s="147" t="s">
        <v>830</v>
      </c>
      <c r="Q5256" s="147">
        <v>202</v>
      </c>
      <c r="R5256" s="147"/>
      <c r="S5256" s="147" t="s">
        <v>3638</v>
      </c>
      <c r="T5256" s="147">
        <v>0</v>
      </c>
      <c r="U5256" s="147" t="s">
        <v>3639</v>
      </c>
      <c r="V5256" s="147" t="s">
        <v>3646</v>
      </c>
    </row>
    <row r="5257" spans="16:22" x14ac:dyDescent="0.25">
      <c r="P5257" s="147" t="s">
        <v>830</v>
      </c>
      <c r="Q5257" s="147">
        <v>202</v>
      </c>
      <c r="R5257" s="147"/>
      <c r="S5257" s="147" t="s">
        <v>3640</v>
      </c>
      <c r="T5257" s="147">
        <v>0</v>
      </c>
      <c r="U5257" s="147" t="s">
        <v>3641</v>
      </c>
      <c r="V5257" s="147" t="s">
        <v>3646</v>
      </c>
    </row>
    <row r="5258" spans="16:22" x14ac:dyDescent="0.25">
      <c r="P5258" s="147" t="s">
        <v>830</v>
      </c>
      <c r="Q5258" s="147">
        <v>202</v>
      </c>
      <c r="R5258" s="147"/>
      <c r="S5258" s="147" t="s">
        <v>3037</v>
      </c>
      <c r="T5258" s="147">
        <v>0</v>
      </c>
      <c r="U5258" s="147" t="s">
        <v>3038</v>
      </c>
      <c r="V5258" s="147" t="s">
        <v>3646</v>
      </c>
    </row>
    <row r="5259" spans="16:22" x14ac:dyDescent="0.25">
      <c r="P5259" s="147" t="s">
        <v>830</v>
      </c>
      <c r="Q5259" s="147">
        <v>202</v>
      </c>
      <c r="R5259" s="147"/>
      <c r="S5259" s="147" t="s">
        <v>2800</v>
      </c>
      <c r="T5259" s="147">
        <v>0</v>
      </c>
      <c r="U5259" s="147" t="s">
        <v>2801</v>
      </c>
      <c r="V5259" s="147" t="s">
        <v>3646</v>
      </c>
    </row>
    <row r="5260" spans="16:22" x14ac:dyDescent="0.25">
      <c r="P5260" s="147" t="s">
        <v>830</v>
      </c>
      <c r="Q5260" s="147">
        <v>202</v>
      </c>
      <c r="R5260" s="147"/>
      <c r="S5260" s="147" t="s">
        <v>2236</v>
      </c>
      <c r="T5260" s="147">
        <v>0</v>
      </c>
      <c r="U5260" s="147" t="s">
        <v>2237</v>
      </c>
      <c r="V5260" s="147" t="s">
        <v>3646</v>
      </c>
    </row>
    <row r="5261" spans="16:22" x14ac:dyDescent="0.25">
      <c r="P5261" s="147" t="s">
        <v>830</v>
      </c>
      <c r="Q5261" s="147">
        <v>202</v>
      </c>
      <c r="R5261" s="147"/>
      <c r="S5261" s="147" t="s">
        <v>2535</v>
      </c>
      <c r="T5261" s="147">
        <v>0</v>
      </c>
      <c r="U5261" s="147" t="s">
        <v>2536</v>
      </c>
      <c r="V5261" s="147" t="s">
        <v>3646</v>
      </c>
    </row>
    <row r="5262" spans="16:22" x14ac:dyDescent="0.25">
      <c r="P5262" s="147" t="s">
        <v>830</v>
      </c>
      <c r="Q5262" s="147">
        <v>202</v>
      </c>
      <c r="R5262" s="147"/>
      <c r="S5262" s="147" t="s">
        <v>2238</v>
      </c>
      <c r="T5262" s="147">
        <v>0</v>
      </c>
      <c r="U5262" s="147" t="s">
        <v>2239</v>
      </c>
      <c r="V5262" s="147" t="s">
        <v>3646</v>
      </c>
    </row>
    <row r="5263" spans="16:22" x14ac:dyDescent="0.25">
      <c r="P5263" s="147" t="s">
        <v>830</v>
      </c>
      <c r="Q5263" s="147">
        <v>202</v>
      </c>
      <c r="R5263" s="147"/>
      <c r="S5263" s="147" t="s">
        <v>2240</v>
      </c>
      <c r="T5263" s="147">
        <v>0</v>
      </c>
      <c r="U5263" s="147" t="s">
        <v>2241</v>
      </c>
      <c r="V5263" s="147" t="s">
        <v>3646</v>
      </c>
    </row>
    <row r="5264" spans="16:22" x14ac:dyDescent="0.25">
      <c r="P5264" s="147" t="s">
        <v>830</v>
      </c>
      <c r="Q5264" s="147">
        <v>202</v>
      </c>
      <c r="R5264" s="147"/>
      <c r="S5264" s="147" t="s">
        <v>2244</v>
      </c>
      <c r="T5264" s="147">
        <v>0</v>
      </c>
      <c r="U5264" s="147" t="s">
        <v>2245</v>
      </c>
      <c r="V5264" s="147" t="s">
        <v>3646</v>
      </c>
    </row>
    <row r="5265" spans="16:22" x14ac:dyDescent="0.25">
      <c r="P5265" s="147" t="s">
        <v>830</v>
      </c>
      <c r="Q5265" s="147">
        <v>202</v>
      </c>
      <c r="R5265" s="147"/>
      <c r="S5265" s="147" t="s">
        <v>2802</v>
      </c>
      <c r="T5265" s="147">
        <v>0</v>
      </c>
      <c r="U5265" s="147" t="s">
        <v>2803</v>
      </c>
      <c r="V5265" s="147" t="s">
        <v>3646</v>
      </c>
    </row>
    <row r="5266" spans="16:22" x14ac:dyDescent="0.25">
      <c r="P5266" s="147" t="s">
        <v>830</v>
      </c>
      <c r="Q5266" s="147">
        <v>202</v>
      </c>
      <c r="R5266" s="147"/>
      <c r="S5266" s="147" t="s">
        <v>2246</v>
      </c>
      <c r="T5266" s="147">
        <v>0</v>
      </c>
      <c r="U5266" s="147" t="s">
        <v>2247</v>
      </c>
      <c r="V5266" s="147" t="s">
        <v>3646</v>
      </c>
    </row>
    <row r="5267" spans="16:22" x14ac:dyDescent="0.25">
      <c r="P5267" s="147" t="s">
        <v>830</v>
      </c>
      <c r="Q5267" s="147">
        <v>202</v>
      </c>
      <c r="R5267" s="147"/>
      <c r="S5267" s="147" t="s">
        <v>2804</v>
      </c>
      <c r="T5267" s="147">
        <v>0</v>
      </c>
      <c r="U5267" s="147" t="s">
        <v>2805</v>
      </c>
      <c r="V5267" s="147" t="s">
        <v>3646</v>
      </c>
    </row>
    <row r="5268" spans="16:22" x14ac:dyDescent="0.25">
      <c r="P5268" s="147" t="s">
        <v>830</v>
      </c>
      <c r="Q5268" s="147">
        <v>202</v>
      </c>
      <c r="R5268" s="147"/>
      <c r="S5268" s="147" t="s">
        <v>2254</v>
      </c>
      <c r="T5268" s="147">
        <v>0</v>
      </c>
      <c r="U5268" s="147" t="s">
        <v>2255</v>
      </c>
      <c r="V5268" s="147" t="s">
        <v>3646</v>
      </c>
    </row>
    <row r="5269" spans="16:22" x14ac:dyDescent="0.25">
      <c r="P5269" s="147" t="s">
        <v>830</v>
      </c>
      <c r="Q5269" s="147">
        <v>202</v>
      </c>
      <c r="R5269" s="147"/>
      <c r="S5269" s="147" t="s">
        <v>2256</v>
      </c>
      <c r="T5269" s="147">
        <v>0</v>
      </c>
      <c r="U5269" s="147" t="s">
        <v>2257</v>
      </c>
      <c r="V5269" s="147" t="s">
        <v>3646</v>
      </c>
    </row>
    <row r="5270" spans="16:22" x14ac:dyDescent="0.25">
      <c r="P5270" s="147" t="s">
        <v>830</v>
      </c>
      <c r="Q5270" s="147">
        <v>202</v>
      </c>
      <c r="R5270" s="147"/>
      <c r="S5270" s="147" t="s">
        <v>2541</v>
      </c>
      <c r="T5270" s="147">
        <v>0</v>
      </c>
      <c r="U5270" s="147" t="s">
        <v>2542</v>
      </c>
      <c r="V5270" s="147" t="s">
        <v>3646</v>
      </c>
    </row>
    <row r="5271" spans="16:22" x14ac:dyDescent="0.25">
      <c r="P5271" s="147" t="s">
        <v>830</v>
      </c>
      <c r="Q5271" s="147">
        <v>202</v>
      </c>
      <c r="R5271" s="147"/>
      <c r="S5271" s="147" t="s">
        <v>3873</v>
      </c>
      <c r="T5271" s="147">
        <v>0</v>
      </c>
      <c r="U5271" s="147" t="s">
        <v>3874</v>
      </c>
      <c r="V5271" s="147" t="s">
        <v>3646</v>
      </c>
    </row>
    <row r="5272" spans="16:22" x14ac:dyDescent="0.25">
      <c r="P5272" s="147" t="s">
        <v>830</v>
      </c>
      <c r="Q5272" s="147">
        <v>202</v>
      </c>
      <c r="R5272" s="147"/>
      <c r="S5272" s="147" t="s">
        <v>3875</v>
      </c>
      <c r="T5272" s="147">
        <v>0</v>
      </c>
      <c r="U5272" s="147" t="s">
        <v>3876</v>
      </c>
      <c r="V5272" s="147" t="s">
        <v>3646</v>
      </c>
    </row>
    <row r="5273" spans="16:22" x14ac:dyDescent="0.25">
      <c r="P5273" s="147" t="s">
        <v>830</v>
      </c>
      <c r="Q5273" s="147">
        <v>202</v>
      </c>
      <c r="R5273" s="147"/>
      <c r="S5273" s="147" t="s">
        <v>2260</v>
      </c>
      <c r="T5273" s="147">
        <v>0</v>
      </c>
      <c r="U5273" s="147" t="s">
        <v>2261</v>
      </c>
      <c r="V5273" s="147" t="s">
        <v>3646</v>
      </c>
    </row>
    <row r="5274" spans="16:22" x14ac:dyDescent="0.25">
      <c r="P5274" s="147" t="s">
        <v>830</v>
      </c>
      <c r="Q5274" s="147">
        <v>202</v>
      </c>
      <c r="R5274" s="147"/>
      <c r="S5274" s="147" t="s">
        <v>3310</v>
      </c>
      <c r="T5274" s="147">
        <v>0</v>
      </c>
      <c r="U5274" s="147" t="s">
        <v>3311</v>
      </c>
      <c r="V5274" s="147" t="s">
        <v>3646</v>
      </c>
    </row>
    <row r="5275" spans="16:22" x14ac:dyDescent="0.25">
      <c r="P5275" s="147" t="s">
        <v>830</v>
      </c>
      <c r="Q5275" s="147">
        <v>202</v>
      </c>
      <c r="R5275" s="147"/>
      <c r="S5275" s="147" t="s">
        <v>3877</v>
      </c>
      <c r="T5275" s="147">
        <v>0</v>
      </c>
      <c r="U5275" s="147" t="s">
        <v>3878</v>
      </c>
      <c r="V5275" s="147" t="s">
        <v>3646</v>
      </c>
    </row>
    <row r="5276" spans="16:22" x14ac:dyDescent="0.25">
      <c r="P5276" s="147" t="s">
        <v>830</v>
      </c>
      <c r="Q5276" s="147">
        <v>202</v>
      </c>
      <c r="R5276" s="147"/>
      <c r="S5276" s="147" t="s">
        <v>3438</v>
      </c>
      <c r="T5276" s="147">
        <v>0</v>
      </c>
      <c r="U5276" s="147" t="s">
        <v>3439</v>
      </c>
      <c r="V5276" s="147" t="s">
        <v>3646</v>
      </c>
    </row>
    <row r="5277" spans="16:22" x14ac:dyDescent="0.25">
      <c r="P5277" s="147" t="s">
        <v>830</v>
      </c>
      <c r="Q5277" s="147">
        <v>202</v>
      </c>
      <c r="R5277" s="147"/>
      <c r="S5277" s="147" t="s">
        <v>2264</v>
      </c>
      <c r="T5277" s="147">
        <v>0</v>
      </c>
      <c r="U5277" s="147" t="s">
        <v>2265</v>
      </c>
      <c r="V5277" s="147" t="s">
        <v>3646</v>
      </c>
    </row>
    <row r="5278" spans="16:22" x14ac:dyDescent="0.25">
      <c r="P5278" s="147" t="s">
        <v>830</v>
      </c>
      <c r="Q5278" s="147">
        <v>202</v>
      </c>
      <c r="R5278" s="147"/>
      <c r="S5278" s="147" t="s">
        <v>2266</v>
      </c>
      <c r="T5278" s="147">
        <v>0</v>
      </c>
      <c r="U5278" s="147" t="s">
        <v>2267</v>
      </c>
      <c r="V5278" s="147" t="s">
        <v>3646</v>
      </c>
    </row>
    <row r="5279" spans="16:22" x14ac:dyDescent="0.25">
      <c r="P5279" s="147" t="s">
        <v>830</v>
      </c>
      <c r="Q5279" s="147">
        <v>202</v>
      </c>
      <c r="R5279" s="147"/>
      <c r="S5279" s="147" t="s">
        <v>3879</v>
      </c>
      <c r="T5279" s="147">
        <v>0</v>
      </c>
      <c r="U5279" s="147" t="s">
        <v>3880</v>
      </c>
      <c r="V5279" s="147" t="s">
        <v>3646</v>
      </c>
    </row>
    <row r="5280" spans="16:22" x14ac:dyDescent="0.25">
      <c r="P5280" s="147" t="s">
        <v>830</v>
      </c>
      <c r="Q5280" s="147">
        <v>202</v>
      </c>
      <c r="R5280" s="147"/>
      <c r="S5280" s="147" t="s">
        <v>2551</v>
      </c>
      <c r="T5280" s="147">
        <v>0</v>
      </c>
      <c r="U5280" s="147" t="s">
        <v>2552</v>
      </c>
      <c r="V5280" s="147" t="s">
        <v>3646</v>
      </c>
    </row>
    <row r="5281" spans="16:22" x14ac:dyDescent="0.25">
      <c r="P5281" s="147" t="s">
        <v>830</v>
      </c>
      <c r="Q5281" s="147">
        <v>202</v>
      </c>
      <c r="R5281" s="147"/>
      <c r="S5281" s="147" t="s">
        <v>3642</v>
      </c>
      <c r="T5281" s="147">
        <v>0</v>
      </c>
      <c r="U5281" s="147" t="s">
        <v>3643</v>
      </c>
      <c r="V5281" s="147" t="s">
        <v>3646</v>
      </c>
    </row>
    <row r="5282" spans="16:22" x14ac:dyDescent="0.25">
      <c r="P5282" s="147" t="s">
        <v>830</v>
      </c>
      <c r="Q5282" s="147">
        <v>202</v>
      </c>
      <c r="R5282" s="147"/>
      <c r="S5282" s="147" t="s">
        <v>3312</v>
      </c>
      <c r="T5282" s="147">
        <v>0</v>
      </c>
      <c r="U5282" s="147" t="s">
        <v>3313</v>
      </c>
      <c r="V5282" s="147" t="s">
        <v>3646</v>
      </c>
    </row>
    <row r="5283" spans="16:22" x14ac:dyDescent="0.25">
      <c r="P5283" s="147" t="s">
        <v>830</v>
      </c>
      <c r="Q5283" s="147">
        <v>202</v>
      </c>
      <c r="R5283" s="147"/>
      <c r="S5283" s="147" t="s">
        <v>2810</v>
      </c>
      <c r="T5283" s="147">
        <v>0</v>
      </c>
      <c r="U5283" s="147" t="s">
        <v>2811</v>
      </c>
      <c r="V5283" s="147" t="s">
        <v>3646</v>
      </c>
    </row>
    <row r="5284" spans="16:22" x14ac:dyDescent="0.25">
      <c r="P5284" s="147" t="s">
        <v>830</v>
      </c>
      <c r="Q5284" s="147">
        <v>202</v>
      </c>
      <c r="R5284" s="147"/>
      <c r="S5284" s="147" t="s">
        <v>2553</v>
      </c>
      <c r="T5284" s="147">
        <v>0</v>
      </c>
      <c r="U5284" s="147" t="s">
        <v>2554</v>
      </c>
      <c r="V5284" s="147" t="s">
        <v>3646</v>
      </c>
    </row>
    <row r="5285" spans="16:22" x14ac:dyDescent="0.25">
      <c r="P5285" s="147" t="s">
        <v>830</v>
      </c>
      <c r="Q5285" s="147">
        <v>202</v>
      </c>
      <c r="R5285" s="147"/>
      <c r="S5285" s="147" t="s">
        <v>2812</v>
      </c>
      <c r="T5285" s="147">
        <v>0</v>
      </c>
      <c r="U5285" s="147" t="s">
        <v>2813</v>
      </c>
      <c r="V5285" s="147" t="s">
        <v>3646</v>
      </c>
    </row>
    <row r="5286" spans="16:22" x14ac:dyDescent="0.25">
      <c r="P5286" s="147" t="s">
        <v>830</v>
      </c>
      <c r="Q5286" s="147">
        <v>202</v>
      </c>
      <c r="R5286" s="147"/>
      <c r="S5286" s="147" t="s">
        <v>2555</v>
      </c>
      <c r="T5286" s="147">
        <v>0</v>
      </c>
      <c r="U5286" s="147" t="s">
        <v>2556</v>
      </c>
      <c r="V5286" s="147" t="s">
        <v>3646</v>
      </c>
    </row>
    <row r="5287" spans="16:22" x14ac:dyDescent="0.25">
      <c r="P5287" s="147" t="s">
        <v>830</v>
      </c>
      <c r="Q5287" s="147">
        <v>202</v>
      </c>
      <c r="R5287" s="147"/>
      <c r="S5287" s="147" t="s">
        <v>2276</v>
      </c>
      <c r="T5287" s="147">
        <v>0</v>
      </c>
      <c r="U5287" s="147" t="s">
        <v>2277</v>
      </c>
      <c r="V5287" s="147" t="s">
        <v>3646</v>
      </c>
    </row>
    <row r="5288" spans="16:22" x14ac:dyDescent="0.25">
      <c r="P5288" s="147" t="s">
        <v>830</v>
      </c>
      <c r="Q5288" s="147">
        <v>202</v>
      </c>
      <c r="R5288" s="147"/>
      <c r="S5288" s="147" t="s">
        <v>3881</v>
      </c>
      <c r="T5288" s="147">
        <v>0</v>
      </c>
      <c r="U5288" s="147" t="s">
        <v>3882</v>
      </c>
      <c r="V5288" s="147" t="s">
        <v>3646</v>
      </c>
    </row>
    <row r="5289" spans="16:22" x14ac:dyDescent="0.25">
      <c r="P5289" s="147" t="s">
        <v>830</v>
      </c>
      <c r="Q5289" s="147">
        <v>202</v>
      </c>
      <c r="R5289" s="147"/>
      <c r="S5289" s="147" t="s">
        <v>2282</v>
      </c>
      <c r="T5289" s="147">
        <v>0</v>
      </c>
      <c r="U5289" s="147" t="s">
        <v>2283</v>
      </c>
      <c r="V5289" s="147" t="s">
        <v>3646</v>
      </c>
    </row>
    <row r="5290" spans="16:22" x14ac:dyDescent="0.25">
      <c r="P5290" s="147" t="s">
        <v>830</v>
      </c>
      <c r="Q5290" s="147">
        <v>202</v>
      </c>
      <c r="R5290" s="147"/>
      <c r="S5290" s="147" t="s">
        <v>2284</v>
      </c>
      <c r="T5290" s="147">
        <v>0</v>
      </c>
      <c r="U5290" s="147" t="s">
        <v>2285</v>
      </c>
      <c r="V5290" s="147" t="s">
        <v>3646</v>
      </c>
    </row>
    <row r="5291" spans="16:22" x14ac:dyDescent="0.25">
      <c r="P5291" s="147" t="s">
        <v>830</v>
      </c>
      <c r="Q5291" s="147">
        <v>202</v>
      </c>
      <c r="R5291" s="147"/>
      <c r="S5291" s="147" t="s">
        <v>2557</v>
      </c>
      <c r="T5291" s="147">
        <v>0</v>
      </c>
      <c r="U5291" s="147" t="s">
        <v>2558</v>
      </c>
      <c r="V5291" s="147" t="s">
        <v>3646</v>
      </c>
    </row>
    <row r="5292" spans="16:22" x14ac:dyDescent="0.25">
      <c r="P5292" s="147" t="s">
        <v>830</v>
      </c>
      <c r="Q5292" s="147">
        <v>202</v>
      </c>
      <c r="R5292" s="147"/>
      <c r="S5292" s="147" t="s">
        <v>3316</v>
      </c>
      <c r="T5292" s="147">
        <v>0</v>
      </c>
      <c r="U5292" s="147" t="s">
        <v>3317</v>
      </c>
      <c r="V5292" s="147" t="s">
        <v>3646</v>
      </c>
    </row>
    <row r="5293" spans="16:22" x14ac:dyDescent="0.25">
      <c r="P5293" s="147" t="s">
        <v>830</v>
      </c>
      <c r="Q5293" s="147">
        <v>202</v>
      </c>
      <c r="R5293" s="147"/>
      <c r="S5293" s="147" t="s">
        <v>3049</v>
      </c>
      <c r="T5293" s="147">
        <v>0</v>
      </c>
      <c r="U5293" s="147" t="s">
        <v>3050</v>
      </c>
      <c r="V5293" s="147" t="s">
        <v>3646</v>
      </c>
    </row>
    <row r="5294" spans="16:22" x14ac:dyDescent="0.25">
      <c r="P5294" s="147" t="s">
        <v>830</v>
      </c>
      <c r="Q5294" s="147">
        <v>202</v>
      </c>
      <c r="R5294" s="147"/>
      <c r="S5294" s="147" t="s">
        <v>2292</v>
      </c>
      <c r="T5294" s="147">
        <v>0</v>
      </c>
      <c r="U5294" s="147" t="s">
        <v>2293</v>
      </c>
      <c r="V5294" s="147" t="s">
        <v>3646</v>
      </c>
    </row>
    <row r="5295" spans="16:22" x14ac:dyDescent="0.25">
      <c r="P5295" s="147" t="s">
        <v>830</v>
      </c>
      <c r="Q5295" s="147">
        <v>202</v>
      </c>
      <c r="R5295" s="147"/>
      <c r="S5295" s="147" t="s">
        <v>2296</v>
      </c>
      <c r="T5295" s="147">
        <v>0</v>
      </c>
      <c r="U5295" s="147" t="s">
        <v>2297</v>
      </c>
      <c r="V5295" s="147" t="s">
        <v>3646</v>
      </c>
    </row>
    <row r="5296" spans="16:22" x14ac:dyDescent="0.25">
      <c r="P5296" s="147" t="s">
        <v>830</v>
      </c>
      <c r="Q5296" s="147">
        <v>202</v>
      </c>
      <c r="R5296" s="147"/>
      <c r="S5296" s="147" t="s">
        <v>3883</v>
      </c>
      <c r="T5296" s="147">
        <v>0</v>
      </c>
      <c r="U5296" s="147" t="s">
        <v>3884</v>
      </c>
      <c r="V5296" s="147" t="s">
        <v>3646</v>
      </c>
    </row>
    <row r="5297" spans="16:22" x14ac:dyDescent="0.25">
      <c r="P5297" s="147" t="s">
        <v>830</v>
      </c>
      <c r="Q5297" s="147">
        <v>203</v>
      </c>
      <c r="R5297" s="147"/>
      <c r="S5297" s="147" t="s">
        <v>2298</v>
      </c>
      <c r="T5297" s="147">
        <v>0</v>
      </c>
      <c r="U5297" s="147" t="s">
        <v>2299</v>
      </c>
      <c r="V5297" s="147" t="s">
        <v>3885</v>
      </c>
    </row>
    <row r="5298" spans="16:22" x14ac:dyDescent="0.25">
      <c r="P5298" s="147" t="s">
        <v>830</v>
      </c>
      <c r="Q5298" s="147">
        <v>203</v>
      </c>
      <c r="R5298" s="147"/>
      <c r="S5298" s="147" t="s">
        <v>3647</v>
      </c>
      <c r="T5298" s="147">
        <v>0</v>
      </c>
      <c r="U5298" s="147" t="s">
        <v>3648</v>
      </c>
      <c r="V5298" s="147" t="s">
        <v>3885</v>
      </c>
    </row>
    <row r="5299" spans="16:22" x14ac:dyDescent="0.25">
      <c r="P5299" s="147" t="s">
        <v>830</v>
      </c>
      <c r="Q5299" s="147">
        <v>203</v>
      </c>
      <c r="R5299" s="147"/>
      <c r="S5299" s="147" t="s">
        <v>3649</v>
      </c>
      <c r="T5299" s="147">
        <v>0</v>
      </c>
      <c r="U5299" s="147" t="s">
        <v>3650</v>
      </c>
      <c r="V5299" s="147" t="s">
        <v>3885</v>
      </c>
    </row>
    <row r="5300" spans="16:22" x14ac:dyDescent="0.25">
      <c r="P5300" s="147" t="s">
        <v>830</v>
      </c>
      <c r="Q5300" s="147">
        <v>203</v>
      </c>
      <c r="R5300" s="147"/>
      <c r="S5300" s="147" t="s">
        <v>3651</v>
      </c>
      <c r="T5300" s="147">
        <v>0</v>
      </c>
      <c r="U5300" s="147" t="s">
        <v>3652</v>
      </c>
      <c r="V5300" s="147" t="s">
        <v>3885</v>
      </c>
    </row>
    <row r="5301" spans="16:22" x14ac:dyDescent="0.25">
      <c r="P5301" s="147" t="s">
        <v>830</v>
      </c>
      <c r="Q5301" s="147">
        <v>203</v>
      </c>
      <c r="R5301" s="147"/>
      <c r="S5301" s="147" t="s">
        <v>965</v>
      </c>
      <c r="T5301" s="147">
        <v>0</v>
      </c>
      <c r="U5301" s="147" t="s">
        <v>966</v>
      </c>
      <c r="V5301" s="147" t="s">
        <v>3885</v>
      </c>
    </row>
    <row r="5302" spans="16:22" x14ac:dyDescent="0.25">
      <c r="P5302" s="147" t="s">
        <v>830</v>
      </c>
      <c r="Q5302" s="147">
        <v>203</v>
      </c>
      <c r="R5302" s="147"/>
      <c r="S5302" s="147" t="s">
        <v>3653</v>
      </c>
      <c r="T5302" s="147">
        <v>0</v>
      </c>
      <c r="U5302" s="147" t="s">
        <v>3654</v>
      </c>
      <c r="V5302" s="147" t="s">
        <v>3885</v>
      </c>
    </row>
    <row r="5303" spans="16:22" x14ac:dyDescent="0.25">
      <c r="P5303" s="147" t="s">
        <v>830</v>
      </c>
      <c r="Q5303" s="147">
        <v>203</v>
      </c>
      <c r="R5303" s="147"/>
      <c r="S5303" s="147" t="s">
        <v>2301</v>
      </c>
      <c r="T5303" s="147">
        <v>0</v>
      </c>
      <c r="U5303" s="147" t="s">
        <v>2302</v>
      </c>
      <c r="V5303" s="147" t="s">
        <v>3885</v>
      </c>
    </row>
    <row r="5304" spans="16:22" x14ac:dyDescent="0.25">
      <c r="P5304" s="147" t="s">
        <v>830</v>
      </c>
      <c r="Q5304" s="147">
        <v>203</v>
      </c>
      <c r="R5304" s="147"/>
      <c r="S5304" s="147" t="s">
        <v>976</v>
      </c>
      <c r="T5304" s="147">
        <v>0</v>
      </c>
      <c r="U5304" s="147" t="s">
        <v>977</v>
      </c>
      <c r="V5304" s="147" t="s">
        <v>3885</v>
      </c>
    </row>
    <row r="5305" spans="16:22" x14ac:dyDescent="0.25">
      <c r="P5305" s="147" t="s">
        <v>830</v>
      </c>
      <c r="Q5305" s="147">
        <v>203</v>
      </c>
      <c r="R5305" s="147"/>
      <c r="S5305" s="147" t="s">
        <v>978</v>
      </c>
      <c r="T5305" s="147">
        <v>0</v>
      </c>
      <c r="U5305" s="147" t="s">
        <v>979</v>
      </c>
      <c r="V5305" s="147" t="s">
        <v>3885</v>
      </c>
    </row>
    <row r="5306" spans="16:22" x14ac:dyDescent="0.25">
      <c r="P5306" s="147" t="s">
        <v>830</v>
      </c>
      <c r="Q5306" s="147">
        <v>203</v>
      </c>
      <c r="R5306" s="147"/>
      <c r="S5306" s="147" t="s">
        <v>980</v>
      </c>
      <c r="T5306" s="147">
        <v>0</v>
      </c>
      <c r="U5306" s="147" t="s">
        <v>981</v>
      </c>
      <c r="V5306" s="147" t="s">
        <v>3885</v>
      </c>
    </row>
    <row r="5307" spans="16:22" x14ac:dyDescent="0.25">
      <c r="P5307" s="147" t="s">
        <v>830</v>
      </c>
      <c r="Q5307" s="147">
        <v>203</v>
      </c>
      <c r="R5307" s="147"/>
      <c r="S5307" s="147" t="s">
        <v>982</v>
      </c>
      <c r="T5307" s="147">
        <v>0</v>
      </c>
      <c r="U5307" s="147" t="s">
        <v>983</v>
      </c>
      <c r="V5307" s="147" t="s">
        <v>3885</v>
      </c>
    </row>
    <row r="5308" spans="16:22" x14ac:dyDescent="0.25">
      <c r="P5308" s="147" t="s">
        <v>830</v>
      </c>
      <c r="Q5308" s="147">
        <v>203</v>
      </c>
      <c r="R5308" s="147"/>
      <c r="S5308" s="147" t="s">
        <v>984</v>
      </c>
      <c r="T5308" s="147">
        <v>0</v>
      </c>
      <c r="U5308" s="147" t="s">
        <v>985</v>
      </c>
      <c r="V5308" s="147" t="s">
        <v>3885</v>
      </c>
    </row>
    <row r="5309" spans="16:22" x14ac:dyDescent="0.25">
      <c r="P5309" s="147" t="s">
        <v>830</v>
      </c>
      <c r="Q5309" s="147">
        <v>203</v>
      </c>
      <c r="R5309" s="147"/>
      <c r="S5309" s="147" t="s">
        <v>3056</v>
      </c>
      <c r="T5309" s="147">
        <v>0</v>
      </c>
      <c r="U5309" s="147" t="s">
        <v>3057</v>
      </c>
      <c r="V5309" s="147" t="s">
        <v>3885</v>
      </c>
    </row>
    <row r="5310" spans="16:22" x14ac:dyDescent="0.25">
      <c r="P5310" s="147" t="s">
        <v>830</v>
      </c>
      <c r="Q5310" s="147">
        <v>203</v>
      </c>
      <c r="R5310" s="147"/>
      <c r="S5310" s="147" t="s">
        <v>3058</v>
      </c>
      <c r="T5310" s="147">
        <v>0</v>
      </c>
      <c r="U5310" s="147" t="s">
        <v>3059</v>
      </c>
      <c r="V5310" s="147" t="s">
        <v>3885</v>
      </c>
    </row>
    <row r="5311" spans="16:22" x14ac:dyDescent="0.25">
      <c r="P5311" s="147" t="s">
        <v>830</v>
      </c>
      <c r="Q5311" s="147">
        <v>203</v>
      </c>
      <c r="R5311" s="147"/>
      <c r="S5311" s="147" t="s">
        <v>3060</v>
      </c>
      <c r="T5311" s="147">
        <v>0</v>
      </c>
      <c r="U5311" s="147" t="s">
        <v>3061</v>
      </c>
      <c r="V5311" s="147" t="s">
        <v>3885</v>
      </c>
    </row>
    <row r="5312" spans="16:22" x14ac:dyDescent="0.25">
      <c r="P5312" s="147" t="s">
        <v>830</v>
      </c>
      <c r="Q5312" s="147">
        <v>203</v>
      </c>
      <c r="R5312" s="147"/>
      <c r="S5312" s="147" t="s">
        <v>3062</v>
      </c>
      <c r="T5312" s="147">
        <v>0</v>
      </c>
      <c r="U5312" s="147" t="s">
        <v>3063</v>
      </c>
      <c r="V5312" s="147" t="s">
        <v>3885</v>
      </c>
    </row>
    <row r="5313" spans="16:22" x14ac:dyDescent="0.25">
      <c r="P5313" s="147" t="s">
        <v>830</v>
      </c>
      <c r="Q5313" s="147">
        <v>203</v>
      </c>
      <c r="R5313" s="147"/>
      <c r="S5313" s="147" t="s">
        <v>3064</v>
      </c>
      <c r="T5313" s="147">
        <v>0</v>
      </c>
      <c r="U5313" s="147" t="s">
        <v>3065</v>
      </c>
      <c r="V5313" s="147" t="s">
        <v>3885</v>
      </c>
    </row>
    <row r="5314" spans="16:22" x14ac:dyDescent="0.25">
      <c r="P5314" s="147" t="s">
        <v>830</v>
      </c>
      <c r="Q5314" s="147">
        <v>203</v>
      </c>
      <c r="R5314" s="147"/>
      <c r="S5314" s="147" t="s">
        <v>2560</v>
      </c>
      <c r="T5314" s="147">
        <v>0</v>
      </c>
      <c r="U5314" s="147" t="s">
        <v>2561</v>
      </c>
      <c r="V5314" s="147" t="s">
        <v>3885</v>
      </c>
    </row>
    <row r="5315" spans="16:22" x14ac:dyDescent="0.25">
      <c r="P5315" s="147" t="s">
        <v>830</v>
      </c>
      <c r="Q5315" s="147">
        <v>203</v>
      </c>
      <c r="R5315" s="147"/>
      <c r="S5315" s="147" t="s">
        <v>994</v>
      </c>
      <c r="T5315" s="147">
        <v>0</v>
      </c>
      <c r="U5315" s="147" t="s">
        <v>995</v>
      </c>
      <c r="V5315" s="147" t="s">
        <v>3885</v>
      </c>
    </row>
    <row r="5316" spans="16:22" x14ac:dyDescent="0.25">
      <c r="P5316" s="147" t="s">
        <v>830</v>
      </c>
      <c r="Q5316" s="147">
        <v>203</v>
      </c>
      <c r="R5316" s="147"/>
      <c r="S5316" s="147" t="s">
        <v>996</v>
      </c>
      <c r="T5316" s="147">
        <v>0</v>
      </c>
      <c r="U5316" s="147" t="s">
        <v>997</v>
      </c>
      <c r="V5316" s="147" t="s">
        <v>3885</v>
      </c>
    </row>
    <row r="5317" spans="16:22" x14ac:dyDescent="0.25">
      <c r="P5317" s="147" t="s">
        <v>830</v>
      </c>
      <c r="Q5317" s="147">
        <v>203</v>
      </c>
      <c r="R5317" s="147"/>
      <c r="S5317" s="147" t="s">
        <v>998</v>
      </c>
      <c r="T5317" s="147">
        <v>0</v>
      </c>
      <c r="U5317" s="147" t="s">
        <v>999</v>
      </c>
      <c r="V5317" s="147" t="s">
        <v>3885</v>
      </c>
    </row>
    <row r="5318" spans="16:22" x14ac:dyDescent="0.25">
      <c r="P5318" s="147" t="s">
        <v>830</v>
      </c>
      <c r="Q5318" s="147">
        <v>203</v>
      </c>
      <c r="R5318" s="147"/>
      <c r="S5318" s="147" t="s">
        <v>1000</v>
      </c>
      <c r="T5318" s="147">
        <v>0</v>
      </c>
      <c r="U5318" s="147" t="s">
        <v>1001</v>
      </c>
      <c r="V5318" s="147" t="s">
        <v>3885</v>
      </c>
    </row>
    <row r="5319" spans="16:22" x14ac:dyDescent="0.25">
      <c r="P5319" s="147" t="s">
        <v>830</v>
      </c>
      <c r="Q5319" s="147">
        <v>203</v>
      </c>
      <c r="R5319" s="147"/>
      <c r="S5319" s="147" t="s">
        <v>1002</v>
      </c>
      <c r="T5319" s="147">
        <v>0</v>
      </c>
      <c r="U5319" s="147" t="s">
        <v>1003</v>
      </c>
      <c r="V5319" s="147" t="s">
        <v>3885</v>
      </c>
    </row>
    <row r="5320" spans="16:22" x14ac:dyDescent="0.25">
      <c r="P5320" s="147" t="s">
        <v>830</v>
      </c>
      <c r="Q5320" s="147">
        <v>203</v>
      </c>
      <c r="R5320" s="147"/>
      <c r="S5320" s="147" t="s">
        <v>3328</v>
      </c>
      <c r="T5320" s="147">
        <v>0</v>
      </c>
      <c r="U5320" s="147" t="s">
        <v>3329</v>
      </c>
      <c r="V5320" s="147" t="s">
        <v>3885</v>
      </c>
    </row>
    <row r="5321" spans="16:22" x14ac:dyDescent="0.25">
      <c r="P5321" s="147" t="s">
        <v>830</v>
      </c>
      <c r="Q5321" s="147">
        <v>203</v>
      </c>
      <c r="R5321" s="147"/>
      <c r="S5321" s="147" t="s">
        <v>3330</v>
      </c>
      <c r="T5321" s="147">
        <v>0</v>
      </c>
      <c r="U5321" s="147" t="s">
        <v>3331</v>
      </c>
      <c r="V5321" s="147" t="s">
        <v>3885</v>
      </c>
    </row>
    <row r="5322" spans="16:22" x14ac:dyDescent="0.25">
      <c r="P5322" s="147" t="s">
        <v>830</v>
      </c>
      <c r="Q5322" s="147">
        <v>203</v>
      </c>
      <c r="R5322" s="147"/>
      <c r="S5322" s="147" t="s">
        <v>3332</v>
      </c>
      <c r="T5322" s="147">
        <v>0</v>
      </c>
      <c r="U5322" s="147" t="s">
        <v>3333</v>
      </c>
      <c r="V5322" s="147" t="s">
        <v>3885</v>
      </c>
    </row>
    <row r="5323" spans="16:22" x14ac:dyDescent="0.25">
      <c r="P5323" s="147" t="s">
        <v>830</v>
      </c>
      <c r="Q5323" s="147">
        <v>203</v>
      </c>
      <c r="R5323" s="147"/>
      <c r="S5323" s="147" t="s">
        <v>3334</v>
      </c>
      <c r="T5323" s="147">
        <v>0</v>
      </c>
      <c r="U5323" s="147" t="s">
        <v>3335</v>
      </c>
      <c r="V5323" s="147" t="s">
        <v>3885</v>
      </c>
    </row>
    <row r="5324" spans="16:22" x14ac:dyDescent="0.25">
      <c r="P5324" s="147" t="s">
        <v>830</v>
      </c>
      <c r="Q5324" s="147">
        <v>203</v>
      </c>
      <c r="R5324" s="147"/>
      <c r="S5324" s="147" t="s">
        <v>1016</v>
      </c>
      <c r="T5324" s="147">
        <v>0</v>
      </c>
      <c r="U5324" s="147" t="s">
        <v>1017</v>
      </c>
      <c r="V5324" s="147" t="s">
        <v>3885</v>
      </c>
    </row>
    <row r="5325" spans="16:22" x14ac:dyDescent="0.25">
      <c r="P5325" s="147" t="s">
        <v>830</v>
      </c>
      <c r="Q5325" s="147">
        <v>203</v>
      </c>
      <c r="R5325" s="147"/>
      <c r="S5325" s="147" t="s">
        <v>1018</v>
      </c>
      <c r="T5325" s="147">
        <v>0</v>
      </c>
      <c r="U5325" s="147" t="s">
        <v>1019</v>
      </c>
      <c r="V5325" s="147" t="s">
        <v>3885</v>
      </c>
    </row>
    <row r="5326" spans="16:22" x14ac:dyDescent="0.25">
      <c r="P5326" s="147" t="s">
        <v>830</v>
      </c>
      <c r="Q5326" s="147">
        <v>203</v>
      </c>
      <c r="R5326" s="147"/>
      <c r="S5326" s="147" t="s">
        <v>1020</v>
      </c>
      <c r="T5326" s="147">
        <v>0</v>
      </c>
      <c r="U5326" s="147" t="s">
        <v>1021</v>
      </c>
      <c r="V5326" s="147" t="s">
        <v>3885</v>
      </c>
    </row>
    <row r="5327" spans="16:22" x14ac:dyDescent="0.25">
      <c r="P5327" s="147" t="s">
        <v>830</v>
      </c>
      <c r="Q5327" s="147">
        <v>203</v>
      </c>
      <c r="R5327" s="147"/>
      <c r="S5327" s="147" t="s">
        <v>1022</v>
      </c>
      <c r="T5327" s="147">
        <v>0</v>
      </c>
      <c r="U5327" s="147" t="s">
        <v>1023</v>
      </c>
      <c r="V5327" s="147" t="s">
        <v>3885</v>
      </c>
    </row>
    <row r="5328" spans="16:22" x14ac:dyDescent="0.25">
      <c r="P5328" s="147" t="s">
        <v>830</v>
      </c>
      <c r="Q5328" s="147">
        <v>203</v>
      </c>
      <c r="R5328" s="147"/>
      <c r="S5328" s="147" t="s">
        <v>1024</v>
      </c>
      <c r="T5328" s="147">
        <v>0</v>
      </c>
      <c r="U5328" s="147" t="s">
        <v>1025</v>
      </c>
      <c r="V5328" s="147" t="s">
        <v>3885</v>
      </c>
    </row>
    <row r="5329" spans="16:22" x14ac:dyDescent="0.25">
      <c r="P5329" s="147" t="s">
        <v>830</v>
      </c>
      <c r="Q5329" s="147">
        <v>203</v>
      </c>
      <c r="R5329" s="147"/>
      <c r="S5329" s="147" t="s">
        <v>1026</v>
      </c>
      <c r="T5329" s="147">
        <v>0</v>
      </c>
      <c r="U5329" s="147" t="s">
        <v>1027</v>
      </c>
      <c r="V5329" s="147" t="s">
        <v>3885</v>
      </c>
    </row>
    <row r="5330" spans="16:22" x14ac:dyDescent="0.25">
      <c r="P5330" s="147" t="s">
        <v>830</v>
      </c>
      <c r="Q5330" s="147">
        <v>203</v>
      </c>
      <c r="R5330" s="147"/>
      <c r="S5330" s="147" t="s">
        <v>1028</v>
      </c>
      <c r="T5330" s="147">
        <v>0</v>
      </c>
      <c r="U5330" s="147" t="s">
        <v>1029</v>
      </c>
      <c r="V5330" s="147" t="s">
        <v>3885</v>
      </c>
    </row>
    <row r="5331" spans="16:22" x14ac:dyDescent="0.25">
      <c r="P5331" s="147" t="s">
        <v>830</v>
      </c>
      <c r="Q5331" s="147">
        <v>203</v>
      </c>
      <c r="R5331" s="147"/>
      <c r="S5331" s="147" t="s">
        <v>1030</v>
      </c>
      <c r="T5331" s="147">
        <v>0</v>
      </c>
      <c r="U5331" s="147" t="s">
        <v>1031</v>
      </c>
      <c r="V5331" s="147" t="s">
        <v>3885</v>
      </c>
    </row>
    <row r="5332" spans="16:22" x14ac:dyDescent="0.25">
      <c r="P5332" s="147" t="s">
        <v>830</v>
      </c>
      <c r="Q5332" s="147">
        <v>203</v>
      </c>
      <c r="R5332" s="147"/>
      <c r="S5332" s="147" t="s">
        <v>1046</v>
      </c>
      <c r="T5332" s="147">
        <v>0</v>
      </c>
      <c r="U5332" s="147" t="s">
        <v>1047</v>
      </c>
      <c r="V5332" s="147" t="s">
        <v>3885</v>
      </c>
    </row>
    <row r="5333" spans="16:22" x14ac:dyDescent="0.25">
      <c r="P5333" s="147" t="s">
        <v>830</v>
      </c>
      <c r="Q5333" s="147">
        <v>203</v>
      </c>
      <c r="R5333" s="147"/>
      <c r="S5333" s="147" t="s">
        <v>1050</v>
      </c>
      <c r="T5333" s="147">
        <v>0</v>
      </c>
      <c r="U5333" s="147" t="s">
        <v>1051</v>
      </c>
      <c r="V5333" s="147" t="s">
        <v>3885</v>
      </c>
    </row>
    <row r="5334" spans="16:22" x14ac:dyDescent="0.25">
      <c r="P5334" s="147" t="s">
        <v>830</v>
      </c>
      <c r="Q5334" s="147">
        <v>203</v>
      </c>
      <c r="R5334" s="147"/>
      <c r="S5334" s="147" t="s">
        <v>1060</v>
      </c>
      <c r="T5334" s="147">
        <v>0</v>
      </c>
      <c r="U5334" s="147" t="s">
        <v>1061</v>
      </c>
      <c r="V5334" s="147" t="s">
        <v>3885</v>
      </c>
    </row>
    <row r="5335" spans="16:22" x14ac:dyDescent="0.25">
      <c r="P5335" s="147" t="s">
        <v>830</v>
      </c>
      <c r="Q5335" s="147">
        <v>203</v>
      </c>
      <c r="R5335" s="147"/>
      <c r="S5335" s="147" t="s">
        <v>1062</v>
      </c>
      <c r="T5335" s="147">
        <v>0</v>
      </c>
      <c r="U5335" s="147" t="s">
        <v>1063</v>
      </c>
      <c r="V5335" s="147" t="s">
        <v>3885</v>
      </c>
    </row>
    <row r="5336" spans="16:22" x14ac:dyDescent="0.25">
      <c r="P5336" s="147" t="s">
        <v>830</v>
      </c>
      <c r="Q5336" s="147">
        <v>203</v>
      </c>
      <c r="R5336" s="147"/>
      <c r="S5336" s="147" t="s">
        <v>1064</v>
      </c>
      <c r="T5336" s="147">
        <v>0</v>
      </c>
      <c r="U5336" s="147" t="s">
        <v>1065</v>
      </c>
      <c r="V5336" s="147" t="s">
        <v>3885</v>
      </c>
    </row>
    <row r="5337" spans="16:22" x14ac:dyDescent="0.25">
      <c r="P5337" s="147" t="s">
        <v>830</v>
      </c>
      <c r="Q5337" s="147">
        <v>203</v>
      </c>
      <c r="R5337" s="147"/>
      <c r="S5337" s="147" t="s">
        <v>1066</v>
      </c>
      <c r="T5337" s="147">
        <v>0</v>
      </c>
      <c r="U5337" s="147" t="s">
        <v>1067</v>
      </c>
      <c r="V5337" s="147" t="s">
        <v>3885</v>
      </c>
    </row>
    <row r="5338" spans="16:22" x14ac:dyDescent="0.25">
      <c r="P5338" s="147" t="s">
        <v>830</v>
      </c>
      <c r="Q5338" s="147">
        <v>203</v>
      </c>
      <c r="R5338" s="147"/>
      <c r="S5338" s="147" t="s">
        <v>1068</v>
      </c>
      <c r="T5338" s="147">
        <v>0</v>
      </c>
      <c r="U5338" s="147" t="s">
        <v>1069</v>
      </c>
      <c r="V5338" s="147" t="s">
        <v>3885</v>
      </c>
    </row>
    <row r="5339" spans="16:22" x14ac:dyDescent="0.25">
      <c r="P5339" s="147" t="s">
        <v>830</v>
      </c>
      <c r="Q5339" s="147">
        <v>203</v>
      </c>
      <c r="R5339" s="147"/>
      <c r="S5339" s="147" t="s">
        <v>1070</v>
      </c>
      <c r="T5339" s="147">
        <v>0</v>
      </c>
      <c r="U5339" s="147" t="s">
        <v>1071</v>
      </c>
      <c r="V5339" s="147" t="s">
        <v>3885</v>
      </c>
    </row>
    <row r="5340" spans="16:22" x14ac:dyDescent="0.25">
      <c r="P5340" s="147" t="s">
        <v>830</v>
      </c>
      <c r="Q5340" s="147">
        <v>203</v>
      </c>
      <c r="R5340" s="147"/>
      <c r="S5340" s="147" t="s">
        <v>1072</v>
      </c>
      <c r="T5340" s="147">
        <v>0</v>
      </c>
      <c r="U5340" s="147" t="s">
        <v>1073</v>
      </c>
      <c r="V5340" s="147" t="s">
        <v>3885</v>
      </c>
    </row>
    <row r="5341" spans="16:22" x14ac:dyDescent="0.25">
      <c r="P5341" s="147" t="s">
        <v>830</v>
      </c>
      <c r="Q5341" s="147">
        <v>203</v>
      </c>
      <c r="R5341" s="147"/>
      <c r="S5341" s="147" t="s">
        <v>1074</v>
      </c>
      <c r="T5341" s="147">
        <v>0</v>
      </c>
      <c r="U5341" s="147" t="s">
        <v>1075</v>
      </c>
      <c r="V5341" s="147" t="s">
        <v>3885</v>
      </c>
    </row>
    <row r="5342" spans="16:22" x14ac:dyDescent="0.25">
      <c r="P5342" s="147" t="s">
        <v>830</v>
      </c>
      <c r="Q5342" s="147">
        <v>203</v>
      </c>
      <c r="R5342" s="147"/>
      <c r="S5342" s="147" t="s">
        <v>3655</v>
      </c>
      <c r="T5342" s="147">
        <v>0</v>
      </c>
      <c r="U5342" s="147" t="s">
        <v>3656</v>
      </c>
      <c r="V5342" s="147" t="s">
        <v>3885</v>
      </c>
    </row>
    <row r="5343" spans="16:22" x14ac:dyDescent="0.25">
      <c r="P5343" s="147" t="s">
        <v>830</v>
      </c>
      <c r="Q5343" s="147">
        <v>203</v>
      </c>
      <c r="R5343" s="147"/>
      <c r="S5343" s="147" t="s">
        <v>3657</v>
      </c>
      <c r="T5343" s="147">
        <v>0</v>
      </c>
      <c r="U5343" s="147" t="s">
        <v>3658</v>
      </c>
      <c r="V5343" s="147" t="s">
        <v>3885</v>
      </c>
    </row>
    <row r="5344" spans="16:22" x14ac:dyDescent="0.25">
      <c r="P5344" s="147" t="s">
        <v>830</v>
      </c>
      <c r="Q5344" s="147">
        <v>203</v>
      </c>
      <c r="R5344" s="147"/>
      <c r="S5344" s="147" t="s">
        <v>3659</v>
      </c>
      <c r="T5344" s="147">
        <v>0</v>
      </c>
      <c r="U5344" s="147" t="s">
        <v>3660</v>
      </c>
      <c r="V5344" s="147" t="s">
        <v>3885</v>
      </c>
    </row>
    <row r="5345" spans="16:22" x14ac:dyDescent="0.25">
      <c r="P5345" s="147" t="s">
        <v>830</v>
      </c>
      <c r="Q5345" s="147">
        <v>203</v>
      </c>
      <c r="R5345" s="147"/>
      <c r="S5345" s="147" t="s">
        <v>3661</v>
      </c>
      <c r="T5345" s="147">
        <v>0</v>
      </c>
      <c r="U5345" s="147" t="s">
        <v>3662</v>
      </c>
      <c r="V5345" s="147" t="s">
        <v>3885</v>
      </c>
    </row>
    <row r="5346" spans="16:22" x14ac:dyDescent="0.25">
      <c r="P5346" s="147" t="s">
        <v>830</v>
      </c>
      <c r="Q5346" s="147">
        <v>203</v>
      </c>
      <c r="R5346" s="147"/>
      <c r="S5346" s="147" t="s">
        <v>1076</v>
      </c>
      <c r="T5346" s="147">
        <v>0</v>
      </c>
      <c r="U5346" s="147" t="s">
        <v>1077</v>
      </c>
      <c r="V5346" s="147" t="s">
        <v>3885</v>
      </c>
    </row>
    <row r="5347" spans="16:22" x14ac:dyDescent="0.25">
      <c r="P5347" s="147" t="s">
        <v>830</v>
      </c>
      <c r="Q5347" s="147">
        <v>203</v>
      </c>
      <c r="R5347" s="147"/>
      <c r="S5347" s="147" t="s">
        <v>1078</v>
      </c>
      <c r="T5347" s="147">
        <v>0</v>
      </c>
      <c r="U5347" s="147" t="s">
        <v>1079</v>
      </c>
      <c r="V5347" s="147" t="s">
        <v>3885</v>
      </c>
    </row>
    <row r="5348" spans="16:22" x14ac:dyDescent="0.25">
      <c r="P5348" s="147" t="s">
        <v>830</v>
      </c>
      <c r="Q5348" s="147">
        <v>203</v>
      </c>
      <c r="R5348" s="147"/>
      <c r="S5348" s="147" t="s">
        <v>1086</v>
      </c>
      <c r="T5348" s="147">
        <v>0</v>
      </c>
      <c r="U5348" s="147" t="s">
        <v>1087</v>
      </c>
      <c r="V5348" s="147" t="s">
        <v>3885</v>
      </c>
    </row>
    <row r="5349" spans="16:22" x14ac:dyDescent="0.25">
      <c r="P5349" s="147" t="s">
        <v>830</v>
      </c>
      <c r="Q5349" s="147">
        <v>203</v>
      </c>
      <c r="R5349" s="147"/>
      <c r="S5349" s="147" t="s">
        <v>1088</v>
      </c>
      <c r="T5349" s="147">
        <v>0</v>
      </c>
      <c r="U5349" s="147" t="s">
        <v>1089</v>
      </c>
      <c r="V5349" s="147" t="s">
        <v>3885</v>
      </c>
    </row>
    <row r="5350" spans="16:22" x14ac:dyDescent="0.25">
      <c r="P5350" s="147" t="s">
        <v>830</v>
      </c>
      <c r="Q5350" s="147">
        <v>203</v>
      </c>
      <c r="R5350" s="147"/>
      <c r="S5350" s="147" t="s">
        <v>1090</v>
      </c>
      <c r="T5350" s="147">
        <v>0</v>
      </c>
      <c r="U5350" s="147" t="s">
        <v>1091</v>
      </c>
      <c r="V5350" s="147" t="s">
        <v>3885</v>
      </c>
    </row>
    <row r="5351" spans="16:22" x14ac:dyDescent="0.25">
      <c r="P5351" s="147" t="s">
        <v>830</v>
      </c>
      <c r="Q5351" s="147">
        <v>203</v>
      </c>
      <c r="R5351" s="147"/>
      <c r="S5351" s="147" t="s">
        <v>1092</v>
      </c>
      <c r="T5351" s="147">
        <v>0</v>
      </c>
      <c r="U5351" s="147" t="s">
        <v>1093</v>
      </c>
      <c r="V5351" s="147" t="s">
        <v>3885</v>
      </c>
    </row>
    <row r="5352" spans="16:22" x14ac:dyDescent="0.25">
      <c r="P5352" s="147" t="s">
        <v>830</v>
      </c>
      <c r="Q5352" s="147">
        <v>203</v>
      </c>
      <c r="R5352" s="147"/>
      <c r="S5352" s="147" t="s">
        <v>1094</v>
      </c>
      <c r="T5352" s="147">
        <v>0</v>
      </c>
      <c r="U5352" s="147" t="s">
        <v>1095</v>
      </c>
      <c r="V5352" s="147" t="s">
        <v>3885</v>
      </c>
    </row>
    <row r="5353" spans="16:22" x14ac:dyDescent="0.25">
      <c r="P5353" s="147" t="s">
        <v>830</v>
      </c>
      <c r="Q5353" s="147">
        <v>203</v>
      </c>
      <c r="R5353" s="147"/>
      <c r="S5353" s="147" t="s">
        <v>1096</v>
      </c>
      <c r="T5353" s="147">
        <v>0</v>
      </c>
      <c r="U5353" s="147" t="s">
        <v>1097</v>
      </c>
      <c r="V5353" s="147" t="s">
        <v>3885</v>
      </c>
    </row>
    <row r="5354" spans="16:22" x14ac:dyDescent="0.25">
      <c r="P5354" s="147" t="s">
        <v>830</v>
      </c>
      <c r="Q5354" s="147">
        <v>203</v>
      </c>
      <c r="R5354" s="147"/>
      <c r="S5354" s="147" t="s">
        <v>1098</v>
      </c>
      <c r="T5354" s="147">
        <v>0</v>
      </c>
      <c r="U5354" s="147" t="s">
        <v>1099</v>
      </c>
      <c r="V5354" s="147" t="s">
        <v>3885</v>
      </c>
    </row>
    <row r="5355" spans="16:22" x14ac:dyDescent="0.25">
      <c r="P5355" s="147" t="s">
        <v>830</v>
      </c>
      <c r="Q5355" s="147">
        <v>203</v>
      </c>
      <c r="R5355" s="147"/>
      <c r="S5355" s="147" t="s">
        <v>1100</v>
      </c>
      <c r="T5355" s="147">
        <v>0</v>
      </c>
      <c r="U5355" s="147" t="s">
        <v>1101</v>
      </c>
      <c r="V5355" s="147" t="s">
        <v>3885</v>
      </c>
    </row>
    <row r="5356" spans="16:22" x14ac:dyDescent="0.25">
      <c r="P5356" s="147" t="s">
        <v>830</v>
      </c>
      <c r="Q5356" s="147">
        <v>203</v>
      </c>
      <c r="R5356" s="147"/>
      <c r="S5356" s="147" t="s">
        <v>1106</v>
      </c>
      <c r="T5356" s="147">
        <v>0</v>
      </c>
      <c r="U5356" s="147" t="s">
        <v>1107</v>
      </c>
      <c r="V5356" s="147" t="s">
        <v>3885</v>
      </c>
    </row>
    <row r="5357" spans="16:22" x14ac:dyDescent="0.25">
      <c r="P5357" s="147" t="s">
        <v>830</v>
      </c>
      <c r="Q5357" s="147">
        <v>203</v>
      </c>
      <c r="R5357" s="147"/>
      <c r="S5357" s="147" t="s">
        <v>3336</v>
      </c>
      <c r="T5357" s="147">
        <v>0</v>
      </c>
      <c r="U5357" s="147" t="s">
        <v>3337</v>
      </c>
      <c r="V5357" s="147" t="s">
        <v>3885</v>
      </c>
    </row>
    <row r="5358" spans="16:22" x14ac:dyDescent="0.25">
      <c r="P5358" s="147" t="s">
        <v>830</v>
      </c>
      <c r="Q5358" s="147">
        <v>203</v>
      </c>
      <c r="R5358" s="147"/>
      <c r="S5358" s="147" t="s">
        <v>2305</v>
      </c>
      <c r="T5358" s="147">
        <v>0</v>
      </c>
      <c r="U5358" s="147" t="s">
        <v>2306</v>
      </c>
      <c r="V5358" s="147" t="s">
        <v>3885</v>
      </c>
    </row>
    <row r="5359" spans="16:22" x14ac:dyDescent="0.25">
      <c r="P5359" s="147" t="s">
        <v>830</v>
      </c>
      <c r="Q5359" s="147">
        <v>203</v>
      </c>
      <c r="R5359" s="147"/>
      <c r="S5359" s="147" t="s">
        <v>3443</v>
      </c>
      <c r="T5359" s="147">
        <v>0</v>
      </c>
      <c r="U5359" s="147" t="s">
        <v>3444</v>
      </c>
      <c r="V5359" s="147" t="s">
        <v>3885</v>
      </c>
    </row>
    <row r="5360" spans="16:22" x14ac:dyDescent="0.25">
      <c r="P5360" s="147" t="s">
        <v>830</v>
      </c>
      <c r="Q5360" s="147">
        <v>203</v>
      </c>
      <c r="R5360" s="147"/>
      <c r="S5360" s="147" t="s">
        <v>1108</v>
      </c>
      <c r="T5360" s="147">
        <v>0</v>
      </c>
      <c r="U5360" s="147" t="s">
        <v>1109</v>
      </c>
      <c r="V5360" s="147" t="s">
        <v>3885</v>
      </c>
    </row>
    <row r="5361" spans="16:22" x14ac:dyDescent="0.25">
      <c r="P5361" s="147" t="s">
        <v>830</v>
      </c>
      <c r="Q5361" s="147">
        <v>203</v>
      </c>
      <c r="R5361" s="147"/>
      <c r="S5361" s="147" t="s">
        <v>2564</v>
      </c>
      <c r="T5361" s="147">
        <v>0</v>
      </c>
      <c r="U5361" s="147" t="s">
        <v>2565</v>
      </c>
      <c r="V5361" s="147" t="s">
        <v>3885</v>
      </c>
    </row>
    <row r="5362" spans="16:22" x14ac:dyDescent="0.25">
      <c r="P5362" s="147" t="s">
        <v>830</v>
      </c>
      <c r="Q5362" s="147">
        <v>203</v>
      </c>
      <c r="R5362" s="147"/>
      <c r="S5362" s="147" t="s">
        <v>1110</v>
      </c>
      <c r="T5362" s="147">
        <v>0</v>
      </c>
      <c r="U5362" s="147" t="s">
        <v>1111</v>
      </c>
      <c r="V5362" s="147" t="s">
        <v>3885</v>
      </c>
    </row>
    <row r="5363" spans="16:22" x14ac:dyDescent="0.25">
      <c r="P5363" s="147" t="s">
        <v>830</v>
      </c>
      <c r="Q5363" s="147">
        <v>203</v>
      </c>
      <c r="R5363" s="147"/>
      <c r="S5363" s="147" t="s">
        <v>1116</v>
      </c>
      <c r="T5363" s="147">
        <v>0</v>
      </c>
      <c r="U5363" s="147" t="s">
        <v>1117</v>
      </c>
      <c r="V5363" s="147" t="s">
        <v>3885</v>
      </c>
    </row>
    <row r="5364" spans="16:22" x14ac:dyDescent="0.25">
      <c r="P5364" s="147" t="s">
        <v>830</v>
      </c>
      <c r="Q5364" s="147">
        <v>203</v>
      </c>
      <c r="R5364" s="147"/>
      <c r="S5364" s="147" t="s">
        <v>1118</v>
      </c>
      <c r="T5364" s="147">
        <v>0</v>
      </c>
      <c r="U5364" s="147" t="s">
        <v>1119</v>
      </c>
      <c r="V5364" s="147" t="s">
        <v>3885</v>
      </c>
    </row>
    <row r="5365" spans="16:22" x14ac:dyDescent="0.25">
      <c r="P5365" s="147" t="s">
        <v>830</v>
      </c>
      <c r="Q5365" s="147">
        <v>203</v>
      </c>
      <c r="R5365" s="147"/>
      <c r="S5365" s="147" t="s">
        <v>3066</v>
      </c>
      <c r="T5365" s="147">
        <v>0</v>
      </c>
      <c r="U5365" s="147" t="s">
        <v>3067</v>
      </c>
      <c r="V5365" s="147" t="s">
        <v>3885</v>
      </c>
    </row>
    <row r="5366" spans="16:22" x14ac:dyDescent="0.25">
      <c r="P5366" s="147" t="s">
        <v>830</v>
      </c>
      <c r="Q5366" s="147">
        <v>203</v>
      </c>
      <c r="R5366" s="147"/>
      <c r="S5366" s="147" t="s">
        <v>2311</v>
      </c>
      <c r="T5366" s="147">
        <v>0</v>
      </c>
      <c r="U5366" s="147" t="s">
        <v>2312</v>
      </c>
      <c r="V5366" s="147" t="s">
        <v>3885</v>
      </c>
    </row>
    <row r="5367" spans="16:22" x14ac:dyDescent="0.25">
      <c r="P5367" s="147" t="s">
        <v>830</v>
      </c>
      <c r="Q5367" s="147">
        <v>203</v>
      </c>
      <c r="R5367" s="147"/>
      <c r="S5367" s="147" t="s">
        <v>2568</v>
      </c>
      <c r="T5367" s="147">
        <v>0</v>
      </c>
      <c r="U5367" s="147" t="s">
        <v>2569</v>
      </c>
      <c r="V5367" s="147" t="s">
        <v>3885</v>
      </c>
    </row>
    <row r="5368" spans="16:22" x14ac:dyDescent="0.25">
      <c r="P5368" s="147" t="s">
        <v>830</v>
      </c>
      <c r="Q5368" s="147">
        <v>203</v>
      </c>
      <c r="R5368" s="147"/>
      <c r="S5368" s="147" t="s">
        <v>2570</v>
      </c>
      <c r="T5368" s="147">
        <v>0</v>
      </c>
      <c r="U5368" s="147" t="s">
        <v>2571</v>
      </c>
      <c r="V5368" s="147" t="s">
        <v>3885</v>
      </c>
    </row>
    <row r="5369" spans="16:22" x14ac:dyDescent="0.25">
      <c r="P5369" s="147" t="s">
        <v>830</v>
      </c>
      <c r="Q5369" s="147">
        <v>203</v>
      </c>
      <c r="R5369" s="147"/>
      <c r="S5369" s="147" t="s">
        <v>2823</v>
      </c>
      <c r="T5369" s="147">
        <v>0</v>
      </c>
      <c r="U5369" s="147" t="s">
        <v>2824</v>
      </c>
      <c r="V5369" s="147" t="s">
        <v>3885</v>
      </c>
    </row>
    <row r="5370" spans="16:22" x14ac:dyDescent="0.25">
      <c r="P5370" s="147" t="s">
        <v>830</v>
      </c>
      <c r="Q5370" s="147">
        <v>203</v>
      </c>
      <c r="R5370" s="147"/>
      <c r="S5370" s="147" t="s">
        <v>2827</v>
      </c>
      <c r="T5370" s="147">
        <v>0</v>
      </c>
      <c r="U5370" s="147" t="s">
        <v>2828</v>
      </c>
      <c r="V5370" s="147" t="s">
        <v>3885</v>
      </c>
    </row>
    <row r="5371" spans="16:22" x14ac:dyDescent="0.25">
      <c r="P5371" s="147" t="s">
        <v>830</v>
      </c>
      <c r="Q5371" s="147">
        <v>203</v>
      </c>
      <c r="R5371" s="147"/>
      <c r="S5371" s="147" t="s">
        <v>1130</v>
      </c>
      <c r="T5371" s="147">
        <v>0</v>
      </c>
      <c r="U5371" s="147" t="s">
        <v>1131</v>
      </c>
      <c r="V5371" s="147" t="s">
        <v>3885</v>
      </c>
    </row>
    <row r="5372" spans="16:22" x14ac:dyDescent="0.25">
      <c r="P5372" s="147" t="s">
        <v>830</v>
      </c>
      <c r="Q5372" s="147">
        <v>203</v>
      </c>
      <c r="R5372" s="147"/>
      <c r="S5372" s="147" t="s">
        <v>1132</v>
      </c>
      <c r="T5372" s="147">
        <v>0</v>
      </c>
      <c r="U5372" s="147" t="s">
        <v>1133</v>
      </c>
      <c r="V5372" s="147" t="s">
        <v>3885</v>
      </c>
    </row>
    <row r="5373" spans="16:22" x14ac:dyDescent="0.25">
      <c r="P5373" s="147" t="s">
        <v>830</v>
      </c>
      <c r="Q5373" s="147">
        <v>203</v>
      </c>
      <c r="R5373" s="147"/>
      <c r="S5373" s="147" t="s">
        <v>1134</v>
      </c>
      <c r="T5373" s="147">
        <v>0</v>
      </c>
      <c r="U5373" s="147" t="s">
        <v>1135</v>
      </c>
      <c r="V5373" s="147" t="s">
        <v>3885</v>
      </c>
    </row>
    <row r="5374" spans="16:22" x14ac:dyDescent="0.25">
      <c r="P5374" s="147" t="s">
        <v>830</v>
      </c>
      <c r="Q5374" s="147">
        <v>203</v>
      </c>
      <c r="R5374" s="147"/>
      <c r="S5374" s="147" t="s">
        <v>1136</v>
      </c>
      <c r="T5374" s="147">
        <v>0</v>
      </c>
      <c r="U5374" s="147" t="s">
        <v>1137</v>
      </c>
      <c r="V5374" s="147" t="s">
        <v>3885</v>
      </c>
    </row>
    <row r="5375" spans="16:22" x14ac:dyDescent="0.25">
      <c r="P5375" s="147" t="s">
        <v>830</v>
      </c>
      <c r="Q5375" s="147">
        <v>203</v>
      </c>
      <c r="R5375" s="147"/>
      <c r="S5375" s="147" t="s">
        <v>3068</v>
      </c>
      <c r="T5375" s="147">
        <v>0</v>
      </c>
      <c r="U5375" s="147" t="s">
        <v>3069</v>
      </c>
      <c r="V5375" s="147" t="s">
        <v>3885</v>
      </c>
    </row>
    <row r="5376" spans="16:22" x14ac:dyDescent="0.25">
      <c r="P5376" s="147" t="s">
        <v>830</v>
      </c>
      <c r="Q5376" s="147">
        <v>203</v>
      </c>
      <c r="R5376" s="147"/>
      <c r="S5376" s="147" t="s">
        <v>3070</v>
      </c>
      <c r="T5376" s="147">
        <v>0</v>
      </c>
      <c r="U5376" s="147" t="s">
        <v>3071</v>
      </c>
      <c r="V5376" s="147" t="s">
        <v>3885</v>
      </c>
    </row>
    <row r="5377" spans="16:22" x14ac:dyDescent="0.25">
      <c r="P5377" s="147" t="s">
        <v>830</v>
      </c>
      <c r="Q5377" s="147">
        <v>203</v>
      </c>
      <c r="R5377" s="147"/>
      <c r="S5377" s="147" t="s">
        <v>3072</v>
      </c>
      <c r="T5377" s="147">
        <v>0</v>
      </c>
      <c r="U5377" s="147" t="s">
        <v>3073</v>
      </c>
      <c r="V5377" s="147" t="s">
        <v>3885</v>
      </c>
    </row>
    <row r="5378" spans="16:22" x14ac:dyDescent="0.25">
      <c r="P5378" s="147" t="s">
        <v>830</v>
      </c>
      <c r="Q5378" s="147">
        <v>203</v>
      </c>
      <c r="R5378" s="147"/>
      <c r="S5378" s="147" t="s">
        <v>3074</v>
      </c>
      <c r="T5378" s="147">
        <v>0</v>
      </c>
      <c r="U5378" s="147" t="s">
        <v>3075</v>
      </c>
      <c r="V5378" s="147" t="s">
        <v>3885</v>
      </c>
    </row>
    <row r="5379" spans="16:22" x14ac:dyDescent="0.25">
      <c r="P5379" s="147" t="s">
        <v>830</v>
      </c>
      <c r="Q5379" s="147">
        <v>203</v>
      </c>
      <c r="R5379" s="147"/>
      <c r="S5379" s="147" t="s">
        <v>3076</v>
      </c>
      <c r="T5379" s="147">
        <v>0</v>
      </c>
      <c r="U5379" s="147" t="s">
        <v>3077</v>
      </c>
      <c r="V5379" s="147" t="s">
        <v>3885</v>
      </c>
    </row>
    <row r="5380" spans="16:22" x14ac:dyDescent="0.25">
      <c r="P5380" s="147" t="s">
        <v>830</v>
      </c>
      <c r="Q5380" s="147">
        <v>203</v>
      </c>
      <c r="R5380" s="147"/>
      <c r="S5380" s="147" t="s">
        <v>3078</v>
      </c>
      <c r="T5380" s="147">
        <v>0</v>
      </c>
      <c r="U5380" s="147" t="s">
        <v>3079</v>
      </c>
      <c r="V5380" s="147" t="s">
        <v>3885</v>
      </c>
    </row>
    <row r="5381" spans="16:22" x14ac:dyDescent="0.25">
      <c r="P5381" s="147" t="s">
        <v>830</v>
      </c>
      <c r="Q5381" s="147">
        <v>203</v>
      </c>
      <c r="R5381" s="147"/>
      <c r="S5381" s="147" t="s">
        <v>3080</v>
      </c>
      <c r="T5381" s="147">
        <v>0</v>
      </c>
      <c r="U5381" s="147" t="s">
        <v>3081</v>
      </c>
      <c r="V5381" s="147" t="s">
        <v>3885</v>
      </c>
    </row>
    <row r="5382" spans="16:22" x14ac:dyDescent="0.25">
      <c r="P5382" s="147" t="s">
        <v>830</v>
      </c>
      <c r="Q5382" s="147">
        <v>203</v>
      </c>
      <c r="R5382" s="147"/>
      <c r="S5382" s="147" t="s">
        <v>3082</v>
      </c>
      <c r="T5382" s="147">
        <v>0</v>
      </c>
      <c r="U5382" s="147" t="s">
        <v>3083</v>
      </c>
      <c r="V5382" s="147" t="s">
        <v>3885</v>
      </c>
    </row>
    <row r="5383" spans="16:22" x14ac:dyDescent="0.25">
      <c r="P5383" s="147" t="s">
        <v>830</v>
      </c>
      <c r="Q5383" s="147">
        <v>203</v>
      </c>
      <c r="R5383" s="147"/>
      <c r="S5383" s="147" t="s">
        <v>3084</v>
      </c>
      <c r="T5383" s="147">
        <v>0</v>
      </c>
      <c r="U5383" s="147" t="s">
        <v>3085</v>
      </c>
      <c r="V5383" s="147" t="s">
        <v>3885</v>
      </c>
    </row>
    <row r="5384" spans="16:22" x14ac:dyDescent="0.25">
      <c r="P5384" s="147" t="s">
        <v>830</v>
      </c>
      <c r="Q5384" s="147">
        <v>203</v>
      </c>
      <c r="R5384" s="147"/>
      <c r="S5384" s="147" t="s">
        <v>3086</v>
      </c>
      <c r="T5384" s="147">
        <v>0</v>
      </c>
      <c r="U5384" s="147" t="s">
        <v>3087</v>
      </c>
      <c r="V5384" s="147" t="s">
        <v>3885</v>
      </c>
    </row>
    <row r="5385" spans="16:22" x14ac:dyDescent="0.25">
      <c r="P5385" s="147" t="s">
        <v>830</v>
      </c>
      <c r="Q5385" s="147">
        <v>203</v>
      </c>
      <c r="R5385" s="147"/>
      <c r="S5385" s="147" t="s">
        <v>1138</v>
      </c>
      <c r="T5385" s="147">
        <v>0</v>
      </c>
      <c r="U5385" s="147" t="s">
        <v>1139</v>
      </c>
      <c r="V5385" s="147" t="s">
        <v>3885</v>
      </c>
    </row>
    <row r="5386" spans="16:22" x14ac:dyDescent="0.25">
      <c r="P5386" s="147" t="s">
        <v>830</v>
      </c>
      <c r="Q5386" s="147">
        <v>203</v>
      </c>
      <c r="R5386" s="147"/>
      <c r="S5386" s="147" t="s">
        <v>1140</v>
      </c>
      <c r="T5386" s="147">
        <v>0</v>
      </c>
      <c r="U5386" s="147" t="s">
        <v>1141</v>
      </c>
      <c r="V5386" s="147" t="s">
        <v>3885</v>
      </c>
    </row>
    <row r="5387" spans="16:22" x14ac:dyDescent="0.25">
      <c r="P5387" s="147" t="s">
        <v>830</v>
      </c>
      <c r="Q5387" s="147">
        <v>203</v>
      </c>
      <c r="R5387" s="147"/>
      <c r="S5387" s="147" t="s">
        <v>1142</v>
      </c>
      <c r="T5387" s="147">
        <v>0</v>
      </c>
      <c r="U5387" s="147" t="s">
        <v>1143</v>
      </c>
      <c r="V5387" s="147" t="s">
        <v>3885</v>
      </c>
    </row>
    <row r="5388" spans="16:22" x14ac:dyDescent="0.25">
      <c r="P5388" s="147" t="s">
        <v>830</v>
      </c>
      <c r="Q5388" s="147">
        <v>203</v>
      </c>
      <c r="R5388" s="147"/>
      <c r="S5388" s="147" t="s">
        <v>1144</v>
      </c>
      <c r="T5388" s="147">
        <v>0</v>
      </c>
      <c r="U5388" s="147" t="s">
        <v>1145</v>
      </c>
      <c r="V5388" s="147" t="s">
        <v>3885</v>
      </c>
    </row>
    <row r="5389" spans="16:22" x14ac:dyDescent="0.25">
      <c r="P5389" s="147" t="s">
        <v>830</v>
      </c>
      <c r="Q5389" s="147">
        <v>203</v>
      </c>
      <c r="R5389" s="147"/>
      <c r="S5389" s="147" t="s">
        <v>1146</v>
      </c>
      <c r="T5389" s="147">
        <v>0</v>
      </c>
      <c r="U5389" s="147" t="s">
        <v>1147</v>
      </c>
      <c r="V5389" s="147" t="s">
        <v>3885</v>
      </c>
    </row>
    <row r="5390" spans="16:22" x14ac:dyDescent="0.25">
      <c r="P5390" s="147" t="s">
        <v>830</v>
      </c>
      <c r="Q5390" s="147">
        <v>203</v>
      </c>
      <c r="R5390" s="147"/>
      <c r="S5390" s="147" t="s">
        <v>1148</v>
      </c>
      <c r="T5390" s="147">
        <v>0</v>
      </c>
      <c r="U5390" s="147" t="s">
        <v>1149</v>
      </c>
      <c r="V5390" s="147" t="s">
        <v>3885</v>
      </c>
    </row>
    <row r="5391" spans="16:22" x14ac:dyDescent="0.25">
      <c r="P5391" s="147" t="s">
        <v>830</v>
      </c>
      <c r="Q5391" s="147">
        <v>203</v>
      </c>
      <c r="R5391" s="147"/>
      <c r="S5391" s="147" t="s">
        <v>1150</v>
      </c>
      <c r="T5391" s="147">
        <v>0</v>
      </c>
      <c r="U5391" s="147" t="s">
        <v>1151</v>
      </c>
      <c r="V5391" s="147" t="s">
        <v>3885</v>
      </c>
    </row>
    <row r="5392" spans="16:22" x14ac:dyDescent="0.25">
      <c r="P5392" s="147" t="s">
        <v>830</v>
      </c>
      <c r="Q5392" s="147">
        <v>203</v>
      </c>
      <c r="R5392" s="147"/>
      <c r="S5392" s="147" t="s">
        <v>1152</v>
      </c>
      <c r="T5392" s="147">
        <v>0</v>
      </c>
      <c r="U5392" s="147" t="s">
        <v>1153</v>
      </c>
      <c r="V5392" s="147" t="s">
        <v>3885</v>
      </c>
    </row>
    <row r="5393" spans="16:22" x14ac:dyDescent="0.25">
      <c r="P5393" s="147" t="s">
        <v>830</v>
      </c>
      <c r="Q5393" s="147">
        <v>203</v>
      </c>
      <c r="R5393" s="147"/>
      <c r="S5393" s="147" t="s">
        <v>1154</v>
      </c>
      <c r="T5393" s="147">
        <v>0</v>
      </c>
      <c r="U5393" s="147" t="s">
        <v>1155</v>
      </c>
      <c r="V5393" s="147" t="s">
        <v>3885</v>
      </c>
    </row>
    <row r="5394" spans="16:22" x14ac:dyDescent="0.25">
      <c r="P5394" s="147" t="s">
        <v>830</v>
      </c>
      <c r="Q5394" s="147">
        <v>203</v>
      </c>
      <c r="R5394" s="147"/>
      <c r="S5394" s="147" t="s">
        <v>1156</v>
      </c>
      <c r="T5394" s="147">
        <v>0</v>
      </c>
      <c r="U5394" s="147" t="s">
        <v>1157</v>
      </c>
      <c r="V5394" s="147" t="s">
        <v>3885</v>
      </c>
    </row>
    <row r="5395" spans="16:22" x14ac:dyDescent="0.25">
      <c r="P5395" s="147" t="s">
        <v>830</v>
      </c>
      <c r="Q5395" s="147">
        <v>203</v>
      </c>
      <c r="R5395" s="147"/>
      <c r="S5395" s="147" t="s">
        <v>1158</v>
      </c>
      <c r="T5395" s="147">
        <v>0</v>
      </c>
      <c r="U5395" s="147" t="s">
        <v>1159</v>
      </c>
      <c r="V5395" s="147" t="s">
        <v>3885</v>
      </c>
    </row>
    <row r="5396" spans="16:22" x14ac:dyDescent="0.25">
      <c r="P5396" s="147" t="s">
        <v>830</v>
      </c>
      <c r="Q5396" s="147">
        <v>203</v>
      </c>
      <c r="R5396" s="147"/>
      <c r="S5396" s="147" t="s">
        <v>1160</v>
      </c>
      <c r="T5396" s="147">
        <v>0</v>
      </c>
      <c r="U5396" s="147" t="s">
        <v>1161</v>
      </c>
      <c r="V5396" s="147" t="s">
        <v>3885</v>
      </c>
    </row>
    <row r="5397" spans="16:22" x14ac:dyDescent="0.25">
      <c r="P5397" s="147" t="s">
        <v>830</v>
      </c>
      <c r="Q5397" s="147">
        <v>203</v>
      </c>
      <c r="R5397" s="147"/>
      <c r="S5397" s="147" t="s">
        <v>1162</v>
      </c>
      <c r="T5397" s="147">
        <v>0</v>
      </c>
      <c r="U5397" s="147" t="s">
        <v>1163</v>
      </c>
      <c r="V5397" s="147" t="s">
        <v>3885</v>
      </c>
    </row>
    <row r="5398" spans="16:22" x14ac:dyDescent="0.25">
      <c r="P5398" s="147" t="s">
        <v>830</v>
      </c>
      <c r="Q5398" s="147">
        <v>203</v>
      </c>
      <c r="R5398" s="147"/>
      <c r="S5398" s="147" t="s">
        <v>1164</v>
      </c>
      <c r="T5398" s="147">
        <v>0</v>
      </c>
      <c r="U5398" s="147" t="s">
        <v>1165</v>
      </c>
      <c r="V5398" s="147" t="s">
        <v>3885</v>
      </c>
    </row>
    <row r="5399" spans="16:22" x14ac:dyDescent="0.25">
      <c r="P5399" s="147" t="s">
        <v>830</v>
      </c>
      <c r="Q5399" s="147">
        <v>203</v>
      </c>
      <c r="R5399" s="147"/>
      <c r="S5399" s="147" t="s">
        <v>1166</v>
      </c>
      <c r="T5399" s="147">
        <v>0</v>
      </c>
      <c r="U5399" s="147" t="s">
        <v>1167</v>
      </c>
      <c r="V5399" s="147" t="s">
        <v>3885</v>
      </c>
    </row>
    <row r="5400" spans="16:22" x14ac:dyDescent="0.25">
      <c r="P5400" s="147" t="s">
        <v>830</v>
      </c>
      <c r="Q5400" s="147">
        <v>203</v>
      </c>
      <c r="R5400" s="147"/>
      <c r="S5400" s="147" t="s">
        <v>1168</v>
      </c>
      <c r="T5400" s="147">
        <v>0</v>
      </c>
      <c r="U5400" s="147" t="s">
        <v>1169</v>
      </c>
      <c r="V5400" s="147" t="s">
        <v>3885</v>
      </c>
    </row>
    <row r="5401" spans="16:22" x14ac:dyDescent="0.25">
      <c r="P5401" s="147" t="s">
        <v>830</v>
      </c>
      <c r="Q5401" s="147">
        <v>203</v>
      </c>
      <c r="R5401" s="147"/>
      <c r="S5401" s="147" t="s">
        <v>1170</v>
      </c>
      <c r="T5401" s="147">
        <v>0</v>
      </c>
      <c r="U5401" s="147" t="s">
        <v>1171</v>
      </c>
      <c r="V5401" s="147" t="s">
        <v>3885</v>
      </c>
    </row>
    <row r="5402" spans="16:22" x14ac:dyDescent="0.25">
      <c r="P5402" s="147" t="s">
        <v>830</v>
      </c>
      <c r="Q5402" s="147">
        <v>203</v>
      </c>
      <c r="R5402" s="147"/>
      <c r="S5402" s="147" t="s">
        <v>1172</v>
      </c>
      <c r="T5402" s="147">
        <v>0</v>
      </c>
      <c r="U5402" s="147" t="s">
        <v>1173</v>
      </c>
      <c r="V5402" s="147" t="s">
        <v>3885</v>
      </c>
    </row>
    <row r="5403" spans="16:22" x14ac:dyDescent="0.25">
      <c r="P5403" s="147" t="s">
        <v>830</v>
      </c>
      <c r="Q5403" s="147">
        <v>203</v>
      </c>
      <c r="R5403" s="147"/>
      <c r="S5403" s="147" t="s">
        <v>1174</v>
      </c>
      <c r="T5403" s="147">
        <v>0</v>
      </c>
      <c r="U5403" s="147" t="s">
        <v>1175</v>
      </c>
      <c r="V5403" s="147" t="s">
        <v>3885</v>
      </c>
    </row>
    <row r="5404" spans="16:22" x14ac:dyDescent="0.25">
      <c r="P5404" s="147" t="s">
        <v>830</v>
      </c>
      <c r="Q5404" s="147">
        <v>203</v>
      </c>
      <c r="R5404" s="147"/>
      <c r="S5404" s="147" t="s">
        <v>1176</v>
      </c>
      <c r="T5404" s="147">
        <v>0</v>
      </c>
      <c r="U5404" s="147" t="s">
        <v>1177</v>
      </c>
      <c r="V5404" s="147" t="s">
        <v>3885</v>
      </c>
    </row>
    <row r="5405" spans="16:22" x14ac:dyDescent="0.25">
      <c r="P5405" s="147" t="s">
        <v>830</v>
      </c>
      <c r="Q5405" s="147">
        <v>203</v>
      </c>
      <c r="R5405" s="147"/>
      <c r="S5405" s="147" t="s">
        <v>1178</v>
      </c>
      <c r="T5405" s="147">
        <v>0</v>
      </c>
      <c r="U5405" s="147" t="s">
        <v>1179</v>
      </c>
      <c r="V5405" s="147" t="s">
        <v>3885</v>
      </c>
    </row>
    <row r="5406" spans="16:22" x14ac:dyDescent="0.25">
      <c r="P5406" s="147" t="s">
        <v>830</v>
      </c>
      <c r="Q5406" s="147">
        <v>203</v>
      </c>
      <c r="R5406" s="147"/>
      <c r="S5406" s="147" t="s">
        <v>1180</v>
      </c>
      <c r="T5406" s="147">
        <v>0</v>
      </c>
      <c r="U5406" s="147" t="s">
        <v>1181</v>
      </c>
      <c r="V5406" s="147" t="s">
        <v>3885</v>
      </c>
    </row>
    <row r="5407" spans="16:22" x14ac:dyDescent="0.25">
      <c r="P5407" s="147" t="s">
        <v>830</v>
      </c>
      <c r="Q5407" s="147">
        <v>203</v>
      </c>
      <c r="R5407" s="147"/>
      <c r="S5407" s="147" t="s">
        <v>1182</v>
      </c>
      <c r="T5407" s="147">
        <v>0</v>
      </c>
      <c r="U5407" s="147" t="s">
        <v>1183</v>
      </c>
      <c r="V5407" s="147" t="s">
        <v>3885</v>
      </c>
    </row>
    <row r="5408" spans="16:22" x14ac:dyDescent="0.25">
      <c r="P5408" s="147" t="s">
        <v>830</v>
      </c>
      <c r="Q5408" s="147">
        <v>203</v>
      </c>
      <c r="R5408" s="147"/>
      <c r="S5408" s="147" t="s">
        <v>1184</v>
      </c>
      <c r="T5408" s="147">
        <v>0</v>
      </c>
      <c r="U5408" s="147" t="s">
        <v>1185</v>
      </c>
      <c r="V5408" s="147" t="s">
        <v>3885</v>
      </c>
    </row>
    <row r="5409" spans="16:22" x14ac:dyDescent="0.25">
      <c r="P5409" s="147" t="s">
        <v>830</v>
      </c>
      <c r="Q5409" s="147">
        <v>203</v>
      </c>
      <c r="R5409" s="147"/>
      <c r="S5409" s="147" t="s">
        <v>1186</v>
      </c>
      <c r="T5409" s="147">
        <v>0</v>
      </c>
      <c r="U5409" s="147" t="s">
        <v>1187</v>
      </c>
      <c r="V5409" s="147" t="s">
        <v>3885</v>
      </c>
    </row>
    <row r="5410" spans="16:22" x14ac:dyDescent="0.25">
      <c r="P5410" s="147" t="s">
        <v>830</v>
      </c>
      <c r="Q5410" s="147">
        <v>203</v>
      </c>
      <c r="R5410" s="147"/>
      <c r="S5410" s="147" t="s">
        <v>1188</v>
      </c>
      <c r="T5410" s="147">
        <v>0</v>
      </c>
      <c r="U5410" s="147" t="s">
        <v>1189</v>
      </c>
      <c r="V5410" s="147" t="s">
        <v>3885</v>
      </c>
    </row>
    <row r="5411" spans="16:22" x14ac:dyDescent="0.25">
      <c r="P5411" s="147" t="s">
        <v>830</v>
      </c>
      <c r="Q5411" s="147">
        <v>203</v>
      </c>
      <c r="R5411" s="147"/>
      <c r="S5411" s="147" t="s">
        <v>1190</v>
      </c>
      <c r="T5411" s="147">
        <v>0</v>
      </c>
      <c r="U5411" s="147" t="s">
        <v>1191</v>
      </c>
      <c r="V5411" s="147" t="s">
        <v>3885</v>
      </c>
    </row>
    <row r="5412" spans="16:22" x14ac:dyDescent="0.25">
      <c r="P5412" s="147" t="s">
        <v>830</v>
      </c>
      <c r="Q5412" s="147">
        <v>203</v>
      </c>
      <c r="R5412" s="147"/>
      <c r="S5412" s="147" t="s">
        <v>2572</v>
      </c>
      <c r="T5412" s="147">
        <v>0</v>
      </c>
      <c r="U5412" s="147" t="s">
        <v>2573</v>
      </c>
      <c r="V5412" s="147" t="s">
        <v>3885</v>
      </c>
    </row>
    <row r="5413" spans="16:22" x14ac:dyDescent="0.25">
      <c r="P5413" s="147" t="s">
        <v>830</v>
      </c>
      <c r="Q5413" s="147">
        <v>203</v>
      </c>
      <c r="R5413" s="147"/>
      <c r="S5413" s="147" t="s">
        <v>1192</v>
      </c>
      <c r="T5413" s="147">
        <v>0</v>
      </c>
      <c r="U5413" s="147" t="s">
        <v>1193</v>
      </c>
      <c r="V5413" s="147" t="s">
        <v>3885</v>
      </c>
    </row>
    <row r="5414" spans="16:22" x14ac:dyDescent="0.25">
      <c r="P5414" s="147" t="s">
        <v>830</v>
      </c>
      <c r="Q5414" s="147">
        <v>203</v>
      </c>
      <c r="R5414" s="147"/>
      <c r="S5414" s="147" t="s">
        <v>1194</v>
      </c>
      <c r="T5414" s="147">
        <v>0</v>
      </c>
      <c r="U5414" s="147" t="s">
        <v>1195</v>
      </c>
      <c r="V5414" s="147" t="s">
        <v>3885</v>
      </c>
    </row>
    <row r="5415" spans="16:22" x14ac:dyDescent="0.25">
      <c r="P5415" s="147" t="s">
        <v>830</v>
      </c>
      <c r="Q5415" s="147">
        <v>203</v>
      </c>
      <c r="R5415" s="147"/>
      <c r="S5415" s="147" t="s">
        <v>1196</v>
      </c>
      <c r="T5415" s="147">
        <v>0</v>
      </c>
      <c r="U5415" s="147" t="s">
        <v>1197</v>
      </c>
      <c r="V5415" s="147" t="s">
        <v>3885</v>
      </c>
    </row>
    <row r="5416" spans="16:22" x14ac:dyDescent="0.25">
      <c r="P5416" s="147" t="s">
        <v>830</v>
      </c>
      <c r="Q5416" s="147">
        <v>203</v>
      </c>
      <c r="R5416" s="147"/>
      <c r="S5416" s="147" t="s">
        <v>1198</v>
      </c>
      <c r="T5416" s="147">
        <v>0</v>
      </c>
      <c r="U5416" s="147" t="s">
        <v>1199</v>
      </c>
      <c r="V5416" s="147" t="s">
        <v>3885</v>
      </c>
    </row>
    <row r="5417" spans="16:22" x14ac:dyDescent="0.25">
      <c r="P5417" s="147" t="s">
        <v>830</v>
      </c>
      <c r="Q5417" s="147">
        <v>203</v>
      </c>
      <c r="R5417" s="147"/>
      <c r="S5417" s="147" t="s">
        <v>1200</v>
      </c>
      <c r="T5417" s="147">
        <v>0</v>
      </c>
      <c r="U5417" s="147" t="s">
        <v>1201</v>
      </c>
      <c r="V5417" s="147" t="s">
        <v>3885</v>
      </c>
    </row>
    <row r="5418" spans="16:22" x14ac:dyDescent="0.25">
      <c r="P5418" s="147" t="s">
        <v>830</v>
      </c>
      <c r="Q5418" s="147">
        <v>203</v>
      </c>
      <c r="R5418" s="147"/>
      <c r="S5418" s="147" t="s">
        <v>1202</v>
      </c>
      <c r="T5418" s="147">
        <v>0</v>
      </c>
      <c r="U5418" s="147" t="s">
        <v>1203</v>
      </c>
      <c r="V5418" s="147" t="s">
        <v>3885</v>
      </c>
    </row>
    <row r="5419" spans="16:22" x14ac:dyDescent="0.25">
      <c r="P5419" s="147" t="s">
        <v>830</v>
      </c>
      <c r="Q5419" s="147">
        <v>203</v>
      </c>
      <c r="R5419" s="147"/>
      <c r="S5419" s="147" t="s">
        <v>1204</v>
      </c>
      <c r="T5419" s="147">
        <v>0</v>
      </c>
      <c r="U5419" s="147" t="s">
        <v>1205</v>
      </c>
      <c r="V5419" s="147" t="s">
        <v>3885</v>
      </c>
    </row>
    <row r="5420" spans="16:22" x14ac:dyDescent="0.25">
      <c r="P5420" s="147" t="s">
        <v>830</v>
      </c>
      <c r="Q5420" s="147">
        <v>203</v>
      </c>
      <c r="R5420" s="147"/>
      <c r="S5420" s="147" t="s">
        <v>1206</v>
      </c>
      <c r="T5420" s="147">
        <v>0</v>
      </c>
      <c r="U5420" s="147" t="s">
        <v>1207</v>
      </c>
      <c r="V5420" s="147" t="s">
        <v>3885</v>
      </c>
    </row>
    <row r="5421" spans="16:22" x14ac:dyDescent="0.25">
      <c r="P5421" s="147" t="s">
        <v>830</v>
      </c>
      <c r="Q5421" s="147">
        <v>203</v>
      </c>
      <c r="R5421" s="147"/>
      <c r="S5421" s="147" t="s">
        <v>1208</v>
      </c>
      <c r="T5421" s="147">
        <v>0</v>
      </c>
      <c r="U5421" s="147" t="s">
        <v>1209</v>
      </c>
      <c r="V5421" s="147" t="s">
        <v>3885</v>
      </c>
    </row>
    <row r="5422" spans="16:22" x14ac:dyDescent="0.25">
      <c r="P5422" s="147" t="s">
        <v>830</v>
      </c>
      <c r="Q5422" s="147">
        <v>203</v>
      </c>
      <c r="R5422" s="147"/>
      <c r="S5422" s="147" t="s">
        <v>3886</v>
      </c>
      <c r="T5422" s="147">
        <v>0</v>
      </c>
      <c r="U5422" s="147" t="s">
        <v>3887</v>
      </c>
      <c r="V5422" s="147" t="s">
        <v>3885</v>
      </c>
    </row>
    <row r="5423" spans="16:22" x14ac:dyDescent="0.25">
      <c r="P5423" s="147" t="s">
        <v>830</v>
      </c>
      <c r="Q5423" s="147">
        <v>203</v>
      </c>
      <c r="R5423" s="147"/>
      <c r="S5423" s="147" t="s">
        <v>1210</v>
      </c>
      <c r="T5423" s="147">
        <v>0</v>
      </c>
      <c r="U5423" s="147" t="s">
        <v>1211</v>
      </c>
      <c r="V5423" s="147" t="s">
        <v>3885</v>
      </c>
    </row>
    <row r="5424" spans="16:22" x14ac:dyDescent="0.25">
      <c r="P5424" s="147" t="s">
        <v>830</v>
      </c>
      <c r="Q5424" s="147">
        <v>203</v>
      </c>
      <c r="R5424" s="147"/>
      <c r="S5424" s="147" t="s">
        <v>1214</v>
      </c>
      <c r="T5424" s="147">
        <v>0</v>
      </c>
      <c r="U5424" s="147" t="s">
        <v>1215</v>
      </c>
      <c r="V5424" s="147" t="s">
        <v>3885</v>
      </c>
    </row>
    <row r="5425" spans="16:22" x14ac:dyDescent="0.25">
      <c r="P5425" s="147" t="s">
        <v>830</v>
      </c>
      <c r="Q5425" s="147">
        <v>203</v>
      </c>
      <c r="R5425" s="147"/>
      <c r="S5425" s="147" t="s">
        <v>1216</v>
      </c>
      <c r="T5425" s="147">
        <v>0</v>
      </c>
      <c r="U5425" s="147" t="s">
        <v>1217</v>
      </c>
      <c r="V5425" s="147" t="s">
        <v>3885</v>
      </c>
    </row>
    <row r="5426" spans="16:22" x14ac:dyDescent="0.25">
      <c r="P5426" s="147" t="s">
        <v>830</v>
      </c>
      <c r="Q5426" s="147">
        <v>203</v>
      </c>
      <c r="R5426" s="147"/>
      <c r="S5426" s="147" t="s">
        <v>1218</v>
      </c>
      <c r="T5426" s="147">
        <v>0</v>
      </c>
      <c r="U5426" s="147" t="s">
        <v>1219</v>
      </c>
      <c r="V5426" s="147" t="s">
        <v>3885</v>
      </c>
    </row>
    <row r="5427" spans="16:22" x14ac:dyDescent="0.25">
      <c r="P5427" s="147" t="s">
        <v>830</v>
      </c>
      <c r="Q5427" s="147">
        <v>203</v>
      </c>
      <c r="R5427" s="147"/>
      <c r="S5427" s="147" t="s">
        <v>3888</v>
      </c>
      <c r="T5427" s="147">
        <v>0</v>
      </c>
      <c r="U5427" s="147" t="s">
        <v>3889</v>
      </c>
      <c r="V5427" s="147" t="s">
        <v>3885</v>
      </c>
    </row>
    <row r="5428" spans="16:22" x14ac:dyDescent="0.25">
      <c r="P5428" s="147" t="s">
        <v>830</v>
      </c>
      <c r="Q5428" s="147">
        <v>203</v>
      </c>
      <c r="R5428" s="147"/>
      <c r="S5428" s="147" t="s">
        <v>3338</v>
      </c>
      <c r="T5428" s="147">
        <v>0</v>
      </c>
      <c r="U5428" s="147" t="s">
        <v>3339</v>
      </c>
      <c r="V5428" s="147" t="s">
        <v>3885</v>
      </c>
    </row>
    <row r="5429" spans="16:22" x14ac:dyDescent="0.25">
      <c r="P5429" s="147" t="s">
        <v>830</v>
      </c>
      <c r="Q5429" s="147">
        <v>203</v>
      </c>
      <c r="R5429" s="147"/>
      <c r="S5429" s="147" t="s">
        <v>2590</v>
      </c>
      <c r="T5429" s="147">
        <v>0</v>
      </c>
      <c r="U5429" s="147" t="s">
        <v>2591</v>
      </c>
      <c r="V5429" s="147" t="s">
        <v>3885</v>
      </c>
    </row>
    <row r="5430" spans="16:22" x14ac:dyDescent="0.25">
      <c r="P5430" s="147" t="s">
        <v>830</v>
      </c>
      <c r="Q5430" s="147">
        <v>203</v>
      </c>
      <c r="R5430" s="147"/>
      <c r="S5430" s="147" t="s">
        <v>1228</v>
      </c>
      <c r="T5430" s="147">
        <v>0</v>
      </c>
      <c r="U5430" s="147" t="s">
        <v>1229</v>
      </c>
      <c r="V5430" s="147" t="s">
        <v>3885</v>
      </c>
    </row>
    <row r="5431" spans="16:22" x14ac:dyDescent="0.25">
      <c r="P5431" s="147" t="s">
        <v>830</v>
      </c>
      <c r="Q5431" s="147">
        <v>203</v>
      </c>
      <c r="R5431" s="147"/>
      <c r="S5431" s="147" t="s">
        <v>1230</v>
      </c>
      <c r="T5431" s="147">
        <v>0</v>
      </c>
      <c r="U5431" s="147" t="s">
        <v>1231</v>
      </c>
      <c r="V5431" s="147" t="s">
        <v>3885</v>
      </c>
    </row>
    <row r="5432" spans="16:22" x14ac:dyDescent="0.25">
      <c r="P5432" s="147" t="s">
        <v>830</v>
      </c>
      <c r="Q5432" s="147">
        <v>203</v>
      </c>
      <c r="R5432" s="147"/>
      <c r="S5432" s="147" t="s">
        <v>1232</v>
      </c>
      <c r="T5432" s="147">
        <v>0</v>
      </c>
      <c r="U5432" s="147" t="s">
        <v>1233</v>
      </c>
      <c r="V5432" s="147" t="s">
        <v>3885</v>
      </c>
    </row>
    <row r="5433" spans="16:22" x14ac:dyDescent="0.25">
      <c r="P5433" s="147" t="s">
        <v>830</v>
      </c>
      <c r="Q5433" s="147">
        <v>203</v>
      </c>
      <c r="R5433" s="147"/>
      <c r="S5433" s="147" t="s">
        <v>3088</v>
      </c>
      <c r="T5433" s="147">
        <v>0</v>
      </c>
      <c r="U5433" s="147" t="s">
        <v>3089</v>
      </c>
      <c r="V5433" s="147" t="s">
        <v>3885</v>
      </c>
    </row>
    <row r="5434" spans="16:22" x14ac:dyDescent="0.25">
      <c r="P5434" s="147" t="s">
        <v>830</v>
      </c>
      <c r="Q5434" s="147">
        <v>203</v>
      </c>
      <c r="R5434" s="147"/>
      <c r="S5434" s="147" t="s">
        <v>3090</v>
      </c>
      <c r="T5434" s="147">
        <v>0</v>
      </c>
      <c r="U5434" s="147" t="s">
        <v>3091</v>
      </c>
      <c r="V5434" s="147" t="s">
        <v>3885</v>
      </c>
    </row>
    <row r="5435" spans="16:22" x14ac:dyDescent="0.25">
      <c r="P5435" s="147" t="s">
        <v>830</v>
      </c>
      <c r="Q5435" s="147">
        <v>203</v>
      </c>
      <c r="R5435" s="147"/>
      <c r="S5435" s="147" t="s">
        <v>3092</v>
      </c>
      <c r="T5435" s="147">
        <v>0</v>
      </c>
      <c r="U5435" s="147" t="s">
        <v>3093</v>
      </c>
      <c r="V5435" s="147" t="s">
        <v>3885</v>
      </c>
    </row>
    <row r="5436" spans="16:22" x14ac:dyDescent="0.25">
      <c r="P5436" s="147" t="s">
        <v>830</v>
      </c>
      <c r="Q5436" s="147">
        <v>203</v>
      </c>
      <c r="R5436" s="147"/>
      <c r="S5436" s="147" t="s">
        <v>3094</v>
      </c>
      <c r="T5436" s="147">
        <v>0</v>
      </c>
      <c r="U5436" s="147" t="s">
        <v>3095</v>
      </c>
      <c r="V5436" s="147" t="s">
        <v>3885</v>
      </c>
    </row>
    <row r="5437" spans="16:22" x14ac:dyDescent="0.25">
      <c r="P5437" s="147" t="s">
        <v>830</v>
      </c>
      <c r="Q5437" s="147">
        <v>203</v>
      </c>
      <c r="R5437" s="147"/>
      <c r="S5437" s="147" t="s">
        <v>3096</v>
      </c>
      <c r="T5437" s="147">
        <v>0</v>
      </c>
      <c r="U5437" s="147" t="s">
        <v>3097</v>
      </c>
      <c r="V5437" s="147" t="s">
        <v>3885</v>
      </c>
    </row>
    <row r="5438" spans="16:22" x14ac:dyDescent="0.25">
      <c r="P5438" s="147" t="s">
        <v>830</v>
      </c>
      <c r="Q5438" s="147">
        <v>203</v>
      </c>
      <c r="R5438" s="147"/>
      <c r="S5438" s="147" t="s">
        <v>3098</v>
      </c>
      <c r="T5438" s="147">
        <v>0</v>
      </c>
      <c r="U5438" s="147" t="s">
        <v>3099</v>
      </c>
      <c r="V5438" s="147" t="s">
        <v>3885</v>
      </c>
    </row>
    <row r="5439" spans="16:22" x14ac:dyDescent="0.25">
      <c r="P5439" s="147" t="s">
        <v>830</v>
      </c>
      <c r="Q5439" s="147">
        <v>203</v>
      </c>
      <c r="R5439" s="147"/>
      <c r="S5439" s="147" t="s">
        <v>3100</v>
      </c>
      <c r="T5439" s="147">
        <v>0</v>
      </c>
      <c r="U5439" s="147" t="s">
        <v>3101</v>
      </c>
      <c r="V5439" s="147" t="s">
        <v>3885</v>
      </c>
    </row>
    <row r="5440" spans="16:22" x14ac:dyDescent="0.25">
      <c r="P5440" s="147" t="s">
        <v>830</v>
      </c>
      <c r="Q5440" s="147">
        <v>203</v>
      </c>
      <c r="R5440" s="147"/>
      <c r="S5440" s="147" t="s">
        <v>3102</v>
      </c>
      <c r="T5440" s="147">
        <v>0</v>
      </c>
      <c r="U5440" s="147" t="s">
        <v>3103</v>
      </c>
      <c r="V5440" s="147" t="s">
        <v>3885</v>
      </c>
    </row>
    <row r="5441" spans="16:22" x14ac:dyDescent="0.25">
      <c r="P5441" s="147" t="s">
        <v>830</v>
      </c>
      <c r="Q5441" s="147">
        <v>203</v>
      </c>
      <c r="R5441" s="147"/>
      <c r="S5441" s="147" t="s">
        <v>3104</v>
      </c>
      <c r="T5441" s="147">
        <v>0</v>
      </c>
      <c r="U5441" s="147" t="s">
        <v>3105</v>
      </c>
      <c r="V5441" s="147" t="s">
        <v>3885</v>
      </c>
    </row>
    <row r="5442" spans="16:22" x14ac:dyDescent="0.25">
      <c r="P5442" s="147" t="s">
        <v>830</v>
      </c>
      <c r="Q5442" s="147">
        <v>203</v>
      </c>
      <c r="R5442" s="147"/>
      <c r="S5442" s="147" t="s">
        <v>3106</v>
      </c>
      <c r="T5442" s="147">
        <v>0</v>
      </c>
      <c r="U5442" s="147" t="s">
        <v>3107</v>
      </c>
      <c r="V5442" s="147" t="s">
        <v>3885</v>
      </c>
    </row>
    <row r="5443" spans="16:22" x14ac:dyDescent="0.25">
      <c r="P5443" s="147" t="s">
        <v>830</v>
      </c>
      <c r="Q5443" s="147">
        <v>203</v>
      </c>
      <c r="R5443" s="147"/>
      <c r="S5443" s="147" t="s">
        <v>3108</v>
      </c>
      <c r="T5443" s="147">
        <v>0</v>
      </c>
      <c r="U5443" s="147" t="s">
        <v>3109</v>
      </c>
      <c r="V5443" s="147" t="s">
        <v>3885</v>
      </c>
    </row>
    <row r="5444" spans="16:22" x14ac:dyDescent="0.25">
      <c r="P5444" s="147" t="s">
        <v>830</v>
      </c>
      <c r="Q5444" s="147">
        <v>203</v>
      </c>
      <c r="R5444" s="147"/>
      <c r="S5444" s="147" t="s">
        <v>3110</v>
      </c>
      <c r="T5444" s="147">
        <v>0</v>
      </c>
      <c r="U5444" s="147" t="s">
        <v>3111</v>
      </c>
      <c r="V5444" s="147" t="s">
        <v>3885</v>
      </c>
    </row>
    <row r="5445" spans="16:22" x14ac:dyDescent="0.25">
      <c r="P5445" s="147" t="s">
        <v>830</v>
      </c>
      <c r="Q5445" s="147">
        <v>203</v>
      </c>
      <c r="R5445" s="147"/>
      <c r="S5445" s="147" t="s">
        <v>3112</v>
      </c>
      <c r="T5445" s="147">
        <v>0</v>
      </c>
      <c r="U5445" s="147" t="s">
        <v>3113</v>
      </c>
      <c r="V5445" s="147" t="s">
        <v>3885</v>
      </c>
    </row>
    <row r="5446" spans="16:22" x14ac:dyDescent="0.25">
      <c r="P5446" s="147" t="s">
        <v>830</v>
      </c>
      <c r="Q5446" s="147">
        <v>203</v>
      </c>
      <c r="R5446" s="147"/>
      <c r="S5446" s="147" t="s">
        <v>3114</v>
      </c>
      <c r="T5446" s="147">
        <v>0</v>
      </c>
      <c r="U5446" s="147" t="s">
        <v>3115</v>
      </c>
      <c r="V5446" s="147" t="s">
        <v>3885</v>
      </c>
    </row>
    <row r="5447" spans="16:22" x14ac:dyDescent="0.25">
      <c r="P5447" s="147" t="s">
        <v>830</v>
      </c>
      <c r="Q5447" s="147">
        <v>203</v>
      </c>
      <c r="R5447" s="147"/>
      <c r="S5447" s="147" t="s">
        <v>3116</v>
      </c>
      <c r="T5447" s="147">
        <v>0</v>
      </c>
      <c r="U5447" s="147" t="s">
        <v>3117</v>
      </c>
      <c r="V5447" s="147" t="s">
        <v>3885</v>
      </c>
    </row>
    <row r="5448" spans="16:22" x14ac:dyDescent="0.25">
      <c r="P5448" s="147" t="s">
        <v>830</v>
      </c>
      <c r="Q5448" s="147">
        <v>203</v>
      </c>
      <c r="R5448" s="147"/>
      <c r="S5448" s="147" t="s">
        <v>3118</v>
      </c>
      <c r="T5448" s="147">
        <v>0</v>
      </c>
      <c r="U5448" s="147" t="s">
        <v>3119</v>
      </c>
      <c r="V5448" s="147" t="s">
        <v>3885</v>
      </c>
    </row>
    <row r="5449" spans="16:22" x14ac:dyDescent="0.25">
      <c r="P5449" s="147" t="s">
        <v>830</v>
      </c>
      <c r="Q5449" s="147">
        <v>203</v>
      </c>
      <c r="R5449" s="147"/>
      <c r="S5449" s="147" t="s">
        <v>3120</v>
      </c>
      <c r="T5449" s="147">
        <v>0</v>
      </c>
      <c r="U5449" s="147" t="s">
        <v>3121</v>
      </c>
      <c r="V5449" s="147" t="s">
        <v>3885</v>
      </c>
    </row>
    <row r="5450" spans="16:22" x14ac:dyDescent="0.25">
      <c r="P5450" s="147" t="s">
        <v>830</v>
      </c>
      <c r="Q5450" s="147">
        <v>203</v>
      </c>
      <c r="R5450" s="147"/>
      <c r="S5450" s="147" t="s">
        <v>3122</v>
      </c>
      <c r="T5450" s="147">
        <v>0</v>
      </c>
      <c r="U5450" s="147" t="s">
        <v>3123</v>
      </c>
      <c r="V5450" s="147" t="s">
        <v>3885</v>
      </c>
    </row>
    <row r="5451" spans="16:22" x14ac:dyDescent="0.25">
      <c r="P5451" s="147" t="s">
        <v>830</v>
      </c>
      <c r="Q5451" s="147">
        <v>203</v>
      </c>
      <c r="R5451" s="147"/>
      <c r="S5451" s="147" t="s">
        <v>3124</v>
      </c>
      <c r="T5451" s="147">
        <v>0</v>
      </c>
      <c r="U5451" s="147" t="s">
        <v>3125</v>
      </c>
      <c r="V5451" s="147" t="s">
        <v>3885</v>
      </c>
    </row>
    <row r="5452" spans="16:22" x14ac:dyDescent="0.25">
      <c r="P5452" s="147" t="s">
        <v>830</v>
      </c>
      <c r="Q5452" s="147">
        <v>203</v>
      </c>
      <c r="R5452" s="147"/>
      <c r="S5452" s="147" t="s">
        <v>3126</v>
      </c>
      <c r="T5452" s="147">
        <v>0</v>
      </c>
      <c r="U5452" s="147" t="s">
        <v>3127</v>
      </c>
      <c r="V5452" s="147" t="s">
        <v>3885</v>
      </c>
    </row>
    <row r="5453" spans="16:22" x14ac:dyDescent="0.25">
      <c r="P5453" s="147" t="s">
        <v>830</v>
      </c>
      <c r="Q5453" s="147">
        <v>203</v>
      </c>
      <c r="R5453" s="147"/>
      <c r="S5453" s="147" t="s">
        <v>3128</v>
      </c>
      <c r="T5453" s="147">
        <v>0</v>
      </c>
      <c r="U5453" s="147" t="s">
        <v>3129</v>
      </c>
      <c r="V5453" s="147" t="s">
        <v>3885</v>
      </c>
    </row>
    <row r="5454" spans="16:22" x14ac:dyDescent="0.25">
      <c r="P5454" s="147" t="s">
        <v>830</v>
      </c>
      <c r="Q5454" s="147">
        <v>203</v>
      </c>
      <c r="R5454" s="147"/>
      <c r="S5454" s="147" t="s">
        <v>3130</v>
      </c>
      <c r="T5454" s="147">
        <v>0</v>
      </c>
      <c r="U5454" s="147" t="s">
        <v>3131</v>
      </c>
      <c r="V5454" s="147" t="s">
        <v>3885</v>
      </c>
    </row>
    <row r="5455" spans="16:22" x14ac:dyDescent="0.25">
      <c r="P5455" s="147" t="s">
        <v>830</v>
      </c>
      <c r="Q5455" s="147">
        <v>203</v>
      </c>
      <c r="R5455" s="147"/>
      <c r="S5455" s="147" t="s">
        <v>1234</v>
      </c>
      <c r="T5455" s="147">
        <v>0</v>
      </c>
      <c r="U5455" s="147" t="s">
        <v>1235</v>
      </c>
      <c r="V5455" s="147" t="s">
        <v>3885</v>
      </c>
    </row>
    <row r="5456" spans="16:22" x14ac:dyDescent="0.25">
      <c r="P5456" s="147" t="s">
        <v>830</v>
      </c>
      <c r="Q5456" s="147">
        <v>203</v>
      </c>
      <c r="R5456" s="147"/>
      <c r="S5456" s="147" t="s">
        <v>1236</v>
      </c>
      <c r="T5456" s="147">
        <v>0</v>
      </c>
      <c r="U5456" s="147" t="s">
        <v>1237</v>
      </c>
      <c r="V5456" s="147" t="s">
        <v>3885</v>
      </c>
    </row>
    <row r="5457" spans="16:22" x14ac:dyDescent="0.25">
      <c r="P5457" s="147" t="s">
        <v>830</v>
      </c>
      <c r="Q5457" s="147">
        <v>203</v>
      </c>
      <c r="R5457" s="147"/>
      <c r="S5457" s="147" t="s">
        <v>1238</v>
      </c>
      <c r="T5457" s="147">
        <v>0</v>
      </c>
      <c r="U5457" s="147" t="s">
        <v>1239</v>
      </c>
      <c r="V5457" s="147" t="s">
        <v>3885</v>
      </c>
    </row>
    <row r="5458" spans="16:22" x14ac:dyDescent="0.25">
      <c r="P5458" s="147" t="s">
        <v>830</v>
      </c>
      <c r="Q5458" s="147">
        <v>203</v>
      </c>
      <c r="R5458" s="147"/>
      <c r="S5458" s="147" t="s">
        <v>1240</v>
      </c>
      <c r="T5458" s="147">
        <v>0</v>
      </c>
      <c r="U5458" s="147" t="s">
        <v>1241</v>
      </c>
      <c r="V5458" s="147" t="s">
        <v>3885</v>
      </c>
    </row>
    <row r="5459" spans="16:22" x14ac:dyDescent="0.25">
      <c r="P5459" s="147" t="s">
        <v>830</v>
      </c>
      <c r="Q5459" s="147">
        <v>203</v>
      </c>
      <c r="R5459" s="147"/>
      <c r="S5459" s="147" t="s">
        <v>1242</v>
      </c>
      <c r="T5459" s="147">
        <v>0</v>
      </c>
      <c r="U5459" s="147" t="s">
        <v>1243</v>
      </c>
      <c r="V5459" s="147" t="s">
        <v>3885</v>
      </c>
    </row>
    <row r="5460" spans="16:22" x14ac:dyDescent="0.25">
      <c r="P5460" s="147" t="s">
        <v>830</v>
      </c>
      <c r="Q5460" s="147">
        <v>203</v>
      </c>
      <c r="R5460" s="147"/>
      <c r="S5460" s="147" t="s">
        <v>1244</v>
      </c>
      <c r="T5460" s="147">
        <v>0</v>
      </c>
      <c r="U5460" s="147" t="s">
        <v>1245</v>
      </c>
      <c r="V5460" s="147" t="s">
        <v>3885</v>
      </c>
    </row>
    <row r="5461" spans="16:22" x14ac:dyDescent="0.25">
      <c r="P5461" s="147" t="s">
        <v>830</v>
      </c>
      <c r="Q5461" s="147">
        <v>203</v>
      </c>
      <c r="R5461" s="147"/>
      <c r="S5461" s="147" t="s">
        <v>1246</v>
      </c>
      <c r="T5461" s="147">
        <v>0</v>
      </c>
      <c r="U5461" s="147" t="s">
        <v>1247</v>
      </c>
      <c r="V5461" s="147" t="s">
        <v>3885</v>
      </c>
    </row>
    <row r="5462" spans="16:22" x14ac:dyDescent="0.25">
      <c r="P5462" s="147" t="s">
        <v>830</v>
      </c>
      <c r="Q5462" s="147">
        <v>203</v>
      </c>
      <c r="R5462" s="147"/>
      <c r="S5462" s="147" t="s">
        <v>2315</v>
      </c>
      <c r="T5462" s="147">
        <v>0</v>
      </c>
      <c r="U5462" s="147" t="s">
        <v>2316</v>
      </c>
      <c r="V5462" s="147" t="s">
        <v>3885</v>
      </c>
    </row>
    <row r="5463" spans="16:22" x14ac:dyDescent="0.25">
      <c r="P5463" s="147" t="s">
        <v>830</v>
      </c>
      <c r="Q5463" s="147">
        <v>203</v>
      </c>
      <c r="R5463" s="147"/>
      <c r="S5463" s="147" t="s">
        <v>2317</v>
      </c>
      <c r="T5463" s="147">
        <v>0</v>
      </c>
      <c r="U5463" s="147" t="s">
        <v>2318</v>
      </c>
      <c r="V5463" s="147" t="s">
        <v>3885</v>
      </c>
    </row>
    <row r="5464" spans="16:22" x14ac:dyDescent="0.25">
      <c r="P5464" s="147" t="s">
        <v>830</v>
      </c>
      <c r="Q5464" s="147">
        <v>203</v>
      </c>
      <c r="R5464" s="147"/>
      <c r="S5464" s="147" t="s">
        <v>2319</v>
      </c>
      <c r="T5464" s="147">
        <v>0</v>
      </c>
      <c r="U5464" s="147" t="s">
        <v>2320</v>
      </c>
      <c r="V5464" s="147" t="s">
        <v>3885</v>
      </c>
    </row>
    <row r="5465" spans="16:22" x14ac:dyDescent="0.25">
      <c r="P5465" s="147" t="s">
        <v>830</v>
      </c>
      <c r="Q5465" s="147">
        <v>203</v>
      </c>
      <c r="R5465" s="147"/>
      <c r="S5465" s="147" t="s">
        <v>1248</v>
      </c>
      <c r="T5465" s="147">
        <v>0</v>
      </c>
      <c r="U5465" s="147" t="s">
        <v>1249</v>
      </c>
      <c r="V5465" s="147" t="s">
        <v>3885</v>
      </c>
    </row>
    <row r="5466" spans="16:22" x14ac:dyDescent="0.25">
      <c r="P5466" s="147" t="s">
        <v>830</v>
      </c>
      <c r="Q5466" s="147">
        <v>203</v>
      </c>
      <c r="R5466" s="147"/>
      <c r="S5466" s="147" t="s">
        <v>1250</v>
      </c>
      <c r="T5466" s="147">
        <v>0</v>
      </c>
      <c r="U5466" s="147" t="s">
        <v>1251</v>
      </c>
      <c r="V5466" s="147" t="s">
        <v>3885</v>
      </c>
    </row>
    <row r="5467" spans="16:22" x14ac:dyDescent="0.25">
      <c r="P5467" s="147" t="s">
        <v>830</v>
      </c>
      <c r="Q5467" s="147">
        <v>203</v>
      </c>
      <c r="R5467" s="147"/>
      <c r="S5467" s="147" t="s">
        <v>1252</v>
      </c>
      <c r="T5467" s="147">
        <v>0</v>
      </c>
      <c r="U5467" s="147" t="s">
        <v>1253</v>
      </c>
      <c r="V5467" s="147" t="s">
        <v>3885</v>
      </c>
    </row>
    <row r="5468" spans="16:22" x14ac:dyDescent="0.25">
      <c r="P5468" s="147" t="s">
        <v>830</v>
      </c>
      <c r="Q5468" s="147">
        <v>203</v>
      </c>
      <c r="R5468" s="147"/>
      <c r="S5468" s="147" t="s">
        <v>1254</v>
      </c>
      <c r="T5468" s="147">
        <v>0</v>
      </c>
      <c r="U5468" s="147" t="s">
        <v>1255</v>
      </c>
      <c r="V5468" s="147" t="s">
        <v>3885</v>
      </c>
    </row>
    <row r="5469" spans="16:22" x14ac:dyDescent="0.25">
      <c r="P5469" s="147" t="s">
        <v>830</v>
      </c>
      <c r="Q5469" s="147">
        <v>203</v>
      </c>
      <c r="R5469" s="147"/>
      <c r="S5469" s="147" t="s">
        <v>1258</v>
      </c>
      <c r="T5469" s="147">
        <v>0</v>
      </c>
      <c r="U5469" s="147" t="s">
        <v>1259</v>
      </c>
      <c r="V5469" s="147" t="s">
        <v>3885</v>
      </c>
    </row>
    <row r="5470" spans="16:22" x14ac:dyDescent="0.25">
      <c r="P5470" s="147" t="s">
        <v>830</v>
      </c>
      <c r="Q5470" s="147">
        <v>203</v>
      </c>
      <c r="R5470" s="147"/>
      <c r="S5470" s="147" t="s">
        <v>1264</v>
      </c>
      <c r="T5470" s="147">
        <v>0</v>
      </c>
      <c r="U5470" s="147" t="s">
        <v>1265</v>
      </c>
      <c r="V5470" s="147" t="s">
        <v>3885</v>
      </c>
    </row>
    <row r="5471" spans="16:22" x14ac:dyDescent="0.25">
      <c r="P5471" s="147" t="s">
        <v>830</v>
      </c>
      <c r="Q5471" s="147">
        <v>203</v>
      </c>
      <c r="R5471" s="147"/>
      <c r="S5471" s="147" t="s">
        <v>1266</v>
      </c>
      <c r="T5471" s="147">
        <v>0</v>
      </c>
      <c r="U5471" s="147" t="s">
        <v>1267</v>
      </c>
      <c r="V5471" s="147" t="s">
        <v>3885</v>
      </c>
    </row>
    <row r="5472" spans="16:22" x14ac:dyDescent="0.25">
      <c r="P5472" s="147" t="s">
        <v>830</v>
      </c>
      <c r="Q5472" s="147">
        <v>203</v>
      </c>
      <c r="R5472" s="147"/>
      <c r="S5472" s="147" t="s">
        <v>1268</v>
      </c>
      <c r="T5472" s="147">
        <v>0</v>
      </c>
      <c r="U5472" s="147" t="s">
        <v>1269</v>
      </c>
      <c r="V5472" s="147" t="s">
        <v>3885</v>
      </c>
    </row>
    <row r="5473" spans="16:22" x14ac:dyDescent="0.25">
      <c r="P5473" s="147" t="s">
        <v>830</v>
      </c>
      <c r="Q5473" s="147">
        <v>203</v>
      </c>
      <c r="R5473" s="147"/>
      <c r="S5473" s="147" t="s">
        <v>1270</v>
      </c>
      <c r="T5473" s="147">
        <v>0</v>
      </c>
      <c r="U5473" s="147" t="s">
        <v>1271</v>
      </c>
      <c r="V5473" s="147" t="s">
        <v>3885</v>
      </c>
    </row>
    <row r="5474" spans="16:22" x14ac:dyDescent="0.25">
      <c r="P5474" s="147" t="s">
        <v>830</v>
      </c>
      <c r="Q5474" s="147">
        <v>203</v>
      </c>
      <c r="R5474" s="147"/>
      <c r="S5474" s="147" t="s">
        <v>3449</v>
      </c>
      <c r="T5474" s="147">
        <v>0</v>
      </c>
      <c r="U5474" s="147" t="s">
        <v>3450</v>
      </c>
      <c r="V5474" s="147" t="s">
        <v>3885</v>
      </c>
    </row>
    <row r="5475" spans="16:22" x14ac:dyDescent="0.25">
      <c r="P5475" s="147" t="s">
        <v>830</v>
      </c>
      <c r="Q5475" s="147">
        <v>203</v>
      </c>
      <c r="R5475" s="147"/>
      <c r="S5475" s="147" t="s">
        <v>1274</v>
      </c>
      <c r="T5475" s="147">
        <v>0</v>
      </c>
      <c r="U5475" s="147" t="s">
        <v>1275</v>
      </c>
      <c r="V5475" s="147" t="s">
        <v>3885</v>
      </c>
    </row>
    <row r="5476" spans="16:22" x14ac:dyDescent="0.25">
      <c r="P5476" s="147" t="s">
        <v>830</v>
      </c>
      <c r="Q5476" s="147">
        <v>203</v>
      </c>
      <c r="R5476" s="147"/>
      <c r="S5476" s="147" t="s">
        <v>1276</v>
      </c>
      <c r="T5476" s="147">
        <v>0</v>
      </c>
      <c r="U5476" s="147" t="s">
        <v>1277</v>
      </c>
      <c r="V5476" s="147" t="s">
        <v>3885</v>
      </c>
    </row>
    <row r="5477" spans="16:22" x14ac:dyDescent="0.25">
      <c r="P5477" s="147" t="s">
        <v>830</v>
      </c>
      <c r="Q5477" s="147">
        <v>203</v>
      </c>
      <c r="R5477" s="147"/>
      <c r="S5477" s="147" t="s">
        <v>1278</v>
      </c>
      <c r="T5477" s="147">
        <v>0</v>
      </c>
      <c r="U5477" s="147" t="s">
        <v>1279</v>
      </c>
      <c r="V5477" s="147" t="s">
        <v>3885</v>
      </c>
    </row>
    <row r="5478" spans="16:22" x14ac:dyDescent="0.25">
      <c r="P5478" s="147" t="s">
        <v>830</v>
      </c>
      <c r="Q5478" s="147">
        <v>203</v>
      </c>
      <c r="R5478" s="147"/>
      <c r="S5478" s="147" t="s">
        <v>3665</v>
      </c>
      <c r="T5478" s="147">
        <v>0</v>
      </c>
      <c r="U5478" s="147" t="s">
        <v>3666</v>
      </c>
      <c r="V5478" s="147" t="s">
        <v>3885</v>
      </c>
    </row>
    <row r="5479" spans="16:22" x14ac:dyDescent="0.25">
      <c r="P5479" s="147" t="s">
        <v>830</v>
      </c>
      <c r="Q5479" s="147">
        <v>203</v>
      </c>
      <c r="R5479" s="147"/>
      <c r="S5479" s="147" t="s">
        <v>3451</v>
      </c>
      <c r="T5479" s="147">
        <v>0</v>
      </c>
      <c r="U5479" s="147" t="s">
        <v>3452</v>
      </c>
      <c r="V5479" s="147" t="s">
        <v>3885</v>
      </c>
    </row>
    <row r="5480" spans="16:22" x14ac:dyDescent="0.25">
      <c r="P5480" s="147" t="s">
        <v>830</v>
      </c>
      <c r="Q5480" s="147">
        <v>203</v>
      </c>
      <c r="R5480" s="147"/>
      <c r="S5480" s="147" t="s">
        <v>3453</v>
      </c>
      <c r="T5480" s="147">
        <v>0</v>
      </c>
      <c r="U5480" s="147" t="s">
        <v>3454</v>
      </c>
      <c r="V5480" s="147" t="s">
        <v>3885</v>
      </c>
    </row>
    <row r="5481" spans="16:22" x14ac:dyDescent="0.25">
      <c r="P5481" s="147" t="s">
        <v>830</v>
      </c>
      <c r="Q5481" s="147">
        <v>203</v>
      </c>
      <c r="R5481" s="147"/>
      <c r="S5481" s="147" t="s">
        <v>1280</v>
      </c>
      <c r="T5481" s="147">
        <v>0</v>
      </c>
      <c r="U5481" s="147" t="s">
        <v>1281</v>
      </c>
      <c r="V5481" s="147" t="s">
        <v>3885</v>
      </c>
    </row>
    <row r="5482" spans="16:22" x14ac:dyDescent="0.25">
      <c r="P5482" s="147" t="s">
        <v>830</v>
      </c>
      <c r="Q5482" s="147">
        <v>203</v>
      </c>
      <c r="R5482" s="147"/>
      <c r="S5482" s="147" t="s">
        <v>2594</v>
      </c>
      <c r="T5482" s="147">
        <v>0</v>
      </c>
      <c r="U5482" s="147" t="s">
        <v>2595</v>
      </c>
      <c r="V5482" s="147" t="s">
        <v>3885</v>
      </c>
    </row>
    <row r="5483" spans="16:22" x14ac:dyDescent="0.25">
      <c r="P5483" s="147" t="s">
        <v>830</v>
      </c>
      <c r="Q5483" s="147">
        <v>203</v>
      </c>
      <c r="R5483" s="147"/>
      <c r="S5483" s="147" t="s">
        <v>1284</v>
      </c>
      <c r="T5483" s="147">
        <v>0</v>
      </c>
      <c r="U5483" s="147" t="s">
        <v>1285</v>
      </c>
      <c r="V5483" s="147" t="s">
        <v>3885</v>
      </c>
    </row>
    <row r="5484" spans="16:22" x14ac:dyDescent="0.25">
      <c r="P5484" s="147" t="s">
        <v>830</v>
      </c>
      <c r="Q5484" s="147">
        <v>203</v>
      </c>
      <c r="R5484" s="147"/>
      <c r="S5484" s="147" t="s">
        <v>2596</v>
      </c>
      <c r="T5484" s="147">
        <v>0</v>
      </c>
      <c r="U5484" s="147" t="s">
        <v>2597</v>
      </c>
      <c r="V5484" s="147" t="s">
        <v>3885</v>
      </c>
    </row>
    <row r="5485" spans="16:22" x14ac:dyDescent="0.25">
      <c r="P5485" s="147" t="s">
        <v>830</v>
      </c>
      <c r="Q5485" s="147">
        <v>203</v>
      </c>
      <c r="R5485" s="147"/>
      <c r="S5485" s="147" t="s">
        <v>1286</v>
      </c>
      <c r="T5485" s="147">
        <v>0</v>
      </c>
      <c r="U5485" s="147" t="s">
        <v>1287</v>
      </c>
      <c r="V5485" s="147" t="s">
        <v>3885</v>
      </c>
    </row>
    <row r="5486" spans="16:22" x14ac:dyDescent="0.25">
      <c r="P5486" s="147" t="s">
        <v>830</v>
      </c>
      <c r="Q5486" s="147">
        <v>203</v>
      </c>
      <c r="R5486" s="147"/>
      <c r="S5486" s="147" t="s">
        <v>1290</v>
      </c>
      <c r="T5486" s="147">
        <v>0</v>
      </c>
      <c r="U5486" s="147" t="s">
        <v>1291</v>
      </c>
      <c r="V5486" s="147" t="s">
        <v>3885</v>
      </c>
    </row>
    <row r="5487" spans="16:22" x14ac:dyDescent="0.25">
      <c r="P5487" s="147" t="s">
        <v>830</v>
      </c>
      <c r="Q5487" s="147">
        <v>203</v>
      </c>
      <c r="R5487" s="147"/>
      <c r="S5487" s="147" t="s">
        <v>1292</v>
      </c>
      <c r="T5487" s="147">
        <v>0</v>
      </c>
      <c r="U5487" s="147" t="s">
        <v>1293</v>
      </c>
      <c r="V5487" s="147" t="s">
        <v>3885</v>
      </c>
    </row>
    <row r="5488" spans="16:22" x14ac:dyDescent="0.25">
      <c r="P5488" s="147" t="s">
        <v>830</v>
      </c>
      <c r="Q5488" s="147">
        <v>203</v>
      </c>
      <c r="R5488" s="147"/>
      <c r="S5488" s="147" t="s">
        <v>1294</v>
      </c>
      <c r="T5488" s="147">
        <v>0</v>
      </c>
      <c r="U5488" s="147" t="s">
        <v>1295</v>
      </c>
      <c r="V5488" s="147" t="s">
        <v>3885</v>
      </c>
    </row>
    <row r="5489" spans="16:22" x14ac:dyDescent="0.25">
      <c r="P5489" s="147" t="s">
        <v>830</v>
      </c>
      <c r="Q5489" s="147">
        <v>203</v>
      </c>
      <c r="R5489" s="147"/>
      <c r="S5489" s="147" t="s">
        <v>1296</v>
      </c>
      <c r="T5489" s="147">
        <v>0</v>
      </c>
      <c r="U5489" s="147" t="s">
        <v>1297</v>
      </c>
      <c r="V5489" s="147" t="s">
        <v>3885</v>
      </c>
    </row>
    <row r="5490" spans="16:22" x14ac:dyDescent="0.25">
      <c r="P5490" s="147" t="s">
        <v>830</v>
      </c>
      <c r="Q5490" s="147">
        <v>203</v>
      </c>
      <c r="R5490" s="147"/>
      <c r="S5490" s="147" t="s">
        <v>1298</v>
      </c>
      <c r="T5490" s="147">
        <v>0</v>
      </c>
      <c r="U5490" s="147" t="s">
        <v>1299</v>
      </c>
      <c r="V5490" s="147" t="s">
        <v>3885</v>
      </c>
    </row>
    <row r="5491" spans="16:22" x14ac:dyDescent="0.25">
      <c r="P5491" s="147" t="s">
        <v>830</v>
      </c>
      <c r="Q5491" s="147">
        <v>203</v>
      </c>
      <c r="R5491" s="147"/>
      <c r="S5491" s="147" t="s">
        <v>1300</v>
      </c>
      <c r="T5491" s="147">
        <v>0</v>
      </c>
      <c r="U5491" s="147" t="s">
        <v>1301</v>
      </c>
      <c r="V5491" s="147" t="s">
        <v>3885</v>
      </c>
    </row>
    <row r="5492" spans="16:22" x14ac:dyDescent="0.25">
      <c r="P5492" s="147" t="s">
        <v>830</v>
      </c>
      <c r="Q5492" s="147">
        <v>203</v>
      </c>
      <c r="R5492" s="147"/>
      <c r="S5492" s="147" t="s">
        <v>1302</v>
      </c>
      <c r="T5492" s="147">
        <v>0</v>
      </c>
      <c r="U5492" s="147" t="s">
        <v>1303</v>
      </c>
      <c r="V5492" s="147" t="s">
        <v>3885</v>
      </c>
    </row>
    <row r="5493" spans="16:22" x14ac:dyDescent="0.25">
      <c r="P5493" s="147" t="s">
        <v>830</v>
      </c>
      <c r="Q5493" s="147">
        <v>203</v>
      </c>
      <c r="R5493" s="147"/>
      <c r="S5493" s="147" t="s">
        <v>1304</v>
      </c>
      <c r="T5493" s="147">
        <v>0</v>
      </c>
      <c r="U5493" s="147" t="s">
        <v>1305</v>
      </c>
      <c r="V5493" s="147" t="s">
        <v>3885</v>
      </c>
    </row>
    <row r="5494" spans="16:22" x14ac:dyDescent="0.25">
      <c r="P5494" s="147" t="s">
        <v>830</v>
      </c>
      <c r="Q5494" s="147">
        <v>203</v>
      </c>
      <c r="R5494" s="147"/>
      <c r="S5494" s="147" t="s">
        <v>1306</v>
      </c>
      <c r="T5494" s="147">
        <v>0</v>
      </c>
      <c r="U5494" s="147" t="s">
        <v>1307</v>
      </c>
      <c r="V5494" s="147" t="s">
        <v>3885</v>
      </c>
    </row>
    <row r="5495" spans="16:22" x14ac:dyDescent="0.25">
      <c r="P5495" s="147" t="s">
        <v>830</v>
      </c>
      <c r="Q5495" s="147">
        <v>203</v>
      </c>
      <c r="R5495" s="147"/>
      <c r="S5495" s="147" t="s">
        <v>1308</v>
      </c>
      <c r="T5495" s="147">
        <v>0</v>
      </c>
      <c r="U5495" s="147" t="s">
        <v>1309</v>
      </c>
      <c r="V5495" s="147" t="s">
        <v>3885</v>
      </c>
    </row>
    <row r="5496" spans="16:22" x14ac:dyDescent="0.25">
      <c r="P5496" s="147" t="s">
        <v>830</v>
      </c>
      <c r="Q5496" s="147">
        <v>203</v>
      </c>
      <c r="R5496" s="147"/>
      <c r="S5496" s="147" t="s">
        <v>1310</v>
      </c>
      <c r="T5496" s="147">
        <v>0</v>
      </c>
      <c r="U5496" s="147" t="s">
        <v>1311</v>
      </c>
      <c r="V5496" s="147" t="s">
        <v>3885</v>
      </c>
    </row>
    <row r="5497" spans="16:22" x14ac:dyDescent="0.25">
      <c r="P5497" s="147" t="s">
        <v>830</v>
      </c>
      <c r="Q5497" s="147">
        <v>203</v>
      </c>
      <c r="R5497" s="147"/>
      <c r="S5497" s="147" t="s">
        <v>1312</v>
      </c>
      <c r="T5497" s="147">
        <v>0</v>
      </c>
      <c r="U5497" s="147" t="s">
        <v>1313</v>
      </c>
      <c r="V5497" s="147" t="s">
        <v>3885</v>
      </c>
    </row>
    <row r="5498" spans="16:22" x14ac:dyDescent="0.25">
      <c r="P5498" s="147" t="s">
        <v>830</v>
      </c>
      <c r="Q5498" s="147">
        <v>203</v>
      </c>
      <c r="R5498" s="147"/>
      <c r="S5498" s="147" t="s">
        <v>1314</v>
      </c>
      <c r="T5498" s="147">
        <v>0</v>
      </c>
      <c r="U5498" s="147" t="s">
        <v>1315</v>
      </c>
      <c r="V5498" s="147" t="s">
        <v>3885</v>
      </c>
    </row>
    <row r="5499" spans="16:22" x14ac:dyDescent="0.25">
      <c r="P5499" s="147" t="s">
        <v>830</v>
      </c>
      <c r="Q5499" s="147">
        <v>203</v>
      </c>
      <c r="R5499" s="147"/>
      <c r="S5499" s="147" t="s">
        <v>1316</v>
      </c>
      <c r="T5499" s="147">
        <v>0</v>
      </c>
      <c r="U5499" s="147" t="s">
        <v>1317</v>
      </c>
      <c r="V5499" s="147" t="s">
        <v>3885</v>
      </c>
    </row>
    <row r="5500" spans="16:22" x14ac:dyDescent="0.25">
      <c r="P5500" s="147" t="s">
        <v>830</v>
      </c>
      <c r="Q5500" s="147">
        <v>203</v>
      </c>
      <c r="R5500" s="147"/>
      <c r="S5500" s="147" t="s">
        <v>1318</v>
      </c>
      <c r="T5500" s="147">
        <v>0</v>
      </c>
      <c r="U5500" s="147" t="s">
        <v>1319</v>
      </c>
      <c r="V5500" s="147" t="s">
        <v>3885</v>
      </c>
    </row>
    <row r="5501" spans="16:22" x14ac:dyDescent="0.25">
      <c r="P5501" s="147" t="s">
        <v>830</v>
      </c>
      <c r="Q5501" s="147">
        <v>203</v>
      </c>
      <c r="R5501" s="147"/>
      <c r="S5501" s="147" t="s">
        <v>1320</v>
      </c>
      <c r="T5501" s="147">
        <v>0</v>
      </c>
      <c r="U5501" s="147" t="s">
        <v>1321</v>
      </c>
      <c r="V5501" s="147" t="s">
        <v>3885</v>
      </c>
    </row>
    <row r="5502" spans="16:22" x14ac:dyDescent="0.25">
      <c r="P5502" s="147" t="s">
        <v>830</v>
      </c>
      <c r="Q5502" s="147">
        <v>203</v>
      </c>
      <c r="R5502" s="147"/>
      <c r="S5502" s="147" t="s">
        <v>1322</v>
      </c>
      <c r="T5502" s="147">
        <v>0</v>
      </c>
      <c r="U5502" s="147" t="s">
        <v>1323</v>
      </c>
      <c r="V5502" s="147" t="s">
        <v>3885</v>
      </c>
    </row>
    <row r="5503" spans="16:22" x14ac:dyDescent="0.25">
      <c r="P5503" s="147" t="s">
        <v>830</v>
      </c>
      <c r="Q5503" s="147">
        <v>203</v>
      </c>
      <c r="R5503" s="147"/>
      <c r="S5503" s="147" t="s">
        <v>1324</v>
      </c>
      <c r="T5503" s="147">
        <v>0</v>
      </c>
      <c r="U5503" s="147" t="s">
        <v>1325</v>
      </c>
      <c r="V5503" s="147" t="s">
        <v>3885</v>
      </c>
    </row>
    <row r="5504" spans="16:22" x14ac:dyDescent="0.25">
      <c r="P5504" s="147" t="s">
        <v>830</v>
      </c>
      <c r="Q5504" s="147">
        <v>203</v>
      </c>
      <c r="R5504" s="147"/>
      <c r="S5504" s="147" t="s">
        <v>1326</v>
      </c>
      <c r="T5504" s="147">
        <v>0</v>
      </c>
      <c r="U5504" s="147" t="s">
        <v>1327</v>
      </c>
      <c r="V5504" s="147" t="s">
        <v>3885</v>
      </c>
    </row>
    <row r="5505" spans="16:22" x14ac:dyDescent="0.25">
      <c r="P5505" s="147" t="s">
        <v>830</v>
      </c>
      <c r="Q5505" s="147">
        <v>203</v>
      </c>
      <c r="R5505" s="147"/>
      <c r="S5505" s="147" t="s">
        <v>1328</v>
      </c>
      <c r="T5505" s="147">
        <v>0</v>
      </c>
      <c r="U5505" s="147" t="s">
        <v>1329</v>
      </c>
      <c r="V5505" s="147" t="s">
        <v>3885</v>
      </c>
    </row>
    <row r="5506" spans="16:22" x14ac:dyDescent="0.25">
      <c r="P5506" s="147" t="s">
        <v>830</v>
      </c>
      <c r="Q5506" s="147">
        <v>203</v>
      </c>
      <c r="R5506" s="147"/>
      <c r="S5506" s="147" t="s">
        <v>1330</v>
      </c>
      <c r="T5506" s="147">
        <v>0</v>
      </c>
      <c r="U5506" s="147" t="s">
        <v>1331</v>
      </c>
      <c r="V5506" s="147" t="s">
        <v>3885</v>
      </c>
    </row>
    <row r="5507" spans="16:22" x14ac:dyDescent="0.25">
      <c r="P5507" s="147" t="s">
        <v>830</v>
      </c>
      <c r="Q5507" s="147">
        <v>203</v>
      </c>
      <c r="R5507" s="147"/>
      <c r="S5507" s="147" t="s">
        <v>1332</v>
      </c>
      <c r="T5507" s="147">
        <v>0</v>
      </c>
      <c r="U5507" s="147" t="s">
        <v>1333</v>
      </c>
      <c r="V5507" s="147" t="s">
        <v>3885</v>
      </c>
    </row>
    <row r="5508" spans="16:22" x14ac:dyDescent="0.25">
      <c r="P5508" s="147" t="s">
        <v>830</v>
      </c>
      <c r="Q5508" s="147">
        <v>203</v>
      </c>
      <c r="R5508" s="147"/>
      <c r="S5508" s="147" t="s">
        <v>1334</v>
      </c>
      <c r="T5508" s="147">
        <v>0</v>
      </c>
      <c r="U5508" s="147" t="s">
        <v>1335</v>
      </c>
      <c r="V5508" s="147" t="s">
        <v>3885</v>
      </c>
    </row>
    <row r="5509" spans="16:22" x14ac:dyDescent="0.25">
      <c r="P5509" s="147" t="s">
        <v>830</v>
      </c>
      <c r="Q5509" s="147">
        <v>203</v>
      </c>
      <c r="R5509" s="147"/>
      <c r="S5509" s="147" t="s">
        <v>1336</v>
      </c>
      <c r="T5509" s="147">
        <v>0</v>
      </c>
      <c r="U5509" s="147" t="s">
        <v>1337</v>
      </c>
      <c r="V5509" s="147" t="s">
        <v>3885</v>
      </c>
    </row>
    <row r="5510" spans="16:22" x14ac:dyDescent="0.25">
      <c r="P5510" s="147" t="s">
        <v>830</v>
      </c>
      <c r="Q5510" s="147">
        <v>203</v>
      </c>
      <c r="R5510" s="147"/>
      <c r="S5510" s="147" t="s">
        <v>1338</v>
      </c>
      <c r="T5510" s="147">
        <v>0</v>
      </c>
      <c r="U5510" s="147" t="s">
        <v>1339</v>
      </c>
      <c r="V5510" s="147" t="s">
        <v>3885</v>
      </c>
    </row>
    <row r="5511" spans="16:22" x14ac:dyDescent="0.25">
      <c r="P5511" s="147" t="s">
        <v>830</v>
      </c>
      <c r="Q5511" s="147">
        <v>203</v>
      </c>
      <c r="R5511" s="147"/>
      <c r="S5511" s="147" t="s">
        <v>1340</v>
      </c>
      <c r="T5511" s="147">
        <v>0</v>
      </c>
      <c r="U5511" s="147" t="s">
        <v>1341</v>
      </c>
      <c r="V5511" s="147" t="s">
        <v>3885</v>
      </c>
    </row>
    <row r="5512" spans="16:22" x14ac:dyDescent="0.25">
      <c r="P5512" s="147" t="s">
        <v>830</v>
      </c>
      <c r="Q5512" s="147">
        <v>203</v>
      </c>
      <c r="R5512" s="147"/>
      <c r="S5512" s="147" t="s">
        <v>1342</v>
      </c>
      <c r="T5512" s="147">
        <v>0</v>
      </c>
      <c r="U5512" s="147" t="s">
        <v>1343</v>
      </c>
      <c r="V5512" s="147" t="s">
        <v>3885</v>
      </c>
    </row>
    <row r="5513" spans="16:22" x14ac:dyDescent="0.25">
      <c r="P5513" s="147" t="s">
        <v>830</v>
      </c>
      <c r="Q5513" s="147">
        <v>203</v>
      </c>
      <c r="R5513" s="147"/>
      <c r="S5513" s="147" t="s">
        <v>1344</v>
      </c>
      <c r="T5513" s="147">
        <v>0</v>
      </c>
      <c r="U5513" s="147" t="s">
        <v>1345</v>
      </c>
      <c r="V5513" s="147" t="s">
        <v>3885</v>
      </c>
    </row>
    <row r="5514" spans="16:22" x14ac:dyDescent="0.25">
      <c r="P5514" s="147" t="s">
        <v>830</v>
      </c>
      <c r="Q5514" s="147">
        <v>203</v>
      </c>
      <c r="R5514" s="147"/>
      <c r="S5514" s="147" t="s">
        <v>1346</v>
      </c>
      <c r="T5514" s="147">
        <v>0</v>
      </c>
      <c r="U5514" s="147" t="s">
        <v>1347</v>
      </c>
      <c r="V5514" s="147" t="s">
        <v>3885</v>
      </c>
    </row>
    <row r="5515" spans="16:22" x14ac:dyDescent="0.25">
      <c r="P5515" s="147" t="s">
        <v>830</v>
      </c>
      <c r="Q5515" s="147">
        <v>203</v>
      </c>
      <c r="R5515" s="147"/>
      <c r="S5515" s="147" t="s">
        <v>1348</v>
      </c>
      <c r="T5515" s="147">
        <v>0</v>
      </c>
      <c r="U5515" s="147" t="s">
        <v>1349</v>
      </c>
      <c r="V5515" s="147" t="s">
        <v>3885</v>
      </c>
    </row>
    <row r="5516" spans="16:22" x14ac:dyDescent="0.25">
      <c r="P5516" s="147" t="s">
        <v>830</v>
      </c>
      <c r="Q5516" s="147">
        <v>203</v>
      </c>
      <c r="R5516" s="147"/>
      <c r="S5516" s="147" t="s">
        <v>1350</v>
      </c>
      <c r="T5516" s="147">
        <v>0</v>
      </c>
      <c r="U5516" s="147" t="s">
        <v>1351</v>
      </c>
      <c r="V5516" s="147" t="s">
        <v>3885</v>
      </c>
    </row>
    <row r="5517" spans="16:22" x14ac:dyDescent="0.25">
      <c r="P5517" s="147" t="s">
        <v>830</v>
      </c>
      <c r="Q5517" s="147">
        <v>203</v>
      </c>
      <c r="R5517" s="147"/>
      <c r="S5517" s="147" t="s">
        <v>1352</v>
      </c>
      <c r="T5517" s="147">
        <v>0</v>
      </c>
      <c r="U5517" s="147" t="s">
        <v>1353</v>
      </c>
      <c r="V5517" s="147" t="s">
        <v>3885</v>
      </c>
    </row>
    <row r="5518" spans="16:22" x14ac:dyDescent="0.25">
      <c r="P5518" s="147" t="s">
        <v>830</v>
      </c>
      <c r="Q5518" s="147">
        <v>203</v>
      </c>
      <c r="R5518" s="147"/>
      <c r="S5518" s="147" t="s">
        <v>1354</v>
      </c>
      <c r="T5518" s="147">
        <v>0</v>
      </c>
      <c r="U5518" s="147" t="s">
        <v>1355</v>
      </c>
      <c r="V5518" s="147" t="s">
        <v>3885</v>
      </c>
    </row>
    <row r="5519" spans="16:22" x14ac:dyDescent="0.25">
      <c r="P5519" s="147" t="s">
        <v>830</v>
      </c>
      <c r="Q5519" s="147">
        <v>203</v>
      </c>
      <c r="R5519" s="147"/>
      <c r="S5519" s="147" t="s">
        <v>1356</v>
      </c>
      <c r="T5519" s="147">
        <v>0</v>
      </c>
      <c r="U5519" s="147" t="s">
        <v>1357</v>
      </c>
      <c r="V5519" s="147" t="s">
        <v>3885</v>
      </c>
    </row>
    <row r="5520" spans="16:22" x14ac:dyDescent="0.25">
      <c r="P5520" s="147" t="s">
        <v>830</v>
      </c>
      <c r="Q5520" s="147">
        <v>203</v>
      </c>
      <c r="R5520" s="147"/>
      <c r="S5520" s="147" t="s">
        <v>3890</v>
      </c>
      <c r="T5520" s="147">
        <v>0</v>
      </c>
      <c r="U5520" s="147" t="s">
        <v>3891</v>
      </c>
      <c r="V5520" s="147" t="s">
        <v>3885</v>
      </c>
    </row>
    <row r="5521" spans="16:22" x14ac:dyDescent="0.25">
      <c r="P5521" s="147" t="s">
        <v>830</v>
      </c>
      <c r="Q5521" s="147">
        <v>203</v>
      </c>
      <c r="R5521" s="147"/>
      <c r="S5521" s="147" t="s">
        <v>3892</v>
      </c>
      <c r="T5521" s="147">
        <v>0</v>
      </c>
      <c r="U5521" s="147" t="s">
        <v>3893</v>
      </c>
      <c r="V5521" s="147" t="s">
        <v>3885</v>
      </c>
    </row>
    <row r="5522" spans="16:22" x14ac:dyDescent="0.25">
      <c r="P5522" s="147" t="s">
        <v>830</v>
      </c>
      <c r="Q5522" s="147">
        <v>203</v>
      </c>
      <c r="R5522" s="147"/>
      <c r="S5522" s="147" t="s">
        <v>3894</v>
      </c>
      <c r="T5522" s="147">
        <v>0</v>
      </c>
      <c r="U5522" s="147" t="s">
        <v>3895</v>
      </c>
      <c r="V5522" s="147" t="s">
        <v>3885</v>
      </c>
    </row>
    <row r="5523" spans="16:22" x14ac:dyDescent="0.25">
      <c r="P5523" s="147" t="s">
        <v>830</v>
      </c>
      <c r="Q5523" s="147">
        <v>203</v>
      </c>
      <c r="R5523" s="147"/>
      <c r="S5523" s="147" t="s">
        <v>3896</v>
      </c>
      <c r="T5523" s="147">
        <v>0</v>
      </c>
      <c r="U5523" s="147" t="s">
        <v>3897</v>
      </c>
      <c r="V5523" s="147" t="s">
        <v>3885</v>
      </c>
    </row>
    <row r="5524" spans="16:22" x14ac:dyDescent="0.25">
      <c r="P5524" s="147" t="s">
        <v>830</v>
      </c>
      <c r="Q5524" s="147">
        <v>203</v>
      </c>
      <c r="R5524" s="147"/>
      <c r="S5524" s="147" t="s">
        <v>3898</v>
      </c>
      <c r="T5524" s="147">
        <v>0</v>
      </c>
      <c r="U5524" s="147" t="s">
        <v>3899</v>
      </c>
      <c r="V5524" s="147" t="s">
        <v>3885</v>
      </c>
    </row>
    <row r="5525" spans="16:22" x14ac:dyDescent="0.25">
      <c r="P5525" s="147" t="s">
        <v>830</v>
      </c>
      <c r="Q5525" s="147">
        <v>203</v>
      </c>
      <c r="R5525" s="147"/>
      <c r="S5525" s="147" t="s">
        <v>3900</v>
      </c>
      <c r="T5525" s="147">
        <v>0</v>
      </c>
      <c r="U5525" s="147" t="s">
        <v>3901</v>
      </c>
      <c r="V5525" s="147" t="s">
        <v>3885</v>
      </c>
    </row>
    <row r="5526" spans="16:22" x14ac:dyDescent="0.25">
      <c r="P5526" s="147" t="s">
        <v>830</v>
      </c>
      <c r="Q5526" s="147">
        <v>203</v>
      </c>
      <c r="R5526" s="147"/>
      <c r="S5526" s="147" t="s">
        <v>3902</v>
      </c>
      <c r="T5526" s="147">
        <v>0</v>
      </c>
      <c r="U5526" s="147" t="s">
        <v>3903</v>
      </c>
      <c r="V5526" s="147" t="s">
        <v>3885</v>
      </c>
    </row>
    <row r="5527" spans="16:22" x14ac:dyDescent="0.25">
      <c r="P5527" s="147" t="s">
        <v>830</v>
      </c>
      <c r="Q5527" s="147">
        <v>203</v>
      </c>
      <c r="R5527" s="147"/>
      <c r="S5527" s="147" t="s">
        <v>3904</v>
      </c>
      <c r="T5527" s="147">
        <v>0</v>
      </c>
      <c r="U5527" s="147" t="s">
        <v>3905</v>
      </c>
      <c r="V5527" s="147" t="s">
        <v>3885</v>
      </c>
    </row>
    <row r="5528" spans="16:22" x14ac:dyDescent="0.25">
      <c r="P5528" s="147" t="s">
        <v>830</v>
      </c>
      <c r="Q5528" s="147">
        <v>203</v>
      </c>
      <c r="R5528" s="147"/>
      <c r="S5528" s="147" t="s">
        <v>3906</v>
      </c>
      <c r="T5528" s="147">
        <v>0</v>
      </c>
      <c r="U5528" s="147" t="s">
        <v>3907</v>
      </c>
      <c r="V5528" s="147" t="s">
        <v>3885</v>
      </c>
    </row>
    <row r="5529" spans="16:22" x14ac:dyDescent="0.25">
      <c r="P5529" s="147" t="s">
        <v>830</v>
      </c>
      <c r="Q5529" s="147">
        <v>203</v>
      </c>
      <c r="R5529" s="147"/>
      <c r="S5529" s="147" t="s">
        <v>1364</v>
      </c>
      <c r="T5529" s="147">
        <v>0</v>
      </c>
      <c r="U5529" s="147" t="s">
        <v>1365</v>
      </c>
      <c r="V5529" s="147" t="s">
        <v>3885</v>
      </c>
    </row>
    <row r="5530" spans="16:22" x14ac:dyDescent="0.25">
      <c r="P5530" s="147" t="s">
        <v>830</v>
      </c>
      <c r="Q5530" s="147">
        <v>203</v>
      </c>
      <c r="R5530" s="147"/>
      <c r="S5530" s="147" t="s">
        <v>1366</v>
      </c>
      <c r="T5530" s="147">
        <v>0</v>
      </c>
      <c r="U5530" s="147" t="s">
        <v>1367</v>
      </c>
      <c r="V5530" s="147" t="s">
        <v>3885</v>
      </c>
    </row>
    <row r="5531" spans="16:22" x14ac:dyDescent="0.25">
      <c r="P5531" s="147" t="s">
        <v>830</v>
      </c>
      <c r="Q5531" s="147">
        <v>203</v>
      </c>
      <c r="R5531" s="147"/>
      <c r="S5531" s="147" t="s">
        <v>3344</v>
      </c>
      <c r="T5531" s="147">
        <v>0</v>
      </c>
      <c r="U5531" s="147" t="s">
        <v>3345</v>
      </c>
      <c r="V5531" s="147" t="s">
        <v>3885</v>
      </c>
    </row>
    <row r="5532" spans="16:22" x14ac:dyDescent="0.25">
      <c r="P5532" s="147" t="s">
        <v>830</v>
      </c>
      <c r="Q5532" s="147">
        <v>203</v>
      </c>
      <c r="R5532" s="147"/>
      <c r="S5532" s="147" t="s">
        <v>2598</v>
      </c>
      <c r="T5532" s="147">
        <v>0</v>
      </c>
      <c r="U5532" s="147" t="s">
        <v>2599</v>
      </c>
      <c r="V5532" s="147" t="s">
        <v>3885</v>
      </c>
    </row>
    <row r="5533" spans="16:22" x14ac:dyDescent="0.25">
      <c r="P5533" s="147" t="s">
        <v>830</v>
      </c>
      <c r="Q5533" s="147">
        <v>203</v>
      </c>
      <c r="R5533" s="147"/>
      <c r="S5533" s="147" t="s">
        <v>2600</v>
      </c>
      <c r="T5533" s="147">
        <v>0</v>
      </c>
      <c r="U5533" s="147" t="s">
        <v>2601</v>
      </c>
      <c r="V5533" s="147" t="s">
        <v>3885</v>
      </c>
    </row>
    <row r="5534" spans="16:22" x14ac:dyDescent="0.25">
      <c r="P5534" s="147" t="s">
        <v>830</v>
      </c>
      <c r="Q5534" s="147">
        <v>203</v>
      </c>
      <c r="R5534" s="147"/>
      <c r="S5534" s="147" t="s">
        <v>2602</v>
      </c>
      <c r="T5534" s="147">
        <v>0</v>
      </c>
      <c r="U5534" s="147" t="s">
        <v>2603</v>
      </c>
      <c r="V5534" s="147" t="s">
        <v>3885</v>
      </c>
    </row>
    <row r="5535" spans="16:22" x14ac:dyDescent="0.25">
      <c r="P5535" s="147" t="s">
        <v>830</v>
      </c>
      <c r="Q5535" s="147">
        <v>203</v>
      </c>
      <c r="R5535" s="147"/>
      <c r="S5535" s="147" t="s">
        <v>1368</v>
      </c>
      <c r="T5535" s="147">
        <v>0</v>
      </c>
      <c r="U5535" s="147" t="s">
        <v>1369</v>
      </c>
      <c r="V5535" s="147" t="s">
        <v>3885</v>
      </c>
    </row>
    <row r="5536" spans="16:22" x14ac:dyDescent="0.25">
      <c r="P5536" s="147" t="s">
        <v>830</v>
      </c>
      <c r="Q5536" s="147">
        <v>203</v>
      </c>
      <c r="R5536" s="147"/>
      <c r="S5536" s="147" t="s">
        <v>1370</v>
      </c>
      <c r="T5536" s="147">
        <v>0</v>
      </c>
      <c r="U5536" s="147" t="s">
        <v>1371</v>
      </c>
      <c r="V5536" s="147" t="s">
        <v>3885</v>
      </c>
    </row>
    <row r="5537" spans="16:22" x14ac:dyDescent="0.25">
      <c r="P5537" s="147" t="s">
        <v>830</v>
      </c>
      <c r="Q5537" s="147">
        <v>203</v>
      </c>
      <c r="R5537" s="147"/>
      <c r="S5537" s="147" t="s">
        <v>1372</v>
      </c>
      <c r="T5537" s="147">
        <v>0</v>
      </c>
      <c r="U5537" s="147" t="s">
        <v>1373</v>
      </c>
      <c r="V5537" s="147" t="s">
        <v>3885</v>
      </c>
    </row>
    <row r="5538" spans="16:22" x14ac:dyDescent="0.25">
      <c r="P5538" s="147" t="s">
        <v>830</v>
      </c>
      <c r="Q5538" s="147">
        <v>203</v>
      </c>
      <c r="R5538" s="147"/>
      <c r="S5538" s="147" t="s">
        <v>1374</v>
      </c>
      <c r="T5538" s="147">
        <v>0</v>
      </c>
      <c r="U5538" s="147" t="s">
        <v>1375</v>
      </c>
      <c r="V5538" s="147" t="s">
        <v>3885</v>
      </c>
    </row>
    <row r="5539" spans="16:22" x14ac:dyDescent="0.25">
      <c r="P5539" s="147" t="s">
        <v>830</v>
      </c>
      <c r="Q5539" s="147">
        <v>203</v>
      </c>
      <c r="R5539" s="147"/>
      <c r="S5539" s="147" t="s">
        <v>1376</v>
      </c>
      <c r="T5539" s="147">
        <v>0</v>
      </c>
      <c r="U5539" s="147" t="s">
        <v>1377</v>
      </c>
      <c r="V5539" s="147" t="s">
        <v>3885</v>
      </c>
    </row>
    <row r="5540" spans="16:22" x14ac:dyDescent="0.25">
      <c r="P5540" s="147" t="s">
        <v>830</v>
      </c>
      <c r="Q5540" s="147">
        <v>203</v>
      </c>
      <c r="R5540" s="147"/>
      <c r="S5540" s="147" t="s">
        <v>1378</v>
      </c>
      <c r="T5540" s="147">
        <v>0</v>
      </c>
      <c r="U5540" s="147" t="s">
        <v>1379</v>
      </c>
      <c r="V5540" s="147" t="s">
        <v>3885</v>
      </c>
    </row>
    <row r="5541" spans="16:22" x14ac:dyDescent="0.25">
      <c r="P5541" s="147" t="s">
        <v>830</v>
      </c>
      <c r="Q5541" s="147">
        <v>203</v>
      </c>
      <c r="R5541" s="147"/>
      <c r="S5541" s="147" t="s">
        <v>1380</v>
      </c>
      <c r="T5541" s="147">
        <v>0</v>
      </c>
      <c r="U5541" s="147" t="s">
        <v>1381</v>
      </c>
      <c r="V5541" s="147" t="s">
        <v>3885</v>
      </c>
    </row>
    <row r="5542" spans="16:22" x14ac:dyDescent="0.25">
      <c r="P5542" s="147" t="s">
        <v>830</v>
      </c>
      <c r="Q5542" s="147">
        <v>203</v>
      </c>
      <c r="R5542" s="147"/>
      <c r="S5542" s="147" t="s">
        <v>1382</v>
      </c>
      <c r="T5542" s="147">
        <v>0</v>
      </c>
      <c r="U5542" s="147" t="s">
        <v>1383</v>
      </c>
      <c r="V5542" s="147" t="s">
        <v>3885</v>
      </c>
    </row>
    <row r="5543" spans="16:22" x14ac:dyDescent="0.25">
      <c r="P5543" s="147" t="s">
        <v>830</v>
      </c>
      <c r="Q5543" s="147">
        <v>203</v>
      </c>
      <c r="R5543" s="147"/>
      <c r="S5543" s="147" t="s">
        <v>1384</v>
      </c>
      <c r="T5543" s="147">
        <v>0</v>
      </c>
      <c r="U5543" s="147" t="s">
        <v>1385</v>
      </c>
      <c r="V5543" s="147" t="s">
        <v>3885</v>
      </c>
    </row>
    <row r="5544" spans="16:22" x14ac:dyDescent="0.25">
      <c r="P5544" s="147" t="s">
        <v>830</v>
      </c>
      <c r="Q5544" s="147">
        <v>203</v>
      </c>
      <c r="R5544" s="147"/>
      <c r="S5544" s="147" t="s">
        <v>1386</v>
      </c>
      <c r="T5544" s="147">
        <v>0</v>
      </c>
      <c r="U5544" s="147" t="s">
        <v>1387</v>
      </c>
      <c r="V5544" s="147" t="s">
        <v>3885</v>
      </c>
    </row>
    <row r="5545" spans="16:22" x14ac:dyDescent="0.25">
      <c r="P5545" s="147" t="s">
        <v>830</v>
      </c>
      <c r="Q5545" s="147">
        <v>203</v>
      </c>
      <c r="R5545" s="147"/>
      <c r="S5545" s="147" t="s">
        <v>1388</v>
      </c>
      <c r="T5545" s="147">
        <v>0</v>
      </c>
      <c r="U5545" s="147" t="s">
        <v>1389</v>
      </c>
      <c r="V5545" s="147" t="s">
        <v>3885</v>
      </c>
    </row>
    <row r="5546" spans="16:22" x14ac:dyDescent="0.25">
      <c r="P5546" s="147" t="s">
        <v>830</v>
      </c>
      <c r="Q5546" s="147">
        <v>203</v>
      </c>
      <c r="R5546" s="147"/>
      <c r="S5546" s="147" t="s">
        <v>1390</v>
      </c>
      <c r="T5546" s="147">
        <v>0</v>
      </c>
      <c r="U5546" s="147" t="s">
        <v>1391</v>
      </c>
      <c r="V5546" s="147" t="s">
        <v>3885</v>
      </c>
    </row>
    <row r="5547" spans="16:22" x14ac:dyDescent="0.25">
      <c r="P5547" s="147" t="s">
        <v>830</v>
      </c>
      <c r="Q5547" s="147">
        <v>203</v>
      </c>
      <c r="R5547" s="147"/>
      <c r="S5547" s="147" t="s">
        <v>1392</v>
      </c>
      <c r="T5547" s="147">
        <v>0</v>
      </c>
      <c r="U5547" s="147" t="s">
        <v>1393</v>
      </c>
      <c r="V5547" s="147" t="s">
        <v>3885</v>
      </c>
    </row>
    <row r="5548" spans="16:22" x14ac:dyDescent="0.25">
      <c r="P5548" s="147" t="s">
        <v>830</v>
      </c>
      <c r="Q5548" s="147">
        <v>203</v>
      </c>
      <c r="R5548" s="147"/>
      <c r="S5548" s="147" t="s">
        <v>1394</v>
      </c>
      <c r="T5548" s="147">
        <v>0</v>
      </c>
      <c r="U5548" s="147" t="s">
        <v>1395</v>
      </c>
      <c r="V5548" s="147" t="s">
        <v>3885</v>
      </c>
    </row>
    <row r="5549" spans="16:22" x14ac:dyDescent="0.25">
      <c r="P5549" s="147" t="s">
        <v>830</v>
      </c>
      <c r="Q5549" s="147">
        <v>203</v>
      </c>
      <c r="R5549" s="147"/>
      <c r="S5549" s="147" t="s">
        <v>1396</v>
      </c>
      <c r="T5549" s="147">
        <v>0</v>
      </c>
      <c r="U5549" s="147" t="s">
        <v>1397</v>
      </c>
      <c r="V5549" s="147" t="s">
        <v>3885</v>
      </c>
    </row>
    <row r="5550" spans="16:22" x14ac:dyDescent="0.25">
      <c r="P5550" s="147" t="s">
        <v>830</v>
      </c>
      <c r="Q5550" s="147">
        <v>203</v>
      </c>
      <c r="R5550" s="147"/>
      <c r="S5550" s="147" t="s">
        <v>1398</v>
      </c>
      <c r="T5550" s="147">
        <v>0</v>
      </c>
      <c r="U5550" s="147" t="s">
        <v>1399</v>
      </c>
      <c r="V5550" s="147" t="s">
        <v>3885</v>
      </c>
    </row>
    <row r="5551" spans="16:22" x14ac:dyDescent="0.25">
      <c r="P5551" s="147" t="s">
        <v>830</v>
      </c>
      <c r="Q5551" s="147">
        <v>203</v>
      </c>
      <c r="R5551" s="147"/>
      <c r="S5551" s="147" t="s">
        <v>1400</v>
      </c>
      <c r="T5551" s="147">
        <v>0</v>
      </c>
      <c r="U5551" s="147" t="s">
        <v>1401</v>
      </c>
      <c r="V5551" s="147" t="s">
        <v>3885</v>
      </c>
    </row>
    <row r="5552" spans="16:22" x14ac:dyDescent="0.25">
      <c r="P5552" s="147" t="s">
        <v>830</v>
      </c>
      <c r="Q5552" s="147">
        <v>203</v>
      </c>
      <c r="R5552" s="147"/>
      <c r="S5552" s="147" t="s">
        <v>1402</v>
      </c>
      <c r="T5552" s="147">
        <v>0</v>
      </c>
      <c r="U5552" s="147" t="s">
        <v>1403</v>
      </c>
      <c r="V5552" s="147" t="s">
        <v>3885</v>
      </c>
    </row>
    <row r="5553" spans="16:22" x14ac:dyDescent="0.25">
      <c r="P5553" s="147" t="s">
        <v>830</v>
      </c>
      <c r="Q5553" s="147">
        <v>203</v>
      </c>
      <c r="R5553" s="147"/>
      <c r="S5553" s="147" t="s">
        <v>1404</v>
      </c>
      <c r="T5553" s="147">
        <v>0</v>
      </c>
      <c r="U5553" s="147" t="s">
        <v>1405</v>
      </c>
      <c r="V5553" s="147" t="s">
        <v>3885</v>
      </c>
    </row>
    <row r="5554" spans="16:22" x14ac:dyDescent="0.25">
      <c r="P5554" s="147" t="s">
        <v>830</v>
      </c>
      <c r="Q5554" s="147">
        <v>203</v>
      </c>
      <c r="R5554" s="147"/>
      <c r="S5554" s="147" t="s">
        <v>1406</v>
      </c>
      <c r="T5554" s="147">
        <v>0</v>
      </c>
      <c r="U5554" s="147" t="s">
        <v>1407</v>
      </c>
      <c r="V5554" s="147" t="s">
        <v>3885</v>
      </c>
    </row>
    <row r="5555" spans="16:22" x14ac:dyDescent="0.25">
      <c r="P5555" s="147" t="s">
        <v>830</v>
      </c>
      <c r="Q5555" s="147">
        <v>203</v>
      </c>
      <c r="R5555" s="147"/>
      <c r="S5555" s="147" t="s">
        <v>1408</v>
      </c>
      <c r="T5555" s="147">
        <v>0</v>
      </c>
      <c r="U5555" s="147" t="s">
        <v>1409</v>
      </c>
      <c r="V5555" s="147" t="s">
        <v>3885</v>
      </c>
    </row>
    <row r="5556" spans="16:22" x14ac:dyDescent="0.25">
      <c r="P5556" s="147" t="s">
        <v>830</v>
      </c>
      <c r="Q5556" s="147">
        <v>203</v>
      </c>
      <c r="R5556" s="147"/>
      <c r="S5556" s="147" t="s">
        <v>1410</v>
      </c>
      <c r="T5556" s="147">
        <v>0</v>
      </c>
      <c r="U5556" s="147" t="s">
        <v>1411</v>
      </c>
      <c r="V5556" s="147" t="s">
        <v>3885</v>
      </c>
    </row>
    <row r="5557" spans="16:22" x14ac:dyDescent="0.25">
      <c r="P5557" s="147" t="s">
        <v>830</v>
      </c>
      <c r="Q5557" s="147">
        <v>203</v>
      </c>
      <c r="R5557" s="147"/>
      <c r="S5557" s="147" t="s">
        <v>1412</v>
      </c>
      <c r="T5557" s="147">
        <v>0</v>
      </c>
      <c r="U5557" s="147" t="s">
        <v>1413</v>
      </c>
      <c r="V5557" s="147" t="s">
        <v>3885</v>
      </c>
    </row>
    <row r="5558" spans="16:22" x14ac:dyDescent="0.25">
      <c r="P5558" s="147" t="s">
        <v>830</v>
      </c>
      <c r="Q5558" s="147">
        <v>203</v>
      </c>
      <c r="R5558" s="147"/>
      <c r="S5558" s="147" t="s">
        <v>1414</v>
      </c>
      <c r="T5558" s="147">
        <v>0</v>
      </c>
      <c r="U5558" s="147" t="s">
        <v>1415</v>
      </c>
      <c r="V5558" s="147" t="s">
        <v>3885</v>
      </c>
    </row>
    <row r="5559" spans="16:22" x14ac:dyDescent="0.25">
      <c r="P5559" s="147" t="s">
        <v>830</v>
      </c>
      <c r="Q5559" s="147">
        <v>203</v>
      </c>
      <c r="R5559" s="147"/>
      <c r="S5559" s="147" t="s">
        <v>1416</v>
      </c>
      <c r="T5559" s="147">
        <v>0</v>
      </c>
      <c r="U5559" s="147" t="s">
        <v>1417</v>
      </c>
      <c r="V5559" s="147" t="s">
        <v>3885</v>
      </c>
    </row>
    <row r="5560" spans="16:22" x14ac:dyDescent="0.25">
      <c r="P5560" s="147" t="s">
        <v>830</v>
      </c>
      <c r="Q5560" s="147">
        <v>203</v>
      </c>
      <c r="R5560" s="147"/>
      <c r="S5560" s="147" t="s">
        <v>1418</v>
      </c>
      <c r="T5560" s="147">
        <v>0</v>
      </c>
      <c r="U5560" s="147" t="s">
        <v>1419</v>
      </c>
      <c r="V5560" s="147" t="s">
        <v>3885</v>
      </c>
    </row>
    <row r="5561" spans="16:22" x14ac:dyDescent="0.25">
      <c r="P5561" s="147" t="s">
        <v>830</v>
      </c>
      <c r="Q5561" s="147">
        <v>203</v>
      </c>
      <c r="R5561" s="147"/>
      <c r="S5561" s="147" t="s">
        <v>1420</v>
      </c>
      <c r="T5561" s="147">
        <v>0</v>
      </c>
      <c r="U5561" s="147" t="s">
        <v>1421</v>
      </c>
      <c r="V5561" s="147" t="s">
        <v>3885</v>
      </c>
    </row>
    <row r="5562" spans="16:22" x14ac:dyDescent="0.25">
      <c r="P5562" s="147" t="s">
        <v>830</v>
      </c>
      <c r="Q5562" s="147">
        <v>203</v>
      </c>
      <c r="R5562" s="147"/>
      <c r="S5562" s="147" t="s">
        <v>1422</v>
      </c>
      <c r="T5562" s="147">
        <v>0</v>
      </c>
      <c r="U5562" s="147" t="s">
        <v>1423</v>
      </c>
      <c r="V5562" s="147" t="s">
        <v>3885</v>
      </c>
    </row>
    <row r="5563" spans="16:22" x14ac:dyDescent="0.25">
      <c r="P5563" s="147" t="s">
        <v>830</v>
      </c>
      <c r="Q5563" s="147">
        <v>203</v>
      </c>
      <c r="R5563" s="147"/>
      <c r="S5563" s="147" t="s">
        <v>1424</v>
      </c>
      <c r="T5563" s="147">
        <v>0</v>
      </c>
      <c r="U5563" s="147" t="s">
        <v>1425</v>
      </c>
      <c r="V5563" s="147" t="s">
        <v>3885</v>
      </c>
    </row>
    <row r="5564" spans="16:22" x14ac:dyDescent="0.25">
      <c r="P5564" s="147" t="s">
        <v>830</v>
      </c>
      <c r="Q5564" s="147">
        <v>203</v>
      </c>
      <c r="R5564" s="147"/>
      <c r="S5564" s="147" t="s">
        <v>1426</v>
      </c>
      <c r="T5564" s="147">
        <v>0</v>
      </c>
      <c r="U5564" s="147" t="s">
        <v>1427</v>
      </c>
      <c r="V5564" s="147" t="s">
        <v>3885</v>
      </c>
    </row>
    <row r="5565" spans="16:22" x14ac:dyDescent="0.25">
      <c r="P5565" s="147" t="s">
        <v>830</v>
      </c>
      <c r="Q5565" s="147">
        <v>203</v>
      </c>
      <c r="R5565" s="147"/>
      <c r="S5565" s="147" t="s">
        <v>1428</v>
      </c>
      <c r="T5565" s="147">
        <v>0</v>
      </c>
      <c r="U5565" s="147" t="s">
        <v>1429</v>
      </c>
      <c r="V5565" s="147" t="s">
        <v>3885</v>
      </c>
    </row>
    <row r="5566" spans="16:22" x14ac:dyDescent="0.25">
      <c r="P5566" s="147" t="s">
        <v>830</v>
      </c>
      <c r="Q5566" s="147">
        <v>203</v>
      </c>
      <c r="R5566" s="147"/>
      <c r="S5566" s="147" t="s">
        <v>1430</v>
      </c>
      <c r="T5566" s="147">
        <v>0</v>
      </c>
      <c r="U5566" s="147" t="s">
        <v>1431</v>
      </c>
      <c r="V5566" s="147" t="s">
        <v>3885</v>
      </c>
    </row>
    <row r="5567" spans="16:22" x14ac:dyDescent="0.25">
      <c r="P5567" s="147" t="s">
        <v>830</v>
      </c>
      <c r="Q5567" s="147">
        <v>203</v>
      </c>
      <c r="R5567" s="147"/>
      <c r="S5567" s="147" t="s">
        <v>1432</v>
      </c>
      <c r="T5567" s="147">
        <v>0</v>
      </c>
      <c r="U5567" s="147" t="s">
        <v>1433</v>
      </c>
      <c r="V5567" s="147" t="s">
        <v>3885</v>
      </c>
    </row>
    <row r="5568" spans="16:22" x14ac:dyDescent="0.25">
      <c r="P5568" s="147" t="s">
        <v>830</v>
      </c>
      <c r="Q5568" s="147">
        <v>203</v>
      </c>
      <c r="R5568" s="147"/>
      <c r="S5568" s="147" t="s">
        <v>1434</v>
      </c>
      <c r="T5568" s="147">
        <v>0</v>
      </c>
      <c r="U5568" s="147" t="s">
        <v>1435</v>
      </c>
      <c r="V5568" s="147" t="s">
        <v>3885</v>
      </c>
    </row>
    <row r="5569" spans="16:22" x14ac:dyDescent="0.25">
      <c r="P5569" s="147" t="s">
        <v>830</v>
      </c>
      <c r="Q5569" s="147">
        <v>203</v>
      </c>
      <c r="R5569" s="147"/>
      <c r="S5569" s="147" t="s">
        <v>1436</v>
      </c>
      <c r="T5569" s="147">
        <v>0</v>
      </c>
      <c r="U5569" s="147" t="s">
        <v>1437</v>
      </c>
      <c r="V5569" s="147" t="s">
        <v>3885</v>
      </c>
    </row>
    <row r="5570" spans="16:22" x14ac:dyDescent="0.25">
      <c r="P5570" s="147" t="s">
        <v>830</v>
      </c>
      <c r="Q5570" s="147">
        <v>203</v>
      </c>
      <c r="R5570" s="147"/>
      <c r="S5570" s="147" t="s">
        <v>1438</v>
      </c>
      <c r="T5570" s="147">
        <v>0</v>
      </c>
      <c r="U5570" s="147" t="s">
        <v>1439</v>
      </c>
      <c r="V5570" s="147" t="s">
        <v>3885</v>
      </c>
    </row>
    <row r="5571" spans="16:22" x14ac:dyDescent="0.25">
      <c r="P5571" s="147" t="s">
        <v>830</v>
      </c>
      <c r="Q5571" s="147">
        <v>203</v>
      </c>
      <c r="R5571" s="147"/>
      <c r="S5571" s="147" t="s">
        <v>2837</v>
      </c>
      <c r="T5571" s="147">
        <v>0</v>
      </c>
      <c r="U5571" s="147" t="s">
        <v>2838</v>
      </c>
      <c r="V5571" s="147" t="s">
        <v>3885</v>
      </c>
    </row>
    <row r="5572" spans="16:22" x14ac:dyDescent="0.25">
      <c r="P5572" s="147" t="s">
        <v>830</v>
      </c>
      <c r="Q5572" s="147">
        <v>203</v>
      </c>
      <c r="R5572" s="147"/>
      <c r="S5572" s="147" t="s">
        <v>1440</v>
      </c>
      <c r="T5572" s="147">
        <v>0</v>
      </c>
      <c r="U5572" s="147" t="s">
        <v>1441</v>
      </c>
      <c r="V5572" s="147" t="s">
        <v>3885</v>
      </c>
    </row>
    <row r="5573" spans="16:22" x14ac:dyDescent="0.25">
      <c r="P5573" s="147" t="s">
        <v>830</v>
      </c>
      <c r="Q5573" s="147">
        <v>203</v>
      </c>
      <c r="R5573" s="147"/>
      <c r="S5573" s="147" t="s">
        <v>1442</v>
      </c>
      <c r="T5573" s="147">
        <v>0</v>
      </c>
      <c r="U5573" s="147" t="s">
        <v>1443</v>
      </c>
      <c r="V5573" s="147" t="s">
        <v>3885</v>
      </c>
    </row>
    <row r="5574" spans="16:22" x14ac:dyDescent="0.25">
      <c r="P5574" s="147" t="s">
        <v>830</v>
      </c>
      <c r="Q5574" s="147">
        <v>203</v>
      </c>
      <c r="R5574" s="147"/>
      <c r="S5574" s="147" t="s">
        <v>1444</v>
      </c>
      <c r="T5574" s="147">
        <v>0</v>
      </c>
      <c r="U5574" s="147" t="s">
        <v>1445</v>
      </c>
      <c r="V5574" s="147" t="s">
        <v>3885</v>
      </c>
    </row>
    <row r="5575" spans="16:22" x14ac:dyDescent="0.25">
      <c r="P5575" s="147" t="s">
        <v>830</v>
      </c>
      <c r="Q5575" s="147">
        <v>203</v>
      </c>
      <c r="R5575" s="147"/>
      <c r="S5575" s="147" t="s">
        <v>1446</v>
      </c>
      <c r="T5575" s="147">
        <v>0</v>
      </c>
      <c r="U5575" s="147" t="s">
        <v>1447</v>
      </c>
      <c r="V5575" s="147" t="s">
        <v>3885</v>
      </c>
    </row>
    <row r="5576" spans="16:22" x14ac:dyDescent="0.25">
      <c r="P5576" s="147" t="s">
        <v>830</v>
      </c>
      <c r="Q5576" s="147">
        <v>203</v>
      </c>
      <c r="R5576" s="147"/>
      <c r="S5576" s="147" t="s">
        <v>1448</v>
      </c>
      <c r="T5576" s="147">
        <v>0</v>
      </c>
      <c r="U5576" s="147" t="s">
        <v>1449</v>
      </c>
      <c r="V5576" s="147" t="s">
        <v>3885</v>
      </c>
    </row>
    <row r="5577" spans="16:22" x14ac:dyDescent="0.25">
      <c r="P5577" s="147" t="s">
        <v>830</v>
      </c>
      <c r="Q5577" s="147">
        <v>203</v>
      </c>
      <c r="R5577" s="147"/>
      <c r="S5577" s="147" t="s">
        <v>3667</v>
      </c>
      <c r="T5577" s="147">
        <v>0</v>
      </c>
      <c r="U5577" s="147" t="s">
        <v>3668</v>
      </c>
      <c r="V5577" s="147" t="s">
        <v>3885</v>
      </c>
    </row>
    <row r="5578" spans="16:22" x14ac:dyDescent="0.25">
      <c r="P5578" s="147" t="s">
        <v>830</v>
      </c>
      <c r="Q5578" s="147">
        <v>203</v>
      </c>
      <c r="R5578" s="147"/>
      <c r="S5578" s="147" t="s">
        <v>3669</v>
      </c>
      <c r="T5578" s="147">
        <v>0</v>
      </c>
      <c r="U5578" s="147" t="s">
        <v>3670</v>
      </c>
      <c r="V5578" s="147" t="s">
        <v>3885</v>
      </c>
    </row>
    <row r="5579" spans="16:22" x14ac:dyDescent="0.25">
      <c r="P5579" s="147" t="s">
        <v>830</v>
      </c>
      <c r="Q5579" s="147">
        <v>203</v>
      </c>
      <c r="R5579" s="147"/>
      <c r="S5579" s="147" t="s">
        <v>3671</v>
      </c>
      <c r="T5579" s="147">
        <v>0</v>
      </c>
      <c r="U5579" s="147" t="s">
        <v>3672</v>
      </c>
      <c r="V5579" s="147" t="s">
        <v>3885</v>
      </c>
    </row>
    <row r="5580" spans="16:22" x14ac:dyDescent="0.25">
      <c r="P5580" s="147" t="s">
        <v>830</v>
      </c>
      <c r="Q5580" s="147">
        <v>203</v>
      </c>
      <c r="R5580" s="147"/>
      <c r="S5580" s="147" t="s">
        <v>1450</v>
      </c>
      <c r="T5580" s="147">
        <v>0</v>
      </c>
      <c r="U5580" s="147" t="s">
        <v>1451</v>
      </c>
      <c r="V5580" s="147" t="s">
        <v>3885</v>
      </c>
    </row>
    <row r="5581" spans="16:22" x14ac:dyDescent="0.25">
      <c r="P5581" s="147" t="s">
        <v>830</v>
      </c>
      <c r="Q5581" s="147">
        <v>203</v>
      </c>
      <c r="R5581" s="147"/>
      <c r="S5581" s="147" t="s">
        <v>1454</v>
      </c>
      <c r="T5581" s="147">
        <v>0</v>
      </c>
      <c r="U5581" s="147" t="s">
        <v>1455</v>
      </c>
      <c r="V5581" s="147" t="s">
        <v>3885</v>
      </c>
    </row>
    <row r="5582" spans="16:22" x14ac:dyDescent="0.25">
      <c r="P5582" s="147" t="s">
        <v>830</v>
      </c>
      <c r="Q5582" s="147">
        <v>203</v>
      </c>
      <c r="R5582" s="147"/>
      <c r="S5582" s="147" t="s">
        <v>3140</v>
      </c>
      <c r="T5582" s="147">
        <v>0</v>
      </c>
      <c r="U5582" s="147" t="s">
        <v>3141</v>
      </c>
      <c r="V5582" s="147" t="s">
        <v>3885</v>
      </c>
    </row>
    <row r="5583" spans="16:22" x14ac:dyDescent="0.25">
      <c r="P5583" s="147" t="s">
        <v>830</v>
      </c>
      <c r="Q5583" s="147">
        <v>203</v>
      </c>
      <c r="R5583" s="147"/>
      <c r="S5583" s="147" t="s">
        <v>3673</v>
      </c>
      <c r="T5583" s="147">
        <v>0</v>
      </c>
      <c r="U5583" s="147" t="s">
        <v>3674</v>
      </c>
      <c r="V5583" s="147" t="s">
        <v>3885</v>
      </c>
    </row>
    <row r="5584" spans="16:22" x14ac:dyDescent="0.25">
      <c r="P5584" s="147" t="s">
        <v>830</v>
      </c>
      <c r="Q5584" s="147">
        <v>203</v>
      </c>
      <c r="R5584" s="147"/>
      <c r="S5584" s="147" t="s">
        <v>1458</v>
      </c>
      <c r="T5584" s="147">
        <v>0</v>
      </c>
      <c r="U5584" s="147" t="s">
        <v>1459</v>
      </c>
      <c r="V5584" s="147" t="s">
        <v>3885</v>
      </c>
    </row>
    <row r="5585" spans="16:22" x14ac:dyDescent="0.25">
      <c r="P5585" s="147" t="s">
        <v>830</v>
      </c>
      <c r="Q5585" s="147">
        <v>203</v>
      </c>
      <c r="R5585" s="147"/>
      <c r="S5585" s="147" t="s">
        <v>3142</v>
      </c>
      <c r="T5585" s="147">
        <v>0</v>
      </c>
      <c r="U5585" s="147" t="s">
        <v>3143</v>
      </c>
      <c r="V5585" s="147" t="s">
        <v>3885</v>
      </c>
    </row>
    <row r="5586" spans="16:22" x14ac:dyDescent="0.25">
      <c r="P5586" s="147" t="s">
        <v>830</v>
      </c>
      <c r="Q5586" s="147">
        <v>203</v>
      </c>
      <c r="R5586" s="147"/>
      <c r="S5586" s="147" t="s">
        <v>3144</v>
      </c>
      <c r="T5586" s="147">
        <v>0</v>
      </c>
      <c r="U5586" s="147" t="s">
        <v>3145</v>
      </c>
      <c r="V5586" s="147" t="s">
        <v>3885</v>
      </c>
    </row>
    <row r="5587" spans="16:22" x14ac:dyDescent="0.25">
      <c r="P5587" s="147" t="s">
        <v>830</v>
      </c>
      <c r="Q5587" s="147">
        <v>203</v>
      </c>
      <c r="R5587" s="147"/>
      <c r="S5587" s="147" t="s">
        <v>3146</v>
      </c>
      <c r="T5587" s="147">
        <v>0</v>
      </c>
      <c r="U5587" s="147" t="s">
        <v>3147</v>
      </c>
      <c r="V5587" s="147" t="s">
        <v>3885</v>
      </c>
    </row>
    <row r="5588" spans="16:22" x14ac:dyDescent="0.25">
      <c r="P5588" s="147" t="s">
        <v>830</v>
      </c>
      <c r="Q5588" s="147">
        <v>203</v>
      </c>
      <c r="R5588" s="147"/>
      <c r="S5588" s="147" t="s">
        <v>1460</v>
      </c>
      <c r="T5588" s="147">
        <v>0</v>
      </c>
      <c r="U5588" s="147" t="s">
        <v>1461</v>
      </c>
      <c r="V5588" s="147" t="s">
        <v>3885</v>
      </c>
    </row>
    <row r="5589" spans="16:22" x14ac:dyDescent="0.25">
      <c r="P5589" s="147" t="s">
        <v>830</v>
      </c>
      <c r="Q5589" s="147">
        <v>203</v>
      </c>
      <c r="R5589" s="147"/>
      <c r="S5589" s="147" t="s">
        <v>1462</v>
      </c>
      <c r="T5589" s="147">
        <v>0</v>
      </c>
      <c r="U5589" s="147" t="s">
        <v>1463</v>
      </c>
      <c r="V5589" s="147" t="s">
        <v>3885</v>
      </c>
    </row>
    <row r="5590" spans="16:22" x14ac:dyDescent="0.25">
      <c r="P5590" s="147" t="s">
        <v>830</v>
      </c>
      <c r="Q5590" s="147">
        <v>203</v>
      </c>
      <c r="R5590" s="147"/>
      <c r="S5590" s="147" t="s">
        <v>1466</v>
      </c>
      <c r="T5590" s="147">
        <v>0</v>
      </c>
      <c r="U5590" s="147" t="s">
        <v>1467</v>
      </c>
      <c r="V5590" s="147" t="s">
        <v>3885</v>
      </c>
    </row>
    <row r="5591" spans="16:22" x14ac:dyDescent="0.25">
      <c r="P5591" s="147" t="s">
        <v>830</v>
      </c>
      <c r="Q5591" s="147">
        <v>203</v>
      </c>
      <c r="R5591" s="147"/>
      <c r="S5591" s="147" t="s">
        <v>1474</v>
      </c>
      <c r="T5591" s="147">
        <v>0</v>
      </c>
      <c r="U5591" s="147" t="s">
        <v>1475</v>
      </c>
      <c r="V5591" s="147" t="s">
        <v>3885</v>
      </c>
    </row>
    <row r="5592" spans="16:22" x14ac:dyDescent="0.25">
      <c r="P5592" s="147" t="s">
        <v>830</v>
      </c>
      <c r="Q5592" s="147">
        <v>203</v>
      </c>
      <c r="R5592" s="147"/>
      <c r="S5592" s="147" t="s">
        <v>1476</v>
      </c>
      <c r="T5592" s="147">
        <v>0</v>
      </c>
      <c r="U5592" s="147" t="s">
        <v>1477</v>
      </c>
      <c r="V5592" s="147" t="s">
        <v>3885</v>
      </c>
    </row>
    <row r="5593" spans="16:22" x14ac:dyDescent="0.25">
      <c r="P5593" s="147" t="s">
        <v>830</v>
      </c>
      <c r="Q5593" s="147">
        <v>203</v>
      </c>
      <c r="R5593" s="147"/>
      <c r="S5593" s="147" t="s">
        <v>1478</v>
      </c>
      <c r="T5593" s="147">
        <v>0</v>
      </c>
      <c r="U5593" s="147" t="s">
        <v>1479</v>
      </c>
      <c r="V5593" s="147" t="s">
        <v>3885</v>
      </c>
    </row>
    <row r="5594" spans="16:22" x14ac:dyDescent="0.25">
      <c r="P5594" s="147" t="s">
        <v>830</v>
      </c>
      <c r="Q5594" s="147">
        <v>203</v>
      </c>
      <c r="R5594" s="147"/>
      <c r="S5594" s="147" t="s">
        <v>1480</v>
      </c>
      <c r="T5594" s="147">
        <v>0</v>
      </c>
      <c r="U5594" s="147" t="s">
        <v>1481</v>
      </c>
      <c r="V5594" s="147" t="s">
        <v>3885</v>
      </c>
    </row>
    <row r="5595" spans="16:22" x14ac:dyDescent="0.25">
      <c r="P5595" s="147" t="s">
        <v>830</v>
      </c>
      <c r="Q5595" s="147">
        <v>203</v>
      </c>
      <c r="R5595" s="147"/>
      <c r="S5595" s="147" t="s">
        <v>1482</v>
      </c>
      <c r="T5595" s="147">
        <v>0</v>
      </c>
      <c r="U5595" s="147" t="s">
        <v>1483</v>
      </c>
      <c r="V5595" s="147" t="s">
        <v>3885</v>
      </c>
    </row>
    <row r="5596" spans="16:22" x14ac:dyDescent="0.25">
      <c r="P5596" s="147" t="s">
        <v>830</v>
      </c>
      <c r="Q5596" s="147">
        <v>203</v>
      </c>
      <c r="R5596" s="147"/>
      <c r="S5596" s="147" t="s">
        <v>1484</v>
      </c>
      <c r="T5596" s="147">
        <v>0</v>
      </c>
      <c r="U5596" s="147" t="s">
        <v>1485</v>
      </c>
      <c r="V5596" s="147" t="s">
        <v>3885</v>
      </c>
    </row>
    <row r="5597" spans="16:22" x14ac:dyDescent="0.25">
      <c r="P5597" s="147" t="s">
        <v>830</v>
      </c>
      <c r="Q5597" s="147">
        <v>203</v>
      </c>
      <c r="R5597" s="147"/>
      <c r="S5597" s="147" t="s">
        <v>3908</v>
      </c>
      <c r="T5597" s="147">
        <v>0</v>
      </c>
      <c r="U5597" s="147" t="s">
        <v>3909</v>
      </c>
      <c r="V5597" s="147" t="s">
        <v>3885</v>
      </c>
    </row>
    <row r="5598" spans="16:22" x14ac:dyDescent="0.25">
      <c r="P5598" s="147" t="s">
        <v>830</v>
      </c>
      <c r="Q5598" s="147">
        <v>203</v>
      </c>
      <c r="R5598" s="147"/>
      <c r="S5598" s="147" t="s">
        <v>3910</v>
      </c>
      <c r="T5598" s="147">
        <v>0</v>
      </c>
      <c r="U5598" s="147" t="s">
        <v>3911</v>
      </c>
      <c r="V5598" s="147" t="s">
        <v>3885</v>
      </c>
    </row>
    <row r="5599" spans="16:22" x14ac:dyDescent="0.25">
      <c r="P5599" s="147" t="s">
        <v>830</v>
      </c>
      <c r="Q5599" s="147">
        <v>203</v>
      </c>
      <c r="R5599" s="147"/>
      <c r="S5599" s="147" t="s">
        <v>1490</v>
      </c>
      <c r="T5599" s="147">
        <v>0</v>
      </c>
      <c r="U5599" s="147" t="s">
        <v>1491</v>
      </c>
      <c r="V5599" s="147" t="s">
        <v>3885</v>
      </c>
    </row>
    <row r="5600" spans="16:22" x14ac:dyDescent="0.25">
      <c r="P5600" s="147" t="s">
        <v>830</v>
      </c>
      <c r="Q5600" s="147">
        <v>203</v>
      </c>
      <c r="R5600" s="147"/>
      <c r="S5600" s="147" t="s">
        <v>2608</v>
      </c>
      <c r="T5600" s="147">
        <v>0</v>
      </c>
      <c r="U5600" s="147" t="s">
        <v>2609</v>
      </c>
      <c r="V5600" s="147" t="s">
        <v>3885</v>
      </c>
    </row>
    <row r="5601" spans="16:22" x14ac:dyDescent="0.25">
      <c r="P5601" s="147" t="s">
        <v>830</v>
      </c>
      <c r="Q5601" s="147">
        <v>203</v>
      </c>
      <c r="R5601" s="147"/>
      <c r="S5601" s="147" t="s">
        <v>1494</v>
      </c>
      <c r="T5601" s="147">
        <v>0</v>
      </c>
      <c r="U5601" s="147" t="s">
        <v>1495</v>
      </c>
      <c r="V5601" s="147" t="s">
        <v>3885</v>
      </c>
    </row>
    <row r="5602" spans="16:22" x14ac:dyDescent="0.25">
      <c r="P5602" s="147" t="s">
        <v>830</v>
      </c>
      <c r="Q5602" s="147">
        <v>203</v>
      </c>
      <c r="R5602" s="147"/>
      <c r="S5602" s="147" t="s">
        <v>1496</v>
      </c>
      <c r="T5602" s="147">
        <v>0</v>
      </c>
      <c r="U5602" s="147" t="s">
        <v>1497</v>
      </c>
      <c r="V5602" s="147" t="s">
        <v>3885</v>
      </c>
    </row>
    <row r="5603" spans="16:22" x14ac:dyDescent="0.25">
      <c r="P5603" s="147" t="s">
        <v>830</v>
      </c>
      <c r="Q5603" s="147">
        <v>203</v>
      </c>
      <c r="R5603" s="147"/>
      <c r="S5603" s="147" t="s">
        <v>3152</v>
      </c>
      <c r="T5603" s="147">
        <v>0</v>
      </c>
      <c r="U5603" s="147" t="s">
        <v>3153</v>
      </c>
      <c r="V5603" s="147" t="s">
        <v>3885</v>
      </c>
    </row>
    <row r="5604" spans="16:22" x14ac:dyDescent="0.25">
      <c r="P5604" s="147" t="s">
        <v>830</v>
      </c>
      <c r="Q5604" s="147">
        <v>203</v>
      </c>
      <c r="R5604" s="147"/>
      <c r="S5604" s="147" t="s">
        <v>1502</v>
      </c>
      <c r="T5604" s="147">
        <v>0</v>
      </c>
      <c r="U5604" s="147" t="s">
        <v>1503</v>
      </c>
      <c r="V5604" s="147" t="s">
        <v>3885</v>
      </c>
    </row>
    <row r="5605" spans="16:22" x14ac:dyDescent="0.25">
      <c r="P5605" s="147" t="s">
        <v>830</v>
      </c>
      <c r="Q5605" s="147">
        <v>203</v>
      </c>
      <c r="R5605" s="147"/>
      <c r="S5605" s="147" t="s">
        <v>2325</v>
      </c>
      <c r="T5605" s="147">
        <v>0</v>
      </c>
      <c r="U5605" s="147" t="s">
        <v>2326</v>
      </c>
      <c r="V5605" s="147" t="s">
        <v>3885</v>
      </c>
    </row>
    <row r="5606" spans="16:22" x14ac:dyDescent="0.25">
      <c r="P5606" s="147" t="s">
        <v>830</v>
      </c>
      <c r="Q5606" s="147">
        <v>203</v>
      </c>
      <c r="R5606" s="147"/>
      <c r="S5606" s="147" t="s">
        <v>2616</v>
      </c>
      <c r="T5606" s="147">
        <v>0</v>
      </c>
      <c r="U5606" s="147" t="s">
        <v>2617</v>
      </c>
      <c r="V5606" s="147" t="s">
        <v>3885</v>
      </c>
    </row>
    <row r="5607" spans="16:22" x14ac:dyDescent="0.25">
      <c r="P5607" s="147" t="s">
        <v>830</v>
      </c>
      <c r="Q5607" s="147">
        <v>203</v>
      </c>
      <c r="R5607" s="147"/>
      <c r="S5607" s="147" t="s">
        <v>1508</v>
      </c>
      <c r="T5607" s="147">
        <v>0</v>
      </c>
      <c r="U5607" s="147" t="s">
        <v>1509</v>
      </c>
      <c r="V5607" s="147" t="s">
        <v>3885</v>
      </c>
    </row>
    <row r="5608" spans="16:22" x14ac:dyDescent="0.25">
      <c r="P5608" s="147" t="s">
        <v>830</v>
      </c>
      <c r="Q5608" s="147">
        <v>203</v>
      </c>
      <c r="R5608" s="147"/>
      <c r="S5608" s="147" t="s">
        <v>3346</v>
      </c>
      <c r="T5608" s="147">
        <v>0</v>
      </c>
      <c r="U5608" s="147" t="s">
        <v>3347</v>
      </c>
      <c r="V5608" s="147" t="s">
        <v>3885</v>
      </c>
    </row>
    <row r="5609" spans="16:22" x14ac:dyDescent="0.25">
      <c r="P5609" s="147" t="s">
        <v>830</v>
      </c>
      <c r="Q5609" s="147">
        <v>203</v>
      </c>
      <c r="R5609" s="147"/>
      <c r="S5609" s="147" t="s">
        <v>1510</v>
      </c>
      <c r="T5609" s="147">
        <v>0</v>
      </c>
      <c r="U5609" s="147" t="s">
        <v>1511</v>
      </c>
      <c r="V5609" s="147" t="s">
        <v>3885</v>
      </c>
    </row>
    <row r="5610" spans="16:22" x14ac:dyDescent="0.25">
      <c r="P5610" s="147" t="s">
        <v>830</v>
      </c>
      <c r="Q5610" s="147">
        <v>203</v>
      </c>
      <c r="R5610" s="147"/>
      <c r="S5610" s="147" t="s">
        <v>3348</v>
      </c>
      <c r="T5610" s="147">
        <v>0</v>
      </c>
      <c r="U5610" s="147" t="s">
        <v>3349</v>
      </c>
      <c r="V5610" s="147" t="s">
        <v>3885</v>
      </c>
    </row>
    <row r="5611" spans="16:22" x14ac:dyDescent="0.25">
      <c r="P5611" s="147" t="s">
        <v>830</v>
      </c>
      <c r="Q5611" s="147">
        <v>203</v>
      </c>
      <c r="R5611" s="147"/>
      <c r="S5611" s="147" t="s">
        <v>3158</v>
      </c>
      <c r="T5611" s="147">
        <v>0</v>
      </c>
      <c r="U5611" s="147" t="s">
        <v>3159</v>
      </c>
      <c r="V5611" s="147" t="s">
        <v>3885</v>
      </c>
    </row>
    <row r="5612" spans="16:22" x14ac:dyDescent="0.25">
      <c r="P5612" s="147" t="s">
        <v>830</v>
      </c>
      <c r="Q5612" s="147">
        <v>203</v>
      </c>
      <c r="R5612" s="147"/>
      <c r="S5612" s="147" t="s">
        <v>1512</v>
      </c>
      <c r="T5612" s="147">
        <v>0</v>
      </c>
      <c r="U5612" s="147" t="s">
        <v>1513</v>
      </c>
      <c r="V5612" s="147" t="s">
        <v>3885</v>
      </c>
    </row>
    <row r="5613" spans="16:22" x14ac:dyDescent="0.25">
      <c r="P5613" s="147" t="s">
        <v>830</v>
      </c>
      <c r="Q5613" s="147">
        <v>203</v>
      </c>
      <c r="R5613" s="147"/>
      <c r="S5613" s="147" t="s">
        <v>1514</v>
      </c>
      <c r="T5613" s="147">
        <v>0</v>
      </c>
      <c r="U5613" s="147" t="s">
        <v>1515</v>
      </c>
      <c r="V5613" s="147" t="s">
        <v>3885</v>
      </c>
    </row>
    <row r="5614" spans="16:22" x14ac:dyDescent="0.25">
      <c r="P5614" s="147" t="s">
        <v>830</v>
      </c>
      <c r="Q5614" s="147">
        <v>203</v>
      </c>
      <c r="R5614" s="147"/>
      <c r="S5614" s="147" t="s">
        <v>3160</v>
      </c>
      <c r="T5614" s="147">
        <v>0</v>
      </c>
      <c r="U5614" s="147" t="s">
        <v>3161</v>
      </c>
      <c r="V5614" s="147" t="s">
        <v>3885</v>
      </c>
    </row>
    <row r="5615" spans="16:22" x14ac:dyDescent="0.25">
      <c r="P5615" s="147" t="s">
        <v>830</v>
      </c>
      <c r="Q5615" s="147">
        <v>203</v>
      </c>
      <c r="R5615" s="147"/>
      <c r="S5615" s="147" t="s">
        <v>3164</v>
      </c>
      <c r="T5615" s="147">
        <v>0</v>
      </c>
      <c r="U5615" s="147" t="s">
        <v>3165</v>
      </c>
      <c r="V5615" s="147" t="s">
        <v>3885</v>
      </c>
    </row>
    <row r="5616" spans="16:22" x14ac:dyDescent="0.25">
      <c r="P5616" s="147" t="s">
        <v>830</v>
      </c>
      <c r="Q5616" s="147">
        <v>203</v>
      </c>
      <c r="R5616" s="147"/>
      <c r="S5616" s="147" t="s">
        <v>2620</v>
      </c>
      <c r="T5616" s="147">
        <v>0</v>
      </c>
      <c r="U5616" s="147" t="s">
        <v>2621</v>
      </c>
      <c r="V5616" s="147" t="s">
        <v>3885</v>
      </c>
    </row>
    <row r="5617" spans="16:22" x14ac:dyDescent="0.25">
      <c r="P5617" s="147" t="s">
        <v>830</v>
      </c>
      <c r="Q5617" s="147">
        <v>203</v>
      </c>
      <c r="R5617" s="147"/>
      <c r="S5617" s="147" t="s">
        <v>3552</v>
      </c>
      <c r="T5617" s="147">
        <v>0</v>
      </c>
      <c r="U5617" s="147" t="s">
        <v>3553</v>
      </c>
      <c r="V5617" s="147" t="s">
        <v>3885</v>
      </c>
    </row>
    <row r="5618" spans="16:22" x14ac:dyDescent="0.25">
      <c r="P5618" s="147" t="s">
        <v>830</v>
      </c>
      <c r="Q5618" s="147">
        <v>203</v>
      </c>
      <c r="R5618" s="147"/>
      <c r="S5618" s="147" t="s">
        <v>2861</v>
      </c>
      <c r="T5618" s="147">
        <v>0</v>
      </c>
      <c r="U5618" s="147" t="s">
        <v>2862</v>
      </c>
      <c r="V5618" s="147" t="s">
        <v>3885</v>
      </c>
    </row>
    <row r="5619" spans="16:22" x14ac:dyDescent="0.25">
      <c r="P5619" s="147" t="s">
        <v>830</v>
      </c>
      <c r="Q5619" s="147">
        <v>203</v>
      </c>
      <c r="R5619" s="147"/>
      <c r="S5619" s="147" t="s">
        <v>1518</v>
      </c>
      <c r="T5619" s="147">
        <v>0</v>
      </c>
      <c r="U5619" s="147" t="s">
        <v>1519</v>
      </c>
      <c r="V5619" s="147" t="s">
        <v>3885</v>
      </c>
    </row>
    <row r="5620" spans="16:22" x14ac:dyDescent="0.25">
      <c r="P5620" s="147" t="s">
        <v>830</v>
      </c>
      <c r="Q5620" s="147">
        <v>203</v>
      </c>
      <c r="R5620" s="147"/>
      <c r="S5620" s="147" t="s">
        <v>1520</v>
      </c>
      <c r="T5620" s="147">
        <v>0</v>
      </c>
      <c r="U5620" s="147" t="s">
        <v>1521</v>
      </c>
      <c r="V5620" s="147" t="s">
        <v>3885</v>
      </c>
    </row>
    <row r="5621" spans="16:22" x14ac:dyDescent="0.25">
      <c r="P5621" s="147" t="s">
        <v>830</v>
      </c>
      <c r="Q5621" s="147">
        <v>203</v>
      </c>
      <c r="R5621" s="147"/>
      <c r="S5621" s="147" t="s">
        <v>2333</v>
      </c>
      <c r="T5621" s="147">
        <v>0</v>
      </c>
      <c r="U5621" s="147" t="s">
        <v>2334</v>
      </c>
      <c r="V5621" s="147" t="s">
        <v>3885</v>
      </c>
    </row>
    <row r="5622" spans="16:22" x14ac:dyDescent="0.25">
      <c r="P5622" s="147" t="s">
        <v>830</v>
      </c>
      <c r="Q5622" s="147">
        <v>203</v>
      </c>
      <c r="R5622" s="147"/>
      <c r="S5622" s="147" t="s">
        <v>3168</v>
      </c>
      <c r="T5622" s="147">
        <v>0</v>
      </c>
      <c r="U5622" s="147" t="s">
        <v>3169</v>
      </c>
      <c r="V5622" s="147" t="s">
        <v>3885</v>
      </c>
    </row>
    <row r="5623" spans="16:22" x14ac:dyDescent="0.25">
      <c r="P5623" s="147" t="s">
        <v>830</v>
      </c>
      <c r="Q5623" s="147">
        <v>203</v>
      </c>
      <c r="R5623" s="147"/>
      <c r="S5623" s="147" t="s">
        <v>2626</v>
      </c>
      <c r="T5623" s="147">
        <v>0</v>
      </c>
      <c r="U5623" s="147" t="s">
        <v>2627</v>
      </c>
      <c r="V5623" s="147" t="s">
        <v>3885</v>
      </c>
    </row>
    <row r="5624" spans="16:22" x14ac:dyDescent="0.25">
      <c r="P5624" s="147" t="s">
        <v>830</v>
      </c>
      <c r="Q5624" s="147">
        <v>203</v>
      </c>
      <c r="R5624" s="147"/>
      <c r="S5624" s="147" t="s">
        <v>1530</v>
      </c>
      <c r="T5624" s="147">
        <v>0</v>
      </c>
      <c r="U5624" s="147" t="s">
        <v>1531</v>
      </c>
      <c r="V5624" s="147" t="s">
        <v>3885</v>
      </c>
    </row>
    <row r="5625" spans="16:22" x14ac:dyDescent="0.25">
      <c r="P5625" s="147" t="s">
        <v>830</v>
      </c>
      <c r="Q5625" s="147">
        <v>203</v>
      </c>
      <c r="R5625" s="147"/>
      <c r="S5625" s="147" t="s">
        <v>2630</v>
      </c>
      <c r="T5625" s="147">
        <v>0</v>
      </c>
      <c r="U5625" s="147" t="s">
        <v>2631</v>
      </c>
      <c r="V5625" s="147" t="s">
        <v>3885</v>
      </c>
    </row>
    <row r="5626" spans="16:22" x14ac:dyDescent="0.25">
      <c r="P5626" s="147" t="s">
        <v>830</v>
      </c>
      <c r="Q5626" s="147">
        <v>203</v>
      </c>
      <c r="R5626" s="147"/>
      <c r="S5626" s="147" t="s">
        <v>2632</v>
      </c>
      <c r="T5626" s="147">
        <v>0</v>
      </c>
      <c r="U5626" s="147" t="s">
        <v>2633</v>
      </c>
      <c r="V5626" s="147" t="s">
        <v>3885</v>
      </c>
    </row>
    <row r="5627" spans="16:22" x14ac:dyDescent="0.25">
      <c r="P5627" s="147" t="s">
        <v>830</v>
      </c>
      <c r="Q5627" s="147">
        <v>203</v>
      </c>
      <c r="R5627" s="147"/>
      <c r="S5627" s="147" t="s">
        <v>3350</v>
      </c>
      <c r="T5627" s="147">
        <v>0</v>
      </c>
      <c r="U5627" s="147" t="s">
        <v>3351</v>
      </c>
      <c r="V5627" s="147" t="s">
        <v>3885</v>
      </c>
    </row>
    <row r="5628" spans="16:22" x14ac:dyDescent="0.25">
      <c r="P5628" s="147" t="s">
        <v>830</v>
      </c>
      <c r="Q5628" s="147">
        <v>203</v>
      </c>
      <c r="R5628" s="147"/>
      <c r="S5628" s="147" t="s">
        <v>1534</v>
      </c>
      <c r="T5628" s="147">
        <v>0</v>
      </c>
      <c r="U5628" s="147" t="s">
        <v>1535</v>
      </c>
      <c r="V5628" s="147" t="s">
        <v>3885</v>
      </c>
    </row>
    <row r="5629" spans="16:22" x14ac:dyDescent="0.25">
      <c r="P5629" s="147" t="s">
        <v>830</v>
      </c>
      <c r="Q5629" s="147">
        <v>203</v>
      </c>
      <c r="R5629" s="147"/>
      <c r="S5629" s="147" t="s">
        <v>1536</v>
      </c>
      <c r="T5629" s="147">
        <v>0</v>
      </c>
      <c r="U5629" s="147" t="s">
        <v>1537</v>
      </c>
      <c r="V5629" s="147" t="s">
        <v>3885</v>
      </c>
    </row>
    <row r="5630" spans="16:22" x14ac:dyDescent="0.25">
      <c r="P5630" s="147" t="s">
        <v>830</v>
      </c>
      <c r="Q5630" s="147">
        <v>203</v>
      </c>
      <c r="R5630" s="147"/>
      <c r="S5630" s="147" t="s">
        <v>2636</v>
      </c>
      <c r="T5630" s="147">
        <v>0</v>
      </c>
      <c r="U5630" s="147" t="s">
        <v>2637</v>
      </c>
      <c r="V5630" s="147" t="s">
        <v>3885</v>
      </c>
    </row>
    <row r="5631" spans="16:22" x14ac:dyDescent="0.25">
      <c r="P5631" s="147" t="s">
        <v>830</v>
      </c>
      <c r="Q5631" s="147">
        <v>203</v>
      </c>
      <c r="R5631" s="147"/>
      <c r="S5631" s="147" t="s">
        <v>1538</v>
      </c>
      <c r="T5631" s="147">
        <v>0</v>
      </c>
      <c r="U5631" s="147" t="s">
        <v>1539</v>
      </c>
      <c r="V5631" s="147" t="s">
        <v>3885</v>
      </c>
    </row>
    <row r="5632" spans="16:22" x14ac:dyDescent="0.25">
      <c r="P5632" s="147" t="s">
        <v>830</v>
      </c>
      <c r="Q5632" s="147">
        <v>203</v>
      </c>
      <c r="R5632" s="147"/>
      <c r="S5632" s="147" t="s">
        <v>1540</v>
      </c>
      <c r="T5632" s="147">
        <v>0</v>
      </c>
      <c r="U5632" s="147" t="s">
        <v>1541</v>
      </c>
      <c r="V5632" s="147" t="s">
        <v>3885</v>
      </c>
    </row>
    <row r="5633" spans="16:22" x14ac:dyDescent="0.25">
      <c r="P5633" s="147" t="s">
        <v>830</v>
      </c>
      <c r="Q5633" s="147">
        <v>203</v>
      </c>
      <c r="R5633" s="147"/>
      <c r="S5633" s="147" t="s">
        <v>3172</v>
      </c>
      <c r="T5633" s="147">
        <v>0</v>
      </c>
      <c r="U5633" s="147" t="s">
        <v>3173</v>
      </c>
      <c r="V5633" s="147" t="s">
        <v>3885</v>
      </c>
    </row>
    <row r="5634" spans="16:22" x14ac:dyDescent="0.25">
      <c r="P5634" s="147" t="s">
        <v>830</v>
      </c>
      <c r="Q5634" s="147">
        <v>203</v>
      </c>
      <c r="R5634" s="147"/>
      <c r="S5634" s="147" t="s">
        <v>1544</v>
      </c>
      <c r="T5634" s="147">
        <v>0</v>
      </c>
      <c r="U5634" s="147" t="s">
        <v>1545</v>
      </c>
      <c r="V5634" s="147" t="s">
        <v>3885</v>
      </c>
    </row>
    <row r="5635" spans="16:22" x14ac:dyDescent="0.25">
      <c r="P5635" s="147" t="s">
        <v>830</v>
      </c>
      <c r="Q5635" s="147">
        <v>203</v>
      </c>
      <c r="R5635" s="147"/>
      <c r="S5635" s="147" t="s">
        <v>3352</v>
      </c>
      <c r="T5635" s="147">
        <v>0</v>
      </c>
      <c r="U5635" s="147" t="s">
        <v>3353</v>
      </c>
      <c r="V5635" s="147" t="s">
        <v>3885</v>
      </c>
    </row>
    <row r="5636" spans="16:22" x14ac:dyDescent="0.25">
      <c r="P5636" s="147" t="s">
        <v>830</v>
      </c>
      <c r="Q5636" s="147">
        <v>203</v>
      </c>
      <c r="R5636" s="147"/>
      <c r="S5636" s="147" t="s">
        <v>1548</v>
      </c>
      <c r="T5636" s="147">
        <v>0</v>
      </c>
      <c r="U5636" s="147" t="s">
        <v>1549</v>
      </c>
      <c r="V5636" s="147" t="s">
        <v>3885</v>
      </c>
    </row>
    <row r="5637" spans="16:22" x14ac:dyDescent="0.25">
      <c r="P5637" s="147" t="s">
        <v>830</v>
      </c>
      <c r="Q5637" s="147">
        <v>203</v>
      </c>
      <c r="R5637" s="147"/>
      <c r="S5637" s="147" t="s">
        <v>2345</v>
      </c>
      <c r="T5637" s="147">
        <v>0</v>
      </c>
      <c r="U5637" s="147" t="s">
        <v>2346</v>
      </c>
      <c r="V5637" s="147" t="s">
        <v>3885</v>
      </c>
    </row>
    <row r="5638" spans="16:22" x14ac:dyDescent="0.25">
      <c r="P5638" s="147" t="s">
        <v>830</v>
      </c>
      <c r="Q5638" s="147">
        <v>203</v>
      </c>
      <c r="R5638" s="147"/>
      <c r="S5638" s="147" t="s">
        <v>3683</v>
      </c>
      <c r="T5638" s="147">
        <v>0</v>
      </c>
      <c r="U5638" s="147" t="s">
        <v>3684</v>
      </c>
      <c r="V5638" s="147" t="s">
        <v>3885</v>
      </c>
    </row>
    <row r="5639" spans="16:22" x14ac:dyDescent="0.25">
      <c r="P5639" s="147" t="s">
        <v>830</v>
      </c>
      <c r="Q5639" s="147">
        <v>203</v>
      </c>
      <c r="R5639" s="147"/>
      <c r="S5639" s="147" t="s">
        <v>2648</v>
      </c>
      <c r="T5639" s="147">
        <v>0</v>
      </c>
      <c r="U5639" s="147" t="s">
        <v>2649</v>
      </c>
      <c r="V5639" s="147" t="s">
        <v>3885</v>
      </c>
    </row>
    <row r="5640" spans="16:22" x14ac:dyDescent="0.25">
      <c r="P5640" s="147" t="s">
        <v>830</v>
      </c>
      <c r="Q5640" s="147">
        <v>203</v>
      </c>
      <c r="R5640" s="147"/>
      <c r="S5640" s="147" t="s">
        <v>1552</v>
      </c>
      <c r="T5640" s="147">
        <v>0</v>
      </c>
      <c r="U5640" s="147" t="s">
        <v>1553</v>
      </c>
      <c r="V5640" s="147" t="s">
        <v>3885</v>
      </c>
    </row>
    <row r="5641" spans="16:22" x14ac:dyDescent="0.25">
      <c r="P5641" s="147" t="s">
        <v>830</v>
      </c>
      <c r="Q5641" s="147">
        <v>203</v>
      </c>
      <c r="R5641" s="147"/>
      <c r="S5641" s="147" t="s">
        <v>1556</v>
      </c>
      <c r="T5641" s="147">
        <v>0</v>
      </c>
      <c r="U5641" s="147" t="s">
        <v>1557</v>
      </c>
      <c r="V5641" s="147" t="s">
        <v>3885</v>
      </c>
    </row>
    <row r="5642" spans="16:22" x14ac:dyDescent="0.25">
      <c r="P5642" s="147" t="s">
        <v>830</v>
      </c>
      <c r="Q5642" s="147">
        <v>203</v>
      </c>
      <c r="R5642" s="147"/>
      <c r="S5642" s="147" t="s">
        <v>2869</v>
      </c>
      <c r="T5642" s="147">
        <v>0</v>
      </c>
      <c r="U5642" s="147" t="s">
        <v>2870</v>
      </c>
      <c r="V5642" s="147" t="s">
        <v>3885</v>
      </c>
    </row>
    <row r="5643" spans="16:22" x14ac:dyDescent="0.25">
      <c r="P5643" s="147" t="s">
        <v>830</v>
      </c>
      <c r="Q5643" s="147">
        <v>203</v>
      </c>
      <c r="R5643" s="147"/>
      <c r="S5643" s="147" t="s">
        <v>1560</v>
      </c>
      <c r="T5643" s="147">
        <v>0</v>
      </c>
      <c r="U5643" s="147" t="s">
        <v>1561</v>
      </c>
      <c r="V5643" s="147" t="s">
        <v>3885</v>
      </c>
    </row>
    <row r="5644" spans="16:22" x14ac:dyDescent="0.25">
      <c r="P5644" s="147" t="s">
        <v>830</v>
      </c>
      <c r="Q5644" s="147">
        <v>203</v>
      </c>
      <c r="R5644" s="147"/>
      <c r="S5644" s="147" t="s">
        <v>1562</v>
      </c>
      <c r="T5644" s="147">
        <v>0</v>
      </c>
      <c r="U5644" s="147" t="s">
        <v>1563</v>
      </c>
      <c r="V5644" s="147" t="s">
        <v>3885</v>
      </c>
    </row>
    <row r="5645" spans="16:22" x14ac:dyDescent="0.25">
      <c r="P5645" s="147" t="s">
        <v>830</v>
      </c>
      <c r="Q5645" s="147">
        <v>203</v>
      </c>
      <c r="R5645" s="147"/>
      <c r="S5645" s="147" t="s">
        <v>3356</v>
      </c>
      <c r="T5645" s="147">
        <v>0</v>
      </c>
      <c r="U5645" s="147" t="s">
        <v>3357</v>
      </c>
      <c r="V5645" s="147" t="s">
        <v>3885</v>
      </c>
    </row>
    <row r="5646" spans="16:22" x14ac:dyDescent="0.25">
      <c r="P5646" s="147" t="s">
        <v>830</v>
      </c>
      <c r="Q5646" s="147">
        <v>203</v>
      </c>
      <c r="R5646" s="147"/>
      <c r="S5646" s="147" t="s">
        <v>3178</v>
      </c>
      <c r="T5646" s="147">
        <v>0</v>
      </c>
      <c r="U5646" s="147" t="s">
        <v>3179</v>
      </c>
      <c r="V5646" s="147" t="s">
        <v>3885</v>
      </c>
    </row>
    <row r="5647" spans="16:22" x14ac:dyDescent="0.25">
      <c r="P5647" s="147" t="s">
        <v>830</v>
      </c>
      <c r="Q5647" s="147">
        <v>203</v>
      </c>
      <c r="R5647" s="147"/>
      <c r="S5647" s="147" t="s">
        <v>2654</v>
      </c>
      <c r="T5647" s="147">
        <v>0</v>
      </c>
      <c r="U5647" s="147" t="s">
        <v>2655</v>
      </c>
      <c r="V5647" s="147" t="s">
        <v>3885</v>
      </c>
    </row>
    <row r="5648" spans="16:22" x14ac:dyDescent="0.25">
      <c r="P5648" s="147" t="s">
        <v>830</v>
      </c>
      <c r="Q5648" s="147">
        <v>203</v>
      </c>
      <c r="R5648" s="147"/>
      <c r="S5648" s="147" t="s">
        <v>3687</v>
      </c>
      <c r="T5648" s="147">
        <v>0</v>
      </c>
      <c r="U5648" s="147" t="s">
        <v>3688</v>
      </c>
      <c r="V5648" s="147" t="s">
        <v>3885</v>
      </c>
    </row>
    <row r="5649" spans="16:22" x14ac:dyDescent="0.25">
      <c r="P5649" s="147" t="s">
        <v>830</v>
      </c>
      <c r="Q5649" s="147">
        <v>203</v>
      </c>
      <c r="R5649" s="147"/>
      <c r="S5649" s="147" t="s">
        <v>1564</v>
      </c>
      <c r="T5649" s="147">
        <v>0</v>
      </c>
      <c r="U5649" s="147" t="s">
        <v>1565</v>
      </c>
      <c r="V5649" s="147" t="s">
        <v>3885</v>
      </c>
    </row>
    <row r="5650" spans="16:22" x14ac:dyDescent="0.25">
      <c r="P5650" s="147" t="s">
        <v>830</v>
      </c>
      <c r="Q5650" s="147">
        <v>203</v>
      </c>
      <c r="R5650" s="147"/>
      <c r="S5650" s="147" t="s">
        <v>3358</v>
      </c>
      <c r="T5650" s="147">
        <v>0</v>
      </c>
      <c r="U5650" s="147" t="s">
        <v>3359</v>
      </c>
      <c r="V5650" s="147" t="s">
        <v>3885</v>
      </c>
    </row>
    <row r="5651" spans="16:22" x14ac:dyDescent="0.25">
      <c r="P5651" s="147" t="s">
        <v>830</v>
      </c>
      <c r="Q5651" s="147">
        <v>203</v>
      </c>
      <c r="R5651" s="147"/>
      <c r="S5651" s="147" t="s">
        <v>1568</v>
      </c>
      <c r="T5651" s="147">
        <v>0</v>
      </c>
      <c r="U5651" s="147" t="s">
        <v>1569</v>
      </c>
      <c r="V5651" s="147" t="s">
        <v>3885</v>
      </c>
    </row>
    <row r="5652" spans="16:22" x14ac:dyDescent="0.25">
      <c r="P5652" s="147" t="s">
        <v>830</v>
      </c>
      <c r="Q5652" s="147">
        <v>203</v>
      </c>
      <c r="R5652" s="147"/>
      <c r="S5652" s="147" t="s">
        <v>3360</v>
      </c>
      <c r="T5652" s="147">
        <v>0</v>
      </c>
      <c r="U5652" s="147" t="s">
        <v>3361</v>
      </c>
      <c r="V5652" s="147" t="s">
        <v>3885</v>
      </c>
    </row>
    <row r="5653" spans="16:22" x14ac:dyDescent="0.25">
      <c r="P5653" s="147" t="s">
        <v>830</v>
      </c>
      <c r="Q5653" s="147">
        <v>203</v>
      </c>
      <c r="R5653" s="147"/>
      <c r="S5653" s="147" t="s">
        <v>1570</v>
      </c>
      <c r="T5653" s="147">
        <v>0</v>
      </c>
      <c r="U5653" s="147" t="s">
        <v>1571</v>
      </c>
      <c r="V5653" s="147" t="s">
        <v>3885</v>
      </c>
    </row>
    <row r="5654" spans="16:22" x14ac:dyDescent="0.25">
      <c r="P5654" s="147" t="s">
        <v>830</v>
      </c>
      <c r="Q5654" s="147">
        <v>203</v>
      </c>
      <c r="R5654" s="147"/>
      <c r="S5654" s="147" t="s">
        <v>3362</v>
      </c>
      <c r="T5654" s="147">
        <v>0</v>
      </c>
      <c r="U5654" s="147" t="s">
        <v>3363</v>
      </c>
      <c r="V5654" s="147" t="s">
        <v>3885</v>
      </c>
    </row>
    <row r="5655" spans="16:22" x14ac:dyDescent="0.25">
      <c r="P5655" s="147" t="s">
        <v>830</v>
      </c>
      <c r="Q5655" s="147">
        <v>203</v>
      </c>
      <c r="R5655" s="147"/>
      <c r="S5655" s="147" t="s">
        <v>1576</v>
      </c>
      <c r="T5655" s="147">
        <v>0</v>
      </c>
      <c r="U5655" s="147" t="s">
        <v>1577</v>
      </c>
      <c r="V5655" s="147" t="s">
        <v>3885</v>
      </c>
    </row>
    <row r="5656" spans="16:22" x14ac:dyDescent="0.25">
      <c r="P5656" s="147" t="s">
        <v>830</v>
      </c>
      <c r="Q5656" s="147">
        <v>203</v>
      </c>
      <c r="R5656" s="147"/>
      <c r="S5656" s="147" t="s">
        <v>1578</v>
      </c>
      <c r="T5656" s="147">
        <v>0</v>
      </c>
      <c r="U5656" s="147" t="s">
        <v>1579</v>
      </c>
      <c r="V5656" s="147" t="s">
        <v>3885</v>
      </c>
    </row>
    <row r="5657" spans="16:22" x14ac:dyDescent="0.25">
      <c r="P5657" s="147" t="s">
        <v>830</v>
      </c>
      <c r="Q5657" s="147">
        <v>203</v>
      </c>
      <c r="R5657" s="147"/>
      <c r="S5657" s="147" t="s">
        <v>3184</v>
      </c>
      <c r="T5657" s="147">
        <v>0</v>
      </c>
      <c r="U5657" s="147" t="s">
        <v>3185</v>
      </c>
      <c r="V5657" s="147" t="s">
        <v>3885</v>
      </c>
    </row>
    <row r="5658" spans="16:22" x14ac:dyDescent="0.25">
      <c r="P5658" s="147" t="s">
        <v>830</v>
      </c>
      <c r="Q5658" s="147">
        <v>203</v>
      </c>
      <c r="R5658" s="147"/>
      <c r="S5658" s="147" t="s">
        <v>2353</v>
      </c>
      <c r="T5658" s="147">
        <v>0</v>
      </c>
      <c r="U5658" s="147" t="s">
        <v>2354</v>
      </c>
      <c r="V5658" s="147" t="s">
        <v>3885</v>
      </c>
    </row>
    <row r="5659" spans="16:22" x14ac:dyDescent="0.25">
      <c r="P5659" s="147" t="s">
        <v>830</v>
      </c>
      <c r="Q5659" s="147">
        <v>203</v>
      </c>
      <c r="R5659" s="147"/>
      <c r="S5659" s="147" t="s">
        <v>2355</v>
      </c>
      <c r="T5659" s="147">
        <v>0</v>
      </c>
      <c r="U5659" s="147" t="s">
        <v>2356</v>
      </c>
      <c r="V5659" s="147" t="s">
        <v>3885</v>
      </c>
    </row>
    <row r="5660" spans="16:22" x14ac:dyDescent="0.25">
      <c r="P5660" s="147" t="s">
        <v>830</v>
      </c>
      <c r="Q5660" s="147">
        <v>203</v>
      </c>
      <c r="R5660" s="147"/>
      <c r="S5660" s="147" t="s">
        <v>3691</v>
      </c>
      <c r="T5660" s="147">
        <v>0</v>
      </c>
      <c r="U5660" s="147" t="s">
        <v>3692</v>
      </c>
      <c r="V5660" s="147" t="s">
        <v>3885</v>
      </c>
    </row>
    <row r="5661" spans="16:22" x14ac:dyDescent="0.25">
      <c r="P5661" s="147" t="s">
        <v>830</v>
      </c>
      <c r="Q5661" s="147">
        <v>203</v>
      </c>
      <c r="R5661" s="147"/>
      <c r="S5661" s="147" t="s">
        <v>1594</v>
      </c>
      <c r="T5661" s="147">
        <v>0</v>
      </c>
      <c r="U5661" s="147" t="s">
        <v>1595</v>
      </c>
      <c r="V5661" s="147" t="s">
        <v>3885</v>
      </c>
    </row>
    <row r="5662" spans="16:22" x14ac:dyDescent="0.25">
      <c r="P5662" s="147" t="s">
        <v>830</v>
      </c>
      <c r="Q5662" s="147">
        <v>203</v>
      </c>
      <c r="R5662" s="147"/>
      <c r="S5662" s="147" t="s">
        <v>1598</v>
      </c>
      <c r="T5662" s="147">
        <v>0</v>
      </c>
      <c r="U5662" s="147" t="s">
        <v>1599</v>
      </c>
      <c r="V5662" s="147" t="s">
        <v>3885</v>
      </c>
    </row>
    <row r="5663" spans="16:22" x14ac:dyDescent="0.25">
      <c r="P5663" s="147" t="s">
        <v>830</v>
      </c>
      <c r="Q5663" s="147">
        <v>203</v>
      </c>
      <c r="R5663" s="147"/>
      <c r="S5663" s="147" t="s">
        <v>2879</v>
      </c>
      <c r="T5663" s="147">
        <v>0</v>
      </c>
      <c r="U5663" s="147" t="s">
        <v>2880</v>
      </c>
      <c r="V5663" s="147" t="s">
        <v>3885</v>
      </c>
    </row>
    <row r="5664" spans="16:22" x14ac:dyDescent="0.25">
      <c r="P5664" s="147" t="s">
        <v>830</v>
      </c>
      <c r="Q5664" s="147">
        <v>203</v>
      </c>
      <c r="R5664" s="147"/>
      <c r="S5664" s="147" t="s">
        <v>2883</v>
      </c>
      <c r="T5664" s="147">
        <v>0</v>
      </c>
      <c r="U5664" s="147" t="s">
        <v>2884</v>
      </c>
      <c r="V5664" s="147" t="s">
        <v>3885</v>
      </c>
    </row>
    <row r="5665" spans="16:22" x14ac:dyDescent="0.25">
      <c r="P5665" s="147" t="s">
        <v>830</v>
      </c>
      <c r="Q5665" s="147">
        <v>203</v>
      </c>
      <c r="R5665" s="147"/>
      <c r="S5665" s="147" t="s">
        <v>2885</v>
      </c>
      <c r="T5665" s="147">
        <v>0</v>
      </c>
      <c r="U5665" s="147" t="s">
        <v>2886</v>
      </c>
      <c r="V5665" s="147" t="s">
        <v>3885</v>
      </c>
    </row>
    <row r="5666" spans="16:22" x14ac:dyDescent="0.25">
      <c r="P5666" s="147" t="s">
        <v>830</v>
      </c>
      <c r="Q5666" s="147">
        <v>203</v>
      </c>
      <c r="R5666" s="147"/>
      <c r="S5666" s="147" t="s">
        <v>3912</v>
      </c>
      <c r="T5666" s="147">
        <v>0</v>
      </c>
      <c r="U5666" s="147" t="s">
        <v>3913</v>
      </c>
      <c r="V5666" s="147" t="s">
        <v>3885</v>
      </c>
    </row>
    <row r="5667" spans="16:22" x14ac:dyDescent="0.25">
      <c r="P5667" s="147" t="s">
        <v>830</v>
      </c>
      <c r="Q5667" s="147">
        <v>203</v>
      </c>
      <c r="R5667" s="147"/>
      <c r="S5667" s="147" t="s">
        <v>1608</v>
      </c>
      <c r="T5667" s="147">
        <v>0</v>
      </c>
      <c r="U5667" s="147" t="s">
        <v>1609</v>
      </c>
      <c r="V5667" s="147" t="s">
        <v>3885</v>
      </c>
    </row>
    <row r="5668" spans="16:22" x14ac:dyDescent="0.25">
      <c r="P5668" s="147" t="s">
        <v>830</v>
      </c>
      <c r="Q5668" s="147">
        <v>203</v>
      </c>
      <c r="R5668" s="147"/>
      <c r="S5668" s="147" t="s">
        <v>2361</v>
      </c>
      <c r="T5668" s="147">
        <v>0</v>
      </c>
      <c r="U5668" s="147" t="s">
        <v>2362</v>
      </c>
      <c r="V5668" s="147" t="s">
        <v>3885</v>
      </c>
    </row>
    <row r="5669" spans="16:22" x14ac:dyDescent="0.25">
      <c r="P5669" s="147" t="s">
        <v>830</v>
      </c>
      <c r="Q5669" s="147">
        <v>203</v>
      </c>
      <c r="R5669" s="147"/>
      <c r="S5669" s="147" t="s">
        <v>1616</v>
      </c>
      <c r="T5669" s="147">
        <v>0</v>
      </c>
      <c r="U5669" s="147" t="s">
        <v>1617</v>
      </c>
      <c r="V5669" s="147" t="s">
        <v>3885</v>
      </c>
    </row>
    <row r="5670" spans="16:22" x14ac:dyDescent="0.25">
      <c r="P5670" s="147" t="s">
        <v>830</v>
      </c>
      <c r="Q5670" s="147">
        <v>203</v>
      </c>
      <c r="R5670" s="147"/>
      <c r="S5670" s="147" t="s">
        <v>1620</v>
      </c>
      <c r="T5670" s="147">
        <v>0</v>
      </c>
      <c r="U5670" s="147" t="s">
        <v>1621</v>
      </c>
      <c r="V5670" s="147" t="s">
        <v>3885</v>
      </c>
    </row>
    <row r="5671" spans="16:22" x14ac:dyDescent="0.25">
      <c r="P5671" s="147" t="s">
        <v>830</v>
      </c>
      <c r="Q5671" s="147">
        <v>203</v>
      </c>
      <c r="R5671" s="147"/>
      <c r="S5671" s="147" t="s">
        <v>3190</v>
      </c>
      <c r="T5671" s="147">
        <v>0</v>
      </c>
      <c r="U5671" s="147" t="s">
        <v>3191</v>
      </c>
      <c r="V5671" s="147" t="s">
        <v>3885</v>
      </c>
    </row>
    <row r="5672" spans="16:22" x14ac:dyDescent="0.25">
      <c r="P5672" s="147" t="s">
        <v>830</v>
      </c>
      <c r="Q5672" s="147">
        <v>203</v>
      </c>
      <c r="R5672" s="147"/>
      <c r="S5672" s="147" t="s">
        <v>2363</v>
      </c>
      <c r="T5672" s="147">
        <v>0</v>
      </c>
      <c r="U5672" s="147" t="s">
        <v>2364</v>
      </c>
      <c r="V5672" s="147" t="s">
        <v>3885</v>
      </c>
    </row>
    <row r="5673" spans="16:22" x14ac:dyDescent="0.25">
      <c r="P5673" s="147" t="s">
        <v>830</v>
      </c>
      <c r="Q5673" s="147">
        <v>203</v>
      </c>
      <c r="R5673" s="147"/>
      <c r="S5673" s="147" t="s">
        <v>3695</v>
      </c>
      <c r="T5673" s="147">
        <v>0</v>
      </c>
      <c r="U5673" s="147" t="s">
        <v>3696</v>
      </c>
      <c r="V5673" s="147" t="s">
        <v>3885</v>
      </c>
    </row>
    <row r="5674" spans="16:22" x14ac:dyDescent="0.25">
      <c r="P5674" s="147" t="s">
        <v>830</v>
      </c>
      <c r="Q5674" s="147">
        <v>203</v>
      </c>
      <c r="R5674" s="147"/>
      <c r="S5674" s="147" t="s">
        <v>1622</v>
      </c>
      <c r="T5674" s="147">
        <v>0</v>
      </c>
      <c r="U5674" s="147" t="s">
        <v>1623</v>
      </c>
      <c r="V5674" s="147" t="s">
        <v>3885</v>
      </c>
    </row>
    <row r="5675" spans="16:22" x14ac:dyDescent="0.25">
      <c r="P5675" s="147" t="s">
        <v>830</v>
      </c>
      <c r="Q5675" s="147">
        <v>203</v>
      </c>
      <c r="R5675" s="147"/>
      <c r="S5675" s="147" t="s">
        <v>2893</v>
      </c>
      <c r="T5675" s="147">
        <v>0</v>
      </c>
      <c r="U5675" s="147" t="s">
        <v>2894</v>
      </c>
      <c r="V5675" s="147" t="s">
        <v>3885</v>
      </c>
    </row>
    <row r="5676" spans="16:22" x14ac:dyDescent="0.25">
      <c r="P5676" s="147" t="s">
        <v>830</v>
      </c>
      <c r="Q5676" s="147">
        <v>203</v>
      </c>
      <c r="R5676" s="147"/>
      <c r="S5676" s="147" t="s">
        <v>1636</v>
      </c>
      <c r="T5676" s="147">
        <v>0</v>
      </c>
      <c r="U5676" s="147" t="s">
        <v>1637</v>
      </c>
      <c r="V5676" s="147" t="s">
        <v>3885</v>
      </c>
    </row>
    <row r="5677" spans="16:22" x14ac:dyDescent="0.25">
      <c r="P5677" s="147" t="s">
        <v>830</v>
      </c>
      <c r="Q5677" s="147">
        <v>203</v>
      </c>
      <c r="R5677" s="147"/>
      <c r="S5677" s="147" t="s">
        <v>1638</v>
      </c>
      <c r="T5677" s="147">
        <v>0</v>
      </c>
      <c r="U5677" s="147" t="s">
        <v>1639</v>
      </c>
      <c r="V5677" s="147" t="s">
        <v>3885</v>
      </c>
    </row>
    <row r="5678" spans="16:22" x14ac:dyDescent="0.25">
      <c r="P5678" s="147" t="s">
        <v>830</v>
      </c>
      <c r="Q5678" s="147">
        <v>203</v>
      </c>
      <c r="R5678" s="147"/>
      <c r="S5678" s="147" t="s">
        <v>3699</v>
      </c>
      <c r="T5678" s="147">
        <v>0</v>
      </c>
      <c r="U5678" s="147" t="s">
        <v>3700</v>
      </c>
      <c r="V5678" s="147" t="s">
        <v>3885</v>
      </c>
    </row>
    <row r="5679" spans="16:22" x14ac:dyDescent="0.25">
      <c r="P5679" s="147" t="s">
        <v>830</v>
      </c>
      <c r="Q5679" s="147">
        <v>203</v>
      </c>
      <c r="R5679" s="147"/>
      <c r="S5679" s="147" t="s">
        <v>2664</v>
      </c>
      <c r="T5679" s="147">
        <v>0</v>
      </c>
      <c r="U5679" s="147" t="s">
        <v>2665</v>
      </c>
      <c r="V5679" s="147" t="s">
        <v>3885</v>
      </c>
    </row>
    <row r="5680" spans="16:22" x14ac:dyDescent="0.25">
      <c r="P5680" s="147" t="s">
        <v>830</v>
      </c>
      <c r="Q5680" s="147">
        <v>203</v>
      </c>
      <c r="R5680" s="147"/>
      <c r="S5680" s="147" t="s">
        <v>1642</v>
      </c>
      <c r="T5680" s="147">
        <v>0</v>
      </c>
      <c r="U5680" s="147" t="s">
        <v>1643</v>
      </c>
      <c r="V5680" s="147" t="s">
        <v>3885</v>
      </c>
    </row>
    <row r="5681" spans="16:22" x14ac:dyDescent="0.25">
      <c r="P5681" s="147" t="s">
        <v>830</v>
      </c>
      <c r="Q5681" s="147">
        <v>203</v>
      </c>
      <c r="R5681" s="147"/>
      <c r="S5681" s="147" t="s">
        <v>2666</v>
      </c>
      <c r="T5681" s="147">
        <v>0</v>
      </c>
      <c r="U5681" s="147" t="s">
        <v>2667</v>
      </c>
      <c r="V5681" s="147" t="s">
        <v>3885</v>
      </c>
    </row>
    <row r="5682" spans="16:22" x14ac:dyDescent="0.25">
      <c r="P5682" s="147" t="s">
        <v>830</v>
      </c>
      <c r="Q5682" s="147">
        <v>203</v>
      </c>
      <c r="R5682" s="147"/>
      <c r="S5682" s="147" t="s">
        <v>3914</v>
      </c>
      <c r="T5682" s="147">
        <v>0</v>
      </c>
      <c r="U5682" s="147" t="s">
        <v>3915</v>
      </c>
      <c r="V5682" s="147" t="s">
        <v>3885</v>
      </c>
    </row>
    <row r="5683" spans="16:22" x14ac:dyDescent="0.25">
      <c r="P5683" s="147" t="s">
        <v>830</v>
      </c>
      <c r="Q5683" s="147">
        <v>203</v>
      </c>
      <c r="R5683" s="147"/>
      <c r="S5683" s="147" t="s">
        <v>2369</v>
      </c>
      <c r="T5683" s="147">
        <v>0</v>
      </c>
      <c r="U5683" s="147" t="s">
        <v>2370</v>
      </c>
      <c r="V5683" s="147" t="s">
        <v>3885</v>
      </c>
    </row>
    <row r="5684" spans="16:22" x14ac:dyDescent="0.25">
      <c r="P5684" s="147" t="s">
        <v>830</v>
      </c>
      <c r="Q5684" s="147">
        <v>203</v>
      </c>
      <c r="R5684" s="147"/>
      <c r="S5684" s="147" t="s">
        <v>1644</v>
      </c>
      <c r="T5684" s="147">
        <v>0</v>
      </c>
      <c r="U5684" s="147" t="s">
        <v>1645</v>
      </c>
      <c r="V5684" s="147" t="s">
        <v>3885</v>
      </c>
    </row>
    <row r="5685" spans="16:22" x14ac:dyDescent="0.25">
      <c r="P5685" s="147" t="s">
        <v>830</v>
      </c>
      <c r="Q5685" s="147">
        <v>203</v>
      </c>
      <c r="R5685" s="147"/>
      <c r="S5685" s="147" t="s">
        <v>3368</v>
      </c>
      <c r="T5685" s="147">
        <v>0</v>
      </c>
      <c r="U5685" s="147" t="s">
        <v>3369</v>
      </c>
      <c r="V5685" s="147" t="s">
        <v>3885</v>
      </c>
    </row>
    <row r="5686" spans="16:22" x14ac:dyDescent="0.25">
      <c r="P5686" s="147" t="s">
        <v>830</v>
      </c>
      <c r="Q5686" s="147">
        <v>203</v>
      </c>
      <c r="R5686" s="147"/>
      <c r="S5686" s="147" t="s">
        <v>1646</v>
      </c>
      <c r="T5686" s="147">
        <v>0</v>
      </c>
      <c r="U5686" s="147" t="s">
        <v>1647</v>
      </c>
      <c r="V5686" s="147" t="s">
        <v>3885</v>
      </c>
    </row>
    <row r="5687" spans="16:22" x14ac:dyDescent="0.25">
      <c r="P5687" s="147" t="s">
        <v>830</v>
      </c>
      <c r="Q5687" s="147">
        <v>203</v>
      </c>
      <c r="R5687" s="147"/>
      <c r="S5687" s="147" t="s">
        <v>3703</v>
      </c>
      <c r="T5687" s="147">
        <v>0</v>
      </c>
      <c r="U5687" s="147" t="s">
        <v>3704</v>
      </c>
      <c r="V5687" s="147" t="s">
        <v>3885</v>
      </c>
    </row>
    <row r="5688" spans="16:22" x14ac:dyDescent="0.25">
      <c r="P5688" s="147" t="s">
        <v>830</v>
      </c>
      <c r="Q5688" s="147">
        <v>203</v>
      </c>
      <c r="R5688" s="147"/>
      <c r="S5688" s="147" t="s">
        <v>1652</v>
      </c>
      <c r="T5688" s="147">
        <v>0</v>
      </c>
      <c r="U5688" s="147" t="s">
        <v>1653</v>
      </c>
      <c r="V5688" s="147" t="s">
        <v>3885</v>
      </c>
    </row>
    <row r="5689" spans="16:22" x14ac:dyDescent="0.25">
      <c r="P5689" s="147" t="s">
        <v>830</v>
      </c>
      <c r="Q5689" s="147">
        <v>203</v>
      </c>
      <c r="R5689" s="147"/>
      <c r="S5689" s="147" t="s">
        <v>1654</v>
      </c>
      <c r="T5689" s="147">
        <v>0</v>
      </c>
      <c r="U5689" s="147" t="s">
        <v>1655</v>
      </c>
      <c r="V5689" s="147" t="s">
        <v>3885</v>
      </c>
    </row>
    <row r="5690" spans="16:22" x14ac:dyDescent="0.25">
      <c r="P5690" s="147" t="s">
        <v>830</v>
      </c>
      <c r="Q5690" s="147">
        <v>203</v>
      </c>
      <c r="R5690" s="147"/>
      <c r="S5690" s="147" t="s">
        <v>1658</v>
      </c>
      <c r="T5690" s="147">
        <v>0</v>
      </c>
      <c r="U5690" s="147" t="s">
        <v>1659</v>
      </c>
      <c r="V5690" s="147" t="s">
        <v>3885</v>
      </c>
    </row>
    <row r="5691" spans="16:22" x14ac:dyDescent="0.25">
      <c r="P5691" s="147" t="s">
        <v>830</v>
      </c>
      <c r="Q5691" s="147">
        <v>203</v>
      </c>
      <c r="R5691" s="147"/>
      <c r="S5691" s="147" t="s">
        <v>2895</v>
      </c>
      <c r="T5691" s="147">
        <v>0</v>
      </c>
      <c r="U5691" s="147" t="s">
        <v>2896</v>
      </c>
      <c r="V5691" s="147" t="s">
        <v>3885</v>
      </c>
    </row>
    <row r="5692" spans="16:22" x14ac:dyDescent="0.25">
      <c r="P5692" s="147" t="s">
        <v>830</v>
      </c>
      <c r="Q5692" s="147">
        <v>203</v>
      </c>
      <c r="R5692" s="147"/>
      <c r="S5692" s="147" t="s">
        <v>3198</v>
      </c>
      <c r="T5692" s="147">
        <v>0</v>
      </c>
      <c r="U5692" s="147" t="s">
        <v>3199</v>
      </c>
      <c r="V5692" s="147" t="s">
        <v>3885</v>
      </c>
    </row>
    <row r="5693" spans="16:22" x14ac:dyDescent="0.25">
      <c r="P5693" s="147" t="s">
        <v>830</v>
      </c>
      <c r="Q5693" s="147">
        <v>203</v>
      </c>
      <c r="R5693" s="147"/>
      <c r="S5693" s="147" t="s">
        <v>3705</v>
      </c>
      <c r="T5693" s="147">
        <v>0</v>
      </c>
      <c r="U5693" s="147" t="s">
        <v>3706</v>
      </c>
      <c r="V5693" s="147" t="s">
        <v>3885</v>
      </c>
    </row>
    <row r="5694" spans="16:22" x14ac:dyDescent="0.25">
      <c r="P5694" s="147" t="s">
        <v>830</v>
      </c>
      <c r="Q5694" s="147">
        <v>203</v>
      </c>
      <c r="R5694" s="147"/>
      <c r="S5694" s="147" t="s">
        <v>1664</v>
      </c>
      <c r="T5694" s="147">
        <v>0</v>
      </c>
      <c r="U5694" s="147" t="s">
        <v>1665</v>
      </c>
      <c r="V5694" s="147" t="s">
        <v>3885</v>
      </c>
    </row>
    <row r="5695" spans="16:22" x14ac:dyDescent="0.25">
      <c r="P5695" s="147" t="s">
        <v>830</v>
      </c>
      <c r="Q5695" s="147">
        <v>203</v>
      </c>
      <c r="R5695" s="147"/>
      <c r="S5695" s="147" t="s">
        <v>1670</v>
      </c>
      <c r="T5695" s="147">
        <v>0</v>
      </c>
      <c r="U5695" s="147" t="s">
        <v>1671</v>
      </c>
      <c r="V5695" s="147" t="s">
        <v>3885</v>
      </c>
    </row>
    <row r="5696" spans="16:22" x14ac:dyDescent="0.25">
      <c r="P5696" s="147" t="s">
        <v>830</v>
      </c>
      <c r="Q5696" s="147">
        <v>203</v>
      </c>
      <c r="R5696" s="147"/>
      <c r="S5696" s="147" t="s">
        <v>2670</v>
      </c>
      <c r="T5696" s="147">
        <v>0</v>
      </c>
      <c r="U5696" s="147" t="s">
        <v>2671</v>
      </c>
      <c r="V5696" s="147" t="s">
        <v>3885</v>
      </c>
    </row>
    <row r="5697" spans="16:22" x14ac:dyDescent="0.25">
      <c r="P5697" s="147" t="s">
        <v>830</v>
      </c>
      <c r="Q5697" s="147">
        <v>203</v>
      </c>
      <c r="R5697" s="147"/>
      <c r="S5697" s="147" t="s">
        <v>1678</v>
      </c>
      <c r="T5697" s="147">
        <v>0</v>
      </c>
      <c r="U5697" s="147" t="s">
        <v>1679</v>
      </c>
      <c r="V5697" s="147" t="s">
        <v>3885</v>
      </c>
    </row>
    <row r="5698" spans="16:22" x14ac:dyDescent="0.25">
      <c r="P5698" s="147" t="s">
        <v>830</v>
      </c>
      <c r="Q5698" s="147">
        <v>203</v>
      </c>
      <c r="R5698" s="147"/>
      <c r="S5698" s="147" t="s">
        <v>1698</v>
      </c>
      <c r="T5698" s="147">
        <v>0</v>
      </c>
      <c r="U5698" s="147" t="s">
        <v>1699</v>
      </c>
      <c r="V5698" s="147" t="s">
        <v>3885</v>
      </c>
    </row>
    <row r="5699" spans="16:22" x14ac:dyDescent="0.25">
      <c r="P5699" s="147" t="s">
        <v>830</v>
      </c>
      <c r="Q5699" s="147">
        <v>203</v>
      </c>
      <c r="R5699" s="147"/>
      <c r="S5699" s="147" t="s">
        <v>1700</v>
      </c>
      <c r="T5699" s="147">
        <v>0</v>
      </c>
      <c r="U5699" s="147" t="s">
        <v>1701</v>
      </c>
      <c r="V5699" s="147" t="s">
        <v>3885</v>
      </c>
    </row>
    <row r="5700" spans="16:22" x14ac:dyDescent="0.25">
      <c r="P5700" s="147" t="s">
        <v>830</v>
      </c>
      <c r="Q5700" s="147">
        <v>203</v>
      </c>
      <c r="R5700" s="147"/>
      <c r="S5700" s="147" t="s">
        <v>1710</v>
      </c>
      <c r="T5700" s="147">
        <v>0</v>
      </c>
      <c r="U5700" s="147" t="s">
        <v>1711</v>
      </c>
      <c r="V5700" s="147" t="s">
        <v>3885</v>
      </c>
    </row>
    <row r="5701" spans="16:22" x14ac:dyDescent="0.25">
      <c r="P5701" s="147" t="s">
        <v>830</v>
      </c>
      <c r="Q5701" s="147">
        <v>203</v>
      </c>
      <c r="R5701" s="147"/>
      <c r="S5701" s="147" t="s">
        <v>2899</v>
      </c>
      <c r="T5701" s="147">
        <v>0</v>
      </c>
      <c r="U5701" s="147" t="s">
        <v>2900</v>
      </c>
      <c r="V5701" s="147" t="s">
        <v>3885</v>
      </c>
    </row>
    <row r="5702" spans="16:22" x14ac:dyDescent="0.25">
      <c r="P5702" s="147" t="s">
        <v>830</v>
      </c>
      <c r="Q5702" s="147">
        <v>203</v>
      </c>
      <c r="R5702" s="147"/>
      <c r="S5702" s="147" t="s">
        <v>2682</v>
      </c>
      <c r="T5702" s="147">
        <v>0</v>
      </c>
      <c r="U5702" s="147" t="s">
        <v>2683</v>
      </c>
      <c r="V5702" s="147" t="s">
        <v>3885</v>
      </c>
    </row>
    <row r="5703" spans="16:22" x14ac:dyDescent="0.25">
      <c r="P5703" s="147" t="s">
        <v>830</v>
      </c>
      <c r="Q5703" s="147">
        <v>203</v>
      </c>
      <c r="R5703" s="147"/>
      <c r="S5703" s="147" t="s">
        <v>1718</v>
      </c>
      <c r="T5703" s="147">
        <v>0</v>
      </c>
      <c r="U5703" s="147" t="s">
        <v>1719</v>
      </c>
      <c r="V5703" s="147" t="s">
        <v>3885</v>
      </c>
    </row>
    <row r="5704" spans="16:22" x14ac:dyDescent="0.25">
      <c r="P5704" s="147" t="s">
        <v>830</v>
      </c>
      <c r="Q5704" s="147">
        <v>203</v>
      </c>
      <c r="R5704" s="147"/>
      <c r="S5704" s="147" t="s">
        <v>1720</v>
      </c>
      <c r="T5704" s="147">
        <v>0</v>
      </c>
      <c r="U5704" s="147" t="s">
        <v>1721</v>
      </c>
      <c r="V5704" s="147" t="s">
        <v>3885</v>
      </c>
    </row>
    <row r="5705" spans="16:22" x14ac:dyDescent="0.25">
      <c r="P5705" s="147" t="s">
        <v>830</v>
      </c>
      <c r="Q5705" s="147">
        <v>203</v>
      </c>
      <c r="R5705" s="147"/>
      <c r="S5705" s="147" t="s">
        <v>1724</v>
      </c>
      <c r="T5705" s="147">
        <v>0</v>
      </c>
      <c r="U5705" s="147" t="s">
        <v>1725</v>
      </c>
      <c r="V5705" s="147" t="s">
        <v>3885</v>
      </c>
    </row>
    <row r="5706" spans="16:22" x14ac:dyDescent="0.25">
      <c r="P5706" s="147" t="s">
        <v>830</v>
      </c>
      <c r="Q5706" s="147">
        <v>203</v>
      </c>
      <c r="R5706" s="147"/>
      <c r="S5706" s="147" t="s">
        <v>1726</v>
      </c>
      <c r="T5706" s="147">
        <v>0</v>
      </c>
      <c r="U5706" s="147" t="s">
        <v>1727</v>
      </c>
      <c r="V5706" s="147" t="s">
        <v>3885</v>
      </c>
    </row>
    <row r="5707" spans="16:22" x14ac:dyDescent="0.25">
      <c r="P5707" s="147" t="s">
        <v>830</v>
      </c>
      <c r="Q5707" s="147">
        <v>203</v>
      </c>
      <c r="R5707" s="147"/>
      <c r="S5707" s="147" t="s">
        <v>1728</v>
      </c>
      <c r="T5707" s="147">
        <v>0</v>
      </c>
      <c r="U5707" s="147" t="s">
        <v>1729</v>
      </c>
      <c r="V5707" s="147" t="s">
        <v>3885</v>
      </c>
    </row>
    <row r="5708" spans="16:22" x14ac:dyDescent="0.25">
      <c r="P5708" s="147" t="s">
        <v>830</v>
      </c>
      <c r="Q5708" s="147">
        <v>203</v>
      </c>
      <c r="R5708" s="147"/>
      <c r="S5708" s="147" t="s">
        <v>2686</v>
      </c>
      <c r="T5708" s="147">
        <v>0</v>
      </c>
      <c r="U5708" s="147" t="s">
        <v>2687</v>
      </c>
      <c r="V5708" s="147" t="s">
        <v>3885</v>
      </c>
    </row>
    <row r="5709" spans="16:22" x14ac:dyDescent="0.25">
      <c r="P5709" s="147" t="s">
        <v>830</v>
      </c>
      <c r="Q5709" s="147">
        <v>203</v>
      </c>
      <c r="R5709" s="147"/>
      <c r="S5709" s="147" t="s">
        <v>2688</v>
      </c>
      <c r="T5709" s="147">
        <v>0</v>
      </c>
      <c r="U5709" s="147" t="s">
        <v>2689</v>
      </c>
      <c r="V5709" s="147" t="s">
        <v>3885</v>
      </c>
    </row>
    <row r="5710" spans="16:22" x14ac:dyDescent="0.25">
      <c r="P5710" s="147" t="s">
        <v>830</v>
      </c>
      <c r="Q5710" s="147">
        <v>203</v>
      </c>
      <c r="R5710" s="147"/>
      <c r="S5710" s="147" t="s">
        <v>2903</v>
      </c>
      <c r="T5710" s="147">
        <v>0</v>
      </c>
      <c r="U5710" s="147" t="s">
        <v>2904</v>
      </c>
      <c r="V5710" s="147" t="s">
        <v>3885</v>
      </c>
    </row>
    <row r="5711" spans="16:22" x14ac:dyDescent="0.25">
      <c r="P5711" s="147" t="s">
        <v>830</v>
      </c>
      <c r="Q5711" s="147">
        <v>203</v>
      </c>
      <c r="R5711" s="147"/>
      <c r="S5711" s="147" t="s">
        <v>1730</v>
      </c>
      <c r="T5711" s="147">
        <v>0</v>
      </c>
      <c r="U5711" s="147" t="s">
        <v>1731</v>
      </c>
      <c r="V5711" s="147" t="s">
        <v>3885</v>
      </c>
    </row>
    <row r="5712" spans="16:22" x14ac:dyDescent="0.25">
      <c r="P5712" s="147" t="s">
        <v>830</v>
      </c>
      <c r="Q5712" s="147">
        <v>203</v>
      </c>
      <c r="R5712" s="147"/>
      <c r="S5712" s="147" t="s">
        <v>1732</v>
      </c>
      <c r="T5712" s="147">
        <v>0</v>
      </c>
      <c r="U5712" s="147" t="s">
        <v>1733</v>
      </c>
      <c r="V5712" s="147" t="s">
        <v>3885</v>
      </c>
    </row>
    <row r="5713" spans="16:22" x14ac:dyDescent="0.25">
      <c r="P5713" s="147" t="s">
        <v>830</v>
      </c>
      <c r="Q5713" s="147">
        <v>203</v>
      </c>
      <c r="R5713" s="147"/>
      <c r="S5713" s="147" t="s">
        <v>1734</v>
      </c>
      <c r="T5713" s="147">
        <v>0</v>
      </c>
      <c r="U5713" s="147" t="s">
        <v>1735</v>
      </c>
      <c r="V5713" s="147" t="s">
        <v>3885</v>
      </c>
    </row>
    <row r="5714" spans="16:22" x14ac:dyDescent="0.25">
      <c r="P5714" s="147" t="s">
        <v>830</v>
      </c>
      <c r="Q5714" s="147">
        <v>203</v>
      </c>
      <c r="R5714" s="147"/>
      <c r="S5714" s="147" t="s">
        <v>3717</v>
      </c>
      <c r="T5714" s="147">
        <v>0</v>
      </c>
      <c r="U5714" s="147" t="s">
        <v>3718</v>
      </c>
      <c r="V5714" s="147" t="s">
        <v>3885</v>
      </c>
    </row>
    <row r="5715" spans="16:22" x14ac:dyDescent="0.25">
      <c r="P5715" s="147" t="s">
        <v>830</v>
      </c>
      <c r="Q5715" s="147">
        <v>203</v>
      </c>
      <c r="R5715" s="147"/>
      <c r="S5715" s="147" t="s">
        <v>3719</v>
      </c>
      <c r="T5715" s="147">
        <v>0</v>
      </c>
      <c r="U5715" s="147" t="s">
        <v>3720</v>
      </c>
      <c r="V5715" s="147" t="s">
        <v>3885</v>
      </c>
    </row>
    <row r="5716" spans="16:22" x14ac:dyDescent="0.25">
      <c r="P5716" s="147" t="s">
        <v>830</v>
      </c>
      <c r="Q5716" s="147">
        <v>203</v>
      </c>
      <c r="R5716" s="147"/>
      <c r="S5716" s="147" t="s">
        <v>1736</v>
      </c>
      <c r="T5716" s="147">
        <v>0</v>
      </c>
      <c r="U5716" s="147" t="s">
        <v>1737</v>
      </c>
      <c r="V5716" s="147" t="s">
        <v>3885</v>
      </c>
    </row>
    <row r="5717" spans="16:22" x14ac:dyDescent="0.25">
      <c r="P5717" s="147" t="s">
        <v>830</v>
      </c>
      <c r="Q5717" s="147">
        <v>203</v>
      </c>
      <c r="R5717" s="147"/>
      <c r="S5717" s="147" t="s">
        <v>3916</v>
      </c>
      <c r="T5717" s="147">
        <v>0</v>
      </c>
      <c r="U5717" s="147" t="s">
        <v>3917</v>
      </c>
      <c r="V5717" s="147" t="s">
        <v>3885</v>
      </c>
    </row>
    <row r="5718" spans="16:22" x14ac:dyDescent="0.25">
      <c r="P5718" s="147" t="s">
        <v>830</v>
      </c>
      <c r="Q5718" s="147">
        <v>203</v>
      </c>
      <c r="R5718" s="147"/>
      <c r="S5718" s="147" t="s">
        <v>3721</v>
      </c>
      <c r="T5718" s="147">
        <v>0</v>
      </c>
      <c r="U5718" s="147" t="s">
        <v>3722</v>
      </c>
      <c r="V5718" s="147" t="s">
        <v>3885</v>
      </c>
    </row>
    <row r="5719" spans="16:22" x14ac:dyDescent="0.25">
      <c r="P5719" s="147" t="s">
        <v>830</v>
      </c>
      <c r="Q5719" s="147">
        <v>203</v>
      </c>
      <c r="R5719" s="147"/>
      <c r="S5719" s="147" t="s">
        <v>1738</v>
      </c>
      <c r="T5719" s="147">
        <v>0</v>
      </c>
      <c r="U5719" s="147" t="s">
        <v>1739</v>
      </c>
      <c r="V5719" s="147" t="s">
        <v>3885</v>
      </c>
    </row>
    <row r="5720" spans="16:22" x14ac:dyDescent="0.25">
      <c r="P5720" s="147" t="s">
        <v>830</v>
      </c>
      <c r="Q5720" s="147">
        <v>203</v>
      </c>
      <c r="R5720" s="147"/>
      <c r="S5720" s="147" t="s">
        <v>3210</v>
      </c>
      <c r="T5720" s="147">
        <v>0</v>
      </c>
      <c r="U5720" s="147" t="s">
        <v>3211</v>
      </c>
      <c r="V5720" s="147" t="s">
        <v>3885</v>
      </c>
    </row>
    <row r="5721" spans="16:22" x14ac:dyDescent="0.25">
      <c r="P5721" s="147" t="s">
        <v>830</v>
      </c>
      <c r="Q5721" s="147">
        <v>203</v>
      </c>
      <c r="R5721" s="147"/>
      <c r="S5721" s="147" t="s">
        <v>3212</v>
      </c>
      <c r="T5721" s="147">
        <v>0</v>
      </c>
      <c r="U5721" s="147" t="s">
        <v>3213</v>
      </c>
      <c r="V5721" s="147" t="s">
        <v>3885</v>
      </c>
    </row>
    <row r="5722" spans="16:22" x14ac:dyDescent="0.25">
      <c r="P5722" s="147" t="s">
        <v>830</v>
      </c>
      <c r="Q5722" s="147">
        <v>203</v>
      </c>
      <c r="R5722" s="147"/>
      <c r="S5722" s="147" t="s">
        <v>1742</v>
      </c>
      <c r="T5722" s="147">
        <v>0</v>
      </c>
      <c r="U5722" s="147" t="s">
        <v>1743</v>
      </c>
      <c r="V5722" s="147" t="s">
        <v>3885</v>
      </c>
    </row>
    <row r="5723" spans="16:22" x14ac:dyDescent="0.25">
      <c r="P5723" s="147" t="s">
        <v>830</v>
      </c>
      <c r="Q5723" s="147">
        <v>203</v>
      </c>
      <c r="R5723" s="147"/>
      <c r="S5723" s="147" t="s">
        <v>3918</v>
      </c>
      <c r="T5723" s="147">
        <v>0</v>
      </c>
      <c r="U5723" s="147" t="s">
        <v>3919</v>
      </c>
      <c r="V5723" s="147" t="s">
        <v>3885</v>
      </c>
    </row>
    <row r="5724" spans="16:22" x14ac:dyDescent="0.25">
      <c r="P5724" s="147" t="s">
        <v>830</v>
      </c>
      <c r="Q5724" s="147">
        <v>203</v>
      </c>
      <c r="R5724" s="147"/>
      <c r="S5724" s="147" t="s">
        <v>3729</v>
      </c>
      <c r="T5724" s="147">
        <v>0</v>
      </c>
      <c r="U5724" s="147" t="s">
        <v>3730</v>
      </c>
      <c r="V5724" s="147" t="s">
        <v>3885</v>
      </c>
    </row>
    <row r="5725" spans="16:22" x14ac:dyDescent="0.25">
      <c r="P5725" s="147" t="s">
        <v>830</v>
      </c>
      <c r="Q5725" s="147">
        <v>203</v>
      </c>
      <c r="R5725" s="147"/>
      <c r="S5725" s="147" t="s">
        <v>2397</v>
      </c>
      <c r="T5725" s="147">
        <v>0</v>
      </c>
      <c r="U5725" s="147" t="s">
        <v>2398</v>
      </c>
      <c r="V5725" s="147" t="s">
        <v>3885</v>
      </c>
    </row>
    <row r="5726" spans="16:22" x14ac:dyDescent="0.25">
      <c r="P5726" s="147" t="s">
        <v>830</v>
      </c>
      <c r="Q5726" s="147">
        <v>203</v>
      </c>
      <c r="R5726" s="147"/>
      <c r="S5726" s="147" t="s">
        <v>1744</v>
      </c>
      <c r="T5726" s="147">
        <v>0</v>
      </c>
      <c r="U5726" s="147" t="s">
        <v>1745</v>
      </c>
      <c r="V5726" s="147" t="s">
        <v>3885</v>
      </c>
    </row>
    <row r="5727" spans="16:22" x14ac:dyDescent="0.25">
      <c r="P5727" s="147" t="s">
        <v>830</v>
      </c>
      <c r="Q5727" s="147">
        <v>203</v>
      </c>
      <c r="R5727" s="147"/>
      <c r="S5727" s="147" t="s">
        <v>3731</v>
      </c>
      <c r="T5727" s="147">
        <v>0</v>
      </c>
      <c r="U5727" s="147" t="s">
        <v>3732</v>
      </c>
      <c r="V5727" s="147" t="s">
        <v>3885</v>
      </c>
    </row>
    <row r="5728" spans="16:22" x14ac:dyDescent="0.25">
      <c r="P5728" s="147" t="s">
        <v>830</v>
      </c>
      <c r="Q5728" s="147">
        <v>203</v>
      </c>
      <c r="R5728" s="147"/>
      <c r="S5728" s="147" t="s">
        <v>3214</v>
      </c>
      <c r="T5728" s="147">
        <v>0</v>
      </c>
      <c r="U5728" s="147" t="s">
        <v>3215</v>
      </c>
      <c r="V5728" s="147" t="s">
        <v>3885</v>
      </c>
    </row>
    <row r="5729" spans="16:22" x14ac:dyDescent="0.25">
      <c r="P5729" s="147" t="s">
        <v>830</v>
      </c>
      <c r="Q5729" s="147">
        <v>203</v>
      </c>
      <c r="R5729" s="147"/>
      <c r="S5729" s="147" t="s">
        <v>2913</v>
      </c>
      <c r="T5729" s="147">
        <v>0</v>
      </c>
      <c r="U5729" s="147" t="s">
        <v>2914</v>
      </c>
      <c r="V5729" s="147" t="s">
        <v>3885</v>
      </c>
    </row>
    <row r="5730" spans="16:22" x14ac:dyDescent="0.25">
      <c r="P5730" s="147" t="s">
        <v>830</v>
      </c>
      <c r="Q5730" s="147">
        <v>203</v>
      </c>
      <c r="R5730" s="147"/>
      <c r="S5730" s="147" t="s">
        <v>2915</v>
      </c>
      <c r="T5730" s="147">
        <v>0</v>
      </c>
      <c r="U5730" s="147" t="s">
        <v>2916</v>
      </c>
      <c r="V5730" s="147" t="s">
        <v>3885</v>
      </c>
    </row>
    <row r="5731" spans="16:22" x14ac:dyDescent="0.25">
      <c r="P5731" s="147" t="s">
        <v>830</v>
      </c>
      <c r="Q5731" s="147">
        <v>203</v>
      </c>
      <c r="R5731" s="147"/>
      <c r="S5731" s="147" t="s">
        <v>3560</v>
      </c>
      <c r="T5731" s="147">
        <v>0</v>
      </c>
      <c r="U5731" s="147" t="s">
        <v>3561</v>
      </c>
      <c r="V5731" s="147" t="s">
        <v>3885</v>
      </c>
    </row>
    <row r="5732" spans="16:22" x14ac:dyDescent="0.25">
      <c r="P5732" s="147" t="s">
        <v>830</v>
      </c>
      <c r="Q5732" s="147">
        <v>203</v>
      </c>
      <c r="R5732" s="147"/>
      <c r="S5732" s="147" t="s">
        <v>2917</v>
      </c>
      <c r="T5732" s="147">
        <v>0</v>
      </c>
      <c r="U5732" s="147" t="s">
        <v>2918</v>
      </c>
      <c r="V5732" s="147" t="s">
        <v>3885</v>
      </c>
    </row>
    <row r="5733" spans="16:22" x14ac:dyDescent="0.25">
      <c r="P5733" s="147" t="s">
        <v>830</v>
      </c>
      <c r="Q5733" s="147">
        <v>203</v>
      </c>
      <c r="R5733" s="147"/>
      <c r="S5733" s="147" t="s">
        <v>2694</v>
      </c>
      <c r="T5733" s="147">
        <v>0</v>
      </c>
      <c r="U5733" s="147" t="s">
        <v>2695</v>
      </c>
      <c r="V5733" s="147" t="s">
        <v>3885</v>
      </c>
    </row>
    <row r="5734" spans="16:22" x14ac:dyDescent="0.25">
      <c r="P5734" s="147" t="s">
        <v>830</v>
      </c>
      <c r="Q5734" s="147">
        <v>203</v>
      </c>
      <c r="R5734" s="147"/>
      <c r="S5734" s="147" t="s">
        <v>1750</v>
      </c>
      <c r="T5734" s="147">
        <v>0</v>
      </c>
      <c r="U5734" s="147" t="s">
        <v>1751</v>
      </c>
      <c r="V5734" s="147" t="s">
        <v>3885</v>
      </c>
    </row>
    <row r="5735" spans="16:22" x14ac:dyDescent="0.25">
      <c r="P5735" s="147" t="s">
        <v>830</v>
      </c>
      <c r="Q5735" s="147">
        <v>203</v>
      </c>
      <c r="R5735" s="147"/>
      <c r="S5735" s="147" t="s">
        <v>1754</v>
      </c>
      <c r="T5735" s="147">
        <v>0</v>
      </c>
      <c r="U5735" s="147" t="s">
        <v>1755</v>
      </c>
      <c r="V5735" s="147" t="s">
        <v>3885</v>
      </c>
    </row>
    <row r="5736" spans="16:22" x14ac:dyDescent="0.25">
      <c r="P5736" s="147" t="s">
        <v>830</v>
      </c>
      <c r="Q5736" s="147">
        <v>203</v>
      </c>
      <c r="R5736" s="147"/>
      <c r="S5736" s="147" t="s">
        <v>2919</v>
      </c>
      <c r="T5736" s="147">
        <v>0</v>
      </c>
      <c r="U5736" s="147" t="s">
        <v>2920</v>
      </c>
      <c r="V5736" s="147" t="s">
        <v>3885</v>
      </c>
    </row>
    <row r="5737" spans="16:22" x14ac:dyDescent="0.25">
      <c r="P5737" s="147" t="s">
        <v>830</v>
      </c>
      <c r="Q5737" s="147">
        <v>203</v>
      </c>
      <c r="R5737" s="147"/>
      <c r="S5737" s="147" t="s">
        <v>2401</v>
      </c>
      <c r="T5737" s="147">
        <v>0</v>
      </c>
      <c r="U5737" s="147" t="s">
        <v>2402</v>
      </c>
      <c r="V5737" s="147" t="s">
        <v>3885</v>
      </c>
    </row>
    <row r="5738" spans="16:22" x14ac:dyDescent="0.25">
      <c r="P5738" s="147" t="s">
        <v>830</v>
      </c>
      <c r="Q5738" s="147">
        <v>203</v>
      </c>
      <c r="R5738" s="147"/>
      <c r="S5738" s="147" t="s">
        <v>3920</v>
      </c>
      <c r="T5738" s="147">
        <v>0</v>
      </c>
      <c r="U5738" s="147" t="s">
        <v>3921</v>
      </c>
      <c r="V5738" s="147" t="s">
        <v>3885</v>
      </c>
    </row>
    <row r="5739" spans="16:22" x14ac:dyDescent="0.25">
      <c r="P5739" s="147" t="s">
        <v>830</v>
      </c>
      <c r="Q5739" s="147">
        <v>203</v>
      </c>
      <c r="R5739" s="147"/>
      <c r="S5739" s="147" t="s">
        <v>1758</v>
      </c>
      <c r="T5739" s="147">
        <v>0</v>
      </c>
      <c r="U5739" s="147" t="s">
        <v>1759</v>
      </c>
      <c r="V5739" s="147" t="s">
        <v>3885</v>
      </c>
    </row>
    <row r="5740" spans="16:22" x14ac:dyDescent="0.25">
      <c r="P5740" s="147" t="s">
        <v>830</v>
      </c>
      <c r="Q5740" s="147">
        <v>203</v>
      </c>
      <c r="R5740" s="147"/>
      <c r="S5740" s="147" t="s">
        <v>3733</v>
      </c>
      <c r="T5740" s="147">
        <v>0</v>
      </c>
      <c r="U5740" s="147" t="s">
        <v>3734</v>
      </c>
      <c r="V5740" s="147" t="s">
        <v>3885</v>
      </c>
    </row>
    <row r="5741" spans="16:22" x14ac:dyDescent="0.25">
      <c r="P5741" s="147" t="s">
        <v>830</v>
      </c>
      <c r="Q5741" s="147">
        <v>203</v>
      </c>
      <c r="R5741" s="147"/>
      <c r="S5741" s="147" t="s">
        <v>1760</v>
      </c>
      <c r="T5741" s="147">
        <v>0</v>
      </c>
      <c r="U5741" s="147" t="s">
        <v>1761</v>
      </c>
      <c r="V5741" s="147" t="s">
        <v>3885</v>
      </c>
    </row>
    <row r="5742" spans="16:22" x14ac:dyDescent="0.25">
      <c r="P5742" s="147" t="s">
        <v>830</v>
      </c>
      <c r="Q5742" s="147">
        <v>203</v>
      </c>
      <c r="R5742" s="147"/>
      <c r="S5742" s="147" t="s">
        <v>2708</v>
      </c>
      <c r="T5742" s="147">
        <v>0</v>
      </c>
      <c r="U5742" s="147" t="s">
        <v>2709</v>
      </c>
      <c r="V5742" s="147" t="s">
        <v>3885</v>
      </c>
    </row>
    <row r="5743" spans="16:22" x14ac:dyDescent="0.25">
      <c r="P5743" s="147" t="s">
        <v>830</v>
      </c>
      <c r="Q5743" s="147">
        <v>203</v>
      </c>
      <c r="R5743" s="147"/>
      <c r="S5743" s="147" t="s">
        <v>3922</v>
      </c>
      <c r="T5743" s="147">
        <v>0</v>
      </c>
      <c r="U5743" s="147" t="s">
        <v>3923</v>
      </c>
      <c r="V5743" s="147" t="s">
        <v>3885</v>
      </c>
    </row>
    <row r="5744" spans="16:22" x14ac:dyDescent="0.25">
      <c r="P5744" s="147" t="s">
        <v>830</v>
      </c>
      <c r="Q5744" s="147">
        <v>203</v>
      </c>
      <c r="R5744" s="147"/>
      <c r="S5744" s="147" t="s">
        <v>3382</v>
      </c>
      <c r="T5744" s="147">
        <v>0</v>
      </c>
      <c r="U5744" s="147" t="s">
        <v>3383</v>
      </c>
      <c r="V5744" s="147" t="s">
        <v>3885</v>
      </c>
    </row>
    <row r="5745" spans="16:22" x14ac:dyDescent="0.25">
      <c r="P5745" s="147" t="s">
        <v>830</v>
      </c>
      <c r="Q5745" s="147">
        <v>203</v>
      </c>
      <c r="R5745" s="147"/>
      <c r="S5745" s="147" t="s">
        <v>3216</v>
      </c>
      <c r="T5745" s="147">
        <v>0</v>
      </c>
      <c r="U5745" s="147" t="s">
        <v>3217</v>
      </c>
      <c r="V5745" s="147" t="s">
        <v>3885</v>
      </c>
    </row>
    <row r="5746" spans="16:22" x14ac:dyDescent="0.25">
      <c r="P5746" s="147" t="s">
        <v>830</v>
      </c>
      <c r="Q5746" s="147">
        <v>203</v>
      </c>
      <c r="R5746" s="147"/>
      <c r="S5746" s="147" t="s">
        <v>1770</v>
      </c>
      <c r="T5746" s="147">
        <v>0</v>
      </c>
      <c r="U5746" s="147" t="s">
        <v>1771</v>
      </c>
      <c r="V5746" s="147" t="s">
        <v>3885</v>
      </c>
    </row>
    <row r="5747" spans="16:22" x14ac:dyDescent="0.25">
      <c r="P5747" s="147" t="s">
        <v>830</v>
      </c>
      <c r="Q5747" s="147">
        <v>203</v>
      </c>
      <c r="R5747" s="147"/>
      <c r="S5747" s="147" t="s">
        <v>3566</v>
      </c>
      <c r="T5747" s="147">
        <v>0</v>
      </c>
      <c r="U5747" s="147" t="s">
        <v>3567</v>
      </c>
      <c r="V5747" s="147" t="s">
        <v>3885</v>
      </c>
    </row>
    <row r="5748" spans="16:22" x14ac:dyDescent="0.25">
      <c r="P5748" s="147" t="s">
        <v>830</v>
      </c>
      <c r="Q5748" s="147">
        <v>203</v>
      </c>
      <c r="R5748" s="147"/>
      <c r="S5748" s="147" t="s">
        <v>1772</v>
      </c>
      <c r="T5748" s="147">
        <v>0</v>
      </c>
      <c r="U5748" s="147" t="s">
        <v>1773</v>
      </c>
      <c r="V5748" s="147" t="s">
        <v>3885</v>
      </c>
    </row>
    <row r="5749" spans="16:22" x14ac:dyDescent="0.25">
      <c r="P5749" s="147" t="s">
        <v>830</v>
      </c>
      <c r="Q5749" s="147">
        <v>203</v>
      </c>
      <c r="R5749" s="147"/>
      <c r="S5749" s="147" t="s">
        <v>3568</v>
      </c>
      <c r="T5749" s="147">
        <v>0</v>
      </c>
      <c r="U5749" s="147" t="s">
        <v>3569</v>
      </c>
      <c r="V5749" s="147" t="s">
        <v>3885</v>
      </c>
    </row>
    <row r="5750" spans="16:22" x14ac:dyDescent="0.25">
      <c r="P5750" s="147" t="s">
        <v>830</v>
      </c>
      <c r="Q5750" s="147">
        <v>203</v>
      </c>
      <c r="R5750" s="147"/>
      <c r="S5750" s="147" t="s">
        <v>1774</v>
      </c>
      <c r="T5750" s="147">
        <v>0</v>
      </c>
      <c r="U5750" s="147" t="s">
        <v>1775</v>
      </c>
      <c r="V5750" s="147" t="s">
        <v>3885</v>
      </c>
    </row>
    <row r="5751" spans="16:22" x14ac:dyDescent="0.25">
      <c r="P5751" s="147" t="s">
        <v>830</v>
      </c>
      <c r="Q5751" s="147">
        <v>203</v>
      </c>
      <c r="R5751" s="147"/>
      <c r="S5751" s="147" t="s">
        <v>1776</v>
      </c>
      <c r="T5751" s="147">
        <v>0</v>
      </c>
      <c r="U5751" s="147" t="s">
        <v>1777</v>
      </c>
      <c r="V5751" s="147" t="s">
        <v>3885</v>
      </c>
    </row>
    <row r="5752" spans="16:22" x14ac:dyDescent="0.25">
      <c r="P5752" s="147" t="s">
        <v>830</v>
      </c>
      <c r="Q5752" s="147">
        <v>203</v>
      </c>
      <c r="R5752" s="147"/>
      <c r="S5752" s="147" t="s">
        <v>2405</v>
      </c>
      <c r="T5752" s="147">
        <v>0</v>
      </c>
      <c r="U5752" s="147" t="s">
        <v>2406</v>
      </c>
      <c r="V5752" s="147" t="s">
        <v>3885</v>
      </c>
    </row>
    <row r="5753" spans="16:22" x14ac:dyDescent="0.25">
      <c r="P5753" s="147" t="s">
        <v>830</v>
      </c>
      <c r="Q5753" s="147">
        <v>203</v>
      </c>
      <c r="R5753" s="147"/>
      <c r="S5753" s="147" t="s">
        <v>3218</v>
      </c>
      <c r="T5753" s="147">
        <v>0</v>
      </c>
      <c r="U5753" s="147" t="s">
        <v>3219</v>
      </c>
      <c r="V5753" s="147" t="s">
        <v>3885</v>
      </c>
    </row>
    <row r="5754" spans="16:22" x14ac:dyDescent="0.25">
      <c r="P5754" s="147" t="s">
        <v>830</v>
      </c>
      <c r="Q5754" s="147">
        <v>203</v>
      </c>
      <c r="R5754" s="147"/>
      <c r="S5754" s="147" t="s">
        <v>1778</v>
      </c>
      <c r="T5754" s="147">
        <v>0</v>
      </c>
      <c r="U5754" s="147" t="s">
        <v>1779</v>
      </c>
      <c r="V5754" s="147" t="s">
        <v>3885</v>
      </c>
    </row>
    <row r="5755" spans="16:22" x14ac:dyDescent="0.25">
      <c r="P5755" s="147" t="s">
        <v>830</v>
      </c>
      <c r="Q5755" s="147">
        <v>203</v>
      </c>
      <c r="R5755" s="147"/>
      <c r="S5755" s="147" t="s">
        <v>1780</v>
      </c>
      <c r="T5755" s="147">
        <v>0</v>
      </c>
      <c r="U5755" s="147" t="s">
        <v>1781</v>
      </c>
      <c r="V5755" s="147" t="s">
        <v>3885</v>
      </c>
    </row>
    <row r="5756" spans="16:22" x14ac:dyDescent="0.25">
      <c r="P5756" s="147" t="s">
        <v>830</v>
      </c>
      <c r="Q5756" s="147">
        <v>203</v>
      </c>
      <c r="R5756" s="147"/>
      <c r="S5756" s="147" t="s">
        <v>1782</v>
      </c>
      <c r="T5756" s="147">
        <v>0</v>
      </c>
      <c r="U5756" s="147" t="s">
        <v>1783</v>
      </c>
      <c r="V5756" s="147" t="s">
        <v>3885</v>
      </c>
    </row>
    <row r="5757" spans="16:22" x14ac:dyDescent="0.25">
      <c r="P5757" s="147" t="s">
        <v>830</v>
      </c>
      <c r="Q5757" s="147">
        <v>203</v>
      </c>
      <c r="R5757" s="147"/>
      <c r="S5757" s="147" t="s">
        <v>1784</v>
      </c>
      <c r="T5757" s="147">
        <v>0</v>
      </c>
      <c r="U5757" s="147" t="s">
        <v>1785</v>
      </c>
      <c r="V5757" s="147" t="s">
        <v>3885</v>
      </c>
    </row>
    <row r="5758" spans="16:22" x14ac:dyDescent="0.25">
      <c r="P5758" s="147" t="s">
        <v>830</v>
      </c>
      <c r="Q5758" s="147">
        <v>203</v>
      </c>
      <c r="R5758" s="147"/>
      <c r="S5758" s="147" t="s">
        <v>1786</v>
      </c>
      <c r="T5758" s="147">
        <v>0</v>
      </c>
      <c r="U5758" s="147" t="s">
        <v>1787</v>
      </c>
      <c r="V5758" s="147" t="s">
        <v>3885</v>
      </c>
    </row>
    <row r="5759" spans="16:22" x14ac:dyDescent="0.25">
      <c r="P5759" s="147" t="s">
        <v>830</v>
      </c>
      <c r="Q5759" s="147">
        <v>203</v>
      </c>
      <c r="R5759" s="147"/>
      <c r="S5759" s="147" t="s">
        <v>1788</v>
      </c>
      <c r="T5759" s="147">
        <v>0</v>
      </c>
      <c r="U5759" s="147" t="s">
        <v>1789</v>
      </c>
      <c r="V5759" s="147" t="s">
        <v>3885</v>
      </c>
    </row>
    <row r="5760" spans="16:22" x14ac:dyDescent="0.25">
      <c r="P5760" s="147" t="s">
        <v>830</v>
      </c>
      <c r="Q5760" s="147">
        <v>203</v>
      </c>
      <c r="R5760" s="147"/>
      <c r="S5760" s="147" t="s">
        <v>1790</v>
      </c>
      <c r="T5760" s="147">
        <v>0</v>
      </c>
      <c r="U5760" s="147" t="s">
        <v>1791</v>
      </c>
      <c r="V5760" s="147" t="s">
        <v>3885</v>
      </c>
    </row>
    <row r="5761" spans="16:22" x14ac:dyDescent="0.25">
      <c r="P5761" s="147" t="s">
        <v>830</v>
      </c>
      <c r="Q5761" s="147">
        <v>203</v>
      </c>
      <c r="R5761" s="147"/>
      <c r="S5761" s="147" t="s">
        <v>1792</v>
      </c>
      <c r="T5761" s="147">
        <v>0</v>
      </c>
      <c r="U5761" s="147" t="s">
        <v>1793</v>
      </c>
      <c r="V5761" s="147" t="s">
        <v>3885</v>
      </c>
    </row>
    <row r="5762" spans="16:22" x14ac:dyDescent="0.25">
      <c r="P5762" s="147" t="s">
        <v>830</v>
      </c>
      <c r="Q5762" s="147">
        <v>203</v>
      </c>
      <c r="R5762" s="147"/>
      <c r="S5762" s="147" t="s">
        <v>3220</v>
      </c>
      <c r="T5762" s="147">
        <v>0</v>
      </c>
      <c r="U5762" s="147" t="s">
        <v>3221</v>
      </c>
      <c r="V5762" s="147" t="s">
        <v>3885</v>
      </c>
    </row>
    <row r="5763" spans="16:22" x14ac:dyDescent="0.25">
      <c r="P5763" s="147" t="s">
        <v>830</v>
      </c>
      <c r="Q5763" s="147">
        <v>203</v>
      </c>
      <c r="R5763" s="147"/>
      <c r="S5763" s="147" t="s">
        <v>2712</v>
      </c>
      <c r="T5763" s="147">
        <v>0</v>
      </c>
      <c r="U5763" s="147" t="s">
        <v>2713</v>
      </c>
      <c r="V5763" s="147" t="s">
        <v>3885</v>
      </c>
    </row>
    <row r="5764" spans="16:22" x14ac:dyDescent="0.25">
      <c r="P5764" s="147" t="s">
        <v>830</v>
      </c>
      <c r="Q5764" s="147">
        <v>203</v>
      </c>
      <c r="R5764" s="147"/>
      <c r="S5764" s="147" t="s">
        <v>1794</v>
      </c>
      <c r="T5764" s="147">
        <v>0</v>
      </c>
      <c r="U5764" s="147" t="s">
        <v>1795</v>
      </c>
      <c r="V5764" s="147" t="s">
        <v>3885</v>
      </c>
    </row>
    <row r="5765" spans="16:22" x14ac:dyDescent="0.25">
      <c r="P5765" s="147" t="s">
        <v>830</v>
      </c>
      <c r="Q5765" s="147">
        <v>203</v>
      </c>
      <c r="R5765" s="147"/>
      <c r="S5765" s="147" t="s">
        <v>3735</v>
      </c>
      <c r="T5765" s="147">
        <v>0</v>
      </c>
      <c r="U5765" s="147" t="s">
        <v>3736</v>
      </c>
      <c r="V5765" s="147" t="s">
        <v>3885</v>
      </c>
    </row>
    <row r="5766" spans="16:22" x14ac:dyDescent="0.25">
      <c r="P5766" s="147" t="s">
        <v>830</v>
      </c>
      <c r="Q5766" s="147">
        <v>203</v>
      </c>
      <c r="R5766" s="147"/>
      <c r="S5766" s="147" t="s">
        <v>2407</v>
      </c>
      <c r="T5766" s="147">
        <v>0</v>
      </c>
      <c r="U5766" s="147" t="s">
        <v>2408</v>
      </c>
      <c r="V5766" s="147" t="s">
        <v>3885</v>
      </c>
    </row>
    <row r="5767" spans="16:22" x14ac:dyDescent="0.25">
      <c r="P5767" s="147" t="s">
        <v>830</v>
      </c>
      <c r="Q5767" s="147">
        <v>203</v>
      </c>
      <c r="R5767" s="147"/>
      <c r="S5767" s="147" t="s">
        <v>3737</v>
      </c>
      <c r="T5767" s="147">
        <v>0</v>
      </c>
      <c r="U5767" s="147" t="s">
        <v>3738</v>
      </c>
      <c r="V5767" s="147" t="s">
        <v>3885</v>
      </c>
    </row>
    <row r="5768" spans="16:22" x14ac:dyDescent="0.25">
      <c r="P5768" s="147" t="s">
        <v>830</v>
      </c>
      <c r="Q5768" s="147">
        <v>203</v>
      </c>
      <c r="R5768" s="147"/>
      <c r="S5768" s="147" t="s">
        <v>2921</v>
      </c>
      <c r="T5768" s="147">
        <v>0</v>
      </c>
      <c r="U5768" s="147" t="s">
        <v>2922</v>
      </c>
      <c r="V5768" s="147" t="s">
        <v>3885</v>
      </c>
    </row>
    <row r="5769" spans="16:22" x14ac:dyDescent="0.25">
      <c r="P5769" s="147" t="s">
        <v>830</v>
      </c>
      <c r="Q5769" s="147">
        <v>203</v>
      </c>
      <c r="R5769" s="147"/>
      <c r="S5769" s="147" t="s">
        <v>1804</v>
      </c>
      <c r="T5769" s="147">
        <v>0</v>
      </c>
      <c r="U5769" s="147" t="s">
        <v>1805</v>
      </c>
      <c r="V5769" s="147" t="s">
        <v>3885</v>
      </c>
    </row>
    <row r="5770" spans="16:22" x14ac:dyDescent="0.25">
      <c r="P5770" s="147" t="s">
        <v>830</v>
      </c>
      <c r="Q5770" s="147">
        <v>203</v>
      </c>
      <c r="R5770" s="147"/>
      <c r="S5770" s="147" t="s">
        <v>1808</v>
      </c>
      <c r="T5770" s="147">
        <v>0</v>
      </c>
      <c r="U5770" s="147" t="s">
        <v>1809</v>
      </c>
      <c r="V5770" s="147" t="s">
        <v>3885</v>
      </c>
    </row>
    <row r="5771" spans="16:22" x14ac:dyDescent="0.25">
      <c r="P5771" s="147" t="s">
        <v>830</v>
      </c>
      <c r="Q5771" s="147">
        <v>203</v>
      </c>
      <c r="R5771" s="147"/>
      <c r="S5771" s="147" t="s">
        <v>1810</v>
      </c>
      <c r="T5771" s="147">
        <v>0</v>
      </c>
      <c r="U5771" s="147" t="s">
        <v>1811</v>
      </c>
      <c r="V5771" s="147" t="s">
        <v>3885</v>
      </c>
    </row>
    <row r="5772" spans="16:22" x14ac:dyDescent="0.25">
      <c r="P5772" s="147" t="s">
        <v>830</v>
      </c>
      <c r="Q5772" s="147">
        <v>203</v>
      </c>
      <c r="R5772" s="147"/>
      <c r="S5772" s="147" t="s">
        <v>3572</v>
      </c>
      <c r="T5772" s="147">
        <v>0</v>
      </c>
      <c r="U5772" s="147" t="s">
        <v>3573</v>
      </c>
      <c r="V5772" s="147" t="s">
        <v>3885</v>
      </c>
    </row>
    <row r="5773" spans="16:22" x14ac:dyDescent="0.25">
      <c r="P5773" s="147" t="s">
        <v>830</v>
      </c>
      <c r="Q5773" s="147">
        <v>203</v>
      </c>
      <c r="R5773" s="147"/>
      <c r="S5773" s="147" t="s">
        <v>1830</v>
      </c>
      <c r="T5773" s="147">
        <v>0</v>
      </c>
      <c r="U5773" s="147" t="s">
        <v>1831</v>
      </c>
      <c r="V5773" s="147" t="s">
        <v>3885</v>
      </c>
    </row>
    <row r="5774" spans="16:22" x14ac:dyDescent="0.25">
      <c r="P5774" s="147" t="s">
        <v>830</v>
      </c>
      <c r="Q5774" s="147">
        <v>203</v>
      </c>
      <c r="R5774" s="147"/>
      <c r="S5774" s="147" t="s">
        <v>1834</v>
      </c>
      <c r="T5774" s="147">
        <v>0</v>
      </c>
      <c r="U5774" s="147" t="s">
        <v>1835</v>
      </c>
      <c r="V5774" s="147" t="s">
        <v>3885</v>
      </c>
    </row>
    <row r="5775" spans="16:22" x14ac:dyDescent="0.25">
      <c r="P5775" s="147" t="s">
        <v>830</v>
      </c>
      <c r="Q5775" s="147">
        <v>203</v>
      </c>
      <c r="R5775" s="147"/>
      <c r="S5775" s="147" t="s">
        <v>3224</v>
      </c>
      <c r="T5775" s="147">
        <v>0</v>
      </c>
      <c r="U5775" s="147" t="s">
        <v>3225</v>
      </c>
      <c r="V5775" s="147" t="s">
        <v>3885</v>
      </c>
    </row>
    <row r="5776" spans="16:22" x14ac:dyDescent="0.25">
      <c r="P5776" s="147" t="s">
        <v>830</v>
      </c>
      <c r="Q5776" s="147">
        <v>203</v>
      </c>
      <c r="R5776" s="147"/>
      <c r="S5776" s="147" t="s">
        <v>1836</v>
      </c>
      <c r="T5776" s="147">
        <v>0</v>
      </c>
      <c r="U5776" s="147" t="s">
        <v>1837</v>
      </c>
      <c r="V5776" s="147" t="s">
        <v>3885</v>
      </c>
    </row>
    <row r="5777" spans="16:22" x14ac:dyDescent="0.25">
      <c r="P5777" s="147" t="s">
        <v>830</v>
      </c>
      <c r="Q5777" s="147">
        <v>203</v>
      </c>
      <c r="R5777" s="147"/>
      <c r="S5777" s="147" t="s">
        <v>3739</v>
      </c>
      <c r="T5777" s="147">
        <v>0</v>
      </c>
      <c r="U5777" s="147" t="s">
        <v>3740</v>
      </c>
      <c r="V5777" s="147" t="s">
        <v>3885</v>
      </c>
    </row>
    <row r="5778" spans="16:22" x14ac:dyDescent="0.25">
      <c r="P5778" s="147" t="s">
        <v>830</v>
      </c>
      <c r="Q5778" s="147">
        <v>203</v>
      </c>
      <c r="R5778" s="147"/>
      <c r="S5778" s="147" t="s">
        <v>2411</v>
      </c>
      <c r="T5778" s="147">
        <v>0</v>
      </c>
      <c r="U5778" s="147" t="s">
        <v>2412</v>
      </c>
      <c r="V5778" s="147" t="s">
        <v>3885</v>
      </c>
    </row>
    <row r="5779" spans="16:22" x14ac:dyDescent="0.25">
      <c r="P5779" s="147" t="s">
        <v>830</v>
      </c>
      <c r="Q5779" s="147">
        <v>203</v>
      </c>
      <c r="R5779" s="147"/>
      <c r="S5779" s="147" t="s">
        <v>1840</v>
      </c>
      <c r="T5779" s="147">
        <v>0</v>
      </c>
      <c r="U5779" s="147" t="s">
        <v>1841</v>
      </c>
      <c r="V5779" s="147" t="s">
        <v>3885</v>
      </c>
    </row>
    <row r="5780" spans="16:22" x14ac:dyDescent="0.25">
      <c r="P5780" s="147" t="s">
        <v>830</v>
      </c>
      <c r="Q5780" s="147">
        <v>203</v>
      </c>
      <c r="R5780" s="147"/>
      <c r="S5780" s="147" t="s">
        <v>1842</v>
      </c>
      <c r="T5780" s="147">
        <v>0</v>
      </c>
      <c r="U5780" s="147" t="s">
        <v>1843</v>
      </c>
      <c r="V5780" s="147" t="s">
        <v>3885</v>
      </c>
    </row>
    <row r="5781" spans="16:22" x14ac:dyDescent="0.25">
      <c r="P5781" s="147" t="s">
        <v>830</v>
      </c>
      <c r="Q5781" s="147">
        <v>203</v>
      </c>
      <c r="R5781" s="147"/>
      <c r="S5781" s="147" t="s">
        <v>1844</v>
      </c>
      <c r="T5781" s="147">
        <v>0</v>
      </c>
      <c r="U5781" s="147" t="s">
        <v>1845</v>
      </c>
      <c r="V5781" s="147" t="s">
        <v>3885</v>
      </c>
    </row>
    <row r="5782" spans="16:22" x14ac:dyDescent="0.25">
      <c r="P5782" s="147" t="s">
        <v>830</v>
      </c>
      <c r="Q5782" s="147">
        <v>203</v>
      </c>
      <c r="R5782" s="147"/>
      <c r="S5782" s="147" t="s">
        <v>2927</v>
      </c>
      <c r="T5782" s="147">
        <v>0</v>
      </c>
      <c r="U5782" s="147" t="s">
        <v>2928</v>
      </c>
      <c r="V5782" s="147" t="s">
        <v>3885</v>
      </c>
    </row>
    <row r="5783" spans="16:22" x14ac:dyDescent="0.25">
      <c r="P5783" s="147" t="s">
        <v>830</v>
      </c>
      <c r="Q5783" s="147">
        <v>203</v>
      </c>
      <c r="R5783" s="147"/>
      <c r="S5783" s="147" t="s">
        <v>2929</v>
      </c>
      <c r="T5783" s="147">
        <v>0</v>
      </c>
      <c r="U5783" s="147" t="s">
        <v>2930</v>
      </c>
      <c r="V5783" s="147" t="s">
        <v>3885</v>
      </c>
    </row>
    <row r="5784" spans="16:22" x14ac:dyDescent="0.25">
      <c r="P5784" s="147" t="s">
        <v>830</v>
      </c>
      <c r="Q5784" s="147">
        <v>203</v>
      </c>
      <c r="R5784" s="147"/>
      <c r="S5784" s="147" t="s">
        <v>1846</v>
      </c>
      <c r="T5784" s="147">
        <v>0</v>
      </c>
      <c r="U5784" s="147" t="s">
        <v>1847</v>
      </c>
      <c r="V5784" s="147" t="s">
        <v>3885</v>
      </c>
    </row>
    <row r="5785" spans="16:22" x14ac:dyDescent="0.25">
      <c r="P5785" s="147" t="s">
        <v>830</v>
      </c>
      <c r="Q5785" s="147">
        <v>203</v>
      </c>
      <c r="R5785" s="147"/>
      <c r="S5785" s="147" t="s">
        <v>3741</v>
      </c>
      <c r="T5785" s="147">
        <v>0</v>
      </c>
      <c r="U5785" s="147" t="s">
        <v>3742</v>
      </c>
      <c r="V5785" s="147" t="s">
        <v>3885</v>
      </c>
    </row>
    <row r="5786" spans="16:22" x14ac:dyDescent="0.25">
      <c r="P5786" s="147" t="s">
        <v>830</v>
      </c>
      <c r="Q5786" s="147">
        <v>203</v>
      </c>
      <c r="R5786" s="147"/>
      <c r="S5786" s="147" t="s">
        <v>3386</v>
      </c>
      <c r="T5786" s="147">
        <v>0</v>
      </c>
      <c r="U5786" s="147" t="s">
        <v>3387</v>
      </c>
      <c r="V5786" s="147" t="s">
        <v>3885</v>
      </c>
    </row>
    <row r="5787" spans="16:22" x14ac:dyDescent="0.25">
      <c r="P5787" s="147" t="s">
        <v>830</v>
      </c>
      <c r="Q5787" s="147">
        <v>203</v>
      </c>
      <c r="R5787" s="147"/>
      <c r="S5787" s="147" t="s">
        <v>1848</v>
      </c>
      <c r="T5787" s="147">
        <v>0</v>
      </c>
      <c r="U5787" s="147" t="s">
        <v>1849</v>
      </c>
      <c r="V5787" s="147" t="s">
        <v>3885</v>
      </c>
    </row>
    <row r="5788" spans="16:22" x14ac:dyDescent="0.25">
      <c r="P5788" s="147" t="s">
        <v>830</v>
      </c>
      <c r="Q5788" s="147">
        <v>203</v>
      </c>
      <c r="R5788" s="147"/>
      <c r="S5788" s="147" t="s">
        <v>3574</v>
      </c>
      <c r="T5788" s="147">
        <v>0</v>
      </c>
      <c r="U5788" s="147" t="s">
        <v>3575</v>
      </c>
      <c r="V5788" s="147" t="s">
        <v>3885</v>
      </c>
    </row>
    <row r="5789" spans="16:22" x14ac:dyDescent="0.25">
      <c r="P5789" s="147" t="s">
        <v>830</v>
      </c>
      <c r="Q5789" s="147">
        <v>203</v>
      </c>
      <c r="R5789" s="147"/>
      <c r="S5789" s="147" t="s">
        <v>1852</v>
      </c>
      <c r="T5789" s="147">
        <v>0</v>
      </c>
      <c r="U5789" s="147" t="s">
        <v>1853</v>
      </c>
      <c r="V5789" s="147" t="s">
        <v>3885</v>
      </c>
    </row>
    <row r="5790" spans="16:22" x14ac:dyDescent="0.25">
      <c r="P5790" s="147" t="s">
        <v>830</v>
      </c>
      <c r="Q5790" s="147">
        <v>203</v>
      </c>
      <c r="R5790" s="147"/>
      <c r="S5790" s="147" t="s">
        <v>1854</v>
      </c>
      <c r="T5790" s="147">
        <v>0</v>
      </c>
      <c r="U5790" s="147" t="s">
        <v>1855</v>
      </c>
      <c r="V5790" s="147" t="s">
        <v>3885</v>
      </c>
    </row>
    <row r="5791" spans="16:22" x14ac:dyDescent="0.25">
      <c r="P5791" s="147" t="s">
        <v>830</v>
      </c>
      <c r="Q5791" s="147">
        <v>203</v>
      </c>
      <c r="R5791" s="147"/>
      <c r="S5791" s="147" t="s">
        <v>3226</v>
      </c>
      <c r="T5791" s="147">
        <v>0</v>
      </c>
      <c r="U5791" s="147" t="s">
        <v>3227</v>
      </c>
      <c r="V5791" s="147" t="s">
        <v>3885</v>
      </c>
    </row>
    <row r="5792" spans="16:22" x14ac:dyDescent="0.25">
      <c r="P5792" s="147" t="s">
        <v>830</v>
      </c>
      <c r="Q5792" s="147">
        <v>203</v>
      </c>
      <c r="R5792" s="147"/>
      <c r="S5792" s="147" t="s">
        <v>1856</v>
      </c>
      <c r="T5792" s="147">
        <v>0</v>
      </c>
      <c r="U5792" s="147" t="s">
        <v>1857</v>
      </c>
      <c r="V5792" s="147" t="s">
        <v>3885</v>
      </c>
    </row>
    <row r="5793" spans="16:22" x14ac:dyDescent="0.25">
      <c r="P5793" s="147" t="s">
        <v>830</v>
      </c>
      <c r="Q5793" s="147">
        <v>203</v>
      </c>
      <c r="R5793" s="147"/>
      <c r="S5793" s="147" t="s">
        <v>1858</v>
      </c>
      <c r="T5793" s="147">
        <v>0</v>
      </c>
      <c r="U5793" s="147" t="s">
        <v>1859</v>
      </c>
      <c r="V5793" s="147" t="s">
        <v>3885</v>
      </c>
    </row>
    <row r="5794" spans="16:22" x14ac:dyDescent="0.25">
      <c r="P5794" s="147" t="s">
        <v>830</v>
      </c>
      <c r="Q5794" s="147">
        <v>203</v>
      </c>
      <c r="R5794" s="147"/>
      <c r="S5794" s="147" t="s">
        <v>3924</v>
      </c>
      <c r="T5794" s="147">
        <v>0</v>
      </c>
      <c r="U5794" s="147" t="s">
        <v>3925</v>
      </c>
      <c r="V5794" s="147" t="s">
        <v>3885</v>
      </c>
    </row>
    <row r="5795" spans="16:22" x14ac:dyDescent="0.25">
      <c r="P5795" s="147" t="s">
        <v>830</v>
      </c>
      <c r="Q5795" s="147">
        <v>203</v>
      </c>
      <c r="R5795" s="147"/>
      <c r="S5795" s="147" t="s">
        <v>3228</v>
      </c>
      <c r="T5795" s="147">
        <v>0</v>
      </c>
      <c r="U5795" s="147" t="s">
        <v>3229</v>
      </c>
      <c r="V5795" s="147" t="s">
        <v>3885</v>
      </c>
    </row>
    <row r="5796" spans="16:22" x14ac:dyDescent="0.25">
      <c r="P5796" s="147" t="s">
        <v>830</v>
      </c>
      <c r="Q5796" s="147">
        <v>203</v>
      </c>
      <c r="R5796" s="147"/>
      <c r="S5796" s="147" t="s">
        <v>3743</v>
      </c>
      <c r="T5796" s="147">
        <v>0</v>
      </c>
      <c r="U5796" s="147" t="s">
        <v>3744</v>
      </c>
      <c r="V5796" s="147" t="s">
        <v>3885</v>
      </c>
    </row>
    <row r="5797" spans="16:22" x14ac:dyDescent="0.25">
      <c r="P5797" s="147" t="s">
        <v>830</v>
      </c>
      <c r="Q5797" s="147">
        <v>203</v>
      </c>
      <c r="R5797" s="147"/>
      <c r="S5797" s="147" t="s">
        <v>1860</v>
      </c>
      <c r="T5797" s="147">
        <v>0</v>
      </c>
      <c r="U5797" s="147" t="s">
        <v>1861</v>
      </c>
      <c r="V5797" s="147" t="s">
        <v>3885</v>
      </c>
    </row>
    <row r="5798" spans="16:22" x14ac:dyDescent="0.25">
      <c r="P5798" s="147" t="s">
        <v>830</v>
      </c>
      <c r="Q5798" s="147">
        <v>203</v>
      </c>
      <c r="R5798" s="147"/>
      <c r="S5798" s="147" t="s">
        <v>3388</v>
      </c>
      <c r="T5798" s="147">
        <v>0</v>
      </c>
      <c r="U5798" s="147" t="s">
        <v>3389</v>
      </c>
      <c r="V5798" s="147" t="s">
        <v>3885</v>
      </c>
    </row>
    <row r="5799" spans="16:22" x14ac:dyDescent="0.25">
      <c r="P5799" s="147" t="s">
        <v>830</v>
      </c>
      <c r="Q5799" s="147">
        <v>203</v>
      </c>
      <c r="R5799" s="147"/>
      <c r="S5799" s="147" t="s">
        <v>3576</v>
      </c>
      <c r="T5799" s="147">
        <v>0</v>
      </c>
      <c r="U5799" s="147" t="s">
        <v>3577</v>
      </c>
      <c r="V5799" s="147" t="s">
        <v>3885</v>
      </c>
    </row>
    <row r="5800" spans="16:22" x14ac:dyDescent="0.25">
      <c r="P5800" s="147" t="s">
        <v>830</v>
      </c>
      <c r="Q5800" s="147">
        <v>203</v>
      </c>
      <c r="R5800" s="147"/>
      <c r="S5800" s="147" t="s">
        <v>3390</v>
      </c>
      <c r="T5800" s="147">
        <v>0</v>
      </c>
      <c r="U5800" s="147" t="s">
        <v>3391</v>
      </c>
      <c r="V5800" s="147" t="s">
        <v>3885</v>
      </c>
    </row>
    <row r="5801" spans="16:22" x14ac:dyDescent="0.25">
      <c r="P5801" s="147" t="s">
        <v>830</v>
      </c>
      <c r="Q5801" s="147">
        <v>203</v>
      </c>
      <c r="R5801" s="147"/>
      <c r="S5801" s="147" t="s">
        <v>3392</v>
      </c>
      <c r="T5801" s="147">
        <v>0</v>
      </c>
      <c r="U5801" s="147" t="s">
        <v>3393</v>
      </c>
      <c r="V5801" s="147" t="s">
        <v>3885</v>
      </c>
    </row>
    <row r="5802" spans="16:22" x14ac:dyDescent="0.25">
      <c r="P5802" s="147" t="s">
        <v>830</v>
      </c>
      <c r="Q5802" s="147">
        <v>203</v>
      </c>
      <c r="R5802" s="147"/>
      <c r="S5802" s="147" t="s">
        <v>2716</v>
      </c>
      <c r="T5802" s="147">
        <v>0</v>
      </c>
      <c r="U5802" s="147" t="s">
        <v>2717</v>
      </c>
      <c r="V5802" s="147" t="s">
        <v>3885</v>
      </c>
    </row>
    <row r="5803" spans="16:22" x14ac:dyDescent="0.25">
      <c r="P5803" s="147" t="s">
        <v>830</v>
      </c>
      <c r="Q5803" s="147">
        <v>203</v>
      </c>
      <c r="R5803" s="147"/>
      <c r="S5803" s="147" t="s">
        <v>1864</v>
      </c>
      <c r="T5803" s="147">
        <v>0</v>
      </c>
      <c r="U5803" s="147" t="s">
        <v>1865</v>
      </c>
      <c r="V5803" s="147" t="s">
        <v>3885</v>
      </c>
    </row>
    <row r="5804" spans="16:22" x14ac:dyDescent="0.25">
      <c r="P5804" s="147" t="s">
        <v>830</v>
      </c>
      <c r="Q5804" s="147">
        <v>203</v>
      </c>
      <c r="R5804" s="147"/>
      <c r="S5804" s="147" t="s">
        <v>3230</v>
      </c>
      <c r="T5804" s="147">
        <v>0</v>
      </c>
      <c r="U5804" s="147" t="s">
        <v>3231</v>
      </c>
      <c r="V5804" s="147" t="s">
        <v>3885</v>
      </c>
    </row>
    <row r="5805" spans="16:22" x14ac:dyDescent="0.25">
      <c r="P5805" s="147" t="s">
        <v>830</v>
      </c>
      <c r="Q5805" s="147">
        <v>203</v>
      </c>
      <c r="R5805" s="147"/>
      <c r="S5805" s="147" t="s">
        <v>1866</v>
      </c>
      <c r="T5805" s="147">
        <v>0</v>
      </c>
      <c r="U5805" s="147" t="s">
        <v>1867</v>
      </c>
      <c r="V5805" s="147" t="s">
        <v>3885</v>
      </c>
    </row>
    <row r="5806" spans="16:22" x14ac:dyDescent="0.25">
      <c r="P5806" s="147" t="s">
        <v>830</v>
      </c>
      <c r="Q5806" s="147">
        <v>203</v>
      </c>
      <c r="R5806" s="147"/>
      <c r="S5806" s="147" t="s">
        <v>2931</v>
      </c>
      <c r="T5806" s="147">
        <v>0</v>
      </c>
      <c r="U5806" s="147" t="s">
        <v>2932</v>
      </c>
      <c r="V5806" s="147" t="s">
        <v>3885</v>
      </c>
    </row>
    <row r="5807" spans="16:22" x14ac:dyDescent="0.25">
      <c r="P5807" s="147" t="s">
        <v>830</v>
      </c>
      <c r="Q5807" s="147">
        <v>203</v>
      </c>
      <c r="R5807" s="147"/>
      <c r="S5807" s="147" t="s">
        <v>2933</v>
      </c>
      <c r="T5807" s="147">
        <v>0</v>
      </c>
      <c r="U5807" s="147" t="s">
        <v>2934</v>
      </c>
      <c r="V5807" s="147" t="s">
        <v>3885</v>
      </c>
    </row>
    <row r="5808" spans="16:22" x14ac:dyDescent="0.25">
      <c r="P5808" s="147" t="s">
        <v>830</v>
      </c>
      <c r="Q5808" s="147">
        <v>203</v>
      </c>
      <c r="R5808" s="147"/>
      <c r="S5808" s="147" t="s">
        <v>1868</v>
      </c>
      <c r="T5808" s="147">
        <v>0</v>
      </c>
      <c r="U5808" s="147" t="s">
        <v>1869</v>
      </c>
      <c r="V5808" s="147" t="s">
        <v>3885</v>
      </c>
    </row>
    <row r="5809" spans="16:22" x14ac:dyDescent="0.25">
      <c r="P5809" s="147" t="s">
        <v>830</v>
      </c>
      <c r="Q5809" s="147">
        <v>203</v>
      </c>
      <c r="R5809" s="147"/>
      <c r="S5809" s="147" t="s">
        <v>3745</v>
      </c>
      <c r="T5809" s="147">
        <v>0</v>
      </c>
      <c r="U5809" s="147" t="s">
        <v>3746</v>
      </c>
      <c r="V5809" s="147" t="s">
        <v>3885</v>
      </c>
    </row>
    <row r="5810" spans="16:22" x14ac:dyDescent="0.25">
      <c r="P5810" s="147" t="s">
        <v>830</v>
      </c>
      <c r="Q5810" s="147">
        <v>203</v>
      </c>
      <c r="R5810" s="147"/>
      <c r="S5810" s="147" t="s">
        <v>3747</v>
      </c>
      <c r="T5810" s="147">
        <v>0</v>
      </c>
      <c r="U5810" s="147" t="s">
        <v>3748</v>
      </c>
      <c r="V5810" s="147" t="s">
        <v>3885</v>
      </c>
    </row>
    <row r="5811" spans="16:22" x14ac:dyDescent="0.25">
      <c r="P5811" s="147" t="s">
        <v>830</v>
      </c>
      <c r="Q5811" s="147">
        <v>203</v>
      </c>
      <c r="R5811" s="147"/>
      <c r="S5811" s="147" t="s">
        <v>1874</v>
      </c>
      <c r="T5811" s="147">
        <v>0</v>
      </c>
      <c r="U5811" s="147" t="s">
        <v>1875</v>
      </c>
      <c r="V5811" s="147" t="s">
        <v>3885</v>
      </c>
    </row>
    <row r="5812" spans="16:22" x14ac:dyDescent="0.25">
      <c r="P5812" s="147" t="s">
        <v>830</v>
      </c>
      <c r="Q5812" s="147">
        <v>203</v>
      </c>
      <c r="R5812" s="147"/>
      <c r="S5812" s="147" t="s">
        <v>3749</v>
      </c>
      <c r="T5812" s="147">
        <v>0</v>
      </c>
      <c r="U5812" s="147" t="s">
        <v>3750</v>
      </c>
      <c r="V5812" s="147" t="s">
        <v>3885</v>
      </c>
    </row>
    <row r="5813" spans="16:22" x14ac:dyDescent="0.25">
      <c r="P5813" s="147" t="s">
        <v>830</v>
      </c>
      <c r="Q5813" s="147">
        <v>203</v>
      </c>
      <c r="R5813" s="147"/>
      <c r="S5813" s="147" t="s">
        <v>3578</v>
      </c>
      <c r="T5813" s="147">
        <v>0</v>
      </c>
      <c r="U5813" s="147" t="s">
        <v>3579</v>
      </c>
      <c r="V5813" s="147" t="s">
        <v>3885</v>
      </c>
    </row>
    <row r="5814" spans="16:22" x14ac:dyDescent="0.25">
      <c r="P5814" s="147" t="s">
        <v>830</v>
      </c>
      <c r="Q5814" s="147">
        <v>203</v>
      </c>
      <c r="R5814" s="147"/>
      <c r="S5814" s="147" t="s">
        <v>2722</v>
      </c>
      <c r="T5814" s="147">
        <v>0</v>
      </c>
      <c r="U5814" s="147" t="s">
        <v>2723</v>
      </c>
      <c r="V5814" s="147" t="s">
        <v>3885</v>
      </c>
    </row>
    <row r="5815" spans="16:22" x14ac:dyDescent="0.25">
      <c r="P5815" s="147" t="s">
        <v>830</v>
      </c>
      <c r="Q5815" s="147">
        <v>203</v>
      </c>
      <c r="R5815" s="147"/>
      <c r="S5815" s="147" t="s">
        <v>3751</v>
      </c>
      <c r="T5815" s="147">
        <v>0</v>
      </c>
      <c r="U5815" s="147" t="s">
        <v>3752</v>
      </c>
      <c r="V5815" s="147" t="s">
        <v>3885</v>
      </c>
    </row>
    <row r="5816" spans="16:22" x14ac:dyDescent="0.25">
      <c r="P5816" s="147" t="s">
        <v>830</v>
      </c>
      <c r="Q5816" s="147">
        <v>203</v>
      </c>
      <c r="R5816" s="147"/>
      <c r="S5816" s="147" t="s">
        <v>3753</v>
      </c>
      <c r="T5816" s="147">
        <v>0</v>
      </c>
      <c r="U5816" s="147" t="s">
        <v>3754</v>
      </c>
      <c r="V5816" s="147" t="s">
        <v>3885</v>
      </c>
    </row>
    <row r="5817" spans="16:22" x14ac:dyDescent="0.25">
      <c r="P5817" s="147" t="s">
        <v>830</v>
      </c>
      <c r="Q5817" s="147">
        <v>203</v>
      </c>
      <c r="R5817" s="147"/>
      <c r="S5817" s="147" t="s">
        <v>2935</v>
      </c>
      <c r="T5817" s="147">
        <v>0</v>
      </c>
      <c r="U5817" s="147" t="s">
        <v>2936</v>
      </c>
      <c r="V5817" s="147" t="s">
        <v>3885</v>
      </c>
    </row>
    <row r="5818" spans="16:22" x14ac:dyDescent="0.25">
      <c r="P5818" s="147" t="s">
        <v>830</v>
      </c>
      <c r="Q5818" s="147">
        <v>203</v>
      </c>
      <c r="R5818" s="147"/>
      <c r="S5818" s="147" t="s">
        <v>2937</v>
      </c>
      <c r="T5818" s="147">
        <v>0</v>
      </c>
      <c r="U5818" s="147" t="s">
        <v>2938</v>
      </c>
      <c r="V5818" s="147" t="s">
        <v>3885</v>
      </c>
    </row>
    <row r="5819" spans="16:22" x14ac:dyDescent="0.25">
      <c r="P5819" s="147" t="s">
        <v>830</v>
      </c>
      <c r="Q5819" s="147">
        <v>203</v>
      </c>
      <c r="R5819" s="147"/>
      <c r="S5819" s="147" t="s">
        <v>2939</v>
      </c>
      <c r="T5819" s="147">
        <v>0</v>
      </c>
      <c r="U5819" s="147" t="s">
        <v>2940</v>
      </c>
      <c r="V5819" s="147" t="s">
        <v>3885</v>
      </c>
    </row>
    <row r="5820" spans="16:22" x14ac:dyDescent="0.25">
      <c r="P5820" s="147" t="s">
        <v>830</v>
      </c>
      <c r="Q5820" s="147">
        <v>203</v>
      </c>
      <c r="R5820" s="147"/>
      <c r="S5820" s="147" t="s">
        <v>2941</v>
      </c>
      <c r="T5820" s="147">
        <v>0</v>
      </c>
      <c r="U5820" s="147" t="s">
        <v>2942</v>
      </c>
      <c r="V5820" s="147" t="s">
        <v>3885</v>
      </c>
    </row>
    <row r="5821" spans="16:22" x14ac:dyDescent="0.25">
      <c r="P5821" s="147" t="s">
        <v>830</v>
      </c>
      <c r="Q5821" s="147">
        <v>203</v>
      </c>
      <c r="R5821" s="147"/>
      <c r="S5821" s="147" t="s">
        <v>2943</v>
      </c>
      <c r="T5821" s="147">
        <v>0</v>
      </c>
      <c r="U5821" s="147" t="s">
        <v>2944</v>
      </c>
      <c r="V5821" s="147" t="s">
        <v>3885</v>
      </c>
    </row>
    <row r="5822" spans="16:22" x14ac:dyDescent="0.25">
      <c r="P5822" s="147" t="s">
        <v>830</v>
      </c>
      <c r="Q5822" s="147">
        <v>203</v>
      </c>
      <c r="R5822" s="147"/>
      <c r="S5822" s="147" t="s">
        <v>1882</v>
      </c>
      <c r="T5822" s="147">
        <v>0</v>
      </c>
      <c r="U5822" s="147" t="s">
        <v>1883</v>
      </c>
      <c r="V5822" s="147" t="s">
        <v>3885</v>
      </c>
    </row>
    <row r="5823" spans="16:22" x14ac:dyDescent="0.25">
      <c r="P5823" s="147" t="s">
        <v>830</v>
      </c>
      <c r="Q5823" s="147">
        <v>203</v>
      </c>
      <c r="R5823" s="147"/>
      <c r="S5823" s="147" t="s">
        <v>3394</v>
      </c>
      <c r="T5823" s="147">
        <v>0</v>
      </c>
      <c r="U5823" s="147" t="s">
        <v>3395</v>
      </c>
      <c r="V5823" s="147" t="s">
        <v>3885</v>
      </c>
    </row>
    <row r="5824" spans="16:22" x14ac:dyDescent="0.25">
      <c r="P5824" s="147" t="s">
        <v>830</v>
      </c>
      <c r="Q5824" s="147">
        <v>203</v>
      </c>
      <c r="R5824" s="147"/>
      <c r="S5824" s="147" t="s">
        <v>1884</v>
      </c>
      <c r="T5824" s="147">
        <v>0</v>
      </c>
      <c r="U5824" s="147" t="s">
        <v>1885</v>
      </c>
      <c r="V5824" s="147" t="s">
        <v>3885</v>
      </c>
    </row>
    <row r="5825" spans="16:22" x14ac:dyDescent="0.25">
      <c r="P5825" s="147" t="s">
        <v>830</v>
      </c>
      <c r="Q5825" s="147">
        <v>203</v>
      </c>
      <c r="R5825" s="147"/>
      <c r="S5825" s="147" t="s">
        <v>2945</v>
      </c>
      <c r="T5825" s="147">
        <v>0</v>
      </c>
      <c r="U5825" s="147" t="s">
        <v>2946</v>
      </c>
      <c r="V5825" s="147" t="s">
        <v>3885</v>
      </c>
    </row>
    <row r="5826" spans="16:22" x14ac:dyDescent="0.25">
      <c r="P5826" s="147" t="s">
        <v>830</v>
      </c>
      <c r="Q5826" s="147">
        <v>203</v>
      </c>
      <c r="R5826" s="147"/>
      <c r="S5826" s="147" t="s">
        <v>2949</v>
      </c>
      <c r="T5826" s="147">
        <v>0</v>
      </c>
      <c r="U5826" s="147" t="s">
        <v>2950</v>
      </c>
      <c r="V5826" s="147" t="s">
        <v>3885</v>
      </c>
    </row>
    <row r="5827" spans="16:22" x14ac:dyDescent="0.25">
      <c r="P5827" s="147" t="s">
        <v>830</v>
      </c>
      <c r="Q5827" s="147">
        <v>203</v>
      </c>
      <c r="R5827" s="147"/>
      <c r="S5827" s="147" t="s">
        <v>1886</v>
      </c>
      <c r="T5827" s="147">
        <v>0</v>
      </c>
      <c r="U5827" s="147" t="s">
        <v>1887</v>
      </c>
      <c r="V5827" s="147" t="s">
        <v>3885</v>
      </c>
    </row>
    <row r="5828" spans="16:22" x14ac:dyDescent="0.25">
      <c r="P5828" s="147" t="s">
        <v>830</v>
      </c>
      <c r="Q5828" s="147">
        <v>203</v>
      </c>
      <c r="R5828" s="147"/>
      <c r="S5828" s="147" t="s">
        <v>1890</v>
      </c>
      <c r="T5828" s="147">
        <v>0</v>
      </c>
      <c r="U5828" s="147" t="s">
        <v>1891</v>
      </c>
      <c r="V5828" s="147" t="s">
        <v>3885</v>
      </c>
    </row>
    <row r="5829" spans="16:22" x14ac:dyDescent="0.25">
      <c r="P5829" s="147" t="s">
        <v>830</v>
      </c>
      <c r="Q5829" s="147">
        <v>203</v>
      </c>
      <c r="R5829" s="147"/>
      <c r="S5829" s="147" t="s">
        <v>1892</v>
      </c>
      <c r="T5829" s="147">
        <v>0</v>
      </c>
      <c r="U5829" s="147" t="s">
        <v>1893</v>
      </c>
      <c r="V5829" s="147" t="s">
        <v>3885</v>
      </c>
    </row>
    <row r="5830" spans="16:22" x14ac:dyDescent="0.25">
      <c r="P5830" s="147" t="s">
        <v>830</v>
      </c>
      <c r="Q5830" s="147">
        <v>203</v>
      </c>
      <c r="R5830" s="147"/>
      <c r="S5830" s="147" t="s">
        <v>2951</v>
      </c>
      <c r="T5830" s="147">
        <v>0</v>
      </c>
      <c r="U5830" s="147" t="s">
        <v>2952</v>
      </c>
      <c r="V5830" s="147" t="s">
        <v>3885</v>
      </c>
    </row>
    <row r="5831" spans="16:22" x14ac:dyDescent="0.25">
      <c r="P5831" s="147" t="s">
        <v>830</v>
      </c>
      <c r="Q5831" s="147">
        <v>203</v>
      </c>
      <c r="R5831" s="147"/>
      <c r="S5831" s="147" t="s">
        <v>2724</v>
      </c>
      <c r="T5831" s="147">
        <v>0</v>
      </c>
      <c r="U5831" s="147" t="s">
        <v>2725</v>
      </c>
      <c r="V5831" s="147" t="s">
        <v>3885</v>
      </c>
    </row>
    <row r="5832" spans="16:22" x14ac:dyDescent="0.25">
      <c r="P5832" s="147" t="s">
        <v>830</v>
      </c>
      <c r="Q5832" s="147">
        <v>203</v>
      </c>
      <c r="R5832" s="147"/>
      <c r="S5832" s="147" t="s">
        <v>3926</v>
      </c>
      <c r="T5832" s="147">
        <v>0</v>
      </c>
      <c r="U5832" s="147" t="s">
        <v>3927</v>
      </c>
      <c r="V5832" s="147" t="s">
        <v>3885</v>
      </c>
    </row>
    <row r="5833" spans="16:22" x14ac:dyDescent="0.25">
      <c r="P5833" s="147" t="s">
        <v>830</v>
      </c>
      <c r="Q5833" s="147">
        <v>203</v>
      </c>
      <c r="R5833" s="147"/>
      <c r="S5833" s="147" t="s">
        <v>3755</v>
      </c>
      <c r="T5833" s="147">
        <v>0</v>
      </c>
      <c r="U5833" s="147" t="s">
        <v>3756</v>
      </c>
      <c r="V5833" s="147" t="s">
        <v>3885</v>
      </c>
    </row>
    <row r="5834" spans="16:22" x14ac:dyDescent="0.25">
      <c r="P5834" s="147" t="s">
        <v>830</v>
      </c>
      <c r="Q5834" s="147">
        <v>203</v>
      </c>
      <c r="R5834" s="147"/>
      <c r="S5834" s="147" t="s">
        <v>1896</v>
      </c>
      <c r="T5834" s="147">
        <v>0</v>
      </c>
      <c r="U5834" s="147" t="s">
        <v>1897</v>
      </c>
      <c r="V5834" s="147" t="s">
        <v>3885</v>
      </c>
    </row>
    <row r="5835" spans="16:22" x14ac:dyDescent="0.25">
      <c r="P5835" s="147" t="s">
        <v>830</v>
      </c>
      <c r="Q5835" s="147">
        <v>203</v>
      </c>
      <c r="R5835" s="147"/>
      <c r="S5835" s="147" t="s">
        <v>1902</v>
      </c>
      <c r="T5835" s="147">
        <v>0</v>
      </c>
      <c r="U5835" s="147" t="s">
        <v>1903</v>
      </c>
      <c r="V5835" s="147" t="s">
        <v>3885</v>
      </c>
    </row>
    <row r="5836" spans="16:22" x14ac:dyDescent="0.25">
      <c r="P5836" s="147" t="s">
        <v>830</v>
      </c>
      <c r="Q5836" s="147">
        <v>203</v>
      </c>
      <c r="R5836" s="147"/>
      <c r="S5836" s="147" t="s">
        <v>3928</v>
      </c>
      <c r="T5836" s="147">
        <v>0</v>
      </c>
      <c r="U5836" s="147" t="s">
        <v>3929</v>
      </c>
      <c r="V5836" s="147" t="s">
        <v>3885</v>
      </c>
    </row>
    <row r="5837" spans="16:22" x14ac:dyDescent="0.25">
      <c r="P5837" s="147" t="s">
        <v>830</v>
      </c>
      <c r="Q5837" s="147">
        <v>203</v>
      </c>
      <c r="R5837" s="147"/>
      <c r="S5837" s="147" t="s">
        <v>3757</v>
      </c>
      <c r="T5837" s="147">
        <v>0</v>
      </c>
      <c r="U5837" s="147" t="s">
        <v>3758</v>
      </c>
      <c r="V5837" s="147" t="s">
        <v>3885</v>
      </c>
    </row>
    <row r="5838" spans="16:22" x14ac:dyDescent="0.25">
      <c r="P5838" s="147" t="s">
        <v>830</v>
      </c>
      <c r="Q5838" s="147">
        <v>203</v>
      </c>
      <c r="R5838" s="147"/>
      <c r="S5838" s="147" t="s">
        <v>3759</v>
      </c>
      <c r="T5838" s="147">
        <v>0</v>
      </c>
      <c r="U5838" s="147" t="s">
        <v>3760</v>
      </c>
      <c r="V5838" s="147" t="s">
        <v>3885</v>
      </c>
    </row>
    <row r="5839" spans="16:22" x14ac:dyDescent="0.25">
      <c r="P5839" s="147" t="s">
        <v>830</v>
      </c>
      <c r="Q5839" s="147">
        <v>203</v>
      </c>
      <c r="R5839" s="147"/>
      <c r="S5839" s="147" t="s">
        <v>2415</v>
      </c>
      <c r="T5839" s="147">
        <v>0</v>
      </c>
      <c r="U5839" s="147" t="s">
        <v>2416</v>
      </c>
      <c r="V5839" s="147" t="s">
        <v>3885</v>
      </c>
    </row>
    <row r="5840" spans="16:22" x14ac:dyDescent="0.25">
      <c r="P5840" s="147" t="s">
        <v>830</v>
      </c>
      <c r="Q5840" s="147">
        <v>203</v>
      </c>
      <c r="R5840" s="147"/>
      <c r="S5840" s="147" t="s">
        <v>3761</v>
      </c>
      <c r="T5840" s="147">
        <v>0</v>
      </c>
      <c r="U5840" s="147" t="s">
        <v>3762</v>
      </c>
      <c r="V5840" s="147" t="s">
        <v>3885</v>
      </c>
    </row>
    <row r="5841" spans="16:22" x14ac:dyDescent="0.25">
      <c r="P5841" s="147" t="s">
        <v>830</v>
      </c>
      <c r="Q5841" s="147">
        <v>203</v>
      </c>
      <c r="R5841" s="147"/>
      <c r="S5841" s="147" t="s">
        <v>1910</v>
      </c>
      <c r="T5841" s="147">
        <v>0</v>
      </c>
      <c r="U5841" s="147" t="s">
        <v>1911</v>
      </c>
      <c r="V5841" s="147" t="s">
        <v>3885</v>
      </c>
    </row>
    <row r="5842" spans="16:22" x14ac:dyDescent="0.25">
      <c r="P5842" s="147" t="s">
        <v>830</v>
      </c>
      <c r="Q5842" s="147">
        <v>203</v>
      </c>
      <c r="R5842" s="147"/>
      <c r="S5842" s="147" t="s">
        <v>3234</v>
      </c>
      <c r="T5842" s="147">
        <v>0</v>
      </c>
      <c r="U5842" s="147" t="s">
        <v>3235</v>
      </c>
      <c r="V5842" s="147" t="s">
        <v>3885</v>
      </c>
    </row>
    <row r="5843" spans="16:22" x14ac:dyDescent="0.25">
      <c r="P5843" s="147" t="s">
        <v>830</v>
      </c>
      <c r="Q5843" s="147">
        <v>203</v>
      </c>
      <c r="R5843" s="147"/>
      <c r="S5843" s="147" t="s">
        <v>3236</v>
      </c>
      <c r="T5843" s="147">
        <v>0</v>
      </c>
      <c r="U5843" s="147" t="s">
        <v>3237</v>
      </c>
      <c r="V5843" s="147" t="s">
        <v>3885</v>
      </c>
    </row>
    <row r="5844" spans="16:22" x14ac:dyDescent="0.25">
      <c r="P5844" s="147" t="s">
        <v>830</v>
      </c>
      <c r="Q5844" s="147">
        <v>203</v>
      </c>
      <c r="R5844" s="147"/>
      <c r="S5844" s="147" t="s">
        <v>1920</v>
      </c>
      <c r="T5844" s="147">
        <v>0</v>
      </c>
      <c r="U5844" s="147" t="s">
        <v>1921</v>
      </c>
      <c r="V5844" s="147" t="s">
        <v>3885</v>
      </c>
    </row>
    <row r="5845" spans="16:22" x14ac:dyDescent="0.25">
      <c r="P5845" s="147" t="s">
        <v>830</v>
      </c>
      <c r="Q5845" s="147">
        <v>203</v>
      </c>
      <c r="R5845" s="147"/>
      <c r="S5845" s="147" t="s">
        <v>3930</v>
      </c>
      <c r="T5845" s="147">
        <v>0</v>
      </c>
      <c r="U5845" s="147" t="s">
        <v>3931</v>
      </c>
      <c r="V5845" s="147" t="s">
        <v>3885</v>
      </c>
    </row>
    <row r="5846" spans="16:22" x14ac:dyDescent="0.25">
      <c r="P5846" s="147" t="s">
        <v>830</v>
      </c>
      <c r="Q5846" s="147">
        <v>203</v>
      </c>
      <c r="R5846" s="147"/>
      <c r="S5846" s="147" t="s">
        <v>2419</v>
      </c>
      <c r="T5846" s="147">
        <v>0</v>
      </c>
      <c r="U5846" s="147" t="s">
        <v>2420</v>
      </c>
      <c r="V5846" s="147" t="s">
        <v>3885</v>
      </c>
    </row>
    <row r="5847" spans="16:22" x14ac:dyDescent="0.25">
      <c r="P5847" s="147" t="s">
        <v>830</v>
      </c>
      <c r="Q5847" s="147">
        <v>203</v>
      </c>
      <c r="R5847" s="147"/>
      <c r="S5847" s="147" t="s">
        <v>1922</v>
      </c>
      <c r="T5847" s="147">
        <v>0</v>
      </c>
      <c r="U5847" s="147" t="s">
        <v>1923</v>
      </c>
      <c r="V5847" s="147" t="s">
        <v>3885</v>
      </c>
    </row>
    <row r="5848" spans="16:22" x14ac:dyDescent="0.25">
      <c r="P5848" s="147" t="s">
        <v>830</v>
      </c>
      <c r="Q5848" s="147">
        <v>203</v>
      </c>
      <c r="R5848" s="147"/>
      <c r="S5848" s="147" t="s">
        <v>2959</v>
      </c>
      <c r="T5848" s="147">
        <v>0</v>
      </c>
      <c r="U5848" s="147" t="s">
        <v>2960</v>
      </c>
      <c r="V5848" s="147" t="s">
        <v>3885</v>
      </c>
    </row>
    <row r="5849" spans="16:22" x14ac:dyDescent="0.25">
      <c r="P5849" s="147" t="s">
        <v>830</v>
      </c>
      <c r="Q5849" s="147">
        <v>203</v>
      </c>
      <c r="R5849" s="147"/>
      <c r="S5849" s="147" t="s">
        <v>3763</v>
      </c>
      <c r="T5849" s="147">
        <v>0</v>
      </c>
      <c r="U5849" s="147" t="s">
        <v>3764</v>
      </c>
      <c r="V5849" s="147" t="s">
        <v>3885</v>
      </c>
    </row>
    <row r="5850" spans="16:22" x14ac:dyDescent="0.25">
      <c r="P5850" s="147" t="s">
        <v>830</v>
      </c>
      <c r="Q5850" s="147">
        <v>203</v>
      </c>
      <c r="R5850" s="147"/>
      <c r="S5850" s="147" t="s">
        <v>1932</v>
      </c>
      <c r="T5850" s="147">
        <v>0</v>
      </c>
      <c r="U5850" s="147" t="s">
        <v>1933</v>
      </c>
      <c r="V5850" s="147" t="s">
        <v>3885</v>
      </c>
    </row>
    <row r="5851" spans="16:22" x14ac:dyDescent="0.25">
      <c r="P5851" s="147" t="s">
        <v>830</v>
      </c>
      <c r="Q5851" s="147">
        <v>203</v>
      </c>
      <c r="R5851" s="147"/>
      <c r="S5851" s="147" t="s">
        <v>2961</v>
      </c>
      <c r="T5851" s="147">
        <v>0</v>
      </c>
      <c r="U5851" s="147" t="s">
        <v>2962</v>
      </c>
      <c r="V5851" s="147" t="s">
        <v>3885</v>
      </c>
    </row>
    <row r="5852" spans="16:22" x14ac:dyDescent="0.25">
      <c r="P5852" s="147" t="s">
        <v>830</v>
      </c>
      <c r="Q5852" s="147">
        <v>203</v>
      </c>
      <c r="R5852" s="147"/>
      <c r="S5852" s="147" t="s">
        <v>1934</v>
      </c>
      <c r="T5852" s="147">
        <v>0</v>
      </c>
      <c r="U5852" s="147" t="s">
        <v>1935</v>
      </c>
      <c r="V5852" s="147" t="s">
        <v>3885</v>
      </c>
    </row>
    <row r="5853" spans="16:22" x14ac:dyDescent="0.25">
      <c r="P5853" s="147" t="s">
        <v>830</v>
      </c>
      <c r="Q5853" s="147">
        <v>203</v>
      </c>
      <c r="R5853" s="147"/>
      <c r="S5853" s="147" t="s">
        <v>1936</v>
      </c>
      <c r="T5853" s="147">
        <v>0</v>
      </c>
      <c r="U5853" s="147" t="s">
        <v>1937</v>
      </c>
      <c r="V5853" s="147" t="s">
        <v>3885</v>
      </c>
    </row>
    <row r="5854" spans="16:22" x14ac:dyDescent="0.25">
      <c r="P5854" s="147" t="s">
        <v>830</v>
      </c>
      <c r="Q5854" s="147">
        <v>203</v>
      </c>
      <c r="R5854" s="147"/>
      <c r="S5854" s="147" t="s">
        <v>1938</v>
      </c>
      <c r="T5854" s="147">
        <v>0</v>
      </c>
      <c r="U5854" s="147" t="s">
        <v>1939</v>
      </c>
      <c r="V5854" s="147" t="s">
        <v>3885</v>
      </c>
    </row>
    <row r="5855" spans="16:22" x14ac:dyDescent="0.25">
      <c r="P5855" s="147" t="s">
        <v>830</v>
      </c>
      <c r="Q5855" s="147">
        <v>203</v>
      </c>
      <c r="R5855" s="147"/>
      <c r="S5855" s="147" t="s">
        <v>2736</v>
      </c>
      <c r="T5855" s="147">
        <v>0</v>
      </c>
      <c r="U5855" s="147" t="s">
        <v>2737</v>
      </c>
      <c r="V5855" s="147" t="s">
        <v>3885</v>
      </c>
    </row>
    <row r="5856" spans="16:22" x14ac:dyDescent="0.25">
      <c r="P5856" s="147" t="s">
        <v>830</v>
      </c>
      <c r="Q5856" s="147">
        <v>203</v>
      </c>
      <c r="R5856" s="147"/>
      <c r="S5856" s="147" t="s">
        <v>3767</v>
      </c>
      <c r="T5856" s="147">
        <v>0</v>
      </c>
      <c r="U5856" s="147" t="s">
        <v>3768</v>
      </c>
      <c r="V5856" s="147" t="s">
        <v>3885</v>
      </c>
    </row>
    <row r="5857" spans="16:22" x14ac:dyDescent="0.25">
      <c r="P5857" s="147" t="s">
        <v>830</v>
      </c>
      <c r="Q5857" s="147">
        <v>203</v>
      </c>
      <c r="R5857" s="147"/>
      <c r="S5857" s="147" t="s">
        <v>1940</v>
      </c>
      <c r="T5857" s="147">
        <v>0</v>
      </c>
      <c r="U5857" s="147" t="s">
        <v>1941</v>
      </c>
      <c r="V5857" s="147" t="s">
        <v>3885</v>
      </c>
    </row>
    <row r="5858" spans="16:22" x14ac:dyDescent="0.25">
      <c r="P5858" s="147" t="s">
        <v>830</v>
      </c>
      <c r="Q5858" s="147">
        <v>203</v>
      </c>
      <c r="R5858" s="147"/>
      <c r="S5858" s="147" t="s">
        <v>1942</v>
      </c>
      <c r="T5858" s="147">
        <v>0</v>
      </c>
      <c r="U5858" s="147" t="s">
        <v>1943</v>
      </c>
      <c r="V5858" s="147" t="s">
        <v>3885</v>
      </c>
    </row>
    <row r="5859" spans="16:22" x14ac:dyDescent="0.25">
      <c r="P5859" s="147" t="s">
        <v>830</v>
      </c>
      <c r="Q5859" s="147">
        <v>203</v>
      </c>
      <c r="R5859" s="147"/>
      <c r="S5859" s="147" t="s">
        <v>2423</v>
      </c>
      <c r="T5859" s="147">
        <v>0</v>
      </c>
      <c r="U5859" s="147" t="s">
        <v>2424</v>
      </c>
      <c r="V5859" s="147" t="s">
        <v>3885</v>
      </c>
    </row>
    <row r="5860" spans="16:22" x14ac:dyDescent="0.25">
      <c r="P5860" s="147" t="s">
        <v>830</v>
      </c>
      <c r="Q5860" s="147">
        <v>203</v>
      </c>
      <c r="R5860" s="147"/>
      <c r="S5860" s="147" t="s">
        <v>3238</v>
      </c>
      <c r="T5860" s="147">
        <v>0</v>
      </c>
      <c r="U5860" s="147" t="s">
        <v>3239</v>
      </c>
      <c r="V5860" s="147" t="s">
        <v>3885</v>
      </c>
    </row>
    <row r="5861" spans="16:22" x14ac:dyDescent="0.25">
      <c r="P5861" s="147" t="s">
        <v>830</v>
      </c>
      <c r="Q5861" s="147">
        <v>203</v>
      </c>
      <c r="R5861" s="147"/>
      <c r="S5861" s="147" t="s">
        <v>2965</v>
      </c>
      <c r="T5861" s="147">
        <v>0</v>
      </c>
      <c r="U5861" s="147" t="s">
        <v>2966</v>
      </c>
      <c r="V5861" s="147" t="s">
        <v>3885</v>
      </c>
    </row>
    <row r="5862" spans="16:22" x14ac:dyDescent="0.25">
      <c r="P5862" s="147" t="s">
        <v>830</v>
      </c>
      <c r="Q5862" s="147">
        <v>203</v>
      </c>
      <c r="R5862" s="147"/>
      <c r="S5862" s="147" t="s">
        <v>2967</v>
      </c>
      <c r="T5862" s="147">
        <v>0</v>
      </c>
      <c r="U5862" s="147" t="s">
        <v>2968</v>
      </c>
      <c r="V5862" s="147" t="s">
        <v>3885</v>
      </c>
    </row>
    <row r="5863" spans="16:22" x14ac:dyDescent="0.25">
      <c r="P5863" s="147" t="s">
        <v>830</v>
      </c>
      <c r="Q5863" s="147">
        <v>203</v>
      </c>
      <c r="R5863" s="147"/>
      <c r="S5863" s="147" t="s">
        <v>2971</v>
      </c>
      <c r="T5863" s="147">
        <v>0</v>
      </c>
      <c r="U5863" s="147" t="s">
        <v>2972</v>
      </c>
      <c r="V5863" s="147" t="s">
        <v>3885</v>
      </c>
    </row>
    <row r="5864" spans="16:22" x14ac:dyDescent="0.25">
      <c r="P5864" s="147" t="s">
        <v>830</v>
      </c>
      <c r="Q5864" s="147">
        <v>203</v>
      </c>
      <c r="R5864" s="147"/>
      <c r="S5864" s="147" t="s">
        <v>3775</v>
      </c>
      <c r="T5864" s="147">
        <v>0</v>
      </c>
      <c r="U5864" s="147" t="s">
        <v>3776</v>
      </c>
      <c r="V5864" s="147" t="s">
        <v>3885</v>
      </c>
    </row>
    <row r="5865" spans="16:22" x14ac:dyDescent="0.25">
      <c r="P5865" s="147" t="s">
        <v>830</v>
      </c>
      <c r="Q5865" s="147">
        <v>203</v>
      </c>
      <c r="R5865" s="147"/>
      <c r="S5865" s="147" t="s">
        <v>3785</v>
      </c>
      <c r="T5865" s="147">
        <v>0</v>
      </c>
      <c r="U5865" s="147" t="s">
        <v>3786</v>
      </c>
      <c r="V5865" s="147" t="s">
        <v>3885</v>
      </c>
    </row>
    <row r="5866" spans="16:22" x14ac:dyDescent="0.25">
      <c r="P5866" s="147" t="s">
        <v>830</v>
      </c>
      <c r="Q5866" s="147">
        <v>203</v>
      </c>
      <c r="R5866" s="147"/>
      <c r="S5866" s="147" t="s">
        <v>3787</v>
      </c>
      <c r="T5866" s="147">
        <v>0</v>
      </c>
      <c r="U5866" s="147" t="s">
        <v>3788</v>
      </c>
      <c r="V5866" s="147" t="s">
        <v>3885</v>
      </c>
    </row>
    <row r="5867" spans="16:22" x14ac:dyDescent="0.25">
      <c r="P5867" s="147" t="s">
        <v>830</v>
      </c>
      <c r="Q5867" s="147">
        <v>203</v>
      </c>
      <c r="R5867" s="147"/>
      <c r="S5867" s="147" t="s">
        <v>3797</v>
      </c>
      <c r="T5867" s="147">
        <v>0</v>
      </c>
      <c r="U5867" s="147" t="s">
        <v>3798</v>
      </c>
      <c r="V5867" s="147" t="s">
        <v>3885</v>
      </c>
    </row>
    <row r="5868" spans="16:22" x14ac:dyDescent="0.25">
      <c r="P5868" s="147" t="s">
        <v>830</v>
      </c>
      <c r="Q5868" s="147">
        <v>203</v>
      </c>
      <c r="R5868" s="147"/>
      <c r="S5868" s="147" t="s">
        <v>3799</v>
      </c>
      <c r="T5868" s="147">
        <v>0</v>
      </c>
      <c r="U5868" s="147" t="s">
        <v>3800</v>
      </c>
      <c r="V5868" s="147" t="s">
        <v>3885</v>
      </c>
    </row>
    <row r="5869" spans="16:22" x14ac:dyDescent="0.25">
      <c r="P5869" s="147" t="s">
        <v>830</v>
      </c>
      <c r="Q5869" s="147">
        <v>203</v>
      </c>
      <c r="R5869" s="147"/>
      <c r="S5869" s="147" t="s">
        <v>3801</v>
      </c>
      <c r="T5869" s="147">
        <v>0</v>
      </c>
      <c r="U5869" s="147" t="s">
        <v>3802</v>
      </c>
      <c r="V5869" s="147" t="s">
        <v>3885</v>
      </c>
    </row>
    <row r="5870" spans="16:22" x14ac:dyDescent="0.25">
      <c r="P5870" s="147" t="s">
        <v>830</v>
      </c>
      <c r="Q5870" s="147">
        <v>203</v>
      </c>
      <c r="R5870" s="147"/>
      <c r="S5870" s="147" t="s">
        <v>3805</v>
      </c>
      <c r="T5870" s="147">
        <v>0</v>
      </c>
      <c r="U5870" s="147" t="s">
        <v>3806</v>
      </c>
      <c r="V5870" s="147" t="s">
        <v>3885</v>
      </c>
    </row>
    <row r="5871" spans="16:22" x14ac:dyDescent="0.25">
      <c r="P5871" s="147" t="s">
        <v>830</v>
      </c>
      <c r="Q5871" s="147">
        <v>203</v>
      </c>
      <c r="R5871" s="147"/>
      <c r="S5871" s="147" t="s">
        <v>3807</v>
      </c>
      <c r="T5871" s="147">
        <v>0</v>
      </c>
      <c r="U5871" s="147" t="s">
        <v>3808</v>
      </c>
      <c r="V5871" s="147" t="s">
        <v>3885</v>
      </c>
    </row>
    <row r="5872" spans="16:22" x14ac:dyDescent="0.25">
      <c r="P5872" s="147" t="s">
        <v>830</v>
      </c>
      <c r="Q5872" s="147">
        <v>203</v>
      </c>
      <c r="R5872" s="147"/>
      <c r="S5872" s="147" t="s">
        <v>3809</v>
      </c>
      <c r="T5872" s="147">
        <v>0</v>
      </c>
      <c r="U5872" s="147" t="s">
        <v>3810</v>
      </c>
      <c r="V5872" s="147" t="s">
        <v>3885</v>
      </c>
    </row>
    <row r="5873" spans="16:22" x14ac:dyDescent="0.25">
      <c r="P5873" s="147" t="s">
        <v>830</v>
      </c>
      <c r="Q5873" s="147">
        <v>203</v>
      </c>
      <c r="R5873" s="147"/>
      <c r="S5873" s="147" t="s">
        <v>3584</v>
      </c>
      <c r="T5873" s="147">
        <v>0</v>
      </c>
      <c r="U5873" s="147" t="s">
        <v>3585</v>
      </c>
      <c r="V5873" s="147" t="s">
        <v>3885</v>
      </c>
    </row>
    <row r="5874" spans="16:22" x14ac:dyDescent="0.25">
      <c r="P5874" s="147" t="s">
        <v>830</v>
      </c>
      <c r="Q5874" s="147">
        <v>203</v>
      </c>
      <c r="R5874" s="147"/>
      <c r="S5874" s="147" t="s">
        <v>3811</v>
      </c>
      <c r="T5874" s="147">
        <v>0</v>
      </c>
      <c r="U5874" s="147" t="s">
        <v>3812</v>
      </c>
      <c r="V5874" s="147" t="s">
        <v>3885</v>
      </c>
    </row>
    <row r="5875" spans="16:22" x14ac:dyDescent="0.25">
      <c r="P5875" s="147" t="s">
        <v>830</v>
      </c>
      <c r="Q5875" s="147">
        <v>203</v>
      </c>
      <c r="R5875" s="147"/>
      <c r="S5875" s="147" t="s">
        <v>2425</v>
      </c>
      <c r="T5875" s="147">
        <v>0</v>
      </c>
      <c r="U5875" s="147" t="s">
        <v>2426</v>
      </c>
      <c r="V5875" s="147" t="s">
        <v>3885</v>
      </c>
    </row>
    <row r="5876" spans="16:22" x14ac:dyDescent="0.25">
      <c r="P5876" s="147" t="s">
        <v>830</v>
      </c>
      <c r="Q5876" s="147">
        <v>203</v>
      </c>
      <c r="R5876" s="147"/>
      <c r="S5876" s="147" t="s">
        <v>1962</v>
      </c>
      <c r="T5876" s="147">
        <v>0</v>
      </c>
      <c r="U5876" s="147" t="s">
        <v>1963</v>
      </c>
      <c r="V5876" s="147" t="s">
        <v>3885</v>
      </c>
    </row>
    <row r="5877" spans="16:22" x14ac:dyDescent="0.25">
      <c r="P5877" s="147" t="s">
        <v>830</v>
      </c>
      <c r="Q5877" s="147">
        <v>203</v>
      </c>
      <c r="R5877" s="147"/>
      <c r="S5877" s="147" t="s">
        <v>1966</v>
      </c>
      <c r="T5877" s="147">
        <v>0</v>
      </c>
      <c r="U5877" s="147" t="s">
        <v>1967</v>
      </c>
      <c r="V5877" s="147" t="s">
        <v>3885</v>
      </c>
    </row>
    <row r="5878" spans="16:22" x14ac:dyDescent="0.25">
      <c r="P5878" s="147" t="s">
        <v>830</v>
      </c>
      <c r="Q5878" s="147">
        <v>203</v>
      </c>
      <c r="R5878" s="147"/>
      <c r="S5878" s="147" t="s">
        <v>2429</v>
      </c>
      <c r="T5878" s="147">
        <v>0</v>
      </c>
      <c r="U5878" s="147" t="s">
        <v>2430</v>
      </c>
      <c r="V5878" s="147" t="s">
        <v>3885</v>
      </c>
    </row>
    <row r="5879" spans="16:22" x14ac:dyDescent="0.25">
      <c r="P5879" s="147" t="s">
        <v>830</v>
      </c>
      <c r="Q5879" s="147">
        <v>203</v>
      </c>
      <c r="R5879" s="147"/>
      <c r="S5879" s="147" t="s">
        <v>2431</v>
      </c>
      <c r="T5879" s="147">
        <v>0</v>
      </c>
      <c r="U5879" s="147" t="s">
        <v>2432</v>
      </c>
      <c r="V5879" s="147" t="s">
        <v>3885</v>
      </c>
    </row>
    <row r="5880" spans="16:22" x14ac:dyDescent="0.25">
      <c r="P5880" s="147" t="s">
        <v>830</v>
      </c>
      <c r="Q5880" s="147">
        <v>203</v>
      </c>
      <c r="R5880" s="147"/>
      <c r="S5880" s="147" t="s">
        <v>3396</v>
      </c>
      <c r="T5880" s="147">
        <v>0</v>
      </c>
      <c r="U5880" s="147" t="s">
        <v>3397</v>
      </c>
      <c r="V5880" s="147" t="s">
        <v>3885</v>
      </c>
    </row>
    <row r="5881" spans="16:22" x14ac:dyDescent="0.25">
      <c r="P5881" s="147" t="s">
        <v>830</v>
      </c>
      <c r="Q5881" s="147">
        <v>203</v>
      </c>
      <c r="R5881" s="147"/>
      <c r="S5881" s="147" t="s">
        <v>3400</v>
      </c>
      <c r="T5881" s="147">
        <v>0</v>
      </c>
      <c r="U5881" s="147" t="s">
        <v>3401</v>
      </c>
      <c r="V5881" s="147" t="s">
        <v>3885</v>
      </c>
    </row>
    <row r="5882" spans="16:22" x14ac:dyDescent="0.25">
      <c r="P5882" s="147" t="s">
        <v>830</v>
      </c>
      <c r="Q5882" s="147">
        <v>203</v>
      </c>
      <c r="R5882" s="147"/>
      <c r="S5882" s="147" t="s">
        <v>3402</v>
      </c>
      <c r="T5882" s="147">
        <v>0</v>
      </c>
      <c r="U5882" s="147" t="s">
        <v>3403</v>
      </c>
      <c r="V5882" s="147" t="s">
        <v>3885</v>
      </c>
    </row>
    <row r="5883" spans="16:22" x14ac:dyDescent="0.25">
      <c r="P5883" s="147" t="s">
        <v>830</v>
      </c>
      <c r="Q5883" s="147">
        <v>203</v>
      </c>
      <c r="R5883" s="147"/>
      <c r="S5883" s="147" t="s">
        <v>2433</v>
      </c>
      <c r="T5883" s="147">
        <v>0</v>
      </c>
      <c r="U5883" s="147" t="s">
        <v>2434</v>
      </c>
      <c r="V5883" s="147" t="s">
        <v>3885</v>
      </c>
    </row>
    <row r="5884" spans="16:22" x14ac:dyDescent="0.25">
      <c r="P5884" s="147" t="s">
        <v>830</v>
      </c>
      <c r="Q5884" s="147">
        <v>203</v>
      </c>
      <c r="R5884" s="147"/>
      <c r="S5884" s="147" t="s">
        <v>2435</v>
      </c>
      <c r="T5884" s="147">
        <v>0</v>
      </c>
      <c r="U5884" s="147" t="s">
        <v>2436</v>
      </c>
      <c r="V5884" s="147" t="s">
        <v>3885</v>
      </c>
    </row>
    <row r="5885" spans="16:22" x14ac:dyDescent="0.25">
      <c r="P5885" s="147" t="s">
        <v>830</v>
      </c>
      <c r="Q5885" s="147">
        <v>203</v>
      </c>
      <c r="R5885" s="147"/>
      <c r="S5885" s="147" t="s">
        <v>3404</v>
      </c>
      <c r="T5885" s="147">
        <v>0</v>
      </c>
      <c r="U5885" s="147" t="s">
        <v>3405</v>
      </c>
      <c r="V5885" s="147" t="s">
        <v>3885</v>
      </c>
    </row>
    <row r="5886" spans="16:22" x14ac:dyDescent="0.25">
      <c r="P5886" s="147" t="s">
        <v>830</v>
      </c>
      <c r="Q5886" s="147">
        <v>203</v>
      </c>
      <c r="R5886" s="147"/>
      <c r="S5886" s="147" t="s">
        <v>2437</v>
      </c>
      <c r="T5886" s="147">
        <v>0</v>
      </c>
      <c r="U5886" s="147" t="s">
        <v>2438</v>
      </c>
      <c r="V5886" s="147" t="s">
        <v>3885</v>
      </c>
    </row>
    <row r="5887" spans="16:22" x14ac:dyDescent="0.25">
      <c r="P5887" s="147" t="s">
        <v>830</v>
      </c>
      <c r="Q5887" s="147">
        <v>203</v>
      </c>
      <c r="R5887" s="147"/>
      <c r="S5887" s="147" t="s">
        <v>1974</v>
      </c>
      <c r="T5887" s="147">
        <v>0</v>
      </c>
      <c r="U5887" s="147" t="s">
        <v>1975</v>
      </c>
      <c r="V5887" s="147" t="s">
        <v>3885</v>
      </c>
    </row>
    <row r="5888" spans="16:22" x14ac:dyDescent="0.25">
      <c r="P5888" s="147" t="s">
        <v>830</v>
      </c>
      <c r="Q5888" s="147">
        <v>203</v>
      </c>
      <c r="R5888" s="147"/>
      <c r="S5888" s="147" t="s">
        <v>3596</v>
      </c>
      <c r="T5888" s="147">
        <v>0</v>
      </c>
      <c r="U5888" s="147" t="s">
        <v>3597</v>
      </c>
      <c r="V5888" s="147" t="s">
        <v>3885</v>
      </c>
    </row>
    <row r="5889" spans="16:22" x14ac:dyDescent="0.25">
      <c r="P5889" s="147" t="s">
        <v>830</v>
      </c>
      <c r="Q5889" s="147">
        <v>203</v>
      </c>
      <c r="R5889" s="147"/>
      <c r="S5889" s="147" t="s">
        <v>2439</v>
      </c>
      <c r="T5889" s="147">
        <v>0</v>
      </c>
      <c r="U5889" s="147" t="s">
        <v>2440</v>
      </c>
      <c r="V5889" s="147" t="s">
        <v>3885</v>
      </c>
    </row>
    <row r="5890" spans="16:22" x14ac:dyDescent="0.25">
      <c r="P5890" s="147" t="s">
        <v>830</v>
      </c>
      <c r="Q5890" s="147">
        <v>203</v>
      </c>
      <c r="R5890" s="147"/>
      <c r="S5890" s="147" t="s">
        <v>2441</v>
      </c>
      <c r="T5890" s="147">
        <v>0</v>
      </c>
      <c r="U5890" s="147" t="s">
        <v>2442</v>
      </c>
      <c r="V5890" s="147" t="s">
        <v>3885</v>
      </c>
    </row>
    <row r="5891" spans="16:22" x14ac:dyDescent="0.25">
      <c r="P5891" s="147" t="s">
        <v>830</v>
      </c>
      <c r="Q5891" s="147">
        <v>203</v>
      </c>
      <c r="R5891" s="147"/>
      <c r="S5891" s="147" t="s">
        <v>2443</v>
      </c>
      <c r="T5891" s="147">
        <v>0</v>
      </c>
      <c r="U5891" s="147" t="s">
        <v>2444</v>
      </c>
      <c r="V5891" s="147" t="s">
        <v>3885</v>
      </c>
    </row>
    <row r="5892" spans="16:22" x14ac:dyDescent="0.25">
      <c r="P5892" s="147" t="s">
        <v>830</v>
      </c>
      <c r="Q5892" s="147">
        <v>203</v>
      </c>
      <c r="R5892" s="147"/>
      <c r="S5892" s="147" t="s">
        <v>3406</v>
      </c>
      <c r="T5892" s="147">
        <v>0</v>
      </c>
      <c r="U5892" s="147" t="s">
        <v>3407</v>
      </c>
      <c r="V5892" s="147" t="s">
        <v>3885</v>
      </c>
    </row>
    <row r="5893" spans="16:22" x14ac:dyDescent="0.25">
      <c r="P5893" s="147" t="s">
        <v>830</v>
      </c>
      <c r="Q5893" s="147">
        <v>203</v>
      </c>
      <c r="R5893" s="147"/>
      <c r="S5893" s="147" t="s">
        <v>1978</v>
      </c>
      <c r="T5893" s="147">
        <v>0</v>
      </c>
      <c r="U5893" s="147" t="s">
        <v>1979</v>
      </c>
      <c r="V5893" s="147" t="s">
        <v>3885</v>
      </c>
    </row>
    <row r="5894" spans="16:22" x14ac:dyDescent="0.25">
      <c r="P5894" s="147" t="s">
        <v>830</v>
      </c>
      <c r="Q5894" s="147">
        <v>203</v>
      </c>
      <c r="R5894" s="147"/>
      <c r="S5894" s="147" t="s">
        <v>3815</v>
      </c>
      <c r="T5894" s="147">
        <v>0</v>
      </c>
      <c r="U5894" s="147" t="s">
        <v>3816</v>
      </c>
      <c r="V5894" s="147" t="s">
        <v>3885</v>
      </c>
    </row>
    <row r="5895" spans="16:22" x14ac:dyDescent="0.25">
      <c r="P5895" s="147" t="s">
        <v>830</v>
      </c>
      <c r="Q5895" s="147">
        <v>203</v>
      </c>
      <c r="R5895" s="147"/>
      <c r="S5895" s="147" t="s">
        <v>3242</v>
      </c>
      <c r="T5895" s="147">
        <v>0</v>
      </c>
      <c r="U5895" s="147" t="s">
        <v>3243</v>
      </c>
      <c r="V5895" s="147" t="s">
        <v>3885</v>
      </c>
    </row>
    <row r="5896" spans="16:22" x14ac:dyDescent="0.25">
      <c r="P5896" s="147" t="s">
        <v>830</v>
      </c>
      <c r="Q5896" s="147">
        <v>203</v>
      </c>
      <c r="R5896" s="147"/>
      <c r="S5896" s="147" t="s">
        <v>2447</v>
      </c>
      <c r="T5896" s="147">
        <v>0</v>
      </c>
      <c r="U5896" s="147" t="s">
        <v>2448</v>
      </c>
      <c r="V5896" s="147" t="s">
        <v>3885</v>
      </c>
    </row>
    <row r="5897" spans="16:22" x14ac:dyDescent="0.25">
      <c r="P5897" s="147" t="s">
        <v>830</v>
      </c>
      <c r="Q5897" s="147">
        <v>203</v>
      </c>
      <c r="R5897" s="147"/>
      <c r="S5897" s="147" t="s">
        <v>3817</v>
      </c>
      <c r="T5897" s="147">
        <v>0</v>
      </c>
      <c r="U5897" s="147" t="s">
        <v>3818</v>
      </c>
      <c r="V5897" s="147" t="s">
        <v>3885</v>
      </c>
    </row>
    <row r="5898" spans="16:22" x14ac:dyDescent="0.25">
      <c r="P5898" s="147" t="s">
        <v>830</v>
      </c>
      <c r="Q5898" s="147">
        <v>203</v>
      </c>
      <c r="R5898" s="147"/>
      <c r="S5898" s="147" t="s">
        <v>1984</v>
      </c>
      <c r="T5898" s="147">
        <v>0</v>
      </c>
      <c r="U5898" s="147" t="s">
        <v>1985</v>
      </c>
      <c r="V5898" s="147" t="s">
        <v>3885</v>
      </c>
    </row>
    <row r="5899" spans="16:22" x14ac:dyDescent="0.25">
      <c r="P5899" s="147" t="s">
        <v>830</v>
      </c>
      <c r="Q5899" s="147">
        <v>203</v>
      </c>
      <c r="R5899" s="147"/>
      <c r="S5899" s="147" t="s">
        <v>3598</v>
      </c>
      <c r="T5899" s="147">
        <v>0</v>
      </c>
      <c r="U5899" s="147" t="s">
        <v>3599</v>
      </c>
      <c r="V5899" s="147" t="s">
        <v>3885</v>
      </c>
    </row>
    <row r="5900" spans="16:22" x14ac:dyDescent="0.25">
      <c r="P5900" s="147" t="s">
        <v>830</v>
      </c>
      <c r="Q5900" s="147">
        <v>203</v>
      </c>
      <c r="R5900" s="147"/>
      <c r="S5900" s="147" t="s">
        <v>3932</v>
      </c>
      <c r="T5900" s="147">
        <v>0</v>
      </c>
      <c r="U5900" s="147" t="s">
        <v>3933</v>
      </c>
      <c r="V5900" s="147" t="s">
        <v>3885</v>
      </c>
    </row>
    <row r="5901" spans="16:22" x14ac:dyDescent="0.25">
      <c r="P5901" s="147" t="s">
        <v>830</v>
      </c>
      <c r="Q5901" s="147">
        <v>203</v>
      </c>
      <c r="R5901" s="147"/>
      <c r="S5901" s="147" t="s">
        <v>3408</v>
      </c>
      <c r="T5901" s="147">
        <v>0</v>
      </c>
      <c r="U5901" s="147" t="s">
        <v>3409</v>
      </c>
      <c r="V5901" s="147" t="s">
        <v>3885</v>
      </c>
    </row>
    <row r="5902" spans="16:22" x14ac:dyDescent="0.25">
      <c r="P5902" s="147" t="s">
        <v>830</v>
      </c>
      <c r="Q5902" s="147">
        <v>203</v>
      </c>
      <c r="R5902" s="147"/>
      <c r="S5902" s="147" t="s">
        <v>3250</v>
      </c>
      <c r="T5902" s="147">
        <v>0</v>
      </c>
      <c r="U5902" s="147" t="s">
        <v>3251</v>
      </c>
      <c r="V5902" s="147" t="s">
        <v>3885</v>
      </c>
    </row>
    <row r="5903" spans="16:22" x14ac:dyDescent="0.25">
      <c r="P5903" s="147" t="s">
        <v>830</v>
      </c>
      <c r="Q5903" s="147">
        <v>203</v>
      </c>
      <c r="R5903" s="147"/>
      <c r="S5903" s="147" t="s">
        <v>3252</v>
      </c>
      <c r="T5903" s="147">
        <v>0</v>
      </c>
      <c r="U5903" s="147" t="s">
        <v>3253</v>
      </c>
      <c r="V5903" s="147" t="s">
        <v>3885</v>
      </c>
    </row>
    <row r="5904" spans="16:22" x14ac:dyDescent="0.25">
      <c r="P5904" s="147" t="s">
        <v>830</v>
      </c>
      <c r="Q5904" s="147">
        <v>203</v>
      </c>
      <c r="R5904" s="147"/>
      <c r="S5904" s="147" t="s">
        <v>2981</v>
      </c>
      <c r="T5904" s="147">
        <v>0</v>
      </c>
      <c r="U5904" s="147" t="s">
        <v>2982</v>
      </c>
      <c r="V5904" s="147" t="s">
        <v>3885</v>
      </c>
    </row>
    <row r="5905" spans="16:22" x14ac:dyDescent="0.25">
      <c r="P5905" s="147" t="s">
        <v>830</v>
      </c>
      <c r="Q5905" s="147">
        <v>203</v>
      </c>
      <c r="R5905" s="147"/>
      <c r="S5905" s="147" t="s">
        <v>3256</v>
      </c>
      <c r="T5905" s="147">
        <v>0</v>
      </c>
      <c r="U5905" s="147" t="s">
        <v>3257</v>
      </c>
      <c r="V5905" s="147" t="s">
        <v>3885</v>
      </c>
    </row>
    <row r="5906" spans="16:22" x14ac:dyDescent="0.25">
      <c r="P5906" s="147" t="s">
        <v>830</v>
      </c>
      <c r="Q5906" s="147">
        <v>203</v>
      </c>
      <c r="R5906" s="147"/>
      <c r="S5906" s="147" t="s">
        <v>3934</v>
      </c>
      <c r="T5906" s="147">
        <v>0</v>
      </c>
      <c r="U5906" s="147" t="s">
        <v>3935</v>
      </c>
      <c r="V5906" s="147" t="s">
        <v>3885</v>
      </c>
    </row>
    <row r="5907" spans="16:22" x14ac:dyDescent="0.25">
      <c r="P5907" s="147" t="s">
        <v>830</v>
      </c>
      <c r="Q5907" s="147">
        <v>203</v>
      </c>
      <c r="R5907" s="147"/>
      <c r="S5907" s="147" t="s">
        <v>2453</v>
      </c>
      <c r="T5907" s="147">
        <v>0</v>
      </c>
      <c r="U5907" s="147" t="s">
        <v>2454</v>
      </c>
      <c r="V5907" s="147" t="s">
        <v>3885</v>
      </c>
    </row>
    <row r="5908" spans="16:22" x14ac:dyDescent="0.25">
      <c r="P5908" s="147" t="s">
        <v>830</v>
      </c>
      <c r="Q5908" s="147">
        <v>203</v>
      </c>
      <c r="R5908" s="147"/>
      <c r="S5908" s="147" t="s">
        <v>3819</v>
      </c>
      <c r="T5908" s="147">
        <v>0</v>
      </c>
      <c r="U5908" s="147" t="s">
        <v>3820</v>
      </c>
      <c r="V5908" s="147" t="s">
        <v>3885</v>
      </c>
    </row>
    <row r="5909" spans="16:22" x14ac:dyDescent="0.25">
      <c r="P5909" s="147" t="s">
        <v>830</v>
      </c>
      <c r="Q5909" s="147">
        <v>203</v>
      </c>
      <c r="R5909" s="147"/>
      <c r="S5909" s="147" t="s">
        <v>2983</v>
      </c>
      <c r="T5909" s="147">
        <v>0</v>
      </c>
      <c r="U5909" s="147" t="s">
        <v>2984</v>
      </c>
      <c r="V5909" s="147" t="s">
        <v>3885</v>
      </c>
    </row>
    <row r="5910" spans="16:22" x14ac:dyDescent="0.25">
      <c r="P5910" s="147" t="s">
        <v>830</v>
      </c>
      <c r="Q5910" s="147">
        <v>203</v>
      </c>
      <c r="R5910" s="147"/>
      <c r="S5910" s="147" t="s">
        <v>2985</v>
      </c>
      <c r="T5910" s="147">
        <v>0</v>
      </c>
      <c r="U5910" s="147" t="s">
        <v>2986</v>
      </c>
      <c r="V5910" s="147" t="s">
        <v>3885</v>
      </c>
    </row>
    <row r="5911" spans="16:22" x14ac:dyDescent="0.25">
      <c r="P5911" s="147" t="s">
        <v>830</v>
      </c>
      <c r="Q5911" s="147">
        <v>203</v>
      </c>
      <c r="R5911" s="147"/>
      <c r="S5911" s="147" t="s">
        <v>2987</v>
      </c>
      <c r="T5911" s="147">
        <v>0</v>
      </c>
      <c r="U5911" s="147" t="s">
        <v>2988</v>
      </c>
      <c r="V5911" s="147" t="s">
        <v>3885</v>
      </c>
    </row>
    <row r="5912" spans="16:22" x14ac:dyDescent="0.25">
      <c r="P5912" s="147" t="s">
        <v>830</v>
      </c>
      <c r="Q5912" s="147">
        <v>203</v>
      </c>
      <c r="R5912" s="147"/>
      <c r="S5912" s="147" t="s">
        <v>3821</v>
      </c>
      <c r="T5912" s="147">
        <v>0</v>
      </c>
      <c r="U5912" s="147" t="s">
        <v>3822</v>
      </c>
      <c r="V5912" s="147" t="s">
        <v>3885</v>
      </c>
    </row>
    <row r="5913" spans="16:22" x14ac:dyDescent="0.25">
      <c r="P5913" s="147" t="s">
        <v>830</v>
      </c>
      <c r="Q5913" s="147">
        <v>203</v>
      </c>
      <c r="R5913" s="147"/>
      <c r="S5913" s="147" t="s">
        <v>3258</v>
      </c>
      <c r="T5913" s="147">
        <v>0</v>
      </c>
      <c r="U5913" s="147" t="s">
        <v>3259</v>
      </c>
      <c r="V5913" s="147" t="s">
        <v>3885</v>
      </c>
    </row>
    <row r="5914" spans="16:22" x14ac:dyDescent="0.25">
      <c r="P5914" s="147" t="s">
        <v>830</v>
      </c>
      <c r="Q5914" s="147">
        <v>203</v>
      </c>
      <c r="R5914" s="147"/>
      <c r="S5914" s="147" t="s">
        <v>3260</v>
      </c>
      <c r="T5914" s="147">
        <v>0</v>
      </c>
      <c r="U5914" s="147" t="s">
        <v>3261</v>
      </c>
      <c r="V5914" s="147" t="s">
        <v>3885</v>
      </c>
    </row>
    <row r="5915" spans="16:22" x14ac:dyDescent="0.25">
      <c r="P5915" s="147" t="s">
        <v>830</v>
      </c>
      <c r="Q5915" s="147">
        <v>203</v>
      </c>
      <c r="R5915" s="147"/>
      <c r="S5915" s="147" t="s">
        <v>3264</v>
      </c>
      <c r="T5915" s="147">
        <v>0</v>
      </c>
      <c r="U5915" s="147" t="s">
        <v>3265</v>
      </c>
      <c r="V5915" s="147" t="s">
        <v>3885</v>
      </c>
    </row>
    <row r="5916" spans="16:22" x14ac:dyDescent="0.25">
      <c r="P5916" s="147" t="s">
        <v>830</v>
      </c>
      <c r="Q5916" s="147">
        <v>203</v>
      </c>
      <c r="R5916" s="147"/>
      <c r="S5916" s="147" t="s">
        <v>2002</v>
      </c>
      <c r="T5916" s="147">
        <v>0</v>
      </c>
      <c r="U5916" s="147" t="s">
        <v>2003</v>
      </c>
      <c r="V5916" s="147" t="s">
        <v>3885</v>
      </c>
    </row>
    <row r="5917" spans="16:22" x14ac:dyDescent="0.25">
      <c r="P5917" s="147" t="s">
        <v>830</v>
      </c>
      <c r="Q5917" s="147">
        <v>203</v>
      </c>
      <c r="R5917" s="147"/>
      <c r="S5917" s="147" t="s">
        <v>3266</v>
      </c>
      <c r="T5917" s="147">
        <v>0</v>
      </c>
      <c r="U5917" s="147" t="s">
        <v>3267</v>
      </c>
      <c r="V5917" s="147" t="s">
        <v>3885</v>
      </c>
    </row>
    <row r="5918" spans="16:22" x14ac:dyDescent="0.25">
      <c r="P5918" s="147" t="s">
        <v>830</v>
      </c>
      <c r="Q5918" s="147">
        <v>203</v>
      </c>
      <c r="R5918" s="147"/>
      <c r="S5918" s="147" t="s">
        <v>2004</v>
      </c>
      <c r="T5918" s="147">
        <v>0</v>
      </c>
      <c r="U5918" s="147" t="s">
        <v>2005</v>
      </c>
      <c r="V5918" s="147" t="s">
        <v>3885</v>
      </c>
    </row>
    <row r="5919" spans="16:22" x14ac:dyDescent="0.25">
      <c r="P5919" s="147" t="s">
        <v>830</v>
      </c>
      <c r="Q5919" s="147">
        <v>203</v>
      </c>
      <c r="R5919" s="147"/>
      <c r="S5919" s="147" t="s">
        <v>3410</v>
      </c>
      <c r="T5919" s="147">
        <v>0</v>
      </c>
      <c r="U5919" s="147" t="s">
        <v>3411</v>
      </c>
      <c r="V5919" s="147" t="s">
        <v>3885</v>
      </c>
    </row>
    <row r="5920" spans="16:22" x14ac:dyDescent="0.25">
      <c r="P5920" s="147" t="s">
        <v>830</v>
      </c>
      <c r="Q5920" s="147">
        <v>203</v>
      </c>
      <c r="R5920" s="147"/>
      <c r="S5920" s="147" t="s">
        <v>2008</v>
      </c>
      <c r="T5920" s="147">
        <v>0</v>
      </c>
      <c r="U5920" s="147" t="s">
        <v>2009</v>
      </c>
      <c r="V5920" s="147" t="s">
        <v>3885</v>
      </c>
    </row>
    <row r="5921" spans="16:22" x14ac:dyDescent="0.25">
      <c r="P5921" s="147" t="s">
        <v>830</v>
      </c>
      <c r="Q5921" s="147">
        <v>203</v>
      </c>
      <c r="R5921" s="147"/>
      <c r="S5921" s="147" t="s">
        <v>2748</v>
      </c>
      <c r="T5921" s="147">
        <v>0</v>
      </c>
      <c r="U5921" s="147" t="s">
        <v>2749</v>
      </c>
      <c r="V5921" s="147" t="s">
        <v>3885</v>
      </c>
    </row>
    <row r="5922" spans="16:22" x14ac:dyDescent="0.25">
      <c r="P5922" s="147" t="s">
        <v>830</v>
      </c>
      <c r="Q5922" s="147">
        <v>203</v>
      </c>
      <c r="R5922" s="147"/>
      <c r="S5922" s="147" t="s">
        <v>3268</v>
      </c>
      <c r="T5922" s="147">
        <v>0</v>
      </c>
      <c r="U5922" s="147" t="s">
        <v>3269</v>
      </c>
      <c r="V5922" s="147" t="s">
        <v>3885</v>
      </c>
    </row>
    <row r="5923" spans="16:22" x14ac:dyDescent="0.25">
      <c r="P5923" s="147" t="s">
        <v>830</v>
      </c>
      <c r="Q5923" s="147">
        <v>203</v>
      </c>
      <c r="R5923" s="147"/>
      <c r="S5923" s="147" t="s">
        <v>3270</v>
      </c>
      <c r="T5923" s="147">
        <v>0</v>
      </c>
      <c r="U5923" s="147" t="s">
        <v>3271</v>
      </c>
      <c r="V5923" s="147" t="s">
        <v>3885</v>
      </c>
    </row>
    <row r="5924" spans="16:22" x14ac:dyDescent="0.25">
      <c r="P5924" s="147" t="s">
        <v>830</v>
      </c>
      <c r="Q5924" s="147">
        <v>203</v>
      </c>
      <c r="R5924" s="147"/>
      <c r="S5924" s="147" t="s">
        <v>2010</v>
      </c>
      <c r="T5924" s="147">
        <v>0</v>
      </c>
      <c r="U5924" s="147" t="s">
        <v>2011</v>
      </c>
      <c r="V5924" s="147" t="s">
        <v>3885</v>
      </c>
    </row>
    <row r="5925" spans="16:22" x14ac:dyDescent="0.25">
      <c r="P5925" s="147" t="s">
        <v>830</v>
      </c>
      <c r="Q5925" s="147">
        <v>203</v>
      </c>
      <c r="R5925" s="147"/>
      <c r="S5925" s="147" t="s">
        <v>2012</v>
      </c>
      <c r="T5925" s="147">
        <v>0</v>
      </c>
      <c r="U5925" s="147" t="s">
        <v>2013</v>
      </c>
      <c r="V5925" s="147" t="s">
        <v>3885</v>
      </c>
    </row>
    <row r="5926" spans="16:22" x14ac:dyDescent="0.25">
      <c r="P5926" s="147" t="s">
        <v>830</v>
      </c>
      <c r="Q5926" s="147">
        <v>203</v>
      </c>
      <c r="R5926" s="147"/>
      <c r="S5926" s="147" t="s">
        <v>2016</v>
      </c>
      <c r="T5926" s="147">
        <v>0</v>
      </c>
      <c r="U5926" s="147" t="s">
        <v>2017</v>
      </c>
      <c r="V5926" s="147" t="s">
        <v>3885</v>
      </c>
    </row>
    <row r="5927" spans="16:22" x14ac:dyDescent="0.25">
      <c r="P5927" s="147" t="s">
        <v>830</v>
      </c>
      <c r="Q5927" s="147">
        <v>203</v>
      </c>
      <c r="R5927" s="147"/>
      <c r="S5927" s="147" t="s">
        <v>2750</v>
      </c>
      <c r="T5927" s="147">
        <v>0</v>
      </c>
      <c r="U5927" s="147" t="s">
        <v>2751</v>
      </c>
      <c r="V5927" s="147" t="s">
        <v>3885</v>
      </c>
    </row>
    <row r="5928" spans="16:22" x14ac:dyDescent="0.25">
      <c r="P5928" s="147" t="s">
        <v>830</v>
      </c>
      <c r="Q5928" s="147">
        <v>203</v>
      </c>
      <c r="R5928" s="147"/>
      <c r="S5928" s="147" t="s">
        <v>2018</v>
      </c>
      <c r="T5928" s="147">
        <v>0</v>
      </c>
      <c r="U5928" s="147" t="s">
        <v>2019</v>
      </c>
      <c r="V5928" s="147" t="s">
        <v>3885</v>
      </c>
    </row>
    <row r="5929" spans="16:22" x14ac:dyDescent="0.25">
      <c r="P5929" s="147" t="s">
        <v>830</v>
      </c>
      <c r="Q5929" s="147">
        <v>203</v>
      </c>
      <c r="R5929" s="147"/>
      <c r="S5929" s="147" t="s">
        <v>3272</v>
      </c>
      <c r="T5929" s="147">
        <v>0</v>
      </c>
      <c r="U5929" s="147" t="s">
        <v>3273</v>
      </c>
      <c r="V5929" s="147" t="s">
        <v>3885</v>
      </c>
    </row>
    <row r="5930" spans="16:22" x14ac:dyDescent="0.25">
      <c r="P5930" s="147" t="s">
        <v>830</v>
      </c>
      <c r="Q5930" s="147">
        <v>203</v>
      </c>
      <c r="R5930" s="147"/>
      <c r="S5930" s="147" t="s">
        <v>2752</v>
      </c>
      <c r="T5930" s="147">
        <v>0</v>
      </c>
      <c r="U5930" s="147" t="s">
        <v>2753</v>
      </c>
      <c r="V5930" s="147" t="s">
        <v>3885</v>
      </c>
    </row>
    <row r="5931" spans="16:22" x14ac:dyDescent="0.25">
      <c r="P5931" s="147" t="s">
        <v>830</v>
      </c>
      <c r="Q5931" s="147">
        <v>203</v>
      </c>
      <c r="R5931" s="147"/>
      <c r="S5931" s="147" t="s">
        <v>2020</v>
      </c>
      <c r="T5931" s="147">
        <v>0</v>
      </c>
      <c r="U5931" s="147" t="s">
        <v>2021</v>
      </c>
      <c r="V5931" s="147" t="s">
        <v>3885</v>
      </c>
    </row>
    <row r="5932" spans="16:22" x14ac:dyDescent="0.25">
      <c r="P5932" s="147" t="s">
        <v>830</v>
      </c>
      <c r="Q5932" s="147">
        <v>203</v>
      </c>
      <c r="R5932" s="147"/>
      <c r="S5932" s="147" t="s">
        <v>3274</v>
      </c>
      <c r="T5932" s="147">
        <v>0</v>
      </c>
      <c r="U5932" s="147" t="s">
        <v>3275</v>
      </c>
      <c r="V5932" s="147" t="s">
        <v>3885</v>
      </c>
    </row>
    <row r="5933" spans="16:22" x14ac:dyDescent="0.25">
      <c r="P5933" s="147" t="s">
        <v>830</v>
      </c>
      <c r="Q5933" s="147">
        <v>203</v>
      </c>
      <c r="R5933" s="147"/>
      <c r="S5933" s="147" t="s">
        <v>3414</v>
      </c>
      <c r="T5933" s="147">
        <v>0</v>
      </c>
      <c r="U5933" s="147" t="s">
        <v>3415</v>
      </c>
      <c r="V5933" s="147" t="s">
        <v>3885</v>
      </c>
    </row>
    <row r="5934" spans="16:22" x14ac:dyDescent="0.25">
      <c r="P5934" s="147" t="s">
        <v>830</v>
      </c>
      <c r="Q5934" s="147">
        <v>203</v>
      </c>
      <c r="R5934" s="147"/>
      <c r="S5934" s="147" t="s">
        <v>2028</v>
      </c>
      <c r="T5934" s="147">
        <v>0</v>
      </c>
      <c r="U5934" s="147" t="s">
        <v>2029</v>
      </c>
      <c r="V5934" s="147" t="s">
        <v>3885</v>
      </c>
    </row>
    <row r="5935" spans="16:22" x14ac:dyDescent="0.25">
      <c r="P5935" s="147" t="s">
        <v>830</v>
      </c>
      <c r="Q5935" s="147">
        <v>203</v>
      </c>
      <c r="R5935" s="147"/>
      <c r="S5935" s="147" t="s">
        <v>3276</v>
      </c>
      <c r="T5935" s="147">
        <v>0</v>
      </c>
      <c r="U5935" s="147" t="s">
        <v>3277</v>
      </c>
      <c r="V5935" s="147" t="s">
        <v>3885</v>
      </c>
    </row>
    <row r="5936" spans="16:22" x14ac:dyDescent="0.25">
      <c r="P5936" s="147" t="s">
        <v>830</v>
      </c>
      <c r="Q5936" s="147">
        <v>203</v>
      </c>
      <c r="R5936" s="147"/>
      <c r="S5936" s="147" t="s">
        <v>2989</v>
      </c>
      <c r="T5936" s="147">
        <v>0</v>
      </c>
      <c r="U5936" s="147" t="s">
        <v>2990</v>
      </c>
      <c r="V5936" s="147" t="s">
        <v>3885</v>
      </c>
    </row>
    <row r="5937" spans="16:22" x14ac:dyDescent="0.25">
      <c r="P5937" s="147" t="s">
        <v>830</v>
      </c>
      <c r="Q5937" s="147">
        <v>203</v>
      </c>
      <c r="R5937" s="147"/>
      <c r="S5937" s="147" t="s">
        <v>2034</v>
      </c>
      <c r="T5937" s="147">
        <v>0</v>
      </c>
      <c r="U5937" s="147" t="s">
        <v>2035</v>
      </c>
      <c r="V5937" s="147" t="s">
        <v>3885</v>
      </c>
    </row>
    <row r="5938" spans="16:22" x14ac:dyDescent="0.25">
      <c r="P5938" s="147" t="s">
        <v>830</v>
      </c>
      <c r="Q5938" s="147">
        <v>203</v>
      </c>
      <c r="R5938" s="147"/>
      <c r="S5938" s="147" t="s">
        <v>2036</v>
      </c>
      <c r="T5938" s="147">
        <v>0</v>
      </c>
      <c r="U5938" s="147" t="s">
        <v>2037</v>
      </c>
      <c r="V5938" s="147" t="s">
        <v>3885</v>
      </c>
    </row>
    <row r="5939" spans="16:22" x14ac:dyDescent="0.25">
      <c r="P5939" s="147" t="s">
        <v>830</v>
      </c>
      <c r="Q5939" s="147">
        <v>203</v>
      </c>
      <c r="R5939" s="147"/>
      <c r="S5939" s="147" t="s">
        <v>2756</v>
      </c>
      <c r="T5939" s="147">
        <v>0</v>
      </c>
      <c r="U5939" s="147" t="s">
        <v>2757</v>
      </c>
      <c r="V5939" s="147" t="s">
        <v>3885</v>
      </c>
    </row>
    <row r="5940" spans="16:22" x14ac:dyDescent="0.25">
      <c r="P5940" s="147" t="s">
        <v>830</v>
      </c>
      <c r="Q5940" s="147">
        <v>203</v>
      </c>
      <c r="R5940" s="147"/>
      <c r="S5940" s="147" t="s">
        <v>2038</v>
      </c>
      <c r="T5940" s="147">
        <v>0</v>
      </c>
      <c r="U5940" s="147" t="s">
        <v>2039</v>
      </c>
      <c r="V5940" s="147" t="s">
        <v>3885</v>
      </c>
    </row>
    <row r="5941" spans="16:22" x14ac:dyDescent="0.25">
      <c r="P5941" s="147" t="s">
        <v>830</v>
      </c>
      <c r="Q5941" s="147">
        <v>203</v>
      </c>
      <c r="R5941" s="147"/>
      <c r="S5941" s="147" t="s">
        <v>2467</v>
      </c>
      <c r="T5941" s="147">
        <v>0</v>
      </c>
      <c r="U5941" s="147" t="s">
        <v>2468</v>
      </c>
      <c r="V5941" s="147" t="s">
        <v>3885</v>
      </c>
    </row>
    <row r="5942" spans="16:22" x14ac:dyDescent="0.25">
      <c r="P5942" s="147" t="s">
        <v>830</v>
      </c>
      <c r="Q5942" s="147">
        <v>203</v>
      </c>
      <c r="R5942" s="147"/>
      <c r="S5942" s="147" t="s">
        <v>2991</v>
      </c>
      <c r="T5942" s="147">
        <v>0</v>
      </c>
      <c r="U5942" s="147" t="s">
        <v>2992</v>
      </c>
      <c r="V5942" s="147" t="s">
        <v>3885</v>
      </c>
    </row>
    <row r="5943" spans="16:22" x14ac:dyDescent="0.25">
      <c r="P5943" s="147" t="s">
        <v>830</v>
      </c>
      <c r="Q5943" s="147">
        <v>203</v>
      </c>
      <c r="R5943" s="147"/>
      <c r="S5943" s="147" t="s">
        <v>2040</v>
      </c>
      <c r="T5943" s="147">
        <v>0</v>
      </c>
      <c r="U5943" s="147" t="s">
        <v>2041</v>
      </c>
      <c r="V5943" s="147" t="s">
        <v>3885</v>
      </c>
    </row>
    <row r="5944" spans="16:22" x14ac:dyDescent="0.25">
      <c r="P5944" s="147" t="s">
        <v>830</v>
      </c>
      <c r="Q5944" s="147">
        <v>203</v>
      </c>
      <c r="R5944" s="147"/>
      <c r="S5944" s="147" t="s">
        <v>2042</v>
      </c>
      <c r="T5944" s="147">
        <v>0</v>
      </c>
      <c r="U5944" s="147" t="s">
        <v>2043</v>
      </c>
      <c r="V5944" s="147" t="s">
        <v>3885</v>
      </c>
    </row>
    <row r="5945" spans="16:22" x14ac:dyDescent="0.25">
      <c r="P5945" s="147" t="s">
        <v>830</v>
      </c>
      <c r="Q5945" s="147">
        <v>203</v>
      </c>
      <c r="R5945" s="147"/>
      <c r="S5945" s="147" t="s">
        <v>2048</v>
      </c>
      <c r="T5945" s="147">
        <v>0</v>
      </c>
      <c r="U5945" s="147" t="s">
        <v>2049</v>
      </c>
      <c r="V5945" s="147" t="s">
        <v>3885</v>
      </c>
    </row>
    <row r="5946" spans="16:22" x14ac:dyDescent="0.25">
      <c r="P5946" s="147" t="s">
        <v>830</v>
      </c>
      <c r="Q5946" s="147">
        <v>203</v>
      </c>
      <c r="R5946" s="147"/>
      <c r="S5946" s="147" t="s">
        <v>2050</v>
      </c>
      <c r="T5946" s="147">
        <v>0</v>
      </c>
      <c r="U5946" s="147" t="s">
        <v>2051</v>
      </c>
      <c r="V5946" s="147" t="s">
        <v>3885</v>
      </c>
    </row>
    <row r="5947" spans="16:22" x14ac:dyDescent="0.25">
      <c r="P5947" s="147" t="s">
        <v>830</v>
      </c>
      <c r="Q5947" s="147">
        <v>203</v>
      </c>
      <c r="R5947" s="147"/>
      <c r="S5947" s="147" t="s">
        <v>3825</v>
      </c>
      <c r="T5947" s="147">
        <v>0</v>
      </c>
      <c r="U5947" s="147" t="s">
        <v>3826</v>
      </c>
      <c r="V5947" s="147" t="s">
        <v>3885</v>
      </c>
    </row>
    <row r="5948" spans="16:22" x14ac:dyDescent="0.25">
      <c r="P5948" s="147" t="s">
        <v>830</v>
      </c>
      <c r="Q5948" s="147">
        <v>203</v>
      </c>
      <c r="R5948" s="147"/>
      <c r="S5948" s="147" t="s">
        <v>3602</v>
      </c>
      <c r="T5948" s="147">
        <v>0</v>
      </c>
      <c r="U5948" s="147" t="s">
        <v>3603</v>
      </c>
      <c r="V5948" s="147" t="s">
        <v>3885</v>
      </c>
    </row>
    <row r="5949" spans="16:22" x14ac:dyDescent="0.25">
      <c r="P5949" s="147" t="s">
        <v>830</v>
      </c>
      <c r="Q5949" s="147">
        <v>203</v>
      </c>
      <c r="R5949" s="147"/>
      <c r="S5949" s="147" t="s">
        <v>3936</v>
      </c>
      <c r="T5949" s="147">
        <v>0</v>
      </c>
      <c r="U5949" s="147" t="s">
        <v>3937</v>
      </c>
      <c r="V5949" s="147" t="s">
        <v>3885</v>
      </c>
    </row>
    <row r="5950" spans="16:22" x14ac:dyDescent="0.25">
      <c r="P5950" s="147" t="s">
        <v>830</v>
      </c>
      <c r="Q5950" s="147">
        <v>203</v>
      </c>
      <c r="R5950" s="147"/>
      <c r="S5950" s="147" t="s">
        <v>3938</v>
      </c>
      <c r="T5950" s="147">
        <v>0</v>
      </c>
      <c r="U5950" s="147" t="s">
        <v>3939</v>
      </c>
      <c r="V5950" s="147" t="s">
        <v>3885</v>
      </c>
    </row>
    <row r="5951" spans="16:22" x14ac:dyDescent="0.25">
      <c r="P5951" s="147" t="s">
        <v>830</v>
      </c>
      <c r="Q5951" s="147">
        <v>203</v>
      </c>
      <c r="R5951" s="147"/>
      <c r="S5951" s="147" t="s">
        <v>2764</v>
      </c>
      <c r="T5951" s="147">
        <v>0</v>
      </c>
      <c r="U5951" s="147" t="s">
        <v>2765</v>
      </c>
      <c r="V5951" s="147" t="s">
        <v>3885</v>
      </c>
    </row>
    <row r="5952" spans="16:22" x14ac:dyDescent="0.25">
      <c r="P5952" s="147" t="s">
        <v>830</v>
      </c>
      <c r="Q5952" s="147">
        <v>203</v>
      </c>
      <c r="R5952" s="147"/>
      <c r="S5952" s="147" t="s">
        <v>3827</v>
      </c>
      <c r="T5952" s="147">
        <v>0</v>
      </c>
      <c r="U5952" s="147" t="s">
        <v>3828</v>
      </c>
      <c r="V5952" s="147" t="s">
        <v>3885</v>
      </c>
    </row>
    <row r="5953" spans="16:22" x14ac:dyDescent="0.25">
      <c r="P5953" s="147" t="s">
        <v>830</v>
      </c>
      <c r="Q5953" s="147">
        <v>203</v>
      </c>
      <c r="R5953" s="147"/>
      <c r="S5953" s="147" t="s">
        <v>3829</v>
      </c>
      <c r="T5953" s="147">
        <v>0</v>
      </c>
      <c r="U5953" s="147" t="s">
        <v>3830</v>
      </c>
      <c r="V5953" s="147" t="s">
        <v>3885</v>
      </c>
    </row>
    <row r="5954" spans="16:22" x14ac:dyDescent="0.25">
      <c r="P5954" s="147" t="s">
        <v>830</v>
      </c>
      <c r="Q5954" s="147">
        <v>203</v>
      </c>
      <c r="R5954" s="147"/>
      <c r="S5954" s="147" t="s">
        <v>3831</v>
      </c>
      <c r="T5954" s="147">
        <v>0</v>
      </c>
      <c r="U5954" s="147" t="s">
        <v>3832</v>
      </c>
      <c r="V5954" s="147" t="s">
        <v>3885</v>
      </c>
    </row>
    <row r="5955" spans="16:22" x14ac:dyDescent="0.25">
      <c r="P5955" s="147" t="s">
        <v>830</v>
      </c>
      <c r="Q5955" s="147">
        <v>203</v>
      </c>
      <c r="R5955" s="147"/>
      <c r="S5955" s="147" t="s">
        <v>2766</v>
      </c>
      <c r="T5955" s="147">
        <v>0</v>
      </c>
      <c r="U5955" s="147" t="s">
        <v>2767</v>
      </c>
      <c r="V5955" s="147" t="s">
        <v>3885</v>
      </c>
    </row>
    <row r="5956" spans="16:22" x14ac:dyDescent="0.25">
      <c r="P5956" s="147" t="s">
        <v>830</v>
      </c>
      <c r="Q5956" s="147">
        <v>203</v>
      </c>
      <c r="R5956" s="147"/>
      <c r="S5956" s="147" t="s">
        <v>3833</v>
      </c>
      <c r="T5956" s="147">
        <v>0</v>
      </c>
      <c r="U5956" s="147" t="s">
        <v>3834</v>
      </c>
      <c r="V5956" s="147" t="s">
        <v>3885</v>
      </c>
    </row>
    <row r="5957" spans="16:22" x14ac:dyDescent="0.25">
      <c r="P5957" s="147" t="s">
        <v>830</v>
      </c>
      <c r="Q5957" s="147">
        <v>203</v>
      </c>
      <c r="R5957" s="147"/>
      <c r="S5957" s="147" t="s">
        <v>2070</v>
      </c>
      <c r="T5957" s="147">
        <v>0</v>
      </c>
      <c r="U5957" s="147" t="s">
        <v>2071</v>
      </c>
      <c r="V5957" s="147" t="s">
        <v>3885</v>
      </c>
    </row>
    <row r="5958" spans="16:22" x14ac:dyDescent="0.25">
      <c r="P5958" s="147" t="s">
        <v>830</v>
      </c>
      <c r="Q5958" s="147">
        <v>203</v>
      </c>
      <c r="R5958" s="147"/>
      <c r="S5958" s="147" t="s">
        <v>2076</v>
      </c>
      <c r="T5958" s="147">
        <v>0</v>
      </c>
      <c r="U5958" s="147" t="s">
        <v>2077</v>
      </c>
      <c r="V5958" s="147" t="s">
        <v>3885</v>
      </c>
    </row>
    <row r="5959" spans="16:22" x14ac:dyDescent="0.25">
      <c r="P5959" s="147" t="s">
        <v>830</v>
      </c>
      <c r="Q5959" s="147">
        <v>203</v>
      </c>
      <c r="R5959" s="147"/>
      <c r="S5959" s="147" t="s">
        <v>2078</v>
      </c>
      <c r="T5959" s="147">
        <v>0</v>
      </c>
      <c r="U5959" s="147" t="s">
        <v>2079</v>
      </c>
      <c r="V5959" s="147" t="s">
        <v>3885</v>
      </c>
    </row>
    <row r="5960" spans="16:22" x14ac:dyDescent="0.25">
      <c r="P5960" s="147" t="s">
        <v>830</v>
      </c>
      <c r="Q5960" s="147">
        <v>203</v>
      </c>
      <c r="R5960" s="147"/>
      <c r="S5960" s="147" t="s">
        <v>2082</v>
      </c>
      <c r="T5960" s="147">
        <v>0</v>
      </c>
      <c r="U5960" s="147" t="s">
        <v>2083</v>
      </c>
      <c r="V5960" s="147" t="s">
        <v>3885</v>
      </c>
    </row>
    <row r="5961" spans="16:22" x14ac:dyDescent="0.25">
      <c r="P5961" s="147" t="s">
        <v>830</v>
      </c>
      <c r="Q5961" s="147">
        <v>203</v>
      </c>
      <c r="R5961" s="147"/>
      <c r="S5961" s="147" t="s">
        <v>2481</v>
      </c>
      <c r="T5961" s="147">
        <v>0</v>
      </c>
      <c r="U5961" s="147" t="s">
        <v>2482</v>
      </c>
      <c r="V5961" s="147" t="s">
        <v>3885</v>
      </c>
    </row>
    <row r="5962" spans="16:22" x14ac:dyDescent="0.25">
      <c r="P5962" s="147" t="s">
        <v>830</v>
      </c>
      <c r="Q5962" s="147">
        <v>203</v>
      </c>
      <c r="R5962" s="147"/>
      <c r="S5962" s="147" t="s">
        <v>2768</v>
      </c>
      <c r="T5962" s="147">
        <v>0</v>
      </c>
      <c r="U5962" s="147" t="s">
        <v>2769</v>
      </c>
      <c r="V5962" s="147" t="s">
        <v>3885</v>
      </c>
    </row>
    <row r="5963" spans="16:22" x14ac:dyDescent="0.25">
      <c r="P5963" s="147" t="s">
        <v>830</v>
      </c>
      <c r="Q5963" s="147">
        <v>203</v>
      </c>
      <c r="R5963" s="147"/>
      <c r="S5963" s="147" t="s">
        <v>2084</v>
      </c>
      <c r="T5963" s="147">
        <v>0</v>
      </c>
      <c r="U5963" s="147" t="s">
        <v>2085</v>
      </c>
      <c r="V5963" s="147" t="s">
        <v>3885</v>
      </c>
    </row>
    <row r="5964" spans="16:22" x14ac:dyDescent="0.25">
      <c r="P5964" s="147" t="s">
        <v>830</v>
      </c>
      <c r="Q5964" s="147">
        <v>203</v>
      </c>
      <c r="R5964" s="147"/>
      <c r="S5964" s="147" t="s">
        <v>3001</v>
      </c>
      <c r="T5964" s="147">
        <v>0</v>
      </c>
      <c r="U5964" s="147" t="s">
        <v>3002</v>
      </c>
      <c r="V5964" s="147" t="s">
        <v>3885</v>
      </c>
    </row>
    <row r="5965" spans="16:22" x14ac:dyDescent="0.25">
      <c r="P5965" s="147" t="s">
        <v>830</v>
      </c>
      <c r="Q5965" s="147">
        <v>203</v>
      </c>
      <c r="R5965" s="147"/>
      <c r="S5965" s="147" t="s">
        <v>3940</v>
      </c>
      <c r="T5965" s="147">
        <v>0</v>
      </c>
      <c r="U5965" s="147" t="s">
        <v>3941</v>
      </c>
      <c r="V5965" s="147" t="s">
        <v>3885</v>
      </c>
    </row>
    <row r="5966" spans="16:22" x14ac:dyDescent="0.25">
      <c r="P5966" s="147" t="s">
        <v>830</v>
      </c>
      <c r="Q5966" s="147">
        <v>203</v>
      </c>
      <c r="R5966" s="147"/>
      <c r="S5966" s="147" t="s">
        <v>2483</v>
      </c>
      <c r="T5966" s="147">
        <v>0</v>
      </c>
      <c r="U5966" s="147" t="s">
        <v>2484</v>
      </c>
      <c r="V5966" s="147" t="s">
        <v>3885</v>
      </c>
    </row>
    <row r="5967" spans="16:22" x14ac:dyDescent="0.25">
      <c r="P5967" s="147" t="s">
        <v>830</v>
      </c>
      <c r="Q5967" s="147">
        <v>203</v>
      </c>
      <c r="R5967" s="147"/>
      <c r="S5967" s="147" t="s">
        <v>3942</v>
      </c>
      <c r="T5967" s="147">
        <v>0</v>
      </c>
      <c r="U5967" s="147" t="s">
        <v>3943</v>
      </c>
      <c r="V5967" s="147" t="s">
        <v>3885</v>
      </c>
    </row>
    <row r="5968" spans="16:22" x14ac:dyDescent="0.25">
      <c r="P5968" s="147" t="s">
        <v>830</v>
      </c>
      <c r="Q5968" s="147">
        <v>203</v>
      </c>
      <c r="R5968" s="147"/>
      <c r="S5968" s="147" t="s">
        <v>3003</v>
      </c>
      <c r="T5968" s="147">
        <v>0</v>
      </c>
      <c r="U5968" s="147" t="s">
        <v>3004</v>
      </c>
      <c r="V5968" s="147" t="s">
        <v>3885</v>
      </c>
    </row>
    <row r="5969" spans="16:22" x14ac:dyDescent="0.25">
      <c r="P5969" s="147" t="s">
        <v>830</v>
      </c>
      <c r="Q5969" s="147">
        <v>203</v>
      </c>
      <c r="R5969" s="147"/>
      <c r="S5969" s="147" t="s">
        <v>2770</v>
      </c>
      <c r="T5969" s="147">
        <v>0</v>
      </c>
      <c r="U5969" s="147" t="s">
        <v>2771</v>
      </c>
      <c r="V5969" s="147" t="s">
        <v>3885</v>
      </c>
    </row>
    <row r="5970" spans="16:22" x14ac:dyDescent="0.25">
      <c r="P5970" s="147" t="s">
        <v>830</v>
      </c>
      <c r="Q5970" s="147">
        <v>203</v>
      </c>
      <c r="R5970" s="147"/>
      <c r="S5970" s="147" t="s">
        <v>2485</v>
      </c>
      <c r="T5970" s="147">
        <v>0</v>
      </c>
      <c r="U5970" s="147" t="s">
        <v>2486</v>
      </c>
      <c r="V5970" s="147" t="s">
        <v>3885</v>
      </c>
    </row>
    <row r="5971" spans="16:22" x14ac:dyDescent="0.25">
      <c r="P5971" s="147" t="s">
        <v>830</v>
      </c>
      <c r="Q5971" s="147">
        <v>203</v>
      </c>
      <c r="R5971" s="147"/>
      <c r="S5971" s="147" t="s">
        <v>2772</v>
      </c>
      <c r="T5971" s="147">
        <v>0</v>
      </c>
      <c r="U5971" s="147" t="s">
        <v>2773</v>
      </c>
      <c r="V5971" s="147" t="s">
        <v>3885</v>
      </c>
    </row>
    <row r="5972" spans="16:22" x14ac:dyDescent="0.25">
      <c r="P5972" s="147" t="s">
        <v>830</v>
      </c>
      <c r="Q5972" s="147">
        <v>203</v>
      </c>
      <c r="R5972" s="147"/>
      <c r="S5972" s="147" t="s">
        <v>3005</v>
      </c>
      <c r="T5972" s="147">
        <v>0</v>
      </c>
      <c r="U5972" s="147" t="s">
        <v>3006</v>
      </c>
      <c r="V5972" s="147" t="s">
        <v>3885</v>
      </c>
    </row>
    <row r="5973" spans="16:22" x14ac:dyDescent="0.25">
      <c r="P5973" s="147" t="s">
        <v>830</v>
      </c>
      <c r="Q5973" s="147">
        <v>203</v>
      </c>
      <c r="R5973" s="147"/>
      <c r="S5973" s="147" t="s">
        <v>3007</v>
      </c>
      <c r="T5973" s="147">
        <v>0</v>
      </c>
      <c r="U5973" s="147" t="s">
        <v>3008</v>
      </c>
      <c r="V5973" s="147" t="s">
        <v>3885</v>
      </c>
    </row>
    <row r="5974" spans="16:22" x14ac:dyDescent="0.25">
      <c r="P5974" s="147" t="s">
        <v>830</v>
      </c>
      <c r="Q5974" s="147">
        <v>203</v>
      </c>
      <c r="R5974" s="147"/>
      <c r="S5974" s="147" t="s">
        <v>3009</v>
      </c>
      <c r="T5974" s="147">
        <v>0</v>
      </c>
      <c r="U5974" s="147" t="s">
        <v>3010</v>
      </c>
      <c r="V5974" s="147" t="s">
        <v>3885</v>
      </c>
    </row>
    <row r="5975" spans="16:22" x14ac:dyDescent="0.25">
      <c r="P5975" s="147" t="s">
        <v>830</v>
      </c>
      <c r="Q5975" s="147">
        <v>203</v>
      </c>
      <c r="R5975" s="147"/>
      <c r="S5975" s="147" t="s">
        <v>2086</v>
      </c>
      <c r="T5975" s="147">
        <v>0</v>
      </c>
      <c r="U5975" s="147" t="s">
        <v>2087</v>
      </c>
      <c r="V5975" s="147" t="s">
        <v>3885</v>
      </c>
    </row>
    <row r="5976" spans="16:22" x14ac:dyDescent="0.25">
      <c r="P5976" s="147" t="s">
        <v>830</v>
      </c>
      <c r="Q5976" s="147">
        <v>203</v>
      </c>
      <c r="R5976" s="147"/>
      <c r="S5976" s="147" t="s">
        <v>3013</v>
      </c>
      <c r="T5976" s="147">
        <v>0</v>
      </c>
      <c r="U5976" s="147" t="s">
        <v>3014</v>
      </c>
      <c r="V5976" s="147" t="s">
        <v>3885</v>
      </c>
    </row>
    <row r="5977" spans="16:22" x14ac:dyDescent="0.25">
      <c r="P5977" s="147" t="s">
        <v>830</v>
      </c>
      <c r="Q5977" s="147">
        <v>203</v>
      </c>
      <c r="R5977" s="147"/>
      <c r="S5977" s="147" t="s">
        <v>2094</v>
      </c>
      <c r="T5977" s="147">
        <v>0</v>
      </c>
      <c r="U5977" s="147" t="s">
        <v>2095</v>
      </c>
      <c r="V5977" s="147" t="s">
        <v>3885</v>
      </c>
    </row>
    <row r="5978" spans="16:22" x14ac:dyDescent="0.25">
      <c r="P5978" s="147" t="s">
        <v>830</v>
      </c>
      <c r="Q5978" s="147">
        <v>203</v>
      </c>
      <c r="R5978" s="147"/>
      <c r="S5978" s="147" t="s">
        <v>2499</v>
      </c>
      <c r="T5978" s="147">
        <v>0</v>
      </c>
      <c r="U5978" s="147" t="s">
        <v>2500</v>
      </c>
      <c r="V5978" s="147" t="s">
        <v>3885</v>
      </c>
    </row>
    <row r="5979" spans="16:22" x14ac:dyDescent="0.25">
      <c r="P5979" s="147" t="s">
        <v>830</v>
      </c>
      <c r="Q5979" s="147">
        <v>203</v>
      </c>
      <c r="R5979" s="147"/>
      <c r="S5979" s="147" t="s">
        <v>2100</v>
      </c>
      <c r="T5979" s="147">
        <v>0</v>
      </c>
      <c r="U5979" s="147" t="s">
        <v>2101</v>
      </c>
      <c r="V5979" s="147" t="s">
        <v>3885</v>
      </c>
    </row>
    <row r="5980" spans="16:22" x14ac:dyDescent="0.25">
      <c r="P5980" s="147" t="s">
        <v>830</v>
      </c>
      <c r="Q5980" s="147">
        <v>203</v>
      </c>
      <c r="R5980" s="147"/>
      <c r="S5980" s="147" t="s">
        <v>3944</v>
      </c>
      <c r="T5980" s="147">
        <v>0</v>
      </c>
      <c r="U5980" s="147" t="s">
        <v>3945</v>
      </c>
      <c r="V5980" s="147" t="s">
        <v>3885</v>
      </c>
    </row>
    <row r="5981" spans="16:22" x14ac:dyDescent="0.25">
      <c r="P5981" s="147" t="s">
        <v>830</v>
      </c>
      <c r="Q5981" s="147">
        <v>203</v>
      </c>
      <c r="R5981" s="147"/>
      <c r="S5981" s="147" t="s">
        <v>3946</v>
      </c>
      <c r="T5981" s="147">
        <v>0</v>
      </c>
      <c r="U5981" s="147" t="s">
        <v>3947</v>
      </c>
      <c r="V5981" s="147" t="s">
        <v>3885</v>
      </c>
    </row>
    <row r="5982" spans="16:22" x14ac:dyDescent="0.25">
      <c r="P5982" s="147" t="s">
        <v>830</v>
      </c>
      <c r="Q5982" s="147">
        <v>203</v>
      </c>
      <c r="R5982" s="147"/>
      <c r="S5982" s="147" t="s">
        <v>3017</v>
      </c>
      <c r="T5982" s="147">
        <v>0</v>
      </c>
      <c r="U5982" s="147" t="s">
        <v>3018</v>
      </c>
      <c r="V5982" s="147" t="s">
        <v>3885</v>
      </c>
    </row>
    <row r="5983" spans="16:22" x14ac:dyDescent="0.25">
      <c r="P5983" s="147" t="s">
        <v>830</v>
      </c>
      <c r="Q5983" s="147">
        <v>203</v>
      </c>
      <c r="R5983" s="147"/>
      <c r="S5983" s="147" t="s">
        <v>2104</v>
      </c>
      <c r="T5983" s="147">
        <v>0</v>
      </c>
      <c r="U5983" s="147" t="s">
        <v>2105</v>
      </c>
      <c r="V5983" s="147" t="s">
        <v>3885</v>
      </c>
    </row>
    <row r="5984" spans="16:22" x14ac:dyDescent="0.25">
      <c r="P5984" s="147" t="s">
        <v>830</v>
      </c>
      <c r="Q5984" s="147">
        <v>203</v>
      </c>
      <c r="R5984" s="147"/>
      <c r="S5984" s="147" t="s">
        <v>2106</v>
      </c>
      <c r="T5984" s="147">
        <v>0</v>
      </c>
      <c r="U5984" s="147" t="s">
        <v>2107</v>
      </c>
      <c r="V5984" s="147" t="s">
        <v>3885</v>
      </c>
    </row>
    <row r="5985" spans="16:22" x14ac:dyDescent="0.25">
      <c r="P5985" s="147" t="s">
        <v>830</v>
      </c>
      <c r="Q5985" s="147">
        <v>203</v>
      </c>
      <c r="R5985" s="147"/>
      <c r="S5985" s="147" t="s">
        <v>3606</v>
      </c>
      <c r="T5985" s="147">
        <v>0</v>
      </c>
      <c r="U5985" s="147" t="s">
        <v>3607</v>
      </c>
      <c r="V5985" s="147" t="s">
        <v>3885</v>
      </c>
    </row>
    <row r="5986" spans="16:22" x14ac:dyDescent="0.25">
      <c r="P5986" s="147" t="s">
        <v>830</v>
      </c>
      <c r="Q5986" s="147">
        <v>203</v>
      </c>
      <c r="R5986" s="147"/>
      <c r="S5986" s="147" t="s">
        <v>2110</v>
      </c>
      <c r="T5986" s="147">
        <v>0</v>
      </c>
      <c r="U5986" s="147" t="s">
        <v>2111</v>
      </c>
      <c r="V5986" s="147" t="s">
        <v>3885</v>
      </c>
    </row>
    <row r="5987" spans="16:22" x14ac:dyDescent="0.25">
      <c r="P5987" s="147" t="s">
        <v>830</v>
      </c>
      <c r="Q5987" s="147">
        <v>203</v>
      </c>
      <c r="R5987" s="147"/>
      <c r="S5987" s="147" t="s">
        <v>2118</v>
      </c>
      <c r="T5987" s="147">
        <v>0</v>
      </c>
      <c r="U5987" s="147" t="s">
        <v>2119</v>
      </c>
      <c r="V5987" s="147" t="s">
        <v>3885</v>
      </c>
    </row>
    <row r="5988" spans="16:22" x14ac:dyDescent="0.25">
      <c r="P5988" s="147" t="s">
        <v>830</v>
      </c>
      <c r="Q5988" s="147">
        <v>203</v>
      </c>
      <c r="R5988" s="147"/>
      <c r="S5988" s="147" t="s">
        <v>2503</v>
      </c>
      <c r="T5988" s="147">
        <v>0</v>
      </c>
      <c r="U5988" s="147" t="s">
        <v>2504</v>
      </c>
      <c r="V5988" s="147" t="s">
        <v>3885</v>
      </c>
    </row>
    <row r="5989" spans="16:22" x14ac:dyDescent="0.25">
      <c r="P5989" s="147" t="s">
        <v>830</v>
      </c>
      <c r="Q5989" s="147">
        <v>203</v>
      </c>
      <c r="R5989" s="147"/>
      <c r="S5989" s="147" t="s">
        <v>3288</v>
      </c>
      <c r="T5989" s="147">
        <v>0</v>
      </c>
      <c r="U5989" s="147" t="s">
        <v>3289</v>
      </c>
      <c r="V5989" s="147" t="s">
        <v>3885</v>
      </c>
    </row>
    <row r="5990" spans="16:22" x14ac:dyDescent="0.25">
      <c r="P5990" s="147" t="s">
        <v>830</v>
      </c>
      <c r="Q5990" s="147">
        <v>203</v>
      </c>
      <c r="R5990" s="147"/>
      <c r="S5990" s="147" t="s">
        <v>3948</v>
      </c>
      <c r="T5990" s="147">
        <v>0</v>
      </c>
      <c r="U5990" s="147" t="s">
        <v>3949</v>
      </c>
      <c r="V5990" s="147" t="s">
        <v>3885</v>
      </c>
    </row>
    <row r="5991" spans="16:22" x14ac:dyDescent="0.25">
      <c r="P5991" s="147" t="s">
        <v>830</v>
      </c>
      <c r="Q5991" s="147">
        <v>203</v>
      </c>
      <c r="R5991" s="147"/>
      <c r="S5991" s="147" t="s">
        <v>2124</v>
      </c>
      <c r="T5991" s="147">
        <v>0</v>
      </c>
      <c r="U5991" s="147" t="s">
        <v>2125</v>
      </c>
      <c r="V5991" s="147" t="s">
        <v>3885</v>
      </c>
    </row>
    <row r="5992" spans="16:22" x14ac:dyDescent="0.25">
      <c r="P5992" s="147" t="s">
        <v>830</v>
      </c>
      <c r="Q5992" s="147">
        <v>203</v>
      </c>
      <c r="R5992" s="147"/>
      <c r="S5992" s="147" t="s">
        <v>2507</v>
      </c>
      <c r="T5992" s="147">
        <v>0</v>
      </c>
      <c r="U5992" s="147" t="s">
        <v>2508</v>
      </c>
      <c r="V5992" s="147" t="s">
        <v>3885</v>
      </c>
    </row>
    <row r="5993" spans="16:22" x14ac:dyDescent="0.25">
      <c r="P5993" s="147" t="s">
        <v>830</v>
      </c>
      <c r="Q5993" s="147">
        <v>203</v>
      </c>
      <c r="R5993" s="147"/>
      <c r="S5993" s="147" t="s">
        <v>3023</v>
      </c>
      <c r="T5993" s="147">
        <v>0</v>
      </c>
      <c r="U5993" s="147" t="s">
        <v>3024</v>
      </c>
      <c r="V5993" s="147" t="s">
        <v>3885</v>
      </c>
    </row>
    <row r="5994" spans="16:22" x14ac:dyDescent="0.25">
      <c r="P5994" s="147" t="s">
        <v>830</v>
      </c>
      <c r="Q5994" s="147">
        <v>203</v>
      </c>
      <c r="R5994" s="147"/>
      <c r="S5994" s="147" t="s">
        <v>3610</v>
      </c>
      <c r="T5994" s="147">
        <v>0</v>
      </c>
      <c r="U5994" s="147" t="s">
        <v>3611</v>
      </c>
      <c r="V5994" s="147" t="s">
        <v>3885</v>
      </c>
    </row>
    <row r="5995" spans="16:22" x14ac:dyDescent="0.25">
      <c r="P5995" s="147" t="s">
        <v>830</v>
      </c>
      <c r="Q5995" s="147">
        <v>203</v>
      </c>
      <c r="R5995" s="147"/>
      <c r="S5995" s="147" t="s">
        <v>2128</v>
      </c>
      <c r="T5995" s="147">
        <v>0</v>
      </c>
      <c r="U5995" s="147" t="s">
        <v>2129</v>
      </c>
      <c r="V5995" s="147" t="s">
        <v>3885</v>
      </c>
    </row>
    <row r="5996" spans="16:22" x14ac:dyDescent="0.25">
      <c r="P5996" s="147" t="s">
        <v>830</v>
      </c>
      <c r="Q5996" s="147">
        <v>203</v>
      </c>
      <c r="R5996" s="147"/>
      <c r="S5996" s="147" t="s">
        <v>2130</v>
      </c>
      <c r="T5996" s="147">
        <v>0</v>
      </c>
      <c r="U5996" s="147" t="s">
        <v>2131</v>
      </c>
      <c r="V5996" s="147" t="s">
        <v>3885</v>
      </c>
    </row>
    <row r="5997" spans="16:22" x14ac:dyDescent="0.25">
      <c r="P5997" s="147" t="s">
        <v>830</v>
      </c>
      <c r="Q5997" s="147">
        <v>203</v>
      </c>
      <c r="R5997" s="147"/>
      <c r="S5997" s="147" t="s">
        <v>2132</v>
      </c>
      <c r="T5997" s="147">
        <v>0</v>
      </c>
      <c r="U5997" s="147" t="s">
        <v>2133</v>
      </c>
      <c r="V5997" s="147" t="s">
        <v>3885</v>
      </c>
    </row>
    <row r="5998" spans="16:22" x14ac:dyDescent="0.25">
      <c r="P5998" s="147" t="s">
        <v>830</v>
      </c>
      <c r="Q5998" s="147">
        <v>203</v>
      </c>
      <c r="R5998" s="147"/>
      <c r="S5998" s="147" t="s">
        <v>2134</v>
      </c>
      <c r="T5998" s="147">
        <v>0</v>
      </c>
      <c r="U5998" s="147" t="s">
        <v>2135</v>
      </c>
      <c r="V5998" s="147" t="s">
        <v>3885</v>
      </c>
    </row>
    <row r="5999" spans="16:22" x14ac:dyDescent="0.25">
      <c r="P5999" s="147" t="s">
        <v>830</v>
      </c>
      <c r="Q5999" s="147">
        <v>203</v>
      </c>
      <c r="R5999" s="147"/>
      <c r="S5999" s="147" t="s">
        <v>3428</v>
      </c>
      <c r="T5999" s="147">
        <v>0</v>
      </c>
      <c r="U5999" s="147" t="s">
        <v>3429</v>
      </c>
      <c r="V5999" s="147" t="s">
        <v>3885</v>
      </c>
    </row>
    <row r="6000" spans="16:22" x14ac:dyDescent="0.25">
      <c r="P6000" s="147" t="s">
        <v>830</v>
      </c>
      <c r="Q6000" s="147">
        <v>203</v>
      </c>
      <c r="R6000" s="147"/>
      <c r="S6000" s="147" t="s">
        <v>3290</v>
      </c>
      <c r="T6000" s="147">
        <v>0</v>
      </c>
      <c r="U6000" s="147" t="s">
        <v>3291</v>
      </c>
      <c r="V6000" s="147" t="s">
        <v>3885</v>
      </c>
    </row>
    <row r="6001" spans="16:22" x14ac:dyDescent="0.25">
      <c r="P6001" s="147" t="s">
        <v>830</v>
      </c>
      <c r="Q6001" s="147">
        <v>203</v>
      </c>
      <c r="R6001" s="147"/>
      <c r="S6001" s="147" t="s">
        <v>2138</v>
      </c>
      <c r="T6001" s="147">
        <v>0</v>
      </c>
      <c r="U6001" s="147" t="s">
        <v>2139</v>
      </c>
      <c r="V6001" s="147" t="s">
        <v>3885</v>
      </c>
    </row>
    <row r="6002" spans="16:22" x14ac:dyDescent="0.25">
      <c r="P6002" s="147" t="s">
        <v>830</v>
      </c>
      <c r="Q6002" s="147">
        <v>203</v>
      </c>
      <c r="R6002" s="147"/>
      <c r="S6002" s="147" t="s">
        <v>3841</v>
      </c>
      <c r="T6002" s="147">
        <v>0</v>
      </c>
      <c r="U6002" s="147" t="s">
        <v>3842</v>
      </c>
      <c r="V6002" s="147" t="s">
        <v>3885</v>
      </c>
    </row>
    <row r="6003" spans="16:22" x14ac:dyDescent="0.25">
      <c r="P6003" s="147" t="s">
        <v>830</v>
      </c>
      <c r="Q6003" s="147">
        <v>203</v>
      </c>
      <c r="R6003" s="147"/>
      <c r="S6003" s="147" t="s">
        <v>2786</v>
      </c>
      <c r="T6003" s="147">
        <v>0</v>
      </c>
      <c r="U6003" s="147" t="s">
        <v>2787</v>
      </c>
      <c r="V6003" s="147" t="s">
        <v>3885</v>
      </c>
    </row>
    <row r="6004" spans="16:22" x14ac:dyDescent="0.25">
      <c r="P6004" s="147" t="s">
        <v>830</v>
      </c>
      <c r="Q6004" s="147">
        <v>203</v>
      </c>
      <c r="R6004" s="147"/>
      <c r="S6004" s="147" t="s">
        <v>2513</v>
      </c>
      <c r="T6004" s="147">
        <v>0</v>
      </c>
      <c r="U6004" s="147" t="s">
        <v>2514</v>
      </c>
      <c r="V6004" s="147" t="s">
        <v>3885</v>
      </c>
    </row>
    <row r="6005" spans="16:22" x14ac:dyDescent="0.25">
      <c r="P6005" s="147" t="s">
        <v>830</v>
      </c>
      <c r="Q6005" s="147">
        <v>203</v>
      </c>
      <c r="R6005" s="147"/>
      <c r="S6005" s="147" t="s">
        <v>3612</v>
      </c>
      <c r="T6005" s="147">
        <v>0</v>
      </c>
      <c r="U6005" s="147" t="s">
        <v>3613</v>
      </c>
      <c r="V6005" s="147" t="s">
        <v>3885</v>
      </c>
    </row>
    <row r="6006" spans="16:22" x14ac:dyDescent="0.25">
      <c r="P6006" s="147" t="s">
        <v>830</v>
      </c>
      <c r="Q6006" s="147">
        <v>203</v>
      </c>
      <c r="R6006" s="147"/>
      <c r="S6006" s="147" t="s">
        <v>3950</v>
      </c>
      <c r="T6006" s="147">
        <v>0</v>
      </c>
      <c r="U6006" s="147" t="s">
        <v>3951</v>
      </c>
      <c r="V6006" s="147" t="s">
        <v>3885</v>
      </c>
    </row>
    <row r="6007" spans="16:22" x14ac:dyDescent="0.25">
      <c r="P6007" s="147" t="s">
        <v>830</v>
      </c>
      <c r="Q6007" s="147">
        <v>203</v>
      </c>
      <c r="R6007" s="147"/>
      <c r="S6007" s="147" t="s">
        <v>2154</v>
      </c>
      <c r="T6007" s="147">
        <v>0</v>
      </c>
      <c r="U6007" s="147" t="s">
        <v>2155</v>
      </c>
      <c r="V6007" s="147" t="s">
        <v>3885</v>
      </c>
    </row>
    <row r="6008" spans="16:22" x14ac:dyDescent="0.25">
      <c r="P6008" s="147" t="s">
        <v>830</v>
      </c>
      <c r="Q6008" s="147">
        <v>203</v>
      </c>
      <c r="R6008" s="147"/>
      <c r="S6008" s="147" t="s">
        <v>2156</v>
      </c>
      <c r="T6008" s="147">
        <v>0</v>
      </c>
      <c r="U6008" s="147" t="s">
        <v>2157</v>
      </c>
      <c r="V6008" s="147" t="s">
        <v>3885</v>
      </c>
    </row>
    <row r="6009" spans="16:22" x14ac:dyDescent="0.25">
      <c r="P6009" s="147" t="s">
        <v>830</v>
      </c>
      <c r="Q6009" s="147">
        <v>203</v>
      </c>
      <c r="R6009" s="147"/>
      <c r="S6009" s="147" t="s">
        <v>2158</v>
      </c>
      <c r="T6009" s="147">
        <v>0</v>
      </c>
      <c r="U6009" s="147" t="s">
        <v>2159</v>
      </c>
      <c r="V6009" s="147" t="s">
        <v>3885</v>
      </c>
    </row>
    <row r="6010" spans="16:22" x14ac:dyDescent="0.25">
      <c r="P6010" s="147" t="s">
        <v>830</v>
      </c>
      <c r="Q6010" s="147">
        <v>203</v>
      </c>
      <c r="R6010" s="147"/>
      <c r="S6010" s="147" t="s">
        <v>3952</v>
      </c>
      <c r="T6010" s="147">
        <v>0</v>
      </c>
      <c r="U6010" s="147" t="s">
        <v>3953</v>
      </c>
      <c r="V6010" s="147" t="s">
        <v>3885</v>
      </c>
    </row>
    <row r="6011" spans="16:22" x14ac:dyDescent="0.25">
      <c r="P6011" s="147" t="s">
        <v>830</v>
      </c>
      <c r="Q6011" s="147">
        <v>203</v>
      </c>
      <c r="R6011" s="147"/>
      <c r="S6011" s="147" t="s">
        <v>2515</v>
      </c>
      <c r="T6011" s="147">
        <v>0</v>
      </c>
      <c r="U6011" s="147" t="s">
        <v>2516</v>
      </c>
      <c r="V6011" s="147" t="s">
        <v>3885</v>
      </c>
    </row>
    <row r="6012" spans="16:22" x14ac:dyDescent="0.25">
      <c r="P6012" s="147" t="s">
        <v>830</v>
      </c>
      <c r="Q6012" s="147">
        <v>203</v>
      </c>
      <c r="R6012" s="147"/>
      <c r="S6012" s="147" t="s">
        <v>2790</v>
      </c>
      <c r="T6012" s="147">
        <v>0</v>
      </c>
      <c r="U6012" s="147" t="s">
        <v>2791</v>
      </c>
      <c r="V6012" s="147" t="s">
        <v>3885</v>
      </c>
    </row>
    <row r="6013" spans="16:22" x14ac:dyDescent="0.25">
      <c r="P6013" s="147" t="s">
        <v>830</v>
      </c>
      <c r="Q6013" s="147">
        <v>203</v>
      </c>
      <c r="R6013" s="147"/>
      <c r="S6013" s="147" t="s">
        <v>2160</v>
      </c>
      <c r="T6013" s="147">
        <v>0</v>
      </c>
      <c r="U6013" s="147" t="s">
        <v>2161</v>
      </c>
      <c r="V6013" s="147" t="s">
        <v>3885</v>
      </c>
    </row>
    <row r="6014" spans="16:22" x14ac:dyDescent="0.25">
      <c r="P6014" s="147" t="s">
        <v>830</v>
      </c>
      <c r="Q6014" s="147">
        <v>203</v>
      </c>
      <c r="R6014" s="147"/>
      <c r="S6014" s="147" t="s">
        <v>3847</v>
      </c>
      <c r="T6014" s="147">
        <v>0</v>
      </c>
      <c r="U6014" s="147" t="s">
        <v>3848</v>
      </c>
      <c r="V6014" s="147" t="s">
        <v>3885</v>
      </c>
    </row>
    <row r="6015" spans="16:22" x14ac:dyDescent="0.25">
      <c r="P6015" s="147" t="s">
        <v>830</v>
      </c>
      <c r="Q6015" s="147">
        <v>203</v>
      </c>
      <c r="R6015" s="147"/>
      <c r="S6015" s="147" t="s">
        <v>2168</v>
      </c>
      <c r="T6015" s="147">
        <v>0</v>
      </c>
      <c r="U6015" s="147" t="s">
        <v>2169</v>
      </c>
      <c r="V6015" s="147" t="s">
        <v>3885</v>
      </c>
    </row>
    <row r="6016" spans="16:22" x14ac:dyDescent="0.25">
      <c r="P6016" s="147" t="s">
        <v>830</v>
      </c>
      <c r="Q6016" s="147">
        <v>203</v>
      </c>
      <c r="R6016" s="147"/>
      <c r="S6016" s="147" t="s">
        <v>2517</v>
      </c>
      <c r="T6016" s="147">
        <v>0</v>
      </c>
      <c r="U6016" s="147" t="s">
        <v>2518</v>
      </c>
      <c r="V6016" s="147" t="s">
        <v>3885</v>
      </c>
    </row>
    <row r="6017" spans="16:22" x14ac:dyDescent="0.25">
      <c r="P6017" s="147" t="s">
        <v>830</v>
      </c>
      <c r="Q6017" s="147">
        <v>203</v>
      </c>
      <c r="R6017" s="147"/>
      <c r="S6017" s="147" t="s">
        <v>2792</v>
      </c>
      <c r="T6017" s="147">
        <v>0</v>
      </c>
      <c r="U6017" s="147" t="s">
        <v>2793</v>
      </c>
      <c r="V6017" s="147" t="s">
        <v>3885</v>
      </c>
    </row>
    <row r="6018" spans="16:22" x14ac:dyDescent="0.25">
      <c r="P6018" s="147" t="s">
        <v>830</v>
      </c>
      <c r="Q6018" s="147">
        <v>203</v>
      </c>
      <c r="R6018" s="147"/>
      <c r="S6018" s="147" t="s">
        <v>3031</v>
      </c>
      <c r="T6018" s="147">
        <v>0</v>
      </c>
      <c r="U6018" s="147" t="s">
        <v>3032</v>
      </c>
      <c r="V6018" s="147" t="s">
        <v>3885</v>
      </c>
    </row>
    <row r="6019" spans="16:22" x14ac:dyDescent="0.25">
      <c r="P6019" s="147" t="s">
        <v>830</v>
      </c>
      <c r="Q6019" s="147">
        <v>203</v>
      </c>
      <c r="R6019" s="147"/>
      <c r="S6019" s="147" t="s">
        <v>2170</v>
      </c>
      <c r="T6019" s="147">
        <v>0</v>
      </c>
      <c r="U6019" s="147" t="s">
        <v>2171</v>
      </c>
      <c r="V6019" s="147" t="s">
        <v>3885</v>
      </c>
    </row>
    <row r="6020" spans="16:22" x14ac:dyDescent="0.25">
      <c r="P6020" s="147" t="s">
        <v>830</v>
      </c>
      <c r="Q6020" s="147">
        <v>203</v>
      </c>
      <c r="R6020" s="147"/>
      <c r="S6020" s="147" t="s">
        <v>3430</v>
      </c>
      <c r="T6020" s="147">
        <v>0</v>
      </c>
      <c r="U6020" s="147" t="s">
        <v>3431</v>
      </c>
      <c r="V6020" s="147" t="s">
        <v>3885</v>
      </c>
    </row>
    <row r="6021" spans="16:22" x14ac:dyDescent="0.25">
      <c r="P6021" s="147" t="s">
        <v>830</v>
      </c>
      <c r="Q6021" s="147">
        <v>203</v>
      </c>
      <c r="R6021" s="147"/>
      <c r="S6021" s="147" t="s">
        <v>2519</v>
      </c>
      <c r="T6021" s="147">
        <v>0</v>
      </c>
      <c r="U6021" s="147" t="s">
        <v>2520</v>
      </c>
      <c r="V6021" s="147" t="s">
        <v>3885</v>
      </c>
    </row>
    <row r="6022" spans="16:22" x14ac:dyDescent="0.25">
      <c r="P6022" s="147" t="s">
        <v>830</v>
      </c>
      <c r="Q6022" s="147">
        <v>203</v>
      </c>
      <c r="R6022" s="147"/>
      <c r="S6022" s="147" t="s">
        <v>2172</v>
      </c>
      <c r="T6022" s="147">
        <v>0</v>
      </c>
      <c r="U6022" s="147" t="s">
        <v>2173</v>
      </c>
      <c r="V6022" s="147" t="s">
        <v>3885</v>
      </c>
    </row>
    <row r="6023" spans="16:22" x14ac:dyDescent="0.25">
      <c r="P6023" s="147" t="s">
        <v>830</v>
      </c>
      <c r="Q6023" s="147">
        <v>203</v>
      </c>
      <c r="R6023" s="147"/>
      <c r="S6023" s="147" t="s">
        <v>3616</v>
      </c>
      <c r="T6023" s="147">
        <v>0</v>
      </c>
      <c r="U6023" s="147" t="s">
        <v>3617</v>
      </c>
      <c r="V6023" s="147" t="s">
        <v>3885</v>
      </c>
    </row>
    <row r="6024" spans="16:22" x14ac:dyDescent="0.25">
      <c r="P6024" s="147" t="s">
        <v>830</v>
      </c>
      <c r="Q6024" s="147">
        <v>203</v>
      </c>
      <c r="R6024" s="147"/>
      <c r="S6024" s="147" t="s">
        <v>2176</v>
      </c>
      <c r="T6024" s="147">
        <v>0</v>
      </c>
      <c r="U6024" s="147" t="s">
        <v>2177</v>
      </c>
      <c r="V6024" s="147" t="s">
        <v>3885</v>
      </c>
    </row>
    <row r="6025" spans="16:22" x14ac:dyDescent="0.25">
      <c r="P6025" s="147" t="s">
        <v>830</v>
      </c>
      <c r="Q6025" s="147">
        <v>203</v>
      </c>
      <c r="R6025" s="147"/>
      <c r="S6025" s="147" t="s">
        <v>2178</v>
      </c>
      <c r="T6025" s="147">
        <v>0</v>
      </c>
      <c r="U6025" s="147" t="s">
        <v>2179</v>
      </c>
      <c r="V6025" s="147" t="s">
        <v>3885</v>
      </c>
    </row>
    <row r="6026" spans="16:22" x14ac:dyDescent="0.25">
      <c r="P6026" s="147" t="s">
        <v>830</v>
      </c>
      <c r="Q6026" s="147">
        <v>203</v>
      </c>
      <c r="R6026" s="147"/>
      <c r="S6026" s="147" t="s">
        <v>2180</v>
      </c>
      <c r="T6026" s="147">
        <v>0</v>
      </c>
      <c r="U6026" s="147" t="s">
        <v>2181</v>
      </c>
      <c r="V6026" s="147" t="s">
        <v>3885</v>
      </c>
    </row>
    <row r="6027" spans="16:22" x14ac:dyDescent="0.25">
      <c r="P6027" s="147" t="s">
        <v>830</v>
      </c>
      <c r="Q6027" s="147">
        <v>203</v>
      </c>
      <c r="R6027" s="147"/>
      <c r="S6027" s="147" t="s">
        <v>2182</v>
      </c>
      <c r="T6027" s="147">
        <v>0</v>
      </c>
      <c r="U6027" s="147" t="s">
        <v>2183</v>
      </c>
      <c r="V6027" s="147" t="s">
        <v>3885</v>
      </c>
    </row>
    <row r="6028" spans="16:22" x14ac:dyDescent="0.25">
      <c r="P6028" s="147" t="s">
        <v>830</v>
      </c>
      <c r="Q6028" s="147">
        <v>203</v>
      </c>
      <c r="R6028" s="147"/>
      <c r="S6028" s="147" t="s">
        <v>2794</v>
      </c>
      <c r="T6028" s="147">
        <v>0</v>
      </c>
      <c r="U6028" s="147" t="s">
        <v>2795</v>
      </c>
      <c r="V6028" s="147" t="s">
        <v>3885</v>
      </c>
    </row>
    <row r="6029" spans="16:22" x14ac:dyDescent="0.25">
      <c r="P6029" s="147" t="s">
        <v>830</v>
      </c>
      <c r="Q6029" s="147">
        <v>203</v>
      </c>
      <c r="R6029" s="147"/>
      <c r="S6029" s="147" t="s">
        <v>2184</v>
      </c>
      <c r="T6029" s="147">
        <v>0</v>
      </c>
      <c r="U6029" s="147" t="s">
        <v>2185</v>
      </c>
      <c r="V6029" s="147" t="s">
        <v>3885</v>
      </c>
    </row>
    <row r="6030" spans="16:22" x14ac:dyDescent="0.25">
      <c r="P6030" s="147" t="s">
        <v>830</v>
      </c>
      <c r="Q6030" s="147">
        <v>203</v>
      </c>
      <c r="R6030" s="147"/>
      <c r="S6030" s="147" t="s">
        <v>2186</v>
      </c>
      <c r="T6030" s="147">
        <v>0</v>
      </c>
      <c r="U6030" s="147" t="s">
        <v>2187</v>
      </c>
      <c r="V6030" s="147" t="s">
        <v>3885</v>
      </c>
    </row>
    <row r="6031" spans="16:22" x14ac:dyDescent="0.25">
      <c r="P6031" s="147" t="s">
        <v>830</v>
      </c>
      <c r="Q6031" s="147">
        <v>203</v>
      </c>
      <c r="R6031" s="147"/>
      <c r="S6031" s="147" t="s">
        <v>3954</v>
      </c>
      <c r="T6031" s="147">
        <v>0</v>
      </c>
      <c r="U6031" s="147" t="s">
        <v>3955</v>
      </c>
      <c r="V6031" s="147" t="s">
        <v>3885</v>
      </c>
    </row>
    <row r="6032" spans="16:22" x14ac:dyDescent="0.25">
      <c r="P6032" s="147" t="s">
        <v>830</v>
      </c>
      <c r="Q6032" s="147">
        <v>203</v>
      </c>
      <c r="R6032" s="147"/>
      <c r="S6032" s="147" t="s">
        <v>3300</v>
      </c>
      <c r="T6032" s="147">
        <v>0</v>
      </c>
      <c r="U6032" s="147" t="s">
        <v>3301</v>
      </c>
      <c r="V6032" s="147" t="s">
        <v>3885</v>
      </c>
    </row>
    <row r="6033" spans="16:22" x14ac:dyDescent="0.25">
      <c r="P6033" s="147" t="s">
        <v>830</v>
      </c>
      <c r="Q6033" s="147">
        <v>203</v>
      </c>
      <c r="R6033" s="147"/>
      <c r="S6033" s="147" t="s">
        <v>3618</v>
      </c>
      <c r="T6033" s="147">
        <v>0</v>
      </c>
      <c r="U6033" s="147" t="s">
        <v>3619</v>
      </c>
      <c r="V6033" s="147" t="s">
        <v>3885</v>
      </c>
    </row>
    <row r="6034" spans="16:22" x14ac:dyDescent="0.25">
      <c r="P6034" s="147" t="s">
        <v>830</v>
      </c>
      <c r="Q6034" s="147">
        <v>203</v>
      </c>
      <c r="R6034" s="147"/>
      <c r="S6034" s="147" t="s">
        <v>2194</v>
      </c>
      <c r="T6034" s="147">
        <v>0</v>
      </c>
      <c r="U6034" s="147" t="s">
        <v>2195</v>
      </c>
      <c r="V6034" s="147" t="s">
        <v>3885</v>
      </c>
    </row>
    <row r="6035" spans="16:22" x14ac:dyDescent="0.25">
      <c r="P6035" s="147" t="s">
        <v>830</v>
      </c>
      <c r="Q6035" s="147">
        <v>203</v>
      </c>
      <c r="R6035" s="147"/>
      <c r="S6035" s="147" t="s">
        <v>2198</v>
      </c>
      <c r="T6035" s="147">
        <v>0</v>
      </c>
      <c r="U6035" s="147" t="s">
        <v>2199</v>
      </c>
      <c r="V6035" s="147" t="s">
        <v>3885</v>
      </c>
    </row>
    <row r="6036" spans="16:22" x14ac:dyDescent="0.25">
      <c r="P6036" s="147" t="s">
        <v>830</v>
      </c>
      <c r="Q6036" s="147">
        <v>203</v>
      </c>
      <c r="R6036" s="147"/>
      <c r="S6036" s="147" t="s">
        <v>2796</v>
      </c>
      <c r="T6036" s="147">
        <v>0</v>
      </c>
      <c r="U6036" s="147" t="s">
        <v>2797</v>
      </c>
      <c r="V6036" s="147" t="s">
        <v>3885</v>
      </c>
    </row>
    <row r="6037" spans="16:22" x14ac:dyDescent="0.25">
      <c r="P6037" s="147" t="s">
        <v>830</v>
      </c>
      <c r="Q6037" s="147">
        <v>203</v>
      </c>
      <c r="R6037" s="147"/>
      <c r="S6037" s="147" t="s">
        <v>2200</v>
      </c>
      <c r="T6037" s="147">
        <v>0</v>
      </c>
      <c r="U6037" s="147" t="s">
        <v>2201</v>
      </c>
      <c r="V6037" s="147" t="s">
        <v>3885</v>
      </c>
    </row>
    <row r="6038" spans="16:22" x14ac:dyDescent="0.25">
      <c r="P6038" s="147" t="s">
        <v>830</v>
      </c>
      <c r="Q6038" s="147">
        <v>203</v>
      </c>
      <c r="R6038" s="147"/>
      <c r="S6038" s="147" t="s">
        <v>2202</v>
      </c>
      <c r="T6038" s="147">
        <v>0</v>
      </c>
      <c r="U6038" s="147" t="s">
        <v>2203</v>
      </c>
      <c r="V6038" s="147" t="s">
        <v>3885</v>
      </c>
    </row>
    <row r="6039" spans="16:22" x14ac:dyDescent="0.25">
      <c r="P6039" s="147" t="s">
        <v>830</v>
      </c>
      <c r="Q6039" s="147">
        <v>203</v>
      </c>
      <c r="R6039" s="147"/>
      <c r="S6039" s="147" t="s">
        <v>3035</v>
      </c>
      <c r="T6039" s="147">
        <v>0</v>
      </c>
      <c r="U6039" s="147" t="s">
        <v>3036</v>
      </c>
      <c r="V6039" s="147" t="s">
        <v>3885</v>
      </c>
    </row>
    <row r="6040" spans="16:22" x14ac:dyDescent="0.25">
      <c r="P6040" s="147" t="s">
        <v>830</v>
      </c>
      <c r="Q6040" s="147">
        <v>203</v>
      </c>
      <c r="R6040" s="147"/>
      <c r="S6040" s="147" t="s">
        <v>2204</v>
      </c>
      <c r="T6040" s="147">
        <v>0</v>
      </c>
      <c r="U6040" s="147" t="s">
        <v>2205</v>
      </c>
      <c r="V6040" s="147" t="s">
        <v>3885</v>
      </c>
    </row>
    <row r="6041" spans="16:22" x14ac:dyDescent="0.25">
      <c r="P6041" s="147" t="s">
        <v>830</v>
      </c>
      <c r="Q6041" s="147">
        <v>203</v>
      </c>
      <c r="R6041" s="147"/>
      <c r="S6041" s="147" t="s">
        <v>2529</v>
      </c>
      <c r="T6041" s="147">
        <v>0</v>
      </c>
      <c r="U6041" s="147" t="s">
        <v>2530</v>
      </c>
      <c r="V6041" s="147" t="s">
        <v>3885</v>
      </c>
    </row>
    <row r="6042" spans="16:22" x14ac:dyDescent="0.25">
      <c r="P6042" s="147" t="s">
        <v>830</v>
      </c>
      <c r="Q6042" s="147">
        <v>203</v>
      </c>
      <c r="R6042" s="147"/>
      <c r="S6042" s="147" t="s">
        <v>2798</v>
      </c>
      <c r="T6042" s="147">
        <v>0</v>
      </c>
      <c r="U6042" s="147" t="s">
        <v>2799</v>
      </c>
      <c r="V6042" s="147" t="s">
        <v>3885</v>
      </c>
    </row>
    <row r="6043" spans="16:22" x14ac:dyDescent="0.25">
      <c r="P6043" s="147" t="s">
        <v>830</v>
      </c>
      <c r="Q6043" s="147">
        <v>203</v>
      </c>
      <c r="R6043" s="147"/>
      <c r="S6043" s="147" t="s">
        <v>3855</v>
      </c>
      <c r="T6043" s="147">
        <v>0</v>
      </c>
      <c r="U6043" s="147" t="s">
        <v>3856</v>
      </c>
      <c r="V6043" s="147" t="s">
        <v>3885</v>
      </c>
    </row>
    <row r="6044" spans="16:22" x14ac:dyDescent="0.25">
      <c r="P6044" s="147" t="s">
        <v>830</v>
      </c>
      <c r="Q6044" s="147">
        <v>203</v>
      </c>
      <c r="R6044" s="147"/>
      <c r="S6044" s="147" t="s">
        <v>3620</v>
      </c>
      <c r="T6044" s="147">
        <v>0</v>
      </c>
      <c r="U6044" s="147" t="s">
        <v>3621</v>
      </c>
      <c r="V6044" s="147" t="s">
        <v>3885</v>
      </c>
    </row>
    <row r="6045" spans="16:22" x14ac:dyDescent="0.25">
      <c r="P6045" s="147" t="s">
        <v>830</v>
      </c>
      <c r="Q6045" s="147">
        <v>203</v>
      </c>
      <c r="R6045" s="147"/>
      <c r="S6045" s="147" t="s">
        <v>3304</v>
      </c>
      <c r="T6045" s="147">
        <v>0</v>
      </c>
      <c r="U6045" s="147" t="s">
        <v>3305</v>
      </c>
      <c r="V6045" s="147" t="s">
        <v>3885</v>
      </c>
    </row>
    <row r="6046" spans="16:22" x14ac:dyDescent="0.25">
      <c r="P6046" s="147" t="s">
        <v>830</v>
      </c>
      <c r="Q6046" s="147">
        <v>203</v>
      </c>
      <c r="R6046" s="147"/>
      <c r="S6046" s="147" t="s">
        <v>2208</v>
      </c>
      <c r="T6046" s="147">
        <v>0</v>
      </c>
      <c r="U6046" s="147" t="s">
        <v>2209</v>
      </c>
      <c r="V6046" s="147" t="s">
        <v>3885</v>
      </c>
    </row>
    <row r="6047" spans="16:22" x14ac:dyDescent="0.25">
      <c r="P6047" s="147" t="s">
        <v>830</v>
      </c>
      <c r="Q6047" s="147">
        <v>203</v>
      </c>
      <c r="R6047" s="147"/>
      <c r="S6047" s="147" t="s">
        <v>3622</v>
      </c>
      <c r="T6047" s="147">
        <v>0</v>
      </c>
      <c r="U6047" s="147" t="s">
        <v>3623</v>
      </c>
      <c r="V6047" s="147" t="s">
        <v>3885</v>
      </c>
    </row>
    <row r="6048" spans="16:22" x14ac:dyDescent="0.25">
      <c r="P6048" s="147" t="s">
        <v>830</v>
      </c>
      <c r="Q6048" s="147">
        <v>203</v>
      </c>
      <c r="R6048" s="147"/>
      <c r="S6048" s="147" t="s">
        <v>3624</v>
      </c>
      <c r="T6048" s="147">
        <v>0</v>
      </c>
      <c r="U6048" s="147" t="s">
        <v>3625</v>
      </c>
      <c r="V6048" s="147" t="s">
        <v>3885</v>
      </c>
    </row>
    <row r="6049" spans="16:22" x14ac:dyDescent="0.25">
      <c r="P6049" s="147" t="s">
        <v>830</v>
      </c>
      <c r="Q6049" s="147">
        <v>203</v>
      </c>
      <c r="R6049" s="147"/>
      <c r="S6049" s="147" t="s">
        <v>3626</v>
      </c>
      <c r="T6049" s="147">
        <v>0</v>
      </c>
      <c r="U6049" s="147" t="s">
        <v>3627</v>
      </c>
      <c r="V6049" s="147" t="s">
        <v>3885</v>
      </c>
    </row>
    <row r="6050" spans="16:22" x14ac:dyDescent="0.25">
      <c r="P6050" s="147" t="s">
        <v>830</v>
      </c>
      <c r="Q6050" s="147">
        <v>203</v>
      </c>
      <c r="R6050" s="147"/>
      <c r="S6050" s="147" t="s">
        <v>2222</v>
      </c>
      <c r="T6050" s="147">
        <v>0</v>
      </c>
      <c r="U6050" s="147" t="s">
        <v>2223</v>
      </c>
      <c r="V6050" s="147" t="s">
        <v>3885</v>
      </c>
    </row>
    <row r="6051" spans="16:22" x14ac:dyDescent="0.25">
      <c r="P6051" s="147" t="s">
        <v>830</v>
      </c>
      <c r="Q6051" s="147">
        <v>203</v>
      </c>
      <c r="R6051" s="147"/>
      <c r="S6051" s="147" t="s">
        <v>2224</v>
      </c>
      <c r="T6051" s="147">
        <v>0</v>
      </c>
      <c r="U6051" s="147" t="s">
        <v>2225</v>
      </c>
      <c r="V6051" s="147" t="s">
        <v>3885</v>
      </c>
    </row>
    <row r="6052" spans="16:22" x14ac:dyDescent="0.25">
      <c r="P6052" s="147" t="s">
        <v>830</v>
      </c>
      <c r="Q6052" s="147">
        <v>203</v>
      </c>
      <c r="R6052" s="147"/>
      <c r="S6052" s="147" t="s">
        <v>3306</v>
      </c>
      <c r="T6052" s="147">
        <v>0</v>
      </c>
      <c r="U6052" s="147" t="s">
        <v>3307</v>
      </c>
      <c r="V6052" s="147" t="s">
        <v>3885</v>
      </c>
    </row>
    <row r="6053" spans="16:22" x14ac:dyDescent="0.25">
      <c r="P6053" s="147" t="s">
        <v>830</v>
      </c>
      <c r="Q6053" s="147">
        <v>203</v>
      </c>
      <c r="R6053" s="147"/>
      <c r="S6053" s="147" t="s">
        <v>3857</v>
      </c>
      <c r="T6053" s="147">
        <v>0</v>
      </c>
      <c r="U6053" s="147" t="s">
        <v>3858</v>
      </c>
      <c r="V6053" s="147" t="s">
        <v>3885</v>
      </c>
    </row>
    <row r="6054" spans="16:22" x14ac:dyDescent="0.25">
      <c r="P6054" s="147" t="s">
        <v>830</v>
      </c>
      <c r="Q6054" s="147">
        <v>203</v>
      </c>
      <c r="R6054" s="147"/>
      <c r="S6054" s="147" t="s">
        <v>3859</v>
      </c>
      <c r="T6054" s="147">
        <v>0</v>
      </c>
      <c r="U6054" s="147" t="s">
        <v>3860</v>
      </c>
      <c r="V6054" s="147" t="s">
        <v>3885</v>
      </c>
    </row>
    <row r="6055" spans="16:22" x14ac:dyDescent="0.25">
      <c r="P6055" s="147" t="s">
        <v>830</v>
      </c>
      <c r="Q6055" s="147">
        <v>203</v>
      </c>
      <c r="R6055" s="147"/>
      <c r="S6055" s="147" t="s">
        <v>3861</v>
      </c>
      <c r="T6055" s="147">
        <v>0</v>
      </c>
      <c r="U6055" s="147" t="s">
        <v>3862</v>
      </c>
      <c r="V6055" s="147" t="s">
        <v>3885</v>
      </c>
    </row>
    <row r="6056" spans="16:22" x14ac:dyDescent="0.25">
      <c r="P6056" s="147" t="s">
        <v>830</v>
      </c>
      <c r="Q6056" s="147">
        <v>203</v>
      </c>
      <c r="R6056" s="147"/>
      <c r="S6056" s="147" t="s">
        <v>3628</v>
      </c>
      <c r="T6056" s="147">
        <v>0</v>
      </c>
      <c r="U6056" s="147" t="s">
        <v>3629</v>
      </c>
      <c r="V6056" s="147" t="s">
        <v>3885</v>
      </c>
    </row>
    <row r="6057" spans="16:22" x14ac:dyDescent="0.25">
      <c r="P6057" s="147" t="s">
        <v>830</v>
      </c>
      <c r="Q6057" s="147">
        <v>203</v>
      </c>
      <c r="R6057" s="147"/>
      <c r="S6057" s="147" t="s">
        <v>3863</v>
      </c>
      <c r="T6057" s="147">
        <v>0</v>
      </c>
      <c r="U6057" s="147" t="s">
        <v>3864</v>
      </c>
      <c r="V6057" s="147" t="s">
        <v>3885</v>
      </c>
    </row>
    <row r="6058" spans="16:22" x14ac:dyDescent="0.25">
      <c r="P6058" s="147" t="s">
        <v>830</v>
      </c>
      <c r="Q6058" s="147">
        <v>203</v>
      </c>
      <c r="R6058" s="147"/>
      <c r="S6058" s="147" t="s">
        <v>2228</v>
      </c>
      <c r="T6058" s="147">
        <v>0</v>
      </c>
      <c r="U6058" s="147" t="s">
        <v>2229</v>
      </c>
      <c r="V6058" s="147" t="s">
        <v>3885</v>
      </c>
    </row>
    <row r="6059" spans="16:22" x14ac:dyDescent="0.25">
      <c r="P6059" s="147" t="s">
        <v>830</v>
      </c>
      <c r="Q6059" s="147">
        <v>203</v>
      </c>
      <c r="R6059" s="147"/>
      <c r="S6059" s="147" t="s">
        <v>3871</v>
      </c>
      <c r="T6059" s="147">
        <v>0</v>
      </c>
      <c r="U6059" s="147" t="s">
        <v>3872</v>
      </c>
      <c r="V6059" s="147" t="s">
        <v>3885</v>
      </c>
    </row>
    <row r="6060" spans="16:22" x14ac:dyDescent="0.25">
      <c r="P6060" s="147" t="s">
        <v>830</v>
      </c>
      <c r="Q6060" s="147">
        <v>203</v>
      </c>
      <c r="R6060" s="147"/>
      <c r="S6060" s="147" t="s">
        <v>3630</v>
      </c>
      <c r="T6060" s="147">
        <v>0</v>
      </c>
      <c r="U6060" s="147" t="s">
        <v>3631</v>
      </c>
      <c r="V6060" s="147" t="s">
        <v>3885</v>
      </c>
    </row>
    <row r="6061" spans="16:22" x14ac:dyDescent="0.25">
      <c r="P6061" s="147" t="s">
        <v>830</v>
      </c>
      <c r="Q6061" s="147">
        <v>203</v>
      </c>
      <c r="R6061" s="147"/>
      <c r="S6061" s="147" t="s">
        <v>3632</v>
      </c>
      <c r="T6061" s="147">
        <v>0</v>
      </c>
      <c r="U6061" s="147" t="s">
        <v>3633</v>
      </c>
      <c r="V6061" s="147" t="s">
        <v>3885</v>
      </c>
    </row>
    <row r="6062" spans="16:22" x14ac:dyDescent="0.25">
      <c r="P6062" s="147" t="s">
        <v>830</v>
      </c>
      <c r="Q6062" s="147">
        <v>203</v>
      </c>
      <c r="R6062" s="147"/>
      <c r="S6062" s="147" t="s">
        <v>3634</v>
      </c>
      <c r="T6062" s="147">
        <v>0</v>
      </c>
      <c r="U6062" s="147" t="s">
        <v>3635</v>
      </c>
      <c r="V6062" s="147" t="s">
        <v>3885</v>
      </c>
    </row>
    <row r="6063" spans="16:22" x14ac:dyDescent="0.25">
      <c r="P6063" s="147" t="s">
        <v>830</v>
      </c>
      <c r="Q6063" s="147">
        <v>203</v>
      </c>
      <c r="R6063" s="147"/>
      <c r="S6063" s="147" t="s">
        <v>3636</v>
      </c>
      <c r="T6063" s="147">
        <v>0</v>
      </c>
      <c r="U6063" s="147" t="s">
        <v>3637</v>
      </c>
      <c r="V6063" s="147" t="s">
        <v>3885</v>
      </c>
    </row>
    <row r="6064" spans="16:22" x14ac:dyDescent="0.25">
      <c r="P6064" s="147" t="s">
        <v>830</v>
      </c>
      <c r="Q6064" s="147">
        <v>203</v>
      </c>
      <c r="R6064" s="147"/>
      <c r="S6064" s="147" t="s">
        <v>3638</v>
      </c>
      <c r="T6064" s="147">
        <v>0</v>
      </c>
      <c r="U6064" s="147" t="s">
        <v>3639</v>
      </c>
      <c r="V6064" s="147" t="s">
        <v>3885</v>
      </c>
    </row>
    <row r="6065" spans="16:22" x14ac:dyDescent="0.25">
      <c r="P6065" s="147" t="s">
        <v>830</v>
      </c>
      <c r="Q6065" s="147">
        <v>203</v>
      </c>
      <c r="R6065" s="147"/>
      <c r="S6065" s="147" t="s">
        <v>3640</v>
      </c>
      <c r="T6065" s="147">
        <v>0</v>
      </c>
      <c r="U6065" s="147" t="s">
        <v>3641</v>
      </c>
      <c r="V6065" s="147" t="s">
        <v>3885</v>
      </c>
    </row>
    <row r="6066" spans="16:22" x14ac:dyDescent="0.25">
      <c r="P6066" s="147" t="s">
        <v>830</v>
      </c>
      <c r="Q6066" s="147">
        <v>203</v>
      </c>
      <c r="R6066" s="147"/>
      <c r="S6066" s="147" t="s">
        <v>3956</v>
      </c>
      <c r="T6066" s="147">
        <v>0</v>
      </c>
      <c r="U6066" s="147" t="s">
        <v>3957</v>
      </c>
      <c r="V6066" s="147" t="s">
        <v>3885</v>
      </c>
    </row>
    <row r="6067" spans="16:22" x14ac:dyDescent="0.25">
      <c r="P6067" s="147" t="s">
        <v>830</v>
      </c>
      <c r="Q6067" s="147">
        <v>203</v>
      </c>
      <c r="R6067" s="147"/>
      <c r="S6067" s="147" t="s">
        <v>3037</v>
      </c>
      <c r="T6067" s="147">
        <v>0</v>
      </c>
      <c r="U6067" s="147" t="s">
        <v>3038</v>
      </c>
      <c r="V6067" s="147" t="s">
        <v>3885</v>
      </c>
    </row>
    <row r="6068" spans="16:22" x14ac:dyDescent="0.25">
      <c r="P6068" s="147" t="s">
        <v>830</v>
      </c>
      <c r="Q6068" s="147">
        <v>203</v>
      </c>
      <c r="R6068" s="147"/>
      <c r="S6068" s="147" t="s">
        <v>2234</v>
      </c>
      <c r="T6068" s="147">
        <v>0</v>
      </c>
      <c r="U6068" s="147" t="s">
        <v>2235</v>
      </c>
      <c r="V6068" s="147" t="s">
        <v>3885</v>
      </c>
    </row>
    <row r="6069" spans="16:22" x14ac:dyDescent="0.25">
      <c r="P6069" s="147" t="s">
        <v>830</v>
      </c>
      <c r="Q6069" s="147">
        <v>203</v>
      </c>
      <c r="R6069" s="147"/>
      <c r="S6069" s="147" t="s">
        <v>2236</v>
      </c>
      <c r="T6069" s="147">
        <v>0</v>
      </c>
      <c r="U6069" s="147" t="s">
        <v>2237</v>
      </c>
      <c r="V6069" s="147" t="s">
        <v>3885</v>
      </c>
    </row>
    <row r="6070" spans="16:22" x14ac:dyDescent="0.25">
      <c r="P6070" s="147" t="s">
        <v>830</v>
      </c>
      <c r="Q6070" s="147">
        <v>203</v>
      </c>
      <c r="R6070" s="147"/>
      <c r="S6070" s="147" t="s">
        <v>2535</v>
      </c>
      <c r="T6070" s="147">
        <v>0</v>
      </c>
      <c r="U6070" s="147" t="s">
        <v>2536</v>
      </c>
      <c r="V6070" s="147" t="s">
        <v>3885</v>
      </c>
    </row>
    <row r="6071" spans="16:22" x14ac:dyDescent="0.25">
      <c r="P6071" s="147" t="s">
        <v>830</v>
      </c>
      <c r="Q6071" s="147">
        <v>203</v>
      </c>
      <c r="R6071" s="147"/>
      <c r="S6071" s="147" t="s">
        <v>2238</v>
      </c>
      <c r="T6071" s="147">
        <v>0</v>
      </c>
      <c r="U6071" s="147" t="s">
        <v>2239</v>
      </c>
      <c r="V6071" s="147" t="s">
        <v>3885</v>
      </c>
    </row>
    <row r="6072" spans="16:22" x14ac:dyDescent="0.25">
      <c r="P6072" s="147" t="s">
        <v>830</v>
      </c>
      <c r="Q6072" s="147">
        <v>203</v>
      </c>
      <c r="R6072" s="147"/>
      <c r="S6072" s="147" t="s">
        <v>2240</v>
      </c>
      <c r="T6072" s="147">
        <v>0</v>
      </c>
      <c r="U6072" s="147" t="s">
        <v>2241</v>
      </c>
      <c r="V6072" s="147" t="s">
        <v>3885</v>
      </c>
    </row>
    <row r="6073" spans="16:22" x14ac:dyDescent="0.25">
      <c r="P6073" s="147" t="s">
        <v>830</v>
      </c>
      <c r="Q6073" s="147">
        <v>203</v>
      </c>
      <c r="R6073" s="147"/>
      <c r="S6073" s="147" t="s">
        <v>2244</v>
      </c>
      <c r="T6073" s="147">
        <v>0</v>
      </c>
      <c r="U6073" s="147" t="s">
        <v>2245</v>
      </c>
      <c r="V6073" s="147" t="s">
        <v>3885</v>
      </c>
    </row>
    <row r="6074" spans="16:22" x14ac:dyDescent="0.25">
      <c r="P6074" s="147" t="s">
        <v>830</v>
      </c>
      <c r="Q6074" s="147">
        <v>203</v>
      </c>
      <c r="R6074" s="147"/>
      <c r="S6074" s="147" t="s">
        <v>2802</v>
      </c>
      <c r="T6074" s="147">
        <v>0</v>
      </c>
      <c r="U6074" s="147" t="s">
        <v>2803</v>
      </c>
      <c r="V6074" s="147" t="s">
        <v>3885</v>
      </c>
    </row>
    <row r="6075" spans="16:22" x14ac:dyDescent="0.25">
      <c r="P6075" s="147" t="s">
        <v>830</v>
      </c>
      <c r="Q6075" s="147">
        <v>203</v>
      </c>
      <c r="R6075" s="147"/>
      <c r="S6075" s="147" t="s">
        <v>2246</v>
      </c>
      <c r="T6075" s="147">
        <v>0</v>
      </c>
      <c r="U6075" s="147" t="s">
        <v>2247</v>
      </c>
      <c r="V6075" s="147" t="s">
        <v>3885</v>
      </c>
    </row>
    <row r="6076" spans="16:22" x14ac:dyDescent="0.25">
      <c r="P6076" s="147" t="s">
        <v>830</v>
      </c>
      <c r="Q6076" s="147">
        <v>203</v>
      </c>
      <c r="R6076" s="147"/>
      <c r="S6076" s="147" t="s">
        <v>2254</v>
      </c>
      <c r="T6076" s="147">
        <v>0</v>
      </c>
      <c r="U6076" s="147" t="s">
        <v>2255</v>
      </c>
      <c r="V6076" s="147" t="s">
        <v>3885</v>
      </c>
    </row>
    <row r="6077" spans="16:22" x14ac:dyDescent="0.25">
      <c r="P6077" s="147" t="s">
        <v>830</v>
      </c>
      <c r="Q6077" s="147">
        <v>203</v>
      </c>
      <c r="R6077" s="147"/>
      <c r="S6077" s="147" t="s">
        <v>3308</v>
      </c>
      <c r="T6077" s="147">
        <v>0</v>
      </c>
      <c r="U6077" s="147" t="s">
        <v>3309</v>
      </c>
      <c r="V6077" s="147" t="s">
        <v>3885</v>
      </c>
    </row>
    <row r="6078" spans="16:22" x14ac:dyDescent="0.25">
      <c r="P6078" s="147" t="s">
        <v>830</v>
      </c>
      <c r="Q6078" s="147">
        <v>203</v>
      </c>
      <c r="R6078" s="147"/>
      <c r="S6078" s="147" t="s">
        <v>2806</v>
      </c>
      <c r="T6078" s="147">
        <v>0</v>
      </c>
      <c r="U6078" s="147" t="s">
        <v>2807</v>
      </c>
      <c r="V6078" s="147" t="s">
        <v>3885</v>
      </c>
    </row>
    <row r="6079" spans="16:22" x14ac:dyDescent="0.25">
      <c r="P6079" s="147" t="s">
        <v>830</v>
      </c>
      <c r="Q6079" s="147">
        <v>203</v>
      </c>
      <c r="R6079" s="147"/>
      <c r="S6079" s="147" t="s">
        <v>3041</v>
      </c>
      <c r="T6079" s="147">
        <v>0</v>
      </c>
      <c r="U6079" s="147" t="s">
        <v>3042</v>
      </c>
      <c r="V6079" s="147" t="s">
        <v>3885</v>
      </c>
    </row>
    <row r="6080" spans="16:22" x14ac:dyDescent="0.25">
      <c r="P6080" s="147" t="s">
        <v>830</v>
      </c>
      <c r="Q6080" s="147">
        <v>203</v>
      </c>
      <c r="R6080" s="147"/>
      <c r="S6080" s="147" t="s">
        <v>2543</v>
      </c>
      <c r="T6080" s="147">
        <v>0</v>
      </c>
      <c r="U6080" s="147" t="s">
        <v>2544</v>
      </c>
      <c r="V6080" s="147" t="s">
        <v>3885</v>
      </c>
    </row>
    <row r="6081" spans="16:22" x14ac:dyDescent="0.25">
      <c r="P6081" s="147" t="s">
        <v>830</v>
      </c>
      <c r="Q6081" s="147">
        <v>203</v>
      </c>
      <c r="R6081" s="147"/>
      <c r="S6081" s="147" t="s">
        <v>3043</v>
      </c>
      <c r="T6081" s="147">
        <v>0</v>
      </c>
      <c r="U6081" s="147" t="s">
        <v>3044</v>
      </c>
      <c r="V6081" s="147" t="s">
        <v>3885</v>
      </c>
    </row>
    <row r="6082" spans="16:22" x14ac:dyDescent="0.25">
      <c r="P6082" s="147" t="s">
        <v>830</v>
      </c>
      <c r="Q6082" s="147">
        <v>203</v>
      </c>
      <c r="R6082" s="147"/>
      <c r="S6082" s="147" t="s">
        <v>3875</v>
      </c>
      <c r="T6082" s="147">
        <v>0</v>
      </c>
      <c r="U6082" s="147" t="s">
        <v>3876</v>
      </c>
      <c r="V6082" s="147" t="s">
        <v>3885</v>
      </c>
    </row>
    <row r="6083" spans="16:22" x14ac:dyDescent="0.25">
      <c r="P6083" s="147" t="s">
        <v>830</v>
      </c>
      <c r="Q6083" s="147">
        <v>203</v>
      </c>
      <c r="R6083" s="147"/>
      <c r="S6083" s="147" t="s">
        <v>2264</v>
      </c>
      <c r="T6083" s="147">
        <v>0</v>
      </c>
      <c r="U6083" s="147" t="s">
        <v>2265</v>
      </c>
      <c r="V6083" s="147" t="s">
        <v>3885</v>
      </c>
    </row>
    <row r="6084" spans="16:22" x14ac:dyDescent="0.25">
      <c r="P6084" s="147" t="s">
        <v>830</v>
      </c>
      <c r="Q6084" s="147">
        <v>203</v>
      </c>
      <c r="R6084" s="147"/>
      <c r="S6084" s="147" t="s">
        <v>2266</v>
      </c>
      <c r="T6084" s="147">
        <v>0</v>
      </c>
      <c r="U6084" s="147" t="s">
        <v>2267</v>
      </c>
      <c r="V6084" s="147" t="s">
        <v>3885</v>
      </c>
    </row>
    <row r="6085" spans="16:22" x14ac:dyDescent="0.25">
      <c r="P6085" s="147" t="s">
        <v>830</v>
      </c>
      <c r="Q6085" s="147">
        <v>203</v>
      </c>
      <c r="R6085" s="147"/>
      <c r="S6085" s="147" t="s">
        <v>3879</v>
      </c>
      <c r="T6085" s="147">
        <v>0</v>
      </c>
      <c r="U6085" s="147" t="s">
        <v>3880</v>
      </c>
      <c r="V6085" s="147" t="s">
        <v>3885</v>
      </c>
    </row>
    <row r="6086" spans="16:22" x14ac:dyDescent="0.25">
      <c r="P6086" s="147" t="s">
        <v>830</v>
      </c>
      <c r="Q6086" s="147">
        <v>203</v>
      </c>
      <c r="R6086" s="147"/>
      <c r="S6086" s="147" t="s">
        <v>3642</v>
      </c>
      <c r="T6086" s="147">
        <v>0</v>
      </c>
      <c r="U6086" s="147" t="s">
        <v>3643</v>
      </c>
      <c r="V6086" s="147" t="s">
        <v>3885</v>
      </c>
    </row>
    <row r="6087" spans="16:22" x14ac:dyDescent="0.25">
      <c r="P6087" s="147" t="s">
        <v>830</v>
      </c>
      <c r="Q6087" s="147">
        <v>203</v>
      </c>
      <c r="R6087" s="147"/>
      <c r="S6087" s="147" t="s">
        <v>2270</v>
      </c>
      <c r="T6087" s="147">
        <v>0</v>
      </c>
      <c r="U6087" s="147" t="s">
        <v>2271</v>
      </c>
      <c r="V6087" s="147" t="s">
        <v>3885</v>
      </c>
    </row>
    <row r="6088" spans="16:22" x14ac:dyDescent="0.25">
      <c r="P6088" s="147" t="s">
        <v>830</v>
      </c>
      <c r="Q6088" s="147">
        <v>203</v>
      </c>
      <c r="R6088" s="147"/>
      <c r="S6088" s="147" t="s">
        <v>3312</v>
      </c>
      <c r="T6088" s="147">
        <v>0</v>
      </c>
      <c r="U6088" s="147" t="s">
        <v>3313</v>
      </c>
      <c r="V6088" s="147" t="s">
        <v>3885</v>
      </c>
    </row>
    <row r="6089" spans="16:22" x14ac:dyDescent="0.25">
      <c r="P6089" s="147" t="s">
        <v>830</v>
      </c>
      <c r="Q6089" s="147">
        <v>203</v>
      </c>
      <c r="R6089" s="147"/>
      <c r="S6089" s="147" t="s">
        <v>2812</v>
      </c>
      <c r="T6089" s="147">
        <v>0</v>
      </c>
      <c r="U6089" s="147" t="s">
        <v>2813</v>
      </c>
      <c r="V6089" s="147" t="s">
        <v>3885</v>
      </c>
    </row>
    <row r="6090" spans="16:22" x14ac:dyDescent="0.25">
      <c r="P6090" s="147" t="s">
        <v>830</v>
      </c>
      <c r="Q6090" s="147">
        <v>203</v>
      </c>
      <c r="R6090" s="147"/>
      <c r="S6090" s="147" t="s">
        <v>2555</v>
      </c>
      <c r="T6090" s="147">
        <v>0</v>
      </c>
      <c r="U6090" s="147" t="s">
        <v>2556</v>
      </c>
      <c r="V6090" s="147" t="s">
        <v>3885</v>
      </c>
    </row>
    <row r="6091" spans="16:22" x14ac:dyDescent="0.25">
      <c r="P6091" s="147" t="s">
        <v>830</v>
      </c>
      <c r="Q6091" s="147">
        <v>203</v>
      </c>
      <c r="R6091" s="147"/>
      <c r="S6091" s="147" t="s">
        <v>2278</v>
      </c>
      <c r="T6091" s="147">
        <v>0</v>
      </c>
      <c r="U6091" s="147" t="s">
        <v>2279</v>
      </c>
      <c r="V6091" s="147" t="s">
        <v>3885</v>
      </c>
    </row>
    <row r="6092" spans="16:22" x14ac:dyDescent="0.25">
      <c r="P6092" s="147" t="s">
        <v>830</v>
      </c>
      <c r="Q6092" s="147">
        <v>203</v>
      </c>
      <c r="R6092" s="147"/>
      <c r="S6092" s="147" t="s">
        <v>2280</v>
      </c>
      <c r="T6092" s="147">
        <v>0</v>
      </c>
      <c r="U6092" s="147" t="s">
        <v>2281</v>
      </c>
      <c r="V6092" s="147" t="s">
        <v>3885</v>
      </c>
    </row>
    <row r="6093" spans="16:22" x14ac:dyDescent="0.25">
      <c r="P6093" s="147" t="s">
        <v>830</v>
      </c>
      <c r="Q6093" s="147">
        <v>203</v>
      </c>
      <c r="R6093" s="147"/>
      <c r="S6093" s="147" t="s">
        <v>2284</v>
      </c>
      <c r="T6093" s="147">
        <v>0</v>
      </c>
      <c r="U6093" s="147" t="s">
        <v>2285</v>
      </c>
      <c r="V6093" s="147" t="s">
        <v>3885</v>
      </c>
    </row>
    <row r="6094" spans="16:22" x14ac:dyDescent="0.25">
      <c r="P6094" s="147" t="s">
        <v>830</v>
      </c>
      <c r="Q6094" s="147">
        <v>203</v>
      </c>
      <c r="R6094" s="147"/>
      <c r="S6094" s="147" t="s">
        <v>2557</v>
      </c>
      <c r="T6094" s="147">
        <v>0</v>
      </c>
      <c r="U6094" s="147" t="s">
        <v>2558</v>
      </c>
      <c r="V6094" s="147" t="s">
        <v>3885</v>
      </c>
    </row>
    <row r="6095" spans="16:22" x14ac:dyDescent="0.25">
      <c r="P6095" s="147" t="s">
        <v>830</v>
      </c>
      <c r="Q6095" s="147">
        <v>203</v>
      </c>
      <c r="R6095" s="147"/>
      <c r="S6095" s="147" t="s">
        <v>2286</v>
      </c>
      <c r="T6095" s="147">
        <v>0</v>
      </c>
      <c r="U6095" s="147" t="s">
        <v>2287</v>
      </c>
      <c r="V6095" s="147" t="s">
        <v>3885</v>
      </c>
    </row>
    <row r="6096" spans="16:22" x14ac:dyDescent="0.25">
      <c r="P6096" s="147" t="s">
        <v>830</v>
      </c>
      <c r="Q6096" s="147">
        <v>203</v>
      </c>
      <c r="R6096" s="147"/>
      <c r="S6096" s="147" t="s">
        <v>3440</v>
      </c>
      <c r="T6096" s="147">
        <v>0</v>
      </c>
      <c r="U6096" s="147" t="s">
        <v>3441</v>
      </c>
      <c r="V6096" s="147" t="s">
        <v>3885</v>
      </c>
    </row>
    <row r="6097" spans="16:22" x14ac:dyDescent="0.25">
      <c r="P6097" s="147" t="s">
        <v>830</v>
      </c>
      <c r="Q6097" s="147">
        <v>203</v>
      </c>
      <c r="R6097" s="147"/>
      <c r="S6097" s="147" t="s">
        <v>3316</v>
      </c>
      <c r="T6097" s="147">
        <v>0</v>
      </c>
      <c r="U6097" s="147" t="s">
        <v>3317</v>
      </c>
      <c r="V6097" s="147" t="s">
        <v>3885</v>
      </c>
    </row>
    <row r="6098" spans="16:22" x14ac:dyDescent="0.25">
      <c r="P6098" s="147" t="s">
        <v>830</v>
      </c>
      <c r="Q6098" s="147">
        <v>203</v>
      </c>
      <c r="R6098" s="147"/>
      <c r="S6098" s="147" t="s">
        <v>3644</v>
      </c>
      <c r="T6098" s="147">
        <v>0</v>
      </c>
      <c r="U6098" s="147" t="s">
        <v>3645</v>
      </c>
      <c r="V6098" s="147" t="s">
        <v>3885</v>
      </c>
    </row>
    <row r="6099" spans="16:22" x14ac:dyDescent="0.25">
      <c r="P6099" s="147" t="s">
        <v>830</v>
      </c>
      <c r="Q6099" s="147">
        <v>203</v>
      </c>
      <c r="R6099" s="147"/>
      <c r="S6099" s="147" t="s">
        <v>2292</v>
      </c>
      <c r="T6099" s="147">
        <v>0</v>
      </c>
      <c r="U6099" s="147" t="s">
        <v>2293</v>
      </c>
      <c r="V6099" s="147" t="s">
        <v>3885</v>
      </c>
    </row>
    <row r="6100" spans="16:22" x14ac:dyDescent="0.25">
      <c r="P6100" s="147" t="s">
        <v>830</v>
      </c>
      <c r="Q6100" s="147">
        <v>203</v>
      </c>
      <c r="R6100" s="147"/>
      <c r="S6100" s="147" t="s">
        <v>2294</v>
      </c>
      <c r="T6100" s="147">
        <v>0</v>
      </c>
      <c r="U6100" s="147" t="s">
        <v>2295</v>
      </c>
      <c r="V6100" s="147" t="s">
        <v>3885</v>
      </c>
    </row>
    <row r="6101" spans="16:22" x14ac:dyDescent="0.25">
      <c r="P6101" s="147" t="s">
        <v>830</v>
      </c>
      <c r="Q6101" s="147">
        <v>203</v>
      </c>
      <c r="R6101" s="147"/>
      <c r="S6101" s="147" t="s">
        <v>3883</v>
      </c>
      <c r="T6101" s="147">
        <v>0</v>
      </c>
      <c r="U6101" s="147" t="s">
        <v>3884</v>
      </c>
      <c r="V6101" s="147" t="s">
        <v>3885</v>
      </c>
    </row>
    <row r="6102" spans="16:22" x14ac:dyDescent="0.25">
      <c r="P6102" s="147" t="s">
        <v>830</v>
      </c>
      <c r="Q6102" s="147">
        <v>204</v>
      </c>
      <c r="R6102" s="147"/>
      <c r="S6102" s="147" t="s">
        <v>2815</v>
      </c>
      <c r="T6102" s="147">
        <v>0</v>
      </c>
      <c r="U6102" s="147" t="s">
        <v>2816</v>
      </c>
      <c r="V6102" s="147" t="s">
        <v>3958</v>
      </c>
    </row>
    <row r="6103" spans="16:22" x14ac:dyDescent="0.25">
      <c r="P6103" s="147" t="s">
        <v>830</v>
      </c>
      <c r="Q6103" s="147">
        <v>204</v>
      </c>
      <c r="R6103" s="147"/>
      <c r="S6103" s="147" t="s">
        <v>3647</v>
      </c>
      <c r="T6103" s="147">
        <v>0</v>
      </c>
      <c r="U6103" s="147" t="s">
        <v>3648</v>
      </c>
      <c r="V6103" s="147" t="s">
        <v>3958</v>
      </c>
    </row>
    <row r="6104" spans="16:22" x14ac:dyDescent="0.25">
      <c r="P6104" s="147" t="s">
        <v>830</v>
      </c>
      <c r="Q6104" s="147">
        <v>204</v>
      </c>
      <c r="R6104" s="147"/>
      <c r="S6104" s="147" t="s">
        <v>3649</v>
      </c>
      <c r="T6104" s="147">
        <v>0</v>
      </c>
      <c r="U6104" s="147" t="s">
        <v>3650</v>
      </c>
      <c r="V6104" s="147" t="s">
        <v>3958</v>
      </c>
    </row>
    <row r="6105" spans="16:22" x14ac:dyDescent="0.25">
      <c r="P6105" s="147" t="s">
        <v>830</v>
      </c>
      <c r="Q6105" s="147">
        <v>204</v>
      </c>
      <c r="R6105" s="147"/>
      <c r="S6105" s="147" t="s">
        <v>3651</v>
      </c>
      <c r="T6105" s="147">
        <v>0</v>
      </c>
      <c r="U6105" s="147" t="s">
        <v>3652</v>
      </c>
      <c r="V6105" s="147" t="s">
        <v>3958</v>
      </c>
    </row>
    <row r="6106" spans="16:22" x14ac:dyDescent="0.25">
      <c r="P6106" s="147" t="s">
        <v>830</v>
      </c>
      <c r="Q6106" s="147">
        <v>204</v>
      </c>
      <c r="R6106" s="147"/>
      <c r="S6106" s="147" t="s">
        <v>965</v>
      </c>
      <c r="T6106" s="147">
        <v>0</v>
      </c>
      <c r="U6106" s="147" t="s">
        <v>966</v>
      </c>
      <c r="V6106" s="147" t="s">
        <v>3958</v>
      </c>
    </row>
    <row r="6107" spans="16:22" x14ac:dyDescent="0.25">
      <c r="P6107" s="147" t="s">
        <v>830</v>
      </c>
      <c r="Q6107" s="147">
        <v>204</v>
      </c>
      <c r="R6107" s="147"/>
      <c r="S6107" s="147" t="s">
        <v>3653</v>
      </c>
      <c r="T6107" s="147">
        <v>0</v>
      </c>
      <c r="U6107" s="147" t="s">
        <v>3654</v>
      </c>
      <c r="V6107" s="147" t="s">
        <v>3958</v>
      </c>
    </row>
    <row r="6108" spans="16:22" x14ac:dyDescent="0.25">
      <c r="P6108" s="147" t="s">
        <v>830</v>
      </c>
      <c r="Q6108" s="147">
        <v>204</v>
      </c>
      <c r="R6108" s="147"/>
      <c r="S6108" s="147" t="s">
        <v>976</v>
      </c>
      <c r="T6108" s="147">
        <v>0</v>
      </c>
      <c r="U6108" s="147" t="s">
        <v>977</v>
      </c>
      <c r="V6108" s="147" t="s">
        <v>3958</v>
      </c>
    </row>
    <row r="6109" spans="16:22" x14ac:dyDescent="0.25">
      <c r="P6109" s="147" t="s">
        <v>830</v>
      </c>
      <c r="Q6109" s="147">
        <v>204</v>
      </c>
      <c r="R6109" s="147"/>
      <c r="S6109" s="147" t="s">
        <v>978</v>
      </c>
      <c r="T6109" s="147">
        <v>0</v>
      </c>
      <c r="U6109" s="147" t="s">
        <v>979</v>
      </c>
      <c r="V6109" s="147" t="s">
        <v>3958</v>
      </c>
    </row>
    <row r="6110" spans="16:22" x14ac:dyDescent="0.25">
      <c r="P6110" s="147" t="s">
        <v>830</v>
      </c>
      <c r="Q6110" s="147">
        <v>204</v>
      </c>
      <c r="R6110" s="147"/>
      <c r="S6110" s="147" t="s">
        <v>980</v>
      </c>
      <c r="T6110" s="147">
        <v>0</v>
      </c>
      <c r="U6110" s="147" t="s">
        <v>981</v>
      </c>
      <c r="V6110" s="147" t="s">
        <v>3958</v>
      </c>
    </row>
    <row r="6111" spans="16:22" x14ac:dyDescent="0.25">
      <c r="P6111" s="147" t="s">
        <v>830</v>
      </c>
      <c r="Q6111" s="147">
        <v>204</v>
      </c>
      <c r="R6111" s="147"/>
      <c r="S6111" s="147" t="s">
        <v>982</v>
      </c>
      <c r="T6111" s="147">
        <v>0</v>
      </c>
      <c r="U6111" s="147" t="s">
        <v>983</v>
      </c>
      <c r="V6111" s="147" t="s">
        <v>3958</v>
      </c>
    </row>
    <row r="6112" spans="16:22" x14ac:dyDescent="0.25">
      <c r="P6112" s="147" t="s">
        <v>830</v>
      </c>
      <c r="Q6112" s="147">
        <v>204</v>
      </c>
      <c r="R6112" s="147"/>
      <c r="S6112" s="147" t="s">
        <v>984</v>
      </c>
      <c r="T6112" s="147">
        <v>0</v>
      </c>
      <c r="U6112" s="147" t="s">
        <v>985</v>
      </c>
      <c r="V6112" s="147" t="s">
        <v>3958</v>
      </c>
    </row>
    <row r="6113" spans="16:22" x14ac:dyDescent="0.25">
      <c r="P6113" s="147" t="s">
        <v>830</v>
      </c>
      <c r="Q6113" s="147">
        <v>204</v>
      </c>
      <c r="R6113" s="147"/>
      <c r="S6113" s="147" t="s">
        <v>3056</v>
      </c>
      <c r="T6113" s="147">
        <v>0</v>
      </c>
      <c r="U6113" s="147" t="s">
        <v>3057</v>
      </c>
      <c r="V6113" s="147" t="s">
        <v>3958</v>
      </c>
    </row>
    <row r="6114" spans="16:22" x14ac:dyDescent="0.25">
      <c r="P6114" s="147" t="s">
        <v>830</v>
      </c>
      <c r="Q6114" s="147">
        <v>204</v>
      </c>
      <c r="R6114" s="147"/>
      <c r="S6114" s="147" t="s">
        <v>3058</v>
      </c>
      <c r="T6114" s="147">
        <v>0</v>
      </c>
      <c r="U6114" s="147" t="s">
        <v>3059</v>
      </c>
      <c r="V6114" s="147" t="s">
        <v>3958</v>
      </c>
    </row>
    <row r="6115" spans="16:22" x14ac:dyDescent="0.25">
      <c r="P6115" s="147" t="s">
        <v>830</v>
      </c>
      <c r="Q6115" s="147">
        <v>204</v>
      </c>
      <c r="R6115" s="147"/>
      <c r="S6115" s="147" t="s">
        <v>3060</v>
      </c>
      <c r="T6115" s="147">
        <v>0</v>
      </c>
      <c r="U6115" s="147" t="s">
        <v>3061</v>
      </c>
      <c r="V6115" s="147" t="s">
        <v>3958</v>
      </c>
    </row>
    <row r="6116" spans="16:22" x14ac:dyDescent="0.25">
      <c r="P6116" s="147" t="s">
        <v>830</v>
      </c>
      <c r="Q6116" s="147">
        <v>204</v>
      </c>
      <c r="R6116" s="147"/>
      <c r="S6116" s="147" t="s">
        <v>3062</v>
      </c>
      <c r="T6116" s="147">
        <v>0</v>
      </c>
      <c r="U6116" s="147" t="s">
        <v>3063</v>
      </c>
      <c r="V6116" s="147" t="s">
        <v>3958</v>
      </c>
    </row>
    <row r="6117" spans="16:22" x14ac:dyDescent="0.25">
      <c r="P6117" s="147" t="s">
        <v>830</v>
      </c>
      <c r="Q6117" s="147">
        <v>204</v>
      </c>
      <c r="R6117" s="147"/>
      <c r="S6117" s="147" t="s">
        <v>3064</v>
      </c>
      <c r="T6117" s="147">
        <v>0</v>
      </c>
      <c r="U6117" s="147" t="s">
        <v>3065</v>
      </c>
      <c r="V6117" s="147" t="s">
        <v>3958</v>
      </c>
    </row>
    <row r="6118" spans="16:22" x14ac:dyDescent="0.25">
      <c r="P6118" s="147" t="s">
        <v>830</v>
      </c>
      <c r="Q6118" s="147">
        <v>204</v>
      </c>
      <c r="R6118" s="147"/>
      <c r="S6118" s="147" t="s">
        <v>994</v>
      </c>
      <c r="T6118" s="147">
        <v>0</v>
      </c>
      <c r="U6118" s="147" t="s">
        <v>995</v>
      </c>
      <c r="V6118" s="147" t="s">
        <v>3958</v>
      </c>
    </row>
    <row r="6119" spans="16:22" x14ac:dyDescent="0.25">
      <c r="P6119" s="147" t="s">
        <v>830</v>
      </c>
      <c r="Q6119" s="147">
        <v>204</v>
      </c>
      <c r="R6119" s="147"/>
      <c r="S6119" s="147" t="s">
        <v>996</v>
      </c>
      <c r="T6119" s="147">
        <v>0</v>
      </c>
      <c r="U6119" s="147" t="s">
        <v>997</v>
      </c>
      <c r="V6119" s="147" t="s">
        <v>3958</v>
      </c>
    </row>
    <row r="6120" spans="16:22" x14ac:dyDescent="0.25">
      <c r="P6120" s="147" t="s">
        <v>830</v>
      </c>
      <c r="Q6120" s="147">
        <v>204</v>
      </c>
      <c r="R6120" s="147"/>
      <c r="S6120" s="147" t="s">
        <v>2562</v>
      </c>
      <c r="T6120" s="147">
        <v>0</v>
      </c>
      <c r="U6120" s="147" t="s">
        <v>2563</v>
      </c>
      <c r="V6120" s="147" t="s">
        <v>3958</v>
      </c>
    </row>
    <row r="6121" spans="16:22" x14ac:dyDescent="0.25">
      <c r="P6121" s="147" t="s">
        <v>830</v>
      </c>
      <c r="Q6121" s="147">
        <v>204</v>
      </c>
      <c r="R6121" s="147"/>
      <c r="S6121" s="147" t="s">
        <v>998</v>
      </c>
      <c r="T6121" s="147">
        <v>0</v>
      </c>
      <c r="U6121" s="147" t="s">
        <v>999</v>
      </c>
      <c r="V6121" s="147" t="s">
        <v>3958</v>
      </c>
    </row>
    <row r="6122" spans="16:22" x14ac:dyDescent="0.25">
      <c r="P6122" s="147" t="s">
        <v>830</v>
      </c>
      <c r="Q6122" s="147">
        <v>204</v>
      </c>
      <c r="R6122" s="147"/>
      <c r="S6122" s="147" t="s">
        <v>1000</v>
      </c>
      <c r="T6122" s="147">
        <v>0</v>
      </c>
      <c r="U6122" s="147" t="s">
        <v>1001</v>
      </c>
      <c r="V6122" s="147" t="s">
        <v>3958</v>
      </c>
    </row>
    <row r="6123" spans="16:22" x14ac:dyDescent="0.25">
      <c r="P6123" s="147" t="s">
        <v>830</v>
      </c>
      <c r="Q6123" s="147">
        <v>204</v>
      </c>
      <c r="R6123" s="147"/>
      <c r="S6123" s="147" t="s">
        <v>1002</v>
      </c>
      <c r="T6123" s="147">
        <v>0</v>
      </c>
      <c r="U6123" s="147" t="s">
        <v>1003</v>
      </c>
      <c r="V6123" s="147" t="s">
        <v>3958</v>
      </c>
    </row>
    <row r="6124" spans="16:22" x14ac:dyDescent="0.25">
      <c r="P6124" s="147" t="s">
        <v>830</v>
      </c>
      <c r="Q6124" s="147">
        <v>204</v>
      </c>
      <c r="R6124" s="147"/>
      <c r="S6124" s="147" t="s">
        <v>3328</v>
      </c>
      <c r="T6124" s="147">
        <v>0</v>
      </c>
      <c r="U6124" s="147" t="s">
        <v>3329</v>
      </c>
      <c r="V6124" s="147" t="s">
        <v>3958</v>
      </c>
    </row>
    <row r="6125" spans="16:22" x14ac:dyDescent="0.25">
      <c r="P6125" s="147" t="s">
        <v>830</v>
      </c>
      <c r="Q6125" s="147">
        <v>204</v>
      </c>
      <c r="R6125" s="147"/>
      <c r="S6125" s="147" t="s">
        <v>3330</v>
      </c>
      <c r="T6125" s="147">
        <v>0</v>
      </c>
      <c r="U6125" s="147" t="s">
        <v>3331</v>
      </c>
      <c r="V6125" s="147" t="s">
        <v>3958</v>
      </c>
    </row>
    <row r="6126" spans="16:22" x14ac:dyDescent="0.25">
      <c r="P6126" s="147" t="s">
        <v>830</v>
      </c>
      <c r="Q6126" s="147">
        <v>204</v>
      </c>
      <c r="R6126" s="147"/>
      <c r="S6126" s="147" t="s">
        <v>3332</v>
      </c>
      <c r="T6126" s="147">
        <v>0</v>
      </c>
      <c r="U6126" s="147" t="s">
        <v>3333</v>
      </c>
      <c r="V6126" s="147" t="s">
        <v>3958</v>
      </c>
    </row>
    <row r="6127" spans="16:22" x14ac:dyDescent="0.25">
      <c r="P6127" s="147" t="s">
        <v>830</v>
      </c>
      <c r="Q6127" s="147">
        <v>204</v>
      </c>
      <c r="R6127" s="147"/>
      <c r="S6127" s="147" t="s">
        <v>3334</v>
      </c>
      <c r="T6127" s="147">
        <v>0</v>
      </c>
      <c r="U6127" s="147" t="s">
        <v>3335</v>
      </c>
      <c r="V6127" s="147" t="s">
        <v>3958</v>
      </c>
    </row>
    <row r="6128" spans="16:22" x14ac:dyDescent="0.25">
      <c r="P6128" s="147" t="s">
        <v>830</v>
      </c>
      <c r="Q6128" s="147">
        <v>204</v>
      </c>
      <c r="R6128" s="147"/>
      <c r="S6128" s="147" t="s">
        <v>1010</v>
      </c>
      <c r="T6128" s="147">
        <v>0</v>
      </c>
      <c r="U6128" s="147" t="s">
        <v>1011</v>
      </c>
      <c r="V6128" s="147" t="s">
        <v>3958</v>
      </c>
    </row>
    <row r="6129" spans="16:22" x14ac:dyDescent="0.25">
      <c r="P6129" s="147" t="s">
        <v>830</v>
      </c>
      <c r="Q6129" s="147">
        <v>204</v>
      </c>
      <c r="R6129" s="147"/>
      <c r="S6129" s="147" t="s">
        <v>1012</v>
      </c>
      <c r="T6129" s="147">
        <v>0</v>
      </c>
      <c r="U6129" s="147" t="s">
        <v>1013</v>
      </c>
      <c r="V6129" s="147" t="s">
        <v>3958</v>
      </c>
    </row>
    <row r="6130" spans="16:22" x14ac:dyDescent="0.25">
      <c r="P6130" s="147" t="s">
        <v>830</v>
      </c>
      <c r="Q6130" s="147">
        <v>204</v>
      </c>
      <c r="R6130" s="147"/>
      <c r="S6130" s="147" t="s">
        <v>1014</v>
      </c>
      <c r="T6130" s="147">
        <v>0</v>
      </c>
      <c r="U6130" s="147" t="s">
        <v>1015</v>
      </c>
      <c r="V6130" s="147" t="s">
        <v>3958</v>
      </c>
    </row>
    <row r="6131" spans="16:22" x14ac:dyDescent="0.25">
      <c r="P6131" s="147" t="s">
        <v>830</v>
      </c>
      <c r="Q6131" s="147">
        <v>204</v>
      </c>
      <c r="R6131" s="147"/>
      <c r="S6131" s="147" t="s">
        <v>1016</v>
      </c>
      <c r="T6131" s="147">
        <v>0</v>
      </c>
      <c r="U6131" s="147" t="s">
        <v>1017</v>
      </c>
      <c r="V6131" s="147" t="s">
        <v>3958</v>
      </c>
    </row>
    <row r="6132" spans="16:22" x14ac:dyDescent="0.25">
      <c r="P6132" s="147" t="s">
        <v>830</v>
      </c>
      <c r="Q6132" s="147">
        <v>204</v>
      </c>
      <c r="R6132" s="147"/>
      <c r="S6132" s="147" t="s">
        <v>1018</v>
      </c>
      <c r="T6132" s="147">
        <v>0</v>
      </c>
      <c r="U6132" s="147" t="s">
        <v>1019</v>
      </c>
      <c r="V6132" s="147" t="s">
        <v>3958</v>
      </c>
    </row>
    <row r="6133" spans="16:22" x14ac:dyDescent="0.25">
      <c r="P6133" s="147" t="s">
        <v>830</v>
      </c>
      <c r="Q6133" s="147">
        <v>204</v>
      </c>
      <c r="R6133" s="147"/>
      <c r="S6133" s="147" t="s">
        <v>1020</v>
      </c>
      <c r="T6133" s="147">
        <v>0</v>
      </c>
      <c r="U6133" s="147" t="s">
        <v>1021</v>
      </c>
      <c r="V6133" s="147" t="s">
        <v>3958</v>
      </c>
    </row>
    <row r="6134" spans="16:22" x14ac:dyDescent="0.25">
      <c r="P6134" s="147" t="s">
        <v>830</v>
      </c>
      <c r="Q6134" s="147">
        <v>204</v>
      </c>
      <c r="R6134" s="147"/>
      <c r="S6134" s="147" t="s">
        <v>1022</v>
      </c>
      <c r="T6134" s="147">
        <v>0</v>
      </c>
      <c r="U6134" s="147" t="s">
        <v>1023</v>
      </c>
      <c r="V6134" s="147" t="s">
        <v>3958</v>
      </c>
    </row>
    <row r="6135" spans="16:22" x14ac:dyDescent="0.25">
      <c r="P6135" s="147" t="s">
        <v>830</v>
      </c>
      <c r="Q6135" s="147">
        <v>204</v>
      </c>
      <c r="R6135" s="147"/>
      <c r="S6135" s="147" t="s">
        <v>1024</v>
      </c>
      <c r="T6135" s="147">
        <v>0</v>
      </c>
      <c r="U6135" s="147" t="s">
        <v>1025</v>
      </c>
      <c r="V6135" s="147" t="s">
        <v>3958</v>
      </c>
    </row>
    <row r="6136" spans="16:22" x14ac:dyDescent="0.25">
      <c r="P6136" s="147" t="s">
        <v>830</v>
      </c>
      <c r="Q6136" s="147">
        <v>204</v>
      </c>
      <c r="R6136" s="147"/>
      <c r="S6136" s="147" t="s">
        <v>1026</v>
      </c>
      <c r="T6136" s="147">
        <v>0</v>
      </c>
      <c r="U6136" s="147" t="s">
        <v>1027</v>
      </c>
      <c r="V6136" s="147" t="s">
        <v>3958</v>
      </c>
    </row>
    <row r="6137" spans="16:22" x14ac:dyDescent="0.25">
      <c r="P6137" s="147" t="s">
        <v>830</v>
      </c>
      <c r="Q6137" s="147">
        <v>204</v>
      </c>
      <c r="R6137" s="147"/>
      <c r="S6137" s="147" t="s">
        <v>1028</v>
      </c>
      <c r="T6137" s="147">
        <v>0</v>
      </c>
      <c r="U6137" s="147" t="s">
        <v>1029</v>
      </c>
      <c r="V6137" s="147" t="s">
        <v>3958</v>
      </c>
    </row>
    <row r="6138" spans="16:22" x14ac:dyDescent="0.25">
      <c r="P6138" s="147" t="s">
        <v>830</v>
      </c>
      <c r="Q6138" s="147">
        <v>204</v>
      </c>
      <c r="R6138" s="147"/>
      <c r="S6138" s="147" t="s">
        <v>1030</v>
      </c>
      <c r="T6138" s="147">
        <v>0</v>
      </c>
      <c r="U6138" s="147" t="s">
        <v>1031</v>
      </c>
      <c r="V6138" s="147" t="s">
        <v>3958</v>
      </c>
    </row>
    <row r="6139" spans="16:22" x14ac:dyDescent="0.25">
      <c r="P6139" s="147" t="s">
        <v>830</v>
      </c>
      <c r="Q6139" s="147">
        <v>204</v>
      </c>
      <c r="R6139" s="147"/>
      <c r="S6139" s="147" t="s">
        <v>1040</v>
      </c>
      <c r="T6139" s="147">
        <v>0</v>
      </c>
      <c r="U6139" s="147" t="s">
        <v>1041</v>
      </c>
      <c r="V6139" s="147" t="s">
        <v>3958</v>
      </c>
    </row>
    <row r="6140" spans="16:22" x14ac:dyDescent="0.25">
      <c r="P6140" s="147" t="s">
        <v>830</v>
      </c>
      <c r="Q6140" s="147">
        <v>204</v>
      </c>
      <c r="R6140" s="147"/>
      <c r="S6140" s="147" t="s">
        <v>1044</v>
      </c>
      <c r="T6140" s="147">
        <v>0</v>
      </c>
      <c r="U6140" s="147" t="s">
        <v>1045</v>
      </c>
      <c r="V6140" s="147" t="s">
        <v>3958</v>
      </c>
    </row>
    <row r="6141" spans="16:22" x14ac:dyDescent="0.25">
      <c r="P6141" s="147" t="s">
        <v>830</v>
      </c>
      <c r="Q6141" s="147">
        <v>204</v>
      </c>
      <c r="R6141" s="147"/>
      <c r="S6141" s="147" t="s">
        <v>1046</v>
      </c>
      <c r="T6141" s="147">
        <v>0</v>
      </c>
      <c r="U6141" s="147" t="s">
        <v>1047</v>
      </c>
      <c r="V6141" s="147" t="s">
        <v>3958</v>
      </c>
    </row>
    <row r="6142" spans="16:22" x14ac:dyDescent="0.25">
      <c r="P6142" s="147" t="s">
        <v>830</v>
      </c>
      <c r="Q6142" s="147">
        <v>204</v>
      </c>
      <c r="R6142" s="147"/>
      <c r="S6142" s="147" t="s">
        <v>1050</v>
      </c>
      <c r="T6142" s="147">
        <v>0</v>
      </c>
      <c r="U6142" s="147" t="s">
        <v>1051</v>
      </c>
      <c r="V6142" s="147" t="s">
        <v>3958</v>
      </c>
    </row>
    <row r="6143" spans="16:22" x14ac:dyDescent="0.25">
      <c r="P6143" s="147" t="s">
        <v>830</v>
      </c>
      <c r="Q6143" s="147">
        <v>204</v>
      </c>
      <c r="R6143" s="147"/>
      <c r="S6143" s="147" t="s">
        <v>1060</v>
      </c>
      <c r="T6143" s="147">
        <v>0</v>
      </c>
      <c r="U6143" s="147" t="s">
        <v>1061</v>
      </c>
      <c r="V6143" s="147" t="s">
        <v>3958</v>
      </c>
    </row>
    <row r="6144" spans="16:22" x14ac:dyDescent="0.25">
      <c r="P6144" s="147" t="s">
        <v>830</v>
      </c>
      <c r="Q6144" s="147">
        <v>204</v>
      </c>
      <c r="R6144" s="147"/>
      <c r="S6144" s="147" t="s">
        <v>1062</v>
      </c>
      <c r="T6144" s="147">
        <v>0</v>
      </c>
      <c r="U6144" s="147" t="s">
        <v>1063</v>
      </c>
      <c r="V6144" s="147" t="s">
        <v>3958</v>
      </c>
    </row>
    <row r="6145" spans="16:22" x14ac:dyDescent="0.25">
      <c r="P6145" s="147" t="s">
        <v>830</v>
      </c>
      <c r="Q6145" s="147">
        <v>204</v>
      </c>
      <c r="R6145" s="147"/>
      <c r="S6145" s="147" t="s">
        <v>1064</v>
      </c>
      <c r="T6145" s="147">
        <v>0</v>
      </c>
      <c r="U6145" s="147" t="s">
        <v>1065</v>
      </c>
      <c r="V6145" s="147" t="s">
        <v>3958</v>
      </c>
    </row>
    <row r="6146" spans="16:22" x14ac:dyDescent="0.25">
      <c r="P6146" s="147" t="s">
        <v>830</v>
      </c>
      <c r="Q6146" s="147">
        <v>204</v>
      </c>
      <c r="R6146" s="147"/>
      <c r="S6146" s="147" t="s">
        <v>1066</v>
      </c>
      <c r="T6146" s="147">
        <v>0</v>
      </c>
      <c r="U6146" s="147" t="s">
        <v>1067</v>
      </c>
      <c r="V6146" s="147" t="s">
        <v>3958</v>
      </c>
    </row>
    <row r="6147" spans="16:22" x14ac:dyDescent="0.25">
      <c r="P6147" s="147" t="s">
        <v>830</v>
      </c>
      <c r="Q6147" s="147">
        <v>204</v>
      </c>
      <c r="R6147" s="147"/>
      <c r="S6147" s="147" t="s">
        <v>1068</v>
      </c>
      <c r="T6147" s="147">
        <v>0</v>
      </c>
      <c r="U6147" s="147" t="s">
        <v>1069</v>
      </c>
      <c r="V6147" s="147" t="s">
        <v>3958</v>
      </c>
    </row>
    <row r="6148" spans="16:22" x14ac:dyDescent="0.25">
      <c r="P6148" s="147" t="s">
        <v>830</v>
      </c>
      <c r="Q6148" s="147">
        <v>204</v>
      </c>
      <c r="R6148" s="147"/>
      <c r="S6148" s="147" t="s">
        <v>1070</v>
      </c>
      <c r="T6148" s="147">
        <v>0</v>
      </c>
      <c r="U6148" s="147" t="s">
        <v>1071</v>
      </c>
      <c r="V6148" s="147" t="s">
        <v>3958</v>
      </c>
    </row>
    <row r="6149" spans="16:22" x14ac:dyDescent="0.25">
      <c r="P6149" s="147" t="s">
        <v>830</v>
      </c>
      <c r="Q6149" s="147">
        <v>204</v>
      </c>
      <c r="R6149" s="147"/>
      <c r="S6149" s="147" t="s">
        <v>1072</v>
      </c>
      <c r="T6149" s="147">
        <v>0</v>
      </c>
      <c r="U6149" s="147" t="s">
        <v>1073</v>
      </c>
      <c r="V6149" s="147" t="s">
        <v>3958</v>
      </c>
    </row>
    <row r="6150" spans="16:22" x14ac:dyDescent="0.25">
      <c r="P6150" s="147" t="s">
        <v>830</v>
      </c>
      <c r="Q6150" s="147">
        <v>204</v>
      </c>
      <c r="R6150" s="147"/>
      <c r="S6150" s="147" t="s">
        <v>1074</v>
      </c>
      <c r="T6150" s="147">
        <v>0</v>
      </c>
      <c r="U6150" s="147" t="s">
        <v>1075</v>
      </c>
      <c r="V6150" s="147" t="s">
        <v>3958</v>
      </c>
    </row>
    <row r="6151" spans="16:22" x14ac:dyDescent="0.25">
      <c r="P6151" s="147" t="s">
        <v>830</v>
      </c>
      <c r="Q6151" s="147">
        <v>204</v>
      </c>
      <c r="R6151" s="147"/>
      <c r="S6151" s="147" t="s">
        <v>1076</v>
      </c>
      <c r="T6151" s="147">
        <v>0</v>
      </c>
      <c r="U6151" s="147" t="s">
        <v>1077</v>
      </c>
      <c r="V6151" s="147" t="s">
        <v>3958</v>
      </c>
    </row>
    <row r="6152" spans="16:22" x14ac:dyDescent="0.25">
      <c r="P6152" s="147" t="s">
        <v>830</v>
      </c>
      <c r="Q6152" s="147">
        <v>204</v>
      </c>
      <c r="R6152" s="147"/>
      <c r="S6152" s="147" t="s">
        <v>1078</v>
      </c>
      <c r="T6152" s="147">
        <v>0</v>
      </c>
      <c r="U6152" s="147" t="s">
        <v>1079</v>
      </c>
      <c r="V6152" s="147" t="s">
        <v>3958</v>
      </c>
    </row>
    <row r="6153" spans="16:22" x14ac:dyDescent="0.25">
      <c r="P6153" s="147" t="s">
        <v>830</v>
      </c>
      <c r="Q6153" s="147">
        <v>204</v>
      </c>
      <c r="R6153" s="147"/>
      <c r="S6153" s="147" t="s">
        <v>1080</v>
      </c>
      <c r="T6153" s="147">
        <v>0</v>
      </c>
      <c r="U6153" s="147" t="s">
        <v>1081</v>
      </c>
      <c r="V6153" s="147" t="s">
        <v>3958</v>
      </c>
    </row>
    <row r="6154" spans="16:22" x14ac:dyDescent="0.25">
      <c r="P6154" s="147" t="s">
        <v>830</v>
      </c>
      <c r="Q6154" s="147">
        <v>204</v>
      </c>
      <c r="R6154" s="147"/>
      <c r="S6154" s="147" t="s">
        <v>1086</v>
      </c>
      <c r="T6154" s="147">
        <v>0</v>
      </c>
      <c r="U6154" s="147" t="s">
        <v>1087</v>
      </c>
      <c r="V6154" s="147" t="s">
        <v>3958</v>
      </c>
    </row>
    <row r="6155" spans="16:22" x14ac:dyDescent="0.25">
      <c r="P6155" s="147" t="s">
        <v>830</v>
      </c>
      <c r="Q6155" s="147">
        <v>204</v>
      </c>
      <c r="R6155" s="147"/>
      <c r="S6155" s="147" t="s">
        <v>1088</v>
      </c>
      <c r="T6155" s="147">
        <v>0</v>
      </c>
      <c r="U6155" s="147" t="s">
        <v>1089</v>
      </c>
      <c r="V6155" s="147" t="s">
        <v>3958</v>
      </c>
    </row>
    <row r="6156" spans="16:22" x14ac:dyDescent="0.25">
      <c r="P6156" s="147" t="s">
        <v>830</v>
      </c>
      <c r="Q6156" s="147">
        <v>204</v>
      </c>
      <c r="R6156" s="147"/>
      <c r="S6156" s="147" t="s">
        <v>1090</v>
      </c>
      <c r="T6156" s="147">
        <v>0</v>
      </c>
      <c r="U6156" s="147" t="s">
        <v>1091</v>
      </c>
      <c r="V6156" s="147" t="s">
        <v>3958</v>
      </c>
    </row>
    <row r="6157" spans="16:22" x14ac:dyDescent="0.25">
      <c r="P6157" s="147" t="s">
        <v>830</v>
      </c>
      <c r="Q6157" s="147">
        <v>204</v>
      </c>
      <c r="R6157" s="147"/>
      <c r="S6157" s="147" t="s">
        <v>1106</v>
      </c>
      <c r="T6157" s="147">
        <v>0</v>
      </c>
      <c r="U6157" s="147" t="s">
        <v>1107</v>
      </c>
      <c r="V6157" s="147" t="s">
        <v>3958</v>
      </c>
    </row>
    <row r="6158" spans="16:22" x14ac:dyDescent="0.25">
      <c r="P6158" s="147" t="s">
        <v>830</v>
      </c>
      <c r="Q6158" s="147">
        <v>204</v>
      </c>
      <c r="R6158" s="147"/>
      <c r="S6158" s="147" t="s">
        <v>3336</v>
      </c>
      <c r="T6158" s="147">
        <v>0</v>
      </c>
      <c r="U6158" s="147" t="s">
        <v>3337</v>
      </c>
      <c r="V6158" s="147" t="s">
        <v>3958</v>
      </c>
    </row>
    <row r="6159" spans="16:22" x14ac:dyDescent="0.25">
      <c r="P6159" s="147" t="s">
        <v>830</v>
      </c>
      <c r="Q6159" s="147">
        <v>204</v>
      </c>
      <c r="R6159" s="147"/>
      <c r="S6159" s="147" t="s">
        <v>2305</v>
      </c>
      <c r="T6159" s="147">
        <v>0</v>
      </c>
      <c r="U6159" s="147" t="s">
        <v>2306</v>
      </c>
      <c r="V6159" s="147" t="s">
        <v>3958</v>
      </c>
    </row>
    <row r="6160" spans="16:22" x14ac:dyDescent="0.25">
      <c r="P6160" s="147" t="s">
        <v>830</v>
      </c>
      <c r="Q6160" s="147">
        <v>204</v>
      </c>
      <c r="R6160" s="147"/>
      <c r="S6160" s="147" t="s">
        <v>2307</v>
      </c>
      <c r="T6160" s="147">
        <v>0</v>
      </c>
      <c r="U6160" s="147" t="s">
        <v>2308</v>
      </c>
      <c r="V6160" s="147" t="s">
        <v>3958</v>
      </c>
    </row>
    <row r="6161" spans="16:22" x14ac:dyDescent="0.25">
      <c r="P6161" s="147" t="s">
        <v>830</v>
      </c>
      <c r="Q6161" s="147">
        <v>204</v>
      </c>
      <c r="R6161" s="147"/>
      <c r="S6161" s="147" t="s">
        <v>1110</v>
      </c>
      <c r="T6161" s="147">
        <v>0</v>
      </c>
      <c r="U6161" s="147" t="s">
        <v>1111</v>
      </c>
      <c r="V6161" s="147" t="s">
        <v>3958</v>
      </c>
    </row>
    <row r="6162" spans="16:22" x14ac:dyDescent="0.25">
      <c r="P6162" s="147" t="s">
        <v>830</v>
      </c>
      <c r="Q6162" s="147">
        <v>204</v>
      </c>
      <c r="R6162" s="147"/>
      <c r="S6162" s="147" t="s">
        <v>1116</v>
      </c>
      <c r="T6162" s="147">
        <v>0</v>
      </c>
      <c r="U6162" s="147" t="s">
        <v>1117</v>
      </c>
      <c r="V6162" s="147" t="s">
        <v>3958</v>
      </c>
    </row>
    <row r="6163" spans="16:22" x14ac:dyDescent="0.25">
      <c r="P6163" s="147" t="s">
        <v>830</v>
      </c>
      <c r="Q6163" s="147">
        <v>204</v>
      </c>
      <c r="R6163" s="147"/>
      <c r="S6163" s="147" t="s">
        <v>1118</v>
      </c>
      <c r="T6163" s="147">
        <v>0</v>
      </c>
      <c r="U6163" s="147" t="s">
        <v>1119</v>
      </c>
      <c r="V6163" s="147" t="s">
        <v>3958</v>
      </c>
    </row>
    <row r="6164" spans="16:22" x14ac:dyDescent="0.25">
      <c r="P6164" s="147" t="s">
        <v>830</v>
      </c>
      <c r="Q6164" s="147">
        <v>204</v>
      </c>
      <c r="R6164" s="147"/>
      <c r="S6164" s="147" t="s">
        <v>3066</v>
      </c>
      <c r="T6164" s="147">
        <v>0</v>
      </c>
      <c r="U6164" s="147" t="s">
        <v>3067</v>
      </c>
      <c r="V6164" s="147" t="s">
        <v>3958</v>
      </c>
    </row>
    <row r="6165" spans="16:22" x14ac:dyDescent="0.25">
      <c r="P6165" s="147" t="s">
        <v>830</v>
      </c>
      <c r="Q6165" s="147">
        <v>204</v>
      </c>
      <c r="R6165" s="147"/>
      <c r="S6165" s="147" t="s">
        <v>1120</v>
      </c>
      <c r="T6165" s="147">
        <v>0</v>
      </c>
      <c r="U6165" s="147" t="s">
        <v>1121</v>
      </c>
      <c r="V6165" s="147" t="s">
        <v>3958</v>
      </c>
    </row>
    <row r="6166" spans="16:22" x14ac:dyDescent="0.25">
      <c r="P6166" s="147" t="s">
        <v>830</v>
      </c>
      <c r="Q6166" s="147">
        <v>204</v>
      </c>
      <c r="R6166" s="147"/>
      <c r="S6166" s="147" t="s">
        <v>1122</v>
      </c>
      <c r="T6166" s="147">
        <v>0</v>
      </c>
      <c r="U6166" s="147" t="s">
        <v>1123</v>
      </c>
      <c r="V6166" s="147" t="s">
        <v>3958</v>
      </c>
    </row>
    <row r="6167" spans="16:22" x14ac:dyDescent="0.25">
      <c r="P6167" s="147" t="s">
        <v>830</v>
      </c>
      <c r="Q6167" s="147">
        <v>204</v>
      </c>
      <c r="R6167" s="147"/>
      <c r="S6167" s="147" t="s">
        <v>1124</v>
      </c>
      <c r="T6167" s="147">
        <v>0</v>
      </c>
      <c r="U6167" s="147" t="s">
        <v>1125</v>
      </c>
      <c r="V6167" s="147" t="s">
        <v>3958</v>
      </c>
    </row>
    <row r="6168" spans="16:22" x14ac:dyDescent="0.25">
      <c r="P6168" s="147" t="s">
        <v>830</v>
      </c>
      <c r="Q6168" s="147">
        <v>204</v>
      </c>
      <c r="R6168" s="147"/>
      <c r="S6168" s="147" t="s">
        <v>1126</v>
      </c>
      <c r="T6168" s="147">
        <v>0</v>
      </c>
      <c r="U6168" s="147" t="s">
        <v>1127</v>
      </c>
      <c r="V6168" s="147" t="s">
        <v>3958</v>
      </c>
    </row>
    <row r="6169" spans="16:22" x14ac:dyDescent="0.25">
      <c r="P6169" s="147" t="s">
        <v>830</v>
      </c>
      <c r="Q6169" s="147">
        <v>204</v>
      </c>
      <c r="R6169" s="147"/>
      <c r="S6169" s="147" t="s">
        <v>2568</v>
      </c>
      <c r="T6169" s="147">
        <v>0</v>
      </c>
      <c r="U6169" s="147" t="s">
        <v>2569</v>
      </c>
      <c r="V6169" s="147" t="s">
        <v>3958</v>
      </c>
    </row>
    <row r="6170" spans="16:22" x14ac:dyDescent="0.25">
      <c r="P6170" s="147" t="s">
        <v>830</v>
      </c>
      <c r="Q6170" s="147">
        <v>204</v>
      </c>
      <c r="R6170" s="147"/>
      <c r="S6170" s="147" t="s">
        <v>2823</v>
      </c>
      <c r="T6170" s="147">
        <v>0</v>
      </c>
      <c r="U6170" s="147" t="s">
        <v>2824</v>
      </c>
      <c r="V6170" s="147" t="s">
        <v>3958</v>
      </c>
    </row>
    <row r="6171" spans="16:22" x14ac:dyDescent="0.25">
      <c r="P6171" s="147" t="s">
        <v>830</v>
      </c>
      <c r="Q6171" s="147">
        <v>204</v>
      </c>
      <c r="R6171" s="147"/>
      <c r="S6171" s="147" t="s">
        <v>2825</v>
      </c>
      <c r="T6171" s="147">
        <v>0</v>
      </c>
      <c r="U6171" s="147" t="s">
        <v>2826</v>
      </c>
      <c r="V6171" s="147" t="s">
        <v>3958</v>
      </c>
    </row>
    <row r="6172" spans="16:22" x14ac:dyDescent="0.25">
      <c r="P6172" s="147" t="s">
        <v>830</v>
      </c>
      <c r="Q6172" s="147">
        <v>204</v>
      </c>
      <c r="R6172" s="147"/>
      <c r="S6172" s="147" t="s">
        <v>2827</v>
      </c>
      <c r="T6172" s="147">
        <v>0</v>
      </c>
      <c r="U6172" s="147" t="s">
        <v>2828</v>
      </c>
      <c r="V6172" s="147" t="s">
        <v>3958</v>
      </c>
    </row>
    <row r="6173" spans="16:22" x14ac:dyDescent="0.25">
      <c r="P6173" s="147" t="s">
        <v>830</v>
      </c>
      <c r="Q6173" s="147">
        <v>204</v>
      </c>
      <c r="R6173" s="147"/>
      <c r="S6173" s="147" t="s">
        <v>3068</v>
      </c>
      <c r="T6173" s="147">
        <v>0</v>
      </c>
      <c r="U6173" s="147" t="s">
        <v>3069</v>
      </c>
      <c r="V6173" s="147" t="s">
        <v>3958</v>
      </c>
    </row>
    <row r="6174" spans="16:22" x14ac:dyDescent="0.25">
      <c r="P6174" s="147" t="s">
        <v>830</v>
      </c>
      <c r="Q6174" s="147">
        <v>204</v>
      </c>
      <c r="R6174" s="147"/>
      <c r="S6174" s="147" t="s">
        <v>3070</v>
      </c>
      <c r="T6174" s="147">
        <v>0</v>
      </c>
      <c r="U6174" s="147" t="s">
        <v>3071</v>
      </c>
      <c r="V6174" s="147" t="s">
        <v>3958</v>
      </c>
    </row>
    <row r="6175" spans="16:22" x14ac:dyDescent="0.25">
      <c r="P6175" s="147" t="s">
        <v>830</v>
      </c>
      <c r="Q6175" s="147">
        <v>204</v>
      </c>
      <c r="R6175" s="147"/>
      <c r="S6175" s="147" t="s">
        <v>3072</v>
      </c>
      <c r="T6175" s="147">
        <v>0</v>
      </c>
      <c r="U6175" s="147" t="s">
        <v>3073</v>
      </c>
      <c r="V6175" s="147" t="s">
        <v>3958</v>
      </c>
    </row>
    <row r="6176" spans="16:22" x14ac:dyDescent="0.25">
      <c r="P6176" s="147" t="s">
        <v>830</v>
      </c>
      <c r="Q6176" s="147">
        <v>204</v>
      </c>
      <c r="R6176" s="147"/>
      <c r="S6176" s="147" t="s">
        <v>3074</v>
      </c>
      <c r="T6176" s="147">
        <v>0</v>
      </c>
      <c r="U6176" s="147" t="s">
        <v>3075</v>
      </c>
      <c r="V6176" s="147" t="s">
        <v>3958</v>
      </c>
    </row>
    <row r="6177" spans="16:22" x14ac:dyDescent="0.25">
      <c r="P6177" s="147" t="s">
        <v>830</v>
      </c>
      <c r="Q6177" s="147">
        <v>204</v>
      </c>
      <c r="R6177" s="147"/>
      <c r="S6177" s="147" t="s">
        <v>3076</v>
      </c>
      <c r="T6177" s="147">
        <v>0</v>
      </c>
      <c r="U6177" s="147" t="s">
        <v>3077</v>
      </c>
      <c r="V6177" s="147" t="s">
        <v>3958</v>
      </c>
    </row>
    <row r="6178" spans="16:22" x14ac:dyDescent="0.25">
      <c r="P6178" s="147" t="s">
        <v>830</v>
      </c>
      <c r="Q6178" s="147">
        <v>204</v>
      </c>
      <c r="R6178" s="147"/>
      <c r="S6178" s="147" t="s">
        <v>3078</v>
      </c>
      <c r="T6178" s="147">
        <v>0</v>
      </c>
      <c r="U6178" s="147" t="s">
        <v>3079</v>
      </c>
      <c r="V6178" s="147" t="s">
        <v>3958</v>
      </c>
    </row>
    <row r="6179" spans="16:22" x14ac:dyDescent="0.25">
      <c r="P6179" s="147" t="s">
        <v>830</v>
      </c>
      <c r="Q6179" s="147">
        <v>204</v>
      </c>
      <c r="R6179" s="147"/>
      <c r="S6179" s="147" t="s">
        <v>3080</v>
      </c>
      <c r="T6179" s="147">
        <v>0</v>
      </c>
      <c r="U6179" s="147" t="s">
        <v>3081</v>
      </c>
      <c r="V6179" s="147" t="s">
        <v>3958</v>
      </c>
    </row>
    <row r="6180" spans="16:22" x14ac:dyDescent="0.25">
      <c r="P6180" s="147" t="s">
        <v>830</v>
      </c>
      <c r="Q6180" s="147">
        <v>204</v>
      </c>
      <c r="R6180" s="147"/>
      <c r="S6180" s="147" t="s">
        <v>3082</v>
      </c>
      <c r="T6180" s="147">
        <v>0</v>
      </c>
      <c r="U6180" s="147" t="s">
        <v>3083</v>
      </c>
      <c r="V6180" s="147" t="s">
        <v>3958</v>
      </c>
    </row>
    <row r="6181" spans="16:22" x14ac:dyDescent="0.25">
      <c r="P6181" s="147" t="s">
        <v>830</v>
      </c>
      <c r="Q6181" s="147">
        <v>204</v>
      </c>
      <c r="R6181" s="147"/>
      <c r="S6181" s="147" t="s">
        <v>3084</v>
      </c>
      <c r="T6181" s="147">
        <v>0</v>
      </c>
      <c r="U6181" s="147" t="s">
        <v>3085</v>
      </c>
      <c r="V6181" s="147" t="s">
        <v>3958</v>
      </c>
    </row>
    <row r="6182" spans="16:22" x14ac:dyDescent="0.25">
      <c r="P6182" s="147" t="s">
        <v>830</v>
      </c>
      <c r="Q6182" s="147">
        <v>204</v>
      </c>
      <c r="R6182" s="147"/>
      <c r="S6182" s="147" t="s">
        <v>3086</v>
      </c>
      <c r="T6182" s="147">
        <v>0</v>
      </c>
      <c r="U6182" s="147" t="s">
        <v>3087</v>
      </c>
      <c r="V6182" s="147" t="s">
        <v>3958</v>
      </c>
    </row>
    <row r="6183" spans="16:22" x14ac:dyDescent="0.25">
      <c r="P6183" s="147" t="s">
        <v>830</v>
      </c>
      <c r="Q6183" s="147">
        <v>204</v>
      </c>
      <c r="R6183" s="147"/>
      <c r="S6183" s="147" t="s">
        <v>1138</v>
      </c>
      <c r="T6183" s="147">
        <v>0</v>
      </c>
      <c r="U6183" s="147" t="s">
        <v>1139</v>
      </c>
      <c r="V6183" s="147" t="s">
        <v>3958</v>
      </c>
    </row>
    <row r="6184" spans="16:22" x14ac:dyDescent="0.25">
      <c r="P6184" s="147" t="s">
        <v>830</v>
      </c>
      <c r="Q6184" s="147">
        <v>204</v>
      </c>
      <c r="R6184" s="147"/>
      <c r="S6184" s="147" t="s">
        <v>1140</v>
      </c>
      <c r="T6184" s="147">
        <v>0</v>
      </c>
      <c r="U6184" s="147" t="s">
        <v>1141</v>
      </c>
      <c r="V6184" s="147" t="s">
        <v>3958</v>
      </c>
    </row>
    <row r="6185" spans="16:22" x14ac:dyDescent="0.25">
      <c r="P6185" s="147" t="s">
        <v>830</v>
      </c>
      <c r="Q6185" s="147">
        <v>204</v>
      </c>
      <c r="R6185" s="147"/>
      <c r="S6185" s="147" t="s">
        <v>1142</v>
      </c>
      <c r="T6185" s="147">
        <v>0</v>
      </c>
      <c r="U6185" s="147" t="s">
        <v>1143</v>
      </c>
      <c r="V6185" s="147" t="s">
        <v>3958</v>
      </c>
    </row>
    <row r="6186" spans="16:22" x14ac:dyDescent="0.25">
      <c r="P6186" s="147" t="s">
        <v>830</v>
      </c>
      <c r="Q6186" s="147">
        <v>204</v>
      </c>
      <c r="R6186" s="147"/>
      <c r="S6186" s="147" t="s">
        <v>1144</v>
      </c>
      <c r="T6186" s="147">
        <v>0</v>
      </c>
      <c r="U6186" s="147" t="s">
        <v>1145</v>
      </c>
      <c r="V6186" s="147" t="s">
        <v>3958</v>
      </c>
    </row>
    <row r="6187" spans="16:22" x14ac:dyDescent="0.25">
      <c r="P6187" s="147" t="s">
        <v>830</v>
      </c>
      <c r="Q6187" s="147">
        <v>204</v>
      </c>
      <c r="R6187" s="147"/>
      <c r="S6187" s="147" t="s">
        <v>1146</v>
      </c>
      <c r="T6187" s="147">
        <v>0</v>
      </c>
      <c r="U6187" s="147" t="s">
        <v>1147</v>
      </c>
      <c r="V6187" s="147" t="s">
        <v>3958</v>
      </c>
    </row>
    <row r="6188" spans="16:22" x14ac:dyDescent="0.25">
      <c r="P6188" s="147" t="s">
        <v>830</v>
      </c>
      <c r="Q6188" s="147">
        <v>204</v>
      </c>
      <c r="R6188" s="147"/>
      <c r="S6188" s="147" t="s">
        <v>1148</v>
      </c>
      <c r="T6188" s="147">
        <v>0</v>
      </c>
      <c r="U6188" s="147" t="s">
        <v>1149</v>
      </c>
      <c r="V6188" s="147" t="s">
        <v>3958</v>
      </c>
    </row>
    <row r="6189" spans="16:22" x14ac:dyDescent="0.25">
      <c r="P6189" s="147" t="s">
        <v>830</v>
      </c>
      <c r="Q6189" s="147">
        <v>204</v>
      </c>
      <c r="R6189" s="147"/>
      <c r="S6189" s="147" t="s">
        <v>1150</v>
      </c>
      <c r="T6189" s="147">
        <v>0</v>
      </c>
      <c r="U6189" s="147" t="s">
        <v>1151</v>
      </c>
      <c r="V6189" s="147" t="s">
        <v>3958</v>
      </c>
    </row>
    <row r="6190" spans="16:22" x14ac:dyDescent="0.25">
      <c r="P6190" s="147" t="s">
        <v>830</v>
      </c>
      <c r="Q6190" s="147">
        <v>204</v>
      </c>
      <c r="R6190" s="147"/>
      <c r="S6190" s="147" t="s">
        <v>1152</v>
      </c>
      <c r="T6190" s="147">
        <v>0</v>
      </c>
      <c r="U6190" s="147" t="s">
        <v>1153</v>
      </c>
      <c r="V6190" s="147" t="s">
        <v>3958</v>
      </c>
    </row>
    <row r="6191" spans="16:22" x14ac:dyDescent="0.25">
      <c r="P6191" s="147" t="s">
        <v>830</v>
      </c>
      <c r="Q6191" s="147">
        <v>204</v>
      </c>
      <c r="R6191" s="147"/>
      <c r="S6191" s="147" t="s">
        <v>1154</v>
      </c>
      <c r="T6191" s="147">
        <v>0</v>
      </c>
      <c r="U6191" s="147" t="s">
        <v>1155</v>
      </c>
      <c r="V6191" s="147" t="s">
        <v>3958</v>
      </c>
    </row>
    <row r="6192" spans="16:22" x14ac:dyDescent="0.25">
      <c r="P6192" s="147" t="s">
        <v>830</v>
      </c>
      <c r="Q6192" s="147">
        <v>204</v>
      </c>
      <c r="R6192" s="147"/>
      <c r="S6192" s="147" t="s">
        <v>1156</v>
      </c>
      <c r="T6192" s="147">
        <v>0</v>
      </c>
      <c r="U6192" s="147" t="s">
        <v>1157</v>
      </c>
      <c r="V6192" s="147" t="s">
        <v>3958</v>
      </c>
    </row>
    <row r="6193" spans="16:22" x14ac:dyDescent="0.25">
      <c r="P6193" s="147" t="s">
        <v>830</v>
      </c>
      <c r="Q6193" s="147">
        <v>204</v>
      </c>
      <c r="R6193" s="147"/>
      <c r="S6193" s="147" t="s">
        <v>1158</v>
      </c>
      <c r="T6193" s="147">
        <v>0</v>
      </c>
      <c r="U6193" s="147" t="s">
        <v>1159</v>
      </c>
      <c r="V6193" s="147" t="s">
        <v>3958</v>
      </c>
    </row>
    <row r="6194" spans="16:22" x14ac:dyDescent="0.25">
      <c r="P6194" s="147" t="s">
        <v>830</v>
      </c>
      <c r="Q6194" s="147">
        <v>204</v>
      </c>
      <c r="R6194" s="147"/>
      <c r="S6194" s="147" t="s">
        <v>1160</v>
      </c>
      <c r="T6194" s="147">
        <v>0</v>
      </c>
      <c r="U6194" s="147" t="s">
        <v>1161</v>
      </c>
      <c r="V6194" s="147" t="s">
        <v>3958</v>
      </c>
    </row>
    <row r="6195" spans="16:22" x14ac:dyDescent="0.25">
      <c r="P6195" s="147" t="s">
        <v>830</v>
      </c>
      <c r="Q6195" s="147">
        <v>204</v>
      </c>
      <c r="R6195" s="147"/>
      <c r="S6195" s="147" t="s">
        <v>1162</v>
      </c>
      <c r="T6195" s="147">
        <v>0</v>
      </c>
      <c r="U6195" s="147" t="s">
        <v>1163</v>
      </c>
      <c r="V6195" s="147" t="s">
        <v>3958</v>
      </c>
    </row>
    <row r="6196" spans="16:22" x14ac:dyDescent="0.25">
      <c r="P6196" s="147" t="s">
        <v>830</v>
      </c>
      <c r="Q6196" s="147">
        <v>204</v>
      </c>
      <c r="R6196" s="147"/>
      <c r="S6196" s="147" t="s">
        <v>1164</v>
      </c>
      <c r="T6196" s="147">
        <v>0</v>
      </c>
      <c r="U6196" s="147" t="s">
        <v>1165</v>
      </c>
      <c r="V6196" s="147" t="s">
        <v>3958</v>
      </c>
    </row>
    <row r="6197" spans="16:22" x14ac:dyDescent="0.25">
      <c r="P6197" s="147" t="s">
        <v>830</v>
      </c>
      <c r="Q6197" s="147">
        <v>204</v>
      </c>
      <c r="R6197" s="147"/>
      <c r="S6197" s="147" t="s">
        <v>1166</v>
      </c>
      <c r="T6197" s="147">
        <v>0</v>
      </c>
      <c r="U6197" s="147" t="s">
        <v>1167</v>
      </c>
      <c r="V6197" s="147" t="s">
        <v>3958</v>
      </c>
    </row>
    <row r="6198" spans="16:22" x14ac:dyDescent="0.25">
      <c r="P6198" s="147" t="s">
        <v>830</v>
      </c>
      <c r="Q6198" s="147">
        <v>204</v>
      </c>
      <c r="R6198" s="147"/>
      <c r="S6198" s="147" t="s">
        <v>1168</v>
      </c>
      <c r="T6198" s="147">
        <v>0</v>
      </c>
      <c r="U6198" s="147" t="s">
        <v>1169</v>
      </c>
      <c r="V6198" s="147" t="s">
        <v>3958</v>
      </c>
    </row>
    <row r="6199" spans="16:22" x14ac:dyDescent="0.25">
      <c r="P6199" s="147" t="s">
        <v>830</v>
      </c>
      <c r="Q6199" s="147">
        <v>204</v>
      </c>
      <c r="R6199" s="147"/>
      <c r="S6199" s="147" t="s">
        <v>1170</v>
      </c>
      <c r="T6199" s="147">
        <v>0</v>
      </c>
      <c r="U6199" s="147" t="s">
        <v>1171</v>
      </c>
      <c r="V6199" s="147" t="s">
        <v>3958</v>
      </c>
    </row>
    <row r="6200" spans="16:22" x14ac:dyDescent="0.25">
      <c r="P6200" s="147" t="s">
        <v>830</v>
      </c>
      <c r="Q6200" s="147">
        <v>204</v>
      </c>
      <c r="R6200" s="147"/>
      <c r="S6200" s="147" t="s">
        <v>1172</v>
      </c>
      <c r="T6200" s="147">
        <v>0</v>
      </c>
      <c r="U6200" s="147" t="s">
        <v>1173</v>
      </c>
      <c r="V6200" s="147" t="s">
        <v>3958</v>
      </c>
    </row>
    <row r="6201" spans="16:22" x14ac:dyDescent="0.25">
      <c r="P6201" s="147" t="s">
        <v>830</v>
      </c>
      <c r="Q6201" s="147">
        <v>204</v>
      </c>
      <c r="R6201" s="147"/>
      <c r="S6201" s="147" t="s">
        <v>1174</v>
      </c>
      <c r="T6201" s="147">
        <v>0</v>
      </c>
      <c r="U6201" s="147" t="s">
        <v>1175</v>
      </c>
      <c r="V6201" s="147" t="s">
        <v>3958</v>
      </c>
    </row>
    <row r="6202" spans="16:22" x14ac:dyDescent="0.25">
      <c r="P6202" s="147" t="s">
        <v>830</v>
      </c>
      <c r="Q6202" s="147">
        <v>204</v>
      </c>
      <c r="R6202" s="147"/>
      <c r="S6202" s="147" t="s">
        <v>1176</v>
      </c>
      <c r="T6202" s="147">
        <v>0</v>
      </c>
      <c r="U6202" s="147" t="s">
        <v>1177</v>
      </c>
      <c r="V6202" s="147" t="s">
        <v>3958</v>
      </c>
    </row>
    <row r="6203" spans="16:22" x14ac:dyDescent="0.25">
      <c r="P6203" s="147" t="s">
        <v>830</v>
      </c>
      <c r="Q6203" s="147">
        <v>204</v>
      </c>
      <c r="R6203" s="147"/>
      <c r="S6203" s="147" t="s">
        <v>1178</v>
      </c>
      <c r="T6203" s="147">
        <v>0</v>
      </c>
      <c r="U6203" s="147" t="s">
        <v>1179</v>
      </c>
      <c r="V6203" s="147" t="s">
        <v>3958</v>
      </c>
    </row>
    <row r="6204" spans="16:22" x14ac:dyDescent="0.25">
      <c r="P6204" s="147" t="s">
        <v>830</v>
      </c>
      <c r="Q6204" s="147">
        <v>204</v>
      </c>
      <c r="R6204" s="147"/>
      <c r="S6204" s="147" t="s">
        <v>1180</v>
      </c>
      <c r="T6204" s="147">
        <v>0</v>
      </c>
      <c r="U6204" s="147" t="s">
        <v>1181</v>
      </c>
      <c r="V6204" s="147" t="s">
        <v>3958</v>
      </c>
    </row>
    <row r="6205" spans="16:22" x14ac:dyDescent="0.25">
      <c r="P6205" s="147" t="s">
        <v>830</v>
      </c>
      <c r="Q6205" s="147">
        <v>204</v>
      </c>
      <c r="R6205" s="147"/>
      <c r="S6205" s="147" t="s">
        <v>1182</v>
      </c>
      <c r="T6205" s="147">
        <v>0</v>
      </c>
      <c r="U6205" s="147" t="s">
        <v>1183</v>
      </c>
      <c r="V6205" s="147" t="s">
        <v>3958</v>
      </c>
    </row>
    <row r="6206" spans="16:22" x14ac:dyDescent="0.25">
      <c r="P6206" s="147" t="s">
        <v>830</v>
      </c>
      <c r="Q6206" s="147">
        <v>204</v>
      </c>
      <c r="R6206" s="147"/>
      <c r="S6206" s="147" t="s">
        <v>1184</v>
      </c>
      <c r="T6206" s="147">
        <v>0</v>
      </c>
      <c r="U6206" s="147" t="s">
        <v>1185</v>
      </c>
      <c r="V6206" s="147" t="s">
        <v>3958</v>
      </c>
    </row>
    <row r="6207" spans="16:22" x14ac:dyDescent="0.25">
      <c r="P6207" s="147" t="s">
        <v>830</v>
      </c>
      <c r="Q6207" s="147">
        <v>204</v>
      </c>
      <c r="R6207" s="147"/>
      <c r="S6207" s="147" t="s">
        <v>1186</v>
      </c>
      <c r="T6207" s="147">
        <v>0</v>
      </c>
      <c r="U6207" s="147" t="s">
        <v>1187</v>
      </c>
      <c r="V6207" s="147" t="s">
        <v>3958</v>
      </c>
    </row>
    <row r="6208" spans="16:22" x14ac:dyDescent="0.25">
      <c r="P6208" s="147" t="s">
        <v>830</v>
      </c>
      <c r="Q6208" s="147">
        <v>204</v>
      </c>
      <c r="R6208" s="147"/>
      <c r="S6208" s="147" t="s">
        <v>1188</v>
      </c>
      <c r="T6208" s="147">
        <v>0</v>
      </c>
      <c r="U6208" s="147" t="s">
        <v>1189</v>
      </c>
      <c r="V6208" s="147" t="s">
        <v>3958</v>
      </c>
    </row>
    <row r="6209" spans="16:22" x14ac:dyDescent="0.25">
      <c r="P6209" s="147" t="s">
        <v>830</v>
      </c>
      <c r="Q6209" s="147">
        <v>204</v>
      </c>
      <c r="R6209" s="147"/>
      <c r="S6209" s="147" t="s">
        <v>1190</v>
      </c>
      <c r="T6209" s="147">
        <v>0</v>
      </c>
      <c r="U6209" s="147" t="s">
        <v>1191</v>
      </c>
      <c r="V6209" s="147" t="s">
        <v>3958</v>
      </c>
    </row>
    <row r="6210" spans="16:22" x14ac:dyDescent="0.25">
      <c r="P6210" s="147" t="s">
        <v>830</v>
      </c>
      <c r="Q6210" s="147">
        <v>204</v>
      </c>
      <c r="R6210" s="147"/>
      <c r="S6210" s="147" t="s">
        <v>2572</v>
      </c>
      <c r="T6210" s="147">
        <v>0</v>
      </c>
      <c r="U6210" s="147" t="s">
        <v>2573</v>
      </c>
      <c r="V6210" s="147" t="s">
        <v>3958</v>
      </c>
    </row>
    <row r="6211" spans="16:22" x14ac:dyDescent="0.25">
      <c r="P6211" s="147" t="s">
        <v>830</v>
      </c>
      <c r="Q6211" s="147">
        <v>204</v>
      </c>
      <c r="R6211" s="147"/>
      <c r="S6211" s="147" t="s">
        <v>1192</v>
      </c>
      <c r="T6211" s="147">
        <v>0</v>
      </c>
      <c r="U6211" s="147" t="s">
        <v>1193</v>
      </c>
      <c r="V6211" s="147" t="s">
        <v>3958</v>
      </c>
    </row>
    <row r="6212" spans="16:22" x14ac:dyDescent="0.25">
      <c r="P6212" s="147" t="s">
        <v>830</v>
      </c>
      <c r="Q6212" s="147">
        <v>204</v>
      </c>
      <c r="R6212" s="147"/>
      <c r="S6212" s="147" t="s">
        <v>1194</v>
      </c>
      <c r="T6212" s="147">
        <v>0</v>
      </c>
      <c r="U6212" s="147" t="s">
        <v>1195</v>
      </c>
      <c r="V6212" s="147" t="s">
        <v>3958</v>
      </c>
    </row>
    <row r="6213" spans="16:22" x14ac:dyDescent="0.25">
      <c r="P6213" s="147" t="s">
        <v>830</v>
      </c>
      <c r="Q6213" s="147">
        <v>204</v>
      </c>
      <c r="R6213" s="147"/>
      <c r="S6213" s="147" t="s">
        <v>1196</v>
      </c>
      <c r="T6213" s="147">
        <v>0</v>
      </c>
      <c r="U6213" s="147" t="s">
        <v>1197</v>
      </c>
      <c r="V6213" s="147" t="s">
        <v>3958</v>
      </c>
    </row>
    <row r="6214" spans="16:22" x14ac:dyDescent="0.25">
      <c r="P6214" s="147" t="s">
        <v>830</v>
      </c>
      <c r="Q6214" s="147">
        <v>204</v>
      </c>
      <c r="R6214" s="147"/>
      <c r="S6214" s="147" t="s">
        <v>1198</v>
      </c>
      <c r="T6214" s="147">
        <v>0</v>
      </c>
      <c r="U6214" s="147" t="s">
        <v>1199</v>
      </c>
      <c r="V6214" s="147" t="s">
        <v>3958</v>
      </c>
    </row>
    <row r="6215" spans="16:22" x14ac:dyDescent="0.25">
      <c r="P6215" s="147" t="s">
        <v>830</v>
      </c>
      <c r="Q6215" s="147">
        <v>204</v>
      </c>
      <c r="R6215" s="147"/>
      <c r="S6215" s="147" t="s">
        <v>1200</v>
      </c>
      <c r="T6215" s="147">
        <v>0</v>
      </c>
      <c r="U6215" s="147" t="s">
        <v>1201</v>
      </c>
      <c r="V6215" s="147" t="s">
        <v>3958</v>
      </c>
    </row>
    <row r="6216" spans="16:22" x14ac:dyDescent="0.25">
      <c r="P6216" s="147" t="s">
        <v>830</v>
      </c>
      <c r="Q6216" s="147">
        <v>204</v>
      </c>
      <c r="R6216" s="147"/>
      <c r="S6216" s="147" t="s">
        <v>1202</v>
      </c>
      <c r="T6216" s="147">
        <v>0</v>
      </c>
      <c r="U6216" s="147" t="s">
        <v>1203</v>
      </c>
      <c r="V6216" s="147" t="s">
        <v>3958</v>
      </c>
    </row>
    <row r="6217" spans="16:22" x14ac:dyDescent="0.25">
      <c r="P6217" s="147" t="s">
        <v>830</v>
      </c>
      <c r="Q6217" s="147">
        <v>204</v>
      </c>
      <c r="R6217" s="147"/>
      <c r="S6217" s="147" t="s">
        <v>1204</v>
      </c>
      <c r="T6217" s="147">
        <v>0</v>
      </c>
      <c r="U6217" s="147" t="s">
        <v>1205</v>
      </c>
      <c r="V6217" s="147" t="s">
        <v>3958</v>
      </c>
    </row>
    <row r="6218" spans="16:22" x14ac:dyDescent="0.25">
      <c r="P6218" s="147" t="s">
        <v>830</v>
      </c>
      <c r="Q6218" s="147">
        <v>204</v>
      </c>
      <c r="R6218" s="147"/>
      <c r="S6218" s="147" t="s">
        <v>1206</v>
      </c>
      <c r="T6218" s="147">
        <v>0</v>
      </c>
      <c r="U6218" s="147" t="s">
        <v>1207</v>
      </c>
      <c r="V6218" s="147" t="s">
        <v>3958</v>
      </c>
    </row>
    <row r="6219" spans="16:22" x14ac:dyDescent="0.25">
      <c r="P6219" s="147" t="s">
        <v>830</v>
      </c>
      <c r="Q6219" s="147">
        <v>204</v>
      </c>
      <c r="R6219" s="147"/>
      <c r="S6219" s="147" t="s">
        <v>1208</v>
      </c>
      <c r="T6219" s="147">
        <v>0</v>
      </c>
      <c r="U6219" s="147" t="s">
        <v>1209</v>
      </c>
      <c r="V6219" s="147" t="s">
        <v>3958</v>
      </c>
    </row>
    <row r="6220" spans="16:22" x14ac:dyDescent="0.25">
      <c r="P6220" s="147" t="s">
        <v>830</v>
      </c>
      <c r="Q6220" s="147">
        <v>204</v>
      </c>
      <c r="R6220" s="147"/>
      <c r="S6220" s="147" t="s">
        <v>3886</v>
      </c>
      <c r="T6220" s="147">
        <v>0</v>
      </c>
      <c r="U6220" s="147" t="s">
        <v>3887</v>
      </c>
      <c r="V6220" s="147" t="s">
        <v>3958</v>
      </c>
    </row>
    <row r="6221" spans="16:22" x14ac:dyDescent="0.25">
      <c r="P6221" s="147" t="s">
        <v>830</v>
      </c>
      <c r="Q6221" s="147">
        <v>204</v>
      </c>
      <c r="R6221" s="147"/>
      <c r="S6221" s="147" t="s">
        <v>1210</v>
      </c>
      <c r="T6221" s="147">
        <v>0</v>
      </c>
      <c r="U6221" s="147" t="s">
        <v>1211</v>
      </c>
      <c r="V6221" s="147" t="s">
        <v>3958</v>
      </c>
    </row>
    <row r="6222" spans="16:22" x14ac:dyDescent="0.25">
      <c r="P6222" s="147" t="s">
        <v>830</v>
      </c>
      <c r="Q6222" s="147">
        <v>204</v>
      </c>
      <c r="R6222" s="147"/>
      <c r="S6222" s="147" t="s">
        <v>1214</v>
      </c>
      <c r="T6222" s="147">
        <v>0</v>
      </c>
      <c r="U6222" s="147" t="s">
        <v>1215</v>
      </c>
      <c r="V6222" s="147" t="s">
        <v>3958</v>
      </c>
    </row>
    <row r="6223" spans="16:22" x14ac:dyDescent="0.25">
      <c r="P6223" s="147" t="s">
        <v>830</v>
      </c>
      <c r="Q6223" s="147">
        <v>204</v>
      </c>
      <c r="R6223" s="147"/>
      <c r="S6223" s="147" t="s">
        <v>1216</v>
      </c>
      <c r="T6223" s="147">
        <v>0</v>
      </c>
      <c r="U6223" s="147" t="s">
        <v>1217</v>
      </c>
      <c r="V6223" s="147" t="s">
        <v>3958</v>
      </c>
    </row>
    <row r="6224" spans="16:22" x14ac:dyDescent="0.25">
      <c r="P6224" s="147" t="s">
        <v>830</v>
      </c>
      <c r="Q6224" s="147">
        <v>204</v>
      </c>
      <c r="R6224" s="147"/>
      <c r="S6224" s="147" t="s">
        <v>1218</v>
      </c>
      <c r="T6224" s="147">
        <v>0</v>
      </c>
      <c r="U6224" s="147" t="s">
        <v>1219</v>
      </c>
      <c r="V6224" s="147" t="s">
        <v>3958</v>
      </c>
    </row>
    <row r="6225" spans="16:22" x14ac:dyDescent="0.25">
      <c r="P6225" s="147" t="s">
        <v>830</v>
      </c>
      <c r="Q6225" s="147">
        <v>204</v>
      </c>
      <c r="R6225" s="147"/>
      <c r="S6225" s="147" t="s">
        <v>3888</v>
      </c>
      <c r="T6225" s="147">
        <v>0</v>
      </c>
      <c r="U6225" s="147" t="s">
        <v>3889</v>
      </c>
      <c r="V6225" s="147" t="s">
        <v>3958</v>
      </c>
    </row>
    <row r="6226" spans="16:22" x14ac:dyDescent="0.25">
      <c r="P6226" s="147" t="s">
        <v>830</v>
      </c>
      <c r="Q6226" s="147">
        <v>204</v>
      </c>
      <c r="R6226" s="147"/>
      <c r="S6226" s="147" t="s">
        <v>3338</v>
      </c>
      <c r="T6226" s="147">
        <v>0</v>
      </c>
      <c r="U6226" s="147" t="s">
        <v>3339</v>
      </c>
      <c r="V6226" s="147" t="s">
        <v>3958</v>
      </c>
    </row>
    <row r="6227" spans="16:22" x14ac:dyDescent="0.25">
      <c r="P6227" s="147" t="s">
        <v>830</v>
      </c>
      <c r="Q6227" s="147">
        <v>204</v>
      </c>
      <c r="R6227" s="147"/>
      <c r="S6227" s="147" t="s">
        <v>2590</v>
      </c>
      <c r="T6227" s="147">
        <v>0</v>
      </c>
      <c r="U6227" s="147" t="s">
        <v>2591</v>
      </c>
      <c r="V6227" s="147" t="s">
        <v>3958</v>
      </c>
    </row>
    <row r="6228" spans="16:22" x14ac:dyDescent="0.25">
      <c r="P6228" s="147" t="s">
        <v>830</v>
      </c>
      <c r="Q6228" s="147">
        <v>204</v>
      </c>
      <c r="R6228" s="147"/>
      <c r="S6228" s="147" t="s">
        <v>1228</v>
      </c>
      <c r="T6228" s="147">
        <v>0</v>
      </c>
      <c r="U6228" s="147" t="s">
        <v>1229</v>
      </c>
      <c r="V6228" s="147" t="s">
        <v>3958</v>
      </c>
    </row>
    <row r="6229" spans="16:22" x14ac:dyDescent="0.25">
      <c r="P6229" s="147" t="s">
        <v>830</v>
      </c>
      <c r="Q6229" s="147">
        <v>204</v>
      </c>
      <c r="R6229" s="147"/>
      <c r="S6229" s="147" t="s">
        <v>1230</v>
      </c>
      <c r="T6229" s="147">
        <v>0</v>
      </c>
      <c r="U6229" s="147" t="s">
        <v>1231</v>
      </c>
      <c r="V6229" s="147" t="s">
        <v>3958</v>
      </c>
    </row>
    <row r="6230" spans="16:22" x14ac:dyDescent="0.25">
      <c r="P6230" s="147" t="s">
        <v>830</v>
      </c>
      <c r="Q6230" s="147">
        <v>204</v>
      </c>
      <c r="R6230" s="147"/>
      <c r="S6230" s="147" t="s">
        <v>1232</v>
      </c>
      <c r="T6230" s="147">
        <v>0</v>
      </c>
      <c r="U6230" s="147" t="s">
        <v>1233</v>
      </c>
      <c r="V6230" s="147" t="s">
        <v>3958</v>
      </c>
    </row>
    <row r="6231" spans="16:22" x14ac:dyDescent="0.25">
      <c r="P6231" s="147" t="s">
        <v>830</v>
      </c>
      <c r="Q6231" s="147">
        <v>204</v>
      </c>
      <c r="R6231" s="147"/>
      <c r="S6231" s="147" t="s">
        <v>3088</v>
      </c>
      <c r="T6231" s="147">
        <v>0</v>
      </c>
      <c r="U6231" s="147" t="s">
        <v>3089</v>
      </c>
      <c r="V6231" s="147" t="s">
        <v>3958</v>
      </c>
    </row>
    <row r="6232" spans="16:22" x14ac:dyDescent="0.25">
      <c r="P6232" s="147" t="s">
        <v>830</v>
      </c>
      <c r="Q6232" s="147">
        <v>204</v>
      </c>
      <c r="R6232" s="147"/>
      <c r="S6232" s="147" t="s">
        <v>3090</v>
      </c>
      <c r="T6232" s="147">
        <v>0</v>
      </c>
      <c r="U6232" s="147" t="s">
        <v>3091</v>
      </c>
      <c r="V6232" s="147" t="s">
        <v>3958</v>
      </c>
    </row>
    <row r="6233" spans="16:22" x14ac:dyDescent="0.25">
      <c r="P6233" s="147" t="s">
        <v>830</v>
      </c>
      <c r="Q6233" s="147">
        <v>204</v>
      </c>
      <c r="R6233" s="147"/>
      <c r="S6233" s="147" t="s">
        <v>3092</v>
      </c>
      <c r="T6233" s="147">
        <v>0</v>
      </c>
      <c r="U6233" s="147" t="s">
        <v>3093</v>
      </c>
      <c r="V6233" s="147" t="s">
        <v>3958</v>
      </c>
    </row>
    <row r="6234" spans="16:22" x14ac:dyDescent="0.25">
      <c r="P6234" s="147" t="s">
        <v>830</v>
      </c>
      <c r="Q6234" s="147">
        <v>204</v>
      </c>
      <c r="R6234" s="147"/>
      <c r="S6234" s="147" t="s">
        <v>3094</v>
      </c>
      <c r="T6234" s="147">
        <v>0</v>
      </c>
      <c r="U6234" s="147" t="s">
        <v>3095</v>
      </c>
      <c r="V6234" s="147" t="s">
        <v>3958</v>
      </c>
    </row>
    <row r="6235" spans="16:22" x14ac:dyDescent="0.25">
      <c r="P6235" s="147" t="s">
        <v>830</v>
      </c>
      <c r="Q6235" s="147">
        <v>204</v>
      </c>
      <c r="R6235" s="147"/>
      <c r="S6235" s="147" t="s">
        <v>3096</v>
      </c>
      <c r="T6235" s="147">
        <v>0</v>
      </c>
      <c r="U6235" s="147" t="s">
        <v>3097</v>
      </c>
      <c r="V6235" s="147" t="s">
        <v>3958</v>
      </c>
    </row>
    <row r="6236" spans="16:22" x14ac:dyDescent="0.25">
      <c r="P6236" s="147" t="s">
        <v>830</v>
      </c>
      <c r="Q6236" s="147">
        <v>204</v>
      </c>
      <c r="R6236" s="147"/>
      <c r="S6236" s="147" t="s">
        <v>3098</v>
      </c>
      <c r="T6236" s="147">
        <v>0</v>
      </c>
      <c r="U6236" s="147" t="s">
        <v>3099</v>
      </c>
      <c r="V6236" s="147" t="s">
        <v>3958</v>
      </c>
    </row>
    <row r="6237" spans="16:22" x14ac:dyDescent="0.25">
      <c r="P6237" s="147" t="s">
        <v>830</v>
      </c>
      <c r="Q6237" s="147">
        <v>204</v>
      </c>
      <c r="R6237" s="147"/>
      <c r="S6237" s="147" t="s">
        <v>3100</v>
      </c>
      <c r="T6237" s="147">
        <v>0</v>
      </c>
      <c r="U6237" s="147" t="s">
        <v>3101</v>
      </c>
      <c r="V6237" s="147" t="s">
        <v>3958</v>
      </c>
    </row>
    <row r="6238" spans="16:22" x14ac:dyDescent="0.25">
      <c r="P6238" s="147" t="s">
        <v>830</v>
      </c>
      <c r="Q6238" s="147">
        <v>204</v>
      </c>
      <c r="R6238" s="147"/>
      <c r="S6238" s="147" t="s">
        <v>3102</v>
      </c>
      <c r="T6238" s="147">
        <v>0</v>
      </c>
      <c r="U6238" s="147" t="s">
        <v>3103</v>
      </c>
      <c r="V6238" s="147" t="s">
        <v>3958</v>
      </c>
    </row>
    <row r="6239" spans="16:22" x14ac:dyDescent="0.25">
      <c r="P6239" s="147" t="s">
        <v>830</v>
      </c>
      <c r="Q6239" s="147">
        <v>204</v>
      </c>
      <c r="R6239" s="147"/>
      <c r="S6239" s="147" t="s">
        <v>3104</v>
      </c>
      <c r="T6239" s="147">
        <v>0</v>
      </c>
      <c r="U6239" s="147" t="s">
        <v>3105</v>
      </c>
      <c r="V6239" s="147" t="s">
        <v>3958</v>
      </c>
    </row>
    <row r="6240" spans="16:22" x14ac:dyDescent="0.25">
      <c r="P6240" s="147" t="s">
        <v>830</v>
      </c>
      <c r="Q6240" s="147">
        <v>204</v>
      </c>
      <c r="R6240" s="147"/>
      <c r="S6240" s="147" t="s">
        <v>3106</v>
      </c>
      <c r="T6240" s="147">
        <v>0</v>
      </c>
      <c r="U6240" s="147" t="s">
        <v>3107</v>
      </c>
      <c r="V6240" s="147" t="s">
        <v>3958</v>
      </c>
    </row>
    <row r="6241" spans="16:22" x14ac:dyDescent="0.25">
      <c r="P6241" s="147" t="s">
        <v>830</v>
      </c>
      <c r="Q6241" s="147">
        <v>204</v>
      </c>
      <c r="R6241" s="147"/>
      <c r="S6241" s="147" t="s">
        <v>3108</v>
      </c>
      <c r="T6241" s="147">
        <v>0</v>
      </c>
      <c r="U6241" s="147" t="s">
        <v>3109</v>
      </c>
      <c r="V6241" s="147" t="s">
        <v>3958</v>
      </c>
    </row>
    <row r="6242" spans="16:22" x14ac:dyDescent="0.25">
      <c r="P6242" s="147" t="s">
        <v>830</v>
      </c>
      <c r="Q6242" s="147">
        <v>204</v>
      </c>
      <c r="R6242" s="147"/>
      <c r="S6242" s="147" t="s">
        <v>3110</v>
      </c>
      <c r="T6242" s="147">
        <v>0</v>
      </c>
      <c r="U6242" s="147" t="s">
        <v>3111</v>
      </c>
      <c r="V6242" s="147" t="s">
        <v>3958</v>
      </c>
    </row>
    <row r="6243" spans="16:22" x14ac:dyDescent="0.25">
      <c r="P6243" s="147" t="s">
        <v>830</v>
      </c>
      <c r="Q6243" s="147">
        <v>204</v>
      </c>
      <c r="R6243" s="147"/>
      <c r="S6243" s="147" t="s">
        <v>3112</v>
      </c>
      <c r="T6243" s="147">
        <v>0</v>
      </c>
      <c r="U6243" s="147" t="s">
        <v>3113</v>
      </c>
      <c r="V6243" s="147" t="s">
        <v>3958</v>
      </c>
    </row>
    <row r="6244" spans="16:22" x14ac:dyDescent="0.25">
      <c r="P6244" s="147" t="s">
        <v>830</v>
      </c>
      <c r="Q6244" s="147">
        <v>204</v>
      </c>
      <c r="R6244" s="147"/>
      <c r="S6244" s="147" t="s">
        <v>3114</v>
      </c>
      <c r="T6244" s="147">
        <v>0</v>
      </c>
      <c r="U6244" s="147" t="s">
        <v>3115</v>
      </c>
      <c r="V6244" s="147" t="s">
        <v>3958</v>
      </c>
    </row>
    <row r="6245" spans="16:22" x14ac:dyDescent="0.25">
      <c r="P6245" s="147" t="s">
        <v>830</v>
      </c>
      <c r="Q6245" s="147">
        <v>204</v>
      </c>
      <c r="R6245" s="147"/>
      <c r="S6245" s="147" t="s">
        <v>3116</v>
      </c>
      <c r="T6245" s="147">
        <v>0</v>
      </c>
      <c r="U6245" s="147" t="s">
        <v>3117</v>
      </c>
      <c r="V6245" s="147" t="s">
        <v>3958</v>
      </c>
    </row>
    <row r="6246" spans="16:22" x14ac:dyDescent="0.25">
      <c r="P6246" s="147" t="s">
        <v>830</v>
      </c>
      <c r="Q6246" s="147">
        <v>204</v>
      </c>
      <c r="R6246" s="147"/>
      <c r="S6246" s="147" t="s">
        <v>3118</v>
      </c>
      <c r="T6246" s="147">
        <v>0</v>
      </c>
      <c r="U6246" s="147" t="s">
        <v>3119</v>
      </c>
      <c r="V6246" s="147" t="s">
        <v>3958</v>
      </c>
    </row>
    <row r="6247" spans="16:22" x14ac:dyDescent="0.25">
      <c r="P6247" s="147" t="s">
        <v>830</v>
      </c>
      <c r="Q6247" s="147">
        <v>204</v>
      </c>
      <c r="R6247" s="147"/>
      <c r="S6247" s="147" t="s">
        <v>3120</v>
      </c>
      <c r="T6247" s="147">
        <v>0</v>
      </c>
      <c r="U6247" s="147" t="s">
        <v>3121</v>
      </c>
      <c r="V6247" s="147" t="s">
        <v>3958</v>
      </c>
    </row>
    <row r="6248" spans="16:22" x14ac:dyDescent="0.25">
      <c r="P6248" s="147" t="s">
        <v>830</v>
      </c>
      <c r="Q6248" s="147">
        <v>204</v>
      </c>
      <c r="R6248" s="147"/>
      <c r="S6248" s="147" t="s">
        <v>3122</v>
      </c>
      <c r="T6248" s="147">
        <v>0</v>
      </c>
      <c r="U6248" s="147" t="s">
        <v>3123</v>
      </c>
      <c r="V6248" s="147" t="s">
        <v>3958</v>
      </c>
    </row>
    <row r="6249" spans="16:22" x14ac:dyDescent="0.25">
      <c r="P6249" s="147" t="s">
        <v>830</v>
      </c>
      <c r="Q6249" s="147">
        <v>204</v>
      </c>
      <c r="R6249" s="147"/>
      <c r="S6249" s="147" t="s">
        <v>3124</v>
      </c>
      <c r="T6249" s="147">
        <v>0</v>
      </c>
      <c r="U6249" s="147" t="s">
        <v>3125</v>
      </c>
      <c r="V6249" s="147" t="s">
        <v>3958</v>
      </c>
    </row>
    <row r="6250" spans="16:22" x14ac:dyDescent="0.25">
      <c r="P6250" s="147" t="s">
        <v>830</v>
      </c>
      <c r="Q6250" s="147">
        <v>204</v>
      </c>
      <c r="R6250" s="147"/>
      <c r="S6250" s="147" t="s">
        <v>3126</v>
      </c>
      <c r="T6250" s="147">
        <v>0</v>
      </c>
      <c r="U6250" s="147" t="s">
        <v>3127</v>
      </c>
      <c r="V6250" s="147" t="s">
        <v>3958</v>
      </c>
    </row>
    <row r="6251" spans="16:22" x14ac:dyDescent="0.25">
      <c r="P6251" s="147" t="s">
        <v>830</v>
      </c>
      <c r="Q6251" s="147">
        <v>204</v>
      </c>
      <c r="R6251" s="147"/>
      <c r="S6251" s="147" t="s">
        <v>3128</v>
      </c>
      <c r="T6251" s="147">
        <v>0</v>
      </c>
      <c r="U6251" s="147" t="s">
        <v>3129</v>
      </c>
      <c r="V6251" s="147" t="s">
        <v>3958</v>
      </c>
    </row>
    <row r="6252" spans="16:22" x14ac:dyDescent="0.25">
      <c r="P6252" s="147" t="s">
        <v>830</v>
      </c>
      <c r="Q6252" s="147">
        <v>204</v>
      </c>
      <c r="R6252" s="147"/>
      <c r="S6252" s="147" t="s">
        <v>3130</v>
      </c>
      <c r="T6252" s="147">
        <v>0</v>
      </c>
      <c r="U6252" s="147" t="s">
        <v>3131</v>
      </c>
      <c r="V6252" s="147" t="s">
        <v>3958</v>
      </c>
    </row>
    <row r="6253" spans="16:22" x14ac:dyDescent="0.25">
      <c r="P6253" s="147" t="s">
        <v>830</v>
      </c>
      <c r="Q6253" s="147">
        <v>204</v>
      </c>
      <c r="R6253" s="147"/>
      <c r="S6253" s="147" t="s">
        <v>1234</v>
      </c>
      <c r="T6253" s="147">
        <v>0</v>
      </c>
      <c r="U6253" s="147" t="s">
        <v>1235</v>
      </c>
      <c r="V6253" s="147" t="s">
        <v>3958</v>
      </c>
    </row>
    <row r="6254" spans="16:22" x14ac:dyDescent="0.25">
      <c r="P6254" s="147" t="s">
        <v>830</v>
      </c>
      <c r="Q6254" s="147">
        <v>204</v>
      </c>
      <c r="R6254" s="147"/>
      <c r="S6254" s="147" t="s">
        <v>1236</v>
      </c>
      <c r="T6254" s="147">
        <v>0</v>
      </c>
      <c r="U6254" s="147" t="s">
        <v>1237</v>
      </c>
      <c r="V6254" s="147" t="s">
        <v>3958</v>
      </c>
    </row>
    <row r="6255" spans="16:22" x14ac:dyDescent="0.25">
      <c r="P6255" s="147" t="s">
        <v>830</v>
      </c>
      <c r="Q6255" s="147">
        <v>204</v>
      </c>
      <c r="R6255" s="147"/>
      <c r="S6255" s="147" t="s">
        <v>1238</v>
      </c>
      <c r="T6255" s="147">
        <v>0</v>
      </c>
      <c r="U6255" s="147" t="s">
        <v>1239</v>
      </c>
      <c r="V6255" s="147" t="s">
        <v>3958</v>
      </c>
    </row>
    <row r="6256" spans="16:22" x14ac:dyDescent="0.25">
      <c r="P6256" s="147" t="s">
        <v>830</v>
      </c>
      <c r="Q6256" s="147">
        <v>204</v>
      </c>
      <c r="R6256" s="147"/>
      <c r="S6256" s="147" t="s">
        <v>1240</v>
      </c>
      <c r="T6256" s="147">
        <v>0</v>
      </c>
      <c r="U6256" s="147" t="s">
        <v>1241</v>
      </c>
      <c r="V6256" s="147" t="s">
        <v>3958</v>
      </c>
    </row>
    <row r="6257" spans="16:22" x14ac:dyDescent="0.25">
      <c r="P6257" s="147" t="s">
        <v>830</v>
      </c>
      <c r="Q6257" s="147">
        <v>204</v>
      </c>
      <c r="R6257" s="147"/>
      <c r="S6257" s="147" t="s">
        <v>1242</v>
      </c>
      <c r="T6257" s="147">
        <v>0</v>
      </c>
      <c r="U6257" s="147" t="s">
        <v>1243</v>
      </c>
      <c r="V6257" s="147" t="s">
        <v>3958</v>
      </c>
    </row>
    <row r="6258" spans="16:22" x14ac:dyDescent="0.25">
      <c r="P6258" s="147" t="s">
        <v>830</v>
      </c>
      <c r="Q6258" s="147">
        <v>204</v>
      </c>
      <c r="R6258" s="147"/>
      <c r="S6258" s="147" t="s">
        <v>1244</v>
      </c>
      <c r="T6258" s="147">
        <v>0</v>
      </c>
      <c r="U6258" s="147" t="s">
        <v>1245</v>
      </c>
      <c r="V6258" s="147" t="s">
        <v>3958</v>
      </c>
    </row>
    <row r="6259" spans="16:22" x14ac:dyDescent="0.25">
      <c r="P6259" s="147" t="s">
        <v>830</v>
      </c>
      <c r="Q6259" s="147">
        <v>204</v>
      </c>
      <c r="R6259" s="147"/>
      <c r="S6259" s="147" t="s">
        <v>1246</v>
      </c>
      <c r="T6259" s="147">
        <v>0</v>
      </c>
      <c r="U6259" s="147" t="s">
        <v>1247</v>
      </c>
      <c r="V6259" s="147" t="s">
        <v>3958</v>
      </c>
    </row>
    <row r="6260" spans="16:22" x14ac:dyDescent="0.25">
      <c r="P6260" s="147" t="s">
        <v>830</v>
      </c>
      <c r="Q6260" s="147">
        <v>204</v>
      </c>
      <c r="R6260" s="147"/>
      <c r="S6260" s="147" t="s">
        <v>2315</v>
      </c>
      <c r="T6260" s="147">
        <v>0</v>
      </c>
      <c r="U6260" s="147" t="s">
        <v>2316</v>
      </c>
      <c r="V6260" s="147" t="s">
        <v>3958</v>
      </c>
    </row>
    <row r="6261" spans="16:22" x14ac:dyDescent="0.25">
      <c r="P6261" s="147" t="s">
        <v>830</v>
      </c>
      <c r="Q6261" s="147">
        <v>204</v>
      </c>
      <c r="R6261" s="147"/>
      <c r="S6261" s="147" t="s">
        <v>2317</v>
      </c>
      <c r="T6261" s="147">
        <v>0</v>
      </c>
      <c r="U6261" s="147" t="s">
        <v>2318</v>
      </c>
      <c r="V6261" s="147" t="s">
        <v>3958</v>
      </c>
    </row>
    <row r="6262" spans="16:22" x14ac:dyDescent="0.25">
      <c r="P6262" s="147" t="s">
        <v>830</v>
      </c>
      <c r="Q6262" s="147">
        <v>204</v>
      </c>
      <c r="R6262" s="147"/>
      <c r="S6262" s="147" t="s">
        <v>2319</v>
      </c>
      <c r="T6262" s="147">
        <v>0</v>
      </c>
      <c r="U6262" s="147" t="s">
        <v>2320</v>
      </c>
      <c r="V6262" s="147" t="s">
        <v>3958</v>
      </c>
    </row>
    <row r="6263" spans="16:22" x14ac:dyDescent="0.25">
      <c r="P6263" s="147" t="s">
        <v>830</v>
      </c>
      <c r="Q6263" s="147">
        <v>204</v>
      </c>
      <c r="R6263" s="147"/>
      <c r="S6263" s="147" t="s">
        <v>1248</v>
      </c>
      <c r="T6263" s="147">
        <v>0</v>
      </c>
      <c r="U6263" s="147" t="s">
        <v>1249</v>
      </c>
      <c r="V6263" s="147" t="s">
        <v>3958</v>
      </c>
    </row>
    <row r="6264" spans="16:22" x14ac:dyDescent="0.25">
      <c r="P6264" s="147" t="s">
        <v>830</v>
      </c>
      <c r="Q6264" s="147">
        <v>204</v>
      </c>
      <c r="R6264" s="147"/>
      <c r="S6264" s="147" t="s">
        <v>1250</v>
      </c>
      <c r="T6264" s="147">
        <v>0</v>
      </c>
      <c r="U6264" s="147" t="s">
        <v>1251</v>
      </c>
      <c r="V6264" s="147" t="s">
        <v>3958</v>
      </c>
    </row>
    <row r="6265" spans="16:22" x14ac:dyDescent="0.25">
      <c r="P6265" s="147" t="s">
        <v>830</v>
      </c>
      <c r="Q6265" s="147">
        <v>204</v>
      </c>
      <c r="R6265" s="147"/>
      <c r="S6265" s="147" t="s">
        <v>1252</v>
      </c>
      <c r="T6265" s="147">
        <v>0</v>
      </c>
      <c r="U6265" s="147" t="s">
        <v>1253</v>
      </c>
      <c r="V6265" s="147" t="s">
        <v>3958</v>
      </c>
    </row>
    <row r="6266" spans="16:22" x14ac:dyDescent="0.25">
      <c r="P6266" s="147" t="s">
        <v>830</v>
      </c>
      <c r="Q6266" s="147">
        <v>204</v>
      </c>
      <c r="R6266" s="147"/>
      <c r="S6266" s="147" t="s">
        <v>1254</v>
      </c>
      <c r="T6266" s="147">
        <v>0</v>
      </c>
      <c r="U6266" s="147" t="s">
        <v>1255</v>
      </c>
      <c r="V6266" s="147" t="s">
        <v>3958</v>
      </c>
    </row>
    <row r="6267" spans="16:22" x14ac:dyDescent="0.25">
      <c r="P6267" s="147" t="s">
        <v>830</v>
      </c>
      <c r="Q6267" s="147">
        <v>204</v>
      </c>
      <c r="R6267" s="147"/>
      <c r="S6267" s="147" t="s">
        <v>1258</v>
      </c>
      <c r="T6267" s="147">
        <v>0</v>
      </c>
      <c r="U6267" s="147" t="s">
        <v>1259</v>
      </c>
      <c r="V6267" s="147" t="s">
        <v>3958</v>
      </c>
    </row>
    <row r="6268" spans="16:22" x14ac:dyDescent="0.25">
      <c r="P6268" s="147" t="s">
        <v>830</v>
      </c>
      <c r="Q6268" s="147">
        <v>204</v>
      </c>
      <c r="R6268" s="147"/>
      <c r="S6268" s="147" t="s">
        <v>2592</v>
      </c>
      <c r="T6268" s="147">
        <v>0</v>
      </c>
      <c r="U6268" s="147" t="s">
        <v>2593</v>
      </c>
      <c r="V6268" s="147" t="s">
        <v>3958</v>
      </c>
    </row>
    <row r="6269" spans="16:22" x14ac:dyDescent="0.25">
      <c r="P6269" s="147" t="s">
        <v>830</v>
      </c>
      <c r="Q6269" s="147">
        <v>204</v>
      </c>
      <c r="R6269" s="147"/>
      <c r="S6269" s="147" t="s">
        <v>1264</v>
      </c>
      <c r="T6269" s="147">
        <v>0</v>
      </c>
      <c r="U6269" s="147" t="s">
        <v>1265</v>
      </c>
      <c r="V6269" s="147" t="s">
        <v>3958</v>
      </c>
    </row>
    <row r="6270" spans="16:22" x14ac:dyDescent="0.25">
      <c r="P6270" s="147" t="s">
        <v>830</v>
      </c>
      <c r="Q6270" s="147">
        <v>204</v>
      </c>
      <c r="R6270" s="147"/>
      <c r="S6270" s="147" t="s">
        <v>1266</v>
      </c>
      <c r="T6270" s="147">
        <v>0</v>
      </c>
      <c r="U6270" s="147" t="s">
        <v>1267</v>
      </c>
      <c r="V6270" s="147" t="s">
        <v>3958</v>
      </c>
    </row>
    <row r="6271" spans="16:22" x14ac:dyDescent="0.25">
      <c r="P6271" s="147" t="s">
        <v>830</v>
      </c>
      <c r="Q6271" s="147">
        <v>204</v>
      </c>
      <c r="R6271" s="147"/>
      <c r="S6271" s="147" t="s">
        <v>1268</v>
      </c>
      <c r="T6271" s="147">
        <v>0</v>
      </c>
      <c r="U6271" s="147" t="s">
        <v>1269</v>
      </c>
      <c r="V6271" s="147" t="s">
        <v>3958</v>
      </c>
    </row>
    <row r="6272" spans="16:22" x14ac:dyDescent="0.25">
      <c r="P6272" s="147" t="s">
        <v>830</v>
      </c>
      <c r="Q6272" s="147">
        <v>204</v>
      </c>
      <c r="R6272" s="147"/>
      <c r="S6272" s="147" t="s">
        <v>1270</v>
      </c>
      <c r="T6272" s="147">
        <v>0</v>
      </c>
      <c r="U6272" s="147" t="s">
        <v>1271</v>
      </c>
      <c r="V6272" s="147" t="s">
        <v>3958</v>
      </c>
    </row>
    <row r="6273" spans="16:22" x14ac:dyDescent="0.25">
      <c r="P6273" s="147" t="s">
        <v>830</v>
      </c>
      <c r="Q6273" s="147">
        <v>204</v>
      </c>
      <c r="R6273" s="147"/>
      <c r="S6273" s="147" t="s">
        <v>3132</v>
      </c>
      <c r="T6273" s="147">
        <v>0</v>
      </c>
      <c r="U6273" s="147" t="s">
        <v>3133</v>
      </c>
      <c r="V6273" s="147" t="s">
        <v>3958</v>
      </c>
    </row>
    <row r="6274" spans="16:22" x14ac:dyDescent="0.25">
      <c r="P6274" s="147" t="s">
        <v>830</v>
      </c>
      <c r="Q6274" s="147">
        <v>204</v>
      </c>
      <c r="R6274" s="147"/>
      <c r="S6274" s="147" t="s">
        <v>3134</v>
      </c>
      <c r="T6274" s="147">
        <v>0</v>
      </c>
      <c r="U6274" s="147" t="s">
        <v>3135</v>
      </c>
      <c r="V6274" s="147" t="s">
        <v>3958</v>
      </c>
    </row>
    <row r="6275" spans="16:22" x14ac:dyDescent="0.25">
      <c r="P6275" s="147" t="s">
        <v>830</v>
      </c>
      <c r="Q6275" s="147">
        <v>204</v>
      </c>
      <c r="R6275" s="147"/>
      <c r="S6275" s="147" t="s">
        <v>3136</v>
      </c>
      <c r="T6275" s="147">
        <v>0</v>
      </c>
      <c r="U6275" s="147" t="s">
        <v>3137</v>
      </c>
      <c r="V6275" s="147" t="s">
        <v>3958</v>
      </c>
    </row>
    <row r="6276" spans="16:22" x14ac:dyDescent="0.25">
      <c r="P6276" s="147" t="s">
        <v>830</v>
      </c>
      <c r="Q6276" s="147">
        <v>204</v>
      </c>
      <c r="R6276" s="147"/>
      <c r="S6276" s="147" t="s">
        <v>3138</v>
      </c>
      <c r="T6276" s="147">
        <v>0</v>
      </c>
      <c r="U6276" s="147" t="s">
        <v>3139</v>
      </c>
      <c r="V6276" s="147" t="s">
        <v>3958</v>
      </c>
    </row>
    <row r="6277" spans="16:22" x14ac:dyDescent="0.25">
      <c r="P6277" s="147" t="s">
        <v>830</v>
      </c>
      <c r="Q6277" s="147">
        <v>204</v>
      </c>
      <c r="R6277" s="147"/>
      <c r="S6277" s="147" t="s">
        <v>3449</v>
      </c>
      <c r="T6277" s="147">
        <v>0</v>
      </c>
      <c r="U6277" s="147" t="s">
        <v>3450</v>
      </c>
      <c r="V6277" s="147" t="s">
        <v>3958</v>
      </c>
    </row>
    <row r="6278" spans="16:22" x14ac:dyDescent="0.25">
      <c r="P6278" s="147" t="s">
        <v>830</v>
      </c>
      <c r="Q6278" s="147">
        <v>204</v>
      </c>
      <c r="R6278" s="147"/>
      <c r="S6278" s="147" t="s">
        <v>1274</v>
      </c>
      <c r="T6278" s="147">
        <v>0</v>
      </c>
      <c r="U6278" s="147" t="s">
        <v>1275</v>
      </c>
      <c r="V6278" s="147" t="s">
        <v>3958</v>
      </c>
    </row>
    <row r="6279" spans="16:22" x14ac:dyDescent="0.25">
      <c r="P6279" s="147" t="s">
        <v>830</v>
      </c>
      <c r="Q6279" s="147">
        <v>204</v>
      </c>
      <c r="R6279" s="147"/>
      <c r="S6279" s="147" t="s">
        <v>1276</v>
      </c>
      <c r="T6279" s="147">
        <v>0</v>
      </c>
      <c r="U6279" s="147" t="s">
        <v>1277</v>
      </c>
      <c r="V6279" s="147" t="s">
        <v>3958</v>
      </c>
    </row>
    <row r="6280" spans="16:22" x14ac:dyDescent="0.25">
      <c r="P6280" s="147" t="s">
        <v>830</v>
      </c>
      <c r="Q6280" s="147">
        <v>204</v>
      </c>
      <c r="R6280" s="147"/>
      <c r="S6280" s="147" t="s">
        <v>1278</v>
      </c>
      <c r="T6280" s="147">
        <v>0</v>
      </c>
      <c r="U6280" s="147" t="s">
        <v>1279</v>
      </c>
      <c r="V6280" s="147" t="s">
        <v>3958</v>
      </c>
    </row>
    <row r="6281" spans="16:22" x14ac:dyDescent="0.25">
      <c r="P6281" s="147" t="s">
        <v>830</v>
      </c>
      <c r="Q6281" s="147">
        <v>204</v>
      </c>
      <c r="R6281" s="147"/>
      <c r="S6281" s="147" t="s">
        <v>3665</v>
      </c>
      <c r="T6281" s="147">
        <v>0</v>
      </c>
      <c r="U6281" s="147" t="s">
        <v>3666</v>
      </c>
      <c r="V6281" s="147" t="s">
        <v>3958</v>
      </c>
    </row>
    <row r="6282" spans="16:22" x14ac:dyDescent="0.25">
      <c r="P6282" s="147" t="s">
        <v>830</v>
      </c>
      <c r="Q6282" s="147">
        <v>204</v>
      </c>
      <c r="R6282" s="147"/>
      <c r="S6282" s="147" t="s">
        <v>3451</v>
      </c>
      <c r="T6282" s="147">
        <v>0</v>
      </c>
      <c r="U6282" s="147" t="s">
        <v>3452</v>
      </c>
      <c r="V6282" s="147" t="s">
        <v>3958</v>
      </c>
    </row>
    <row r="6283" spans="16:22" x14ac:dyDescent="0.25">
      <c r="P6283" s="147" t="s">
        <v>830</v>
      </c>
      <c r="Q6283" s="147">
        <v>204</v>
      </c>
      <c r="R6283" s="147"/>
      <c r="S6283" s="147" t="s">
        <v>3453</v>
      </c>
      <c r="T6283" s="147">
        <v>0</v>
      </c>
      <c r="U6283" s="147" t="s">
        <v>3454</v>
      </c>
      <c r="V6283" s="147" t="s">
        <v>3958</v>
      </c>
    </row>
    <row r="6284" spans="16:22" x14ac:dyDescent="0.25">
      <c r="P6284" s="147" t="s">
        <v>830</v>
      </c>
      <c r="Q6284" s="147">
        <v>204</v>
      </c>
      <c r="R6284" s="147"/>
      <c r="S6284" s="147" t="s">
        <v>1280</v>
      </c>
      <c r="T6284" s="147">
        <v>0</v>
      </c>
      <c r="U6284" s="147" t="s">
        <v>1281</v>
      </c>
      <c r="V6284" s="147" t="s">
        <v>3958</v>
      </c>
    </row>
    <row r="6285" spans="16:22" x14ac:dyDescent="0.25">
      <c r="P6285" s="147" t="s">
        <v>830</v>
      </c>
      <c r="Q6285" s="147">
        <v>204</v>
      </c>
      <c r="R6285" s="147"/>
      <c r="S6285" s="147" t="s">
        <v>1282</v>
      </c>
      <c r="T6285" s="147">
        <v>0</v>
      </c>
      <c r="U6285" s="147" t="s">
        <v>1283</v>
      </c>
      <c r="V6285" s="147" t="s">
        <v>3958</v>
      </c>
    </row>
    <row r="6286" spans="16:22" x14ac:dyDescent="0.25">
      <c r="P6286" s="147" t="s">
        <v>830</v>
      </c>
      <c r="Q6286" s="147">
        <v>204</v>
      </c>
      <c r="R6286" s="147"/>
      <c r="S6286" s="147" t="s">
        <v>1284</v>
      </c>
      <c r="T6286" s="147">
        <v>0</v>
      </c>
      <c r="U6286" s="147" t="s">
        <v>1285</v>
      </c>
      <c r="V6286" s="147" t="s">
        <v>3958</v>
      </c>
    </row>
    <row r="6287" spans="16:22" x14ac:dyDescent="0.25">
      <c r="P6287" s="147" t="s">
        <v>830</v>
      </c>
      <c r="Q6287" s="147">
        <v>204</v>
      </c>
      <c r="R6287" s="147"/>
      <c r="S6287" s="147" t="s">
        <v>2596</v>
      </c>
      <c r="T6287" s="147">
        <v>0</v>
      </c>
      <c r="U6287" s="147" t="s">
        <v>2597</v>
      </c>
      <c r="V6287" s="147" t="s">
        <v>3958</v>
      </c>
    </row>
    <row r="6288" spans="16:22" x14ac:dyDescent="0.25">
      <c r="P6288" s="147" t="s">
        <v>830</v>
      </c>
      <c r="Q6288" s="147">
        <v>204</v>
      </c>
      <c r="R6288" s="147"/>
      <c r="S6288" s="147" t="s">
        <v>1286</v>
      </c>
      <c r="T6288" s="147">
        <v>0</v>
      </c>
      <c r="U6288" s="147" t="s">
        <v>1287</v>
      </c>
      <c r="V6288" s="147" t="s">
        <v>3958</v>
      </c>
    </row>
    <row r="6289" spans="16:22" x14ac:dyDescent="0.25">
      <c r="P6289" s="147" t="s">
        <v>830</v>
      </c>
      <c r="Q6289" s="147">
        <v>204</v>
      </c>
      <c r="R6289" s="147"/>
      <c r="S6289" s="147" t="s">
        <v>1290</v>
      </c>
      <c r="T6289" s="147">
        <v>0</v>
      </c>
      <c r="U6289" s="147" t="s">
        <v>1291</v>
      </c>
      <c r="V6289" s="147" t="s">
        <v>3958</v>
      </c>
    </row>
    <row r="6290" spans="16:22" x14ac:dyDescent="0.25">
      <c r="P6290" s="147" t="s">
        <v>830</v>
      </c>
      <c r="Q6290" s="147">
        <v>204</v>
      </c>
      <c r="R6290" s="147"/>
      <c r="S6290" s="147" t="s">
        <v>1292</v>
      </c>
      <c r="T6290" s="147">
        <v>0</v>
      </c>
      <c r="U6290" s="147" t="s">
        <v>1293</v>
      </c>
      <c r="V6290" s="147" t="s">
        <v>3958</v>
      </c>
    </row>
    <row r="6291" spans="16:22" x14ac:dyDescent="0.25">
      <c r="P6291" s="147" t="s">
        <v>830</v>
      </c>
      <c r="Q6291" s="147">
        <v>204</v>
      </c>
      <c r="R6291" s="147"/>
      <c r="S6291" s="147" t="s">
        <v>1294</v>
      </c>
      <c r="T6291" s="147">
        <v>0</v>
      </c>
      <c r="U6291" s="147" t="s">
        <v>1295</v>
      </c>
      <c r="V6291" s="147" t="s">
        <v>3958</v>
      </c>
    </row>
    <row r="6292" spans="16:22" x14ac:dyDescent="0.25">
      <c r="P6292" s="147" t="s">
        <v>830</v>
      </c>
      <c r="Q6292" s="147">
        <v>204</v>
      </c>
      <c r="R6292" s="147"/>
      <c r="S6292" s="147" t="s">
        <v>1296</v>
      </c>
      <c r="T6292" s="147">
        <v>0</v>
      </c>
      <c r="U6292" s="147" t="s">
        <v>1297</v>
      </c>
      <c r="V6292" s="147" t="s">
        <v>3958</v>
      </c>
    </row>
    <row r="6293" spans="16:22" x14ac:dyDescent="0.25">
      <c r="P6293" s="147" t="s">
        <v>830</v>
      </c>
      <c r="Q6293" s="147">
        <v>204</v>
      </c>
      <c r="R6293" s="147"/>
      <c r="S6293" s="147" t="s">
        <v>1298</v>
      </c>
      <c r="T6293" s="147">
        <v>0</v>
      </c>
      <c r="U6293" s="147" t="s">
        <v>1299</v>
      </c>
      <c r="V6293" s="147" t="s">
        <v>3958</v>
      </c>
    </row>
    <row r="6294" spans="16:22" x14ac:dyDescent="0.25">
      <c r="P6294" s="147" t="s">
        <v>830</v>
      </c>
      <c r="Q6294" s="147">
        <v>204</v>
      </c>
      <c r="R6294" s="147"/>
      <c r="S6294" s="147" t="s">
        <v>1300</v>
      </c>
      <c r="T6294" s="147">
        <v>0</v>
      </c>
      <c r="U6294" s="147" t="s">
        <v>1301</v>
      </c>
      <c r="V6294" s="147" t="s">
        <v>3958</v>
      </c>
    </row>
    <row r="6295" spans="16:22" x14ac:dyDescent="0.25">
      <c r="P6295" s="147" t="s">
        <v>830</v>
      </c>
      <c r="Q6295" s="147">
        <v>204</v>
      </c>
      <c r="R6295" s="147"/>
      <c r="S6295" s="147" t="s">
        <v>1302</v>
      </c>
      <c r="T6295" s="147">
        <v>0</v>
      </c>
      <c r="U6295" s="147" t="s">
        <v>1303</v>
      </c>
      <c r="V6295" s="147" t="s">
        <v>3958</v>
      </c>
    </row>
    <row r="6296" spans="16:22" x14ac:dyDescent="0.25">
      <c r="P6296" s="147" t="s">
        <v>830</v>
      </c>
      <c r="Q6296" s="147">
        <v>204</v>
      </c>
      <c r="R6296" s="147"/>
      <c r="S6296" s="147" t="s">
        <v>1304</v>
      </c>
      <c r="T6296" s="147">
        <v>0</v>
      </c>
      <c r="U6296" s="147" t="s">
        <v>1305</v>
      </c>
      <c r="V6296" s="147" t="s">
        <v>3958</v>
      </c>
    </row>
    <row r="6297" spans="16:22" x14ac:dyDescent="0.25">
      <c r="P6297" s="147" t="s">
        <v>830</v>
      </c>
      <c r="Q6297" s="147">
        <v>204</v>
      </c>
      <c r="R6297" s="147"/>
      <c r="S6297" s="147" t="s">
        <v>1306</v>
      </c>
      <c r="T6297" s="147">
        <v>0</v>
      </c>
      <c r="U6297" s="147" t="s">
        <v>1307</v>
      </c>
      <c r="V6297" s="147" t="s">
        <v>3958</v>
      </c>
    </row>
    <row r="6298" spans="16:22" x14ac:dyDescent="0.25">
      <c r="P6298" s="147" t="s">
        <v>830</v>
      </c>
      <c r="Q6298" s="147">
        <v>204</v>
      </c>
      <c r="R6298" s="147"/>
      <c r="S6298" s="147" t="s">
        <v>1308</v>
      </c>
      <c r="T6298" s="147">
        <v>0</v>
      </c>
      <c r="U6298" s="147" t="s">
        <v>1309</v>
      </c>
      <c r="V6298" s="147" t="s">
        <v>3958</v>
      </c>
    </row>
    <row r="6299" spans="16:22" x14ac:dyDescent="0.25">
      <c r="P6299" s="147" t="s">
        <v>830</v>
      </c>
      <c r="Q6299" s="147">
        <v>204</v>
      </c>
      <c r="R6299" s="147"/>
      <c r="S6299" s="147" t="s">
        <v>1310</v>
      </c>
      <c r="T6299" s="147">
        <v>0</v>
      </c>
      <c r="U6299" s="147" t="s">
        <v>1311</v>
      </c>
      <c r="V6299" s="147" t="s">
        <v>3958</v>
      </c>
    </row>
    <row r="6300" spans="16:22" x14ac:dyDescent="0.25">
      <c r="P6300" s="147" t="s">
        <v>830</v>
      </c>
      <c r="Q6300" s="147">
        <v>204</v>
      </c>
      <c r="R6300" s="147"/>
      <c r="S6300" s="147" t="s">
        <v>1312</v>
      </c>
      <c r="T6300" s="147">
        <v>0</v>
      </c>
      <c r="U6300" s="147" t="s">
        <v>1313</v>
      </c>
      <c r="V6300" s="147" t="s">
        <v>3958</v>
      </c>
    </row>
    <row r="6301" spans="16:22" x14ac:dyDescent="0.25">
      <c r="P6301" s="147" t="s">
        <v>830</v>
      </c>
      <c r="Q6301" s="147">
        <v>204</v>
      </c>
      <c r="R6301" s="147"/>
      <c r="S6301" s="147" t="s">
        <v>1314</v>
      </c>
      <c r="T6301" s="147">
        <v>0</v>
      </c>
      <c r="U6301" s="147" t="s">
        <v>1315</v>
      </c>
      <c r="V6301" s="147" t="s">
        <v>3958</v>
      </c>
    </row>
    <row r="6302" spans="16:22" x14ac:dyDescent="0.25">
      <c r="P6302" s="147" t="s">
        <v>830</v>
      </c>
      <c r="Q6302" s="147">
        <v>204</v>
      </c>
      <c r="R6302" s="147"/>
      <c r="S6302" s="147" t="s">
        <v>1316</v>
      </c>
      <c r="T6302" s="147">
        <v>0</v>
      </c>
      <c r="U6302" s="147" t="s">
        <v>1317</v>
      </c>
      <c r="V6302" s="147" t="s">
        <v>3958</v>
      </c>
    </row>
    <row r="6303" spans="16:22" x14ac:dyDescent="0.25">
      <c r="P6303" s="147" t="s">
        <v>830</v>
      </c>
      <c r="Q6303" s="147">
        <v>204</v>
      </c>
      <c r="R6303" s="147"/>
      <c r="S6303" s="147" t="s">
        <v>1318</v>
      </c>
      <c r="T6303" s="147">
        <v>0</v>
      </c>
      <c r="U6303" s="147" t="s">
        <v>1319</v>
      </c>
      <c r="V6303" s="147" t="s">
        <v>3958</v>
      </c>
    </row>
    <row r="6304" spans="16:22" x14ac:dyDescent="0.25">
      <c r="P6304" s="147" t="s">
        <v>830</v>
      </c>
      <c r="Q6304" s="147">
        <v>204</v>
      </c>
      <c r="R6304" s="147"/>
      <c r="S6304" s="147" t="s">
        <v>1320</v>
      </c>
      <c r="T6304" s="147">
        <v>0</v>
      </c>
      <c r="U6304" s="147" t="s">
        <v>1321</v>
      </c>
      <c r="V6304" s="147" t="s">
        <v>3958</v>
      </c>
    </row>
    <row r="6305" spans="16:22" x14ac:dyDescent="0.25">
      <c r="P6305" s="147" t="s">
        <v>830</v>
      </c>
      <c r="Q6305" s="147">
        <v>204</v>
      </c>
      <c r="R6305" s="147"/>
      <c r="S6305" s="147" t="s">
        <v>1322</v>
      </c>
      <c r="T6305" s="147">
        <v>0</v>
      </c>
      <c r="U6305" s="147" t="s">
        <v>1323</v>
      </c>
      <c r="V6305" s="147" t="s">
        <v>3958</v>
      </c>
    </row>
    <row r="6306" spans="16:22" x14ac:dyDescent="0.25">
      <c r="P6306" s="147" t="s">
        <v>830</v>
      </c>
      <c r="Q6306" s="147">
        <v>204</v>
      </c>
      <c r="R6306" s="147"/>
      <c r="S6306" s="147" t="s">
        <v>1324</v>
      </c>
      <c r="T6306" s="147">
        <v>0</v>
      </c>
      <c r="U6306" s="147" t="s">
        <v>1325</v>
      </c>
      <c r="V6306" s="147" t="s">
        <v>3958</v>
      </c>
    </row>
    <row r="6307" spans="16:22" x14ac:dyDescent="0.25">
      <c r="P6307" s="147" t="s">
        <v>830</v>
      </c>
      <c r="Q6307" s="147">
        <v>204</v>
      </c>
      <c r="R6307" s="147"/>
      <c r="S6307" s="147" t="s">
        <v>1326</v>
      </c>
      <c r="T6307" s="147">
        <v>0</v>
      </c>
      <c r="U6307" s="147" t="s">
        <v>1327</v>
      </c>
      <c r="V6307" s="147" t="s">
        <v>3958</v>
      </c>
    </row>
    <row r="6308" spans="16:22" x14ac:dyDescent="0.25">
      <c r="P6308" s="147" t="s">
        <v>830</v>
      </c>
      <c r="Q6308" s="147">
        <v>204</v>
      </c>
      <c r="R6308" s="147"/>
      <c r="S6308" s="147" t="s">
        <v>1328</v>
      </c>
      <c r="T6308" s="147">
        <v>0</v>
      </c>
      <c r="U6308" s="147" t="s">
        <v>1329</v>
      </c>
      <c r="V6308" s="147" t="s">
        <v>3958</v>
      </c>
    </row>
    <row r="6309" spans="16:22" x14ac:dyDescent="0.25">
      <c r="P6309" s="147" t="s">
        <v>830</v>
      </c>
      <c r="Q6309" s="147">
        <v>204</v>
      </c>
      <c r="R6309" s="147"/>
      <c r="S6309" s="147" t="s">
        <v>1330</v>
      </c>
      <c r="T6309" s="147">
        <v>0</v>
      </c>
      <c r="U6309" s="147" t="s">
        <v>1331</v>
      </c>
      <c r="V6309" s="147" t="s">
        <v>3958</v>
      </c>
    </row>
    <row r="6310" spans="16:22" x14ac:dyDescent="0.25">
      <c r="P6310" s="147" t="s">
        <v>830</v>
      </c>
      <c r="Q6310" s="147">
        <v>204</v>
      </c>
      <c r="R6310" s="147"/>
      <c r="S6310" s="147" t="s">
        <v>1332</v>
      </c>
      <c r="T6310" s="147">
        <v>0</v>
      </c>
      <c r="U6310" s="147" t="s">
        <v>1333</v>
      </c>
      <c r="V6310" s="147" t="s">
        <v>3958</v>
      </c>
    </row>
    <row r="6311" spans="16:22" x14ac:dyDescent="0.25">
      <c r="P6311" s="147" t="s">
        <v>830</v>
      </c>
      <c r="Q6311" s="147">
        <v>204</v>
      </c>
      <c r="R6311" s="147"/>
      <c r="S6311" s="147" t="s">
        <v>1334</v>
      </c>
      <c r="T6311" s="147">
        <v>0</v>
      </c>
      <c r="U6311" s="147" t="s">
        <v>1335</v>
      </c>
      <c r="V6311" s="147" t="s">
        <v>3958</v>
      </c>
    </row>
    <row r="6312" spans="16:22" x14ac:dyDescent="0.25">
      <c r="P6312" s="147" t="s">
        <v>830</v>
      </c>
      <c r="Q6312" s="147">
        <v>204</v>
      </c>
      <c r="R6312" s="147"/>
      <c r="S6312" s="147" t="s">
        <v>1336</v>
      </c>
      <c r="T6312" s="147">
        <v>0</v>
      </c>
      <c r="U6312" s="147" t="s">
        <v>1337</v>
      </c>
      <c r="V6312" s="147" t="s">
        <v>3958</v>
      </c>
    </row>
    <row r="6313" spans="16:22" x14ac:dyDescent="0.25">
      <c r="P6313" s="147" t="s">
        <v>830</v>
      </c>
      <c r="Q6313" s="147">
        <v>204</v>
      </c>
      <c r="R6313" s="147"/>
      <c r="S6313" s="147" t="s">
        <v>1338</v>
      </c>
      <c r="T6313" s="147">
        <v>0</v>
      </c>
      <c r="U6313" s="147" t="s">
        <v>1339</v>
      </c>
      <c r="V6313" s="147" t="s">
        <v>3958</v>
      </c>
    </row>
    <row r="6314" spans="16:22" x14ac:dyDescent="0.25">
      <c r="P6314" s="147" t="s">
        <v>830</v>
      </c>
      <c r="Q6314" s="147">
        <v>204</v>
      </c>
      <c r="R6314" s="147"/>
      <c r="S6314" s="147" t="s">
        <v>1340</v>
      </c>
      <c r="T6314" s="147">
        <v>0</v>
      </c>
      <c r="U6314" s="147" t="s">
        <v>1341</v>
      </c>
      <c r="V6314" s="147" t="s">
        <v>3958</v>
      </c>
    </row>
    <row r="6315" spans="16:22" x14ac:dyDescent="0.25">
      <c r="P6315" s="147" t="s">
        <v>830</v>
      </c>
      <c r="Q6315" s="147">
        <v>204</v>
      </c>
      <c r="R6315" s="147"/>
      <c r="S6315" s="147" t="s">
        <v>1342</v>
      </c>
      <c r="T6315" s="147">
        <v>0</v>
      </c>
      <c r="U6315" s="147" t="s">
        <v>1343</v>
      </c>
      <c r="V6315" s="147" t="s">
        <v>3958</v>
      </c>
    </row>
    <row r="6316" spans="16:22" x14ac:dyDescent="0.25">
      <c r="P6316" s="147" t="s">
        <v>830</v>
      </c>
      <c r="Q6316" s="147">
        <v>204</v>
      </c>
      <c r="R6316" s="147"/>
      <c r="S6316" s="147" t="s">
        <v>1344</v>
      </c>
      <c r="T6316" s="147">
        <v>0</v>
      </c>
      <c r="U6316" s="147" t="s">
        <v>1345</v>
      </c>
      <c r="V6316" s="147" t="s">
        <v>3958</v>
      </c>
    </row>
    <row r="6317" spans="16:22" x14ac:dyDescent="0.25">
      <c r="P6317" s="147" t="s">
        <v>830</v>
      </c>
      <c r="Q6317" s="147">
        <v>204</v>
      </c>
      <c r="R6317" s="147"/>
      <c r="S6317" s="147" t="s">
        <v>1346</v>
      </c>
      <c r="T6317" s="147">
        <v>0</v>
      </c>
      <c r="U6317" s="147" t="s">
        <v>1347</v>
      </c>
      <c r="V6317" s="147" t="s">
        <v>3958</v>
      </c>
    </row>
    <row r="6318" spans="16:22" x14ac:dyDescent="0.25">
      <c r="P6318" s="147" t="s">
        <v>830</v>
      </c>
      <c r="Q6318" s="147">
        <v>204</v>
      </c>
      <c r="R6318" s="147"/>
      <c r="S6318" s="147" t="s">
        <v>1348</v>
      </c>
      <c r="T6318" s="147">
        <v>0</v>
      </c>
      <c r="U6318" s="147" t="s">
        <v>1349</v>
      </c>
      <c r="V6318" s="147" t="s">
        <v>3958</v>
      </c>
    </row>
    <row r="6319" spans="16:22" x14ac:dyDescent="0.25">
      <c r="P6319" s="147" t="s">
        <v>830</v>
      </c>
      <c r="Q6319" s="147">
        <v>204</v>
      </c>
      <c r="R6319" s="147"/>
      <c r="S6319" s="147" t="s">
        <v>1350</v>
      </c>
      <c r="T6319" s="147">
        <v>0</v>
      </c>
      <c r="U6319" s="147" t="s">
        <v>1351</v>
      </c>
      <c r="V6319" s="147" t="s">
        <v>3958</v>
      </c>
    </row>
    <row r="6320" spans="16:22" x14ac:dyDescent="0.25">
      <c r="P6320" s="147" t="s">
        <v>830</v>
      </c>
      <c r="Q6320" s="147">
        <v>204</v>
      </c>
      <c r="R6320" s="147"/>
      <c r="S6320" s="147" t="s">
        <v>1352</v>
      </c>
      <c r="T6320" s="147">
        <v>0</v>
      </c>
      <c r="U6320" s="147" t="s">
        <v>1353</v>
      </c>
      <c r="V6320" s="147" t="s">
        <v>3958</v>
      </c>
    </row>
    <row r="6321" spans="16:22" x14ac:dyDescent="0.25">
      <c r="P6321" s="147" t="s">
        <v>830</v>
      </c>
      <c r="Q6321" s="147">
        <v>204</v>
      </c>
      <c r="R6321" s="147"/>
      <c r="S6321" s="147" t="s">
        <v>1354</v>
      </c>
      <c r="T6321" s="147">
        <v>0</v>
      </c>
      <c r="U6321" s="147" t="s">
        <v>1355</v>
      </c>
      <c r="V6321" s="147" t="s">
        <v>3958</v>
      </c>
    </row>
    <row r="6322" spans="16:22" x14ac:dyDescent="0.25">
      <c r="P6322" s="147" t="s">
        <v>830</v>
      </c>
      <c r="Q6322" s="147">
        <v>204</v>
      </c>
      <c r="R6322" s="147"/>
      <c r="S6322" s="147" t="s">
        <v>1356</v>
      </c>
      <c r="T6322" s="147">
        <v>0</v>
      </c>
      <c r="U6322" s="147" t="s">
        <v>1357</v>
      </c>
      <c r="V6322" s="147" t="s">
        <v>3958</v>
      </c>
    </row>
    <row r="6323" spans="16:22" x14ac:dyDescent="0.25">
      <c r="P6323" s="147" t="s">
        <v>830</v>
      </c>
      <c r="Q6323" s="147">
        <v>204</v>
      </c>
      <c r="R6323" s="147"/>
      <c r="S6323" s="147" t="s">
        <v>3892</v>
      </c>
      <c r="T6323" s="147">
        <v>0</v>
      </c>
      <c r="U6323" s="147" t="s">
        <v>3893</v>
      </c>
      <c r="V6323" s="147" t="s">
        <v>3958</v>
      </c>
    </row>
    <row r="6324" spans="16:22" x14ac:dyDescent="0.25">
      <c r="P6324" s="147" t="s">
        <v>830</v>
      </c>
      <c r="Q6324" s="147">
        <v>204</v>
      </c>
      <c r="R6324" s="147"/>
      <c r="S6324" s="147" t="s">
        <v>3894</v>
      </c>
      <c r="T6324" s="147">
        <v>0</v>
      </c>
      <c r="U6324" s="147" t="s">
        <v>3895</v>
      </c>
      <c r="V6324" s="147" t="s">
        <v>3958</v>
      </c>
    </row>
    <row r="6325" spans="16:22" x14ac:dyDescent="0.25">
      <c r="P6325" s="147" t="s">
        <v>830</v>
      </c>
      <c r="Q6325" s="147">
        <v>204</v>
      </c>
      <c r="R6325" s="147"/>
      <c r="S6325" s="147" t="s">
        <v>3898</v>
      </c>
      <c r="T6325" s="147">
        <v>0</v>
      </c>
      <c r="U6325" s="147" t="s">
        <v>3899</v>
      </c>
      <c r="V6325" s="147" t="s">
        <v>3958</v>
      </c>
    </row>
    <row r="6326" spans="16:22" x14ac:dyDescent="0.25">
      <c r="P6326" s="147" t="s">
        <v>830</v>
      </c>
      <c r="Q6326" s="147">
        <v>204</v>
      </c>
      <c r="R6326" s="147"/>
      <c r="S6326" s="147" t="s">
        <v>3900</v>
      </c>
      <c r="T6326" s="147">
        <v>0</v>
      </c>
      <c r="U6326" s="147" t="s">
        <v>3901</v>
      </c>
      <c r="V6326" s="147" t="s">
        <v>3958</v>
      </c>
    </row>
    <row r="6327" spans="16:22" x14ac:dyDescent="0.25">
      <c r="P6327" s="147" t="s">
        <v>830</v>
      </c>
      <c r="Q6327" s="147">
        <v>204</v>
      </c>
      <c r="R6327" s="147"/>
      <c r="S6327" s="147" t="s">
        <v>3902</v>
      </c>
      <c r="T6327" s="147">
        <v>0</v>
      </c>
      <c r="U6327" s="147" t="s">
        <v>3903</v>
      </c>
      <c r="V6327" s="147" t="s">
        <v>3958</v>
      </c>
    </row>
    <row r="6328" spans="16:22" x14ac:dyDescent="0.25">
      <c r="P6328" s="147" t="s">
        <v>830</v>
      </c>
      <c r="Q6328" s="147">
        <v>204</v>
      </c>
      <c r="R6328" s="147"/>
      <c r="S6328" s="147" t="s">
        <v>3904</v>
      </c>
      <c r="T6328" s="147">
        <v>0</v>
      </c>
      <c r="U6328" s="147" t="s">
        <v>3905</v>
      </c>
      <c r="V6328" s="147" t="s">
        <v>3958</v>
      </c>
    </row>
    <row r="6329" spans="16:22" x14ac:dyDescent="0.25">
      <c r="P6329" s="147" t="s">
        <v>830</v>
      </c>
      <c r="Q6329" s="147">
        <v>204</v>
      </c>
      <c r="R6329" s="147"/>
      <c r="S6329" s="147" t="s">
        <v>3906</v>
      </c>
      <c r="T6329" s="147">
        <v>0</v>
      </c>
      <c r="U6329" s="147" t="s">
        <v>3907</v>
      </c>
      <c r="V6329" s="147" t="s">
        <v>3958</v>
      </c>
    </row>
    <row r="6330" spans="16:22" x14ac:dyDescent="0.25">
      <c r="P6330" s="147" t="s">
        <v>830</v>
      </c>
      <c r="Q6330" s="147">
        <v>204</v>
      </c>
      <c r="R6330" s="147"/>
      <c r="S6330" s="147" t="s">
        <v>1362</v>
      </c>
      <c r="T6330" s="147">
        <v>0</v>
      </c>
      <c r="U6330" s="147" t="s">
        <v>1363</v>
      </c>
      <c r="V6330" s="147" t="s">
        <v>3958</v>
      </c>
    </row>
    <row r="6331" spans="16:22" x14ac:dyDescent="0.25">
      <c r="P6331" s="147" t="s">
        <v>830</v>
      </c>
      <c r="Q6331" s="147">
        <v>204</v>
      </c>
      <c r="R6331" s="147"/>
      <c r="S6331" s="147" t="s">
        <v>1364</v>
      </c>
      <c r="T6331" s="147">
        <v>0</v>
      </c>
      <c r="U6331" s="147" t="s">
        <v>1365</v>
      </c>
      <c r="V6331" s="147" t="s">
        <v>3958</v>
      </c>
    </row>
    <row r="6332" spans="16:22" x14ac:dyDescent="0.25">
      <c r="P6332" s="147" t="s">
        <v>830</v>
      </c>
      <c r="Q6332" s="147">
        <v>204</v>
      </c>
      <c r="R6332" s="147"/>
      <c r="S6332" s="147" t="s">
        <v>1366</v>
      </c>
      <c r="T6332" s="147">
        <v>0</v>
      </c>
      <c r="U6332" s="147" t="s">
        <v>1367</v>
      </c>
      <c r="V6332" s="147" t="s">
        <v>3958</v>
      </c>
    </row>
    <row r="6333" spans="16:22" x14ac:dyDescent="0.25">
      <c r="P6333" s="147" t="s">
        <v>830</v>
      </c>
      <c r="Q6333" s="147">
        <v>204</v>
      </c>
      <c r="R6333" s="147"/>
      <c r="S6333" s="147" t="s">
        <v>3344</v>
      </c>
      <c r="T6333" s="147">
        <v>0</v>
      </c>
      <c r="U6333" s="147" t="s">
        <v>3345</v>
      </c>
      <c r="V6333" s="147" t="s">
        <v>3958</v>
      </c>
    </row>
    <row r="6334" spans="16:22" x14ac:dyDescent="0.25">
      <c r="P6334" s="147" t="s">
        <v>830</v>
      </c>
      <c r="Q6334" s="147">
        <v>204</v>
      </c>
      <c r="R6334" s="147"/>
      <c r="S6334" s="147" t="s">
        <v>2598</v>
      </c>
      <c r="T6334" s="147">
        <v>0</v>
      </c>
      <c r="U6334" s="147" t="s">
        <v>2599</v>
      </c>
      <c r="V6334" s="147" t="s">
        <v>3958</v>
      </c>
    </row>
    <row r="6335" spans="16:22" x14ac:dyDescent="0.25">
      <c r="P6335" s="147" t="s">
        <v>830</v>
      </c>
      <c r="Q6335" s="147">
        <v>204</v>
      </c>
      <c r="R6335" s="147"/>
      <c r="S6335" s="147" t="s">
        <v>2600</v>
      </c>
      <c r="T6335" s="147">
        <v>0</v>
      </c>
      <c r="U6335" s="147" t="s">
        <v>2601</v>
      </c>
      <c r="V6335" s="147" t="s">
        <v>3958</v>
      </c>
    </row>
    <row r="6336" spans="16:22" x14ac:dyDescent="0.25">
      <c r="P6336" s="147" t="s">
        <v>830</v>
      </c>
      <c r="Q6336" s="147">
        <v>204</v>
      </c>
      <c r="R6336" s="147"/>
      <c r="S6336" s="147" t="s">
        <v>2602</v>
      </c>
      <c r="T6336" s="147">
        <v>0</v>
      </c>
      <c r="U6336" s="147" t="s">
        <v>2603</v>
      </c>
      <c r="V6336" s="147" t="s">
        <v>3958</v>
      </c>
    </row>
    <row r="6337" spans="16:22" x14ac:dyDescent="0.25">
      <c r="P6337" s="147" t="s">
        <v>830</v>
      </c>
      <c r="Q6337" s="147">
        <v>204</v>
      </c>
      <c r="R6337" s="147"/>
      <c r="S6337" s="147" t="s">
        <v>1368</v>
      </c>
      <c r="T6337" s="147">
        <v>0</v>
      </c>
      <c r="U6337" s="147" t="s">
        <v>1369</v>
      </c>
      <c r="V6337" s="147" t="s">
        <v>3958</v>
      </c>
    </row>
    <row r="6338" spans="16:22" x14ac:dyDescent="0.25">
      <c r="P6338" s="147" t="s">
        <v>830</v>
      </c>
      <c r="Q6338" s="147">
        <v>204</v>
      </c>
      <c r="R6338" s="147"/>
      <c r="S6338" s="147" t="s">
        <v>1370</v>
      </c>
      <c r="T6338" s="147">
        <v>0</v>
      </c>
      <c r="U6338" s="147" t="s">
        <v>1371</v>
      </c>
      <c r="V6338" s="147" t="s">
        <v>3958</v>
      </c>
    </row>
    <row r="6339" spans="16:22" x14ac:dyDescent="0.25">
      <c r="P6339" s="147" t="s">
        <v>830</v>
      </c>
      <c r="Q6339" s="147">
        <v>204</v>
      </c>
      <c r="R6339" s="147"/>
      <c r="S6339" s="147" t="s">
        <v>1372</v>
      </c>
      <c r="T6339" s="147">
        <v>0</v>
      </c>
      <c r="U6339" s="147" t="s">
        <v>1373</v>
      </c>
      <c r="V6339" s="147" t="s">
        <v>3958</v>
      </c>
    </row>
    <row r="6340" spans="16:22" x14ac:dyDescent="0.25">
      <c r="P6340" s="147" t="s">
        <v>830</v>
      </c>
      <c r="Q6340" s="147">
        <v>204</v>
      </c>
      <c r="R6340" s="147"/>
      <c r="S6340" s="147" t="s">
        <v>1374</v>
      </c>
      <c r="T6340" s="147">
        <v>0</v>
      </c>
      <c r="U6340" s="147" t="s">
        <v>1375</v>
      </c>
      <c r="V6340" s="147" t="s">
        <v>3958</v>
      </c>
    </row>
    <row r="6341" spans="16:22" x14ac:dyDescent="0.25">
      <c r="P6341" s="147" t="s">
        <v>830</v>
      </c>
      <c r="Q6341" s="147">
        <v>204</v>
      </c>
      <c r="R6341" s="147"/>
      <c r="S6341" s="147" t="s">
        <v>1376</v>
      </c>
      <c r="T6341" s="147">
        <v>0</v>
      </c>
      <c r="U6341" s="147" t="s">
        <v>1377</v>
      </c>
      <c r="V6341" s="147" t="s">
        <v>3958</v>
      </c>
    </row>
    <row r="6342" spans="16:22" x14ac:dyDescent="0.25">
      <c r="P6342" s="147" t="s">
        <v>830</v>
      </c>
      <c r="Q6342" s="147">
        <v>204</v>
      </c>
      <c r="R6342" s="147"/>
      <c r="S6342" s="147" t="s">
        <v>1378</v>
      </c>
      <c r="T6342" s="147">
        <v>0</v>
      </c>
      <c r="U6342" s="147" t="s">
        <v>1379</v>
      </c>
      <c r="V6342" s="147" t="s">
        <v>3958</v>
      </c>
    </row>
    <row r="6343" spans="16:22" x14ac:dyDescent="0.25">
      <c r="P6343" s="147" t="s">
        <v>830</v>
      </c>
      <c r="Q6343" s="147">
        <v>204</v>
      </c>
      <c r="R6343" s="147"/>
      <c r="S6343" s="147" t="s">
        <v>1380</v>
      </c>
      <c r="T6343" s="147">
        <v>0</v>
      </c>
      <c r="U6343" s="147" t="s">
        <v>1381</v>
      </c>
      <c r="V6343" s="147" t="s">
        <v>3958</v>
      </c>
    </row>
    <row r="6344" spans="16:22" x14ac:dyDescent="0.25">
      <c r="P6344" s="147" t="s">
        <v>830</v>
      </c>
      <c r="Q6344" s="147">
        <v>204</v>
      </c>
      <c r="R6344" s="147"/>
      <c r="S6344" s="147" t="s">
        <v>1382</v>
      </c>
      <c r="T6344" s="147">
        <v>0</v>
      </c>
      <c r="U6344" s="147" t="s">
        <v>1383</v>
      </c>
      <c r="V6344" s="147" t="s">
        <v>3958</v>
      </c>
    </row>
    <row r="6345" spans="16:22" x14ac:dyDescent="0.25">
      <c r="P6345" s="147" t="s">
        <v>830</v>
      </c>
      <c r="Q6345" s="147">
        <v>204</v>
      </c>
      <c r="R6345" s="147"/>
      <c r="S6345" s="147" t="s">
        <v>1384</v>
      </c>
      <c r="T6345" s="147">
        <v>0</v>
      </c>
      <c r="U6345" s="147" t="s">
        <v>1385</v>
      </c>
      <c r="V6345" s="147" t="s">
        <v>3958</v>
      </c>
    </row>
    <row r="6346" spans="16:22" x14ac:dyDescent="0.25">
      <c r="P6346" s="147" t="s">
        <v>830</v>
      </c>
      <c r="Q6346" s="147">
        <v>204</v>
      </c>
      <c r="R6346" s="147"/>
      <c r="S6346" s="147" t="s">
        <v>1386</v>
      </c>
      <c r="T6346" s="147">
        <v>0</v>
      </c>
      <c r="U6346" s="147" t="s">
        <v>1387</v>
      </c>
      <c r="V6346" s="147" t="s">
        <v>3958</v>
      </c>
    </row>
    <row r="6347" spans="16:22" x14ac:dyDescent="0.25">
      <c r="P6347" s="147" t="s">
        <v>830</v>
      </c>
      <c r="Q6347" s="147">
        <v>204</v>
      </c>
      <c r="R6347" s="147"/>
      <c r="S6347" s="147" t="s">
        <v>1388</v>
      </c>
      <c r="T6347" s="147">
        <v>0</v>
      </c>
      <c r="U6347" s="147" t="s">
        <v>1389</v>
      </c>
      <c r="V6347" s="147" t="s">
        <v>3958</v>
      </c>
    </row>
    <row r="6348" spans="16:22" x14ac:dyDescent="0.25">
      <c r="P6348" s="147" t="s">
        <v>830</v>
      </c>
      <c r="Q6348" s="147">
        <v>204</v>
      </c>
      <c r="R6348" s="147"/>
      <c r="S6348" s="147" t="s">
        <v>1390</v>
      </c>
      <c r="T6348" s="147">
        <v>0</v>
      </c>
      <c r="U6348" s="147" t="s">
        <v>1391</v>
      </c>
      <c r="V6348" s="147" t="s">
        <v>3958</v>
      </c>
    </row>
    <row r="6349" spans="16:22" x14ac:dyDescent="0.25">
      <c r="P6349" s="147" t="s">
        <v>830</v>
      </c>
      <c r="Q6349" s="147">
        <v>204</v>
      </c>
      <c r="R6349" s="147"/>
      <c r="S6349" s="147" t="s">
        <v>1392</v>
      </c>
      <c r="T6349" s="147">
        <v>0</v>
      </c>
      <c r="U6349" s="147" t="s">
        <v>1393</v>
      </c>
      <c r="V6349" s="147" t="s">
        <v>3958</v>
      </c>
    </row>
    <row r="6350" spans="16:22" x14ac:dyDescent="0.25">
      <c r="P6350" s="147" t="s">
        <v>830</v>
      </c>
      <c r="Q6350" s="147">
        <v>204</v>
      </c>
      <c r="R6350" s="147"/>
      <c r="S6350" s="147" t="s">
        <v>1394</v>
      </c>
      <c r="T6350" s="147">
        <v>0</v>
      </c>
      <c r="U6350" s="147" t="s">
        <v>1395</v>
      </c>
      <c r="V6350" s="147" t="s">
        <v>3958</v>
      </c>
    </row>
    <row r="6351" spans="16:22" x14ac:dyDescent="0.25">
      <c r="P6351" s="147" t="s">
        <v>830</v>
      </c>
      <c r="Q6351" s="147">
        <v>204</v>
      </c>
      <c r="R6351" s="147"/>
      <c r="S6351" s="147" t="s">
        <v>1396</v>
      </c>
      <c r="T6351" s="147">
        <v>0</v>
      </c>
      <c r="U6351" s="147" t="s">
        <v>1397</v>
      </c>
      <c r="V6351" s="147" t="s">
        <v>3958</v>
      </c>
    </row>
    <row r="6352" spans="16:22" x14ac:dyDescent="0.25">
      <c r="P6352" s="147" t="s">
        <v>830</v>
      </c>
      <c r="Q6352" s="147">
        <v>204</v>
      </c>
      <c r="R6352" s="147"/>
      <c r="S6352" s="147" t="s">
        <v>1398</v>
      </c>
      <c r="T6352" s="147">
        <v>0</v>
      </c>
      <c r="U6352" s="147" t="s">
        <v>1399</v>
      </c>
      <c r="V6352" s="147" t="s">
        <v>3958</v>
      </c>
    </row>
    <row r="6353" spans="16:22" x14ac:dyDescent="0.25">
      <c r="P6353" s="147" t="s">
        <v>830</v>
      </c>
      <c r="Q6353" s="147">
        <v>204</v>
      </c>
      <c r="R6353" s="147"/>
      <c r="S6353" s="147" t="s">
        <v>1400</v>
      </c>
      <c r="T6353" s="147">
        <v>0</v>
      </c>
      <c r="U6353" s="147" t="s">
        <v>1401</v>
      </c>
      <c r="V6353" s="147" t="s">
        <v>3958</v>
      </c>
    </row>
    <row r="6354" spans="16:22" x14ac:dyDescent="0.25">
      <c r="P6354" s="147" t="s">
        <v>830</v>
      </c>
      <c r="Q6354" s="147">
        <v>204</v>
      </c>
      <c r="R6354" s="147"/>
      <c r="S6354" s="147" t="s">
        <v>1402</v>
      </c>
      <c r="T6354" s="147">
        <v>0</v>
      </c>
      <c r="U6354" s="147" t="s">
        <v>1403</v>
      </c>
      <c r="V6354" s="147" t="s">
        <v>3958</v>
      </c>
    </row>
    <row r="6355" spans="16:22" x14ac:dyDescent="0.25">
      <c r="P6355" s="147" t="s">
        <v>830</v>
      </c>
      <c r="Q6355" s="147">
        <v>204</v>
      </c>
      <c r="R6355" s="147"/>
      <c r="S6355" s="147" t="s">
        <v>1404</v>
      </c>
      <c r="T6355" s="147">
        <v>0</v>
      </c>
      <c r="U6355" s="147" t="s">
        <v>1405</v>
      </c>
      <c r="V6355" s="147" t="s">
        <v>3958</v>
      </c>
    </row>
    <row r="6356" spans="16:22" x14ac:dyDescent="0.25">
      <c r="P6356" s="147" t="s">
        <v>830</v>
      </c>
      <c r="Q6356" s="147">
        <v>204</v>
      </c>
      <c r="R6356" s="147"/>
      <c r="S6356" s="147" t="s">
        <v>1406</v>
      </c>
      <c r="T6356" s="147">
        <v>0</v>
      </c>
      <c r="U6356" s="147" t="s">
        <v>1407</v>
      </c>
      <c r="V6356" s="147" t="s">
        <v>3958</v>
      </c>
    </row>
    <row r="6357" spans="16:22" x14ac:dyDescent="0.25">
      <c r="P6357" s="147" t="s">
        <v>830</v>
      </c>
      <c r="Q6357" s="147">
        <v>204</v>
      </c>
      <c r="R6357" s="147"/>
      <c r="S6357" s="147" t="s">
        <v>1408</v>
      </c>
      <c r="T6357" s="147">
        <v>0</v>
      </c>
      <c r="U6357" s="147" t="s">
        <v>1409</v>
      </c>
      <c r="V6357" s="147" t="s">
        <v>3958</v>
      </c>
    </row>
    <row r="6358" spans="16:22" x14ac:dyDescent="0.25">
      <c r="P6358" s="147" t="s">
        <v>830</v>
      </c>
      <c r="Q6358" s="147">
        <v>204</v>
      </c>
      <c r="R6358" s="147"/>
      <c r="S6358" s="147" t="s">
        <v>1410</v>
      </c>
      <c r="T6358" s="147">
        <v>0</v>
      </c>
      <c r="U6358" s="147" t="s">
        <v>1411</v>
      </c>
      <c r="V6358" s="147" t="s">
        <v>3958</v>
      </c>
    </row>
    <row r="6359" spans="16:22" x14ac:dyDescent="0.25">
      <c r="P6359" s="147" t="s">
        <v>830</v>
      </c>
      <c r="Q6359" s="147">
        <v>204</v>
      </c>
      <c r="R6359" s="147"/>
      <c r="S6359" s="147" t="s">
        <v>1412</v>
      </c>
      <c r="T6359" s="147">
        <v>0</v>
      </c>
      <c r="U6359" s="147" t="s">
        <v>1413</v>
      </c>
      <c r="V6359" s="147" t="s">
        <v>3958</v>
      </c>
    </row>
    <row r="6360" spans="16:22" x14ac:dyDescent="0.25">
      <c r="P6360" s="147" t="s">
        <v>830</v>
      </c>
      <c r="Q6360" s="147">
        <v>204</v>
      </c>
      <c r="R6360" s="147"/>
      <c r="S6360" s="147" t="s">
        <v>1414</v>
      </c>
      <c r="T6360" s="147">
        <v>0</v>
      </c>
      <c r="U6360" s="147" t="s">
        <v>1415</v>
      </c>
      <c r="V6360" s="147" t="s">
        <v>3958</v>
      </c>
    </row>
    <row r="6361" spans="16:22" x14ac:dyDescent="0.25">
      <c r="P6361" s="147" t="s">
        <v>830</v>
      </c>
      <c r="Q6361" s="147">
        <v>204</v>
      </c>
      <c r="R6361" s="147"/>
      <c r="S6361" s="147" t="s">
        <v>1416</v>
      </c>
      <c r="T6361" s="147">
        <v>0</v>
      </c>
      <c r="U6361" s="147" t="s">
        <v>1417</v>
      </c>
      <c r="V6361" s="147" t="s">
        <v>3958</v>
      </c>
    </row>
    <row r="6362" spans="16:22" x14ac:dyDescent="0.25">
      <c r="P6362" s="147" t="s">
        <v>830</v>
      </c>
      <c r="Q6362" s="147">
        <v>204</v>
      </c>
      <c r="R6362" s="147"/>
      <c r="S6362" s="147" t="s">
        <v>1418</v>
      </c>
      <c r="T6362" s="147">
        <v>0</v>
      </c>
      <c r="U6362" s="147" t="s">
        <v>1419</v>
      </c>
      <c r="V6362" s="147" t="s">
        <v>3958</v>
      </c>
    </row>
    <row r="6363" spans="16:22" x14ac:dyDescent="0.25">
      <c r="P6363" s="147" t="s">
        <v>830</v>
      </c>
      <c r="Q6363" s="147">
        <v>204</v>
      </c>
      <c r="R6363" s="147"/>
      <c r="S6363" s="147" t="s">
        <v>1420</v>
      </c>
      <c r="T6363" s="147">
        <v>0</v>
      </c>
      <c r="U6363" s="147" t="s">
        <v>1421</v>
      </c>
      <c r="V6363" s="147" t="s">
        <v>3958</v>
      </c>
    </row>
    <row r="6364" spans="16:22" x14ac:dyDescent="0.25">
      <c r="P6364" s="147" t="s">
        <v>830</v>
      </c>
      <c r="Q6364" s="147">
        <v>204</v>
      </c>
      <c r="R6364" s="147"/>
      <c r="S6364" s="147" t="s">
        <v>1422</v>
      </c>
      <c r="T6364" s="147">
        <v>0</v>
      </c>
      <c r="U6364" s="147" t="s">
        <v>1423</v>
      </c>
      <c r="V6364" s="147" t="s">
        <v>3958</v>
      </c>
    </row>
    <row r="6365" spans="16:22" x14ac:dyDescent="0.25">
      <c r="P6365" s="147" t="s">
        <v>830</v>
      </c>
      <c r="Q6365" s="147">
        <v>204</v>
      </c>
      <c r="R6365" s="147"/>
      <c r="S6365" s="147" t="s">
        <v>1424</v>
      </c>
      <c r="T6365" s="147">
        <v>0</v>
      </c>
      <c r="U6365" s="147" t="s">
        <v>1425</v>
      </c>
      <c r="V6365" s="147" t="s">
        <v>3958</v>
      </c>
    </row>
    <row r="6366" spans="16:22" x14ac:dyDescent="0.25">
      <c r="P6366" s="147" t="s">
        <v>830</v>
      </c>
      <c r="Q6366" s="147">
        <v>204</v>
      </c>
      <c r="R6366" s="147"/>
      <c r="S6366" s="147" t="s">
        <v>1426</v>
      </c>
      <c r="T6366" s="147">
        <v>0</v>
      </c>
      <c r="U6366" s="147" t="s">
        <v>1427</v>
      </c>
      <c r="V6366" s="147" t="s">
        <v>3958</v>
      </c>
    </row>
    <row r="6367" spans="16:22" x14ac:dyDescent="0.25">
      <c r="P6367" s="147" t="s">
        <v>830</v>
      </c>
      <c r="Q6367" s="147">
        <v>204</v>
      </c>
      <c r="R6367" s="147"/>
      <c r="S6367" s="147" t="s">
        <v>1428</v>
      </c>
      <c r="T6367" s="147">
        <v>0</v>
      </c>
      <c r="U6367" s="147" t="s">
        <v>1429</v>
      </c>
      <c r="V6367" s="147" t="s">
        <v>3958</v>
      </c>
    </row>
    <row r="6368" spans="16:22" x14ac:dyDescent="0.25">
      <c r="P6368" s="147" t="s">
        <v>830</v>
      </c>
      <c r="Q6368" s="147">
        <v>204</v>
      </c>
      <c r="R6368" s="147"/>
      <c r="S6368" s="147" t="s">
        <v>1430</v>
      </c>
      <c r="T6368" s="147">
        <v>0</v>
      </c>
      <c r="U6368" s="147" t="s">
        <v>1431</v>
      </c>
      <c r="V6368" s="147" t="s">
        <v>3958</v>
      </c>
    </row>
    <row r="6369" spans="16:22" x14ac:dyDescent="0.25">
      <c r="P6369" s="147" t="s">
        <v>830</v>
      </c>
      <c r="Q6369" s="147">
        <v>204</v>
      </c>
      <c r="R6369" s="147"/>
      <c r="S6369" s="147" t="s">
        <v>1432</v>
      </c>
      <c r="T6369" s="147">
        <v>0</v>
      </c>
      <c r="U6369" s="147" t="s">
        <v>1433</v>
      </c>
      <c r="V6369" s="147" t="s">
        <v>3958</v>
      </c>
    </row>
    <row r="6370" spans="16:22" x14ac:dyDescent="0.25">
      <c r="P6370" s="147" t="s">
        <v>830</v>
      </c>
      <c r="Q6370" s="147">
        <v>204</v>
      </c>
      <c r="R6370" s="147"/>
      <c r="S6370" s="147" t="s">
        <v>1434</v>
      </c>
      <c r="T6370" s="147">
        <v>0</v>
      </c>
      <c r="U6370" s="147" t="s">
        <v>1435</v>
      </c>
      <c r="V6370" s="147" t="s">
        <v>3958</v>
      </c>
    </row>
    <row r="6371" spans="16:22" x14ac:dyDescent="0.25">
      <c r="P6371" s="147" t="s">
        <v>830</v>
      </c>
      <c r="Q6371" s="147">
        <v>204</v>
      </c>
      <c r="R6371" s="147"/>
      <c r="S6371" s="147" t="s">
        <v>1436</v>
      </c>
      <c r="T6371" s="147">
        <v>0</v>
      </c>
      <c r="U6371" s="147" t="s">
        <v>1437</v>
      </c>
      <c r="V6371" s="147" t="s">
        <v>3958</v>
      </c>
    </row>
    <row r="6372" spans="16:22" x14ac:dyDescent="0.25">
      <c r="P6372" s="147" t="s">
        <v>830</v>
      </c>
      <c r="Q6372" s="147">
        <v>204</v>
      </c>
      <c r="R6372" s="147"/>
      <c r="S6372" s="147" t="s">
        <v>1438</v>
      </c>
      <c r="T6372" s="147">
        <v>0</v>
      </c>
      <c r="U6372" s="147" t="s">
        <v>1439</v>
      </c>
      <c r="V6372" s="147" t="s">
        <v>3958</v>
      </c>
    </row>
    <row r="6373" spans="16:22" x14ac:dyDescent="0.25">
      <c r="P6373" s="147" t="s">
        <v>830</v>
      </c>
      <c r="Q6373" s="147">
        <v>204</v>
      </c>
      <c r="R6373" s="147"/>
      <c r="S6373" s="147" t="s">
        <v>2837</v>
      </c>
      <c r="T6373" s="147">
        <v>0</v>
      </c>
      <c r="U6373" s="147" t="s">
        <v>2838</v>
      </c>
      <c r="V6373" s="147" t="s">
        <v>3958</v>
      </c>
    </row>
    <row r="6374" spans="16:22" x14ac:dyDescent="0.25">
      <c r="P6374" s="147" t="s">
        <v>830</v>
      </c>
      <c r="Q6374" s="147">
        <v>204</v>
      </c>
      <c r="R6374" s="147"/>
      <c r="S6374" s="147" t="s">
        <v>1440</v>
      </c>
      <c r="T6374" s="147">
        <v>0</v>
      </c>
      <c r="U6374" s="147" t="s">
        <v>1441</v>
      </c>
      <c r="V6374" s="147" t="s">
        <v>3958</v>
      </c>
    </row>
    <row r="6375" spans="16:22" x14ac:dyDescent="0.25">
      <c r="P6375" s="147" t="s">
        <v>830</v>
      </c>
      <c r="Q6375" s="147">
        <v>204</v>
      </c>
      <c r="R6375" s="147"/>
      <c r="S6375" s="147" t="s">
        <v>1442</v>
      </c>
      <c r="T6375" s="147">
        <v>0</v>
      </c>
      <c r="U6375" s="147" t="s">
        <v>1443</v>
      </c>
      <c r="V6375" s="147" t="s">
        <v>3958</v>
      </c>
    </row>
    <row r="6376" spans="16:22" x14ac:dyDescent="0.25">
      <c r="P6376" s="147" t="s">
        <v>830</v>
      </c>
      <c r="Q6376" s="147">
        <v>204</v>
      </c>
      <c r="R6376" s="147"/>
      <c r="S6376" s="147" t="s">
        <v>1444</v>
      </c>
      <c r="T6376" s="147">
        <v>0</v>
      </c>
      <c r="U6376" s="147" t="s">
        <v>1445</v>
      </c>
      <c r="V6376" s="147" t="s">
        <v>3958</v>
      </c>
    </row>
    <row r="6377" spans="16:22" x14ac:dyDescent="0.25">
      <c r="P6377" s="147" t="s">
        <v>830</v>
      </c>
      <c r="Q6377" s="147">
        <v>204</v>
      </c>
      <c r="R6377" s="147"/>
      <c r="S6377" s="147" t="s">
        <v>1446</v>
      </c>
      <c r="T6377" s="147">
        <v>0</v>
      </c>
      <c r="U6377" s="147" t="s">
        <v>1447</v>
      </c>
      <c r="V6377" s="147" t="s">
        <v>3958</v>
      </c>
    </row>
    <row r="6378" spans="16:22" x14ac:dyDescent="0.25">
      <c r="P6378" s="147" t="s">
        <v>830</v>
      </c>
      <c r="Q6378" s="147">
        <v>204</v>
      </c>
      <c r="R6378" s="147"/>
      <c r="S6378" s="147" t="s">
        <v>1448</v>
      </c>
      <c r="T6378" s="147">
        <v>0</v>
      </c>
      <c r="U6378" s="147" t="s">
        <v>1449</v>
      </c>
      <c r="V6378" s="147" t="s">
        <v>3958</v>
      </c>
    </row>
    <row r="6379" spans="16:22" x14ac:dyDescent="0.25">
      <c r="P6379" s="147" t="s">
        <v>830</v>
      </c>
      <c r="Q6379" s="147">
        <v>204</v>
      </c>
      <c r="R6379" s="147"/>
      <c r="S6379" s="147" t="s">
        <v>3667</v>
      </c>
      <c r="T6379" s="147">
        <v>0</v>
      </c>
      <c r="U6379" s="147" t="s">
        <v>3668</v>
      </c>
      <c r="V6379" s="147" t="s">
        <v>3958</v>
      </c>
    </row>
    <row r="6380" spans="16:22" x14ac:dyDescent="0.25">
      <c r="P6380" s="147" t="s">
        <v>830</v>
      </c>
      <c r="Q6380" s="147">
        <v>204</v>
      </c>
      <c r="R6380" s="147"/>
      <c r="S6380" s="147" t="s">
        <v>3669</v>
      </c>
      <c r="T6380" s="147">
        <v>0</v>
      </c>
      <c r="U6380" s="147" t="s">
        <v>3670</v>
      </c>
      <c r="V6380" s="147" t="s">
        <v>3958</v>
      </c>
    </row>
    <row r="6381" spans="16:22" x14ac:dyDescent="0.25">
      <c r="P6381" s="147" t="s">
        <v>830</v>
      </c>
      <c r="Q6381" s="147">
        <v>204</v>
      </c>
      <c r="R6381" s="147"/>
      <c r="S6381" s="147" t="s">
        <v>3671</v>
      </c>
      <c r="T6381" s="147">
        <v>0</v>
      </c>
      <c r="U6381" s="147" t="s">
        <v>3672</v>
      </c>
      <c r="V6381" s="147" t="s">
        <v>3958</v>
      </c>
    </row>
    <row r="6382" spans="16:22" x14ac:dyDescent="0.25">
      <c r="P6382" s="147" t="s">
        <v>830</v>
      </c>
      <c r="Q6382" s="147">
        <v>204</v>
      </c>
      <c r="R6382" s="147"/>
      <c r="S6382" s="147" t="s">
        <v>1450</v>
      </c>
      <c r="T6382" s="147">
        <v>0</v>
      </c>
      <c r="U6382" s="147" t="s">
        <v>1451</v>
      </c>
      <c r="V6382" s="147" t="s">
        <v>3958</v>
      </c>
    </row>
    <row r="6383" spans="16:22" x14ac:dyDescent="0.25">
      <c r="P6383" s="147" t="s">
        <v>830</v>
      </c>
      <c r="Q6383" s="147">
        <v>204</v>
      </c>
      <c r="R6383" s="147"/>
      <c r="S6383" s="147" t="s">
        <v>1454</v>
      </c>
      <c r="T6383" s="147">
        <v>0</v>
      </c>
      <c r="U6383" s="147" t="s">
        <v>1455</v>
      </c>
      <c r="V6383" s="147" t="s">
        <v>3958</v>
      </c>
    </row>
    <row r="6384" spans="16:22" x14ac:dyDescent="0.25">
      <c r="P6384" s="147" t="s">
        <v>830</v>
      </c>
      <c r="Q6384" s="147">
        <v>204</v>
      </c>
      <c r="R6384" s="147"/>
      <c r="S6384" s="147" t="s">
        <v>3140</v>
      </c>
      <c r="T6384" s="147">
        <v>0</v>
      </c>
      <c r="U6384" s="147" t="s">
        <v>3141</v>
      </c>
      <c r="V6384" s="147" t="s">
        <v>3958</v>
      </c>
    </row>
    <row r="6385" spans="16:22" x14ac:dyDescent="0.25">
      <c r="P6385" s="147" t="s">
        <v>830</v>
      </c>
      <c r="Q6385" s="147">
        <v>204</v>
      </c>
      <c r="R6385" s="147"/>
      <c r="S6385" s="147" t="s">
        <v>3673</v>
      </c>
      <c r="T6385" s="147">
        <v>0</v>
      </c>
      <c r="U6385" s="147" t="s">
        <v>3674</v>
      </c>
      <c r="V6385" s="147" t="s">
        <v>3958</v>
      </c>
    </row>
    <row r="6386" spans="16:22" x14ac:dyDescent="0.25">
      <c r="P6386" s="147" t="s">
        <v>830</v>
      </c>
      <c r="Q6386" s="147">
        <v>204</v>
      </c>
      <c r="R6386" s="147"/>
      <c r="S6386" s="147" t="s">
        <v>1458</v>
      </c>
      <c r="T6386" s="147">
        <v>0</v>
      </c>
      <c r="U6386" s="147" t="s">
        <v>1459</v>
      </c>
      <c r="V6386" s="147" t="s">
        <v>3958</v>
      </c>
    </row>
    <row r="6387" spans="16:22" x14ac:dyDescent="0.25">
      <c r="P6387" s="147" t="s">
        <v>830</v>
      </c>
      <c r="Q6387" s="147">
        <v>204</v>
      </c>
      <c r="R6387" s="147"/>
      <c r="S6387" s="147" t="s">
        <v>3142</v>
      </c>
      <c r="T6387" s="147">
        <v>0</v>
      </c>
      <c r="U6387" s="147" t="s">
        <v>3143</v>
      </c>
      <c r="V6387" s="147" t="s">
        <v>3958</v>
      </c>
    </row>
    <row r="6388" spans="16:22" x14ac:dyDescent="0.25">
      <c r="P6388" s="147" t="s">
        <v>830</v>
      </c>
      <c r="Q6388" s="147">
        <v>204</v>
      </c>
      <c r="R6388" s="147"/>
      <c r="S6388" s="147" t="s">
        <v>3144</v>
      </c>
      <c r="T6388" s="147">
        <v>0</v>
      </c>
      <c r="U6388" s="147" t="s">
        <v>3145</v>
      </c>
      <c r="V6388" s="147" t="s">
        <v>3958</v>
      </c>
    </row>
    <row r="6389" spans="16:22" x14ac:dyDescent="0.25">
      <c r="P6389" s="147" t="s">
        <v>830</v>
      </c>
      <c r="Q6389" s="147">
        <v>204</v>
      </c>
      <c r="R6389" s="147"/>
      <c r="S6389" s="147" t="s">
        <v>3146</v>
      </c>
      <c r="T6389" s="147">
        <v>0</v>
      </c>
      <c r="U6389" s="147" t="s">
        <v>3147</v>
      </c>
      <c r="V6389" s="147" t="s">
        <v>3958</v>
      </c>
    </row>
    <row r="6390" spans="16:22" x14ac:dyDescent="0.25">
      <c r="P6390" s="147" t="s">
        <v>830</v>
      </c>
      <c r="Q6390" s="147">
        <v>204</v>
      </c>
      <c r="R6390" s="147"/>
      <c r="S6390" s="147" t="s">
        <v>2604</v>
      </c>
      <c r="T6390" s="147">
        <v>0</v>
      </c>
      <c r="U6390" s="147" t="s">
        <v>2605</v>
      </c>
      <c r="V6390" s="147" t="s">
        <v>3958</v>
      </c>
    </row>
    <row r="6391" spans="16:22" x14ac:dyDescent="0.25">
      <c r="P6391" s="147" t="s">
        <v>830</v>
      </c>
      <c r="Q6391" s="147">
        <v>204</v>
      </c>
      <c r="R6391" s="147"/>
      <c r="S6391" s="147" t="s">
        <v>1460</v>
      </c>
      <c r="T6391" s="147">
        <v>0</v>
      </c>
      <c r="U6391" s="147" t="s">
        <v>1461</v>
      </c>
      <c r="V6391" s="147" t="s">
        <v>3958</v>
      </c>
    </row>
    <row r="6392" spans="16:22" x14ac:dyDescent="0.25">
      <c r="P6392" s="147" t="s">
        <v>830</v>
      </c>
      <c r="Q6392" s="147">
        <v>204</v>
      </c>
      <c r="R6392" s="147"/>
      <c r="S6392" s="147" t="s">
        <v>1462</v>
      </c>
      <c r="T6392" s="147">
        <v>0</v>
      </c>
      <c r="U6392" s="147" t="s">
        <v>1463</v>
      </c>
      <c r="V6392" s="147" t="s">
        <v>3958</v>
      </c>
    </row>
    <row r="6393" spans="16:22" x14ac:dyDescent="0.25">
      <c r="P6393" s="147" t="s">
        <v>830</v>
      </c>
      <c r="Q6393" s="147">
        <v>204</v>
      </c>
      <c r="R6393" s="147"/>
      <c r="S6393" s="147" t="s">
        <v>2606</v>
      </c>
      <c r="T6393" s="147">
        <v>0</v>
      </c>
      <c r="U6393" s="147" t="s">
        <v>2607</v>
      </c>
      <c r="V6393" s="147" t="s">
        <v>3958</v>
      </c>
    </row>
    <row r="6394" spans="16:22" x14ac:dyDescent="0.25">
      <c r="P6394" s="147" t="s">
        <v>830</v>
      </c>
      <c r="Q6394" s="147">
        <v>204</v>
      </c>
      <c r="R6394" s="147"/>
      <c r="S6394" s="147" t="s">
        <v>1464</v>
      </c>
      <c r="T6394" s="147">
        <v>0</v>
      </c>
      <c r="U6394" s="147" t="s">
        <v>1465</v>
      </c>
      <c r="V6394" s="147" t="s">
        <v>3958</v>
      </c>
    </row>
    <row r="6395" spans="16:22" x14ac:dyDescent="0.25">
      <c r="P6395" s="147" t="s">
        <v>830</v>
      </c>
      <c r="Q6395" s="147">
        <v>204</v>
      </c>
      <c r="R6395" s="147"/>
      <c r="S6395" s="147" t="s">
        <v>1466</v>
      </c>
      <c r="T6395" s="147">
        <v>0</v>
      </c>
      <c r="U6395" s="147" t="s">
        <v>1467</v>
      </c>
      <c r="V6395" s="147" t="s">
        <v>3958</v>
      </c>
    </row>
    <row r="6396" spans="16:22" x14ac:dyDescent="0.25">
      <c r="P6396" s="147" t="s">
        <v>830</v>
      </c>
      <c r="Q6396" s="147">
        <v>204</v>
      </c>
      <c r="R6396" s="147"/>
      <c r="S6396" s="147" t="s">
        <v>2323</v>
      </c>
      <c r="T6396" s="147">
        <v>0</v>
      </c>
      <c r="U6396" s="147" t="s">
        <v>2324</v>
      </c>
      <c r="V6396" s="147" t="s">
        <v>3958</v>
      </c>
    </row>
    <row r="6397" spans="16:22" x14ac:dyDescent="0.25">
      <c r="P6397" s="147" t="s">
        <v>830</v>
      </c>
      <c r="Q6397" s="147">
        <v>204</v>
      </c>
      <c r="R6397" s="147"/>
      <c r="S6397" s="147" t="s">
        <v>2855</v>
      </c>
      <c r="T6397" s="147">
        <v>0</v>
      </c>
      <c r="U6397" s="147" t="s">
        <v>2856</v>
      </c>
      <c r="V6397" s="147" t="s">
        <v>3958</v>
      </c>
    </row>
    <row r="6398" spans="16:22" x14ac:dyDescent="0.25">
      <c r="P6398" s="147" t="s">
        <v>830</v>
      </c>
      <c r="Q6398" s="147">
        <v>204</v>
      </c>
      <c r="R6398" s="147"/>
      <c r="S6398" s="147" t="s">
        <v>1474</v>
      </c>
      <c r="T6398" s="147">
        <v>0</v>
      </c>
      <c r="U6398" s="147" t="s">
        <v>1475</v>
      </c>
      <c r="V6398" s="147" t="s">
        <v>3958</v>
      </c>
    </row>
    <row r="6399" spans="16:22" x14ac:dyDescent="0.25">
      <c r="P6399" s="147" t="s">
        <v>830</v>
      </c>
      <c r="Q6399" s="147">
        <v>204</v>
      </c>
      <c r="R6399" s="147"/>
      <c r="S6399" s="147" t="s">
        <v>1476</v>
      </c>
      <c r="T6399" s="147">
        <v>0</v>
      </c>
      <c r="U6399" s="147" t="s">
        <v>1477</v>
      </c>
      <c r="V6399" s="147" t="s">
        <v>3958</v>
      </c>
    </row>
    <row r="6400" spans="16:22" x14ac:dyDescent="0.25">
      <c r="P6400" s="147" t="s">
        <v>830</v>
      </c>
      <c r="Q6400" s="147">
        <v>204</v>
      </c>
      <c r="R6400" s="147"/>
      <c r="S6400" s="147" t="s">
        <v>1478</v>
      </c>
      <c r="T6400" s="147">
        <v>0</v>
      </c>
      <c r="U6400" s="147" t="s">
        <v>1479</v>
      </c>
      <c r="V6400" s="147" t="s">
        <v>3958</v>
      </c>
    </row>
    <row r="6401" spans="16:22" x14ac:dyDescent="0.25">
      <c r="P6401" s="147" t="s">
        <v>830</v>
      </c>
      <c r="Q6401" s="147">
        <v>204</v>
      </c>
      <c r="R6401" s="147"/>
      <c r="S6401" s="147" t="s">
        <v>1480</v>
      </c>
      <c r="T6401" s="147">
        <v>0</v>
      </c>
      <c r="U6401" s="147" t="s">
        <v>1481</v>
      </c>
      <c r="V6401" s="147" t="s">
        <v>3958</v>
      </c>
    </row>
    <row r="6402" spans="16:22" x14ac:dyDescent="0.25">
      <c r="P6402" s="147" t="s">
        <v>830</v>
      </c>
      <c r="Q6402" s="147">
        <v>204</v>
      </c>
      <c r="R6402" s="147"/>
      <c r="S6402" s="147" t="s">
        <v>1482</v>
      </c>
      <c r="T6402" s="147">
        <v>0</v>
      </c>
      <c r="U6402" s="147" t="s">
        <v>1483</v>
      </c>
      <c r="V6402" s="147" t="s">
        <v>3958</v>
      </c>
    </row>
    <row r="6403" spans="16:22" x14ac:dyDescent="0.25">
      <c r="P6403" s="147" t="s">
        <v>830</v>
      </c>
      <c r="Q6403" s="147">
        <v>204</v>
      </c>
      <c r="R6403" s="147"/>
      <c r="S6403" s="147" t="s">
        <v>1484</v>
      </c>
      <c r="T6403" s="147">
        <v>0</v>
      </c>
      <c r="U6403" s="147" t="s">
        <v>1485</v>
      </c>
      <c r="V6403" s="147" t="s">
        <v>3958</v>
      </c>
    </row>
    <row r="6404" spans="16:22" x14ac:dyDescent="0.25">
      <c r="P6404" s="147" t="s">
        <v>830</v>
      </c>
      <c r="Q6404" s="147">
        <v>204</v>
      </c>
      <c r="R6404" s="147"/>
      <c r="S6404" s="147" t="s">
        <v>3908</v>
      </c>
      <c r="T6404" s="147">
        <v>0</v>
      </c>
      <c r="U6404" s="147" t="s">
        <v>3909</v>
      </c>
      <c r="V6404" s="147" t="s">
        <v>3958</v>
      </c>
    </row>
    <row r="6405" spans="16:22" x14ac:dyDescent="0.25">
      <c r="P6405" s="147" t="s">
        <v>830</v>
      </c>
      <c r="Q6405" s="147">
        <v>204</v>
      </c>
      <c r="R6405" s="147"/>
      <c r="S6405" s="147" t="s">
        <v>3910</v>
      </c>
      <c r="T6405" s="147">
        <v>0</v>
      </c>
      <c r="U6405" s="147" t="s">
        <v>3911</v>
      </c>
      <c r="V6405" s="147" t="s">
        <v>3958</v>
      </c>
    </row>
    <row r="6406" spans="16:22" x14ac:dyDescent="0.25">
      <c r="P6406" s="147" t="s">
        <v>830</v>
      </c>
      <c r="Q6406" s="147">
        <v>204</v>
      </c>
      <c r="R6406" s="147"/>
      <c r="S6406" s="147" t="s">
        <v>3959</v>
      </c>
      <c r="T6406" s="147">
        <v>0</v>
      </c>
      <c r="U6406" s="147" t="s">
        <v>3960</v>
      </c>
      <c r="V6406" s="147" t="s">
        <v>3958</v>
      </c>
    </row>
    <row r="6407" spans="16:22" x14ac:dyDescent="0.25">
      <c r="P6407" s="147" t="s">
        <v>830</v>
      </c>
      <c r="Q6407" s="147">
        <v>204</v>
      </c>
      <c r="R6407" s="147"/>
      <c r="S6407" s="147" t="s">
        <v>1490</v>
      </c>
      <c r="T6407" s="147">
        <v>0</v>
      </c>
      <c r="U6407" s="147" t="s">
        <v>1491</v>
      </c>
      <c r="V6407" s="147" t="s">
        <v>3958</v>
      </c>
    </row>
    <row r="6408" spans="16:22" x14ac:dyDescent="0.25">
      <c r="P6408" s="147" t="s">
        <v>830</v>
      </c>
      <c r="Q6408" s="147">
        <v>204</v>
      </c>
      <c r="R6408" s="147"/>
      <c r="S6408" s="147" t="s">
        <v>2857</v>
      </c>
      <c r="T6408" s="147">
        <v>0</v>
      </c>
      <c r="U6408" s="147" t="s">
        <v>2858</v>
      </c>
      <c r="V6408" s="147" t="s">
        <v>3958</v>
      </c>
    </row>
    <row r="6409" spans="16:22" x14ac:dyDescent="0.25">
      <c r="P6409" s="147" t="s">
        <v>830</v>
      </c>
      <c r="Q6409" s="147">
        <v>204</v>
      </c>
      <c r="R6409" s="147"/>
      <c r="S6409" s="147" t="s">
        <v>2608</v>
      </c>
      <c r="T6409" s="147">
        <v>0</v>
      </c>
      <c r="U6409" s="147" t="s">
        <v>2609</v>
      </c>
      <c r="V6409" s="147" t="s">
        <v>3958</v>
      </c>
    </row>
    <row r="6410" spans="16:22" x14ac:dyDescent="0.25">
      <c r="P6410" s="147" t="s">
        <v>830</v>
      </c>
      <c r="Q6410" s="147">
        <v>204</v>
      </c>
      <c r="R6410" s="147"/>
      <c r="S6410" s="147" t="s">
        <v>1494</v>
      </c>
      <c r="T6410" s="147">
        <v>0</v>
      </c>
      <c r="U6410" s="147" t="s">
        <v>1495</v>
      </c>
      <c r="V6410" s="147" t="s">
        <v>3958</v>
      </c>
    </row>
    <row r="6411" spans="16:22" x14ac:dyDescent="0.25">
      <c r="P6411" s="147" t="s">
        <v>830</v>
      </c>
      <c r="Q6411" s="147">
        <v>204</v>
      </c>
      <c r="R6411" s="147"/>
      <c r="S6411" s="147" t="s">
        <v>1496</v>
      </c>
      <c r="T6411" s="147">
        <v>0</v>
      </c>
      <c r="U6411" s="147" t="s">
        <v>1497</v>
      </c>
      <c r="V6411" s="147" t="s">
        <v>3958</v>
      </c>
    </row>
    <row r="6412" spans="16:22" x14ac:dyDescent="0.25">
      <c r="P6412" s="147" t="s">
        <v>830</v>
      </c>
      <c r="Q6412" s="147">
        <v>204</v>
      </c>
      <c r="R6412" s="147"/>
      <c r="S6412" s="147" t="s">
        <v>3152</v>
      </c>
      <c r="T6412" s="147">
        <v>0</v>
      </c>
      <c r="U6412" s="147" t="s">
        <v>3153</v>
      </c>
      <c r="V6412" s="147" t="s">
        <v>3958</v>
      </c>
    </row>
    <row r="6413" spans="16:22" x14ac:dyDescent="0.25">
      <c r="P6413" s="147" t="s">
        <v>830</v>
      </c>
      <c r="Q6413" s="147">
        <v>204</v>
      </c>
      <c r="R6413" s="147"/>
      <c r="S6413" s="147" t="s">
        <v>3154</v>
      </c>
      <c r="T6413" s="147">
        <v>0</v>
      </c>
      <c r="U6413" s="147" t="s">
        <v>3155</v>
      </c>
      <c r="V6413" s="147" t="s">
        <v>3958</v>
      </c>
    </row>
    <row r="6414" spans="16:22" x14ac:dyDescent="0.25">
      <c r="P6414" s="147" t="s">
        <v>830</v>
      </c>
      <c r="Q6414" s="147">
        <v>204</v>
      </c>
      <c r="R6414" s="147"/>
      <c r="S6414" s="147" t="s">
        <v>1502</v>
      </c>
      <c r="T6414" s="147">
        <v>0</v>
      </c>
      <c r="U6414" s="147" t="s">
        <v>1503</v>
      </c>
      <c r="V6414" s="147" t="s">
        <v>3958</v>
      </c>
    </row>
    <row r="6415" spans="16:22" x14ac:dyDescent="0.25">
      <c r="P6415" s="147" t="s">
        <v>830</v>
      </c>
      <c r="Q6415" s="147">
        <v>204</v>
      </c>
      <c r="R6415" s="147"/>
      <c r="S6415" s="147" t="s">
        <v>2325</v>
      </c>
      <c r="T6415" s="147">
        <v>0</v>
      </c>
      <c r="U6415" s="147" t="s">
        <v>2326</v>
      </c>
      <c r="V6415" s="147" t="s">
        <v>3958</v>
      </c>
    </row>
    <row r="6416" spans="16:22" x14ac:dyDescent="0.25">
      <c r="P6416" s="147" t="s">
        <v>830</v>
      </c>
      <c r="Q6416" s="147">
        <v>204</v>
      </c>
      <c r="R6416" s="147"/>
      <c r="S6416" s="147" t="s">
        <v>2616</v>
      </c>
      <c r="T6416" s="147">
        <v>0</v>
      </c>
      <c r="U6416" s="147" t="s">
        <v>2617</v>
      </c>
      <c r="V6416" s="147" t="s">
        <v>3958</v>
      </c>
    </row>
    <row r="6417" spans="16:22" x14ac:dyDescent="0.25">
      <c r="P6417" s="147" t="s">
        <v>830</v>
      </c>
      <c r="Q6417" s="147">
        <v>204</v>
      </c>
      <c r="R6417" s="147"/>
      <c r="S6417" s="147" t="s">
        <v>1508</v>
      </c>
      <c r="T6417" s="147">
        <v>0</v>
      </c>
      <c r="U6417" s="147" t="s">
        <v>1509</v>
      </c>
      <c r="V6417" s="147" t="s">
        <v>3958</v>
      </c>
    </row>
    <row r="6418" spans="16:22" x14ac:dyDescent="0.25">
      <c r="P6418" s="147" t="s">
        <v>830</v>
      </c>
      <c r="Q6418" s="147">
        <v>204</v>
      </c>
      <c r="R6418" s="147"/>
      <c r="S6418" s="147" t="s">
        <v>3346</v>
      </c>
      <c r="T6418" s="147">
        <v>0</v>
      </c>
      <c r="U6418" s="147" t="s">
        <v>3347</v>
      </c>
      <c r="V6418" s="147" t="s">
        <v>3958</v>
      </c>
    </row>
    <row r="6419" spans="16:22" x14ac:dyDescent="0.25">
      <c r="P6419" s="147" t="s">
        <v>830</v>
      </c>
      <c r="Q6419" s="147">
        <v>204</v>
      </c>
      <c r="R6419" s="147"/>
      <c r="S6419" s="147" t="s">
        <v>1510</v>
      </c>
      <c r="T6419" s="147">
        <v>0</v>
      </c>
      <c r="U6419" s="147" t="s">
        <v>1511</v>
      </c>
      <c r="V6419" s="147" t="s">
        <v>3958</v>
      </c>
    </row>
    <row r="6420" spans="16:22" x14ac:dyDescent="0.25">
      <c r="P6420" s="147" t="s">
        <v>830</v>
      </c>
      <c r="Q6420" s="147">
        <v>204</v>
      </c>
      <c r="R6420" s="147"/>
      <c r="S6420" s="147" t="s">
        <v>3158</v>
      </c>
      <c r="T6420" s="147">
        <v>0</v>
      </c>
      <c r="U6420" s="147" t="s">
        <v>3159</v>
      </c>
      <c r="V6420" s="147" t="s">
        <v>3958</v>
      </c>
    </row>
    <row r="6421" spans="16:22" x14ac:dyDescent="0.25">
      <c r="P6421" s="147" t="s">
        <v>830</v>
      </c>
      <c r="Q6421" s="147">
        <v>204</v>
      </c>
      <c r="R6421" s="147"/>
      <c r="S6421" s="147" t="s">
        <v>1512</v>
      </c>
      <c r="T6421" s="147">
        <v>0</v>
      </c>
      <c r="U6421" s="147" t="s">
        <v>1513</v>
      </c>
      <c r="V6421" s="147" t="s">
        <v>3958</v>
      </c>
    </row>
    <row r="6422" spans="16:22" x14ac:dyDescent="0.25">
      <c r="P6422" s="147" t="s">
        <v>830</v>
      </c>
      <c r="Q6422" s="147">
        <v>204</v>
      </c>
      <c r="R6422" s="147"/>
      <c r="S6422" s="147" t="s">
        <v>1514</v>
      </c>
      <c r="T6422" s="147">
        <v>0</v>
      </c>
      <c r="U6422" s="147" t="s">
        <v>1515</v>
      </c>
      <c r="V6422" s="147" t="s">
        <v>3958</v>
      </c>
    </row>
    <row r="6423" spans="16:22" x14ac:dyDescent="0.25">
      <c r="P6423" s="147" t="s">
        <v>830</v>
      </c>
      <c r="Q6423" s="147">
        <v>204</v>
      </c>
      <c r="R6423" s="147"/>
      <c r="S6423" s="147" t="s">
        <v>3160</v>
      </c>
      <c r="T6423" s="147">
        <v>0</v>
      </c>
      <c r="U6423" s="147" t="s">
        <v>3161</v>
      </c>
      <c r="V6423" s="147" t="s">
        <v>3958</v>
      </c>
    </row>
    <row r="6424" spans="16:22" x14ac:dyDescent="0.25">
      <c r="P6424" s="147" t="s">
        <v>830</v>
      </c>
      <c r="Q6424" s="147">
        <v>204</v>
      </c>
      <c r="R6424" s="147"/>
      <c r="S6424" s="147" t="s">
        <v>3164</v>
      </c>
      <c r="T6424" s="147">
        <v>0</v>
      </c>
      <c r="U6424" s="147" t="s">
        <v>3165</v>
      </c>
      <c r="V6424" s="147" t="s">
        <v>3958</v>
      </c>
    </row>
    <row r="6425" spans="16:22" x14ac:dyDescent="0.25">
      <c r="P6425" s="147" t="s">
        <v>830</v>
      </c>
      <c r="Q6425" s="147">
        <v>204</v>
      </c>
      <c r="R6425" s="147"/>
      <c r="S6425" s="147" t="s">
        <v>2620</v>
      </c>
      <c r="T6425" s="147">
        <v>0</v>
      </c>
      <c r="U6425" s="147" t="s">
        <v>2621</v>
      </c>
      <c r="V6425" s="147" t="s">
        <v>3958</v>
      </c>
    </row>
    <row r="6426" spans="16:22" x14ac:dyDescent="0.25">
      <c r="P6426" s="147" t="s">
        <v>830</v>
      </c>
      <c r="Q6426" s="147">
        <v>204</v>
      </c>
      <c r="R6426" s="147"/>
      <c r="S6426" s="147" t="s">
        <v>3552</v>
      </c>
      <c r="T6426" s="147">
        <v>0</v>
      </c>
      <c r="U6426" s="147" t="s">
        <v>3553</v>
      </c>
      <c r="V6426" s="147" t="s">
        <v>3958</v>
      </c>
    </row>
    <row r="6427" spans="16:22" x14ac:dyDescent="0.25">
      <c r="P6427" s="147" t="s">
        <v>830</v>
      </c>
      <c r="Q6427" s="147">
        <v>204</v>
      </c>
      <c r="R6427" s="147"/>
      <c r="S6427" s="147" t="s">
        <v>2622</v>
      </c>
      <c r="T6427" s="147">
        <v>0</v>
      </c>
      <c r="U6427" s="147" t="s">
        <v>2623</v>
      </c>
      <c r="V6427" s="147" t="s">
        <v>3958</v>
      </c>
    </row>
    <row r="6428" spans="16:22" x14ac:dyDescent="0.25">
      <c r="P6428" s="147" t="s">
        <v>830</v>
      </c>
      <c r="Q6428" s="147">
        <v>204</v>
      </c>
      <c r="R6428" s="147"/>
      <c r="S6428" s="147" t="s">
        <v>2861</v>
      </c>
      <c r="T6428" s="147">
        <v>0</v>
      </c>
      <c r="U6428" s="147" t="s">
        <v>2862</v>
      </c>
      <c r="V6428" s="147" t="s">
        <v>3958</v>
      </c>
    </row>
    <row r="6429" spans="16:22" x14ac:dyDescent="0.25">
      <c r="P6429" s="147" t="s">
        <v>830</v>
      </c>
      <c r="Q6429" s="147">
        <v>204</v>
      </c>
      <c r="R6429" s="147"/>
      <c r="S6429" s="147" t="s">
        <v>1518</v>
      </c>
      <c r="T6429" s="147">
        <v>0</v>
      </c>
      <c r="U6429" s="147" t="s">
        <v>1519</v>
      </c>
      <c r="V6429" s="147" t="s">
        <v>3958</v>
      </c>
    </row>
    <row r="6430" spans="16:22" x14ac:dyDescent="0.25">
      <c r="P6430" s="147" t="s">
        <v>830</v>
      </c>
      <c r="Q6430" s="147">
        <v>204</v>
      </c>
      <c r="R6430" s="147"/>
      <c r="S6430" s="147" t="s">
        <v>2331</v>
      </c>
      <c r="T6430" s="147">
        <v>0</v>
      </c>
      <c r="U6430" s="147" t="s">
        <v>2332</v>
      </c>
      <c r="V6430" s="147" t="s">
        <v>3958</v>
      </c>
    </row>
    <row r="6431" spans="16:22" x14ac:dyDescent="0.25">
      <c r="P6431" s="147" t="s">
        <v>830</v>
      </c>
      <c r="Q6431" s="147">
        <v>204</v>
      </c>
      <c r="R6431" s="147"/>
      <c r="S6431" s="147" t="s">
        <v>1520</v>
      </c>
      <c r="T6431" s="147">
        <v>0</v>
      </c>
      <c r="U6431" s="147" t="s">
        <v>1521</v>
      </c>
      <c r="V6431" s="147" t="s">
        <v>3958</v>
      </c>
    </row>
    <row r="6432" spans="16:22" x14ac:dyDescent="0.25">
      <c r="P6432" s="147" t="s">
        <v>830</v>
      </c>
      <c r="Q6432" s="147">
        <v>204</v>
      </c>
      <c r="R6432" s="147"/>
      <c r="S6432" s="147" t="s">
        <v>2333</v>
      </c>
      <c r="T6432" s="147">
        <v>0</v>
      </c>
      <c r="U6432" s="147" t="s">
        <v>2334</v>
      </c>
      <c r="V6432" s="147" t="s">
        <v>3958</v>
      </c>
    </row>
    <row r="6433" spans="16:22" x14ac:dyDescent="0.25">
      <c r="P6433" s="147" t="s">
        <v>830</v>
      </c>
      <c r="Q6433" s="147">
        <v>204</v>
      </c>
      <c r="R6433" s="147"/>
      <c r="S6433" s="147" t="s">
        <v>3168</v>
      </c>
      <c r="T6433" s="147">
        <v>0</v>
      </c>
      <c r="U6433" s="147" t="s">
        <v>3169</v>
      </c>
      <c r="V6433" s="147" t="s">
        <v>3958</v>
      </c>
    </row>
    <row r="6434" spans="16:22" x14ac:dyDescent="0.25">
      <c r="P6434" s="147" t="s">
        <v>830</v>
      </c>
      <c r="Q6434" s="147">
        <v>204</v>
      </c>
      <c r="R6434" s="147"/>
      <c r="S6434" s="147" t="s">
        <v>3961</v>
      </c>
      <c r="T6434" s="147">
        <v>0</v>
      </c>
      <c r="U6434" s="147" t="s">
        <v>3962</v>
      </c>
      <c r="V6434" s="147" t="s">
        <v>3958</v>
      </c>
    </row>
    <row r="6435" spans="16:22" x14ac:dyDescent="0.25">
      <c r="P6435" s="147" t="s">
        <v>830</v>
      </c>
      <c r="Q6435" s="147">
        <v>204</v>
      </c>
      <c r="R6435" s="147"/>
      <c r="S6435" s="147" t="s">
        <v>1528</v>
      </c>
      <c r="T6435" s="147">
        <v>0</v>
      </c>
      <c r="U6435" s="147" t="s">
        <v>1529</v>
      </c>
      <c r="V6435" s="147" t="s">
        <v>3958</v>
      </c>
    </row>
    <row r="6436" spans="16:22" x14ac:dyDescent="0.25">
      <c r="P6436" s="147" t="s">
        <v>830</v>
      </c>
      <c r="Q6436" s="147">
        <v>204</v>
      </c>
      <c r="R6436" s="147"/>
      <c r="S6436" s="147" t="s">
        <v>3170</v>
      </c>
      <c r="T6436" s="147">
        <v>0</v>
      </c>
      <c r="U6436" s="147" t="s">
        <v>3171</v>
      </c>
      <c r="V6436" s="147" t="s">
        <v>3958</v>
      </c>
    </row>
    <row r="6437" spans="16:22" x14ac:dyDescent="0.25">
      <c r="P6437" s="147" t="s">
        <v>830</v>
      </c>
      <c r="Q6437" s="147">
        <v>204</v>
      </c>
      <c r="R6437" s="147"/>
      <c r="S6437" s="147" t="s">
        <v>2626</v>
      </c>
      <c r="T6437" s="147">
        <v>0</v>
      </c>
      <c r="U6437" s="147" t="s">
        <v>2627</v>
      </c>
      <c r="V6437" s="147" t="s">
        <v>3958</v>
      </c>
    </row>
    <row r="6438" spans="16:22" x14ac:dyDescent="0.25">
      <c r="P6438" s="147" t="s">
        <v>830</v>
      </c>
      <c r="Q6438" s="147">
        <v>204</v>
      </c>
      <c r="R6438" s="147"/>
      <c r="S6438" s="147" t="s">
        <v>1530</v>
      </c>
      <c r="T6438" s="147">
        <v>0</v>
      </c>
      <c r="U6438" s="147" t="s">
        <v>1531</v>
      </c>
      <c r="V6438" s="147" t="s">
        <v>3958</v>
      </c>
    </row>
    <row r="6439" spans="16:22" x14ac:dyDescent="0.25">
      <c r="P6439" s="147" t="s">
        <v>830</v>
      </c>
      <c r="Q6439" s="147">
        <v>204</v>
      </c>
      <c r="R6439" s="147"/>
      <c r="S6439" s="147" t="s">
        <v>1532</v>
      </c>
      <c r="T6439" s="147">
        <v>0</v>
      </c>
      <c r="U6439" s="147" t="s">
        <v>1533</v>
      </c>
      <c r="V6439" s="147" t="s">
        <v>3958</v>
      </c>
    </row>
    <row r="6440" spans="16:22" x14ac:dyDescent="0.25">
      <c r="P6440" s="147" t="s">
        <v>830</v>
      </c>
      <c r="Q6440" s="147">
        <v>204</v>
      </c>
      <c r="R6440" s="147"/>
      <c r="S6440" s="147" t="s">
        <v>2630</v>
      </c>
      <c r="T6440" s="147">
        <v>0</v>
      </c>
      <c r="U6440" s="147" t="s">
        <v>2631</v>
      </c>
      <c r="V6440" s="147" t="s">
        <v>3958</v>
      </c>
    </row>
    <row r="6441" spans="16:22" x14ac:dyDescent="0.25">
      <c r="P6441" s="147" t="s">
        <v>830</v>
      </c>
      <c r="Q6441" s="147">
        <v>204</v>
      </c>
      <c r="R6441" s="147"/>
      <c r="S6441" s="147" t="s">
        <v>2632</v>
      </c>
      <c r="T6441" s="147">
        <v>0</v>
      </c>
      <c r="U6441" s="147" t="s">
        <v>2633</v>
      </c>
      <c r="V6441" s="147" t="s">
        <v>3958</v>
      </c>
    </row>
    <row r="6442" spans="16:22" x14ac:dyDescent="0.25">
      <c r="P6442" s="147" t="s">
        <v>830</v>
      </c>
      <c r="Q6442" s="147">
        <v>204</v>
      </c>
      <c r="R6442" s="147"/>
      <c r="S6442" s="147" t="s">
        <v>3350</v>
      </c>
      <c r="T6442" s="147">
        <v>0</v>
      </c>
      <c r="U6442" s="147" t="s">
        <v>3351</v>
      </c>
      <c r="V6442" s="147" t="s">
        <v>3958</v>
      </c>
    </row>
    <row r="6443" spans="16:22" x14ac:dyDescent="0.25">
      <c r="P6443" s="147" t="s">
        <v>830</v>
      </c>
      <c r="Q6443" s="147">
        <v>204</v>
      </c>
      <c r="R6443" s="147"/>
      <c r="S6443" s="147" t="s">
        <v>1534</v>
      </c>
      <c r="T6443" s="147">
        <v>0</v>
      </c>
      <c r="U6443" s="147" t="s">
        <v>1535</v>
      </c>
      <c r="V6443" s="147" t="s">
        <v>3958</v>
      </c>
    </row>
    <row r="6444" spans="16:22" x14ac:dyDescent="0.25">
      <c r="P6444" s="147" t="s">
        <v>830</v>
      </c>
      <c r="Q6444" s="147">
        <v>204</v>
      </c>
      <c r="R6444" s="147"/>
      <c r="S6444" s="147" t="s">
        <v>1536</v>
      </c>
      <c r="T6444" s="147">
        <v>0</v>
      </c>
      <c r="U6444" s="147" t="s">
        <v>1537</v>
      </c>
      <c r="V6444" s="147" t="s">
        <v>3958</v>
      </c>
    </row>
    <row r="6445" spans="16:22" x14ac:dyDescent="0.25">
      <c r="P6445" s="147" t="s">
        <v>830</v>
      </c>
      <c r="Q6445" s="147">
        <v>204</v>
      </c>
      <c r="R6445" s="147"/>
      <c r="S6445" s="147" t="s">
        <v>2634</v>
      </c>
      <c r="T6445" s="147">
        <v>0</v>
      </c>
      <c r="U6445" s="147" t="s">
        <v>2635</v>
      </c>
      <c r="V6445" s="147" t="s">
        <v>3958</v>
      </c>
    </row>
    <row r="6446" spans="16:22" x14ac:dyDescent="0.25">
      <c r="P6446" s="147" t="s">
        <v>830</v>
      </c>
      <c r="Q6446" s="147">
        <v>204</v>
      </c>
      <c r="R6446" s="147"/>
      <c r="S6446" s="147" t="s">
        <v>2636</v>
      </c>
      <c r="T6446" s="147">
        <v>0</v>
      </c>
      <c r="U6446" s="147" t="s">
        <v>2637</v>
      </c>
      <c r="V6446" s="147" t="s">
        <v>3958</v>
      </c>
    </row>
    <row r="6447" spans="16:22" x14ac:dyDescent="0.25">
      <c r="P6447" s="147" t="s">
        <v>830</v>
      </c>
      <c r="Q6447" s="147">
        <v>204</v>
      </c>
      <c r="R6447" s="147"/>
      <c r="S6447" s="147" t="s">
        <v>1538</v>
      </c>
      <c r="T6447" s="147">
        <v>0</v>
      </c>
      <c r="U6447" s="147" t="s">
        <v>1539</v>
      </c>
      <c r="V6447" s="147" t="s">
        <v>3958</v>
      </c>
    </row>
    <row r="6448" spans="16:22" x14ac:dyDescent="0.25">
      <c r="P6448" s="147" t="s">
        <v>830</v>
      </c>
      <c r="Q6448" s="147">
        <v>204</v>
      </c>
      <c r="R6448" s="147"/>
      <c r="S6448" s="147" t="s">
        <v>1540</v>
      </c>
      <c r="T6448" s="147">
        <v>0</v>
      </c>
      <c r="U6448" s="147" t="s">
        <v>1541</v>
      </c>
      <c r="V6448" s="147" t="s">
        <v>3958</v>
      </c>
    </row>
    <row r="6449" spans="16:22" x14ac:dyDescent="0.25">
      <c r="P6449" s="147" t="s">
        <v>830</v>
      </c>
      <c r="Q6449" s="147">
        <v>204</v>
      </c>
      <c r="R6449" s="147"/>
      <c r="S6449" s="147" t="s">
        <v>3172</v>
      </c>
      <c r="T6449" s="147">
        <v>0</v>
      </c>
      <c r="U6449" s="147" t="s">
        <v>3173</v>
      </c>
      <c r="V6449" s="147" t="s">
        <v>3958</v>
      </c>
    </row>
    <row r="6450" spans="16:22" x14ac:dyDescent="0.25">
      <c r="P6450" s="147" t="s">
        <v>830</v>
      </c>
      <c r="Q6450" s="147">
        <v>204</v>
      </c>
      <c r="R6450" s="147"/>
      <c r="S6450" s="147" t="s">
        <v>1542</v>
      </c>
      <c r="T6450" s="147">
        <v>0</v>
      </c>
      <c r="U6450" s="147" t="s">
        <v>1543</v>
      </c>
      <c r="V6450" s="147" t="s">
        <v>3958</v>
      </c>
    </row>
    <row r="6451" spans="16:22" x14ac:dyDescent="0.25">
      <c r="P6451" s="147" t="s">
        <v>830</v>
      </c>
      <c r="Q6451" s="147">
        <v>204</v>
      </c>
      <c r="R6451" s="147"/>
      <c r="S6451" s="147" t="s">
        <v>1544</v>
      </c>
      <c r="T6451" s="147">
        <v>0</v>
      </c>
      <c r="U6451" s="147" t="s">
        <v>1545</v>
      </c>
      <c r="V6451" s="147" t="s">
        <v>3958</v>
      </c>
    </row>
    <row r="6452" spans="16:22" x14ac:dyDescent="0.25">
      <c r="P6452" s="147" t="s">
        <v>830</v>
      </c>
      <c r="Q6452" s="147">
        <v>204</v>
      </c>
      <c r="R6452" s="147"/>
      <c r="S6452" s="147" t="s">
        <v>2865</v>
      </c>
      <c r="T6452" s="147">
        <v>0</v>
      </c>
      <c r="U6452" s="147" t="s">
        <v>2866</v>
      </c>
      <c r="V6452" s="147" t="s">
        <v>3958</v>
      </c>
    </row>
    <row r="6453" spans="16:22" x14ac:dyDescent="0.25">
      <c r="P6453" s="147" t="s">
        <v>830</v>
      </c>
      <c r="Q6453" s="147">
        <v>204</v>
      </c>
      <c r="R6453" s="147"/>
      <c r="S6453" s="147" t="s">
        <v>1548</v>
      </c>
      <c r="T6453" s="147">
        <v>0</v>
      </c>
      <c r="U6453" s="147" t="s">
        <v>1549</v>
      </c>
      <c r="V6453" s="147" t="s">
        <v>3958</v>
      </c>
    </row>
    <row r="6454" spans="16:22" x14ac:dyDescent="0.25">
      <c r="P6454" s="147" t="s">
        <v>830</v>
      </c>
      <c r="Q6454" s="147">
        <v>204</v>
      </c>
      <c r="R6454" s="147"/>
      <c r="S6454" s="147" t="s">
        <v>2345</v>
      </c>
      <c r="T6454" s="147">
        <v>0</v>
      </c>
      <c r="U6454" s="147" t="s">
        <v>2346</v>
      </c>
      <c r="V6454" s="147" t="s">
        <v>3958</v>
      </c>
    </row>
    <row r="6455" spans="16:22" x14ac:dyDescent="0.25">
      <c r="P6455" s="147" t="s">
        <v>830</v>
      </c>
      <c r="Q6455" s="147">
        <v>204</v>
      </c>
      <c r="R6455" s="147"/>
      <c r="S6455" s="147" t="s">
        <v>3683</v>
      </c>
      <c r="T6455" s="147">
        <v>0</v>
      </c>
      <c r="U6455" s="147" t="s">
        <v>3684</v>
      </c>
      <c r="V6455" s="147" t="s">
        <v>3958</v>
      </c>
    </row>
    <row r="6456" spans="16:22" x14ac:dyDescent="0.25">
      <c r="P6456" s="147" t="s">
        <v>830</v>
      </c>
      <c r="Q6456" s="147">
        <v>204</v>
      </c>
      <c r="R6456" s="147"/>
      <c r="S6456" s="147" t="s">
        <v>2867</v>
      </c>
      <c r="T6456" s="147">
        <v>0</v>
      </c>
      <c r="U6456" s="147" t="s">
        <v>2868</v>
      </c>
      <c r="V6456" s="147" t="s">
        <v>3958</v>
      </c>
    </row>
    <row r="6457" spans="16:22" x14ac:dyDescent="0.25">
      <c r="P6457" s="147" t="s">
        <v>830</v>
      </c>
      <c r="Q6457" s="147">
        <v>204</v>
      </c>
      <c r="R6457" s="147"/>
      <c r="S6457" s="147" t="s">
        <v>1554</v>
      </c>
      <c r="T6457" s="147">
        <v>0</v>
      </c>
      <c r="U6457" s="147" t="s">
        <v>1555</v>
      </c>
      <c r="V6457" s="147" t="s">
        <v>3958</v>
      </c>
    </row>
    <row r="6458" spans="16:22" x14ac:dyDescent="0.25">
      <c r="P6458" s="147" t="s">
        <v>830</v>
      </c>
      <c r="Q6458" s="147">
        <v>204</v>
      </c>
      <c r="R6458" s="147"/>
      <c r="S6458" s="147" t="s">
        <v>3174</v>
      </c>
      <c r="T6458" s="147">
        <v>0</v>
      </c>
      <c r="U6458" s="147" t="s">
        <v>3175</v>
      </c>
      <c r="V6458" s="147" t="s">
        <v>3958</v>
      </c>
    </row>
    <row r="6459" spans="16:22" x14ac:dyDescent="0.25">
      <c r="P6459" s="147" t="s">
        <v>830</v>
      </c>
      <c r="Q6459" s="147">
        <v>204</v>
      </c>
      <c r="R6459" s="147"/>
      <c r="S6459" s="147" t="s">
        <v>1556</v>
      </c>
      <c r="T6459" s="147">
        <v>0</v>
      </c>
      <c r="U6459" s="147" t="s">
        <v>1557</v>
      </c>
      <c r="V6459" s="147" t="s">
        <v>3958</v>
      </c>
    </row>
    <row r="6460" spans="16:22" x14ac:dyDescent="0.25">
      <c r="P6460" s="147" t="s">
        <v>830</v>
      </c>
      <c r="Q6460" s="147">
        <v>204</v>
      </c>
      <c r="R6460" s="147"/>
      <c r="S6460" s="147" t="s">
        <v>2869</v>
      </c>
      <c r="T6460" s="147">
        <v>0</v>
      </c>
      <c r="U6460" s="147" t="s">
        <v>2870</v>
      </c>
      <c r="V6460" s="147" t="s">
        <v>3958</v>
      </c>
    </row>
    <row r="6461" spans="16:22" x14ac:dyDescent="0.25">
      <c r="P6461" s="147" t="s">
        <v>830</v>
      </c>
      <c r="Q6461" s="147">
        <v>204</v>
      </c>
      <c r="R6461" s="147"/>
      <c r="S6461" s="147" t="s">
        <v>1560</v>
      </c>
      <c r="T6461" s="147">
        <v>0</v>
      </c>
      <c r="U6461" s="147" t="s">
        <v>1561</v>
      </c>
      <c r="V6461" s="147" t="s">
        <v>3958</v>
      </c>
    </row>
    <row r="6462" spans="16:22" x14ac:dyDescent="0.25">
      <c r="P6462" s="147" t="s">
        <v>830</v>
      </c>
      <c r="Q6462" s="147">
        <v>204</v>
      </c>
      <c r="R6462" s="147"/>
      <c r="S6462" s="147" t="s">
        <v>1562</v>
      </c>
      <c r="T6462" s="147">
        <v>0</v>
      </c>
      <c r="U6462" s="147" t="s">
        <v>1563</v>
      </c>
      <c r="V6462" s="147" t="s">
        <v>3958</v>
      </c>
    </row>
    <row r="6463" spans="16:22" x14ac:dyDescent="0.25">
      <c r="P6463" s="147" t="s">
        <v>830</v>
      </c>
      <c r="Q6463" s="147">
        <v>204</v>
      </c>
      <c r="R6463" s="147"/>
      <c r="S6463" s="147" t="s">
        <v>3356</v>
      </c>
      <c r="T6463" s="147">
        <v>0</v>
      </c>
      <c r="U6463" s="147" t="s">
        <v>3357</v>
      </c>
      <c r="V6463" s="147" t="s">
        <v>3958</v>
      </c>
    </row>
    <row r="6464" spans="16:22" x14ac:dyDescent="0.25">
      <c r="P6464" s="147" t="s">
        <v>830</v>
      </c>
      <c r="Q6464" s="147">
        <v>204</v>
      </c>
      <c r="R6464" s="147"/>
      <c r="S6464" s="147" t="s">
        <v>2654</v>
      </c>
      <c r="T6464" s="147">
        <v>0</v>
      </c>
      <c r="U6464" s="147" t="s">
        <v>2655</v>
      </c>
      <c r="V6464" s="147" t="s">
        <v>3958</v>
      </c>
    </row>
    <row r="6465" spans="16:22" x14ac:dyDescent="0.25">
      <c r="P6465" s="147" t="s">
        <v>830</v>
      </c>
      <c r="Q6465" s="147">
        <v>204</v>
      </c>
      <c r="R6465" s="147"/>
      <c r="S6465" s="147" t="s">
        <v>1564</v>
      </c>
      <c r="T6465" s="147">
        <v>0</v>
      </c>
      <c r="U6465" s="147" t="s">
        <v>1565</v>
      </c>
      <c r="V6465" s="147" t="s">
        <v>3958</v>
      </c>
    </row>
    <row r="6466" spans="16:22" x14ac:dyDescent="0.25">
      <c r="P6466" s="147" t="s">
        <v>830</v>
      </c>
      <c r="Q6466" s="147">
        <v>204</v>
      </c>
      <c r="R6466" s="147"/>
      <c r="S6466" s="147" t="s">
        <v>1566</v>
      </c>
      <c r="T6466" s="147">
        <v>0</v>
      </c>
      <c r="U6466" s="147" t="s">
        <v>1567</v>
      </c>
      <c r="V6466" s="147" t="s">
        <v>3958</v>
      </c>
    </row>
    <row r="6467" spans="16:22" x14ac:dyDescent="0.25">
      <c r="P6467" s="147" t="s">
        <v>830</v>
      </c>
      <c r="Q6467" s="147">
        <v>204</v>
      </c>
      <c r="R6467" s="147"/>
      <c r="S6467" s="147" t="s">
        <v>1568</v>
      </c>
      <c r="T6467" s="147">
        <v>0</v>
      </c>
      <c r="U6467" s="147" t="s">
        <v>1569</v>
      </c>
      <c r="V6467" s="147" t="s">
        <v>3958</v>
      </c>
    </row>
    <row r="6468" spans="16:22" x14ac:dyDescent="0.25">
      <c r="P6468" s="147" t="s">
        <v>830</v>
      </c>
      <c r="Q6468" s="147">
        <v>204</v>
      </c>
      <c r="R6468" s="147"/>
      <c r="S6468" s="147" t="s">
        <v>3182</v>
      </c>
      <c r="T6468" s="147">
        <v>0</v>
      </c>
      <c r="U6468" s="147" t="s">
        <v>3183</v>
      </c>
      <c r="V6468" s="147" t="s">
        <v>3958</v>
      </c>
    </row>
    <row r="6469" spans="16:22" x14ac:dyDescent="0.25">
      <c r="P6469" s="147" t="s">
        <v>830</v>
      </c>
      <c r="Q6469" s="147">
        <v>204</v>
      </c>
      <c r="R6469" s="147"/>
      <c r="S6469" s="147" t="s">
        <v>1570</v>
      </c>
      <c r="T6469" s="147">
        <v>0</v>
      </c>
      <c r="U6469" s="147" t="s">
        <v>1571</v>
      </c>
      <c r="V6469" s="147" t="s">
        <v>3958</v>
      </c>
    </row>
    <row r="6470" spans="16:22" x14ac:dyDescent="0.25">
      <c r="P6470" s="147" t="s">
        <v>830</v>
      </c>
      <c r="Q6470" s="147">
        <v>204</v>
      </c>
      <c r="R6470" s="147"/>
      <c r="S6470" s="147" t="s">
        <v>3362</v>
      </c>
      <c r="T6470" s="147">
        <v>0</v>
      </c>
      <c r="U6470" s="147" t="s">
        <v>3363</v>
      </c>
      <c r="V6470" s="147" t="s">
        <v>3958</v>
      </c>
    </row>
    <row r="6471" spans="16:22" x14ac:dyDescent="0.25">
      <c r="P6471" s="147" t="s">
        <v>830</v>
      </c>
      <c r="Q6471" s="147">
        <v>204</v>
      </c>
      <c r="R6471" s="147"/>
      <c r="S6471" s="147" t="s">
        <v>2656</v>
      </c>
      <c r="T6471" s="147">
        <v>0</v>
      </c>
      <c r="U6471" s="147" t="s">
        <v>2657</v>
      </c>
      <c r="V6471" s="147" t="s">
        <v>3958</v>
      </c>
    </row>
    <row r="6472" spans="16:22" x14ac:dyDescent="0.25">
      <c r="P6472" s="147" t="s">
        <v>830</v>
      </c>
      <c r="Q6472" s="147">
        <v>204</v>
      </c>
      <c r="R6472" s="147"/>
      <c r="S6472" s="147" t="s">
        <v>3963</v>
      </c>
      <c r="T6472" s="147">
        <v>0</v>
      </c>
      <c r="U6472" s="147" t="s">
        <v>3964</v>
      </c>
      <c r="V6472" s="147" t="s">
        <v>3958</v>
      </c>
    </row>
    <row r="6473" spans="16:22" x14ac:dyDescent="0.25">
      <c r="P6473" s="147" t="s">
        <v>830</v>
      </c>
      <c r="Q6473" s="147">
        <v>204</v>
      </c>
      <c r="R6473" s="147"/>
      <c r="S6473" s="147" t="s">
        <v>1576</v>
      </c>
      <c r="T6473" s="147">
        <v>0</v>
      </c>
      <c r="U6473" s="147" t="s">
        <v>1577</v>
      </c>
      <c r="V6473" s="147" t="s">
        <v>3958</v>
      </c>
    </row>
    <row r="6474" spans="16:22" x14ac:dyDescent="0.25">
      <c r="P6474" s="147" t="s">
        <v>830</v>
      </c>
      <c r="Q6474" s="147">
        <v>204</v>
      </c>
      <c r="R6474" s="147"/>
      <c r="S6474" s="147" t="s">
        <v>2658</v>
      </c>
      <c r="T6474" s="147">
        <v>0</v>
      </c>
      <c r="U6474" s="147" t="s">
        <v>2659</v>
      </c>
      <c r="V6474" s="147" t="s">
        <v>3958</v>
      </c>
    </row>
    <row r="6475" spans="16:22" x14ac:dyDescent="0.25">
      <c r="P6475" s="147" t="s">
        <v>830</v>
      </c>
      <c r="Q6475" s="147">
        <v>204</v>
      </c>
      <c r="R6475" s="147"/>
      <c r="S6475" s="147" t="s">
        <v>2873</v>
      </c>
      <c r="T6475" s="147">
        <v>0</v>
      </c>
      <c r="U6475" s="147" t="s">
        <v>2874</v>
      </c>
      <c r="V6475" s="147" t="s">
        <v>3958</v>
      </c>
    </row>
    <row r="6476" spans="16:22" x14ac:dyDescent="0.25">
      <c r="P6476" s="147" t="s">
        <v>830</v>
      </c>
      <c r="Q6476" s="147">
        <v>204</v>
      </c>
      <c r="R6476" s="147"/>
      <c r="S6476" s="147" t="s">
        <v>1580</v>
      </c>
      <c r="T6476" s="147">
        <v>0</v>
      </c>
      <c r="U6476" s="147" t="s">
        <v>1581</v>
      </c>
      <c r="V6476" s="147" t="s">
        <v>3958</v>
      </c>
    </row>
    <row r="6477" spans="16:22" x14ac:dyDescent="0.25">
      <c r="P6477" s="147" t="s">
        <v>830</v>
      </c>
      <c r="Q6477" s="147">
        <v>204</v>
      </c>
      <c r="R6477" s="147"/>
      <c r="S6477" s="147" t="s">
        <v>1582</v>
      </c>
      <c r="T6477" s="147">
        <v>0</v>
      </c>
      <c r="U6477" s="147" t="s">
        <v>1583</v>
      </c>
      <c r="V6477" s="147" t="s">
        <v>3958</v>
      </c>
    </row>
    <row r="6478" spans="16:22" x14ac:dyDescent="0.25">
      <c r="P6478" s="147" t="s">
        <v>830</v>
      </c>
      <c r="Q6478" s="147">
        <v>204</v>
      </c>
      <c r="R6478" s="147"/>
      <c r="S6478" s="147" t="s">
        <v>1584</v>
      </c>
      <c r="T6478" s="147">
        <v>0</v>
      </c>
      <c r="U6478" s="147" t="s">
        <v>1585</v>
      </c>
      <c r="V6478" s="147" t="s">
        <v>3958</v>
      </c>
    </row>
    <row r="6479" spans="16:22" x14ac:dyDescent="0.25">
      <c r="P6479" s="147" t="s">
        <v>830</v>
      </c>
      <c r="Q6479" s="147">
        <v>204</v>
      </c>
      <c r="R6479" s="147"/>
      <c r="S6479" s="147" t="s">
        <v>3184</v>
      </c>
      <c r="T6479" s="147">
        <v>0</v>
      </c>
      <c r="U6479" s="147" t="s">
        <v>3185</v>
      </c>
      <c r="V6479" s="147" t="s">
        <v>3958</v>
      </c>
    </row>
    <row r="6480" spans="16:22" x14ac:dyDescent="0.25">
      <c r="P6480" s="147" t="s">
        <v>830</v>
      </c>
      <c r="Q6480" s="147">
        <v>204</v>
      </c>
      <c r="R6480" s="147"/>
      <c r="S6480" s="147" t="s">
        <v>2353</v>
      </c>
      <c r="T6480" s="147">
        <v>0</v>
      </c>
      <c r="U6480" s="147" t="s">
        <v>2354</v>
      </c>
      <c r="V6480" s="147" t="s">
        <v>3958</v>
      </c>
    </row>
    <row r="6481" spans="16:22" x14ac:dyDescent="0.25">
      <c r="P6481" s="147" t="s">
        <v>830</v>
      </c>
      <c r="Q6481" s="147">
        <v>204</v>
      </c>
      <c r="R6481" s="147"/>
      <c r="S6481" s="147" t="s">
        <v>3691</v>
      </c>
      <c r="T6481" s="147">
        <v>0</v>
      </c>
      <c r="U6481" s="147" t="s">
        <v>3692</v>
      </c>
      <c r="V6481" s="147" t="s">
        <v>3958</v>
      </c>
    </row>
    <row r="6482" spans="16:22" x14ac:dyDescent="0.25">
      <c r="P6482" s="147" t="s">
        <v>830</v>
      </c>
      <c r="Q6482" s="147">
        <v>204</v>
      </c>
      <c r="R6482" s="147"/>
      <c r="S6482" s="147" t="s">
        <v>1594</v>
      </c>
      <c r="T6482" s="147">
        <v>0</v>
      </c>
      <c r="U6482" s="147" t="s">
        <v>1595</v>
      </c>
      <c r="V6482" s="147" t="s">
        <v>3958</v>
      </c>
    </row>
    <row r="6483" spans="16:22" x14ac:dyDescent="0.25">
      <c r="P6483" s="147" t="s">
        <v>830</v>
      </c>
      <c r="Q6483" s="147">
        <v>204</v>
      </c>
      <c r="R6483" s="147"/>
      <c r="S6483" s="147" t="s">
        <v>1598</v>
      </c>
      <c r="T6483" s="147">
        <v>0</v>
      </c>
      <c r="U6483" s="147" t="s">
        <v>1599</v>
      </c>
      <c r="V6483" s="147" t="s">
        <v>3958</v>
      </c>
    </row>
    <row r="6484" spans="16:22" x14ac:dyDescent="0.25">
      <c r="P6484" s="147" t="s">
        <v>830</v>
      </c>
      <c r="Q6484" s="147">
        <v>204</v>
      </c>
      <c r="R6484" s="147"/>
      <c r="S6484" s="147" t="s">
        <v>1600</v>
      </c>
      <c r="T6484" s="147">
        <v>0</v>
      </c>
      <c r="U6484" s="147" t="s">
        <v>1601</v>
      </c>
      <c r="V6484" s="147" t="s">
        <v>3958</v>
      </c>
    </row>
    <row r="6485" spans="16:22" x14ac:dyDescent="0.25">
      <c r="P6485" s="147" t="s">
        <v>830</v>
      </c>
      <c r="Q6485" s="147">
        <v>204</v>
      </c>
      <c r="R6485" s="147"/>
      <c r="S6485" s="147" t="s">
        <v>2879</v>
      </c>
      <c r="T6485" s="147">
        <v>0</v>
      </c>
      <c r="U6485" s="147" t="s">
        <v>2880</v>
      </c>
      <c r="V6485" s="147" t="s">
        <v>3958</v>
      </c>
    </row>
    <row r="6486" spans="16:22" x14ac:dyDescent="0.25">
      <c r="P6486" s="147" t="s">
        <v>830</v>
      </c>
      <c r="Q6486" s="147">
        <v>204</v>
      </c>
      <c r="R6486" s="147"/>
      <c r="S6486" s="147" t="s">
        <v>3965</v>
      </c>
      <c r="T6486" s="147">
        <v>0</v>
      </c>
      <c r="U6486" s="147" t="s">
        <v>3966</v>
      </c>
      <c r="V6486" s="147" t="s">
        <v>3958</v>
      </c>
    </row>
    <row r="6487" spans="16:22" x14ac:dyDescent="0.25">
      <c r="P6487" s="147" t="s">
        <v>830</v>
      </c>
      <c r="Q6487" s="147">
        <v>204</v>
      </c>
      <c r="R6487" s="147"/>
      <c r="S6487" s="147" t="s">
        <v>2883</v>
      </c>
      <c r="T6487" s="147">
        <v>0</v>
      </c>
      <c r="U6487" s="147" t="s">
        <v>2884</v>
      </c>
      <c r="V6487" s="147" t="s">
        <v>3958</v>
      </c>
    </row>
    <row r="6488" spans="16:22" x14ac:dyDescent="0.25">
      <c r="P6488" s="147" t="s">
        <v>830</v>
      </c>
      <c r="Q6488" s="147">
        <v>204</v>
      </c>
      <c r="R6488" s="147"/>
      <c r="S6488" s="147" t="s">
        <v>2359</v>
      </c>
      <c r="T6488" s="147">
        <v>0</v>
      </c>
      <c r="U6488" s="147" t="s">
        <v>2360</v>
      </c>
      <c r="V6488" s="147" t="s">
        <v>3958</v>
      </c>
    </row>
    <row r="6489" spans="16:22" x14ac:dyDescent="0.25">
      <c r="P6489" s="147" t="s">
        <v>830</v>
      </c>
      <c r="Q6489" s="147">
        <v>204</v>
      </c>
      <c r="R6489" s="147"/>
      <c r="S6489" s="147" t="s">
        <v>2885</v>
      </c>
      <c r="T6489" s="147">
        <v>0</v>
      </c>
      <c r="U6489" s="147" t="s">
        <v>2886</v>
      </c>
      <c r="V6489" s="147" t="s">
        <v>3958</v>
      </c>
    </row>
    <row r="6490" spans="16:22" x14ac:dyDescent="0.25">
      <c r="P6490" s="147" t="s">
        <v>830</v>
      </c>
      <c r="Q6490" s="147">
        <v>204</v>
      </c>
      <c r="R6490" s="147"/>
      <c r="S6490" s="147" t="s">
        <v>3912</v>
      </c>
      <c r="T6490" s="147">
        <v>0</v>
      </c>
      <c r="U6490" s="147" t="s">
        <v>3913</v>
      </c>
      <c r="V6490" s="147" t="s">
        <v>3958</v>
      </c>
    </row>
    <row r="6491" spans="16:22" x14ac:dyDescent="0.25">
      <c r="P6491" s="147" t="s">
        <v>830</v>
      </c>
      <c r="Q6491" s="147">
        <v>204</v>
      </c>
      <c r="R6491" s="147"/>
      <c r="S6491" s="147" t="s">
        <v>1608</v>
      </c>
      <c r="T6491" s="147">
        <v>0</v>
      </c>
      <c r="U6491" s="147" t="s">
        <v>1609</v>
      </c>
      <c r="V6491" s="147" t="s">
        <v>3958</v>
      </c>
    </row>
    <row r="6492" spans="16:22" x14ac:dyDescent="0.25">
      <c r="P6492" s="147" t="s">
        <v>830</v>
      </c>
      <c r="Q6492" s="147">
        <v>204</v>
      </c>
      <c r="R6492" s="147"/>
      <c r="S6492" s="147" t="s">
        <v>1612</v>
      </c>
      <c r="T6492" s="147">
        <v>0</v>
      </c>
      <c r="U6492" s="147" t="s">
        <v>1613</v>
      </c>
      <c r="V6492" s="147" t="s">
        <v>3958</v>
      </c>
    </row>
    <row r="6493" spans="16:22" x14ac:dyDescent="0.25">
      <c r="P6493" s="147" t="s">
        <v>830</v>
      </c>
      <c r="Q6493" s="147">
        <v>204</v>
      </c>
      <c r="R6493" s="147"/>
      <c r="S6493" s="147" t="s">
        <v>1620</v>
      </c>
      <c r="T6493" s="147">
        <v>0</v>
      </c>
      <c r="U6493" s="147" t="s">
        <v>1621</v>
      </c>
      <c r="V6493" s="147" t="s">
        <v>3958</v>
      </c>
    </row>
    <row r="6494" spans="16:22" x14ac:dyDescent="0.25">
      <c r="P6494" s="147" t="s">
        <v>830</v>
      </c>
      <c r="Q6494" s="147">
        <v>204</v>
      </c>
      <c r="R6494" s="147"/>
      <c r="S6494" s="147" t="s">
        <v>3190</v>
      </c>
      <c r="T6494" s="147">
        <v>0</v>
      </c>
      <c r="U6494" s="147" t="s">
        <v>3191</v>
      </c>
      <c r="V6494" s="147" t="s">
        <v>3958</v>
      </c>
    </row>
    <row r="6495" spans="16:22" x14ac:dyDescent="0.25">
      <c r="P6495" s="147" t="s">
        <v>830</v>
      </c>
      <c r="Q6495" s="147">
        <v>204</v>
      </c>
      <c r="R6495" s="147"/>
      <c r="S6495" s="147" t="s">
        <v>2363</v>
      </c>
      <c r="T6495" s="147">
        <v>0</v>
      </c>
      <c r="U6495" s="147" t="s">
        <v>2364</v>
      </c>
      <c r="V6495" s="147" t="s">
        <v>3958</v>
      </c>
    </row>
    <row r="6496" spans="16:22" x14ac:dyDescent="0.25">
      <c r="P6496" s="147" t="s">
        <v>830</v>
      </c>
      <c r="Q6496" s="147">
        <v>204</v>
      </c>
      <c r="R6496" s="147"/>
      <c r="S6496" s="147" t="s">
        <v>3695</v>
      </c>
      <c r="T6496" s="147">
        <v>0</v>
      </c>
      <c r="U6496" s="147" t="s">
        <v>3696</v>
      </c>
      <c r="V6496" s="147" t="s">
        <v>3958</v>
      </c>
    </row>
    <row r="6497" spans="16:22" x14ac:dyDescent="0.25">
      <c r="P6497" s="147" t="s">
        <v>830</v>
      </c>
      <c r="Q6497" s="147">
        <v>204</v>
      </c>
      <c r="R6497" s="147"/>
      <c r="S6497" s="147" t="s">
        <v>2365</v>
      </c>
      <c r="T6497" s="147">
        <v>0</v>
      </c>
      <c r="U6497" s="147" t="s">
        <v>2366</v>
      </c>
      <c r="V6497" s="147" t="s">
        <v>3958</v>
      </c>
    </row>
    <row r="6498" spans="16:22" x14ac:dyDescent="0.25">
      <c r="P6498" s="147" t="s">
        <v>830</v>
      </c>
      <c r="Q6498" s="147">
        <v>204</v>
      </c>
      <c r="R6498" s="147"/>
      <c r="S6498" s="147" t="s">
        <v>1622</v>
      </c>
      <c r="T6498" s="147">
        <v>0</v>
      </c>
      <c r="U6498" s="147" t="s">
        <v>1623</v>
      </c>
      <c r="V6498" s="147" t="s">
        <v>3958</v>
      </c>
    </row>
    <row r="6499" spans="16:22" x14ac:dyDescent="0.25">
      <c r="P6499" s="147" t="s">
        <v>830</v>
      </c>
      <c r="Q6499" s="147">
        <v>204</v>
      </c>
      <c r="R6499" s="147"/>
      <c r="S6499" s="147" t="s">
        <v>3967</v>
      </c>
      <c r="T6499" s="147">
        <v>0</v>
      </c>
      <c r="U6499" s="147" t="s">
        <v>3968</v>
      </c>
      <c r="V6499" s="147" t="s">
        <v>3958</v>
      </c>
    </row>
    <row r="6500" spans="16:22" x14ac:dyDescent="0.25">
      <c r="P6500" s="147" t="s">
        <v>830</v>
      </c>
      <c r="Q6500" s="147">
        <v>204</v>
      </c>
      <c r="R6500" s="147"/>
      <c r="S6500" s="147" t="s">
        <v>2893</v>
      </c>
      <c r="T6500" s="147">
        <v>0</v>
      </c>
      <c r="U6500" s="147" t="s">
        <v>2894</v>
      </c>
      <c r="V6500" s="147" t="s">
        <v>3958</v>
      </c>
    </row>
    <row r="6501" spans="16:22" x14ac:dyDescent="0.25">
      <c r="P6501" s="147" t="s">
        <v>830</v>
      </c>
      <c r="Q6501" s="147">
        <v>204</v>
      </c>
      <c r="R6501" s="147"/>
      <c r="S6501" s="147" t="s">
        <v>1626</v>
      </c>
      <c r="T6501" s="147">
        <v>0</v>
      </c>
      <c r="U6501" s="147" t="s">
        <v>1627</v>
      </c>
      <c r="V6501" s="147" t="s">
        <v>3958</v>
      </c>
    </row>
    <row r="6502" spans="16:22" x14ac:dyDescent="0.25">
      <c r="P6502" s="147" t="s">
        <v>830</v>
      </c>
      <c r="Q6502" s="147">
        <v>204</v>
      </c>
      <c r="R6502" s="147"/>
      <c r="S6502" s="147" t="s">
        <v>1628</v>
      </c>
      <c r="T6502" s="147">
        <v>0</v>
      </c>
      <c r="U6502" s="147" t="s">
        <v>1629</v>
      </c>
      <c r="V6502" s="147" t="s">
        <v>3958</v>
      </c>
    </row>
    <row r="6503" spans="16:22" x14ac:dyDescent="0.25">
      <c r="P6503" s="147" t="s">
        <v>830</v>
      </c>
      <c r="Q6503" s="147">
        <v>204</v>
      </c>
      <c r="R6503" s="147"/>
      <c r="S6503" s="147" t="s">
        <v>2367</v>
      </c>
      <c r="T6503" s="147">
        <v>0</v>
      </c>
      <c r="U6503" s="147" t="s">
        <v>2368</v>
      </c>
      <c r="V6503" s="147" t="s">
        <v>3958</v>
      </c>
    </row>
    <row r="6504" spans="16:22" x14ac:dyDescent="0.25">
      <c r="P6504" s="147" t="s">
        <v>830</v>
      </c>
      <c r="Q6504" s="147">
        <v>204</v>
      </c>
      <c r="R6504" s="147"/>
      <c r="S6504" s="147" t="s">
        <v>1640</v>
      </c>
      <c r="T6504" s="147">
        <v>0</v>
      </c>
      <c r="U6504" s="147" t="s">
        <v>1641</v>
      </c>
      <c r="V6504" s="147" t="s">
        <v>3958</v>
      </c>
    </row>
    <row r="6505" spans="16:22" x14ac:dyDescent="0.25">
      <c r="P6505" s="147" t="s">
        <v>830</v>
      </c>
      <c r="Q6505" s="147">
        <v>204</v>
      </c>
      <c r="R6505" s="147"/>
      <c r="S6505" s="147" t="s">
        <v>2664</v>
      </c>
      <c r="T6505" s="147">
        <v>0</v>
      </c>
      <c r="U6505" s="147" t="s">
        <v>2665</v>
      </c>
      <c r="V6505" s="147" t="s">
        <v>3958</v>
      </c>
    </row>
    <row r="6506" spans="16:22" x14ac:dyDescent="0.25">
      <c r="P6506" s="147" t="s">
        <v>830</v>
      </c>
      <c r="Q6506" s="147">
        <v>204</v>
      </c>
      <c r="R6506" s="147"/>
      <c r="S6506" s="147" t="s">
        <v>1642</v>
      </c>
      <c r="T6506" s="147">
        <v>0</v>
      </c>
      <c r="U6506" s="147" t="s">
        <v>1643</v>
      </c>
      <c r="V6506" s="147" t="s">
        <v>3958</v>
      </c>
    </row>
    <row r="6507" spans="16:22" x14ac:dyDescent="0.25">
      <c r="P6507" s="147" t="s">
        <v>830</v>
      </c>
      <c r="Q6507" s="147">
        <v>204</v>
      </c>
      <c r="R6507" s="147"/>
      <c r="S6507" s="147" t="s">
        <v>2666</v>
      </c>
      <c r="T6507" s="147">
        <v>0</v>
      </c>
      <c r="U6507" s="147" t="s">
        <v>2667</v>
      </c>
      <c r="V6507" s="147" t="s">
        <v>3958</v>
      </c>
    </row>
    <row r="6508" spans="16:22" x14ac:dyDescent="0.25">
      <c r="P6508" s="147" t="s">
        <v>830</v>
      </c>
      <c r="Q6508" s="147">
        <v>204</v>
      </c>
      <c r="R6508" s="147"/>
      <c r="S6508" s="147" t="s">
        <v>3914</v>
      </c>
      <c r="T6508" s="147">
        <v>0</v>
      </c>
      <c r="U6508" s="147" t="s">
        <v>3915</v>
      </c>
      <c r="V6508" s="147" t="s">
        <v>3958</v>
      </c>
    </row>
    <row r="6509" spans="16:22" x14ac:dyDescent="0.25">
      <c r="P6509" s="147" t="s">
        <v>830</v>
      </c>
      <c r="Q6509" s="147">
        <v>204</v>
      </c>
      <c r="R6509" s="147"/>
      <c r="S6509" s="147" t="s">
        <v>1644</v>
      </c>
      <c r="T6509" s="147">
        <v>0</v>
      </c>
      <c r="U6509" s="147" t="s">
        <v>1645</v>
      </c>
      <c r="V6509" s="147" t="s">
        <v>3958</v>
      </c>
    </row>
    <row r="6510" spans="16:22" x14ac:dyDescent="0.25">
      <c r="P6510" s="147" t="s">
        <v>830</v>
      </c>
      <c r="Q6510" s="147">
        <v>204</v>
      </c>
      <c r="R6510" s="147"/>
      <c r="S6510" s="147" t="s">
        <v>1648</v>
      </c>
      <c r="T6510" s="147">
        <v>0</v>
      </c>
      <c r="U6510" s="147" t="s">
        <v>1649</v>
      </c>
      <c r="V6510" s="147" t="s">
        <v>3958</v>
      </c>
    </row>
    <row r="6511" spans="16:22" x14ac:dyDescent="0.25">
      <c r="P6511" s="147" t="s">
        <v>830</v>
      </c>
      <c r="Q6511" s="147">
        <v>204</v>
      </c>
      <c r="R6511" s="147"/>
      <c r="S6511" s="147" t="s">
        <v>3703</v>
      </c>
      <c r="T6511" s="147">
        <v>0</v>
      </c>
      <c r="U6511" s="147" t="s">
        <v>3704</v>
      </c>
      <c r="V6511" s="147" t="s">
        <v>3958</v>
      </c>
    </row>
    <row r="6512" spans="16:22" x14ac:dyDescent="0.25">
      <c r="P6512" s="147" t="s">
        <v>830</v>
      </c>
      <c r="Q6512" s="147">
        <v>204</v>
      </c>
      <c r="R6512" s="147"/>
      <c r="S6512" s="147" t="s">
        <v>1652</v>
      </c>
      <c r="T6512" s="147">
        <v>0</v>
      </c>
      <c r="U6512" s="147" t="s">
        <v>1653</v>
      </c>
      <c r="V6512" s="147" t="s">
        <v>3958</v>
      </c>
    </row>
    <row r="6513" spans="16:22" x14ac:dyDescent="0.25">
      <c r="P6513" s="147" t="s">
        <v>830</v>
      </c>
      <c r="Q6513" s="147">
        <v>204</v>
      </c>
      <c r="R6513" s="147"/>
      <c r="S6513" s="147" t="s">
        <v>1658</v>
      </c>
      <c r="T6513" s="147">
        <v>0</v>
      </c>
      <c r="U6513" s="147" t="s">
        <v>1659</v>
      </c>
      <c r="V6513" s="147" t="s">
        <v>3958</v>
      </c>
    </row>
    <row r="6514" spans="16:22" x14ac:dyDescent="0.25">
      <c r="P6514" s="147" t="s">
        <v>830</v>
      </c>
      <c r="Q6514" s="147">
        <v>204</v>
      </c>
      <c r="R6514" s="147"/>
      <c r="S6514" s="147" t="s">
        <v>1660</v>
      </c>
      <c r="T6514" s="147">
        <v>0</v>
      </c>
      <c r="U6514" s="147" t="s">
        <v>1661</v>
      </c>
      <c r="V6514" s="147" t="s">
        <v>3958</v>
      </c>
    </row>
    <row r="6515" spans="16:22" x14ac:dyDescent="0.25">
      <c r="P6515" s="147" t="s">
        <v>830</v>
      </c>
      <c r="Q6515" s="147">
        <v>204</v>
      </c>
      <c r="R6515" s="147"/>
      <c r="S6515" s="147" t="s">
        <v>3554</v>
      </c>
      <c r="T6515" s="147">
        <v>0</v>
      </c>
      <c r="U6515" s="147" t="s">
        <v>3555</v>
      </c>
      <c r="V6515" s="147" t="s">
        <v>3958</v>
      </c>
    </row>
    <row r="6516" spans="16:22" x14ac:dyDescent="0.25">
      <c r="P6516" s="147" t="s">
        <v>830</v>
      </c>
      <c r="Q6516" s="147">
        <v>204</v>
      </c>
      <c r="R6516" s="147"/>
      <c r="S6516" s="147" t="s">
        <v>2895</v>
      </c>
      <c r="T6516" s="147">
        <v>0</v>
      </c>
      <c r="U6516" s="147" t="s">
        <v>2896</v>
      </c>
      <c r="V6516" s="147" t="s">
        <v>3958</v>
      </c>
    </row>
    <row r="6517" spans="16:22" x14ac:dyDescent="0.25">
      <c r="P6517" s="147" t="s">
        <v>830</v>
      </c>
      <c r="Q6517" s="147">
        <v>204</v>
      </c>
      <c r="R6517" s="147"/>
      <c r="S6517" s="147" t="s">
        <v>3198</v>
      </c>
      <c r="T6517" s="147">
        <v>0</v>
      </c>
      <c r="U6517" s="147" t="s">
        <v>3199</v>
      </c>
      <c r="V6517" s="147" t="s">
        <v>3958</v>
      </c>
    </row>
    <row r="6518" spans="16:22" x14ac:dyDescent="0.25">
      <c r="P6518" s="147" t="s">
        <v>830</v>
      </c>
      <c r="Q6518" s="147">
        <v>204</v>
      </c>
      <c r="R6518" s="147"/>
      <c r="S6518" s="147" t="s">
        <v>1664</v>
      </c>
      <c r="T6518" s="147">
        <v>0</v>
      </c>
      <c r="U6518" s="147" t="s">
        <v>1665</v>
      </c>
      <c r="V6518" s="147" t="s">
        <v>3958</v>
      </c>
    </row>
    <row r="6519" spans="16:22" x14ac:dyDescent="0.25">
      <c r="P6519" s="147" t="s">
        <v>830</v>
      </c>
      <c r="Q6519" s="147">
        <v>204</v>
      </c>
      <c r="R6519" s="147"/>
      <c r="S6519" s="147" t="s">
        <v>1670</v>
      </c>
      <c r="T6519" s="147">
        <v>0</v>
      </c>
      <c r="U6519" s="147" t="s">
        <v>1671</v>
      </c>
      <c r="V6519" s="147" t="s">
        <v>3958</v>
      </c>
    </row>
    <row r="6520" spans="16:22" x14ac:dyDescent="0.25">
      <c r="P6520" s="147" t="s">
        <v>830</v>
      </c>
      <c r="Q6520" s="147">
        <v>204</v>
      </c>
      <c r="R6520" s="147"/>
      <c r="S6520" s="147" t="s">
        <v>1678</v>
      </c>
      <c r="T6520" s="147">
        <v>0</v>
      </c>
      <c r="U6520" s="147" t="s">
        <v>1679</v>
      </c>
      <c r="V6520" s="147" t="s">
        <v>3958</v>
      </c>
    </row>
    <row r="6521" spans="16:22" x14ac:dyDescent="0.25">
      <c r="P6521" s="147" t="s">
        <v>830</v>
      </c>
      <c r="Q6521" s="147">
        <v>204</v>
      </c>
      <c r="R6521" s="147"/>
      <c r="S6521" s="147" t="s">
        <v>3200</v>
      </c>
      <c r="T6521" s="147">
        <v>0</v>
      </c>
      <c r="U6521" s="147" t="s">
        <v>3201</v>
      </c>
      <c r="V6521" s="147" t="s">
        <v>3958</v>
      </c>
    </row>
    <row r="6522" spans="16:22" x14ac:dyDescent="0.25">
      <c r="P6522" s="147" t="s">
        <v>830</v>
      </c>
      <c r="Q6522" s="147">
        <v>204</v>
      </c>
      <c r="R6522" s="147"/>
      <c r="S6522" s="147" t="s">
        <v>1690</v>
      </c>
      <c r="T6522" s="147">
        <v>0</v>
      </c>
      <c r="U6522" s="147" t="s">
        <v>1691</v>
      </c>
      <c r="V6522" s="147" t="s">
        <v>3958</v>
      </c>
    </row>
    <row r="6523" spans="16:22" x14ac:dyDescent="0.25">
      <c r="P6523" s="147" t="s">
        <v>830</v>
      </c>
      <c r="Q6523" s="147">
        <v>204</v>
      </c>
      <c r="R6523" s="147"/>
      <c r="S6523" s="147" t="s">
        <v>1700</v>
      </c>
      <c r="T6523" s="147">
        <v>0</v>
      </c>
      <c r="U6523" s="147" t="s">
        <v>1701</v>
      </c>
      <c r="V6523" s="147" t="s">
        <v>3958</v>
      </c>
    </row>
    <row r="6524" spans="16:22" x14ac:dyDescent="0.25">
      <c r="P6524" s="147" t="s">
        <v>830</v>
      </c>
      <c r="Q6524" s="147">
        <v>204</v>
      </c>
      <c r="R6524" s="147"/>
      <c r="S6524" s="147" t="s">
        <v>1710</v>
      </c>
      <c r="T6524" s="147">
        <v>0</v>
      </c>
      <c r="U6524" s="147" t="s">
        <v>1711</v>
      </c>
      <c r="V6524" s="147" t="s">
        <v>3958</v>
      </c>
    </row>
    <row r="6525" spans="16:22" x14ac:dyDescent="0.25">
      <c r="P6525" s="147" t="s">
        <v>830</v>
      </c>
      <c r="Q6525" s="147">
        <v>204</v>
      </c>
      <c r="R6525" s="147"/>
      <c r="S6525" s="147" t="s">
        <v>1712</v>
      </c>
      <c r="T6525" s="147">
        <v>0</v>
      </c>
      <c r="U6525" s="147" t="s">
        <v>1713</v>
      </c>
      <c r="V6525" s="147" t="s">
        <v>3958</v>
      </c>
    </row>
    <row r="6526" spans="16:22" x14ac:dyDescent="0.25">
      <c r="P6526" s="147" t="s">
        <v>830</v>
      </c>
      <c r="Q6526" s="147">
        <v>204</v>
      </c>
      <c r="R6526" s="147"/>
      <c r="S6526" s="147" t="s">
        <v>3556</v>
      </c>
      <c r="T6526" s="147">
        <v>0</v>
      </c>
      <c r="U6526" s="147" t="s">
        <v>3557</v>
      </c>
      <c r="V6526" s="147" t="s">
        <v>3958</v>
      </c>
    </row>
    <row r="6527" spans="16:22" x14ac:dyDescent="0.25">
      <c r="P6527" s="147" t="s">
        <v>830</v>
      </c>
      <c r="Q6527" s="147">
        <v>204</v>
      </c>
      <c r="R6527" s="147"/>
      <c r="S6527" s="147" t="s">
        <v>2682</v>
      </c>
      <c r="T6527" s="147">
        <v>0</v>
      </c>
      <c r="U6527" s="147" t="s">
        <v>2683</v>
      </c>
      <c r="V6527" s="147" t="s">
        <v>3958</v>
      </c>
    </row>
    <row r="6528" spans="16:22" x14ac:dyDescent="0.25">
      <c r="P6528" s="147" t="s">
        <v>830</v>
      </c>
      <c r="Q6528" s="147">
        <v>204</v>
      </c>
      <c r="R6528" s="147"/>
      <c r="S6528" s="147" t="s">
        <v>1718</v>
      </c>
      <c r="T6528" s="147">
        <v>0</v>
      </c>
      <c r="U6528" s="147" t="s">
        <v>1719</v>
      </c>
      <c r="V6528" s="147" t="s">
        <v>3958</v>
      </c>
    </row>
    <row r="6529" spans="16:22" x14ac:dyDescent="0.25">
      <c r="P6529" s="147" t="s">
        <v>830</v>
      </c>
      <c r="Q6529" s="147">
        <v>204</v>
      </c>
      <c r="R6529" s="147"/>
      <c r="S6529" s="147" t="s">
        <v>1720</v>
      </c>
      <c r="T6529" s="147">
        <v>0</v>
      </c>
      <c r="U6529" s="147" t="s">
        <v>1721</v>
      </c>
      <c r="V6529" s="147" t="s">
        <v>3958</v>
      </c>
    </row>
    <row r="6530" spans="16:22" x14ac:dyDescent="0.25">
      <c r="P6530" s="147" t="s">
        <v>830</v>
      </c>
      <c r="Q6530" s="147">
        <v>204</v>
      </c>
      <c r="R6530" s="147"/>
      <c r="S6530" s="147" t="s">
        <v>2387</v>
      </c>
      <c r="T6530" s="147">
        <v>0</v>
      </c>
      <c r="U6530" s="147" t="s">
        <v>2388</v>
      </c>
      <c r="V6530" s="147" t="s">
        <v>3958</v>
      </c>
    </row>
    <row r="6531" spans="16:22" x14ac:dyDescent="0.25">
      <c r="P6531" s="147" t="s">
        <v>830</v>
      </c>
      <c r="Q6531" s="147">
        <v>204</v>
      </c>
      <c r="R6531" s="147"/>
      <c r="S6531" s="147" t="s">
        <v>1726</v>
      </c>
      <c r="T6531" s="147">
        <v>0</v>
      </c>
      <c r="U6531" s="147" t="s">
        <v>1727</v>
      </c>
      <c r="V6531" s="147" t="s">
        <v>3958</v>
      </c>
    </row>
    <row r="6532" spans="16:22" x14ac:dyDescent="0.25">
      <c r="P6532" s="147" t="s">
        <v>830</v>
      </c>
      <c r="Q6532" s="147">
        <v>204</v>
      </c>
      <c r="R6532" s="147"/>
      <c r="S6532" s="147" t="s">
        <v>1728</v>
      </c>
      <c r="T6532" s="147">
        <v>0</v>
      </c>
      <c r="U6532" s="147" t="s">
        <v>1729</v>
      </c>
      <c r="V6532" s="147" t="s">
        <v>3958</v>
      </c>
    </row>
    <row r="6533" spans="16:22" x14ac:dyDescent="0.25">
      <c r="P6533" s="147" t="s">
        <v>830</v>
      </c>
      <c r="Q6533" s="147">
        <v>204</v>
      </c>
      <c r="R6533" s="147"/>
      <c r="S6533" s="147" t="s">
        <v>2686</v>
      </c>
      <c r="T6533" s="147">
        <v>0</v>
      </c>
      <c r="U6533" s="147" t="s">
        <v>2687</v>
      </c>
      <c r="V6533" s="147" t="s">
        <v>3958</v>
      </c>
    </row>
    <row r="6534" spans="16:22" x14ac:dyDescent="0.25">
      <c r="P6534" s="147" t="s">
        <v>830</v>
      </c>
      <c r="Q6534" s="147">
        <v>204</v>
      </c>
      <c r="R6534" s="147"/>
      <c r="S6534" s="147" t="s">
        <v>2688</v>
      </c>
      <c r="T6534" s="147">
        <v>0</v>
      </c>
      <c r="U6534" s="147" t="s">
        <v>2689</v>
      </c>
      <c r="V6534" s="147" t="s">
        <v>3958</v>
      </c>
    </row>
    <row r="6535" spans="16:22" x14ac:dyDescent="0.25">
      <c r="P6535" s="147" t="s">
        <v>830</v>
      </c>
      <c r="Q6535" s="147">
        <v>204</v>
      </c>
      <c r="R6535" s="147"/>
      <c r="S6535" s="147" t="s">
        <v>2903</v>
      </c>
      <c r="T6535" s="147">
        <v>0</v>
      </c>
      <c r="U6535" s="147" t="s">
        <v>2904</v>
      </c>
      <c r="V6535" s="147" t="s">
        <v>3958</v>
      </c>
    </row>
    <row r="6536" spans="16:22" x14ac:dyDescent="0.25">
      <c r="P6536" s="147" t="s">
        <v>830</v>
      </c>
      <c r="Q6536" s="147">
        <v>204</v>
      </c>
      <c r="R6536" s="147"/>
      <c r="S6536" s="147" t="s">
        <v>1730</v>
      </c>
      <c r="T6536" s="147">
        <v>0</v>
      </c>
      <c r="U6536" s="147" t="s">
        <v>1731</v>
      </c>
      <c r="V6536" s="147" t="s">
        <v>3958</v>
      </c>
    </row>
    <row r="6537" spans="16:22" x14ac:dyDescent="0.25">
      <c r="P6537" s="147" t="s">
        <v>830</v>
      </c>
      <c r="Q6537" s="147">
        <v>204</v>
      </c>
      <c r="R6537" s="147"/>
      <c r="S6537" s="147" t="s">
        <v>1732</v>
      </c>
      <c r="T6537" s="147">
        <v>0</v>
      </c>
      <c r="U6537" s="147" t="s">
        <v>1733</v>
      </c>
      <c r="V6537" s="147" t="s">
        <v>3958</v>
      </c>
    </row>
    <row r="6538" spans="16:22" x14ac:dyDescent="0.25">
      <c r="P6538" s="147" t="s">
        <v>830</v>
      </c>
      <c r="Q6538" s="147">
        <v>204</v>
      </c>
      <c r="R6538" s="147"/>
      <c r="S6538" s="147" t="s">
        <v>1734</v>
      </c>
      <c r="T6538" s="147">
        <v>0</v>
      </c>
      <c r="U6538" s="147" t="s">
        <v>1735</v>
      </c>
      <c r="V6538" s="147" t="s">
        <v>3958</v>
      </c>
    </row>
    <row r="6539" spans="16:22" x14ac:dyDescent="0.25">
      <c r="P6539" s="147" t="s">
        <v>830</v>
      </c>
      <c r="Q6539" s="147">
        <v>204</v>
      </c>
      <c r="R6539" s="147"/>
      <c r="S6539" s="147" t="s">
        <v>3717</v>
      </c>
      <c r="T6539" s="147">
        <v>0</v>
      </c>
      <c r="U6539" s="147" t="s">
        <v>3718</v>
      </c>
      <c r="V6539" s="147" t="s">
        <v>3958</v>
      </c>
    </row>
    <row r="6540" spans="16:22" x14ac:dyDescent="0.25">
      <c r="P6540" s="147" t="s">
        <v>830</v>
      </c>
      <c r="Q6540" s="147">
        <v>204</v>
      </c>
      <c r="R6540" s="147"/>
      <c r="S6540" s="147" t="s">
        <v>3719</v>
      </c>
      <c r="T6540" s="147">
        <v>0</v>
      </c>
      <c r="U6540" s="147" t="s">
        <v>3720</v>
      </c>
      <c r="V6540" s="147" t="s">
        <v>3958</v>
      </c>
    </row>
    <row r="6541" spans="16:22" x14ac:dyDescent="0.25">
      <c r="P6541" s="147" t="s">
        <v>830</v>
      </c>
      <c r="Q6541" s="147">
        <v>204</v>
      </c>
      <c r="R6541" s="147"/>
      <c r="S6541" s="147" t="s">
        <v>2690</v>
      </c>
      <c r="T6541" s="147">
        <v>0</v>
      </c>
      <c r="U6541" s="147" t="s">
        <v>2691</v>
      </c>
      <c r="V6541" s="147" t="s">
        <v>3958</v>
      </c>
    </row>
    <row r="6542" spans="16:22" x14ac:dyDescent="0.25">
      <c r="P6542" s="147" t="s">
        <v>830</v>
      </c>
      <c r="Q6542" s="147">
        <v>204</v>
      </c>
      <c r="R6542" s="147"/>
      <c r="S6542" s="147" t="s">
        <v>2391</v>
      </c>
      <c r="T6542" s="147">
        <v>0</v>
      </c>
      <c r="U6542" s="147" t="s">
        <v>2392</v>
      </c>
      <c r="V6542" s="147" t="s">
        <v>3958</v>
      </c>
    </row>
    <row r="6543" spans="16:22" x14ac:dyDescent="0.25">
      <c r="P6543" s="147" t="s">
        <v>830</v>
      </c>
      <c r="Q6543" s="147">
        <v>204</v>
      </c>
      <c r="R6543" s="147"/>
      <c r="S6543" s="147" t="s">
        <v>3721</v>
      </c>
      <c r="T6543" s="147">
        <v>0</v>
      </c>
      <c r="U6543" s="147" t="s">
        <v>3722</v>
      </c>
      <c r="V6543" s="147" t="s">
        <v>3958</v>
      </c>
    </row>
    <row r="6544" spans="16:22" x14ac:dyDescent="0.25">
      <c r="P6544" s="147" t="s">
        <v>830</v>
      </c>
      <c r="Q6544" s="147">
        <v>204</v>
      </c>
      <c r="R6544" s="147"/>
      <c r="S6544" s="147" t="s">
        <v>3969</v>
      </c>
      <c r="T6544" s="147">
        <v>0</v>
      </c>
      <c r="U6544" s="147" t="s">
        <v>3970</v>
      </c>
      <c r="V6544" s="147" t="s">
        <v>3958</v>
      </c>
    </row>
    <row r="6545" spans="16:22" x14ac:dyDescent="0.25">
      <c r="P6545" s="147" t="s">
        <v>830</v>
      </c>
      <c r="Q6545" s="147">
        <v>204</v>
      </c>
      <c r="R6545" s="147"/>
      <c r="S6545" s="147" t="s">
        <v>1742</v>
      </c>
      <c r="T6545" s="147">
        <v>0</v>
      </c>
      <c r="U6545" s="147" t="s">
        <v>1743</v>
      </c>
      <c r="V6545" s="147" t="s">
        <v>3958</v>
      </c>
    </row>
    <row r="6546" spans="16:22" x14ac:dyDescent="0.25">
      <c r="P6546" s="147" t="s">
        <v>830</v>
      </c>
      <c r="Q6546" s="147">
        <v>204</v>
      </c>
      <c r="R6546" s="147"/>
      <c r="S6546" s="147" t="s">
        <v>3725</v>
      </c>
      <c r="T6546" s="147">
        <v>0</v>
      </c>
      <c r="U6546" s="147" t="s">
        <v>3726</v>
      </c>
      <c r="V6546" s="147" t="s">
        <v>3958</v>
      </c>
    </row>
    <row r="6547" spans="16:22" x14ac:dyDescent="0.25">
      <c r="P6547" s="147" t="s">
        <v>830</v>
      </c>
      <c r="Q6547" s="147">
        <v>204</v>
      </c>
      <c r="R6547" s="147"/>
      <c r="S6547" s="147" t="s">
        <v>2393</v>
      </c>
      <c r="T6547" s="147">
        <v>0</v>
      </c>
      <c r="U6547" s="147" t="s">
        <v>2394</v>
      </c>
      <c r="V6547" s="147" t="s">
        <v>3958</v>
      </c>
    </row>
    <row r="6548" spans="16:22" x14ac:dyDescent="0.25">
      <c r="P6548" s="147" t="s">
        <v>830</v>
      </c>
      <c r="Q6548" s="147">
        <v>204</v>
      </c>
      <c r="R6548" s="147"/>
      <c r="S6548" s="147" t="s">
        <v>3918</v>
      </c>
      <c r="T6548" s="147">
        <v>0</v>
      </c>
      <c r="U6548" s="147" t="s">
        <v>3919</v>
      </c>
      <c r="V6548" s="147" t="s">
        <v>3958</v>
      </c>
    </row>
    <row r="6549" spans="16:22" x14ac:dyDescent="0.25">
      <c r="P6549" s="147" t="s">
        <v>830</v>
      </c>
      <c r="Q6549" s="147">
        <v>204</v>
      </c>
      <c r="R6549" s="147"/>
      <c r="S6549" s="147" t="s">
        <v>3729</v>
      </c>
      <c r="T6549" s="147">
        <v>0</v>
      </c>
      <c r="U6549" s="147" t="s">
        <v>3730</v>
      </c>
      <c r="V6549" s="147" t="s">
        <v>3958</v>
      </c>
    </row>
    <row r="6550" spans="16:22" x14ac:dyDescent="0.25">
      <c r="P6550" s="147" t="s">
        <v>830</v>
      </c>
      <c r="Q6550" s="147">
        <v>204</v>
      </c>
      <c r="R6550" s="147"/>
      <c r="S6550" s="147" t="s">
        <v>2397</v>
      </c>
      <c r="T6550" s="147">
        <v>0</v>
      </c>
      <c r="U6550" s="147" t="s">
        <v>2398</v>
      </c>
      <c r="V6550" s="147" t="s">
        <v>3958</v>
      </c>
    </row>
    <row r="6551" spans="16:22" x14ac:dyDescent="0.25">
      <c r="P6551" s="147" t="s">
        <v>830</v>
      </c>
      <c r="Q6551" s="147">
        <v>204</v>
      </c>
      <c r="R6551" s="147"/>
      <c r="S6551" s="147" t="s">
        <v>1744</v>
      </c>
      <c r="T6551" s="147">
        <v>0</v>
      </c>
      <c r="U6551" s="147" t="s">
        <v>1745</v>
      </c>
      <c r="V6551" s="147" t="s">
        <v>3958</v>
      </c>
    </row>
    <row r="6552" spans="16:22" x14ac:dyDescent="0.25">
      <c r="P6552" s="147" t="s">
        <v>830</v>
      </c>
      <c r="Q6552" s="147">
        <v>204</v>
      </c>
      <c r="R6552" s="147"/>
      <c r="S6552" s="147" t="s">
        <v>3731</v>
      </c>
      <c r="T6552" s="147">
        <v>0</v>
      </c>
      <c r="U6552" s="147" t="s">
        <v>3732</v>
      </c>
      <c r="V6552" s="147" t="s">
        <v>3958</v>
      </c>
    </row>
    <row r="6553" spans="16:22" x14ac:dyDescent="0.25">
      <c r="P6553" s="147" t="s">
        <v>830</v>
      </c>
      <c r="Q6553" s="147">
        <v>204</v>
      </c>
      <c r="R6553" s="147"/>
      <c r="S6553" s="147" t="s">
        <v>3214</v>
      </c>
      <c r="T6553" s="147">
        <v>0</v>
      </c>
      <c r="U6553" s="147" t="s">
        <v>3215</v>
      </c>
      <c r="V6553" s="147" t="s">
        <v>3958</v>
      </c>
    </row>
    <row r="6554" spans="16:22" x14ac:dyDescent="0.25">
      <c r="P6554" s="147" t="s">
        <v>830</v>
      </c>
      <c r="Q6554" s="147">
        <v>204</v>
      </c>
      <c r="R6554" s="147"/>
      <c r="S6554" s="147" t="s">
        <v>2913</v>
      </c>
      <c r="T6554" s="147">
        <v>0</v>
      </c>
      <c r="U6554" s="147" t="s">
        <v>2914</v>
      </c>
      <c r="V6554" s="147" t="s">
        <v>3958</v>
      </c>
    </row>
    <row r="6555" spans="16:22" x14ac:dyDescent="0.25">
      <c r="P6555" s="147" t="s">
        <v>830</v>
      </c>
      <c r="Q6555" s="147">
        <v>204</v>
      </c>
      <c r="R6555" s="147"/>
      <c r="S6555" s="147" t="s">
        <v>2915</v>
      </c>
      <c r="T6555" s="147">
        <v>0</v>
      </c>
      <c r="U6555" s="147" t="s">
        <v>2916</v>
      </c>
      <c r="V6555" s="147" t="s">
        <v>3958</v>
      </c>
    </row>
    <row r="6556" spans="16:22" x14ac:dyDescent="0.25">
      <c r="P6556" s="147" t="s">
        <v>830</v>
      </c>
      <c r="Q6556" s="147">
        <v>204</v>
      </c>
      <c r="R6556" s="147"/>
      <c r="S6556" s="147" t="s">
        <v>3560</v>
      </c>
      <c r="T6556" s="147">
        <v>0</v>
      </c>
      <c r="U6556" s="147" t="s">
        <v>3561</v>
      </c>
      <c r="V6556" s="147" t="s">
        <v>3958</v>
      </c>
    </row>
    <row r="6557" spans="16:22" x14ac:dyDescent="0.25">
      <c r="P6557" s="147" t="s">
        <v>830</v>
      </c>
      <c r="Q6557" s="147">
        <v>204</v>
      </c>
      <c r="R6557" s="147"/>
      <c r="S6557" s="147" t="s">
        <v>3971</v>
      </c>
      <c r="T6557" s="147">
        <v>0</v>
      </c>
      <c r="U6557" s="147" t="s">
        <v>3972</v>
      </c>
      <c r="V6557" s="147" t="s">
        <v>3958</v>
      </c>
    </row>
    <row r="6558" spans="16:22" x14ac:dyDescent="0.25">
      <c r="P6558" s="147" t="s">
        <v>830</v>
      </c>
      <c r="Q6558" s="147">
        <v>204</v>
      </c>
      <c r="R6558" s="147"/>
      <c r="S6558" s="147" t="s">
        <v>3973</v>
      </c>
      <c r="T6558" s="147">
        <v>0</v>
      </c>
      <c r="U6558" s="147" t="s">
        <v>3974</v>
      </c>
      <c r="V6558" s="147" t="s">
        <v>3958</v>
      </c>
    </row>
    <row r="6559" spans="16:22" x14ac:dyDescent="0.25">
      <c r="P6559" s="147" t="s">
        <v>830</v>
      </c>
      <c r="Q6559" s="147">
        <v>204</v>
      </c>
      <c r="R6559" s="147"/>
      <c r="S6559" s="147" t="s">
        <v>2917</v>
      </c>
      <c r="T6559" s="147">
        <v>0</v>
      </c>
      <c r="U6559" s="147" t="s">
        <v>2918</v>
      </c>
      <c r="V6559" s="147" t="s">
        <v>3958</v>
      </c>
    </row>
    <row r="6560" spans="16:22" x14ac:dyDescent="0.25">
      <c r="P6560" s="147" t="s">
        <v>830</v>
      </c>
      <c r="Q6560" s="147">
        <v>204</v>
      </c>
      <c r="R6560" s="147"/>
      <c r="S6560" s="147" t="s">
        <v>2694</v>
      </c>
      <c r="T6560" s="147">
        <v>0</v>
      </c>
      <c r="U6560" s="147" t="s">
        <v>2695</v>
      </c>
      <c r="V6560" s="147" t="s">
        <v>3958</v>
      </c>
    </row>
    <row r="6561" spans="16:22" x14ac:dyDescent="0.25">
      <c r="P6561" s="147" t="s">
        <v>830</v>
      </c>
      <c r="Q6561" s="147">
        <v>204</v>
      </c>
      <c r="R6561" s="147"/>
      <c r="S6561" s="147" t="s">
        <v>1750</v>
      </c>
      <c r="T6561" s="147">
        <v>0</v>
      </c>
      <c r="U6561" s="147" t="s">
        <v>1751</v>
      </c>
      <c r="V6561" s="147" t="s">
        <v>3958</v>
      </c>
    </row>
    <row r="6562" spans="16:22" x14ac:dyDescent="0.25">
      <c r="P6562" s="147" t="s">
        <v>830</v>
      </c>
      <c r="Q6562" s="147">
        <v>204</v>
      </c>
      <c r="R6562" s="147"/>
      <c r="S6562" s="147" t="s">
        <v>3376</v>
      </c>
      <c r="T6562" s="147">
        <v>0</v>
      </c>
      <c r="U6562" s="147" t="s">
        <v>3377</v>
      </c>
      <c r="V6562" s="147" t="s">
        <v>3958</v>
      </c>
    </row>
    <row r="6563" spans="16:22" x14ac:dyDescent="0.25">
      <c r="P6563" s="147" t="s">
        <v>830</v>
      </c>
      <c r="Q6563" s="147">
        <v>204</v>
      </c>
      <c r="R6563" s="147"/>
      <c r="S6563" s="147" t="s">
        <v>1754</v>
      </c>
      <c r="T6563" s="147">
        <v>0</v>
      </c>
      <c r="U6563" s="147" t="s">
        <v>1755</v>
      </c>
      <c r="V6563" s="147" t="s">
        <v>3958</v>
      </c>
    </row>
    <row r="6564" spans="16:22" x14ac:dyDescent="0.25">
      <c r="P6564" s="147" t="s">
        <v>830</v>
      </c>
      <c r="Q6564" s="147">
        <v>204</v>
      </c>
      <c r="R6564" s="147"/>
      <c r="S6564" s="147" t="s">
        <v>2919</v>
      </c>
      <c r="T6564" s="147">
        <v>0</v>
      </c>
      <c r="U6564" s="147" t="s">
        <v>2920</v>
      </c>
      <c r="V6564" s="147" t="s">
        <v>3958</v>
      </c>
    </row>
    <row r="6565" spans="16:22" x14ac:dyDescent="0.25">
      <c r="P6565" s="147" t="s">
        <v>830</v>
      </c>
      <c r="Q6565" s="147">
        <v>204</v>
      </c>
      <c r="R6565" s="147"/>
      <c r="S6565" s="147" t="s">
        <v>3920</v>
      </c>
      <c r="T6565" s="147">
        <v>0</v>
      </c>
      <c r="U6565" s="147" t="s">
        <v>3921</v>
      </c>
      <c r="V6565" s="147" t="s">
        <v>3958</v>
      </c>
    </row>
    <row r="6566" spans="16:22" x14ac:dyDescent="0.25">
      <c r="P6566" s="147" t="s">
        <v>830</v>
      </c>
      <c r="Q6566" s="147">
        <v>204</v>
      </c>
      <c r="R6566" s="147"/>
      <c r="S6566" s="147" t="s">
        <v>1758</v>
      </c>
      <c r="T6566" s="147">
        <v>0</v>
      </c>
      <c r="U6566" s="147" t="s">
        <v>1759</v>
      </c>
      <c r="V6566" s="147" t="s">
        <v>3958</v>
      </c>
    </row>
    <row r="6567" spans="16:22" x14ac:dyDescent="0.25">
      <c r="P6567" s="147" t="s">
        <v>830</v>
      </c>
      <c r="Q6567" s="147">
        <v>204</v>
      </c>
      <c r="R6567" s="147"/>
      <c r="S6567" s="147" t="s">
        <v>3733</v>
      </c>
      <c r="T6567" s="147">
        <v>0</v>
      </c>
      <c r="U6567" s="147" t="s">
        <v>3734</v>
      </c>
      <c r="V6567" s="147" t="s">
        <v>3958</v>
      </c>
    </row>
    <row r="6568" spans="16:22" x14ac:dyDescent="0.25">
      <c r="P6568" s="147" t="s">
        <v>830</v>
      </c>
      <c r="Q6568" s="147">
        <v>204</v>
      </c>
      <c r="R6568" s="147"/>
      <c r="S6568" s="147" t="s">
        <v>3380</v>
      </c>
      <c r="T6568" s="147">
        <v>0</v>
      </c>
      <c r="U6568" s="147" t="s">
        <v>3381</v>
      </c>
      <c r="V6568" s="147" t="s">
        <v>3958</v>
      </c>
    </row>
    <row r="6569" spans="16:22" x14ac:dyDescent="0.25">
      <c r="P6569" s="147" t="s">
        <v>830</v>
      </c>
      <c r="Q6569" s="147">
        <v>204</v>
      </c>
      <c r="R6569" s="147"/>
      <c r="S6569" s="147" t="s">
        <v>1760</v>
      </c>
      <c r="T6569" s="147">
        <v>0</v>
      </c>
      <c r="U6569" s="147" t="s">
        <v>1761</v>
      </c>
      <c r="V6569" s="147" t="s">
        <v>3958</v>
      </c>
    </row>
    <row r="6570" spans="16:22" x14ac:dyDescent="0.25">
      <c r="P6570" s="147" t="s">
        <v>830</v>
      </c>
      <c r="Q6570" s="147">
        <v>204</v>
      </c>
      <c r="R6570" s="147"/>
      <c r="S6570" s="147" t="s">
        <v>1764</v>
      </c>
      <c r="T6570" s="147">
        <v>0</v>
      </c>
      <c r="U6570" s="147" t="s">
        <v>1765</v>
      </c>
      <c r="V6570" s="147" t="s">
        <v>3958</v>
      </c>
    </row>
    <row r="6571" spans="16:22" x14ac:dyDescent="0.25">
      <c r="P6571" s="147" t="s">
        <v>830</v>
      </c>
      <c r="Q6571" s="147">
        <v>204</v>
      </c>
      <c r="R6571" s="147"/>
      <c r="S6571" s="147" t="s">
        <v>3216</v>
      </c>
      <c r="T6571" s="147">
        <v>0</v>
      </c>
      <c r="U6571" s="147" t="s">
        <v>3217</v>
      </c>
      <c r="V6571" s="147" t="s">
        <v>3958</v>
      </c>
    </row>
    <row r="6572" spans="16:22" x14ac:dyDescent="0.25">
      <c r="P6572" s="147" t="s">
        <v>830</v>
      </c>
      <c r="Q6572" s="147">
        <v>204</v>
      </c>
      <c r="R6572" s="147"/>
      <c r="S6572" s="147" t="s">
        <v>1768</v>
      </c>
      <c r="T6572" s="147">
        <v>0</v>
      </c>
      <c r="U6572" s="147" t="s">
        <v>1769</v>
      </c>
      <c r="V6572" s="147" t="s">
        <v>3958</v>
      </c>
    </row>
    <row r="6573" spans="16:22" x14ac:dyDescent="0.25">
      <c r="P6573" s="147" t="s">
        <v>830</v>
      </c>
      <c r="Q6573" s="147">
        <v>204</v>
      </c>
      <c r="R6573" s="147"/>
      <c r="S6573" s="147" t="s">
        <v>1770</v>
      </c>
      <c r="T6573" s="147">
        <v>0</v>
      </c>
      <c r="U6573" s="147" t="s">
        <v>1771</v>
      </c>
      <c r="V6573" s="147" t="s">
        <v>3958</v>
      </c>
    </row>
    <row r="6574" spans="16:22" x14ac:dyDescent="0.25">
      <c r="P6574" s="147" t="s">
        <v>830</v>
      </c>
      <c r="Q6574" s="147">
        <v>204</v>
      </c>
      <c r="R6574" s="147"/>
      <c r="S6574" s="147" t="s">
        <v>3566</v>
      </c>
      <c r="T6574" s="147">
        <v>0</v>
      </c>
      <c r="U6574" s="147" t="s">
        <v>3567</v>
      </c>
      <c r="V6574" s="147" t="s">
        <v>3958</v>
      </c>
    </row>
    <row r="6575" spans="16:22" x14ac:dyDescent="0.25">
      <c r="P6575" s="147" t="s">
        <v>830</v>
      </c>
      <c r="Q6575" s="147">
        <v>204</v>
      </c>
      <c r="R6575" s="147"/>
      <c r="S6575" s="147" t="s">
        <v>3568</v>
      </c>
      <c r="T6575" s="147">
        <v>0</v>
      </c>
      <c r="U6575" s="147" t="s">
        <v>3569</v>
      </c>
      <c r="V6575" s="147" t="s">
        <v>3958</v>
      </c>
    </row>
    <row r="6576" spans="16:22" x14ac:dyDescent="0.25">
      <c r="P6576" s="147" t="s">
        <v>830</v>
      </c>
      <c r="Q6576" s="147">
        <v>204</v>
      </c>
      <c r="R6576" s="147"/>
      <c r="S6576" s="147" t="s">
        <v>1774</v>
      </c>
      <c r="T6576" s="147">
        <v>0</v>
      </c>
      <c r="U6576" s="147" t="s">
        <v>1775</v>
      </c>
      <c r="V6576" s="147" t="s">
        <v>3958</v>
      </c>
    </row>
    <row r="6577" spans="16:22" x14ac:dyDescent="0.25">
      <c r="P6577" s="147" t="s">
        <v>830</v>
      </c>
      <c r="Q6577" s="147">
        <v>204</v>
      </c>
      <c r="R6577" s="147"/>
      <c r="S6577" s="147" t="s">
        <v>1776</v>
      </c>
      <c r="T6577" s="147">
        <v>0</v>
      </c>
      <c r="U6577" s="147" t="s">
        <v>1777</v>
      </c>
      <c r="V6577" s="147" t="s">
        <v>3958</v>
      </c>
    </row>
    <row r="6578" spans="16:22" x14ac:dyDescent="0.25">
      <c r="P6578" s="147" t="s">
        <v>830</v>
      </c>
      <c r="Q6578" s="147">
        <v>204</v>
      </c>
      <c r="R6578" s="147"/>
      <c r="S6578" s="147" t="s">
        <v>3975</v>
      </c>
      <c r="T6578" s="147">
        <v>0</v>
      </c>
      <c r="U6578" s="147" t="s">
        <v>3976</v>
      </c>
      <c r="V6578" s="147" t="s">
        <v>3958</v>
      </c>
    </row>
    <row r="6579" spans="16:22" x14ac:dyDescent="0.25">
      <c r="P6579" s="147" t="s">
        <v>830</v>
      </c>
      <c r="Q6579" s="147">
        <v>204</v>
      </c>
      <c r="R6579" s="147"/>
      <c r="S6579" s="147" t="s">
        <v>2405</v>
      </c>
      <c r="T6579" s="147">
        <v>0</v>
      </c>
      <c r="U6579" s="147" t="s">
        <v>2406</v>
      </c>
      <c r="V6579" s="147" t="s">
        <v>3958</v>
      </c>
    </row>
    <row r="6580" spans="16:22" x14ac:dyDescent="0.25">
      <c r="P6580" s="147" t="s">
        <v>830</v>
      </c>
      <c r="Q6580" s="147">
        <v>204</v>
      </c>
      <c r="R6580" s="147"/>
      <c r="S6580" s="147" t="s">
        <v>3218</v>
      </c>
      <c r="T6580" s="147">
        <v>0</v>
      </c>
      <c r="U6580" s="147" t="s">
        <v>3219</v>
      </c>
      <c r="V6580" s="147" t="s">
        <v>3958</v>
      </c>
    </row>
    <row r="6581" spans="16:22" x14ac:dyDescent="0.25">
      <c r="P6581" s="147" t="s">
        <v>830</v>
      </c>
      <c r="Q6581" s="147">
        <v>204</v>
      </c>
      <c r="R6581" s="147"/>
      <c r="S6581" s="147" t="s">
        <v>3384</v>
      </c>
      <c r="T6581" s="147">
        <v>0</v>
      </c>
      <c r="U6581" s="147" t="s">
        <v>3385</v>
      </c>
      <c r="V6581" s="147" t="s">
        <v>3958</v>
      </c>
    </row>
    <row r="6582" spans="16:22" x14ac:dyDescent="0.25">
      <c r="P6582" s="147" t="s">
        <v>830</v>
      </c>
      <c r="Q6582" s="147">
        <v>204</v>
      </c>
      <c r="R6582" s="147"/>
      <c r="S6582" s="147" t="s">
        <v>1778</v>
      </c>
      <c r="T6582" s="147">
        <v>0</v>
      </c>
      <c r="U6582" s="147" t="s">
        <v>1779</v>
      </c>
      <c r="V6582" s="147" t="s">
        <v>3958</v>
      </c>
    </row>
    <row r="6583" spans="16:22" x14ac:dyDescent="0.25">
      <c r="P6583" s="147" t="s">
        <v>830</v>
      </c>
      <c r="Q6583" s="147">
        <v>204</v>
      </c>
      <c r="R6583" s="147"/>
      <c r="S6583" s="147" t="s">
        <v>1780</v>
      </c>
      <c r="T6583" s="147">
        <v>0</v>
      </c>
      <c r="U6583" s="147" t="s">
        <v>1781</v>
      </c>
      <c r="V6583" s="147" t="s">
        <v>3958</v>
      </c>
    </row>
    <row r="6584" spans="16:22" x14ac:dyDescent="0.25">
      <c r="P6584" s="147" t="s">
        <v>830</v>
      </c>
      <c r="Q6584" s="147">
        <v>204</v>
      </c>
      <c r="R6584" s="147"/>
      <c r="S6584" s="147" t="s">
        <v>1782</v>
      </c>
      <c r="T6584" s="147">
        <v>0</v>
      </c>
      <c r="U6584" s="147" t="s">
        <v>1783</v>
      </c>
      <c r="V6584" s="147" t="s">
        <v>3958</v>
      </c>
    </row>
    <row r="6585" spans="16:22" x14ac:dyDescent="0.25">
      <c r="P6585" s="147" t="s">
        <v>830</v>
      </c>
      <c r="Q6585" s="147">
        <v>204</v>
      </c>
      <c r="R6585" s="147"/>
      <c r="S6585" s="147" t="s">
        <v>1784</v>
      </c>
      <c r="T6585" s="147">
        <v>0</v>
      </c>
      <c r="U6585" s="147" t="s">
        <v>1785</v>
      </c>
      <c r="V6585" s="147" t="s">
        <v>3958</v>
      </c>
    </row>
    <row r="6586" spans="16:22" x14ac:dyDescent="0.25">
      <c r="P6586" s="147" t="s">
        <v>830</v>
      </c>
      <c r="Q6586" s="147">
        <v>204</v>
      </c>
      <c r="R6586" s="147"/>
      <c r="S6586" s="147" t="s">
        <v>1786</v>
      </c>
      <c r="T6586" s="147">
        <v>0</v>
      </c>
      <c r="U6586" s="147" t="s">
        <v>1787</v>
      </c>
      <c r="V6586" s="147" t="s">
        <v>3958</v>
      </c>
    </row>
    <row r="6587" spans="16:22" x14ac:dyDescent="0.25">
      <c r="P6587" s="147" t="s">
        <v>830</v>
      </c>
      <c r="Q6587" s="147">
        <v>204</v>
      </c>
      <c r="R6587" s="147"/>
      <c r="S6587" s="147" t="s">
        <v>1788</v>
      </c>
      <c r="T6587" s="147">
        <v>0</v>
      </c>
      <c r="U6587" s="147" t="s">
        <v>1789</v>
      </c>
      <c r="V6587" s="147" t="s">
        <v>3958</v>
      </c>
    </row>
    <row r="6588" spans="16:22" x14ac:dyDescent="0.25">
      <c r="P6588" s="147" t="s">
        <v>830</v>
      </c>
      <c r="Q6588" s="147">
        <v>204</v>
      </c>
      <c r="R6588" s="147"/>
      <c r="S6588" s="147" t="s">
        <v>1790</v>
      </c>
      <c r="T6588" s="147">
        <v>0</v>
      </c>
      <c r="U6588" s="147" t="s">
        <v>1791</v>
      </c>
      <c r="V6588" s="147" t="s">
        <v>3958</v>
      </c>
    </row>
    <row r="6589" spans="16:22" x14ac:dyDescent="0.25">
      <c r="P6589" s="147" t="s">
        <v>830</v>
      </c>
      <c r="Q6589" s="147">
        <v>204</v>
      </c>
      <c r="R6589" s="147"/>
      <c r="S6589" s="147" t="s">
        <v>1792</v>
      </c>
      <c r="T6589" s="147">
        <v>0</v>
      </c>
      <c r="U6589" s="147" t="s">
        <v>1793</v>
      </c>
      <c r="V6589" s="147" t="s">
        <v>3958</v>
      </c>
    </row>
    <row r="6590" spans="16:22" x14ac:dyDescent="0.25">
      <c r="P6590" s="147" t="s">
        <v>830</v>
      </c>
      <c r="Q6590" s="147">
        <v>204</v>
      </c>
      <c r="R6590" s="147"/>
      <c r="S6590" s="147" t="s">
        <v>3220</v>
      </c>
      <c r="T6590" s="147">
        <v>0</v>
      </c>
      <c r="U6590" s="147" t="s">
        <v>3221</v>
      </c>
      <c r="V6590" s="147" t="s">
        <v>3958</v>
      </c>
    </row>
    <row r="6591" spans="16:22" x14ac:dyDescent="0.25">
      <c r="P6591" s="147" t="s">
        <v>830</v>
      </c>
      <c r="Q6591" s="147">
        <v>204</v>
      </c>
      <c r="R6591" s="147"/>
      <c r="S6591" s="147" t="s">
        <v>1794</v>
      </c>
      <c r="T6591" s="147">
        <v>0</v>
      </c>
      <c r="U6591" s="147" t="s">
        <v>1795</v>
      </c>
      <c r="V6591" s="147" t="s">
        <v>3958</v>
      </c>
    </row>
    <row r="6592" spans="16:22" x14ac:dyDescent="0.25">
      <c r="P6592" s="147" t="s">
        <v>830</v>
      </c>
      <c r="Q6592" s="147">
        <v>204</v>
      </c>
      <c r="R6592" s="147"/>
      <c r="S6592" s="147" t="s">
        <v>3737</v>
      </c>
      <c r="T6592" s="147">
        <v>0</v>
      </c>
      <c r="U6592" s="147" t="s">
        <v>3738</v>
      </c>
      <c r="V6592" s="147" t="s">
        <v>3958</v>
      </c>
    </row>
    <row r="6593" spans="16:22" x14ac:dyDescent="0.25">
      <c r="P6593" s="147" t="s">
        <v>830</v>
      </c>
      <c r="Q6593" s="147">
        <v>204</v>
      </c>
      <c r="R6593" s="147"/>
      <c r="S6593" s="147" t="s">
        <v>3977</v>
      </c>
      <c r="T6593" s="147">
        <v>0</v>
      </c>
      <c r="U6593" s="147" t="s">
        <v>3978</v>
      </c>
      <c r="V6593" s="147" t="s">
        <v>3958</v>
      </c>
    </row>
    <row r="6594" spans="16:22" x14ac:dyDescent="0.25">
      <c r="P6594" s="147" t="s">
        <v>830</v>
      </c>
      <c r="Q6594" s="147">
        <v>204</v>
      </c>
      <c r="R6594" s="147"/>
      <c r="S6594" s="147" t="s">
        <v>1804</v>
      </c>
      <c r="T6594" s="147">
        <v>0</v>
      </c>
      <c r="U6594" s="147" t="s">
        <v>1805</v>
      </c>
      <c r="V6594" s="147" t="s">
        <v>3958</v>
      </c>
    </row>
    <row r="6595" spans="16:22" x14ac:dyDescent="0.25">
      <c r="P6595" s="147" t="s">
        <v>830</v>
      </c>
      <c r="Q6595" s="147">
        <v>204</v>
      </c>
      <c r="R6595" s="147"/>
      <c r="S6595" s="147" t="s">
        <v>1810</v>
      </c>
      <c r="T6595" s="147">
        <v>0</v>
      </c>
      <c r="U6595" s="147" t="s">
        <v>1811</v>
      </c>
      <c r="V6595" s="147" t="s">
        <v>3958</v>
      </c>
    </row>
    <row r="6596" spans="16:22" x14ac:dyDescent="0.25">
      <c r="P6596" s="147" t="s">
        <v>830</v>
      </c>
      <c r="Q6596" s="147">
        <v>204</v>
      </c>
      <c r="R6596" s="147"/>
      <c r="S6596" s="147" t="s">
        <v>1814</v>
      </c>
      <c r="T6596" s="147">
        <v>0</v>
      </c>
      <c r="U6596" s="147" t="s">
        <v>1815</v>
      </c>
      <c r="V6596" s="147" t="s">
        <v>3958</v>
      </c>
    </row>
    <row r="6597" spans="16:22" x14ac:dyDescent="0.25">
      <c r="P6597" s="147" t="s">
        <v>830</v>
      </c>
      <c r="Q6597" s="147">
        <v>204</v>
      </c>
      <c r="R6597" s="147"/>
      <c r="S6597" s="147" t="s">
        <v>1822</v>
      </c>
      <c r="T6597" s="147">
        <v>0</v>
      </c>
      <c r="U6597" s="147" t="s">
        <v>1823</v>
      </c>
      <c r="V6597" s="147" t="s">
        <v>3958</v>
      </c>
    </row>
    <row r="6598" spans="16:22" x14ac:dyDescent="0.25">
      <c r="P6598" s="147" t="s">
        <v>830</v>
      </c>
      <c r="Q6598" s="147">
        <v>204</v>
      </c>
      <c r="R6598" s="147"/>
      <c r="S6598" s="147" t="s">
        <v>3570</v>
      </c>
      <c r="T6598" s="147">
        <v>0</v>
      </c>
      <c r="U6598" s="147" t="s">
        <v>3571</v>
      </c>
      <c r="V6598" s="147" t="s">
        <v>3958</v>
      </c>
    </row>
    <row r="6599" spans="16:22" x14ac:dyDescent="0.25">
      <c r="P6599" s="147" t="s">
        <v>830</v>
      </c>
      <c r="Q6599" s="147">
        <v>204</v>
      </c>
      <c r="R6599" s="147"/>
      <c r="S6599" s="147" t="s">
        <v>3572</v>
      </c>
      <c r="T6599" s="147">
        <v>0</v>
      </c>
      <c r="U6599" s="147" t="s">
        <v>3573</v>
      </c>
      <c r="V6599" s="147" t="s">
        <v>3958</v>
      </c>
    </row>
    <row r="6600" spans="16:22" x14ac:dyDescent="0.25">
      <c r="P6600" s="147" t="s">
        <v>830</v>
      </c>
      <c r="Q6600" s="147">
        <v>204</v>
      </c>
      <c r="R6600" s="147"/>
      <c r="S6600" s="147" t="s">
        <v>1828</v>
      </c>
      <c r="T6600" s="147">
        <v>0</v>
      </c>
      <c r="U6600" s="147" t="s">
        <v>1829</v>
      </c>
      <c r="V6600" s="147" t="s">
        <v>3958</v>
      </c>
    </row>
    <row r="6601" spans="16:22" x14ac:dyDescent="0.25">
      <c r="P6601" s="147" t="s">
        <v>830</v>
      </c>
      <c r="Q6601" s="147">
        <v>204</v>
      </c>
      <c r="R6601" s="147"/>
      <c r="S6601" s="147" t="s">
        <v>1830</v>
      </c>
      <c r="T6601" s="147">
        <v>0</v>
      </c>
      <c r="U6601" s="147" t="s">
        <v>1831</v>
      </c>
      <c r="V6601" s="147" t="s">
        <v>3958</v>
      </c>
    </row>
    <row r="6602" spans="16:22" x14ac:dyDescent="0.25">
      <c r="P6602" s="147" t="s">
        <v>830</v>
      </c>
      <c r="Q6602" s="147">
        <v>204</v>
      </c>
      <c r="R6602" s="147"/>
      <c r="S6602" s="147" t="s">
        <v>1832</v>
      </c>
      <c r="T6602" s="147">
        <v>0</v>
      </c>
      <c r="U6602" s="147" t="s">
        <v>1833</v>
      </c>
      <c r="V6602" s="147" t="s">
        <v>3958</v>
      </c>
    </row>
    <row r="6603" spans="16:22" x14ac:dyDescent="0.25">
      <c r="P6603" s="147" t="s">
        <v>830</v>
      </c>
      <c r="Q6603" s="147">
        <v>204</v>
      </c>
      <c r="R6603" s="147"/>
      <c r="S6603" s="147" t="s">
        <v>1834</v>
      </c>
      <c r="T6603" s="147">
        <v>0</v>
      </c>
      <c r="U6603" s="147" t="s">
        <v>1835</v>
      </c>
      <c r="V6603" s="147" t="s">
        <v>3958</v>
      </c>
    </row>
    <row r="6604" spans="16:22" x14ac:dyDescent="0.25">
      <c r="P6604" s="147" t="s">
        <v>830</v>
      </c>
      <c r="Q6604" s="147">
        <v>204</v>
      </c>
      <c r="R6604" s="147"/>
      <c r="S6604" s="147" t="s">
        <v>3224</v>
      </c>
      <c r="T6604" s="147">
        <v>0</v>
      </c>
      <c r="U6604" s="147" t="s">
        <v>3225</v>
      </c>
      <c r="V6604" s="147" t="s">
        <v>3958</v>
      </c>
    </row>
    <row r="6605" spans="16:22" x14ac:dyDescent="0.25">
      <c r="P6605" s="147" t="s">
        <v>830</v>
      </c>
      <c r="Q6605" s="147">
        <v>204</v>
      </c>
      <c r="R6605" s="147"/>
      <c r="S6605" s="147" t="s">
        <v>1836</v>
      </c>
      <c r="T6605" s="147">
        <v>0</v>
      </c>
      <c r="U6605" s="147" t="s">
        <v>1837</v>
      </c>
      <c r="V6605" s="147" t="s">
        <v>3958</v>
      </c>
    </row>
    <row r="6606" spans="16:22" x14ac:dyDescent="0.25">
      <c r="P6606" s="147" t="s">
        <v>830</v>
      </c>
      <c r="Q6606" s="147">
        <v>204</v>
      </c>
      <c r="R6606" s="147"/>
      <c r="S6606" s="147" t="s">
        <v>3739</v>
      </c>
      <c r="T6606" s="147">
        <v>0</v>
      </c>
      <c r="U6606" s="147" t="s">
        <v>3740</v>
      </c>
      <c r="V6606" s="147" t="s">
        <v>3958</v>
      </c>
    </row>
    <row r="6607" spans="16:22" x14ac:dyDescent="0.25">
      <c r="P6607" s="147" t="s">
        <v>830</v>
      </c>
      <c r="Q6607" s="147">
        <v>204</v>
      </c>
      <c r="R6607" s="147"/>
      <c r="S6607" s="147" t="s">
        <v>2411</v>
      </c>
      <c r="T6607" s="147">
        <v>0</v>
      </c>
      <c r="U6607" s="147" t="s">
        <v>2412</v>
      </c>
      <c r="V6607" s="147" t="s">
        <v>3958</v>
      </c>
    </row>
    <row r="6608" spans="16:22" x14ac:dyDescent="0.25">
      <c r="P6608" s="147" t="s">
        <v>830</v>
      </c>
      <c r="Q6608" s="147">
        <v>204</v>
      </c>
      <c r="R6608" s="147"/>
      <c r="S6608" s="147" t="s">
        <v>1838</v>
      </c>
      <c r="T6608" s="147">
        <v>0</v>
      </c>
      <c r="U6608" s="147" t="s">
        <v>1839</v>
      </c>
      <c r="V6608" s="147" t="s">
        <v>3958</v>
      </c>
    </row>
    <row r="6609" spans="16:22" x14ac:dyDescent="0.25">
      <c r="P6609" s="147" t="s">
        <v>830</v>
      </c>
      <c r="Q6609" s="147">
        <v>204</v>
      </c>
      <c r="R6609" s="147"/>
      <c r="S6609" s="147" t="s">
        <v>1840</v>
      </c>
      <c r="T6609" s="147">
        <v>0</v>
      </c>
      <c r="U6609" s="147" t="s">
        <v>1841</v>
      </c>
      <c r="V6609" s="147" t="s">
        <v>3958</v>
      </c>
    </row>
    <row r="6610" spans="16:22" x14ac:dyDescent="0.25">
      <c r="P6610" s="147" t="s">
        <v>830</v>
      </c>
      <c r="Q6610" s="147">
        <v>204</v>
      </c>
      <c r="R6610" s="147"/>
      <c r="S6610" s="147" t="s">
        <v>1842</v>
      </c>
      <c r="T6610" s="147">
        <v>0</v>
      </c>
      <c r="U6610" s="147" t="s">
        <v>1843</v>
      </c>
      <c r="V6610" s="147" t="s">
        <v>3958</v>
      </c>
    </row>
    <row r="6611" spans="16:22" x14ac:dyDescent="0.25">
      <c r="P6611" s="147" t="s">
        <v>830</v>
      </c>
      <c r="Q6611" s="147">
        <v>204</v>
      </c>
      <c r="R6611" s="147"/>
      <c r="S6611" s="147" t="s">
        <v>1844</v>
      </c>
      <c r="T6611" s="147">
        <v>0</v>
      </c>
      <c r="U6611" s="147" t="s">
        <v>1845</v>
      </c>
      <c r="V6611" s="147" t="s">
        <v>3958</v>
      </c>
    </row>
    <row r="6612" spans="16:22" x14ac:dyDescent="0.25">
      <c r="P6612" s="147" t="s">
        <v>830</v>
      </c>
      <c r="Q6612" s="147">
        <v>204</v>
      </c>
      <c r="R6612" s="147"/>
      <c r="S6612" s="147" t="s">
        <v>2927</v>
      </c>
      <c r="T6612" s="147">
        <v>0</v>
      </c>
      <c r="U6612" s="147" t="s">
        <v>2928</v>
      </c>
      <c r="V6612" s="147" t="s">
        <v>3958</v>
      </c>
    </row>
    <row r="6613" spans="16:22" x14ac:dyDescent="0.25">
      <c r="P6613" s="147" t="s">
        <v>830</v>
      </c>
      <c r="Q6613" s="147">
        <v>204</v>
      </c>
      <c r="R6613" s="147"/>
      <c r="S6613" s="147" t="s">
        <v>2929</v>
      </c>
      <c r="T6613" s="147">
        <v>0</v>
      </c>
      <c r="U6613" s="147" t="s">
        <v>2930</v>
      </c>
      <c r="V6613" s="147" t="s">
        <v>3958</v>
      </c>
    </row>
    <row r="6614" spans="16:22" x14ac:dyDescent="0.25">
      <c r="P6614" s="147" t="s">
        <v>830</v>
      </c>
      <c r="Q6614" s="147">
        <v>204</v>
      </c>
      <c r="R6614" s="147"/>
      <c r="S6614" s="147" t="s">
        <v>1846</v>
      </c>
      <c r="T6614" s="147">
        <v>0</v>
      </c>
      <c r="U6614" s="147" t="s">
        <v>1847</v>
      </c>
      <c r="V6614" s="147" t="s">
        <v>3958</v>
      </c>
    </row>
    <row r="6615" spans="16:22" x14ac:dyDescent="0.25">
      <c r="P6615" s="147" t="s">
        <v>830</v>
      </c>
      <c r="Q6615" s="147">
        <v>204</v>
      </c>
      <c r="R6615" s="147"/>
      <c r="S6615" s="147" t="s">
        <v>3741</v>
      </c>
      <c r="T6615" s="147">
        <v>0</v>
      </c>
      <c r="U6615" s="147" t="s">
        <v>3742</v>
      </c>
      <c r="V6615" s="147" t="s">
        <v>3958</v>
      </c>
    </row>
    <row r="6616" spans="16:22" x14ac:dyDescent="0.25">
      <c r="P6616" s="147" t="s">
        <v>830</v>
      </c>
      <c r="Q6616" s="147">
        <v>204</v>
      </c>
      <c r="R6616" s="147"/>
      <c r="S6616" s="147" t="s">
        <v>3386</v>
      </c>
      <c r="T6616" s="147">
        <v>0</v>
      </c>
      <c r="U6616" s="147" t="s">
        <v>3387</v>
      </c>
      <c r="V6616" s="147" t="s">
        <v>3958</v>
      </c>
    </row>
    <row r="6617" spans="16:22" x14ac:dyDescent="0.25">
      <c r="P6617" s="147" t="s">
        <v>830</v>
      </c>
      <c r="Q6617" s="147">
        <v>204</v>
      </c>
      <c r="R6617" s="147"/>
      <c r="S6617" s="147" t="s">
        <v>1848</v>
      </c>
      <c r="T6617" s="147">
        <v>0</v>
      </c>
      <c r="U6617" s="147" t="s">
        <v>1849</v>
      </c>
      <c r="V6617" s="147" t="s">
        <v>3958</v>
      </c>
    </row>
    <row r="6618" spans="16:22" x14ac:dyDescent="0.25">
      <c r="P6618" s="147" t="s">
        <v>830</v>
      </c>
      <c r="Q6618" s="147">
        <v>204</v>
      </c>
      <c r="R6618" s="147"/>
      <c r="S6618" s="147" t="s">
        <v>3574</v>
      </c>
      <c r="T6618" s="147">
        <v>0</v>
      </c>
      <c r="U6618" s="147" t="s">
        <v>3575</v>
      </c>
      <c r="V6618" s="147" t="s">
        <v>3958</v>
      </c>
    </row>
    <row r="6619" spans="16:22" x14ac:dyDescent="0.25">
      <c r="P6619" s="147" t="s">
        <v>830</v>
      </c>
      <c r="Q6619" s="147">
        <v>204</v>
      </c>
      <c r="R6619" s="147"/>
      <c r="S6619" s="147" t="s">
        <v>1852</v>
      </c>
      <c r="T6619" s="147">
        <v>0</v>
      </c>
      <c r="U6619" s="147" t="s">
        <v>1853</v>
      </c>
      <c r="V6619" s="147" t="s">
        <v>3958</v>
      </c>
    </row>
    <row r="6620" spans="16:22" x14ac:dyDescent="0.25">
      <c r="P6620" s="147" t="s">
        <v>830</v>
      </c>
      <c r="Q6620" s="147">
        <v>204</v>
      </c>
      <c r="R6620" s="147"/>
      <c r="S6620" s="147" t="s">
        <v>1854</v>
      </c>
      <c r="T6620" s="147">
        <v>0</v>
      </c>
      <c r="U6620" s="147" t="s">
        <v>1855</v>
      </c>
      <c r="V6620" s="147" t="s">
        <v>3958</v>
      </c>
    </row>
    <row r="6621" spans="16:22" x14ac:dyDescent="0.25">
      <c r="P6621" s="147" t="s">
        <v>830</v>
      </c>
      <c r="Q6621" s="147">
        <v>204</v>
      </c>
      <c r="R6621" s="147"/>
      <c r="S6621" s="147" t="s">
        <v>3226</v>
      </c>
      <c r="T6621" s="147">
        <v>0</v>
      </c>
      <c r="U6621" s="147" t="s">
        <v>3227</v>
      </c>
      <c r="V6621" s="147" t="s">
        <v>3958</v>
      </c>
    </row>
    <row r="6622" spans="16:22" x14ac:dyDescent="0.25">
      <c r="P6622" s="147" t="s">
        <v>830</v>
      </c>
      <c r="Q6622" s="147">
        <v>204</v>
      </c>
      <c r="R6622" s="147"/>
      <c r="S6622" s="147" t="s">
        <v>1856</v>
      </c>
      <c r="T6622" s="147">
        <v>0</v>
      </c>
      <c r="U6622" s="147" t="s">
        <v>1857</v>
      </c>
      <c r="V6622" s="147" t="s">
        <v>3958</v>
      </c>
    </row>
    <row r="6623" spans="16:22" x14ac:dyDescent="0.25">
      <c r="P6623" s="147" t="s">
        <v>830</v>
      </c>
      <c r="Q6623" s="147">
        <v>204</v>
      </c>
      <c r="R6623" s="147"/>
      <c r="S6623" s="147" t="s">
        <v>1858</v>
      </c>
      <c r="T6623" s="147">
        <v>0</v>
      </c>
      <c r="U6623" s="147" t="s">
        <v>1859</v>
      </c>
      <c r="V6623" s="147" t="s">
        <v>3958</v>
      </c>
    </row>
    <row r="6624" spans="16:22" x14ac:dyDescent="0.25">
      <c r="P6624" s="147" t="s">
        <v>830</v>
      </c>
      <c r="Q6624" s="147">
        <v>204</v>
      </c>
      <c r="R6624" s="147"/>
      <c r="S6624" s="147" t="s">
        <v>3924</v>
      </c>
      <c r="T6624" s="147">
        <v>0</v>
      </c>
      <c r="U6624" s="147" t="s">
        <v>3925</v>
      </c>
      <c r="V6624" s="147" t="s">
        <v>3958</v>
      </c>
    </row>
    <row r="6625" spans="16:22" x14ac:dyDescent="0.25">
      <c r="P6625" s="147" t="s">
        <v>830</v>
      </c>
      <c r="Q6625" s="147">
        <v>204</v>
      </c>
      <c r="R6625" s="147"/>
      <c r="S6625" s="147" t="s">
        <v>3228</v>
      </c>
      <c r="T6625" s="147">
        <v>0</v>
      </c>
      <c r="U6625" s="147" t="s">
        <v>3229</v>
      </c>
      <c r="V6625" s="147" t="s">
        <v>3958</v>
      </c>
    </row>
    <row r="6626" spans="16:22" x14ac:dyDescent="0.25">
      <c r="P6626" s="147" t="s">
        <v>830</v>
      </c>
      <c r="Q6626" s="147">
        <v>204</v>
      </c>
      <c r="R6626" s="147"/>
      <c r="S6626" s="147" t="s">
        <v>1860</v>
      </c>
      <c r="T6626" s="147">
        <v>0</v>
      </c>
      <c r="U6626" s="147" t="s">
        <v>1861</v>
      </c>
      <c r="V6626" s="147" t="s">
        <v>3958</v>
      </c>
    </row>
    <row r="6627" spans="16:22" x14ac:dyDescent="0.25">
      <c r="P6627" s="147" t="s">
        <v>830</v>
      </c>
      <c r="Q6627" s="147">
        <v>204</v>
      </c>
      <c r="R6627" s="147"/>
      <c r="S6627" s="147" t="s">
        <v>3388</v>
      </c>
      <c r="T6627" s="147">
        <v>0</v>
      </c>
      <c r="U6627" s="147" t="s">
        <v>3389</v>
      </c>
      <c r="V6627" s="147" t="s">
        <v>3958</v>
      </c>
    </row>
    <row r="6628" spans="16:22" x14ac:dyDescent="0.25">
      <c r="P6628" s="147" t="s">
        <v>830</v>
      </c>
      <c r="Q6628" s="147">
        <v>204</v>
      </c>
      <c r="R6628" s="147"/>
      <c r="S6628" s="147" t="s">
        <v>3390</v>
      </c>
      <c r="T6628" s="147">
        <v>0</v>
      </c>
      <c r="U6628" s="147" t="s">
        <v>3391</v>
      </c>
      <c r="V6628" s="147" t="s">
        <v>3958</v>
      </c>
    </row>
    <row r="6629" spans="16:22" x14ac:dyDescent="0.25">
      <c r="P6629" s="147" t="s">
        <v>830</v>
      </c>
      <c r="Q6629" s="147">
        <v>204</v>
      </c>
      <c r="R6629" s="147"/>
      <c r="S6629" s="147" t="s">
        <v>3392</v>
      </c>
      <c r="T6629" s="147">
        <v>0</v>
      </c>
      <c r="U6629" s="147" t="s">
        <v>3393</v>
      </c>
      <c r="V6629" s="147" t="s">
        <v>3958</v>
      </c>
    </row>
    <row r="6630" spans="16:22" x14ac:dyDescent="0.25">
      <c r="P6630" s="147" t="s">
        <v>830</v>
      </c>
      <c r="Q6630" s="147">
        <v>204</v>
      </c>
      <c r="R6630" s="147"/>
      <c r="S6630" s="147" t="s">
        <v>2716</v>
      </c>
      <c r="T6630" s="147">
        <v>0</v>
      </c>
      <c r="U6630" s="147" t="s">
        <v>2717</v>
      </c>
      <c r="V6630" s="147" t="s">
        <v>3958</v>
      </c>
    </row>
    <row r="6631" spans="16:22" x14ac:dyDescent="0.25">
      <c r="P6631" s="147" t="s">
        <v>830</v>
      </c>
      <c r="Q6631" s="147">
        <v>204</v>
      </c>
      <c r="R6631" s="147"/>
      <c r="S6631" s="147" t="s">
        <v>1864</v>
      </c>
      <c r="T6631" s="147">
        <v>0</v>
      </c>
      <c r="U6631" s="147" t="s">
        <v>1865</v>
      </c>
      <c r="V6631" s="147" t="s">
        <v>3958</v>
      </c>
    </row>
    <row r="6632" spans="16:22" x14ac:dyDescent="0.25">
      <c r="P6632" s="147" t="s">
        <v>830</v>
      </c>
      <c r="Q6632" s="147">
        <v>204</v>
      </c>
      <c r="R6632" s="147"/>
      <c r="S6632" s="147" t="s">
        <v>3230</v>
      </c>
      <c r="T6632" s="147">
        <v>0</v>
      </c>
      <c r="U6632" s="147" t="s">
        <v>3231</v>
      </c>
      <c r="V6632" s="147" t="s">
        <v>3958</v>
      </c>
    </row>
    <row r="6633" spans="16:22" x14ac:dyDescent="0.25">
      <c r="P6633" s="147" t="s">
        <v>830</v>
      </c>
      <c r="Q6633" s="147">
        <v>204</v>
      </c>
      <c r="R6633" s="147"/>
      <c r="S6633" s="147" t="s">
        <v>1866</v>
      </c>
      <c r="T6633" s="147">
        <v>0</v>
      </c>
      <c r="U6633" s="147" t="s">
        <v>1867</v>
      </c>
      <c r="V6633" s="147" t="s">
        <v>3958</v>
      </c>
    </row>
    <row r="6634" spans="16:22" x14ac:dyDescent="0.25">
      <c r="P6634" s="147" t="s">
        <v>830</v>
      </c>
      <c r="Q6634" s="147">
        <v>204</v>
      </c>
      <c r="R6634" s="147"/>
      <c r="S6634" s="147" t="s">
        <v>2931</v>
      </c>
      <c r="T6634" s="147">
        <v>0</v>
      </c>
      <c r="U6634" s="147" t="s">
        <v>2932</v>
      </c>
      <c r="V6634" s="147" t="s">
        <v>3958</v>
      </c>
    </row>
    <row r="6635" spans="16:22" x14ac:dyDescent="0.25">
      <c r="P6635" s="147" t="s">
        <v>830</v>
      </c>
      <c r="Q6635" s="147">
        <v>204</v>
      </c>
      <c r="R6635" s="147"/>
      <c r="S6635" s="147" t="s">
        <v>2933</v>
      </c>
      <c r="T6635" s="147">
        <v>0</v>
      </c>
      <c r="U6635" s="147" t="s">
        <v>2934</v>
      </c>
      <c r="V6635" s="147" t="s">
        <v>3958</v>
      </c>
    </row>
    <row r="6636" spans="16:22" x14ac:dyDescent="0.25">
      <c r="P6636" s="147" t="s">
        <v>830</v>
      </c>
      <c r="Q6636" s="147">
        <v>204</v>
      </c>
      <c r="R6636" s="147"/>
      <c r="S6636" s="147" t="s">
        <v>1868</v>
      </c>
      <c r="T6636" s="147">
        <v>0</v>
      </c>
      <c r="U6636" s="147" t="s">
        <v>1869</v>
      </c>
      <c r="V6636" s="147" t="s">
        <v>3958</v>
      </c>
    </row>
    <row r="6637" spans="16:22" x14ac:dyDescent="0.25">
      <c r="P6637" s="147" t="s">
        <v>830</v>
      </c>
      <c r="Q6637" s="147">
        <v>204</v>
      </c>
      <c r="R6637" s="147"/>
      <c r="S6637" s="147" t="s">
        <v>3979</v>
      </c>
      <c r="T6637" s="147">
        <v>0</v>
      </c>
      <c r="U6637" s="147" t="s">
        <v>3980</v>
      </c>
      <c r="V6637" s="147" t="s">
        <v>3958</v>
      </c>
    </row>
    <row r="6638" spans="16:22" x14ac:dyDescent="0.25">
      <c r="P6638" s="147" t="s">
        <v>830</v>
      </c>
      <c r="Q6638" s="147">
        <v>204</v>
      </c>
      <c r="R6638" s="147"/>
      <c r="S6638" s="147" t="s">
        <v>3745</v>
      </c>
      <c r="T6638" s="147">
        <v>0</v>
      </c>
      <c r="U6638" s="147" t="s">
        <v>3746</v>
      </c>
      <c r="V6638" s="147" t="s">
        <v>3958</v>
      </c>
    </row>
    <row r="6639" spans="16:22" x14ac:dyDescent="0.25">
      <c r="P6639" s="147" t="s">
        <v>830</v>
      </c>
      <c r="Q6639" s="147">
        <v>204</v>
      </c>
      <c r="R6639" s="147"/>
      <c r="S6639" s="147" t="s">
        <v>3747</v>
      </c>
      <c r="T6639" s="147">
        <v>0</v>
      </c>
      <c r="U6639" s="147" t="s">
        <v>3748</v>
      </c>
      <c r="V6639" s="147" t="s">
        <v>3958</v>
      </c>
    </row>
    <row r="6640" spans="16:22" x14ac:dyDescent="0.25">
      <c r="P6640" s="147" t="s">
        <v>830</v>
      </c>
      <c r="Q6640" s="147">
        <v>204</v>
      </c>
      <c r="R6640" s="147"/>
      <c r="S6640" s="147" t="s">
        <v>1874</v>
      </c>
      <c r="T6640" s="147">
        <v>0</v>
      </c>
      <c r="U6640" s="147" t="s">
        <v>1875</v>
      </c>
      <c r="V6640" s="147" t="s">
        <v>3958</v>
      </c>
    </row>
    <row r="6641" spans="16:22" x14ac:dyDescent="0.25">
      <c r="P6641" s="147" t="s">
        <v>830</v>
      </c>
      <c r="Q6641" s="147">
        <v>204</v>
      </c>
      <c r="R6641" s="147"/>
      <c r="S6641" s="147" t="s">
        <v>3578</v>
      </c>
      <c r="T6641" s="147">
        <v>0</v>
      </c>
      <c r="U6641" s="147" t="s">
        <v>3579</v>
      </c>
      <c r="V6641" s="147" t="s">
        <v>3958</v>
      </c>
    </row>
    <row r="6642" spans="16:22" x14ac:dyDescent="0.25">
      <c r="P6642" s="147" t="s">
        <v>830</v>
      </c>
      <c r="Q6642" s="147">
        <v>204</v>
      </c>
      <c r="R6642" s="147"/>
      <c r="S6642" s="147" t="s">
        <v>2720</v>
      </c>
      <c r="T6642" s="147">
        <v>0</v>
      </c>
      <c r="U6642" s="147" t="s">
        <v>2721</v>
      </c>
      <c r="V6642" s="147" t="s">
        <v>3958</v>
      </c>
    </row>
    <row r="6643" spans="16:22" x14ac:dyDescent="0.25">
      <c r="P6643" s="147" t="s">
        <v>830</v>
      </c>
      <c r="Q6643" s="147">
        <v>204</v>
      </c>
      <c r="R6643" s="147"/>
      <c r="S6643" s="147" t="s">
        <v>3981</v>
      </c>
      <c r="T6643" s="147">
        <v>0</v>
      </c>
      <c r="U6643" s="147" t="s">
        <v>3982</v>
      </c>
      <c r="V6643" s="147" t="s">
        <v>3958</v>
      </c>
    </row>
    <row r="6644" spans="16:22" x14ac:dyDescent="0.25">
      <c r="P6644" s="147" t="s">
        <v>830</v>
      </c>
      <c r="Q6644" s="147">
        <v>204</v>
      </c>
      <c r="R6644" s="147"/>
      <c r="S6644" s="147" t="s">
        <v>2722</v>
      </c>
      <c r="T6644" s="147">
        <v>0</v>
      </c>
      <c r="U6644" s="147" t="s">
        <v>2723</v>
      </c>
      <c r="V6644" s="147" t="s">
        <v>3958</v>
      </c>
    </row>
    <row r="6645" spans="16:22" x14ac:dyDescent="0.25">
      <c r="P6645" s="147" t="s">
        <v>830</v>
      </c>
      <c r="Q6645" s="147">
        <v>204</v>
      </c>
      <c r="R6645" s="147"/>
      <c r="S6645" s="147" t="s">
        <v>3751</v>
      </c>
      <c r="T6645" s="147">
        <v>0</v>
      </c>
      <c r="U6645" s="147" t="s">
        <v>3752</v>
      </c>
      <c r="V6645" s="147" t="s">
        <v>3958</v>
      </c>
    </row>
    <row r="6646" spans="16:22" x14ac:dyDescent="0.25">
      <c r="P6646" s="147" t="s">
        <v>830</v>
      </c>
      <c r="Q6646" s="147">
        <v>204</v>
      </c>
      <c r="R6646" s="147"/>
      <c r="S6646" s="147" t="s">
        <v>3753</v>
      </c>
      <c r="T6646" s="147">
        <v>0</v>
      </c>
      <c r="U6646" s="147" t="s">
        <v>3754</v>
      </c>
      <c r="V6646" s="147" t="s">
        <v>3958</v>
      </c>
    </row>
    <row r="6647" spans="16:22" x14ac:dyDescent="0.25">
      <c r="P6647" s="147" t="s">
        <v>830</v>
      </c>
      <c r="Q6647" s="147">
        <v>204</v>
      </c>
      <c r="R6647" s="147"/>
      <c r="S6647" s="147" t="s">
        <v>2937</v>
      </c>
      <c r="T6647" s="147">
        <v>0</v>
      </c>
      <c r="U6647" s="147" t="s">
        <v>2938</v>
      </c>
      <c r="V6647" s="147" t="s">
        <v>3958</v>
      </c>
    </row>
    <row r="6648" spans="16:22" x14ac:dyDescent="0.25">
      <c r="P6648" s="147" t="s">
        <v>830</v>
      </c>
      <c r="Q6648" s="147">
        <v>204</v>
      </c>
      <c r="R6648" s="147"/>
      <c r="S6648" s="147" t="s">
        <v>2939</v>
      </c>
      <c r="T6648" s="147">
        <v>0</v>
      </c>
      <c r="U6648" s="147" t="s">
        <v>2940</v>
      </c>
      <c r="V6648" s="147" t="s">
        <v>3958</v>
      </c>
    </row>
    <row r="6649" spans="16:22" x14ac:dyDescent="0.25">
      <c r="P6649" s="147" t="s">
        <v>830</v>
      </c>
      <c r="Q6649" s="147">
        <v>204</v>
      </c>
      <c r="R6649" s="147"/>
      <c r="S6649" s="147" t="s">
        <v>2941</v>
      </c>
      <c r="T6649" s="147">
        <v>0</v>
      </c>
      <c r="U6649" s="147" t="s">
        <v>2942</v>
      </c>
      <c r="V6649" s="147" t="s">
        <v>3958</v>
      </c>
    </row>
    <row r="6650" spans="16:22" x14ac:dyDescent="0.25">
      <c r="P6650" s="147" t="s">
        <v>830</v>
      </c>
      <c r="Q6650" s="147">
        <v>204</v>
      </c>
      <c r="R6650" s="147"/>
      <c r="S6650" s="147" t="s">
        <v>2943</v>
      </c>
      <c r="T6650" s="147">
        <v>0</v>
      </c>
      <c r="U6650" s="147" t="s">
        <v>2944</v>
      </c>
      <c r="V6650" s="147" t="s">
        <v>3958</v>
      </c>
    </row>
    <row r="6651" spans="16:22" x14ac:dyDescent="0.25">
      <c r="P6651" s="147" t="s">
        <v>830</v>
      </c>
      <c r="Q6651" s="147">
        <v>204</v>
      </c>
      <c r="R6651" s="147"/>
      <c r="S6651" s="147" t="s">
        <v>3394</v>
      </c>
      <c r="T6651" s="147">
        <v>0</v>
      </c>
      <c r="U6651" s="147" t="s">
        <v>3395</v>
      </c>
      <c r="V6651" s="147" t="s">
        <v>3958</v>
      </c>
    </row>
    <row r="6652" spans="16:22" x14ac:dyDescent="0.25">
      <c r="P6652" s="147" t="s">
        <v>830</v>
      </c>
      <c r="Q6652" s="147">
        <v>204</v>
      </c>
      <c r="R6652" s="147"/>
      <c r="S6652" s="147" t="s">
        <v>2945</v>
      </c>
      <c r="T6652" s="147">
        <v>0</v>
      </c>
      <c r="U6652" s="147" t="s">
        <v>2946</v>
      </c>
      <c r="V6652" s="147" t="s">
        <v>3958</v>
      </c>
    </row>
    <row r="6653" spans="16:22" x14ac:dyDescent="0.25">
      <c r="P6653" s="147" t="s">
        <v>830</v>
      </c>
      <c r="Q6653" s="147">
        <v>204</v>
      </c>
      <c r="R6653" s="147"/>
      <c r="S6653" s="147" t="s">
        <v>2949</v>
      </c>
      <c r="T6653" s="147">
        <v>0</v>
      </c>
      <c r="U6653" s="147" t="s">
        <v>2950</v>
      </c>
      <c r="V6653" s="147" t="s">
        <v>3958</v>
      </c>
    </row>
    <row r="6654" spans="16:22" x14ac:dyDescent="0.25">
      <c r="P6654" s="147" t="s">
        <v>830</v>
      </c>
      <c r="Q6654" s="147">
        <v>204</v>
      </c>
      <c r="R6654" s="147"/>
      <c r="S6654" s="147" t="s">
        <v>3983</v>
      </c>
      <c r="T6654" s="147">
        <v>0</v>
      </c>
      <c r="U6654" s="147" t="s">
        <v>3984</v>
      </c>
      <c r="V6654" s="147" t="s">
        <v>3958</v>
      </c>
    </row>
    <row r="6655" spans="16:22" x14ac:dyDescent="0.25">
      <c r="P6655" s="147" t="s">
        <v>830</v>
      </c>
      <c r="Q6655" s="147">
        <v>204</v>
      </c>
      <c r="R6655" s="147"/>
      <c r="S6655" s="147" t="s">
        <v>1886</v>
      </c>
      <c r="T6655" s="147">
        <v>0</v>
      </c>
      <c r="U6655" s="147" t="s">
        <v>1887</v>
      </c>
      <c r="V6655" s="147" t="s">
        <v>3958</v>
      </c>
    </row>
    <row r="6656" spans="16:22" x14ac:dyDescent="0.25">
      <c r="P6656" s="147" t="s">
        <v>830</v>
      </c>
      <c r="Q6656" s="147">
        <v>204</v>
      </c>
      <c r="R6656" s="147"/>
      <c r="S6656" s="147" t="s">
        <v>1890</v>
      </c>
      <c r="T6656" s="147">
        <v>0</v>
      </c>
      <c r="U6656" s="147" t="s">
        <v>1891</v>
      </c>
      <c r="V6656" s="147" t="s">
        <v>3958</v>
      </c>
    </row>
    <row r="6657" spans="16:22" x14ac:dyDescent="0.25">
      <c r="P6657" s="147" t="s">
        <v>830</v>
      </c>
      <c r="Q6657" s="147">
        <v>204</v>
      </c>
      <c r="R6657" s="147"/>
      <c r="S6657" s="147" t="s">
        <v>1892</v>
      </c>
      <c r="T6657" s="147">
        <v>0</v>
      </c>
      <c r="U6657" s="147" t="s">
        <v>1893</v>
      </c>
      <c r="V6657" s="147" t="s">
        <v>3958</v>
      </c>
    </row>
    <row r="6658" spans="16:22" x14ac:dyDescent="0.25">
      <c r="P6658" s="147" t="s">
        <v>830</v>
      </c>
      <c r="Q6658" s="147">
        <v>204</v>
      </c>
      <c r="R6658" s="147"/>
      <c r="S6658" s="147" t="s">
        <v>2951</v>
      </c>
      <c r="T6658" s="147">
        <v>0</v>
      </c>
      <c r="U6658" s="147" t="s">
        <v>2952</v>
      </c>
      <c r="V6658" s="147" t="s">
        <v>3958</v>
      </c>
    </row>
    <row r="6659" spans="16:22" x14ac:dyDescent="0.25">
      <c r="P6659" s="147" t="s">
        <v>830</v>
      </c>
      <c r="Q6659" s="147">
        <v>204</v>
      </c>
      <c r="R6659" s="147"/>
      <c r="S6659" s="147" t="s">
        <v>3926</v>
      </c>
      <c r="T6659" s="147">
        <v>0</v>
      </c>
      <c r="U6659" s="147" t="s">
        <v>3927</v>
      </c>
      <c r="V6659" s="147" t="s">
        <v>3958</v>
      </c>
    </row>
    <row r="6660" spans="16:22" x14ac:dyDescent="0.25">
      <c r="P6660" s="147" t="s">
        <v>830</v>
      </c>
      <c r="Q6660" s="147">
        <v>204</v>
      </c>
      <c r="R6660" s="147"/>
      <c r="S6660" s="147" t="s">
        <v>3755</v>
      </c>
      <c r="T6660" s="147">
        <v>0</v>
      </c>
      <c r="U6660" s="147" t="s">
        <v>3756</v>
      </c>
      <c r="V6660" s="147" t="s">
        <v>3958</v>
      </c>
    </row>
    <row r="6661" spans="16:22" x14ac:dyDescent="0.25">
      <c r="P6661" s="147" t="s">
        <v>830</v>
      </c>
      <c r="Q6661" s="147">
        <v>204</v>
      </c>
      <c r="R6661" s="147"/>
      <c r="S6661" s="147" t="s">
        <v>3985</v>
      </c>
      <c r="T6661" s="147">
        <v>0</v>
      </c>
      <c r="U6661" s="147" t="s">
        <v>3986</v>
      </c>
      <c r="V6661" s="147" t="s">
        <v>3958</v>
      </c>
    </row>
    <row r="6662" spans="16:22" x14ac:dyDescent="0.25">
      <c r="P6662" s="147" t="s">
        <v>830</v>
      </c>
      <c r="Q6662" s="147">
        <v>204</v>
      </c>
      <c r="R6662" s="147"/>
      <c r="S6662" s="147" t="s">
        <v>1896</v>
      </c>
      <c r="T6662" s="147">
        <v>0</v>
      </c>
      <c r="U6662" s="147" t="s">
        <v>1897</v>
      </c>
      <c r="V6662" s="147" t="s">
        <v>3958</v>
      </c>
    </row>
    <row r="6663" spans="16:22" x14ac:dyDescent="0.25">
      <c r="P6663" s="147" t="s">
        <v>830</v>
      </c>
      <c r="Q6663" s="147">
        <v>204</v>
      </c>
      <c r="R6663" s="147"/>
      <c r="S6663" s="147" t="s">
        <v>2726</v>
      </c>
      <c r="T6663" s="147">
        <v>0</v>
      </c>
      <c r="U6663" s="147" t="s">
        <v>2727</v>
      </c>
      <c r="V6663" s="147" t="s">
        <v>3958</v>
      </c>
    </row>
    <row r="6664" spans="16:22" x14ac:dyDescent="0.25">
      <c r="P6664" s="147" t="s">
        <v>830</v>
      </c>
      <c r="Q6664" s="147">
        <v>204</v>
      </c>
      <c r="R6664" s="147"/>
      <c r="S6664" s="147" t="s">
        <v>3928</v>
      </c>
      <c r="T6664" s="147">
        <v>0</v>
      </c>
      <c r="U6664" s="147" t="s">
        <v>3929</v>
      </c>
      <c r="V6664" s="147" t="s">
        <v>3958</v>
      </c>
    </row>
    <row r="6665" spans="16:22" x14ac:dyDescent="0.25">
      <c r="P6665" s="147" t="s">
        <v>830</v>
      </c>
      <c r="Q6665" s="147">
        <v>204</v>
      </c>
      <c r="R6665" s="147"/>
      <c r="S6665" s="147" t="s">
        <v>3759</v>
      </c>
      <c r="T6665" s="147">
        <v>0</v>
      </c>
      <c r="U6665" s="147" t="s">
        <v>3760</v>
      </c>
      <c r="V6665" s="147" t="s">
        <v>3958</v>
      </c>
    </row>
    <row r="6666" spans="16:22" x14ac:dyDescent="0.25">
      <c r="P6666" s="147" t="s">
        <v>830</v>
      </c>
      <c r="Q6666" s="147">
        <v>204</v>
      </c>
      <c r="R6666" s="147"/>
      <c r="S6666" s="147" t="s">
        <v>2415</v>
      </c>
      <c r="T6666" s="147">
        <v>0</v>
      </c>
      <c r="U6666" s="147" t="s">
        <v>2416</v>
      </c>
      <c r="V6666" s="147" t="s">
        <v>3958</v>
      </c>
    </row>
    <row r="6667" spans="16:22" x14ac:dyDescent="0.25">
      <c r="P6667" s="147" t="s">
        <v>830</v>
      </c>
      <c r="Q6667" s="147">
        <v>204</v>
      </c>
      <c r="R6667" s="147"/>
      <c r="S6667" s="147" t="s">
        <v>3234</v>
      </c>
      <c r="T6667" s="147">
        <v>0</v>
      </c>
      <c r="U6667" s="147" t="s">
        <v>3235</v>
      </c>
      <c r="V6667" s="147" t="s">
        <v>3958</v>
      </c>
    </row>
    <row r="6668" spans="16:22" x14ac:dyDescent="0.25">
      <c r="P6668" s="147" t="s">
        <v>830</v>
      </c>
      <c r="Q6668" s="147">
        <v>204</v>
      </c>
      <c r="R6668" s="147"/>
      <c r="S6668" s="147" t="s">
        <v>1918</v>
      </c>
      <c r="T6668" s="147">
        <v>0</v>
      </c>
      <c r="U6668" s="147" t="s">
        <v>1919</v>
      </c>
      <c r="V6668" s="147" t="s">
        <v>3958</v>
      </c>
    </row>
    <row r="6669" spans="16:22" x14ac:dyDescent="0.25">
      <c r="P6669" s="147" t="s">
        <v>830</v>
      </c>
      <c r="Q6669" s="147">
        <v>204</v>
      </c>
      <c r="R6669" s="147"/>
      <c r="S6669" s="147" t="s">
        <v>1920</v>
      </c>
      <c r="T6669" s="147">
        <v>0</v>
      </c>
      <c r="U6669" s="147" t="s">
        <v>1921</v>
      </c>
      <c r="V6669" s="147" t="s">
        <v>3958</v>
      </c>
    </row>
    <row r="6670" spans="16:22" x14ac:dyDescent="0.25">
      <c r="P6670" s="147" t="s">
        <v>830</v>
      </c>
      <c r="Q6670" s="147">
        <v>204</v>
      </c>
      <c r="R6670" s="147"/>
      <c r="S6670" s="147" t="s">
        <v>3930</v>
      </c>
      <c r="T6670" s="147">
        <v>0</v>
      </c>
      <c r="U6670" s="147" t="s">
        <v>3931</v>
      </c>
      <c r="V6670" s="147" t="s">
        <v>3958</v>
      </c>
    </row>
    <row r="6671" spans="16:22" x14ac:dyDescent="0.25">
      <c r="P6671" s="147" t="s">
        <v>830</v>
      </c>
      <c r="Q6671" s="147">
        <v>204</v>
      </c>
      <c r="R6671" s="147"/>
      <c r="S6671" s="147" t="s">
        <v>1922</v>
      </c>
      <c r="T6671" s="147">
        <v>0</v>
      </c>
      <c r="U6671" s="147" t="s">
        <v>1923</v>
      </c>
      <c r="V6671" s="147" t="s">
        <v>3958</v>
      </c>
    </row>
    <row r="6672" spans="16:22" x14ac:dyDescent="0.25">
      <c r="P6672" s="147" t="s">
        <v>830</v>
      </c>
      <c r="Q6672" s="147">
        <v>204</v>
      </c>
      <c r="R6672" s="147"/>
      <c r="S6672" s="147" t="s">
        <v>2957</v>
      </c>
      <c r="T6672" s="147">
        <v>0</v>
      </c>
      <c r="U6672" s="147" t="s">
        <v>2958</v>
      </c>
      <c r="V6672" s="147" t="s">
        <v>3958</v>
      </c>
    </row>
    <row r="6673" spans="16:22" x14ac:dyDescent="0.25">
      <c r="P6673" s="147" t="s">
        <v>830</v>
      </c>
      <c r="Q6673" s="147">
        <v>204</v>
      </c>
      <c r="R6673" s="147"/>
      <c r="S6673" s="147" t="s">
        <v>2959</v>
      </c>
      <c r="T6673" s="147">
        <v>0</v>
      </c>
      <c r="U6673" s="147" t="s">
        <v>2960</v>
      </c>
      <c r="V6673" s="147" t="s">
        <v>3958</v>
      </c>
    </row>
    <row r="6674" spans="16:22" x14ac:dyDescent="0.25">
      <c r="P6674" s="147" t="s">
        <v>830</v>
      </c>
      <c r="Q6674" s="147">
        <v>204</v>
      </c>
      <c r="R6674" s="147"/>
      <c r="S6674" s="147" t="s">
        <v>3763</v>
      </c>
      <c r="T6674" s="147">
        <v>0</v>
      </c>
      <c r="U6674" s="147" t="s">
        <v>3764</v>
      </c>
      <c r="V6674" s="147" t="s">
        <v>3958</v>
      </c>
    </row>
    <row r="6675" spans="16:22" x14ac:dyDescent="0.25">
      <c r="P6675" s="147" t="s">
        <v>830</v>
      </c>
      <c r="Q6675" s="147">
        <v>204</v>
      </c>
      <c r="R6675" s="147"/>
      <c r="S6675" s="147" t="s">
        <v>3987</v>
      </c>
      <c r="T6675" s="147">
        <v>0</v>
      </c>
      <c r="U6675" s="147" t="s">
        <v>3988</v>
      </c>
      <c r="V6675" s="147" t="s">
        <v>3958</v>
      </c>
    </row>
    <row r="6676" spans="16:22" x14ac:dyDescent="0.25">
      <c r="P6676" s="147" t="s">
        <v>830</v>
      </c>
      <c r="Q6676" s="147">
        <v>204</v>
      </c>
      <c r="R6676" s="147"/>
      <c r="S6676" s="147" t="s">
        <v>1932</v>
      </c>
      <c r="T6676" s="147">
        <v>0</v>
      </c>
      <c r="U6676" s="147" t="s">
        <v>1933</v>
      </c>
      <c r="V6676" s="147" t="s">
        <v>3958</v>
      </c>
    </row>
    <row r="6677" spans="16:22" x14ac:dyDescent="0.25">
      <c r="P6677" s="147" t="s">
        <v>830</v>
      </c>
      <c r="Q6677" s="147">
        <v>204</v>
      </c>
      <c r="R6677" s="147"/>
      <c r="S6677" s="147" t="s">
        <v>2730</v>
      </c>
      <c r="T6677" s="147">
        <v>0</v>
      </c>
      <c r="U6677" s="147" t="s">
        <v>2731</v>
      </c>
      <c r="V6677" s="147" t="s">
        <v>3958</v>
      </c>
    </row>
    <row r="6678" spans="16:22" x14ac:dyDescent="0.25">
      <c r="P6678" s="147" t="s">
        <v>830</v>
      </c>
      <c r="Q6678" s="147">
        <v>204</v>
      </c>
      <c r="R6678" s="147"/>
      <c r="S6678" s="147" t="s">
        <v>2961</v>
      </c>
      <c r="T6678" s="147">
        <v>0</v>
      </c>
      <c r="U6678" s="147" t="s">
        <v>2962</v>
      </c>
      <c r="V6678" s="147" t="s">
        <v>3958</v>
      </c>
    </row>
    <row r="6679" spans="16:22" x14ac:dyDescent="0.25">
      <c r="P6679" s="147" t="s">
        <v>830</v>
      </c>
      <c r="Q6679" s="147">
        <v>204</v>
      </c>
      <c r="R6679" s="147"/>
      <c r="S6679" s="147" t="s">
        <v>1936</v>
      </c>
      <c r="T6679" s="147">
        <v>0</v>
      </c>
      <c r="U6679" s="147" t="s">
        <v>1937</v>
      </c>
      <c r="V6679" s="147" t="s">
        <v>3958</v>
      </c>
    </row>
    <row r="6680" spans="16:22" x14ac:dyDescent="0.25">
      <c r="P6680" s="147" t="s">
        <v>830</v>
      </c>
      <c r="Q6680" s="147">
        <v>204</v>
      </c>
      <c r="R6680" s="147"/>
      <c r="S6680" s="147" t="s">
        <v>1938</v>
      </c>
      <c r="T6680" s="147">
        <v>0</v>
      </c>
      <c r="U6680" s="147" t="s">
        <v>1939</v>
      </c>
      <c r="V6680" s="147" t="s">
        <v>3958</v>
      </c>
    </row>
    <row r="6681" spans="16:22" x14ac:dyDescent="0.25">
      <c r="P6681" s="147" t="s">
        <v>830</v>
      </c>
      <c r="Q6681" s="147">
        <v>204</v>
      </c>
      <c r="R6681" s="147"/>
      <c r="S6681" s="147" t="s">
        <v>2736</v>
      </c>
      <c r="T6681" s="147">
        <v>0</v>
      </c>
      <c r="U6681" s="147" t="s">
        <v>2737</v>
      </c>
      <c r="V6681" s="147" t="s">
        <v>3958</v>
      </c>
    </row>
    <row r="6682" spans="16:22" x14ac:dyDescent="0.25">
      <c r="P6682" s="147" t="s">
        <v>830</v>
      </c>
      <c r="Q6682" s="147">
        <v>204</v>
      </c>
      <c r="R6682" s="147"/>
      <c r="S6682" s="147" t="s">
        <v>3767</v>
      </c>
      <c r="T6682" s="147">
        <v>0</v>
      </c>
      <c r="U6682" s="147" t="s">
        <v>3768</v>
      </c>
      <c r="V6682" s="147" t="s">
        <v>3958</v>
      </c>
    </row>
    <row r="6683" spans="16:22" x14ac:dyDescent="0.25">
      <c r="P6683" s="147" t="s">
        <v>830</v>
      </c>
      <c r="Q6683" s="147">
        <v>204</v>
      </c>
      <c r="R6683" s="147"/>
      <c r="S6683" s="147" t="s">
        <v>1940</v>
      </c>
      <c r="T6683" s="147">
        <v>0</v>
      </c>
      <c r="U6683" s="147" t="s">
        <v>1941</v>
      </c>
      <c r="V6683" s="147" t="s">
        <v>3958</v>
      </c>
    </row>
    <row r="6684" spans="16:22" x14ac:dyDescent="0.25">
      <c r="P6684" s="147" t="s">
        <v>830</v>
      </c>
      <c r="Q6684" s="147">
        <v>204</v>
      </c>
      <c r="R6684" s="147"/>
      <c r="S6684" s="147" t="s">
        <v>2421</v>
      </c>
      <c r="T6684" s="147">
        <v>0</v>
      </c>
      <c r="U6684" s="147" t="s">
        <v>2422</v>
      </c>
      <c r="V6684" s="147" t="s">
        <v>3958</v>
      </c>
    </row>
    <row r="6685" spans="16:22" x14ac:dyDescent="0.25">
      <c r="P6685" s="147" t="s">
        <v>830</v>
      </c>
      <c r="Q6685" s="147">
        <v>204</v>
      </c>
      <c r="R6685" s="147"/>
      <c r="S6685" s="147" t="s">
        <v>2423</v>
      </c>
      <c r="T6685" s="147">
        <v>0</v>
      </c>
      <c r="U6685" s="147" t="s">
        <v>2424</v>
      </c>
      <c r="V6685" s="147" t="s">
        <v>3958</v>
      </c>
    </row>
    <row r="6686" spans="16:22" x14ac:dyDescent="0.25">
      <c r="P6686" s="147" t="s">
        <v>830</v>
      </c>
      <c r="Q6686" s="147">
        <v>204</v>
      </c>
      <c r="R6686" s="147"/>
      <c r="S6686" s="147" t="s">
        <v>3238</v>
      </c>
      <c r="T6686" s="147">
        <v>0</v>
      </c>
      <c r="U6686" s="147" t="s">
        <v>3239</v>
      </c>
      <c r="V6686" s="147" t="s">
        <v>3958</v>
      </c>
    </row>
    <row r="6687" spans="16:22" x14ac:dyDescent="0.25">
      <c r="P6687" s="147" t="s">
        <v>830</v>
      </c>
      <c r="Q6687" s="147">
        <v>204</v>
      </c>
      <c r="R6687" s="147"/>
      <c r="S6687" s="147" t="s">
        <v>2965</v>
      </c>
      <c r="T6687" s="147">
        <v>0</v>
      </c>
      <c r="U6687" s="147" t="s">
        <v>2966</v>
      </c>
      <c r="V6687" s="147" t="s">
        <v>3958</v>
      </c>
    </row>
    <row r="6688" spans="16:22" x14ac:dyDescent="0.25">
      <c r="P6688" s="147" t="s">
        <v>830</v>
      </c>
      <c r="Q6688" s="147">
        <v>204</v>
      </c>
      <c r="R6688" s="147"/>
      <c r="S6688" s="147" t="s">
        <v>2967</v>
      </c>
      <c r="T6688" s="147">
        <v>0</v>
      </c>
      <c r="U6688" s="147" t="s">
        <v>2968</v>
      </c>
      <c r="V6688" s="147" t="s">
        <v>3958</v>
      </c>
    </row>
    <row r="6689" spans="16:22" x14ac:dyDescent="0.25">
      <c r="P6689" s="147" t="s">
        <v>830</v>
      </c>
      <c r="Q6689" s="147">
        <v>204</v>
      </c>
      <c r="R6689" s="147"/>
      <c r="S6689" s="147" t="s">
        <v>2971</v>
      </c>
      <c r="T6689" s="147">
        <v>0</v>
      </c>
      <c r="U6689" s="147" t="s">
        <v>2972</v>
      </c>
      <c r="V6689" s="147" t="s">
        <v>3958</v>
      </c>
    </row>
    <row r="6690" spans="16:22" x14ac:dyDescent="0.25">
      <c r="P6690" s="147" t="s">
        <v>830</v>
      </c>
      <c r="Q6690" s="147">
        <v>204</v>
      </c>
      <c r="R6690" s="147"/>
      <c r="S6690" s="147" t="s">
        <v>3775</v>
      </c>
      <c r="T6690" s="147">
        <v>0</v>
      </c>
      <c r="U6690" s="147" t="s">
        <v>3776</v>
      </c>
      <c r="V6690" s="147" t="s">
        <v>3958</v>
      </c>
    </row>
    <row r="6691" spans="16:22" x14ac:dyDescent="0.25">
      <c r="P6691" s="147" t="s">
        <v>830</v>
      </c>
      <c r="Q6691" s="147">
        <v>204</v>
      </c>
      <c r="R6691" s="147"/>
      <c r="S6691" s="147" t="s">
        <v>1956</v>
      </c>
      <c r="T6691" s="147">
        <v>0</v>
      </c>
      <c r="U6691" s="147" t="s">
        <v>1957</v>
      </c>
      <c r="V6691" s="147" t="s">
        <v>3958</v>
      </c>
    </row>
    <row r="6692" spans="16:22" x14ac:dyDescent="0.25">
      <c r="P6692" s="147" t="s">
        <v>830</v>
      </c>
      <c r="Q6692" s="147">
        <v>204</v>
      </c>
      <c r="R6692" s="147"/>
      <c r="S6692" s="147" t="s">
        <v>1958</v>
      </c>
      <c r="T6692" s="147">
        <v>0</v>
      </c>
      <c r="U6692" s="147" t="s">
        <v>1959</v>
      </c>
      <c r="V6692" s="147" t="s">
        <v>3958</v>
      </c>
    </row>
    <row r="6693" spans="16:22" x14ac:dyDescent="0.25">
      <c r="P6693" s="147" t="s">
        <v>830</v>
      </c>
      <c r="Q6693" s="147">
        <v>204</v>
      </c>
      <c r="R6693" s="147"/>
      <c r="S6693" s="147" t="s">
        <v>1960</v>
      </c>
      <c r="T6693" s="147">
        <v>0</v>
      </c>
      <c r="U6693" s="147" t="s">
        <v>1961</v>
      </c>
      <c r="V6693" s="147" t="s">
        <v>3958</v>
      </c>
    </row>
    <row r="6694" spans="16:22" x14ac:dyDescent="0.25">
      <c r="P6694" s="147" t="s">
        <v>830</v>
      </c>
      <c r="Q6694" s="147">
        <v>204</v>
      </c>
      <c r="R6694" s="147"/>
      <c r="S6694" s="147" t="s">
        <v>3785</v>
      </c>
      <c r="T6694" s="147">
        <v>0</v>
      </c>
      <c r="U6694" s="147" t="s">
        <v>3786</v>
      </c>
      <c r="V6694" s="147" t="s">
        <v>3958</v>
      </c>
    </row>
    <row r="6695" spans="16:22" x14ac:dyDescent="0.25">
      <c r="P6695" s="147" t="s">
        <v>830</v>
      </c>
      <c r="Q6695" s="147">
        <v>204</v>
      </c>
      <c r="R6695" s="147"/>
      <c r="S6695" s="147" t="s">
        <v>3787</v>
      </c>
      <c r="T6695" s="147">
        <v>0</v>
      </c>
      <c r="U6695" s="147" t="s">
        <v>3788</v>
      </c>
      <c r="V6695" s="147" t="s">
        <v>3958</v>
      </c>
    </row>
    <row r="6696" spans="16:22" x14ac:dyDescent="0.25">
      <c r="P6696" s="147" t="s">
        <v>830</v>
      </c>
      <c r="Q6696" s="147">
        <v>204</v>
      </c>
      <c r="R6696" s="147"/>
      <c r="S6696" s="147" t="s">
        <v>3797</v>
      </c>
      <c r="T6696" s="147">
        <v>0</v>
      </c>
      <c r="U6696" s="147" t="s">
        <v>3798</v>
      </c>
      <c r="V6696" s="147" t="s">
        <v>3958</v>
      </c>
    </row>
    <row r="6697" spans="16:22" x14ac:dyDescent="0.25">
      <c r="P6697" s="147" t="s">
        <v>830</v>
      </c>
      <c r="Q6697" s="147">
        <v>204</v>
      </c>
      <c r="R6697" s="147"/>
      <c r="S6697" s="147" t="s">
        <v>3799</v>
      </c>
      <c r="T6697" s="147">
        <v>0</v>
      </c>
      <c r="U6697" s="147" t="s">
        <v>3800</v>
      </c>
      <c r="V6697" s="147" t="s">
        <v>3958</v>
      </c>
    </row>
    <row r="6698" spans="16:22" x14ac:dyDescent="0.25">
      <c r="P6698" s="147" t="s">
        <v>830</v>
      </c>
      <c r="Q6698" s="147">
        <v>204</v>
      </c>
      <c r="R6698" s="147"/>
      <c r="S6698" s="147" t="s">
        <v>3801</v>
      </c>
      <c r="T6698" s="147">
        <v>0</v>
      </c>
      <c r="U6698" s="147" t="s">
        <v>3802</v>
      </c>
      <c r="V6698" s="147" t="s">
        <v>3958</v>
      </c>
    </row>
    <row r="6699" spans="16:22" x14ac:dyDescent="0.25">
      <c r="P6699" s="147" t="s">
        <v>830</v>
      </c>
      <c r="Q6699" s="147">
        <v>204</v>
      </c>
      <c r="R6699" s="147"/>
      <c r="S6699" s="147" t="s">
        <v>3805</v>
      </c>
      <c r="T6699" s="147">
        <v>0</v>
      </c>
      <c r="U6699" s="147" t="s">
        <v>3806</v>
      </c>
      <c r="V6699" s="147" t="s">
        <v>3958</v>
      </c>
    </row>
    <row r="6700" spans="16:22" x14ac:dyDescent="0.25">
      <c r="P6700" s="147" t="s">
        <v>830</v>
      </c>
      <c r="Q6700" s="147">
        <v>204</v>
      </c>
      <c r="R6700" s="147"/>
      <c r="S6700" s="147" t="s">
        <v>3807</v>
      </c>
      <c r="T6700" s="147">
        <v>0</v>
      </c>
      <c r="U6700" s="147" t="s">
        <v>3808</v>
      </c>
      <c r="V6700" s="147" t="s">
        <v>3958</v>
      </c>
    </row>
    <row r="6701" spans="16:22" x14ac:dyDescent="0.25">
      <c r="P6701" s="147" t="s">
        <v>830</v>
      </c>
      <c r="Q6701" s="147">
        <v>204</v>
      </c>
      <c r="R6701" s="147"/>
      <c r="S6701" s="147" t="s">
        <v>3809</v>
      </c>
      <c r="T6701" s="147">
        <v>0</v>
      </c>
      <c r="U6701" s="147" t="s">
        <v>3810</v>
      </c>
      <c r="V6701" s="147" t="s">
        <v>3958</v>
      </c>
    </row>
    <row r="6702" spans="16:22" x14ac:dyDescent="0.25">
      <c r="P6702" s="147" t="s">
        <v>830</v>
      </c>
      <c r="Q6702" s="147">
        <v>204</v>
      </c>
      <c r="R6702" s="147"/>
      <c r="S6702" s="147" t="s">
        <v>3584</v>
      </c>
      <c r="T6702" s="147">
        <v>0</v>
      </c>
      <c r="U6702" s="147" t="s">
        <v>3585</v>
      </c>
      <c r="V6702" s="147" t="s">
        <v>3958</v>
      </c>
    </row>
    <row r="6703" spans="16:22" x14ac:dyDescent="0.25">
      <c r="P6703" s="147" t="s">
        <v>830</v>
      </c>
      <c r="Q6703" s="147">
        <v>204</v>
      </c>
      <c r="R6703" s="147"/>
      <c r="S6703" s="147" t="s">
        <v>3811</v>
      </c>
      <c r="T6703" s="147">
        <v>0</v>
      </c>
      <c r="U6703" s="147" t="s">
        <v>3812</v>
      </c>
      <c r="V6703" s="147" t="s">
        <v>3958</v>
      </c>
    </row>
    <row r="6704" spans="16:22" x14ac:dyDescent="0.25">
      <c r="P6704" s="147" t="s">
        <v>830</v>
      </c>
      <c r="Q6704" s="147">
        <v>204</v>
      </c>
      <c r="R6704" s="147"/>
      <c r="S6704" s="147" t="s">
        <v>2425</v>
      </c>
      <c r="T6704" s="147">
        <v>0</v>
      </c>
      <c r="U6704" s="147" t="s">
        <v>2426</v>
      </c>
      <c r="V6704" s="147" t="s">
        <v>3958</v>
      </c>
    </row>
    <row r="6705" spans="16:22" x14ac:dyDescent="0.25">
      <c r="P6705" s="147" t="s">
        <v>830</v>
      </c>
      <c r="Q6705" s="147">
        <v>204</v>
      </c>
      <c r="R6705" s="147"/>
      <c r="S6705" s="147" t="s">
        <v>1962</v>
      </c>
      <c r="T6705" s="147">
        <v>0</v>
      </c>
      <c r="U6705" s="147" t="s">
        <v>1963</v>
      </c>
      <c r="V6705" s="147" t="s">
        <v>3958</v>
      </c>
    </row>
    <row r="6706" spans="16:22" x14ac:dyDescent="0.25">
      <c r="P6706" s="147" t="s">
        <v>830</v>
      </c>
      <c r="Q6706" s="147">
        <v>204</v>
      </c>
      <c r="R6706" s="147"/>
      <c r="S6706" s="147" t="s">
        <v>1966</v>
      </c>
      <c r="T6706" s="147">
        <v>0</v>
      </c>
      <c r="U6706" s="147" t="s">
        <v>1967</v>
      </c>
      <c r="V6706" s="147" t="s">
        <v>3958</v>
      </c>
    </row>
    <row r="6707" spans="16:22" x14ac:dyDescent="0.25">
      <c r="P6707" s="147" t="s">
        <v>830</v>
      </c>
      <c r="Q6707" s="147">
        <v>204</v>
      </c>
      <c r="R6707" s="147"/>
      <c r="S6707" s="147" t="s">
        <v>2429</v>
      </c>
      <c r="T6707" s="147">
        <v>0</v>
      </c>
      <c r="U6707" s="147" t="s">
        <v>2430</v>
      </c>
      <c r="V6707" s="147" t="s">
        <v>3958</v>
      </c>
    </row>
    <row r="6708" spans="16:22" x14ac:dyDescent="0.25">
      <c r="P6708" s="147" t="s">
        <v>830</v>
      </c>
      <c r="Q6708" s="147">
        <v>204</v>
      </c>
      <c r="R6708" s="147"/>
      <c r="S6708" s="147" t="s">
        <v>3396</v>
      </c>
      <c r="T6708" s="147">
        <v>0</v>
      </c>
      <c r="U6708" s="147" t="s">
        <v>3397</v>
      </c>
      <c r="V6708" s="147" t="s">
        <v>3958</v>
      </c>
    </row>
    <row r="6709" spans="16:22" x14ac:dyDescent="0.25">
      <c r="P6709" s="147" t="s">
        <v>830</v>
      </c>
      <c r="Q6709" s="147">
        <v>204</v>
      </c>
      <c r="R6709" s="147"/>
      <c r="S6709" s="147" t="s">
        <v>3398</v>
      </c>
      <c r="T6709" s="147">
        <v>0</v>
      </c>
      <c r="U6709" s="147" t="s">
        <v>3399</v>
      </c>
      <c r="V6709" s="147" t="s">
        <v>3958</v>
      </c>
    </row>
    <row r="6710" spans="16:22" x14ac:dyDescent="0.25">
      <c r="P6710" s="147" t="s">
        <v>830</v>
      </c>
      <c r="Q6710" s="147">
        <v>204</v>
      </c>
      <c r="R6710" s="147"/>
      <c r="S6710" s="147" t="s">
        <v>1972</v>
      </c>
      <c r="T6710" s="147">
        <v>0</v>
      </c>
      <c r="U6710" s="147" t="s">
        <v>1973</v>
      </c>
      <c r="V6710" s="147" t="s">
        <v>3958</v>
      </c>
    </row>
    <row r="6711" spans="16:22" x14ac:dyDescent="0.25">
      <c r="P6711" s="147" t="s">
        <v>830</v>
      </c>
      <c r="Q6711" s="147">
        <v>204</v>
      </c>
      <c r="R6711" s="147"/>
      <c r="S6711" s="147" t="s">
        <v>2433</v>
      </c>
      <c r="T6711" s="147">
        <v>0</v>
      </c>
      <c r="U6711" s="147" t="s">
        <v>2434</v>
      </c>
      <c r="V6711" s="147" t="s">
        <v>3958</v>
      </c>
    </row>
    <row r="6712" spans="16:22" x14ac:dyDescent="0.25">
      <c r="P6712" s="147" t="s">
        <v>830</v>
      </c>
      <c r="Q6712" s="147">
        <v>204</v>
      </c>
      <c r="R6712" s="147"/>
      <c r="S6712" s="147" t="s">
        <v>2435</v>
      </c>
      <c r="T6712" s="147">
        <v>0</v>
      </c>
      <c r="U6712" s="147" t="s">
        <v>2436</v>
      </c>
      <c r="V6712" s="147" t="s">
        <v>3958</v>
      </c>
    </row>
    <row r="6713" spans="16:22" x14ac:dyDescent="0.25">
      <c r="P6713" s="147" t="s">
        <v>830</v>
      </c>
      <c r="Q6713" s="147">
        <v>204</v>
      </c>
      <c r="R6713" s="147"/>
      <c r="S6713" s="147" t="s">
        <v>1974</v>
      </c>
      <c r="T6713" s="147">
        <v>0</v>
      </c>
      <c r="U6713" s="147" t="s">
        <v>1975</v>
      </c>
      <c r="V6713" s="147" t="s">
        <v>3958</v>
      </c>
    </row>
    <row r="6714" spans="16:22" x14ac:dyDescent="0.25">
      <c r="P6714" s="147" t="s">
        <v>830</v>
      </c>
      <c r="Q6714" s="147">
        <v>204</v>
      </c>
      <c r="R6714" s="147"/>
      <c r="S6714" s="147" t="s">
        <v>3596</v>
      </c>
      <c r="T6714" s="147">
        <v>0</v>
      </c>
      <c r="U6714" s="147" t="s">
        <v>3597</v>
      </c>
      <c r="V6714" s="147" t="s">
        <v>3958</v>
      </c>
    </row>
    <row r="6715" spans="16:22" x14ac:dyDescent="0.25">
      <c r="P6715" s="147" t="s">
        <v>830</v>
      </c>
      <c r="Q6715" s="147">
        <v>204</v>
      </c>
      <c r="R6715" s="147"/>
      <c r="S6715" s="147" t="s">
        <v>2439</v>
      </c>
      <c r="T6715" s="147">
        <v>0</v>
      </c>
      <c r="U6715" s="147" t="s">
        <v>2440</v>
      </c>
      <c r="V6715" s="147" t="s">
        <v>3958</v>
      </c>
    </row>
    <row r="6716" spans="16:22" x14ac:dyDescent="0.25">
      <c r="P6716" s="147" t="s">
        <v>830</v>
      </c>
      <c r="Q6716" s="147">
        <v>204</v>
      </c>
      <c r="R6716" s="147"/>
      <c r="S6716" s="147" t="s">
        <v>2441</v>
      </c>
      <c r="T6716" s="147">
        <v>0</v>
      </c>
      <c r="U6716" s="147" t="s">
        <v>2442</v>
      </c>
      <c r="V6716" s="147" t="s">
        <v>3958</v>
      </c>
    </row>
    <row r="6717" spans="16:22" x14ac:dyDescent="0.25">
      <c r="P6717" s="147" t="s">
        <v>830</v>
      </c>
      <c r="Q6717" s="147">
        <v>204</v>
      </c>
      <c r="R6717" s="147"/>
      <c r="S6717" s="147" t="s">
        <v>2443</v>
      </c>
      <c r="T6717" s="147">
        <v>0</v>
      </c>
      <c r="U6717" s="147" t="s">
        <v>2444</v>
      </c>
      <c r="V6717" s="147" t="s">
        <v>3958</v>
      </c>
    </row>
    <row r="6718" spans="16:22" x14ac:dyDescent="0.25">
      <c r="P6718" s="147" t="s">
        <v>830</v>
      </c>
      <c r="Q6718" s="147">
        <v>204</v>
      </c>
      <c r="R6718" s="147"/>
      <c r="S6718" s="147" t="s">
        <v>1978</v>
      </c>
      <c r="T6718" s="147">
        <v>0</v>
      </c>
      <c r="U6718" s="147" t="s">
        <v>1979</v>
      </c>
      <c r="V6718" s="147" t="s">
        <v>3958</v>
      </c>
    </row>
    <row r="6719" spans="16:22" x14ac:dyDescent="0.25">
      <c r="P6719" s="147" t="s">
        <v>830</v>
      </c>
      <c r="Q6719" s="147">
        <v>204</v>
      </c>
      <c r="R6719" s="147"/>
      <c r="S6719" s="147" t="s">
        <v>3815</v>
      </c>
      <c r="T6719" s="147">
        <v>0</v>
      </c>
      <c r="U6719" s="147" t="s">
        <v>3816</v>
      </c>
      <c r="V6719" s="147" t="s">
        <v>3958</v>
      </c>
    </row>
    <row r="6720" spans="16:22" x14ac:dyDescent="0.25">
      <c r="P6720" s="147" t="s">
        <v>830</v>
      </c>
      <c r="Q6720" s="147">
        <v>204</v>
      </c>
      <c r="R6720" s="147"/>
      <c r="S6720" s="147" t="s">
        <v>3242</v>
      </c>
      <c r="T6720" s="147">
        <v>0</v>
      </c>
      <c r="U6720" s="147" t="s">
        <v>3243</v>
      </c>
      <c r="V6720" s="147" t="s">
        <v>3958</v>
      </c>
    </row>
    <row r="6721" spans="16:22" x14ac:dyDescent="0.25">
      <c r="P6721" s="147" t="s">
        <v>830</v>
      </c>
      <c r="Q6721" s="147">
        <v>204</v>
      </c>
      <c r="R6721" s="147"/>
      <c r="S6721" s="147" t="s">
        <v>2445</v>
      </c>
      <c r="T6721" s="147">
        <v>0</v>
      </c>
      <c r="U6721" s="147" t="s">
        <v>2446</v>
      </c>
      <c r="V6721" s="147" t="s">
        <v>3958</v>
      </c>
    </row>
    <row r="6722" spans="16:22" x14ac:dyDescent="0.25">
      <c r="P6722" s="147" t="s">
        <v>830</v>
      </c>
      <c r="Q6722" s="147">
        <v>204</v>
      </c>
      <c r="R6722" s="147"/>
      <c r="S6722" s="147" t="s">
        <v>2447</v>
      </c>
      <c r="T6722" s="147">
        <v>0</v>
      </c>
      <c r="U6722" s="147" t="s">
        <v>2448</v>
      </c>
      <c r="V6722" s="147" t="s">
        <v>3958</v>
      </c>
    </row>
    <row r="6723" spans="16:22" x14ac:dyDescent="0.25">
      <c r="P6723" s="147" t="s">
        <v>830</v>
      </c>
      <c r="Q6723" s="147">
        <v>204</v>
      </c>
      <c r="R6723" s="147"/>
      <c r="S6723" s="147" t="s">
        <v>3817</v>
      </c>
      <c r="T6723" s="147">
        <v>0</v>
      </c>
      <c r="U6723" s="147" t="s">
        <v>3818</v>
      </c>
      <c r="V6723" s="147" t="s">
        <v>3958</v>
      </c>
    </row>
    <row r="6724" spans="16:22" x14ac:dyDescent="0.25">
      <c r="P6724" s="147" t="s">
        <v>830</v>
      </c>
      <c r="Q6724" s="147">
        <v>204</v>
      </c>
      <c r="R6724" s="147"/>
      <c r="S6724" s="147" t="s">
        <v>1984</v>
      </c>
      <c r="T6724" s="147">
        <v>0</v>
      </c>
      <c r="U6724" s="147" t="s">
        <v>1985</v>
      </c>
      <c r="V6724" s="147" t="s">
        <v>3958</v>
      </c>
    </row>
    <row r="6725" spans="16:22" x14ac:dyDescent="0.25">
      <c r="P6725" s="147" t="s">
        <v>830</v>
      </c>
      <c r="Q6725" s="147">
        <v>204</v>
      </c>
      <c r="R6725" s="147"/>
      <c r="S6725" s="147" t="s">
        <v>3598</v>
      </c>
      <c r="T6725" s="147">
        <v>0</v>
      </c>
      <c r="U6725" s="147" t="s">
        <v>3599</v>
      </c>
      <c r="V6725" s="147" t="s">
        <v>3958</v>
      </c>
    </row>
    <row r="6726" spans="16:22" x14ac:dyDescent="0.25">
      <c r="P6726" s="147" t="s">
        <v>830</v>
      </c>
      <c r="Q6726" s="147">
        <v>204</v>
      </c>
      <c r="R6726" s="147"/>
      <c r="S6726" s="147" t="s">
        <v>3932</v>
      </c>
      <c r="T6726" s="147">
        <v>0</v>
      </c>
      <c r="U6726" s="147" t="s">
        <v>3933</v>
      </c>
      <c r="V6726" s="147" t="s">
        <v>3958</v>
      </c>
    </row>
    <row r="6727" spans="16:22" x14ac:dyDescent="0.25">
      <c r="P6727" s="147" t="s">
        <v>830</v>
      </c>
      <c r="Q6727" s="147">
        <v>204</v>
      </c>
      <c r="R6727" s="147"/>
      <c r="S6727" s="147" t="s">
        <v>3408</v>
      </c>
      <c r="T6727" s="147">
        <v>0</v>
      </c>
      <c r="U6727" s="147" t="s">
        <v>3409</v>
      </c>
      <c r="V6727" s="147" t="s">
        <v>3958</v>
      </c>
    </row>
    <row r="6728" spans="16:22" x14ac:dyDescent="0.25">
      <c r="P6728" s="147" t="s">
        <v>830</v>
      </c>
      <c r="Q6728" s="147">
        <v>204</v>
      </c>
      <c r="R6728" s="147"/>
      <c r="S6728" s="147" t="s">
        <v>2451</v>
      </c>
      <c r="T6728" s="147">
        <v>0</v>
      </c>
      <c r="U6728" s="147" t="s">
        <v>2452</v>
      </c>
      <c r="V6728" s="147" t="s">
        <v>3958</v>
      </c>
    </row>
    <row r="6729" spans="16:22" x14ac:dyDescent="0.25">
      <c r="P6729" s="147" t="s">
        <v>830</v>
      </c>
      <c r="Q6729" s="147">
        <v>204</v>
      </c>
      <c r="R6729" s="147"/>
      <c r="S6729" s="147" t="s">
        <v>3250</v>
      </c>
      <c r="T6729" s="147">
        <v>0</v>
      </c>
      <c r="U6729" s="147" t="s">
        <v>3251</v>
      </c>
      <c r="V6729" s="147" t="s">
        <v>3958</v>
      </c>
    </row>
    <row r="6730" spans="16:22" x14ac:dyDescent="0.25">
      <c r="P6730" s="147" t="s">
        <v>830</v>
      </c>
      <c r="Q6730" s="147">
        <v>204</v>
      </c>
      <c r="R6730" s="147"/>
      <c r="S6730" s="147" t="s">
        <v>3252</v>
      </c>
      <c r="T6730" s="147">
        <v>0</v>
      </c>
      <c r="U6730" s="147" t="s">
        <v>3253</v>
      </c>
      <c r="V6730" s="147" t="s">
        <v>3958</v>
      </c>
    </row>
    <row r="6731" spans="16:22" x14ac:dyDescent="0.25">
      <c r="P6731" s="147" t="s">
        <v>830</v>
      </c>
      <c r="Q6731" s="147">
        <v>204</v>
      </c>
      <c r="R6731" s="147"/>
      <c r="S6731" s="147" t="s">
        <v>2981</v>
      </c>
      <c r="T6731" s="147">
        <v>0</v>
      </c>
      <c r="U6731" s="147" t="s">
        <v>2982</v>
      </c>
      <c r="V6731" s="147" t="s">
        <v>3958</v>
      </c>
    </row>
    <row r="6732" spans="16:22" x14ac:dyDescent="0.25">
      <c r="P6732" s="147" t="s">
        <v>830</v>
      </c>
      <c r="Q6732" s="147">
        <v>204</v>
      </c>
      <c r="R6732" s="147"/>
      <c r="S6732" s="147" t="s">
        <v>3254</v>
      </c>
      <c r="T6732" s="147">
        <v>0</v>
      </c>
      <c r="U6732" s="147" t="s">
        <v>3255</v>
      </c>
      <c r="V6732" s="147" t="s">
        <v>3958</v>
      </c>
    </row>
    <row r="6733" spans="16:22" x14ac:dyDescent="0.25">
      <c r="P6733" s="147" t="s">
        <v>830</v>
      </c>
      <c r="Q6733" s="147">
        <v>204</v>
      </c>
      <c r="R6733" s="147"/>
      <c r="S6733" s="147" t="s">
        <v>3256</v>
      </c>
      <c r="T6733" s="147">
        <v>0</v>
      </c>
      <c r="U6733" s="147" t="s">
        <v>3257</v>
      </c>
      <c r="V6733" s="147" t="s">
        <v>3958</v>
      </c>
    </row>
    <row r="6734" spans="16:22" x14ac:dyDescent="0.25">
      <c r="P6734" s="147" t="s">
        <v>830</v>
      </c>
      <c r="Q6734" s="147">
        <v>204</v>
      </c>
      <c r="R6734" s="147"/>
      <c r="S6734" s="147" t="s">
        <v>3934</v>
      </c>
      <c r="T6734" s="147">
        <v>0</v>
      </c>
      <c r="U6734" s="147" t="s">
        <v>3935</v>
      </c>
      <c r="V6734" s="147" t="s">
        <v>3958</v>
      </c>
    </row>
    <row r="6735" spans="16:22" x14ac:dyDescent="0.25">
      <c r="P6735" s="147" t="s">
        <v>830</v>
      </c>
      <c r="Q6735" s="147">
        <v>204</v>
      </c>
      <c r="R6735" s="147"/>
      <c r="S6735" s="147" t="s">
        <v>2453</v>
      </c>
      <c r="T6735" s="147">
        <v>0</v>
      </c>
      <c r="U6735" s="147" t="s">
        <v>2454</v>
      </c>
      <c r="V6735" s="147" t="s">
        <v>3958</v>
      </c>
    </row>
    <row r="6736" spans="16:22" x14ac:dyDescent="0.25">
      <c r="P6736" s="147" t="s">
        <v>830</v>
      </c>
      <c r="Q6736" s="147">
        <v>204</v>
      </c>
      <c r="R6736" s="147"/>
      <c r="S6736" s="147" t="s">
        <v>2983</v>
      </c>
      <c r="T6736" s="147">
        <v>0</v>
      </c>
      <c r="U6736" s="147" t="s">
        <v>2984</v>
      </c>
      <c r="V6736" s="147" t="s">
        <v>3958</v>
      </c>
    </row>
    <row r="6737" spans="16:22" x14ac:dyDescent="0.25">
      <c r="P6737" s="147" t="s">
        <v>830</v>
      </c>
      <c r="Q6737" s="147">
        <v>204</v>
      </c>
      <c r="R6737" s="147"/>
      <c r="S6737" s="147" t="s">
        <v>2985</v>
      </c>
      <c r="T6737" s="147">
        <v>0</v>
      </c>
      <c r="U6737" s="147" t="s">
        <v>2986</v>
      </c>
      <c r="V6737" s="147" t="s">
        <v>3958</v>
      </c>
    </row>
    <row r="6738" spans="16:22" x14ac:dyDescent="0.25">
      <c r="P6738" s="147" t="s">
        <v>830</v>
      </c>
      <c r="Q6738" s="147">
        <v>204</v>
      </c>
      <c r="R6738" s="147"/>
      <c r="S6738" s="147" t="s">
        <v>2987</v>
      </c>
      <c r="T6738" s="147">
        <v>0</v>
      </c>
      <c r="U6738" s="147" t="s">
        <v>2988</v>
      </c>
      <c r="V6738" s="147" t="s">
        <v>3958</v>
      </c>
    </row>
    <row r="6739" spans="16:22" x14ac:dyDescent="0.25">
      <c r="P6739" s="147" t="s">
        <v>830</v>
      </c>
      <c r="Q6739" s="147">
        <v>204</v>
      </c>
      <c r="R6739" s="147"/>
      <c r="S6739" s="147" t="s">
        <v>3821</v>
      </c>
      <c r="T6739" s="147">
        <v>0</v>
      </c>
      <c r="U6739" s="147" t="s">
        <v>3822</v>
      </c>
      <c r="V6739" s="147" t="s">
        <v>3958</v>
      </c>
    </row>
    <row r="6740" spans="16:22" x14ac:dyDescent="0.25">
      <c r="P6740" s="147" t="s">
        <v>830</v>
      </c>
      <c r="Q6740" s="147">
        <v>204</v>
      </c>
      <c r="R6740" s="147"/>
      <c r="S6740" s="147" t="s">
        <v>3258</v>
      </c>
      <c r="T6740" s="147">
        <v>0</v>
      </c>
      <c r="U6740" s="147" t="s">
        <v>3259</v>
      </c>
      <c r="V6740" s="147" t="s">
        <v>3958</v>
      </c>
    </row>
    <row r="6741" spans="16:22" x14ac:dyDescent="0.25">
      <c r="P6741" s="147" t="s">
        <v>830</v>
      </c>
      <c r="Q6741" s="147">
        <v>204</v>
      </c>
      <c r="R6741" s="147"/>
      <c r="S6741" s="147" t="s">
        <v>3260</v>
      </c>
      <c r="T6741" s="147">
        <v>0</v>
      </c>
      <c r="U6741" s="147" t="s">
        <v>3261</v>
      </c>
      <c r="V6741" s="147" t="s">
        <v>3958</v>
      </c>
    </row>
    <row r="6742" spans="16:22" x14ac:dyDescent="0.25">
      <c r="P6742" s="147" t="s">
        <v>830</v>
      </c>
      <c r="Q6742" s="147">
        <v>204</v>
      </c>
      <c r="R6742" s="147"/>
      <c r="S6742" s="147" t="s">
        <v>1990</v>
      </c>
      <c r="T6742" s="147">
        <v>0</v>
      </c>
      <c r="U6742" s="147" t="s">
        <v>1991</v>
      </c>
      <c r="V6742" s="147" t="s">
        <v>3958</v>
      </c>
    </row>
    <row r="6743" spans="16:22" x14ac:dyDescent="0.25">
      <c r="P6743" s="147" t="s">
        <v>830</v>
      </c>
      <c r="Q6743" s="147">
        <v>204</v>
      </c>
      <c r="R6743" s="147"/>
      <c r="S6743" s="147" t="s">
        <v>2002</v>
      </c>
      <c r="T6743" s="147">
        <v>0</v>
      </c>
      <c r="U6743" s="147" t="s">
        <v>2003</v>
      </c>
      <c r="V6743" s="147" t="s">
        <v>3958</v>
      </c>
    </row>
    <row r="6744" spans="16:22" x14ac:dyDescent="0.25">
      <c r="P6744" s="147" t="s">
        <v>830</v>
      </c>
      <c r="Q6744" s="147">
        <v>204</v>
      </c>
      <c r="R6744" s="147"/>
      <c r="S6744" s="147" t="s">
        <v>2004</v>
      </c>
      <c r="T6744" s="147">
        <v>0</v>
      </c>
      <c r="U6744" s="147" t="s">
        <v>2005</v>
      </c>
      <c r="V6744" s="147" t="s">
        <v>3958</v>
      </c>
    </row>
    <row r="6745" spans="16:22" x14ac:dyDescent="0.25">
      <c r="P6745" s="147" t="s">
        <v>830</v>
      </c>
      <c r="Q6745" s="147">
        <v>204</v>
      </c>
      <c r="R6745" s="147"/>
      <c r="S6745" s="147" t="s">
        <v>3410</v>
      </c>
      <c r="T6745" s="147">
        <v>0</v>
      </c>
      <c r="U6745" s="147" t="s">
        <v>3411</v>
      </c>
      <c r="V6745" s="147" t="s">
        <v>3958</v>
      </c>
    </row>
    <row r="6746" spans="16:22" x14ac:dyDescent="0.25">
      <c r="P6746" s="147" t="s">
        <v>830</v>
      </c>
      <c r="Q6746" s="147">
        <v>204</v>
      </c>
      <c r="R6746" s="147"/>
      <c r="S6746" s="147" t="s">
        <v>2008</v>
      </c>
      <c r="T6746" s="147">
        <v>0</v>
      </c>
      <c r="U6746" s="147" t="s">
        <v>2009</v>
      </c>
      <c r="V6746" s="147" t="s">
        <v>3958</v>
      </c>
    </row>
    <row r="6747" spans="16:22" x14ac:dyDescent="0.25">
      <c r="P6747" s="147" t="s">
        <v>830</v>
      </c>
      <c r="Q6747" s="147">
        <v>204</v>
      </c>
      <c r="R6747" s="147"/>
      <c r="S6747" s="147" t="s">
        <v>2748</v>
      </c>
      <c r="T6747" s="147">
        <v>0</v>
      </c>
      <c r="U6747" s="147" t="s">
        <v>2749</v>
      </c>
      <c r="V6747" s="147" t="s">
        <v>3958</v>
      </c>
    </row>
    <row r="6748" spans="16:22" x14ac:dyDescent="0.25">
      <c r="P6748" s="147" t="s">
        <v>830</v>
      </c>
      <c r="Q6748" s="147">
        <v>204</v>
      </c>
      <c r="R6748" s="147"/>
      <c r="S6748" s="147" t="s">
        <v>3268</v>
      </c>
      <c r="T6748" s="147">
        <v>0</v>
      </c>
      <c r="U6748" s="147" t="s">
        <v>3269</v>
      </c>
      <c r="V6748" s="147" t="s">
        <v>3958</v>
      </c>
    </row>
    <row r="6749" spans="16:22" x14ac:dyDescent="0.25">
      <c r="P6749" s="147" t="s">
        <v>830</v>
      </c>
      <c r="Q6749" s="147">
        <v>204</v>
      </c>
      <c r="R6749" s="147"/>
      <c r="S6749" s="147" t="s">
        <v>3270</v>
      </c>
      <c r="T6749" s="147">
        <v>0</v>
      </c>
      <c r="U6749" s="147" t="s">
        <v>3271</v>
      </c>
      <c r="V6749" s="147" t="s">
        <v>3958</v>
      </c>
    </row>
    <row r="6750" spans="16:22" x14ac:dyDescent="0.25">
      <c r="P6750" s="147" t="s">
        <v>830</v>
      </c>
      <c r="Q6750" s="147">
        <v>204</v>
      </c>
      <c r="R6750" s="147"/>
      <c r="S6750" s="147" t="s">
        <v>2012</v>
      </c>
      <c r="T6750" s="147">
        <v>0</v>
      </c>
      <c r="U6750" s="147" t="s">
        <v>2013</v>
      </c>
      <c r="V6750" s="147" t="s">
        <v>3958</v>
      </c>
    </row>
    <row r="6751" spans="16:22" x14ac:dyDescent="0.25">
      <c r="P6751" s="147" t="s">
        <v>830</v>
      </c>
      <c r="Q6751" s="147">
        <v>204</v>
      </c>
      <c r="R6751" s="147"/>
      <c r="S6751" s="147" t="s">
        <v>2750</v>
      </c>
      <c r="T6751" s="147">
        <v>0</v>
      </c>
      <c r="U6751" s="147" t="s">
        <v>2751</v>
      </c>
      <c r="V6751" s="147" t="s">
        <v>3958</v>
      </c>
    </row>
    <row r="6752" spans="16:22" x14ac:dyDescent="0.25">
      <c r="P6752" s="147" t="s">
        <v>830</v>
      </c>
      <c r="Q6752" s="147">
        <v>204</v>
      </c>
      <c r="R6752" s="147"/>
      <c r="S6752" s="147" t="s">
        <v>2752</v>
      </c>
      <c r="T6752" s="147">
        <v>0</v>
      </c>
      <c r="U6752" s="147" t="s">
        <v>2753</v>
      </c>
      <c r="V6752" s="147" t="s">
        <v>3958</v>
      </c>
    </row>
    <row r="6753" spans="16:22" x14ac:dyDescent="0.25">
      <c r="P6753" s="147" t="s">
        <v>830</v>
      </c>
      <c r="Q6753" s="147">
        <v>204</v>
      </c>
      <c r="R6753" s="147"/>
      <c r="S6753" s="147" t="s">
        <v>2020</v>
      </c>
      <c r="T6753" s="147">
        <v>0</v>
      </c>
      <c r="U6753" s="147" t="s">
        <v>2021</v>
      </c>
      <c r="V6753" s="147" t="s">
        <v>3958</v>
      </c>
    </row>
    <row r="6754" spans="16:22" x14ac:dyDescent="0.25">
      <c r="P6754" s="147" t="s">
        <v>830</v>
      </c>
      <c r="Q6754" s="147">
        <v>204</v>
      </c>
      <c r="R6754" s="147"/>
      <c r="S6754" s="147" t="s">
        <v>3412</v>
      </c>
      <c r="T6754" s="147">
        <v>0</v>
      </c>
      <c r="U6754" s="147" t="s">
        <v>3413</v>
      </c>
      <c r="V6754" s="147" t="s">
        <v>3958</v>
      </c>
    </row>
    <row r="6755" spans="16:22" x14ac:dyDescent="0.25">
      <c r="P6755" s="147" t="s">
        <v>830</v>
      </c>
      <c r="Q6755" s="147">
        <v>204</v>
      </c>
      <c r="R6755" s="147"/>
      <c r="S6755" s="147" t="s">
        <v>3414</v>
      </c>
      <c r="T6755" s="147">
        <v>0</v>
      </c>
      <c r="U6755" s="147" t="s">
        <v>3415</v>
      </c>
      <c r="V6755" s="147" t="s">
        <v>3958</v>
      </c>
    </row>
    <row r="6756" spans="16:22" x14ac:dyDescent="0.25">
      <c r="P6756" s="147" t="s">
        <v>830</v>
      </c>
      <c r="Q6756" s="147">
        <v>204</v>
      </c>
      <c r="R6756" s="147"/>
      <c r="S6756" s="147" t="s">
        <v>3276</v>
      </c>
      <c r="T6756" s="147">
        <v>0</v>
      </c>
      <c r="U6756" s="147" t="s">
        <v>3277</v>
      </c>
      <c r="V6756" s="147" t="s">
        <v>3958</v>
      </c>
    </row>
    <row r="6757" spans="16:22" x14ac:dyDescent="0.25">
      <c r="P6757" s="147" t="s">
        <v>830</v>
      </c>
      <c r="Q6757" s="147">
        <v>204</v>
      </c>
      <c r="R6757" s="147"/>
      <c r="S6757" s="147" t="s">
        <v>2036</v>
      </c>
      <c r="T6757" s="147">
        <v>0</v>
      </c>
      <c r="U6757" s="147" t="s">
        <v>2037</v>
      </c>
      <c r="V6757" s="147" t="s">
        <v>3958</v>
      </c>
    </row>
    <row r="6758" spans="16:22" x14ac:dyDescent="0.25">
      <c r="P6758" s="147" t="s">
        <v>830</v>
      </c>
      <c r="Q6758" s="147">
        <v>204</v>
      </c>
      <c r="R6758" s="147"/>
      <c r="S6758" s="147" t="s">
        <v>2038</v>
      </c>
      <c r="T6758" s="147">
        <v>0</v>
      </c>
      <c r="U6758" s="147" t="s">
        <v>2039</v>
      </c>
      <c r="V6758" s="147" t="s">
        <v>3958</v>
      </c>
    </row>
    <row r="6759" spans="16:22" x14ac:dyDescent="0.25">
      <c r="P6759" s="147" t="s">
        <v>830</v>
      </c>
      <c r="Q6759" s="147">
        <v>204</v>
      </c>
      <c r="R6759" s="147"/>
      <c r="S6759" s="147" t="s">
        <v>2991</v>
      </c>
      <c r="T6759" s="147">
        <v>0</v>
      </c>
      <c r="U6759" s="147" t="s">
        <v>2992</v>
      </c>
      <c r="V6759" s="147" t="s">
        <v>3958</v>
      </c>
    </row>
    <row r="6760" spans="16:22" x14ac:dyDescent="0.25">
      <c r="P6760" s="147" t="s">
        <v>830</v>
      </c>
      <c r="Q6760" s="147">
        <v>204</v>
      </c>
      <c r="R6760" s="147"/>
      <c r="S6760" s="147" t="s">
        <v>2046</v>
      </c>
      <c r="T6760" s="147">
        <v>0</v>
      </c>
      <c r="U6760" s="147" t="s">
        <v>2047</v>
      </c>
      <c r="V6760" s="147" t="s">
        <v>3958</v>
      </c>
    </row>
    <row r="6761" spans="16:22" x14ac:dyDescent="0.25">
      <c r="P6761" s="147" t="s">
        <v>830</v>
      </c>
      <c r="Q6761" s="147">
        <v>204</v>
      </c>
      <c r="R6761" s="147"/>
      <c r="S6761" s="147" t="s">
        <v>2052</v>
      </c>
      <c r="T6761" s="147">
        <v>0</v>
      </c>
      <c r="U6761" s="147" t="s">
        <v>2053</v>
      </c>
      <c r="V6761" s="147" t="s">
        <v>3958</v>
      </c>
    </row>
    <row r="6762" spans="16:22" x14ac:dyDescent="0.25">
      <c r="P6762" s="147" t="s">
        <v>830</v>
      </c>
      <c r="Q6762" s="147">
        <v>204</v>
      </c>
      <c r="R6762" s="147"/>
      <c r="S6762" s="147" t="s">
        <v>3825</v>
      </c>
      <c r="T6762" s="147">
        <v>0</v>
      </c>
      <c r="U6762" s="147" t="s">
        <v>3826</v>
      </c>
      <c r="V6762" s="147" t="s">
        <v>3958</v>
      </c>
    </row>
    <row r="6763" spans="16:22" x14ac:dyDescent="0.25">
      <c r="P6763" s="147" t="s">
        <v>830</v>
      </c>
      <c r="Q6763" s="147">
        <v>204</v>
      </c>
      <c r="R6763" s="147"/>
      <c r="S6763" s="147" t="s">
        <v>3278</v>
      </c>
      <c r="T6763" s="147">
        <v>0</v>
      </c>
      <c r="U6763" s="147" t="s">
        <v>3279</v>
      </c>
      <c r="V6763" s="147" t="s">
        <v>3958</v>
      </c>
    </row>
    <row r="6764" spans="16:22" x14ac:dyDescent="0.25">
      <c r="P6764" s="147" t="s">
        <v>830</v>
      </c>
      <c r="Q6764" s="147">
        <v>204</v>
      </c>
      <c r="R6764" s="147"/>
      <c r="S6764" s="147" t="s">
        <v>3602</v>
      </c>
      <c r="T6764" s="147">
        <v>0</v>
      </c>
      <c r="U6764" s="147" t="s">
        <v>3603</v>
      </c>
      <c r="V6764" s="147" t="s">
        <v>3958</v>
      </c>
    </row>
    <row r="6765" spans="16:22" x14ac:dyDescent="0.25">
      <c r="P6765" s="147" t="s">
        <v>830</v>
      </c>
      <c r="Q6765" s="147">
        <v>204</v>
      </c>
      <c r="R6765" s="147"/>
      <c r="S6765" s="147" t="s">
        <v>3936</v>
      </c>
      <c r="T6765" s="147">
        <v>0</v>
      </c>
      <c r="U6765" s="147" t="s">
        <v>3937</v>
      </c>
      <c r="V6765" s="147" t="s">
        <v>3958</v>
      </c>
    </row>
    <row r="6766" spans="16:22" x14ac:dyDescent="0.25">
      <c r="P6766" s="147" t="s">
        <v>830</v>
      </c>
      <c r="Q6766" s="147">
        <v>204</v>
      </c>
      <c r="R6766" s="147"/>
      <c r="S6766" s="147" t="s">
        <v>3938</v>
      </c>
      <c r="T6766" s="147">
        <v>0</v>
      </c>
      <c r="U6766" s="147" t="s">
        <v>3939</v>
      </c>
      <c r="V6766" s="147" t="s">
        <v>3958</v>
      </c>
    </row>
    <row r="6767" spans="16:22" x14ac:dyDescent="0.25">
      <c r="P6767" s="147" t="s">
        <v>830</v>
      </c>
      <c r="Q6767" s="147">
        <v>204</v>
      </c>
      <c r="R6767" s="147"/>
      <c r="S6767" s="147" t="s">
        <v>2764</v>
      </c>
      <c r="T6767" s="147">
        <v>0</v>
      </c>
      <c r="U6767" s="147" t="s">
        <v>2765</v>
      </c>
      <c r="V6767" s="147" t="s">
        <v>3958</v>
      </c>
    </row>
    <row r="6768" spans="16:22" x14ac:dyDescent="0.25">
      <c r="P6768" s="147" t="s">
        <v>830</v>
      </c>
      <c r="Q6768" s="147">
        <v>204</v>
      </c>
      <c r="R6768" s="147"/>
      <c r="S6768" s="147" t="s">
        <v>3829</v>
      </c>
      <c r="T6768" s="147">
        <v>0</v>
      </c>
      <c r="U6768" s="147" t="s">
        <v>3830</v>
      </c>
      <c r="V6768" s="147" t="s">
        <v>3958</v>
      </c>
    </row>
    <row r="6769" spans="16:22" x14ac:dyDescent="0.25">
      <c r="P6769" s="147" t="s">
        <v>830</v>
      </c>
      <c r="Q6769" s="147">
        <v>204</v>
      </c>
      <c r="R6769" s="147"/>
      <c r="S6769" s="147" t="s">
        <v>2477</v>
      </c>
      <c r="T6769" s="147">
        <v>0</v>
      </c>
      <c r="U6769" s="147" t="s">
        <v>2478</v>
      </c>
      <c r="V6769" s="147" t="s">
        <v>3958</v>
      </c>
    </row>
    <row r="6770" spans="16:22" x14ac:dyDescent="0.25">
      <c r="P6770" s="147" t="s">
        <v>830</v>
      </c>
      <c r="Q6770" s="147">
        <v>204</v>
      </c>
      <c r="R6770" s="147"/>
      <c r="S6770" s="147" t="s">
        <v>2766</v>
      </c>
      <c r="T6770" s="147">
        <v>0</v>
      </c>
      <c r="U6770" s="147" t="s">
        <v>2767</v>
      </c>
      <c r="V6770" s="147" t="s">
        <v>3958</v>
      </c>
    </row>
    <row r="6771" spans="16:22" x14ac:dyDescent="0.25">
      <c r="P6771" s="147" t="s">
        <v>830</v>
      </c>
      <c r="Q6771" s="147">
        <v>204</v>
      </c>
      <c r="R6771" s="147"/>
      <c r="S6771" s="147" t="s">
        <v>2070</v>
      </c>
      <c r="T6771" s="147">
        <v>0</v>
      </c>
      <c r="U6771" s="147" t="s">
        <v>2071</v>
      </c>
      <c r="V6771" s="147" t="s">
        <v>3958</v>
      </c>
    </row>
    <row r="6772" spans="16:22" x14ac:dyDescent="0.25">
      <c r="P6772" s="147" t="s">
        <v>830</v>
      </c>
      <c r="Q6772" s="147">
        <v>204</v>
      </c>
      <c r="R6772" s="147"/>
      <c r="S6772" s="147" t="s">
        <v>2076</v>
      </c>
      <c r="T6772" s="147">
        <v>0</v>
      </c>
      <c r="U6772" s="147" t="s">
        <v>2077</v>
      </c>
      <c r="V6772" s="147" t="s">
        <v>3958</v>
      </c>
    </row>
    <row r="6773" spans="16:22" x14ac:dyDescent="0.25">
      <c r="P6773" s="147" t="s">
        <v>830</v>
      </c>
      <c r="Q6773" s="147">
        <v>204</v>
      </c>
      <c r="R6773" s="147"/>
      <c r="S6773" s="147" t="s">
        <v>2078</v>
      </c>
      <c r="T6773" s="147">
        <v>0</v>
      </c>
      <c r="U6773" s="147" t="s">
        <v>2079</v>
      </c>
      <c r="V6773" s="147" t="s">
        <v>3958</v>
      </c>
    </row>
    <row r="6774" spans="16:22" x14ac:dyDescent="0.25">
      <c r="P6774" s="147" t="s">
        <v>830</v>
      </c>
      <c r="Q6774" s="147">
        <v>204</v>
      </c>
      <c r="R6774" s="147"/>
      <c r="S6774" s="147" t="s">
        <v>2997</v>
      </c>
      <c r="T6774" s="147">
        <v>0</v>
      </c>
      <c r="U6774" s="147" t="s">
        <v>2998</v>
      </c>
      <c r="V6774" s="147" t="s">
        <v>3958</v>
      </c>
    </row>
    <row r="6775" spans="16:22" x14ac:dyDescent="0.25">
      <c r="P6775" s="147" t="s">
        <v>830</v>
      </c>
      <c r="Q6775" s="147">
        <v>204</v>
      </c>
      <c r="R6775" s="147"/>
      <c r="S6775" s="147" t="s">
        <v>2082</v>
      </c>
      <c r="T6775" s="147">
        <v>0</v>
      </c>
      <c r="U6775" s="147" t="s">
        <v>2083</v>
      </c>
      <c r="V6775" s="147" t="s">
        <v>3958</v>
      </c>
    </row>
    <row r="6776" spans="16:22" x14ac:dyDescent="0.25">
      <c r="P6776" s="147" t="s">
        <v>830</v>
      </c>
      <c r="Q6776" s="147">
        <v>204</v>
      </c>
      <c r="R6776" s="147"/>
      <c r="S6776" s="147" t="s">
        <v>2481</v>
      </c>
      <c r="T6776" s="147">
        <v>0</v>
      </c>
      <c r="U6776" s="147" t="s">
        <v>2482</v>
      </c>
      <c r="V6776" s="147" t="s">
        <v>3958</v>
      </c>
    </row>
    <row r="6777" spans="16:22" x14ac:dyDescent="0.25">
      <c r="P6777" s="147" t="s">
        <v>830</v>
      </c>
      <c r="Q6777" s="147">
        <v>204</v>
      </c>
      <c r="R6777" s="147"/>
      <c r="S6777" s="147" t="s">
        <v>2768</v>
      </c>
      <c r="T6777" s="147">
        <v>0</v>
      </c>
      <c r="U6777" s="147" t="s">
        <v>2769</v>
      </c>
      <c r="V6777" s="147" t="s">
        <v>3958</v>
      </c>
    </row>
    <row r="6778" spans="16:22" x14ac:dyDescent="0.25">
      <c r="P6778" s="147" t="s">
        <v>830</v>
      </c>
      <c r="Q6778" s="147">
        <v>204</v>
      </c>
      <c r="R6778" s="147"/>
      <c r="S6778" s="147" t="s">
        <v>3001</v>
      </c>
      <c r="T6778" s="147">
        <v>0</v>
      </c>
      <c r="U6778" s="147" t="s">
        <v>3002</v>
      </c>
      <c r="V6778" s="147" t="s">
        <v>3958</v>
      </c>
    </row>
    <row r="6779" spans="16:22" x14ac:dyDescent="0.25">
      <c r="P6779" s="147" t="s">
        <v>830</v>
      </c>
      <c r="Q6779" s="147">
        <v>204</v>
      </c>
      <c r="R6779" s="147"/>
      <c r="S6779" s="147" t="s">
        <v>2483</v>
      </c>
      <c r="T6779" s="147">
        <v>0</v>
      </c>
      <c r="U6779" s="147" t="s">
        <v>2484</v>
      </c>
      <c r="V6779" s="147" t="s">
        <v>3958</v>
      </c>
    </row>
    <row r="6780" spans="16:22" x14ac:dyDescent="0.25">
      <c r="P6780" s="147" t="s">
        <v>830</v>
      </c>
      <c r="Q6780" s="147">
        <v>204</v>
      </c>
      <c r="R6780" s="147"/>
      <c r="S6780" s="147" t="s">
        <v>3942</v>
      </c>
      <c r="T6780" s="147">
        <v>0</v>
      </c>
      <c r="U6780" s="147" t="s">
        <v>3943</v>
      </c>
      <c r="V6780" s="147" t="s">
        <v>3958</v>
      </c>
    </row>
    <row r="6781" spans="16:22" x14ac:dyDescent="0.25">
      <c r="P6781" s="147" t="s">
        <v>830</v>
      </c>
      <c r="Q6781" s="147">
        <v>204</v>
      </c>
      <c r="R6781" s="147"/>
      <c r="S6781" s="147" t="s">
        <v>3003</v>
      </c>
      <c r="T6781" s="147">
        <v>0</v>
      </c>
      <c r="U6781" s="147" t="s">
        <v>3004</v>
      </c>
      <c r="V6781" s="147" t="s">
        <v>3958</v>
      </c>
    </row>
    <row r="6782" spans="16:22" x14ac:dyDescent="0.25">
      <c r="P6782" s="147" t="s">
        <v>830</v>
      </c>
      <c r="Q6782" s="147">
        <v>204</v>
      </c>
      <c r="R6782" s="147"/>
      <c r="S6782" s="147" t="s">
        <v>2770</v>
      </c>
      <c r="T6782" s="147">
        <v>0</v>
      </c>
      <c r="U6782" s="147" t="s">
        <v>2771</v>
      </c>
      <c r="V6782" s="147" t="s">
        <v>3958</v>
      </c>
    </row>
    <row r="6783" spans="16:22" x14ac:dyDescent="0.25">
      <c r="P6783" s="147" t="s">
        <v>830</v>
      </c>
      <c r="Q6783" s="147">
        <v>204</v>
      </c>
      <c r="R6783" s="147"/>
      <c r="S6783" s="147" t="s">
        <v>2772</v>
      </c>
      <c r="T6783" s="147">
        <v>0</v>
      </c>
      <c r="U6783" s="147" t="s">
        <v>2773</v>
      </c>
      <c r="V6783" s="147" t="s">
        <v>3958</v>
      </c>
    </row>
    <row r="6784" spans="16:22" x14ac:dyDescent="0.25">
      <c r="P6784" s="147" t="s">
        <v>830</v>
      </c>
      <c r="Q6784" s="147">
        <v>204</v>
      </c>
      <c r="R6784" s="147"/>
      <c r="S6784" s="147" t="s">
        <v>3005</v>
      </c>
      <c r="T6784" s="147">
        <v>0</v>
      </c>
      <c r="U6784" s="147" t="s">
        <v>3006</v>
      </c>
      <c r="V6784" s="147" t="s">
        <v>3958</v>
      </c>
    </row>
    <row r="6785" spans="16:22" x14ac:dyDescent="0.25">
      <c r="P6785" s="147" t="s">
        <v>830</v>
      </c>
      <c r="Q6785" s="147">
        <v>204</v>
      </c>
      <c r="R6785" s="147"/>
      <c r="S6785" s="147" t="s">
        <v>3007</v>
      </c>
      <c r="T6785" s="147">
        <v>0</v>
      </c>
      <c r="U6785" s="147" t="s">
        <v>3008</v>
      </c>
      <c r="V6785" s="147" t="s">
        <v>3958</v>
      </c>
    </row>
    <row r="6786" spans="16:22" x14ac:dyDescent="0.25">
      <c r="P6786" s="147" t="s">
        <v>830</v>
      </c>
      <c r="Q6786" s="147">
        <v>204</v>
      </c>
      <c r="R6786" s="147"/>
      <c r="S6786" s="147" t="s">
        <v>2086</v>
      </c>
      <c r="T6786" s="147">
        <v>0</v>
      </c>
      <c r="U6786" s="147" t="s">
        <v>2087</v>
      </c>
      <c r="V6786" s="147" t="s">
        <v>3958</v>
      </c>
    </row>
    <row r="6787" spans="16:22" x14ac:dyDescent="0.25">
      <c r="P6787" s="147" t="s">
        <v>830</v>
      </c>
      <c r="Q6787" s="147">
        <v>204</v>
      </c>
      <c r="R6787" s="147"/>
      <c r="S6787" s="147" t="s">
        <v>3989</v>
      </c>
      <c r="T6787" s="147">
        <v>0</v>
      </c>
      <c r="U6787" s="147" t="s">
        <v>3990</v>
      </c>
      <c r="V6787" s="147" t="s">
        <v>3958</v>
      </c>
    </row>
    <row r="6788" spans="16:22" x14ac:dyDescent="0.25">
      <c r="P6788" s="147" t="s">
        <v>830</v>
      </c>
      <c r="Q6788" s="147">
        <v>204</v>
      </c>
      <c r="R6788" s="147"/>
      <c r="S6788" s="147" t="s">
        <v>2094</v>
      </c>
      <c r="T6788" s="147">
        <v>0</v>
      </c>
      <c r="U6788" s="147" t="s">
        <v>2095</v>
      </c>
      <c r="V6788" s="147" t="s">
        <v>3958</v>
      </c>
    </row>
    <row r="6789" spans="16:22" x14ac:dyDescent="0.25">
      <c r="P6789" s="147" t="s">
        <v>830</v>
      </c>
      <c r="Q6789" s="147">
        <v>204</v>
      </c>
      <c r="R6789" s="147"/>
      <c r="S6789" s="147" t="s">
        <v>3991</v>
      </c>
      <c r="T6789" s="147">
        <v>0</v>
      </c>
      <c r="U6789" s="147" t="s">
        <v>3992</v>
      </c>
      <c r="V6789" s="147" t="s">
        <v>3958</v>
      </c>
    </row>
    <row r="6790" spans="16:22" x14ac:dyDescent="0.25">
      <c r="P6790" s="147" t="s">
        <v>830</v>
      </c>
      <c r="Q6790" s="147">
        <v>204</v>
      </c>
      <c r="R6790" s="147"/>
      <c r="S6790" s="147" t="s">
        <v>2495</v>
      </c>
      <c r="T6790" s="147">
        <v>0</v>
      </c>
      <c r="U6790" s="147" t="s">
        <v>2496</v>
      </c>
      <c r="V6790" s="147" t="s">
        <v>3958</v>
      </c>
    </row>
    <row r="6791" spans="16:22" x14ac:dyDescent="0.25">
      <c r="P6791" s="147" t="s">
        <v>830</v>
      </c>
      <c r="Q6791" s="147">
        <v>204</v>
      </c>
      <c r="R6791" s="147"/>
      <c r="S6791" s="147" t="s">
        <v>2778</v>
      </c>
      <c r="T6791" s="147">
        <v>0</v>
      </c>
      <c r="U6791" s="147" t="s">
        <v>2779</v>
      </c>
      <c r="V6791" s="147" t="s">
        <v>3958</v>
      </c>
    </row>
    <row r="6792" spans="16:22" x14ac:dyDescent="0.25">
      <c r="P6792" s="147" t="s">
        <v>830</v>
      </c>
      <c r="Q6792" s="147">
        <v>204</v>
      </c>
      <c r="R6792" s="147"/>
      <c r="S6792" s="147" t="s">
        <v>2499</v>
      </c>
      <c r="T6792" s="147">
        <v>0</v>
      </c>
      <c r="U6792" s="147" t="s">
        <v>2500</v>
      </c>
      <c r="V6792" s="147" t="s">
        <v>3958</v>
      </c>
    </row>
    <row r="6793" spans="16:22" x14ac:dyDescent="0.25">
      <c r="P6793" s="147" t="s">
        <v>830</v>
      </c>
      <c r="Q6793" s="147">
        <v>204</v>
      </c>
      <c r="R6793" s="147"/>
      <c r="S6793" s="147" t="s">
        <v>2100</v>
      </c>
      <c r="T6793" s="147">
        <v>0</v>
      </c>
      <c r="U6793" s="147" t="s">
        <v>2101</v>
      </c>
      <c r="V6793" s="147" t="s">
        <v>3958</v>
      </c>
    </row>
    <row r="6794" spans="16:22" x14ac:dyDescent="0.25">
      <c r="P6794" s="147" t="s">
        <v>830</v>
      </c>
      <c r="Q6794" s="147">
        <v>204</v>
      </c>
      <c r="R6794" s="147"/>
      <c r="S6794" s="147" t="s">
        <v>3015</v>
      </c>
      <c r="T6794" s="147">
        <v>0</v>
      </c>
      <c r="U6794" s="147" t="s">
        <v>3016</v>
      </c>
      <c r="V6794" s="147" t="s">
        <v>3958</v>
      </c>
    </row>
    <row r="6795" spans="16:22" x14ac:dyDescent="0.25">
      <c r="P6795" s="147" t="s">
        <v>830</v>
      </c>
      <c r="Q6795" s="147">
        <v>204</v>
      </c>
      <c r="R6795" s="147"/>
      <c r="S6795" s="147" t="s">
        <v>3944</v>
      </c>
      <c r="T6795" s="147">
        <v>0</v>
      </c>
      <c r="U6795" s="147" t="s">
        <v>3945</v>
      </c>
      <c r="V6795" s="147" t="s">
        <v>3958</v>
      </c>
    </row>
    <row r="6796" spans="16:22" x14ac:dyDescent="0.25">
      <c r="P6796" s="147" t="s">
        <v>830</v>
      </c>
      <c r="Q6796" s="147">
        <v>204</v>
      </c>
      <c r="R6796" s="147"/>
      <c r="S6796" s="147" t="s">
        <v>3946</v>
      </c>
      <c r="T6796" s="147">
        <v>0</v>
      </c>
      <c r="U6796" s="147" t="s">
        <v>3947</v>
      </c>
      <c r="V6796" s="147" t="s">
        <v>3958</v>
      </c>
    </row>
    <row r="6797" spans="16:22" x14ac:dyDescent="0.25">
      <c r="P6797" s="147" t="s">
        <v>830</v>
      </c>
      <c r="Q6797" s="147">
        <v>204</v>
      </c>
      <c r="R6797" s="147"/>
      <c r="S6797" s="147" t="s">
        <v>3017</v>
      </c>
      <c r="T6797" s="147">
        <v>0</v>
      </c>
      <c r="U6797" s="147" t="s">
        <v>3018</v>
      </c>
      <c r="V6797" s="147" t="s">
        <v>3958</v>
      </c>
    </row>
    <row r="6798" spans="16:22" x14ac:dyDescent="0.25">
      <c r="P6798" s="147" t="s">
        <v>830</v>
      </c>
      <c r="Q6798" s="147">
        <v>204</v>
      </c>
      <c r="R6798" s="147"/>
      <c r="S6798" s="147" t="s">
        <v>2102</v>
      </c>
      <c r="T6798" s="147">
        <v>0</v>
      </c>
      <c r="U6798" s="147" t="s">
        <v>2103</v>
      </c>
      <c r="V6798" s="147" t="s">
        <v>3958</v>
      </c>
    </row>
    <row r="6799" spans="16:22" x14ac:dyDescent="0.25">
      <c r="P6799" s="147" t="s">
        <v>830</v>
      </c>
      <c r="Q6799" s="147">
        <v>204</v>
      </c>
      <c r="R6799" s="147"/>
      <c r="S6799" s="147" t="s">
        <v>2104</v>
      </c>
      <c r="T6799" s="147">
        <v>0</v>
      </c>
      <c r="U6799" s="147" t="s">
        <v>2105</v>
      </c>
      <c r="V6799" s="147" t="s">
        <v>3958</v>
      </c>
    </row>
    <row r="6800" spans="16:22" x14ac:dyDescent="0.25">
      <c r="P6800" s="147" t="s">
        <v>830</v>
      </c>
      <c r="Q6800" s="147">
        <v>204</v>
      </c>
      <c r="R6800" s="147"/>
      <c r="S6800" s="147" t="s">
        <v>2106</v>
      </c>
      <c r="T6800" s="147">
        <v>0</v>
      </c>
      <c r="U6800" s="147" t="s">
        <v>2107</v>
      </c>
      <c r="V6800" s="147" t="s">
        <v>3958</v>
      </c>
    </row>
    <row r="6801" spans="16:22" x14ac:dyDescent="0.25">
      <c r="P6801" s="147" t="s">
        <v>830</v>
      </c>
      <c r="Q6801" s="147">
        <v>204</v>
      </c>
      <c r="R6801" s="147"/>
      <c r="S6801" s="147" t="s">
        <v>2780</v>
      </c>
      <c r="T6801" s="147">
        <v>0</v>
      </c>
      <c r="U6801" s="147" t="s">
        <v>2781</v>
      </c>
      <c r="V6801" s="147" t="s">
        <v>3958</v>
      </c>
    </row>
    <row r="6802" spans="16:22" x14ac:dyDescent="0.25">
      <c r="P6802" s="147" t="s">
        <v>830</v>
      </c>
      <c r="Q6802" s="147">
        <v>204</v>
      </c>
      <c r="R6802" s="147"/>
      <c r="S6802" s="147" t="s">
        <v>2782</v>
      </c>
      <c r="T6802" s="147">
        <v>0</v>
      </c>
      <c r="U6802" s="147" t="s">
        <v>2783</v>
      </c>
      <c r="V6802" s="147" t="s">
        <v>3958</v>
      </c>
    </row>
    <row r="6803" spans="16:22" x14ac:dyDescent="0.25">
      <c r="P6803" s="147" t="s">
        <v>830</v>
      </c>
      <c r="Q6803" s="147">
        <v>204</v>
      </c>
      <c r="R6803" s="147"/>
      <c r="S6803" s="147" t="s">
        <v>2108</v>
      </c>
      <c r="T6803" s="147">
        <v>0</v>
      </c>
      <c r="U6803" s="147" t="s">
        <v>2109</v>
      </c>
      <c r="V6803" s="147" t="s">
        <v>3958</v>
      </c>
    </row>
    <row r="6804" spans="16:22" x14ac:dyDescent="0.25">
      <c r="P6804" s="147" t="s">
        <v>830</v>
      </c>
      <c r="Q6804" s="147">
        <v>204</v>
      </c>
      <c r="R6804" s="147"/>
      <c r="S6804" s="147" t="s">
        <v>2110</v>
      </c>
      <c r="T6804" s="147">
        <v>0</v>
      </c>
      <c r="U6804" s="147" t="s">
        <v>2111</v>
      </c>
      <c r="V6804" s="147" t="s">
        <v>3958</v>
      </c>
    </row>
    <row r="6805" spans="16:22" x14ac:dyDescent="0.25">
      <c r="P6805" s="147" t="s">
        <v>830</v>
      </c>
      <c r="Q6805" s="147">
        <v>204</v>
      </c>
      <c r="R6805" s="147"/>
      <c r="S6805" s="147" t="s">
        <v>2503</v>
      </c>
      <c r="T6805" s="147">
        <v>0</v>
      </c>
      <c r="U6805" s="147" t="s">
        <v>2504</v>
      </c>
      <c r="V6805" s="147" t="s">
        <v>3958</v>
      </c>
    </row>
    <row r="6806" spans="16:22" x14ac:dyDescent="0.25">
      <c r="P6806" s="147" t="s">
        <v>830</v>
      </c>
      <c r="Q6806" s="147">
        <v>204</v>
      </c>
      <c r="R6806" s="147"/>
      <c r="S6806" s="147" t="s">
        <v>3288</v>
      </c>
      <c r="T6806" s="147">
        <v>0</v>
      </c>
      <c r="U6806" s="147" t="s">
        <v>3289</v>
      </c>
      <c r="V6806" s="147" t="s">
        <v>3958</v>
      </c>
    </row>
    <row r="6807" spans="16:22" x14ac:dyDescent="0.25">
      <c r="P6807" s="147" t="s">
        <v>830</v>
      </c>
      <c r="Q6807" s="147">
        <v>204</v>
      </c>
      <c r="R6807" s="147"/>
      <c r="S6807" s="147" t="s">
        <v>3021</v>
      </c>
      <c r="T6807" s="147">
        <v>0</v>
      </c>
      <c r="U6807" s="147" t="s">
        <v>3022</v>
      </c>
      <c r="V6807" s="147" t="s">
        <v>3958</v>
      </c>
    </row>
    <row r="6808" spans="16:22" x14ac:dyDescent="0.25">
      <c r="P6808" s="147" t="s">
        <v>830</v>
      </c>
      <c r="Q6808" s="147">
        <v>204</v>
      </c>
      <c r="R6808" s="147"/>
      <c r="S6808" s="147" t="s">
        <v>3993</v>
      </c>
      <c r="T6808" s="147">
        <v>0</v>
      </c>
      <c r="U6808" s="147" t="s">
        <v>3994</v>
      </c>
      <c r="V6808" s="147" t="s">
        <v>3958</v>
      </c>
    </row>
    <row r="6809" spans="16:22" x14ac:dyDescent="0.25">
      <c r="P6809" s="147" t="s">
        <v>830</v>
      </c>
      <c r="Q6809" s="147">
        <v>204</v>
      </c>
      <c r="R6809" s="147"/>
      <c r="S6809" s="147" t="s">
        <v>3608</v>
      </c>
      <c r="T6809" s="147">
        <v>0</v>
      </c>
      <c r="U6809" s="147" t="s">
        <v>3609</v>
      </c>
      <c r="V6809" s="147" t="s">
        <v>3958</v>
      </c>
    </row>
    <row r="6810" spans="16:22" x14ac:dyDescent="0.25">
      <c r="P6810" s="147" t="s">
        <v>830</v>
      </c>
      <c r="Q6810" s="147">
        <v>204</v>
      </c>
      <c r="R6810" s="147"/>
      <c r="S6810" s="147" t="s">
        <v>2505</v>
      </c>
      <c r="T6810" s="147">
        <v>0</v>
      </c>
      <c r="U6810" s="147" t="s">
        <v>2506</v>
      </c>
      <c r="V6810" s="147" t="s">
        <v>3958</v>
      </c>
    </row>
    <row r="6811" spans="16:22" x14ac:dyDescent="0.25">
      <c r="P6811" s="147" t="s">
        <v>830</v>
      </c>
      <c r="Q6811" s="147">
        <v>204</v>
      </c>
      <c r="R6811" s="147"/>
      <c r="S6811" s="147" t="s">
        <v>2122</v>
      </c>
      <c r="T6811" s="147">
        <v>0</v>
      </c>
      <c r="U6811" s="147" t="s">
        <v>2123</v>
      </c>
      <c r="V6811" s="147" t="s">
        <v>3958</v>
      </c>
    </row>
    <row r="6812" spans="16:22" x14ac:dyDescent="0.25">
      <c r="P6812" s="147" t="s">
        <v>830</v>
      </c>
      <c r="Q6812" s="147">
        <v>204</v>
      </c>
      <c r="R6812" s="147"/>
      <c r="S6812" s="147" t="s">
        <v>3948</v>
      </c>
      <c r="T6812" s="147">
        <v>0</v>
      </c>
      <c r="U6812" s="147" t="s">
        <v>3949</v>
      </c>
      <c r="V6812" s="147" t="s">
        <v>3958</v>
      </c>
    </row>
    <row r="6813" spans="16:22" x14ac:dyDescent="0.25">
      <c r="P6813" s="147" t="s">
        <v>830</v>
      </c>
      <c r="Q6813" s="147">
        <v>204</v>
      </c>
      <c r="R6813" s="147"/>
      <c r="S6813" s="147" t="s">
        <v>3023</v>
      </c>
      <c r="T6813" s="147">
        <v>0</v>
      </c>
      <c r="U6813" s="147" t="s">
        <v>3024</v>
      </c>
      <c r="V6813" s="147" t="s">
        <v>3958</v>
      </c>
    </row>
    <row r="6814" spans="16:22" x14ac:dyDescent="0.25">
      <c r="P6814" s="147" t="s">
        <v>830</v>
      </c>
      <c r="Q6814" s="147">
        <v>204</v>
      </c>
      <c r="R6814" s="147"/>
      <c r="S6814" s="147" t="s">
        <v>3426</v>
      </c>
      <c r="T6814" s="147">
        <v>0</v>
      </c>
      <c r="U6814" s="147" t="s">
        <v>3427</v>
      </c>
      <c r="V6814" s="147" t="s">
        <v>3958</v>
      </c>
    </row>
    <row r="6815" spans="16:22" x14ac:dyDescent="0.25">
      <c r="P6815" s="147" t="s">
        <v>830</v>
      </c>
      <c r="Q6815" s="147">
        <v>204</v>
      </c>
      <c r="R6815" s="147"/>
      <c r="S6815" s="147" t="s">
        <v>3610</v>
      </c>
      <c r="T6815" s="147">
        <v>0</v>
      </c>
      <c r="U6815" s="147" t="s">
        <v>3611</v>
      </c>
      <c r="V6815" s="147" t="s">
        <v>3958</v>
      </c>
    </row>
    <row r="6816" spans="16:22" x14ac:dyDescent="0.25">
      <c r="P6816" s="147" t="s">
        <v>830</v>
      </c>
      <c r="Q6816" s="147">
        <v>204</v>
      </c>
      <c r="R6816" s="147"/>
      <c r="S6816" s="147" t="s">
        <v>2128</v>
      </c>
      <c r="T6816" s="147">
        <v>0</v>
      </c>
      <c r="U6816" s="147" t="s">
        <v>2129</v>
      </c>
      <c r="V6816" s="147" t="s">
        <v>3958</v>
      </c>
    </row>
    <row r="6817" spans="16:22" x14ac:dyDescent="0.25">
      <c r="P6817" s="147" t="s">
        <v>830</v>
      </c>
      <c r="Q6817" s="147">
        <v>204</v>
      </c>
      <c r="R6817" s="147"/>
      <c r="S6817" s="147" t="s">
        <v>2130</v>
      </c>
      <c r="T6817" s="147">
        <v>0</v>
      </c>
      <c r="U6817" s="147" t="s">
        <v>2131</v>
      </c>
      <c r="V6817" s="147" t="s">
        <v>3958</v>
      </c>
    </row>
    <row r="6818" spans="16:22" x14ac:dyDescent="0.25">
      <c r="P6818" s="147" t="s">
        <v>830</v>
      </c>
      <c r="Q6818" s="147">
        <v>204</v>
      </c>
      <c r="R6818" s="147"/>
      <c r="S6818" s="147" t="s">
        <v>2132</v>
      </c>
      <c r="T6818" s="147">
        <v>0</v>
      </c>
      <c r="U6818" s="147" t="s">
        <v>2133</v>
      </c>
      <c r="V6818" s="147" t="s">
        <v>3958</v>
      </c>
    </row>
    <row r="6819" spans="16:22" x14ac:dyDescent="0.25">
      <c r="P6819" s="147" t="s">
        <v>830</v>
      </c>
      <c r="Q6819" s="147">
        <v>204</v>
      </c>
      <c r="R6819" s="147"/>
      <c r="S6819" s="147" t="s">
        <v>2134</v>
      </c>
      <c r="T6819" s="147">
        <v>0</v>
      </c>
      <c r="U6819" s="147" t="s">
        <v>2135</v>
      </c>
      <c r="V6819" s="147" t="s">
        <v>3958</v>
      </c>
    </row>
    <row r="6820" spans="16:22" x14ac:dyDescent="0.25">
      <c r="P6820" s="147" t="s">
        <v>830</v>
      </c>
      <c r="Q6820" s="147">
        <v>204</v>
      </c>
      <c r="R6820" s="147"/>
      <c r="S6820" s="147" t="s">
        <v>3428</v>
      </c>
      <c r="T6820" s="147">
        <v>0</v>
      </c>
      <c r="U6820" s="147" t="s">
        <v>3429</v>
      </c>
      <c r="V6820" s="147" t="s">
        <v>3958</v>
      </c>
    </row>
    <row r="6821" spans="16:22" x14ac:dyDescent="0.25">
      <c r="P6821" s="147" t="s">
        <v>830</v>
      </c>
      <c r="Q6821" s="147">
        <v>204</v>
      </c>
      <c r="R6821" s="147"/>
      <c r="S6821" s="147" t="s">
        <v>3290</v>
      </c>
      <c r="T6821" s="147">
        <v>0</v>
      </c>
      <c r="U6821" s="147" t="s">
        <v>3291</v>
      </c>
      <c r="V6821" s="147" t="s">
        <v>3958</v>
      </c>
    </row>
    <row r="6822" spans="16:22" x14ac:dyDescent="0.25">
      <c r="P6822" s="147" t="s">
        <v>830</v>
      </c>
      <c r="Q6822" s="147">
        <v>204</v>
      </c>
      <c r="R6822" s="147"/>
      <c r="S6822" s="147" t="s">
        <v>2138</v>
      </c>
      <c r="T6822" s="147">
        <v>0</v>
      </c>
      <c r="U6822" s="147" t="s">
        <v>2139</v>
      </c>
      <c r="V6822" s="147" t="s">
        <v>3958</v>
      </c>
    </row>
    <row r="6823" spans="16:22" x14ac:dyDescent="0.25">
      <c r="P6823" s="147" t="s">
        <v>830</v>
      </c>
      <c r="Q6823" s="147">
        <v>204</v>
      </c>
      <c r="R6823" s="147"/>
      <c r="S6823" s="147" t="s">
        <v>3841</v>
      </c>
      <c r="T6823" s="147">
        <v>0</v>
      </c>
      <c r="U6823" s="147" t="s">
        <v>3842</v>
      </c>
      <c r="V6823" s="147" t="s">
        <v>3958</v>
      </c>
    </row>
    <row r="6824" spans="16:22" x14ac:dyDescent="0.25">
      <c r="P6824" s="147" t="s">
        <v>830</v>
      </c>
      <c r="Q6824" s="147">
        <v>204</v>
      </c>
      <c r="R6824" s="147"/>
      <c r="S6824" s="147" t="s">
        <v>2513</v>
      </c>
      <c r="T6824" s="147">
        <v>0</v>
      </c>
      <c r="U6824" s="147" t="s">
        <v>2514</v>
      </c>
      <c r="V6824" s="147" t="s">
        <v>3958</v>
      </c>
    </row>
    <row r="6825" spans="16:22" x14ac:dyDescent="0.25">
      <c r="P6825" s="147" t="s">
        <v>830</v>
      </c>
      <c r="Q6825" s="147">
        <v>204</v>
      </c>
      <c r="R6825" s="147"/>
      <c r="S6825" s="147" t="s">
        <v>3995</v>
      </c>
      <c r="T6825" s="147">
        <v>0</v>
      </c>
      <c r="U6825" s="147" t="s">
        <v>3996</v>
      </c>
      <c r="V6825" s="147" t="s">
        <v>3958</v>
      </c>
    </row>
    <row r="6826" spans="16:22" x14ac:dyDescent="0.25">
      <c r="P6826" s="147" t="s">
        <v>830</v>
      </c>
      <c r="Q6826" s="147">
        <v>204</v>
      </c>
      <c r="R6826" s="147"/>
      <c r="S6826" s="147" t="s">
        <v>3612</v>
      </c>
      <c r="T6826" s="147">
        <v>0</v>
      </c>
      <c r="U6826" s="147" t="s">
        <v>3613</v>
      </c>
      <c r="V6826" s="147" t="s">
        <v>3958</v>
      </c>
    </row>
    <row r="6827" spans="16:22" x14ac:dyDescent="0.25">
      <c r="P6827" s="147" t="s">
        <v>830</v>
      </c>
      <c r="Q6827" s="147">
        <v>204</v>
      </c>
      <c r="R6827" s="147"/>
      <c r="S6827" s="147" t="s">
        <v>3950</v>
      </c>
      <c r="T6827" s="147">
        <v>0</v>
      </c>
      <c r="U6827" s="147" t="s">
        <v>3951</v>
      </c>
      <c r="V6827" s="147" t="s">
        <v>3958</v>
      </c>
    </row>
    <row r="6828" spans="16:22" x14ac:dyDescent="0.25">
      <c r="P6828" s="147" t="s">
        <v>830</v>
      </c>
      <c r="Q6828" s="147">
        <v>204</v>
      </c>
      <c r="R6828" s="147"/>
      <c r="S6828" s="147" t="s">
        <v>2154</v>
      </c>
      <c r="T6828" s="147">
        <v>0</v>
      </c>
      <c r="U6828" s="147" t="s">
        <v>2155</v>
      </c>
      <c r="V6828" s="147" t="s">
        <v>3958</v>
      </c>
    </row>
    <row r="6829" spans="16:22" x14ac:dyDescent="0.25">
      <c r="P6829" s="147" t="s">
        <v>830</v>
      </c>
      <c r="Q6829" s="147">
        <v>204</v>
      </c>
      <c r="R6829" s="147"/>
      <c r="S6829" s="147" t="s">
        <v>2156</v>
      </c>
      <c r="T6829" s="147">
        <v>0</v>
      </c>
      <c r="U6829" s="147" t="s">
        <v>2157</v>
      </c>
      <c r="V6829" s="147" t="s">
        <v>3958</v>
      </c>
    </row>
    <row r="6830" spans="16:22" x14ac:dyDescent="0.25">
      <c r="P6830" s="147" t="s">
        <v>830</v>
      </c>
      <c r="Q6830" s="147">
        <v>204</v>
      </c>
      <c r="R6830" s="147"/>
      <c r="S6830" s="147" t="s">
        <v>2158</v>
      </c>
      <c r="T6830" s="147">
        <v>0</v>
      </c>
      <c r="U6830" s="147" t="s">
        <v>2159</v>
      </c>
      <c r="V6830" s="147" t="s">
        <v>3958</v>
      </c>
    </row>
    <row r="6831" spans="16:22" x14ac:dyDescent="0.25">
      <c r="P6831" s="147" t="s">
        <v>830</v>
      </c>
      <c r="Q6831" s="147">
        <v>204</v>
      </c>
      <c r="R6831" s="147"/>
      <c r="S6831" s="147" t="s">
        <v>2515</v>
      </c>
      <c r="T6831" s="147">
        <v>0</v>
      </c>
      <c r="U6831" s="147" t="s">
        <v>2516</v>
      </c>
      <c r="V6831" s="147" t="s">
        <v>3958</v>
      </c>
    </row>
    <row r="6832" spans="16:22" x14ac:dyDescent="0.25">
      <c r="P6832" s="147" t="s">
        <v>830</v>
      </c>
      <c r="Q6832" s="147">
        <v>204</v>
      </c>
      <c r="R6832" s="147"/>
      <c r="S6832" s="147" t="s">
        <v>2160</v>
      </c>
      <c r="T6832" s="147">
        <v>0</v>
      </c>
      <c r="U6832" s="147" t="s">
        <v>2161</v>
      </c>
      <c r="V6832" s="147" t="s">
        <v>3958</v>
      </c>
    </row>
    <row r="6833" spans="16:22" x14ac:dyDescent="0.25">
      <c r="P6833" s="147" t="s">
        <v>830</v>
      </c>
      <c r="Q6833" s="147">
        <v>204</v>
      </c>
      <c r="R6833" s="147"/>
      <c r="S6833" s="147" t="s">
        <v>3296</v>
      </c>
      <c r="T6833" s="147">
        <v>0</v>
      </c>
      <c r="U6833" s="147" t="s">
        <v>3297</v>
      </c>
      <c r="V6833" s="147" t="s">
        <v>3958</v>
      </c>
    </row>
    <row r="6834" spans="16:22" x14ac:dyDescent="0.25">
      <c r="P6834" s="147" t="s">
        <v>830</v>
      </c>
      <c r="Q6834" s="147">
        <v>204</v>
      </c>
      <c r="R6834" s="147"/>
      <c r="S6834" s="147" t="s">
        <v>2164</v>
      </c>
      <c r="T6834" s="147">
        <v>0</v>
      </c>
      <c r="U6834" s="147" t="s">
        <v>2165</v>
      </c>
      <c r="V6834" s="147" t="s">
        <v>3958</v>
      </c>
    </row>
    <row r="6835" spans="16:22" x14ac:dyDescent="0.25">
      <c r="P6835" s="147" t="s">
        <v>830</v>
      </c>
      <c r="Q6835" s="147">
        <v>204</v>
      </c>
      <c r="R6835" s="147"/>
      <c r="S6835" s="147" t="s">
        <v>3849</v>
      </c>
      <c r="T6835" s="147">
        <v>0</v>
      </c>
      <c r="U6835" s="147" t="s">
        <v>3850</v>
      </c>
      <c r="V6835" s="147" t="s">
        <v>3958</v>
      </c>
    </row>
    <row r="6836" spans="16:22" x14ac:dyDescent="0.25">
      <c r="P6836" s="147" t="s">
        <v>830</v>
      </c>
      <c r="Q6836" s="147">
        <v>204</v>
      </c>
      <c r="R6836" s="147"/>
      <c r="S6836" s="147" t="s">
        <v>2517</v>
      </c>
      <c r="T6836" s="147">
        <v>0</v>
      </c>
      <c r="U6836" s="147" t="s">
        <v>2518</v>
      </c>
      <c r="V6836" s="147" t="s">
        <v>3958</v>
      </c>
    </row>
    <row r="6837" spans="16:22" x14ac:dyDescent="0.25">
      <c r="P6837" s="147" t="s">
        <v>830</v>
      </c>
      <c r="Q6837" s="147">
        <v>204</v>
      </c>
      <c r="R6837" s="147"/>
      <c r="S6837" s="147" t="s">
        <v>2792</v>
      </c>
      <c r="T6837" s="147">
        <v>0</v>
      </c>
      <c r="U6837" s="147" t="s">
        <v>2793</v>
      </c>
      <c r="V6837" s="147" t="s">
        <v>3958</v>
      </c>
    </row>
    <row r="6838" spans="16:22" x14ac:dyDescent="0.25">
      <c r="P6838" s="147" t="s">
        <v>830</v>
      </c>
      <c r="Q6838" s="147">
        <v>204</v>
      </c>
      <c r="R6838" s="147"/>
      <c r="S6838" s="147" t="s">
        <v>3031</v>
      </c>
      <c r="T6838" s="147">
        <v>0</v>
      </c>
      <c r="U6838" s="147" t="s">
        <v>3032</v>
      </c>
      <c r="V6838" s="147" t="s">
        <v>3958</v>
      </c>
    </row>
    <row r="6839" spans="16:22" x14ac:dyDescent="0.25">
      <c r="P6839" s="147" t="s">
        <v>830</v>
      </c>
      <c r="Q6839" s="147">
        <v>204</v>
      </c>
      <c r="R6839" s="147"/>
      <c r="S6839" s="147" t="s">
        <v>3430</v>
      </c>
      <c r="T6839" s="147">
        <v>0</v>
      </c>
      <c r="U6839" s="147" t="s">
        <v>3431</v>
      </c>
      <c r="V6839" s="147" t="s">
        <v>3958</v>
      </c>
    </row>
    <row r="6840" spans="16:22" x14ac:dyDescent="0.25">
      <c r="P6840" s="147" t="s">
        <v>830</v>
      </c>
      <c r="Q6840" s="147">
        <v>204</v>
      </c>
      <c r="R6840" s="147"/>
      <c r="S6840" s="147" t="s">
        <v>3616</v>
      </c>
      <c r="T6840" s="147">
        <v>0</v>
      </c>
      <c r="U6840" s="147" t="s">
        <v>3617</v>
      </c>
      <c r="V6840" s="147" t="s">
        <v>3958</v>
      </c>
    </row>
    <row r="6841" spans="16:22" x14ac:dyDescent="0.25">
      <c r="P6841" s="147" t="s">
        <v>830</v>
      </c>
      <c r="Q6841" s="147">
        <v>204</v>
      </c>
      <c r="R6841" s="147"/>
      <c r="S6841" s="147" t="s">
        <v>2176</v>
      </c>
      <c r="T6841" s="147">
        <v>0</v>
      </c>
      <c r="U6841" s="147" t="s">
        <v>2177</v>
      </c>
      <c r="V6841" s="147" t="s">
        <v>3958</v>
      </c>
    </row>
    <row r="6842" spans="16:22" x14ac:dyDescent="0.25">
      <c r="P6842" s="147" t="s">
        <v>830</v>
      </c>
      <c r="Q6842" s="147">
        <v>204</v>
      </c>
      <c r="R6842" s="147"/>
      <c r="S6842" s="147" t="s">
        <v>2178</v>
      </c>
      <c r="T6842" s="147">
        <v>0</v>
      </c>
      <c r="U6842" s="147" t="s">
        <v>2179</v>
      </c>
      <c r="V6842" s="147" t="s">
        <v>3958</v>
      </c>
    </row>
    <row r="6843" spans="16:22" x14ac:dyDescent="0.25">
      <c r="P6843" s="147" t="s">
        <v>830</v>
      </c>
      <c r="Q6843" s="147">
        <v>204</v>
      </c>
      <c r="R6843" s="147"/>
      <c r="S6843" s="147" t="s">
        <v>2180</v>
      </c>
      <c r="T6843" s="147">
        <v>0</v>
      </c>
      <c r="U6843" s="147" t="s">
        <v>2181</v>
      </c>
      <c r="V6843" s="147" t="s">
        <v>3958</v>
      </c>
    </row>
    <row r="6844" spans="16:22" x14ac:dyDescent="0.25">
      <c r="P6844" s="147" t="s">
        <v>830</v>
      </c>
      <c r="Q6844" s="147">
        <v>204</v>
      </c>
      <c r="R6844" s="147"/>
      <c r="S6844" s="147" t="s">
        <v>2182</v>
      </c>
      <c r="T6844" s="147">
        <v>0</v>
      </c>
      <c r="U6844" s="147" t="s">
        <v>2183</v>
      </c>
      <c r="V6844" s="147" t="s">
        <v>3958</v>
      </c>
    </row>
    <row r="6845" spans="16:22" x14ac:dyDescent="0.25">
      <c r="P6845" s="147" t="s">
        <v>830</v>
      </c>
      <c r="Q6845" s="147">
        <v>204</v>
      </c>
      <c r="R6845" s="147"/>
      <c r="S6845" s="147" t="s">
        <v>2794</v>
      </c>
      <c r="T6845" s="147">
        <v>0</v>
      </c>
      <c r="U6845" s="147" t="s">
        <v>2795</v>
      </c>
      <c r="V6845" s="147" t="s">
        <v>3958</v>
      </c>
    </row>
    <row r="6846" spans="16:22" x14ac:dyDescent="0.25">
      <c r="P6846" s="147" t="s">
        <v>830</v>
      </c>
      <c r="Q6846" s="147">
        <v>204</v>
      </c>
      <c r="R6846" s="147"/>
      <c r="S6846" s="147" t="s">
        <v>2184</v>
      </c>
      <c r="T6846" s="147">
        <v>0</v>
      </c>
      <c r="U6846" s="147" t="s">
        <v>2185</v>
      </c>
      <c r="V6846" s="147" t="s">
        <v>3958</v>
      </c>
    </row>
    <row r="6847" spans="16:22" x14ac:dyDescent="0.25">
      <c r="P6847" s="147" t="s">
        <v>830</v>
      </c>
      <c r="Q6847" s="147">
        <v>204</v>
      </c>
      <c r="R6847" s="147"/>
      <c r="S6847" s="147" t="s">
        <v>2186</v>
      </c>
      <c r="T6847" s="147">
        <v>0</v>
      </c>
      <c r="U6847" s="147" t="s">
        <v>2187</v>
      </c>
      <c r="V6847" s="147" t="s">
        <v>3958</v>
      </c>
    </row>
    <row r="6848" spans="16:22" x14ac:dyDescent="0.25">
      <c r="P6848" s="147" t="s">
        <v>830</v>
      </c>
      <c r="Q6848" s="147">
        <v>204</v>
      </c>
      <c r="R6848" s="147"/>
      <c r="S6848" s="147" t="s">
        <v>2188</v>
      </c>
      <c r="T6848" s="147">
        <v>0</v>
      </c>
      <c r="U6848" s="147" t="s">
        <v>2189</v>
      </c>
      <c r="V6848" s="147" t="s">
        <v>3958</v>
      </c>
    </row>
    <row r="6849" spans="16:22" x14ac:dyDescent="0.25">
      <c r="P6849" s="147" t="s">
        <v>830</v>
      </c>
      <c r="Q6849" s="147">
        <v>204</v>
      </c>
      <c r="R6849" s="147"/>
      <c r="S6849" s="147" t="s">
        <v>3954</v>
      </c>
      <c r="T6849" s="147">
        <v>0</v>
      </c>
      <c r="U6849" s="147" t="s">
        <v>3955</v>
      </c>
      <c r="V6849" s="147" t="s">
        <v>3958</v>
      </c>
    </row>
    <row r="6850" spans="16:22" x14ac:dyDescent="0.25">
      <c r="P6850" s="147" t="s">
        <v>830</v>
      </c>
      <c r="Q6850" s="147">
        <v>204</v>
      </c>
      <c r="R6850" s="147"/>
      <c r="S6850" s="147" t="s">
        <v>3300</v>
      </c>
      <c r="T6850" s="147">
        <v>0</v>
      </c>
      <c r="U6850" s="147" t="s">
        <v>3301</v>
      </c>
      <c r="V6850" s="147" t="s">
        <v>3958</v>
      </c>
    </row>
    <row r="6851" spans="16:22" x14ac:dyDescent="0.25">
      <c r="P6851" s="147" t="s">
        <v>830</v>
      </c>
      <c r="Q6851" s="147">
        <v>204</v>
      </c>
      <c r="R6851" s="147"/>
      <c r="S6851" s="147" t="s">
        <v>2190</v>
      </c>
      <c r="T6851" s="147">
        <v>0</v>
      </c>
      <c r="U6851" s="147" t="s">
        <v>2191</v>
      </c>
      <c r="V6851" s="147" t="s">
        <v>3958</v>
      </c>
    </row>
    <row r="6852" spans="16:22" x14ac:dyDescent="0.25">
      <c r="P6852" s="147" t="s">
        <v>830</v>
      </c>
      <c r="Q6852" s="147">
        <v>204</v>
      </c>
      <c r="R6852" s="147"/>
      <c r="S6852" s="147" t="s">
        <v>3618</v>
      </c>
      <c r="T6852" s="147">
        <v>0</v>
      </c>
      <c r="U6852" s="147" t="s">
        <v>3619</v>
      </c>
      <c r="V6852" s="147" t="s">
        <v>3958</v>
      </c>
    </row>
    <row r="6853" spans="16:22" x14ac:dyDescent="0.25">
      <c r="P6853" s="147" t="s">
        <v>830</v>
      </c>
      <c r="Q6853" s="147">
        <v>204</v>
      </c>
      <c r="R6853" s="147"/>
      <c r="S6853" s="147" t="s">
        <v>2194</v>
      </c>
      <c r="T6853" s="147">
        <v>0</v>
      </c>
      <c r="U6853" s="147" t="s">
        <v>2195</v>
      </c>
      <c r="V6853" s="147" t="s">
        <v>3958</v>
      </c>
    </row>
    <row r="6854" spans="16:22" x14ac:dyDescent="0.25">
      <c r="P6854" s="147" t="s">
        <v>830</v>
      </c>
      <c r="Q6854" s="147">
        <v>204</v>
      </c>
      <c r="R6854" s="147"/>
      <c r="S6854" s="147" t="s">
        <v>3997</v>
      </c>
      <c r="T6854" s="147">
        <v>0</v>
      </c>
      <c r="U6854" s="147" t="s">
        <v>3998</v>
      </c>
      <c r="V6854" s="147" t="s">
        <v>3958</v>
      </c>
    </row>
    <row r="6855" spans="16:22" x14ac:dyDescent="0.25">
      <c r="P6855" s="147" t="s">
        <v>830</v>
      </c>
      <c r="Q6855" s="147">
        <v>204</v>
      </c>
      <c r="R6855" s="147"/>
      <c r="S6855" s="147" t="s">
        <v>2196</v>
      </c>
      <c r="T6855" s="147">
        <v>0</v>
      </c>
      <c r="U6855" s="147" t="s">
        <v>2197</v>
      </c>
      <c r="V6855" s="147" t="s">
        <v>3958</v>
      </c>
    </row>
    <row r="6856" spans="16:22" x14ac:dyDescent="0.25">
      <c r="P6856" s="147" t="s">
        <v>830</v>
      </c>
      <c r="Q6856" s="147">
        <v>204</v>
      </c>
      <c r="R6856" s="147"/>
      <c r="S6856" s="147" t="s">
        <v>2198</v>
      </c>
      <c r="T6856" s="147">
        <v>0</v>
      </c>
      <c r="U6856" s="147" t="s">
        <v>2199</v>
      </c>
      <c r="V6856" s="147" t="s">
        <v>3958</v>
      </c>
    </row>
    <row r="6857" spans="16:22" x14ac:dyDescent="0.25">
      <c r="P6857" s="147" t="s">
        <v>830</v>
      </c>
      <c r="Q6857" s="147">
        <v>204</v>
      </c>
      <c r="R6857" s="147"/>
      <c r="S6857" s="147" t="s">
        <v>2796</v>
      </c>
      <c r="T6857" s="147">
        <v>0</v>
      </c>
      <c r="U6857" s="147" t="s">
        <v>2797</v>
      </c>
      <c r="V6857" s="147" t="s">
        <v>3958</v>
      </c>
    </row>
    <row r="6858" spans="16:22" x14ac:dyDescent="0.25">
      <c r="P6858" s="147" t="s">
        <v>830</v>
      </c>
      <c r="Q6858" s="147">
        <v>204</v>
      </c>
      <c r="R6858" s="147"/>
      <c r="S6858" s="147" t="s">
        <v>2200</v>
      </c>
      <c r="T6858" s="147">
        <v>0</v>
      </c>
      <c r="U6858" s="147" t="s">
        <v>2201</v>
      </c>
      <c r="V6858" s="147" t="s">
        <v>3958</v>
      </c>
    </row>
    <row r="6859" spans="16:22" x14ac:dyDescent="0.25">
      <c r="P6859" s="147" t="s">
        <v>830</v>
      </c>
      <c r="Q6859" s="147">
        <v>204</v>
      </c>
      <c r="R6859" s="147"/>
      <c r="S6859" s="147" t="s">
        <v>3033</v>
      </c>
      <c r="T6859" s="147">
        <v>0</v>
      </c>
      <c r="U6859" s="147" t="s">
        <v>3034</v>
      </c>
      <c r="V6859" s="147" t="s">
        <v>3958</v>
      </c>
    </row>
    <row r="6860" spans="16:22" x14ac:dyDescent="0.25">
      <c r="P6860" s="147" t="s">
        <v>830</v>
      </c>
      <c r="Q6860" s="147">
        <v>204</v>
      </c>
      <c r="R6860" s="147"/>
      <c r="S6860" s="147" t="s">
        <v>2202</v>
      </c>
      <c r="T6860" s="147">
        <v>0</v>
      </c>
      <c r="U6860" s="147" t="s">
        <v>2203</v>
      </c>
      <c r="V6860" s="147" t="s">
        <v>3958</v>
      </c>
    </row>
    <row r="6861" spans="16:22" x14ac:dyDescent="0.25">
      <c r="P6861" s="147" t="s">
        <v>830</v>
      </c>
      <c r="Q6861" s="147">
        <v>204</v>
      </c>
      <c r="R6861" s="147"/>
      <c r="S6861" s="147" t="s">
        <v>2204</v>
      </c>
      <c r="T6861" s="147">
        <v>0</v>
      </c>
      <c r="U6861" s="147" t="s">
        <v>2205</v>
      </c>
      <c r="V6861" s="147" t="s">
        <v>3958</v>
      </c>
    </row>
    <row r="6862" spans="16:22" x14ac:dyDescent="0.25">
      <c r="P6862" s="147" t="s">
        <v>830</v>
      </c>
      <c r="Q6862" s="147">
        <v>204</v>
      </c>
      <c r="R6862" s="147"/>
      <c r="S6862" s="147" t="s">
        <v>2529</v>
      </c>
      <c r="T6862" s="147">
        <v>0</v>
      </c>
      <c r="U6862" s="147" t="s">
        <v>2530</v>
      </c>
      <c r="V6862" s="147" t="s">
        <v>3958</v>
      </c>
    </row>
    <row r="6863" spans="16:22" x14ac:dyDescent="0.25">
      <c r="P6863" s="147" t="s">
        <v>830</v>
      </c>
      <c r="Q6863" s="147">
        <v>204</v>
      </c>
      <c r="R6863" s="147"/>
      <c r="S6863" s="147" t="s">
        <v>2206</v>
      </c>
      <c r="T6863" s="147">
        <v>0</v>
      </c>
      <c r="U6863" s="147" t="s">
        <v>2207</v>
      </c>
      <c r="V6863" s="147" t="s">
        <v>3958</v>
      </c>
    </row>
    <row r="6864" spans="16:22" x14ac:dyDescent="0.25">
      <c r="P6864" s="147" t="s">
        <v>830</v>
      </c>
      <c r="Q6864" s="147">
        <v>204</v>
      </c>
      <c r="R6864" s="147"/>
      <c r="S6864" s="147" t="s">
        <v>2798</v>
      </c>
      <c r="T6864" s="147">
        <v>0</v>
      </c>
      <c r="U6864" s="147" t="s">
        <v>2799</v>
      </c>
      <c r="V6864" s="147" t="s">
        <v>3958</v>
      </c>
    </row>
    <row r="6865" spans="16:22" x14ac:dyDescent="0.25">
      <c r="P6865" s="147" t="s">
        <v>830</v>
      </c>
      <c r="Q6865" s="147">
        <v>204</v>
      </c>
      <c r="R6865" s="147"/>
      <c r="S6865" s="147" t="s">
        <v>3855</v>
      </c>
      <c r="T6865" s="147">
        <v>0</v>
      </c>
      <c r="U6865" s="147" t="s">
        <v>3856</v>
      </c>
      <c r="V6865" s="147" t="s">
        <v>3958</v>
      </c>
    </row>
    <row r="6866" spans="16:22" x14ac:dyDescent="0.25">
      <c r="P6866" s="147" t="s">
        <v>830</v>
      </c>
      <c r="Q6866" s="147">
        <v>204</v>
      </c>
      <c r="R6866" s="147"/>
      <c r="S6866" s="147" t="s">
        <v>3620</v>
      </c>
      <c r="T6866" s="147">
        <v>0</v>
      </c>
      <c r="U6866" s="147" t="s">
        <v>3621</v>
      </c>
      <c r="V6866" s="147" t="s">
        <v>3958</v>
      </c>
    </row>
    <row r="6867" spans="16:22" x14ac:dyDescent="0.25">
      <c r="P6867" s="147" t="s">
        <v>830</v>
      </c>
      <c r="Q6867" s="147">
        <v>204</v>
      </c>
      <c r="R6867" s="147"/>
      <c r="S6867" s="147" t="s">
        <v>2208</v>
      </c>
      <c r="T6867" s="147">
        <v>0</v>
      </c>
      <c r="U6867" s="147" t="s">
        <v>2209</v>
      </c>
      <c r="V6867" s="147" t="s">
        <v>3958</v>
      </c>
    </row>
    <row r="6868" spans="16:22" x14ac:dyDescent="0.25">
      <c r="P6868" s="147" t="s">
        <v>830</v>
      </c>
      <c r="Q6868" s="147">
        <v>204</v>
      </c>
      <c r="R6868" s="147"/>
      <c r="S6868" s="147" t="s">
        <v>3622</v>
      </c>
      <c r="T6868" s="147">
        <v>0</v>
      </c>
      <c r="U6868" s="147" t="s">
        <v>3623</v>
      </c>
      <c r="V6868" s="147" t="s">
        <v>3958</v>
      </c>
    </row>
    <row r="6869" spans="16:22" x14ac:dyDescent="0.25">
      <c r="P6869" s="147" t="s">
        <v>830</v>
      </c>
      <c r="Q6869" s="147">
        <v>204</v>
      </c>
      <c r="R6869" s="147"/>
      <c r="S6869" s="147" t="s">
        <v>3624</v>
      </c>
      <c r="T6869" s="147">
        <v>0</v>
      </c>
      <c r="U6869" s="147" t="s">
        <v>3625</v>
      </c>
      <c r="V6869" s="147" t="s">
        <v>3958</v>
      </c>
    </row>
    <row r="6870" spans="16:22" x14ac:dyDescent="0.25">
      <c r="P6870" s="147" t="s">
        <v>830</v>
      </c>
      <c r="Q6870" s="147">
        <v>204</v>
      </c>
      <c r="R6870" s="147"/>
      <c r="S6870" s="147" t="s">
        <v>3626</v>
      </c>
      <c r="T6870" s="147">
        <v>0</v>
      </c>
      <c r="U6870" s="147" t="s">
        <v>3627</v>
      </c>
      <c r="V6870" s="147" t="s">
        <v>3958</v>
      </c>
    </row>
    <row r="6871" spans="16:22" x14ac:dyDescent="0.25">
      <c r="P6871" s="147" t="s">
        <v>830</v>
      </c>
      <c r="Q6871" s="147">
        <v>204</v>
      </c>
      <c r="R6871" s="147"/>
      <c r="S6871" s="147" t="s">
        <v>2218</v>
      </c>
      <c r="T6871" s="147">
        <v>0</v>
      </c>
      <c r="U6871" s="147" t="s">
        <v>2219</v>
      </c>
      <c r="V6871" s="147" t="s">
        <v>3958</v>
      </c>
    </row>
    <row r="6872" spans="16:22" x14ac:dyDescent="0.25">
      <c r="P6872" s="147" t="s">
        <v>830</v>
      </c>
      <c r="Q6872" s="147">
        <v>204</v>
      </c>
      <c r="R6872" s="147"/>
      <c r="S6872" s="147" t="s">
        <v>2222</v>
      </c>
      <c r="T6872" s="147">
        <v>0</v>
      </c>
      <c r="U6872" s="147" t="s">
        <v>2223</v>
      </c>
      <c r="V6872" s="147" t="s">
        <v>3958</v>
      </c>
    </row>
    <row r="6873" spans="16:22" x14ac:dyDescent="0.25">
      <c r="P6873" s="147" t="s">
        <v>830</v>
      </c>
      <c r="Q6873" s="147">
        <v>204</v>
      </c>
      <c r="R6873" s="147"/>
      <c r="S6873" s="147" t="s">
        <v>2224</v>
      </c>
      <c r="T6873" s="147">
        <v>0</v>
      </c>
      <c r="U6873" s="147" t="s">
        <v>2225</v>
      </c>
      <c r="V6873" s="147" t="s">
        <v>3958</v>
      </c>
    </row>
    <row r="6874" spans="16:22" x14ac:dyDescent="0.25">
      <c r="P6874" s="147" t="s">
        <v>830</v>
      </c>
      <c r="Q6874" s="147">
        <v>204</v>
      </c>
      <c r="R6874" s="147"/>
      <c r="S6874" s="147" t="s">
        <v>3857</v>
      </c>
      <c r="T6874" s="147">
        <v>0</v>
      </c>
      <c r="U6874" s="147" t="s">
        <v>3858</v>
      </c>
      <c r="V6874" s="147" t="s">
        <v>3958</v>
      </c>
    </row>
    <row r="6875" spans="16:22" x14ac:dyDescent="0.25">
      <c r="P6875" s="147" t="s">
        <v>830</v>
      </c>
      <c r="Q6875" s="147">
        <v>204</v>
      </c>
      <c r="R6875" s="147"/>
      <c r="S6875" s="147" t="s">
        <v>3859</v>
      </c>
      <c r="T6875" s="147">
        <v>0</v>
      </c>
      <c r="U6875" s="147" t="s">
        <v>3860</v>
      </c>
      <c r="V6875" s="147" t="s">
        <v>3958</v>
      </c>
    </row>
    <row r="6876" spans="16:22" x14ac:dyDescent="0.25">
      <c r="P6876" s="147" t="s">
        <v>830</v>
      </c>
      <c r="Q6876" s="147">
        <v>204</v>
      </c>
      <c r="R6876" s="147"/>
      <c r="S6876" s="147" t="s">
        <v>3861</v>
      </c>
      <c r="T6876" s="147">
        <v>0</v>
      </c>
      <c r="U6876" s="147" t="s">
        <v>3862</v>
      </c>
      <c r="V6876" s="147" t="s">
        <v>3958</v>
      </c>
    </row>
    <row r="6877" spans="16:22" x14ac:dyDescent="0.25">
      <c r="P6877" s="147" t="s">
        <v>830</v>
      </c>
      <c r="Q6877" s="147">
        <v>204</v>
      </c>
      <c r="R6877" s="147"/>
      <c r="S6877" s="147" t="s">
        <v>3628</v>
      </c>
      <c r="T6877" s="147">
        <v>0</v>
      </c>
      <c r="U6877" s="147" t="s">
        <v>3629</v>
      </c>
      <c r="V6877" s="147" t="s">
        <v>3958</v>
      </c>
    </row>
    <row r="6878" spans="16:22" x14ac:dyDescent="0.25">
      <c r="P6878" s="147" t="s">
        <v>830</v>
      </c>
      <c r="Q6878" s="147">
        <v>204</v>
      </c>
      <c r="R6878" s="147"/>
      <c r="S6878" s="147" t="s">
        <v>3863</v>
      </c>
      <c r="T6878" s="147">
        <v>0</v>
      </c>
      <c r="U6878" s="147" t="s">
        <v>3864</v>
      </c>
      <c r="V6878" s="147" t="s">
        <v>3958</v>
      </c>
    </row>
    <row r="6879" spans="16:22" x14ac:dyDescent="0.25">
      <c r="P6879" s="147" t="s">
        <v>830</v>
      </c>
      <c r="Q6879" s="147">
        <v>204</v>
      </c>
      <c r="R6879" s="147"/>
      <c r="S6879" s="147" t="s">
        <v>2228</v>
      </c>
      <c r="T6879" s="147">
        <v>0</v>
      </c>
      <c r="U6879" s="147" t="s">
        <v>2229</v>
      </c>
      <c r="V6879" s="147" t="s">
        <v>3958</v>
      </c>
    </row>
    <row r="6880" spans="16:22" x14ac:dyDescent="0.25">
      <c r="P6880" s="147" t="s">
        <v>830</v>
      </c>
      <c r="Q6880" s="147">
        <v>204</v>
      </c>
      <c r="R6880" s="147"/>
      <c r="S6880" s="147" t="s">
        <v>3871</v>
      </c>
      <c r="T6880" s="147">
        <v>0</v>
      </c>
      <c r="U6880" s="147" t="s">
        <v>3872</v>
      </c>
      <c r="V6880" s="147" t="s">
        <v>3958</v>
      </c>
    </row>
    <row r="6881" spans="16:22" x14ac:dyDescent="0.25">
      <c r="P6881" s="147" t="s">
        <v>830</v>
      </c>
      <c r="Q6881" s="147">
        <v>204</v>
      </c>
      <c r="R6881" s="147"/>
      <c r="S6881" s="147" t="s">
        <v>3630</v>
      </c>
      <c r="T6881" s="147">
        <v>0</v>
      </c>
      <c r="U6881" s="147" t="s">
        <v>3631</v>
      </c>
      <c r="V6881" s="147" t="s">
        <v>3958</v>
      </c>
    </row>
    <row r="6882" spans="16:22" x14ac:dyDescent="0.25">
      <c r="P6882" s="147" t="s">
        <v>830</v>
      </c>
      <c r="Q6882" s="147">
        <v>204</v>
      </c>
      <c r="R6882" s="147"/>
      <c r="S6882" s="147" t="s">
        <v>3632</v>
      </c>
      <c r="T6882" s="147">
        <v>0</v>
      </c>
      <c r="U6882" s="147" t="s">
        <v>3633</v>
      </c>
      <c r="V6882" s="147" t="s">
        <v>3958</v>
      </c>
    </row>
    <row r="6883" spans="16:22" x14ac:dyDescent="0.25">
      <c r="P6883" s="147" t="s">
        <v>830</v>
      </c>
      <c r="Q6883" s="147">
        <v>204</v>
      </c>
      <c r="R6883" s="147"/>
      <c r="S6883" s="147" t="s">
        <v>3634</v>
      </c>
      <c r="T6883" s="147">
        <v>0</v>
      </c>
      <c r="U6883" s="147" t="s">
        <v>3635</v>
      </c>
      <c r="V6883" s="147" t="s">
        <v>3958</v>
      </c>
    </row>
    <row r="6884" spans="16:22" x14ac:dyDescent="0.25">
      <c r="P6884" s="147" t="s">
        <v>830</v>
      </c>
      <c r="Q6884" s="147">
        <v>204</v>
      </c>
      <c r="R6884" s="147"/>
      <c r="S6884" s="147" t="s">
        <v>3636</v>
      </c>
      <c r="T6884" s="147">
        <v>0</v>
      </c>
      <c r="U6884" s="147" t="s">
        <v>3637</v>
      </c>
      <c r="V6884" s="147" t="s">
        <v>3958</v>
      </c>
    </row>
    <row r="6885" spans="16:22" x14ac:dyDescent="0.25">
      <c r="P6885" s="147" t="s">
        <v>830</v>
      </c>
      <c r="Q6885" s="147">
        <v>204</v>
      </c>
      <c r="R6885" s="147"/>
      <c r="S6885" s="147" t="s">
        <v>3638</v>
      </c>
      <c r="T6885" s="147">
        <v>0</v>
      </c>
      <c r="U6885" s="147" t="s">
        <v>3639</v>
      </c>
      <c r="V6885" s="147" t="s">
        <v>3958</v>
      </c>
    </row>
    <row r="6886" spans="16:22" x14ac:dyDescent="0.25">
      <c r="P6886" s="147" t="s">
        <v>830</v>
      </c>
      <c r="Q6886" s="147">
        <v>204</v>
      </c>
      <c r="R6886" s="147"/>
      <c r="S6886" s="147" t="s">
        <v>3640</v>
      </c>
      <c r="T6886" s="147">
        <v>0</v>
      </c>
      <c r="U6886" s="147" t="s">
        <v>3641</v>
      </c>
      <c r="V6886" s="147" t="s">
        <v>3958</v>
      </c>
    </row>
    <row r="6887" spans="16:22" x14ac:dyDescent="0.25">
      <c r="P6887" s="147" t="s">
        <v>830</v>
      </c>
      <c r="Q6887" s="147">
        <v>204</v>
      </c>
      <c r="R6887" s="147"/>
      <c r="S6887" s="147" t="s">
        <v>3956</v>
      </c>
      <c r="T6887" s="147">
        <v>0</v>
      </c>
      <c r="U6887" s="147" t="s">
        <v>3957</v>
      </c>
      <c r="V6887" s="147" t="s">
        <v>3958</v>
      </c>
    </row>
    <row r="6888" spans="16:22" x14ac:dyDescent="0.25">
      <c r="P6888" s="147" t="s">
        <v>830</v>
      </c>
      <c r="Q6888" s="147">
        <v>204</v>
      </c>
      <c r="R6888" s="147"/>
      <c r="S6888" s="147" t="s">
        <v>3037</v>
      </c>
      <c r="T6888" s="147">
        <v>0</v>
      </c>
      <c r="U6888" s="147" t="s">
        <v>3038</v>
      </c>
      <c r="V6888" s="147" t="s">
        <v>3958</v>
      </c>
    </row>
    <row r="6889" spans="16:22" x14ac:dyDescent="0.25">
      <c r="P6889" s="147" t="s">
        <v>830</v>
      </c>
      <c r="Q6889" s="147">
        <v>204</v>
      </c>
      <c r="R6889" s="147"/>
      <c r="S6889" s="147" t="s">
        <v>2800</v>
      </c>
      <c r="T6889" s="147">
        <v>0</v>
      </c>
      <c r="U6889" s="147" t="s">
        <v>2801</v>
      </c>
      <c r="V6889" s="147" t="s">
        <v>3958</v>
      </c>
    </row>
    <row r="6890" spans="16:22" x14ac:dyDescent="0.25">
      <c r="P6890" s="147" t="s">
        <v>830</v>
      </c>
      <c r="Q6890" s="147">
        <v>204</v>
      </c>
      <c r="R6890" s="147"/>
      <c r="S6890" s="147" t="s">
        <v>2234</v>
      </c>
      <c r="T6890" s="147">
        <v>0</v>
      </c>
      <c r="U6890" s="147" t="s">
        <v>2235</v>
      </c>
      <c r="V6890" s="147" t="s">
        <v>3958</v>
      </c>
    </row>
    <row r="6891" spans="16:22" x14ac:dyDescent="0.25">
      <c r="P6891" s="147" t="s">
        <v>830</v>
      </c>
      <c r="Q6891" s="147">
        <v>204</v>
      </c>
      <c r="R6891" s="147"/>
      <c r="S6891" s="147" t="s">
        <v>2535</v>
      </c>
      <c r="T6891" s="147">
        <v>0</v>
      </c>
      <c r="U6891" s="147" t="s">
        <v>2536</v>
      </c>
      <c r="V6891" s="147" t="s">
        <v>3958</v>
      </c>
    </row>
    <row r="6892" spans="16:22" x14ac:dyDescent="0.25">
      <c r="P6892" s="147" t="s">
        <v>830</v>
      </c>
      <c r="Q6892" s="147">
        <v>204</v>
      </c>
      <c r="R6892" s="147"/>
      <c r="S6892" s="147" t="s">
        <v>2238</v>
      </c>
      <c r="T6892" s="147">
        <v>0</v>
      </c>
      <c r="U6892" s="147" t="s">
        <v>2239</v>
      </c>
      <c r="V6892" s="147" t="s">
        <v>3958</v>
      </c>
    </row>
    <row r="6893" spans="16:22" x14ac:dyDescent="0.25">
      <c r="P6893" s="147" t="s">
        <v>830</v>
      </c>
      <c r="Q6893" s="147">
        <v>204</v>
      </c>
      <c r="R6893" s="147"/>
      <c r="S6893" s="147" t="s">
        <v>2240</v>
      </c>
      <c r="T6893" s="147">
        <v>0</v>
      </c>
      <c r="U6893" s="147" t="s">
        <v>2241</v>
      </c>
      <c r="V6893" s="147" t="s">
        <v>3958</v>
      </c>
    </row>
    <row r="6894" spans="16:22" x14ac:dyDescent="0.25">
      <c r="P6894" s="147" t="s">
        <v>830</v>
      </c>
      <c r="Q6894" s="147">
        <v>204</v>
      </c>
      <c r="R6894" s="147"/>
      <c r="S6894" s="147" t="s">
        <v>2244</v>
      </c>
      <c r="T6894" s="147">
        <v>0</v>
      </c>
      <c r="U6894" s="147" t="s">
        <v>2245</v>
      </c>
      <c r="V6894" s="147" t="s">
        <v>3958</v>
      </c>
    </row>
    <row r="6895" spans="16:22" x14ac:dyDescent="0.25">
      <c r="P6895" s="147" t="s">
        <v>830</v>
      </c>
      <c r="Q6895" s="147">
        <v>204</v>
      </c>
      <c r="R6895" s="147"/>
      <c r="S6895" s="147" t="s">
        <v>2246</v>
      </c>
      <c r="T6895" s="147">
        <v>0</v>
      </c>
      <c r="U6895" s="147" t="s">
        <v>2247</v>
      </c>
      <c r="V6895" s="147" t="s">
        <v>3958</v>
      </c>
    </row>
    <row r="6896" spans="16:22" x14ac:dyDescent="0.25">
      <c r="P6896" s="147" t="s">
        <v>830</v>
      </c>
      <c r="Q6896" s="147">
        <v>204</v>
      </c>
      <c r="R6896" s="147"/>
      <c r="S6896" s="147" t="s">
        <v>2254</v>
      </c>
      <c r="T6896" s="147">
        <v>0</v>
      </c>
      <c r="U6896" s="147" t="s">
        <v>2255</v>
      </c>
      <c r="V6896" s="147" t="s">
        <v>3958</v>
      </c>
    </row>
    <row r="6897" spans="16:22" x14ac:dyDescent="0.25">
      <c r="P6897" s="147" t="s">
        <v>830</v>
      </c>
      <c r="Q6897" s="147">
        <v>204</v>
      </c>
      <c r="R6897" s="147"/>
      <c r="S6897" s="147" t="s">
        <v>3308</v>
      </c>
      <c r="T6897" s="147">
        <v>0</v>
      </c>
      <c r="U6897" s="147" t="s">
        <v>3309</v>
      </c>
      <c r="V6897" s="147" t="s">
        <v>3958</v>
      </c>
    </row>
    <row r="6898" spans="16:22" x14ac:dyDescent="0.25">
      <c r="P6898" s="147" t="s">
        <v>830</v>
      </c>
      <c r="Q6898" s="147">
        <v>204</v>
      </c>
      <c r="R6898" s="147"/>
      <c r="S6898" s="147" t="s">
        <v>2256</v>
      </c>
      <c r="T6898" s="147">
        <v>0</v>
      </c>
      <c r="U6898" s="147" t="s">
        <v>2257</v>
      </c>
      <c r="V6898" s="147" t="s">
        <v>3958</v>
      </c>
    </row>
    <row r="6899" spans="16:22" x14ac:dyDescent="0.25">
      <c r="P6899" s="147" t="s">
        <v>830</v>
      </c>
      <c r="Q6899" s="147">
        <v>204</v>
      </c>
      <c r="R6899" s="147"/>
      <c r="S6899" s="147" t="s">
        <v>3041</v>
      </c>
      <c r="T6899" s="147">
        <v>0</v>
      </c>
      <c r="U6899" s="147" t="s">
        <v>3042</v>
      </c>
      <c r="V6899" s="147" t="s">
        <v>3958</v>
      </c>
    </row>
    <row r="6900" spans="16:22" x14ac:dyDescent="0.25">
      <c r="P6900" s="147" t="s">
        <v>830</v>
      </c>
      <c r="Q6900" s="147">
        <v>204</v>
      </c>
      <c r="R6900" s="147"/>
      <c r="S6900" s="147" t="s">
        <v>2543</v>
      </c>
      <c r="T6900" s="147">
        <v>0</v>
      </c>
      <c r="U6900" s="147" t="s">
        <v>2544</v>
      </c>
      <c r="V6900" s="147" t="s">
        <v>3958</v>
      </c>
    </row>
    <row r="6901" spans="16:22" x14ac:dyDescent="0.25">
      <c r="P6901" s="147" t="s">
        <v>830</v>
      </c>
      <c r="Q6901" s="147">
        <v>204</v>
      </c>
      <c r="R6901" s="147"/>
      <c r="S6901" s="147" t="s">
        <v>3043</v>
      </c>
      <c r="T6901" s="147">
        <v>0</v>
      </c>
      <c r="U6901" s="147" t="s">
        <v>3044</v>
      </c>
      <c r="V6901" s="147" t="s">
        <v>3958</v>
      </c>
    </row>
    <row r="6902" spans="16:22" x14ac:dyDescent="0.25">
      <c r="P6902" s="147" t="s">
        <v>830</v>
      </c>
      <c r="Q6902" s="147">
        <v>204</v>
      </c>
      <c r="R6902" s="147"/>
      <c r="S6902" s="147" t="s">
        <v>3875</v>
      </c>
      <c r="T6902" s="147">
        <v>0</v>
      </c>
      <c r="U6902" s="147" t="s">
        <v>3876</v>
      </c>
      <c r="V6902" s="147" t="s">
        <v>3958</v>
      </c>
    </row>
    <row r="6903" spans="16:22" x14ac:dyDescent="0.25">
      <c r="P6903" s="147" t="s">
        <v>830</v>
      </c>
      <c r="Q6903" s="147">
        <v>204</v>
      </c>
      <c r="R6903" s="147"/>
      <c r="S6903" s="147" t="s">
        <v>2260</v>
      </c>
      <c r="T6903" s="147">
        <v>0</v>
      </c>
      <c r="U6903" s="147" t="s">
        <v>2261</v>
      </c>
      <c r="V6903" s="147" t="s">
        <v>3958</v>
      </c>
    </row>
    <row r="6904" spans="16:22" x14ac:dyDescent="0.25">
      <c r="P6904" s="147" t="s">
        <v>830</v>
      </c>
      <c r="Q6904" s="147">
        <v>204</v>
      </c>
      <c r="R6904" s="147"/>
      <c r="S6904" s="147" t="s">
        <v>2266</v>
      </c>
      <c r="T6904" s="147">
        <v>0</v>
      </c>
      <c r="U6904" s="147" t="s">
        <v>2267</v>
      </c>
      <c r="V6904" s="147" t="s">
        <v>3958</v>
      </c>
    </row>
    <row r="6905" spans="16:22" x14ac:dyDescent="0.25">
      <c r="P6905" s="147" t="s">
        <v>830</v>
      </c>
      <c r="Q6905" s="147">
        <v>204</v>
      </c>
      <c r="R6905" s="147"/>
      <c r="S6905" s="147" t="s">
        <v>3879</v>
      </c>
      <c r="T6905" s="147">
        <v>0</v>
      </c>
      <c r="U6905" s="147" t="s">
        <v>3880</v>
      </c>
      <c r="V6905" s="147" t="s">
        <v>3958</v>
      </c>
    </row>
    <row r="6906" spans="16:22" x14ac:dyDescent="0.25">
      <c r="P6906" s="147" t="s">
        <v>830</v>
      </c>
      <c r="Q6906" s="147">
        <v>204</v>
      </c>
      <c r="R6906" s="147"/>
      <c r="S6906" s="147" t="s">
        <v>2551</v>
      </c>
      <c r="T6906" s="147">
        <v>0</v>
      </c>
      <c r="U6906" s="147" t="s">
        <v>2552</v>
      </c>
      <c r="V6906" s="147" t="s">
        <v>3958</v>
      </c>
    </row>
    <row r="6907" spans="16:22" x14ac:dyDescent="0.25">
      <c r="P6907" s="147" t="s">
        <v>830</v>
      </c>
      <c r="Q6907" s="147">
        <v>204</v>
      </c>
      <c r="R6907" s="147"/>
      <c r="S6907" s="147" t="s">
        <v>3642</v>
      </c>
      <c r="T6907" s="147">
        <v>0</v>
      </c>
      <c r="U6907" s="147" t="s">
        <v>3643</v>
      </c>
      <c r="V6907" s="147" t="s">
        <v>3958</v>
      </c>
    </row>
    <row r="6908" spans="16:22" x14ac:dyDescent="0.25">
      <c r="P6908" s="147" t="s">
        <v>830</v>
      </c>
      <c r="Q6908" s="147">
        <v>204</v>
      </c>
      <c r="R6908" s="147"/>
      <c r="S6908" s="147" t="s">
        <v>2270</v>
      </c>
      <c r="T6908" s="147">
        <v>0</v>
      </c>
      <c r="U6908" s="147" t="s">
        <v>2271</v>
      </c>
      <c r="V6908" s="147" t="s">
        <v>3958</v>
      </c>
    </row>
    <row r="6909" spans="16:22" x14ac:dyDescent="0.25">
      <c r="P6909" s="147" t="s">
        <v>830</v>
      </c>
      <c r="Q6909" s="147">
        <v>204</v>
      </c>
      <c r="R6909" s="147"/>
      <c r="S6909" s="147" t="s">
        <v>3312</v>
      </c>
      <c r="T6909" s="147">
        <v>0</v>
      </c>
      <c r="U6909" s="147" t="s">
        <v>3313</v>
      </c>
      <c r="V6909" s="147" t="s">
        <v>3958</v>
      </c>
    </row>
    <row r="6910" spans="16:22" x14ac:dyDescent="0.25">
      <c r="P6910" s="147" t="s">
        <v>830</v>
      </c>
      <c r="Q6910" s="147">
        <v>204</v>
      </c>
      <c r="R6910" s="147"/>
      <c r="S6910" s="147" t="s">
        <v>2812</v>
      </c>
      <c r="T6910" s="147">
        <v>0</v>
      </c>
      <c r="U6910" s="147" t="s">
        <v>2813</v>
      </c>
      <c r="V6910" s="147" t="s">
        <v>3958</v>
      </c>
    </row>
    <row r="6911" spans="16:22" x14ac:dyDescent="0.25">
      <c r="P6911" s="147" t="s">
        <v>830</v>
      </c>
      <c r="Q6911" s="147">
        <v>204</v>
      </c>
      <c r="R6911" s="147"/>
      <c r="S6911" s="147" t="s">
        <v>2555</v>
      </c>
      <c r="T6911" s="147">
        <v>0</v>
      </c>
      <c r="U6911" s="147" t="s">
        <v>2556</v>
      </c>
      <c r="V6911" s="147" t="s">
        <v>3958</v>
      </c>
    </row>
    <row r="6912" spans="16:22" x14ac:dyDescent="0.25">
      <c r="P6912" s="147" t="s">
        <v>830</v>
      </c>
      <c r="Q6912" s="147">
        <v>204</v>
      </c>
      <c r="R6912" s="147"/>
      <c r="S6912" s="147" t="s">
        <v>2278</v>
      </c>
      <c r="T6912" s="147">
        <v>0</v>
      </c>
      <c r="U6912" s="147" t="s">
        <v>2279</v>
      </c>
      <c r="V6912" s="147" t="s">
        <v>3958</v>
      </c>
    </row>
    <row r="6913" spans="16:22" x14ac:dyDescent="0.25">
      <c r="P6913" s="147" t="s">
        <v>830</v>
      </c>
      <c r="Q6913" s="147">
        <v>204</v>
      </c>
      <c r="R6913" s="147"/>
      <c r="S6913" s="147" t="s">
        <v>2282</v>
      </c>
      <c r="T6913" s="147">
        <v>0</v>
      </c>
      <c r="U6913" s="147" t="s">
        <v>2283</v>
      </c>
      <c r="V6913" s="147" t="s">
        <v>3958</v>
      </c>
    </row>
    <row r="6914" spans="16:22" x14ac:dyDescent="0.25">
      <c r="P6914" s="147" t="s">
        <v>830</v>
      </c>
      <c r="Q6914" s="147">
        <v>204</v>
      </c>
      <c r="R6914" s="147"/>
      <c r="S6914" s="147" t="s">
        <v>2284</v>
      </c>
      <c r="T6914" s="147">
        <v>0</v>
      </c>
      <c r="U6914" s="147" t="s">
        <v>2285</v>
      </c>
      <c r="V6914" s="147" t="s">
        <v>3958</v>
      </c>
    </row>
    <row r="6915" spans="16:22" x14ac:dyDescent="0.25">
      <c r="P6915" s="147" t="s">
        <v>830</v>
      </c>
      <c r="Q6915" s="147">
        <v>204</v>
      </c>
      <c r="R6915" s="147"/>
      <c r="S6915" s="147" t="s">
        <v>2557</v>
      </c>
      <c r="T6915" s="147">
        <v>0</v>
      </c>
      <c r="U6915" s="147" t="s">
        <v>2558</v>
      </c>
      <c r="V6915" s="147" t="s">
        <v>3958</v>
      </c>
    </row>
    <row r="6916" spans="16:22" x14ac:dyDescent="0.25">
      <c r="P6916" s="147" t="s">
        <v>830</v>
      </c>
      <c r="Q6916" s="147">
        <v>204</v>
      </c>
      <c r="R6916" s="147"/>
      <c r="S6916" s="147" t="s">
        <v>2286</v>
      </c>
      <c r="T6916" s="147">
        <v>0</v>
      </c>
      <c r="U6916" s="147" t="s">
        <v>2287</v>
      </c>
      <c r="V6916" s="147" t="s">
        <v>3958</v>
      </c>
    </row>
    <row r="6917" spans="16:22" x14ac:dyDescent="0.25">
      <c r="P6917" s="147" t="s">
        <v>830</v>
      </c>
      <c r="Q6917" s="147">
        <v>204</v>
      </c>
      <c r="R6917" s="147"/>
      <c r="S6917" s="147" t="s">
        <v>3440</v>
      </c>
      <c r="T6917" s="147">
        <v>0</v>
      </c>
      <c r="U6917" s="147" t="s">
        <v>3441</v>
      </c>
      <c r="V6917" s="147" t="s">
        <v>3958</v>
      </c>
    </row>
    <row r="6918" spans="16:22" x14ac:dyDescent="0.25">
      <c r="P6918" s="147" t="s">
        <v>830</v>
      </c>
      <c r="Q6918" s="147">
        <v>204</v>
      </c>
      <c r="R6918" s="147"/>
      <c r="S6918" s="147" t="s">
        <v>3316</v>
      </c>
      <c r="T6918" s="147">
        <v>0</v>
      </c>
      <c r="U6918" s="147" t="s">
        <v>3317</v>
      </c>
      <c r="V6918" s="147" t="s">
        <v>3958</v>
      </c>
    </row>
    <row r="6919" spans="16:22" x14ac:dyDescent="0.25">
      <c r="P6919" s="147" t="s">
        <v>830</v>
      </c>
      <c r="Q6919" s="147">
        <v>204</v>
      </c>
      <c r="R6919" s="147"/>
      <c r="S6919" s="147" t="s">
        <v>3644</v>
      </c>
      <c r="T6919" s="147">
        <v>0</v>
      </c>
      <c r="U6919" s="147" t="s">
        <v>3645</v>
      </c>
      <c r="V6919" s="147" t="s">
        <v>3958</v>
      </c>
    </row>
    <row r="6920" spans="16:22" x14ac:dyDescent="0.25">
      <c r="P6920" s="147" t="s">
        <v>830</v>
      </c>
      <c r="Q6920" s="147">
        <v>204</v>
      </c>
      <c r="R6920" s="147"/>
      <c r="S6920" s="147" t="s">
        <v>3049</v>
      </c>
      <c r="T6920" s="147">
        <v>0</v>
      </c>
      <c r="U6920" s="147" t="s">
        <v>3050</v>
      </c>
      <c r="V6920" s="147" t="s">
        <v>3958</v>
      </c>
    </row>
    <row r="6921" spans="16:22" x14ac:dyDescent="0.25">
      <c r="P6921" s="147" t="s">
        <v>830</v>
      </c>
      <c r="Q6921" s="147">
        <v>204</v>
      </c>
      <c r="R6921" s="147"/>
      <c r="S6921" s="147" t="s">
        <v>2292</v>
      </c>
      <c r="T6921" s="147">
        <v>0</v>
      </c>
      <c r="U6921" s="147" t="s">
        <v>2293</v>
      </c>
      <c r="V6921" s="147" t="s">
        <v>3958</v>
      </c>
    </row>
    <row r="6922" spans="16:22" x14ac:dyDescent="0.25">
      <c r="P6922" s="147" t="s">
        <v>830</v>
      </c>
      <c r="Q6922" s="147">
        <v>204</v>
      </c>
      <c r="R6922" s="147"/>
      <c r="S6922" s="147" t="s">
        <v>2296</v>
      </c>
      <c r="T6922" s="147">
        <v>0</v>
      </c>
      <c r="U6922" s="147" t="s">
        <v>2297</v>
      </c>
      <c r="V6922" s="147" t="s">
        <v>3958</v>
      </c>
    </row>
    <row r="6923" spans="16:22" x14ac:dyDescent="0.25">
      <c r="P6923" s="147" t="s">
        <v>830</v>
      </c>
      <c r="Q6923" s="147">
        <v>204</v>
      </c>
      <c r="R6923" s="147"/>
      <c r="S6923" s="147" t="s">
        <v>3883</v>
      </c>
      <c r="T6923" s="147">
        <v>0</v>
      </c>
      <c r="U6923" s="147" t="s">
        <v>3884</v>
      </c>
      <c r="V6923" s="147" t="s">
        <v>3958</v>
      </c>
    </row>
    <row r="6924" spans="16:22" x14ac:dyDescent="0.25">
      <c r="P6924" s="147" t="s">
        <v>830</v>
      </c>
      <c r="Q6924" s="147">
        <v>206</v>
      </c>
      <c r="R6924" s="147"/>
      <c r="S6924" s="147" t="s">
        <v>3999</v>
      </c>
      <c r="T6924" s="147">
        <v>0</v>
      </c>
      <c r="U6924" s="147" t="s">
        <v>4000</v>
      </c>
      <c r="V6924" s="147" t="s">
        <v>4001</v>
      </c>
    </row>
    <row r="6925" spans="16:22" x14ac:dyDescent="0.25">
      <c r="P6925" s="147" t="s">
        <v>830</v>
      </c>
      <c r="Q6925" s="147">
        <v>206</v>
      </c>
      <c r="R6925" s="147"/>
      <c r="S6925" s="147" t="s">
        <v>4002</v>
      </c>
      <c r="T6925" s="147">
        <v>0</v>
      </c>
      <c r="U6925" s="147" t="s">
        <v>4003</v>
      </c>
      <c r="V6925" s="147" t="s">
        <v>4001</v>
      </c>
    </row>
    <row r="6926" spans="16:22" x14ac:dyDescent="0.25">
      <c r="P6926" s="147" t="s">
        <v>830</v>
      </c>
      <c r="Q6926" s="147">
        <v>207</v>
      </c>
      <c r="R6926" s="147"/>
      <c r="S6926" s="147" t="s">
        <v>4004</v>
      </c>
      <c r="T6926" s="147">
        <v>0</v>
      </c>
      <c r="U6926" s="147" t="s">
        <v>4005</v>
      </c>
      <c r="V6926" s="147" t="s">
        <v>4006</v>
      </c>
    </row>
    <row r="6927" spans="16:22" x14ac:dyDescent="0.25">
      <c r="P6927" s="147" t="s">
        <v>830</v>
      </c>
      <c r="Q6927" s="147">
        <v>207</v>
      </c>
      <c r="R6927" s="147"/>
      <c r="S6927" s="147" t="s">
        <v>4007</v>
      </c>
      <c r="T6927" s="147">
        <v>0</v>
      </c>
      <c r="U6927" s="147" t="s">
        <v>4008</v>
      </c>
      <c r="V6927" s="147" t="s">
        <v>4006</v>
      </c>
    </row>
    <row r="6928" spans="16:22" x14ac:dyDescent="0.25">
      <c r="P6928" s="147" t="s">
        <v>830</v>
      </c>
      <c r="Q6928" s="147">
        <v>207</v>
      </c>
      <c r="R6928" s="147"/>
      <c r="S6928" s="147" t="s">
        <v>4009</v>
      </c>
      <c r="T6928" s="147">
        <v>0</v>
      </c>
      <c r="U6928" s="147" t="s">
        <v>4010</v>
      </c>
      <c r="V6928" s="147" t="s">
        <v>4006</v>
      </c>
    </row>
    <row r="6929" spans="16:22" x14ac:dyDescent="0.25">
      <c r="P6929" s="147" t="s">
        <v>830</v>
      </c>
      <c r="Q6929" s="147">
        <v>207</v>
      </c>
      <c r="R6929" s="147"/>
      <c r="S6929" s="147" t="s">
        <v>4011</v>
      </c>
      <c r="T6929" s="147">
        <v>0</v>
      </c>
      <c r="U6929" s="147" t="s">
        <v>4012</v>
      </c>
      <c r="V6929" s="147" t="s">
        <v>4006</v>
      </c>
    </row>
    <row r="6930" spans="16:22" x14ac:dyDescent="0.25">
      <c r="P6930" s="147" t="s">
        <v>830</v>
      </c>
      <c r="Q6930" s="147">
        <v>207</v>
      </c>
      <c r="R6930" s="147"/>
      <c r="S6930" s="147" t="s">
        <v>4013</v>
      </c>
      <c r="T6930" s="147">
        <v>0</v>
      </c>
      <c r="U6930" s="147" t="s">
        <v>4014</v>
      </c>
      <c r="V6930" s="147" t="s">
        <v>4006</v>
      </c>
    </row>
    <row r="6931" spans="16:22" x14ac:dyDescent="0.25">
      <c r="P6931" s="147" t="s">
        <v>830</v>
      </c>
      <c r="Q6931" s="147">
        <v>205</v>
      </c>
      <c r="R6931" s="147"/>
      <c r="S6931" s="147" t="s">
        <v>4015</v>
      </c>
      <c r="T6931" s="147">
        <v>0</v>
      </c>
      <c r="U6931" s="147" t="s">
        <v>4016</v>
      </c>
      <c r="V6931" s="147" t="s">
        <v>4017</v>
      </c>
    </row>
    <row r="6932" spans="16:22" x14ac:dyDescent="0.25">
      <c r="P6932" s="147" t="s">
        <v>830</v>
      </c>
      <c r="Q6932" s="147">
        <v>205</v>
      </c>
      <c r="R6932" s="147"/>
      <c r="S6932" s="147" t="s">
        <v>4018</v>
      </c>
      <c r="T6932" s="147">
        <v>0</v>
      </c>
      <c r="U6932" s="147" t="s">
        <v>4019</v>
      </c>
      <c r="V6932" s="147" t="s">
        <v>4017</v>
      </c>
    </row>
    <row r="6933" spans="16:22" x14ac:dyDescent="0.25">
      <c r="P6933" s="147" t="s">
        <v>830</v>
      </c>
      <c r="Q6933" s="147">
        <v>206</v>
      </c>
      <c r="R6933" s="147"/>
      <c r="S6933" s="147" t="s">
        <v>4020</v>
      </c>
      <c r="T6933" s="147">
        <v>0</v>
      </c>
      <c r="U6933" s="147" t="s">
        <v>4021</v>
      </c>
      <c r="V6933" s="147" t="s">
        <v>4001</v>
      </c>
    </row>
    <row r="6934" spans="16:22" x14ac:dyDescent="0.25">
      <c r="P6934" s="147" t="s">
        <v>830</v>
      </c>
      <c r="Q6934" s="147">
        <v>205</v>
      </c>
      <c r="R6934" s="147"/>
      <c r="S6934" s="147" t="s">
        <v>4022</v>
      </c>
      <c r="T6934" s="147">
        <v>0</v>
      </c>
      <c r="U6934" s="147" t="s">
        <v>4023</v>
      </c>
      <c r="V6934" s="147" t="s">
        <v>4017</v>
      </c>
    </row>
    <row r="6935" spans="16:22" x14ac:dyDescent="0.25">
      <c r="P6935" s="147" t="s">
        <v>830</v>
      </c>
      <c r="Q6935" s="147">
        <v>205</v>
      </c>
      <c r="R6935" s="147"/>
      <c r="S6935" s="147" t="s">
        <v>4024</v>
      </c>
      <c r="T6935" s="147">
        <v>0</v>
      </c>
      <c r="U6935" s="147" t="s">
        <v>4025</v>
      </c>
      <c r="V6935" s="147" t="s">
        <v>4017</v>
      </c>
    </row>
    <row r="6936" spans="16:22" x14ac:dyDescent="0.25">
      <c r="P6936" s="147" t="s">
        <v>830</v>
      </c>
      <c r="Q6936" s="147">
        <v>205</v>
      </c>
      <c r="R6936" s="147"/>
      <c r="S6936" s="147" t="s">
        <v>4026</v>
      </c>
      <c r="T6936" s="147">
        <v>0</v>
      </c>
      <c r="U6936" s="147" t="s">
        <v>4027</v>
      </c>
      <c r="V6936" s="147" t="s">
        <v>4017</v>
      </c>
    </row>
    <row r="6937" spans="16:22" x14ac:dyDescent="0.25">
      <c r="P6937" s="147" t="s">
        <v>830</v>
      </c>
      <c r="Q6937" s="147">
        <v>205</v>
      </c>
      <c r="R6937" s="147"/>
      <c r="S6937" s="147" t="s">
        <v>4028</v>
      </c>
      <c r="T6937" s="147">
        <v>0</v>
      </c>
      <c r="U6937" s="147" t="s">
        <v>4029</v>
      </c>
      <c r="V6937" s="147" t="s">
        <v>4017</v>
      </c>
    </row>
    <row r="6938" spans="16:22" x14ac:dyDescent="0.25">
      <c r="P6938" s="147" t="s">
        <v>830</v>
      </c>
      <c r="Q6938" s="147">
        <v>205</v>
      </c>
      <c r="R6938" s="147"/>
      <c r="S6938" s="147" t="s">
        <v>4030</v>
      </c>
      <c r="T6938" s="147">
        <v>0</v>
      </c>
      <c r="U6938" s="147" t="s">
        <v>4031</v>
      </c>
      <c r="V6938" s="147" t="s">
        <v>4017</v>
      </c>
    </row>
    <row r="6939" spans="16:22" x14ac:dyDescent="0.25">
      <c r="P6939" s="147" t="s">
        <v>830</v>
      </c>
      <c r="Q6939" s="147">
        <v>205</v>
      </c>
      <c r="R6939" s="147"/>
      <c r="S6939" s="147" t="s">
        <v>4032</v>
      </c>
      <c r="T6939" s="147">
        <v>0</v>
      </c>
      <c r="U6939" s="147" t="s">
        <v>4033</v>
      </c>
      <c r="V6939" s="147" t="s">
        <v>4017</v>
      </c>
    </row>
    <row r="6940" spans="16:22" x14ac:dyDescent="0.25">
      <c r="P6940" s="147" t="s">
        <v>830</v>
      </c>
      <c r="Q6940" s="147">
        <v>205</v>
      </c>
      <c r="R6940" s="147"/>
      <c r="S6940" s="147" t="s">
        <v>4034</v>
      </c>
      <c r="T6940" s="147">
        <v>0</v>
      </c>
      <c r="U6940" s="147" t="s">
        <v>4035</v>
      </c>
      <c r="V6940" s="147" t="s">
        <v>4017</v>
      </c>
    </row>
    <row r="6941" spans="16:22" x14ac:dyDescent="0.25">
      <c r="P6941" s="147" t="s">
        <v>830</v>
      </c>
      <c r="Q6941" s="147">
        <v>205</v>
      </c>
      <c r="R6941" s="147"/>
      <c r="S6941" s="147" t="s">
        <v>4036</v>
      </c>
      <c r="T6941" s="147">
        <v>0</v>
      </c>
      <c r="U6941" s="147" t="s">
        <v>4037</v>
      </c>
      <c r="V6941" s="147" t="s">
        <v>4017</v>
      </c>
    </row>
    <row r="6942" spans="16:22" x14ac:dyDescent="0.25">
      <c r="P6942" s="147" t="s">
        <v>830</v>
      </c>
      <c r="Q6942" s="147">
        <v>207</v>
      </c>
      <c r="R6942" s="147"/>
      <c r="S6942" s="147" t="s">
        <v>4038</v>
      </c>
      <c r="T6942" s="147">
        <v>0</v>
      </c>
      <c r="U6942" s="147" t="s">
        <v>4039</v>
      </c>
      <c r="V6942" s="147" t="s">
        <v>4006</v>
      </c>
    </row>
    <row r="6943" spans="16:22" x14ac:dyDescent="0.25">
      <c r="P6943" s="147" t="s">
        <v>830</v>
      </c>
      <c r="Q6943" s="147">
        <v>205</v>
      </c>
      <c r="R6943" s="147"/>
      <c r="S6943" s="147" t="s">
        <v>4040</v>
      </c>
      <c r="T6943" s="147">
        <v>0</v>
      </c>
      <c r="U6943" s="147" t="s">
        <v>4041</v>
      </c>
      <c r="V6943" s="147" t="s">
        <v>4017</v>
      </c>
    </row>
    <row r="6944" spans="16:22" x14ac:dyDescent="0.25">
      <c r="P6944" s="147" t="s">
        <v>830</v>
      </c>
      <c r="Q6944" s="147">
        <v>207</v>
      </c>
      <c r="R6944" s="147"/>
      <c r="S6944" s="147" t="s">
        <v>4042</v>
      </c>
      <c r="T6944" s="147">
        <v>0</v>
      </c>
      <c r="U6944" s="147" t="s">
        <v>4043</v>
      </c>
      <c r="V6944" s="147" t="s">
        <v>4006</v>
      </c>
    </row>
    <row r="6945" spans="16:22" x14ac:dyDescent="0.25">
      <c r="P6945" s="147" t="s">
        <v>830</v>
      </c>
      <c r="Q6945" s="147">
        <v>205</v>
      </c>
      <c r="R6945" s="147"/>
      <c r="S6945" s="147" t="s">
        <v>4044</v>
      </c>
      <c r="T6945" s="147">
        <v>0</v>
      </c>
      <c r="U6945" s="147" t="s">
        <v>4045</v>
      </c>
      <c r="V6945" s="147" t="s">
        <v>4017</v>
      </c>
    </row>
    <row r="6946" spans="16:22" x14ac:dyDescent="0.25">
      <c r="P6946" s="147" t="s">
        <v>830</v>
      </c>
      <c r="Q6946" s="147">
        <v>205</v>
      </c>
      <c r="R6946" s="147"/>
      <c r="S6946" s="147" t="s">
        <v>4046</v>
      </c>
      <c r="T6946" s="147">
        <v>0</v>
      </c>
      <c r="U6946" s="147" t="s">
        <v>4047</v>
      </c>
      <c r="V6946" s="147" t="s">
        <v>4017</v>
      </c>
    </row>
    <row r="6947" spans="16:22" x14ac:dyDescent="0.25">
      <c r="P6947" s="147" t="s">
        <v>830</v>
      </c>
      <c r="Q6947" s="147">
        <v>207</v>
      </c>
      <c r="R6947" s="147"/>
      <c r="S6947" s="147" t="s">
        <v>4048</v>
      </c>
      <c r="T6947" s="147">
        <v>0</v>
      </c>
      <c r="U6947" s="147" t="s">
        <v>4049</v>
      </c>
      <c r="V6947" s="147" t="s">
        <v>4006</v>
      </c>
    </row>
    <row r="6948" spans="16:22" x14ac:dyDescent="0.25">
      <c r="P6948" s="147" t="s">
        <v>830</v>
      </c>
      <c r="Q6948" s="147">
        <v>207</v>
      </c>
      <c r="R6948" s="147"/>
      <c r="S6948" s="147" t="s">
        <v>4050</v>
      </c>
      <c r="T6948" s="147">
        <v>0</v>
      </c>
      <c r="U6948" s="147" t="s">
        <v>4051</v>
      </c>
      <c r="V6948" s="147" t="s">
        <v>4006</v>
      </c>
    </row>
    <row r="6949" spans="16:22" x14ac:dyDescent="0.25">
      <c r="P6949" s="147" t="s">
        <v>830</v>
      </c>
      <c r="Q6949" s="147">
        <v>207</v>
      </c>
      <c r="R6949" s="147"/>
      <c r="S6949" s="147" t="s">
        <v>4052</v>
      </c>
      <c r="T6949" s="147">
        <v>0</v>
      </c>
      <c r="U6949" s="147" t="s">
        <v>4053</v>
      </c>
      <c r="V6949" s="147" t="s">
        <v>4006</v>
      </c>
    </row>
    <row r="6950" spans="16:22" x14ac:dyDescent="0.25">
      <c r="P6950" s="147" t="s">
        <v>830</v>
      </c>
      <c r="Q6950" s="147">
        <v>207</v>
      </c>
      <c r="R6950" s="147"/>
      <c r="S6950" s="147" t="s">
        <v>4054</v>
      </c>
      <c r="T6950" s="147">
        <v>0</v>
      </c>
      <c r="U6950" s="147" t="s">
        <v>4055</v>
      </c>
      <c r="V6950" s="147" t="s">
        <v>4006</v>
      </c>
    </row>
    <row r="6951" spans="16:22" x14ac:dyDescent="0.25">
      <c r="P6951" s="147" t="s">
        <v>830</v>
      </c>
      <c r="Q6951" s="147">
        <v>207</v>
      </c>
      <c r="R6951" s="147"/>
      <c r="S6951" s="147" t="s">
        <v>4056</v>
      </c>
      <c r="T6951" s="147">
        <v>0</v>
      </c>
      <c r="U6951" s="147" t="s">
        <v>4057</v>
      </c>
      <c r="V6951" s="147" t="s">
        <v>4006</v>
      </c>
    </row>
    <row r="6952" spans="16:22" x14ac:dyDescent="0.25">
      <c r="P6952" s="147" t="s">
        <v>830</v>
      </c>
      <c r="Q6952" s="147">
        <v>207</v>
      </c>
      <c r="R6952" s="147"/>
      <c r="S6952" s="147" t="s">
        <v>4058</v>
      </c>
      <c r="T6952" s="147">
        <v>0</v>
      </c>
      <c r="U6952" s="147" t="s">
        <v>4059</v>
      </c>
      <c r="V6952" s="147" t="s">
        <v>4006</v>
      </c>
    </row>
    <row r="6953" spans="16:22" x14ac:dyDescent="0.25">
      <c r="P6953" s="147" t="s">
        <v>830</v>
      </c>
      <c r="Q6953" s="147">
        <v>207</v>
      </c>
      <c r="R6953" s="147"/>
      <c r="S6953" s="147" t="s">
        <v>4060</v>
      </c>
      <c r="T6953" s="147">
        <v>0</v>
      </c>
      <c r="U6953" s="147" t="s">
        <v>4061</v>
      </c>
      <c r="V6953" s="147" t="s">
        <v>4006</v>
      </c>
    </row>
    <row r="6954" spans="16:22" x14ac:dyDescent="0.25">
      <c r="P6954" s="147" t="s">
        <v>830</v>
      </c>
      <c r="Q6954" s="147">
        <v>205</v>
      </c>
      <c r="R6954" s="147"/>
      <c r="S6954" s="147" t="s">
        <v>4062</v>
      </c>
      <c r="T6954" s="147">
        <v>0</v>
      </c>
      <c r="U6954" s="147" t="s">
        <v>4063</v>
      </c>
      <c r="V6954" s="147" t="s">
        <v>4017</v>
      </c>
    </row>
    <row r="6955" spans="16:22" x14ac:dyDescent="0.25">
      <c r="P6955" s="147" t="s">
        <v>830</v>
      </c>
      <c r="Q6955" s="147">
        <v>205</v>
      </c>
      <c r="R6955" s="147"/>
      <c r="S6955" s="147" t="s">
        <v>4064</v>
      </c>
      <c r="T6955" s="147">
        <v>0</v>
      </c>
      <c r="U6955" s="147" t="s">
        <v>4065</v>
      </c>
      <c r="V6955" s="147" t="s">
        <v>4017</v>
      </c>
    </row>
    <row r="6956" spans="16:22" x14ac:dyDescent="0.25">
      <c r="P6956" s="147" t="s">
        <v>830</v>
      </c>
      <c r="Q6956" s="147">
        <v>205</v>
      </c>
      <c r="R6956" s="147"/>
      <c r="S6956" s="147" t="s">
        <v>4066</v>
      </c>
      <c r="T6956" s="147">
        <v>0</v>
      </c>
      <c r="U6956" s="147" t="s">
        <v>4067</v>
      </c>
      <c r="V6956" s="147" t="s">
        <v>4017</v>
      </c>
    </row>
    <row r="6957" spans="16:22" x14ac:dyDescent="0.25">
      <c r="P6957" s="147" t="s">
        <v>830</v>
      </c>
      <c r="Q6957" s="147">
        <v>205</v>
      </c>
      <c r="R6957" s="147"/>
      <c r="S6957" s="147" t="s">
        <v>4068</v>
      </c>
      <c r="T6957" s="147">
        <v>0</v>
      </c>
      <c r="U6957" s="147" t="s">
        <v>4069</v>
      </c>
      <c r="V6957" s="147" t="s">
        <v>4017</v>
      </c>
    </row>
    <row r="6958" spans="16:22" x14ac:dyDescent="0.25">
      <c r="P6958" s="147" t="s">
        <v>830</v>
      </c>
      <c r="Q6958" s="147">
        <v>206</v>
      </c>
      <c r="R6958" s="147"/>
      <c r="S6958" s="147" t="s">
        <v>4070</v>
      </c>
      <c r="T6958" s="147">
        <v>0</v>
      </c>
      <c r="U6958" s="147" t="s">
        <v>4071</v>
      </c>
      <c r="V6958" s="147" t="s">
        <v>4001</v>
      </c>
    </row>
    <row r="6959" spans="16:22" x14ac:dyDescent="0.25">
      <c r="P6959" s="147" t="s">
        <v>830</v>
      </c>
      <c r="Q6959" s="147">
        <v>206</v>
      </c>
      <c r="R6959" s="147"/>
      <c r="S6959" s="147" t="s">
        <v>4072</v>
      </c>
      <c r="T6959" s="147">
        <v>0</v>
      </c>
      <c r="U6959" s="147" t="s">
        <v>4073</v>
      </c>
      <c r="V6959" s="147" t="s">
        <v>4001</v>
      </c>
    </row>
    <row r="6960" spans="16:22" x14ac:dyDescent="0.25">
      <c r="P6960" s="147" t="s">
        <v>830</v>
      </c>
      <c r="Q6960" s="147">
        <v>206</v>
      </c>
      <c r="R6960" s="147"/>
      <c r="S6960" s="147" t="s">
        <v>4074</v>
      </c>
      <c r="T6960" s="147">
        <v>0</v>
      </c>
      <c r="U6960" s="147" t="s">
        <v>4075</v>
      </c>
      <c r="V6960" s="147" t="s">
        <v>4001</v>
      </c>
    </row>
    <row r="6961" spans="16:22" x14ac:dyDescent="0.25">
      <c r="P6961" s="147" t="s">
        <v>830</v>
      </c>
      <c r="Q6961" s="147">
        <v>205</v>
      </c>
      <c r="R6961" s="147"/>
      <c r="S6961" s="147" t="s">
        <v>4076</v>
      </c>
      <c r="T6961" s="147">
        <v>0</v>
      </c>
      <c r="U6961" s="147" t="s">
        <v>4077</v>
      </c>
      <c r="V6961" s="147" t="s">
        <v>4017</v>
      </c>
    </row>
    <row r="6962" spans="16:22" x14ac:dyDescent="0.25">
      <c r="P6962" s="147" t="s">
        <v>830</v>
      </c>
      <c r="Q6962" s="147">
        <v>206</v>
      </c>
      <c r="R6962" s="147"/>
      <c r="S6962" s="147" t="s">
        <v>4078</v>
      </c>
      <c r="T6962" s="147">
        <v>0</v>
      </c>
      <c r="U6962" s="147" t="s">
        <v>4079</v>
      </c>
      <c r="V6962" s="147" t="s">
        <v>4001</v>
      </c>
    </row>
    <row r="6963" spans="16:22" x14ac:dyDescent="0.25">
      <c r="P6963" s="147" t="s">
        <v>830</v>
      </c>
      <c r="Q6963" s="147">
        <v>205</v>
      </c>
      <c r="R6963" s="147"/>
      <c r="S6963" s="147" t="s">
        <v>4080</v>
      </c>
      <c r="T6963" s="147">
        <v>0</v>
      </c>
      <c r="U6963" s="147" t="s">
        <v>4081</v>
      </c>
      <c r="V6963" s="147" t="s">
        <v>4017</v>
      </c>
    </row>
    <row r="6964" spans="16:22" x14ac:dyDescent="0.25">
      <c r="P6964" s="147" t="s">
        <v>830</v>
      </c>
      <c r="Q6964" s="147">
        <v>205</v>
      </c>
      <c r="R6964" s="147"/>
      <c r="S6964" s="147" t="s">
        <v>4082</v>
      </c>
      <c r="T6964" s="147">
        <v>0</v>
      </c>
      <c r="U6964" s="147" t="s">
        <v>4083</v>
      </c>
      <c r="V6964" s="147" t="s">
        <v>4017</v>
      </c>
    </row>
    <row r="6965" spans="16:22" x14ac:dyDescent="0.25">
      <c r="P6965" s="147" t="s">
        <v>830</v>
      </c>
      <c r="Q6965" s="147">
        <v>205</v>
      </c>
      <c r="R6965" s="147"/>
      <c r="S6965" s="147" t="s">
        <v>4084</v>
      </c>
      <c r="T6965" s="147">
        <v>0</v>
      </c>
      <c r="U6965" s="147" t="s">
        <v>4085</v>
      </c>
      <c r="V6965" s="147" t="s">
        <v>4017</v>
      </c>
    </row>
    <row r="6966" spans="16:22" x14ac:dyDescent="0.25">
      <c r="P6966" s="147" t="s">
        <v>830</v>
      </c>
      <c r="Q6966" s="147">
        <v>205</v>
      </c>
      <c r="R6966" s="147"/>
      <c r="S6966" s="147" t="s">
        <v>4086</v>
      </c>
      <c r="T6966" s="147">
        <v>0</v>
      </c>
      <c r="U6966" s="147" t="s">
        <v>4087</v>
      </c>
      <c r="V6966" s="147" t="s">
        <v>4017</v>
      </c>
    </row>
    <row r="6967" spans="16:22" x14ac:dyDescent="0.25">
      <c r="P6967" s="147" t="s">
        <v>830</v>
      </c>
      <c r="Q6967" s="147">
        <v>205</v>
      </c>
      <c r="R6967" s="147"/>
      <c r="S6967" s="147" t="s">
        <v>4088</v>
      </c>
      <c r="T6967" s="147">
        <v>0</v>
      </c>
      <c r="U6967" s="147" t="s">
        <v>4089</v>
      </c>
      <c r="V6967" s="147" t="s">
        <v>4017</v>
      </c>
    </row>
    <row r="6968" spans="16:22" x14ac:dyDescent="0.25">
      <c r="P6968" s="147" t="s">
        <v>830</v>
      </c>
      <c r="Q6968" s="147">
        <v>205</v>
      </c>
      <c r="R6968" s="147"/>
      <c r="S6968" s="147" t="s">
        <v>4090</v>
      </c>
      <c r="T6968" s="147">
        <v>0</v>
      </c>
      <c r="U6968" s="147" t="s">
        <v>4091</v>
      </c>
      <c r="V6968" s="147" t="s">
        <v>4017</v>
      </c>
    </row>
    <row r="6969" spans="16:22" x14ac:dyDescent="0.25">
      <c r="P6969" s="147" t="s">
        <v>830</v>
      </c>
      <c r="Q6969" s="147">
        <v>205</v>
      </c>
      <c r="R6969" s="147"/>
      <c r="S6969" s="147" t="s">
        <v>4092</v>
      </c>
      <c r="T6969" s="147">
        <v>0</v>
      </c>
      <c r="U6969" s="147" t="s">
        <v>4093</v>
      </c>
      <c r="V6969" s="147" t="s">
        <v>4017</v>
      </c>
    </row>
    <row r="6970" spans="16:22" x14ac:dyDescent="0.25">
      <c r="P6970" s="147" t="s">
        <v>830</v>
      </c>
      <c r="Q6970" s="147">
        <v>205</v>
      </c>
      <c r="R6970" s="147"/>
      <c r="S6970" s="147" t="s">
        <v>4094</v>
      </c>
      <c r="T6970" s="147">
        <v>0</v>
      </c>
      <c r="U6970" s="147" t="s">
        <v>4095</v>
      </c>
      <c r="V6970" s="147" t="s">
        <v>4017</v>
      </c>
    </row>
    <row r="6971" spans="16:22" x14ac:dyDescent="0.25">
      <c r="P6971" s="147" t="s">
        <v>830</v>
      </c>
      <c r="Q6971" s="147">
        <v>205</v>
      </c>
      <c r="R6971" s="147"/>
      <c r="S6971" s="147" t="s">
        <v>4096</v>
      </c>
      <c r="T6971" s="147">
        <v>0</v>
      </c>
      <c r="U6971" s="147" t="s">
        <v>4097</v>
      </c>
      <c r="V6971" s="147" t="s">
        <v>4017</v>
      </c>
    </row>
    <row r="6972" spans="16:22" x14ac:dyDescent="0.25">
      <c r="P6972" s="147" t="s">
        <v>830</v>
      </c>
      <c r="Q6972" s="147">
        <v>205</v>
      </c>
      <c r="R6972" s="147"/>
      <c r="S6972" s="147" t="s">
        <v>4098</v>
      </c>
      <c r="T6972" s="147">
        <v>0</v>
      </c>
      <c r="U6972" s="147" t="s">
        <v>4099</v>
      </c>
      <c r="V6972" s="147" t="s">
        <v>4017</v>
      </c>
    </row>
    <row r="6973" spans="16:22" x14ac:dyDescent="0.25">
      <c r="P6973" s="147" t="s">
        <v>830</v>
      </c>
      <c r="Q6973" s="147">
        <v>205</v>
      </c>
      <c r="R6973" s="147"/>
      <c r="S6973" s="147" t="s">
        <v>4100</v>
      </c>
      <c r="T6973" s="147">
        <v>0</v>
      </c>
      <c r="U6973" s="147" t="s">
        <v>4101</v>
      </c>
      <c r="V6973" s="147" t="s">
        <v>4017</v>
      </c>
    </row>
    <row r="6974" spans="16:22" x14ac:dyDescent="0.25">
      <c r="P6974" s="147" t="s">
        <v>830</v>
      </c>
      <c r="Q6974" s="147">
        <v>205</v>
      </c>
      <c r="R6974" s="147"/>
      <c r="S6974" s="147" t="s">
        <v>4102</v>
      </c>
      <c r="T6974" s="147">
        <v>0</v>
      </c>
      <c r="U6974" s="147" t="s">
        <v>4103</v>
      </c>
      <c r="V6974" s="147" t="s">
        <v>4017</v>
      </c>
    </row>
    <row r="6975" spans="16:22" x14ac:dyDescent="0.25">
      <c r="P6975" s="147" t="s">
        <v>830</v>
      </c>
      <c r="Q6975" s="147">
        <v>206</v>
      </c>
      <c r="R6975" s="147"/>
      <c r="S6975" s="147" t="s">
        <v>4104</v>
      </c>
      <c r="T6975" s="147">
        <v>0</v>
      </c>
      <c r="U6975" s="147" t="s">
        <v>4105</v>
      </c>
      <c r="V6975" s="147" t="s">
        <v>4001</v>
      </c>
    </row>
    <row r="6976" spans="16:22" x14ac:dyDescent="0.25">
      <c r="P6976" s="147" t="s">
        <v>830</v>
      </c>
      <c r="Q6976" s="147">
        <v>206</v>
      </c>
      <c r="R6976" s="147"/>
      <c r="S6976" s="147" t="s">
        <v>4106</v>
      </c>
      <c r="T6976" s="147">
        <v>0</v>
      </c>
      <c r="U6976" s="147" t="s">
        <v>4107</v>
      </c>
      <c r="V6976" s="147" t="s">
        <v>4001</v>
      </c>
    </row>
    <row r="6977" spans="16:22" x14ac:dyDescent="0.25">
      <c r="P6977" s="147" t="s">
        <v>830</v>
      </c>
      <c r="Q6977" s="147">
        <v>206</v>
      </c>
      <c r="R6977" s="147"/>
      <c r="S6977" s="147" t="s">
        <v>4108</v>
      </c>
      <c r="T6977" s="147">
        <v>0</v>
      </c>
      <c r="U6977" s="147" t="s">
        <v>4109</v>
      </c>
      <c r="V6977" s="147" t="s">
        <v>4001</v>
      </c>
    </row>
    <row r="6978" spans="16:22" x14ac:dyDescent="0.25">
      <c r="P6978" s="147" t="s">
        <v>830</v>
      </c>
      <c r="Q6978" s="147">
        <v>206</v>
      </c>
      <c r="R6978" s="147"/>
      <c r="S6978" s="147" t="s">
        <v>4110</v>
      </c>
      <c r="T6978" s="147">
        <v>0</v>
      </c>
      <c r="U6978" s="147" t="s">
        <v>4111</v>
      </c>
      <c r="V6978" s="147" t="s">
        <v>4001</v>
      </c>
    </row>
    <row r="6979" spans="16:22" x14ac:dyDescent="0.25">
      <c r="P6979" s="147" t="s">
        <v>830</v>
      </c>
      <c r="Q6979" s="147">
        <v>207</v>
      </c>
      <c r="R6979" s="147"/>
      <c r="S6979" s="147" t="s">
        <v>4112</v>
      </c>
      <c r="T6979" s="147">
        <v>0</v>
      </c>
      <c r="U6979" s="147" t="s">
        <v>4113</v>
      </c>
      <c r="V6979" s="147" t="s">
        <v>4006</v>
      </c>
    </row>
    <row r="6980" spans="16:22" x14ac:dyDescent="0.25">
      <c r="P6980" s="147" t="s">
        <v>830</v>
      </c>
      <c r="Q6980" s="147">
        <v>205</v>
      </c>
      <c r="R6980" s="147"/>
      <c r="S6980" s="147" t="s">
        <v>4114</v>
      </c>
      <c r="T6980" s="147">
        <v>0</v>
      </c>
      <c r="U6980" s="147" t="s">
        <v>4115</v>
      </c>
      <c r="V6980" s="147" t="s">
        <v>4017</v>
      </c>
    </row>
    <row r="6981" spans="16:22" x14ac:dyDescent="0.25">
      <c r="P6981" s="147" t="s">
        <v>830</v>
      </c>
      <c r="Q6981" s="147">
        <v>206</v>
      </c>
      <c r="R6981" s="147"/>
      <c r="S6981" s="147" t="s">
        <v>4116</v>
      </c>
      <c r="T6981" s="147">
        <v>0</v>
      </c>
      <c r="U6981" s="147" t="s">
        <v>4117</v>
      </c>
      <c r="V6981" s="147" t="s">
        <v>4001</v>
      </c>
    </row>
    <row r="6982" spans="16:22" x14ac:dyDescent="0.25">
      <c r="P6982" s="147" t="s">
        <v>830</v>
      </c>
      <c r="Q6982" s="147">
        <v>206</v>
      </c>
      <c r="R6982" s="147"/>
      <c r="S6982" s="147" t="s">
        <v>4118</v>
      </c>
      <c r="T6982" s="147">
        <v>0</v>
      </c>
      <c r="U6982" s="147" t="s">
        <v>4119</v>
      </c>
      <c r="V6982" s="147" t="s">
        <v>4001</v>
      </c>
    </row>
    <row r="6983" spans="16:22" x14ac:dyDescent="0.25">
      <c r="P6983" s="147" t="s">
        <v>830</v>
      </c>
      <c r="Q6983" s="147">
        <v>206</v>
      </c>
      <c r="R6983" s="147"/>
      <c r="S6983" s="147" t="s">
        <v>4120</v>
      </c>
      <c r="T6983" s="147">
        <v>0</v>
      </c>
      <c r="U6983" s="147" t="s">
        <v>4121</v>
      </c>
      <c r="V6983" s="147" t="s">
        <v>4001</v>
      </c>
    </row>
    <row r="6984" spans="16:22" x14ac:dyDescent="0.25">
      <c r="P6984" s="147" t="s">
        <v>830</v>
      </c>
      <c r="Q6984" s="147">
        <v>205</v>
      </c>
      <c r="R6984" s="147"/>
      <c r="S6984" s="147" t="s">
        <v>4122</v>
      </c>
      <c r="T6984" s="147">
        <v>0</v>
      </c>
      <c r="U6984" s="147" t="s">
        <v>4123</v>
      </c>
      <c r="V6984" s="147" t="s">
        <v>4017</v>
      </c>
    </row>
    <row r="6985" spans="16:22" x14ac:dyDescent="0.25">
      <c r="P6985" s="147" t="s">
        <v>830</v>
      </c>
      <c r="Q6985" s="147">
        <v>205</v>
      </c>
      <c r="R6985" s="147"/>
      <c r="S6985" s="147" t="s">
        <v>4124</v>
      </c>
      <c r="T6985" s="147">
        <v>0</v>
      </c>
      <c r="U6985" s="147" t="s">
        <v>4125</v>
      </c>
      <c r="V6985" s="147" t="s">
        <v>4017</v>
      </c>
    </row>
    <row r="6986" spans="16:22" x14ac:dyDescent="0.25">
      <c r="P6986" s="147" t="s">
        <v>830</v>
      </c>
      <c r="Q6986" s="147">
        <v>205</v>
      </c>
      <c r="R6986" s="147"/>
      <c r="S6986" s="147" t="s">
        <v>4126</v>
      </c>
      <c r="T6986" s="147">
        <v>0</v>
      </c>
      <c r="U6986" s="147" t="s">
        <v>4127</v>
      </c>
      <c r="V6986" s="147" t="s">
        <v>4017</v>
      </c>
    </row>
    <row r="6987" spans="16:22" x14ac:dyDescent="0.25">
      <c r="P6987" s="147" t="s">
        <v>830</v>
      </c>
      <c r="Q6987" s="147">
        <v>205</v>
      </c>
      <c r="R6987" s="147"/>
      <c r="S6987" s="147" t="s">
        <v>4128</v>
      </c>
      <c r="T6987" s="147">
        <v>0</v>
      </c>
      <c r="U6987" s="147" t="s">
        <v>4129</v>
      </c>
      <c r="V6987" s="147" t="s">
        <v>4017</v>
      </c>
    </row>
    <row r="6988" spans="16:22" x14ac:dyDescent="0.25">
      <c r="P6988" s="147" t="s">
        <v>830</v>
      </c>
      <c r="Q6988" s="147">
        <v>205</v>
      </c>
      <c r="R6988" s="147"/>
      <c r="S6988" s="147" t="s">
        <v>4130</v>
      </c>
      <c r="T6988" s="147">
        <v>0</v>
      </c>
      <c r="U6988" s="147" t="s">
        <v>4131</v>
      </c>
      <c r="V6988" s="147" t="s">
        <v>4017</v>
      </c>
    </row>
    <row r="6989" spans="16:22" x14ac:dyDescent="0.25">
      <c r="P6989" s="147" t="s">
        <v>830</v>
      </c>
      <c r="Q6989" s="147">
        <v>205</v>
      </c>
      <c r="R6989" s="147"/>
      <c r="S6989" s="147" t="s">
        <v>4132</v>
      </c>
      <c r="T6989" s="147">
        <v>0</v>
      </c>
      <c r="U6989" s="147" t="s">
        <v>4133</v>
      </c>
      <c r="V6989" s="147" t="s">
        <v>4017</v>
      </c>
    </row>
    <row r="6990" spans="16:22" x14ac:dyDescent="0.25">
      <c r="P6990" s="147" t="s">
        <v>830</v>
      </c>
      <c r="Q6990" s="147">
        <v>207</v>
      </c>
      <c r="R6990" s="147"/>
      <c r="S6990" s="147" t="s">
        <v>4134</v>
      </c>
      <c r="T6990" s="147">
        <v>0</v>
      </c>
      <c r="U6990" s="147" t="s">
        <v>4135</v>
      </c>
      <c r="V6990" s="147" t="s">
        <v>4006</v>
      </c>
    </row>
    <row r="6991" spans="16:22" x14ac:dyDescent="0.25">
      <c r="P6991" s="147" t="s">
        <v>830</v>
      </c>
      <c r="Q6991" s="147">
        <v>207</v>
      </c>
      <c r="R6991" s="147"/>
      <c r="S6991" s="147" t="s">
        <v>4136</v>
      </c>
      <c r="T6991" s="147">
        <v>0</v>
      </c>
      <c r="U6991" s="147" t="s">
        <v>4137</v>
      </c>
      <c r="V6991" s="147" t="s">
        <v>4006</v>
      </c>
    </row>
    <row r="6992" spans="16:22" x14ac:dyDescent="0.25">
      <c r="P6992" s="147" t="s">
        <v>830</v>
      </c>
      <c r="Q6992" s="147">
        <v>205</v>
      </c>
      <c r="R6992" s="147"/>
      <c r="S6992" s="147" t="s">
        <v>4138</v>
      </c>
      <c r="T6992" s="147">
        <v>0</v>
      </c>
      <c r="U6992" s="147" t="s">
        <v>4139</v>
      </c>
      <c r="V6992" s="147" t="s">
        <v>4017</v>
      </c>
    </row>
    <row r="6993" spans="16:22" x14ac:dyDescent="0.25">
      <c r="P6993" s="147" t="s">
        <v>830</v>
      </c>
      <c r="Q6993" s="147">
        <v>205</v>
      </c>
      <c r="R6993" s="147"/>
      <c r="S6993" s="147" t="s">
        <v>4140</v>
      </c>
      <c r="T6993" s="147">
        <v>0</v>
      </c>
      <c r="U6993" s="147" t="s">
        <v>4141</v>
      </c>
      <c r="V6993" s="147" t="s">
        <v>4017</v>
      </c>
    </row>
    <row r="6994" spans="16:22" x14ac:dyDescent="0.25">
      <c r="P6994" s="147" t="s">
        <v>830</v>
      </c>
      <c r="Q6994" s="147">
        <v>207</v>
      </c>
      <c r="R6994" s="147"/>
      <c r="S6994" s="147" t="s">
        <v>4142</v>
      </c>
      <c r="T6994" s="147">
        <v>0</v>
      </c>
      <c r="U6994" s="147" t="s">
        <v>4143</v>
      </c>
      <c r="V6994" s="147" t="s">
        <v>4006</v>
      </c>
    </row>
    <row r="6995" spans="16:22" x14ac:dyDescent="0.25">
      <c r="P6995" s="147" t="s">
        <v>830</v>
      </c>
      <c r="Q6995" s="147">
        <v>205</v>
      </c>
      <c r="R6995" s="147"/>
      <c r="S6995" s="147" t="s">
        <v>4144</v>
      </c>
      <c r="T6995" s="147">
        <v>0</v>
      </c>
      <c r="U6995" s="147" t="s">
        <v>4145</v>
      </c>
      <c r="V6995" s="147" t="s">
        <v>4017</v>
      </c>
    </row>
    <row r="6996" spans="16:22" x14ac:dyDescent="0.25">
      <c r="P6996" s="147" t="s">
        <v>830</v>
      </c>
      <c r="Q6996" s="147">
        <v>205</v>
      </c>
      <c r="R6996" s="147"/>
      <c r="S6996" s="147" t="s">
        <v>4146</v>
      </c>
      <c r="T6996" s="147">
        <v>0</v>
      </c>
      <c r="U6996" s="147" t="s">
        <v>4147</v>
      </c>
      <c r="V6996" s="147" t="s">
        <v>4017</v>
      </c>
    </row>
    <row r="6997" spans="16:22" x14ac:dyDescent="0.25">
      <c r="P6997" s="147" t="s">
        <v>830</v>
      </c>
      <c r="Q6997" s="147">
        <v>205</v>
      </c>
      <c r="R6997" s="147"/>
      <c r="S6997" s="147" t="s">
        <v>4148</v>
      </c>
      <c r="T6997" s="147">
        <v>0</v>
      </c>
      <c r="U6997" s="147" t="s">
        <v>4149</v>
      </c>
      <c r="V6997" s="147" t="s">
        <v>4017</v>
      </c>
    </row>
    <row r="6998" spans="16:22" x14ac:dyDescent="0.25">
      <c r="P6998" s="147" t="s">
        <v>830</v>
      </c>
      <c r="Q6998" s="147">
        <v>205</v>
      </c>
      <c r="R6998" s="147"/>
      <c r="S6998" s="147" t="s">
        <v>4150</v>
      </c>
      <c r="T6998" s="147">
        <v>0</v>
      </c>
      <c r="U6998" s="147" t="s">
        <v>4151</v>
      </c>
      <c r="V6998" s="147" t="s">
        <v>4017</v>
      </c>
    </row>
    <row r="6999" spans="16:22" x14ac:dyDescent="0.25">
      <c r="P6999" s="147" t="s">
        <v>830</v>
      </c>
      <c r="Q6999" s="147">
        <v>205</v>
      </c>
      <c r="R6999" s="147"/>
      <c r="S6999" s="147" t="s">
        <v>4152</v>
      </c>
      <c r="T6999" s="147">
        <v>0</v>
      </c>
      <c r="U6999" s="147" t="s">
        <v>4153</v>
      </c>
      <c r="V6999" s="147" t="s">
        <v>4017</v>
      </c>
    </row>
    <row r="7000" spans="16:22" x14ac:dyDescent="0.25">
      <c r="P7000" s="147" t="s">
        <v>830</v>
      </c>
      <c r="Q7000" s="147">
        <v>205</v>
      </c>
      <c r="R7000" s="147"/>
      <c r="S7000" s="147" t="s">
        <v>4154</v>
      </c>
      <c r="T7000" s="147">
        <v>0</v>
      </c>
      <c r="U7000" s="147" t="s">
        <v>4155</v>
      </c>
      <c r="V7000" s="147" t="s">
        <v>4017</v>
      </c>
    </row>
    <row r="7001" spans="16:22" x14ac:dyDescent="0.25">
      <c r="P7001" s="147" t="s">
        <v>830</v>
      </c>
      <c r="Q7001" s="147">
        <v>207</v>
      </c>
      <c r="R7001" s="147"/>
      <c r="S7001" s="147" t="s">
        <v>4156</v>
      </c>
      <c r="T7001" s="147">
        <v>0</v>
      </c>
      <c r="U7001" s="147" t="s">
        <v>4157</v>
      </c>
      <c r="V7001" s="147" t="s">
        <v>4006</v>
      </c>
    </row>
    <row r="7002" spans="16:22" x14ac:dyDescent="0.25">
      <c r="P7002" s="147" t="s">
        <v>830</v>
      </c>
      <c r="Q7002" s="147">
        <v>208</v>
      </c>
      <c r="R7002" s="147"/>
      <c r="S7002" s="147" t="s">
        <v>976</v>
      </c>
      <c r="T7002" s="147">
        <v>169</v>
      </c>
      <c r="U7002" s="147" t="s">
        <v>977</v>
      </c>
      <c r="V7002" s="147" t="s">
        <v>4158</v>
      </c>
    </row>
    <row r="7003" spans="16:22" x14ac:dyDescent="0.25">
      <c r="P7003" s="147" t="s">
        <v>830</v>
      </c>
      <c r="Q7003" s="147">
        <v>208</v>
      </c>
      <c r="R7003" s="147"/>
      <c r="S7003" s="147" t="s">
        <v>978</v>
      </c>
      <c r="T7003" s="147">
        <v>355</v>
      </c>
      <c r="U7003" s="147" t="s">
        <v>979</v>
      </c>
      <c r="V7003" s="147" t="s">
        <v>4158</v>
      </c>
    </row>
    <row r="7004" spans="16:22" x14ac:dyDescent="0.25">
      <c r="P7004" s="147" t="s">
        <v>830</v>
      </c>
      <c r="Q7004" s="147">
        <v>208</v>
      </c>
      <c r="R7004" s="147"/>
      <c r="S7004" s="147" t="s">
        <v>980</v>
      </c>
      <c r="T7004" s="147">
        <v>174</v>
      </c>
      <c r="U7004" s="147" t="s">
        <v>981</v>
      </c>
      <c r="V7004" s="147" t="s">
        <v>4158</v>
      </c>
    </row>
    <row r="7005" spans="16:22" x14ac:dyDescent="0.25">
      <c r="P7005" s="147" t="s">
        <v>830</v>
      </c>
      <c r="Q7005" s="147">
        <v>208</v>
      </c>
      <c r="R7005" s="147"/>
      <c r="S7005" s="147" t="s">
        <v>984</v>
      </c>
      <c r="T7005" s="147">
        <v>142</v>
      </c>
      <c r="U7005" s="147" t="s">
        <v>985</v>
      </c>
      <c r="V7005" s="147" t="s">
        <v>4158</v>
      </c>
    </row>
    <row r="7006" spans="16:22" x14ac:dyDescent="0.25">
      <c r="P7006" s="147" t="s">
        <v>830</v>
      </c>
      <c r="Q7006" s="147">
        <v>208</v>
      </c>
      <c r="R7006" s="147"/>
      <c r="S7006" s="147" t="s">
        <v>3058</v>
      </c>
      <c r="T7006" s="147">
        <v>39</v>
      </c>
      <c r="U7006" s="147" t="s">
        <v>3059</v>
      </c>
      <c r="V7006" s="147" t="s">
        <v>4158</v>
      </c>
    </row>
    <row r="7007" spans="16:22" x14ac:dyDescent="0.25">
      <c r="P7007" s="147" t="s">
        <v>830</v>
      </c>
      <c r="Q7007" s="147">
        <v>208</v>
      </c>
      <c r="R7007" s="147"/>
      <c r="S7007" s="147" t="s">
        <v>3060</v>
      </c>
      <c r="T7007" s="147">
        <v>41</v>
      </c>
      <c r="U7007" s="147" t="s">
        <v>3061</v>
      </c>
      <c r="V7007" s="147" t="s">
        <v>4158</v>
      </c>
    </row>
    <row r="7008" spans="16:22" x14ac:dyDescent="0.25">
      <c r="P7008" s="147" t="s">
        <v>830</v>
      </c>
      <c r="Q7008" s="147">
        <v>208</v>
      </c>
      <c r="R7008" s="147"/>
      <c r="S7008" s="147" t="s">
        <v>996</v>
      </c>
      <c r="T7008" s="147">
        <v>163</v>
      </c>
      <c r="U7008" s="147" t="s">
        <v>997</v>
      </c>
      <c r="V7008" s="147" t="s">
        <v>4158</v>
      </c>
    </row>
    <row r="7009" spans="16:22" x14ac:dyDescent="0.25">
      <c r="P7009" s="147" t="s">
        <v>830</v>
      </c>
      <c r="Q7009" s="147">
        <v>208</v>
      </c>
      <c r="R7009" s="147"/>
      <c r="S7009" s="147" t="s">
        <v>2562</v>
      </c>
      <c r="T7009" s="147">
        <v>303</v>
      </c>
      <c r="U7009" s="147" t="s">
        <v>2563</v>
      </c>
      <c r="V7009" s="147" t="s">
        <v>4158</v>
      </c>
    </row>
    <row r="7010" spans="16:22" x14ac:dyDescent="0.25">
      <c r="P7010" s="147" t="s">
        <v>830</v>
      </c>
      <c r="Q7010" s="147">
        <v>208</v>
      </c>
      <c r="R7010" s="147"/>
      <c r="S7010" s="147" t="s">
        <v>998</v>
      </c>
      <c r="T7010" s="147">
        <v>207</v>
      </c>
      <c r="U7010" s="147" t="s">
        <v>999</v>
      </c>
      <c r="V7010" s="147" t="s">
        <v>4158</v>
      </c>
    </row>
    <row r="7011" spans="16:22" x14ac:dyDescent="0.25">
      <c r="P7011" s="147" t="s">
        <v>830</v>
      </c>
      <c r="Q7011" s="147">
        <v>208</v>
      </c>
      <c r="R7011" s="147"/>
      <c r="S7011" s="147" t="s">
        <v>1002</v>
      </c>
      <c r="T7011" s="147">
        <v>154</v>
      </c>
      <c r="U7011" s="147" t="s">
        <v>1003</v>
      </c>
      <c r="V7011" s="147" t="s">
        <v>4158</v>
      </c>
    </row>
    <row r="7012" spans="16:22" x14ac:dyDescent="0.25">
      <c r="P7012" s="147" t="s">
        <v>830</v>
      </c>
      <c r="Q7012" s="147">
        <v>208</v>
      </c>
      <c r="R7012" s="147"/>
      <c r="S7012" s="147" t="s">
        <v>1012</v>
      </c>
      <c r="T7012" s="147">
        <v>37</v>
      </c>
      <c r="U7012" s="147" t="s">
        <v>1013</v>
      </c>
      <c r="V7012" s="147" t="s">
        <v>4158</v>
      </c>
    </row>
    <row r="7013" spans="16:22" x14ac:dyDescent="0.25">
      <c r="P7013" s="147" t="s">
        <v>830</v>
      </c>
      <c r="Q7013" s="147">
        <v>208</v>
      </c>
      <c r="R7013" s="147"/>
      <c r="S7013" s="147" t="s">
        <v>1020</v>
      </c>
      <c r="T7013" s="147">
        <v>207</v>
      </c>
      <c r="U7013" s="147" t="s">
        <v>1021</v>
      </c>
      <c r="V7013" s="147" t="s">
        <v>4158</v>
      </c>
    </row>
    <row r="7014" spans="16:22" x14ac:dyDescent="0.25">
      <c r="P7014" s="147" t="s">
        <v>830</v>
      </c>
      <c r="Q7014" s="147">
        <v>208</v>
      </c>
      <c r="R7014" s="147"/>
      <c r="S7014" s="147" t="s">
        <v>1022</v>
      </c>
      <c r="T7014" s="147">
        <v>98</v>
      </c>
      <c r="U7014" s="147" t="s">
        <v>1023</v>
      </c>
      <c r="V7014" s="147" t="s">
        <v>4158</v>
      </c>
    </row>
    <row r="7015" spans="16:22" x14ac:dyDescent="0.25">
      <c r="P7015" s="147" t="s">
        <v>830</v>
      </c>
      <c r="Q7015" s="147">
        <v>208</v>
      </c>
      <c r="R7015" s="147"/>
      <c r="S7015" s="147" t="s">
        <v>1024</v>
      </c>
      <c r="T7015" s="147">
        <v>52</v>
      </c>
      <c r="U7015" s="147" t="s">
        <v>1025</v>
      </c>
      <c r="V7015" s="147" t="s">
        <v>4158</v>
      </c>
    </row>
    <row r="7016" spans="16:22" x14ac:dyDescent="0.25">
      <c r="P7016" s="147" t="s">
        <v>830</v>
      </c>
      <c r="Q7016" s="147">
        <v>208</v>
      </c>
      <c r="R7016" s="147"/>
      <c r="S7016" s="147" t="s">
        <v>1048</v>
      </c>
      <c r="T7016" s="147">
        <v>107</v>
      </c>
      <c r="U7016" s="147" t="s">
        <v>1049</v>
      </c>
      <c r="V7016" s="147" t="s">
        <v>4158</v>
      </c>
    </row>
    <row r="7017" spans="16:22" x14ac:dyDescent="0.25">
      <c r="P7017" s="147" t="s">
        <v>830</v>
      </c>
      <c r="Q7017" s="147">
        <v>208</v>
      </c>
      <c r="R7017" s="147"/>
      <c r="S7017" s="147" t="s">
        <v>1060</v>
      </c>
      <c r="T7017" s="147">
        <v>132</v>
      </c>
      <c r="U7017" s="147" t="s">
        <v>1061</v>
      </c>
      <c r="V7017" s="147" t="s">
        <v>4158</v>
      </c>
    </row>
    <row r="7018" spans="16:22" x14ac:dyDescent="0.25">
      <c r="P7018" s="147" t="s">
        <v>830</v>
      </c>
      <c r="Q7018" s="147">
        <v>208</v>
      </c>
      <c r="R7018" s="147"/>
      <c r="S7018" s="147" t="s">
        <v>1066</v>
      </c>
      <c r="T7018" s="147">
        <v>215</v>
      </c>
      <c r="U7018" s="147" t="s">
        <v>1067</v>
      </c>
      <c r="V7018" s="147" t="s">
        <v>4158</v>
      </c>
    </row>
    <row r="7019" spans="16:22" x14ac:dyDescent="0.25">
      <c r="P7019" s="147" t="s">
        <v>830</v>
      </c>
      <c r="Q7019" s="147">
        <v>208</v>
      </c>
      <c r="R7019" s="147"/>
      <c r="S7019" s="147" t="s">
        <v>1070</v>
      </c>
      <c r="T7019" s="147">
        <v>101</v>
      </c>
      <c r="U7019" s="147" t="s">
        <v>1071</v>
      </c>
      <c r="V7019" s="147" t="s">
        <v>4158</v>
      </c>
    </row>
    <row r="7020" spans="16:22" x14ac:dyDescent="0.25">
      <c r="P7020" s="147" t="s">
        <v>830</v>
      </c>
      <c r="Q7020" s="147">
        <v>208</v>
      </c>
      <c r="R7020" s="147"/>
      <c r="S7020" s="147" t="s">
        <v>1072</v>
      </c>
      <c r="T7020" s="147">
        <v>223</v>
      </c>
      <c r="U7020" s="147" t="s">
        <v>1073</v>
      </c>
      <c r="V7020" s="147" t="s">
        <v>4158</v>
      </c>
    </row>
    <row r="7021" spans="16:22" x14ac:dyDescent="0.25">
      <c r="P7021" s="147" t="s">
        <v>830</v>
      </c>
      <c r="Q7021" s="147">
        <v>208</v>
      </c>
      <c r="R7021" s="147"/>
      <c r="S7021" s="147" t="s">
        <v>1074</v>
      </c>
      <c r="T7021" s="147">
        <v>69</v>
      </c>
      <c r="U7021" s="147" t="s">
        <v>1075</v>
      </c>
      <c r="V7021" s="147" t="s">
        <v>4158</v>
      </c>
    </row>
    <row r="7022" spans="16:22" x14ac:dyDescent="0.25">
      <c r="P7022" s="147" t="s">
        <v>830</v>
      </c>
      <c r="Q7022" s="147">
        <v>208</v>
      </c>
      <c r="R7022" s="147"/>
      <c r="S7022" s="147" t="s">
        <v>1078</v>
      </c>
      <c r="T7022" s="147">
        <v>376</v>
      </c>
      <c r="U7022" s="147" t="s">
        <v>1079</v>
      </c>
      <c r="V7022" s="147" t="s">
        <v>4158</v>
      </c>
    </row>
    <row r="7023" spans="16:22" x14ac:dyDescent="0.25">
      <c r="P7023" s="147" t="s">
        <v>830</v>
      </c>
      <c r="Q7023" s="147">
        <v>208</v>
      </c>
      <c r="R7023" s="147"/>
      <c r="S7023" s="147" t="s">
        <v>1086</v>
      </c>
      <c r="T7023" s="147">
        <v>117</v>
      </c>
      <c r="U7023" s="147" t="s">
        <v>1087</v>
      </c>
      <c r="V7023" s="147" t="s">
        <v>4158</v>
      </c>
    </row>
    <row r="7024" spans="16:22" x14ac:dyDescent="0.25">
      <c r="P7024" s="147" t="s">
        <v>830</v>
      </c>
      <c r="Q7024" s="147">
        <v>208</v>
      </c>
      <c r="R7024" s="147"/>
      <c r="S7024" s="147" t="s">
        <v>1088</v>
      </c>
      <c r="T7024" s="147">
        <v>37</v>
      </c>
      <c r="U7024" s="147" t="s">
        <v>1089</v>
      </c>
      <c r="V7024" s="147" t="s">
        <v>4158</v>
      </c>
    </row>
    <row r="7025" spans="16:22" x14ac:dyDescent="0.25">
      <c r="P7025" s="147" t="s">
        <v>830</v>
      </c>
      <c r="Q7025" s="147">
        <v>208</v>
      </c>
      <c r="R7025" s="147"/>
      <c r="S7025" s="147" t="s">
        <v>1092</v>
      </c>
      <c r="T7025" s="147">
        <v>55</v>
      </c>
      <c r="U7025" s="147" t="s">
        <v>1093</v>
      </c>
      <c r="V7025" s="147" t="s">
        <v>4158</v>
      </c>
    </row>
    <row r="7026" spans="16:22" x14ac:dyDescent="0.25">
      <c r="P7026" s="147" t="s">
        <v>830</v>
      </c>
      <c r="Q7026" s="147">
        <v>208</v>
      </c>
      <c r="R7026" s="147"/>
      <c r="S7026" s="147" t="s">
        <v>1106</v>
      </c>
      <c r="T7026" s="147">
        <v>45</v>
      </c>
      <c r="U7026" s="147" t="s">
        <v>1107</v>
      </c>
      <c r="V7026" s="147" t="s">
        <v>4158</v>
      </c>
    </row>
    <row r="7027" spans="16:22" x14ac:dyDescent="0.25">
      <c r="P7027" s="147" t="s">
        <v>830</v>
      </c>
      <c r="Q7027" s="147">
        <v>208</v>
      </c>
      <c r="R7027" s="147"/>
      <c r="S7027" s="147" t="s">
        <v>2307</v>
      </c>
      <c r="T7027" s="147">
        <v>1094</v>
      </c>
      <c r="U7027" s="147" t="s">
        <v>2308</v>
      </c>
      <c r="V7027" s="147" t="s">
        <v>4158</v>
      </c>
    </row>
    <row r="7028" spans="16:22" x14ac:dyDescent="0.25">
      <c r="P7028" s="147" t="s">
        <v>830</v>
      </c>
      <c r="Q7028" s="147">
        <v>208</v>
      </c>
      <c r="R7028" s="147"/>
      <c r="S7028" s="147" t="s">
        <v>1118</v>
      </c>
      <c r="T7028" s="147">
        <v>3368</v>
      </c>
      <c r="U7028" s="147" t="s">
        <v>1119</v>
      </c>
      <c r="V7028" s="147" t="s">
        <v>4158</v>
      </c>
    </row>
    <row r="7029" spans="16:22" x14ac:dyDescent="0.25">
      <c r="P7029" s="147" t="s">
        <v>830</v>
      </c>
      <c r="Q7029" s="147">
        <v>208</v>
      </c>
      <c r="R7029" s="147"/>
      <c r="S7029" s="147" t="s">
        <v>1120</v>
      </c>
      <c r="T7029" s="147">
        <v>568</v>
      </c>
      <c r="U7029" s="147" t="s">
        <v>1121</v>
      </c>
      <c r="V7029" s="147" t="s">
        <v>4158</v>
      </c>
    </row>
    <row r="7030" spans="16:22" x14ac:dyDescent="0.25">
      <c r="P7030" s="147" t="s">
        <v>830</v>
      </c>
      <c r="Q7030" s="147">
        <v>208</v>
      </c>
      <c r="R7030" s="147"/>
      <c r="S7030" s="147" t="s">
        <v>1122</v>
      </c>
      <c r="T7030" s="147">
        <v>339</v>
      </c>
      <c r="U7030" s="147" t="s">
        <v>1123</v>
      </c>
      <c r="V7030" s="147" t="s">
        <v>4158</v>
      </c>
    </row>
    <row r="7031" spans="16:22" x14ac:dyDescent="0.25">
      <c r="P7031" s="147" t="s">
        <v>830</v>
      </c>
      <c r="Q7031" s="147">
        <v>208</v>
      </c>
      <c r="R7031" s="147"/>
      <c r="S7031" s="147" t="s">
        <v>2823</v>
      </c>
      <c r="T7031" s="147">
        <v>593</v>
      </c>
      <c r="U7031" s="147" t="s">
        <v>2824</v>
      </c>
      <c r="V7031" s="147" t="s">
        <v>4158</v>
      </c>
    </row>
    <row r="7032" spans="16:22" x14ac:dyDescent="0.25">
      <c r="P7032" s="147" t="s">
        <v>830</v>
      </c>
      <c r="Q7032" s="147">
        <v>208</v>
      </c>
      <c r="R7032" s="147"/>
      <c r="S7032" s="147" t="s">
        <v>2825</v>
      </c>
      <c r="T7032" s="147">
        <v>488</v>
      </c>
      <c r="U7032" s="147" t="s">
        <v>2826</v>
      </c>
      <c r="V7032" s="147" t="s">
        <v>4158</v>
      </c>
    </row>
    <row r="7033" spans="16:22" x14ac:dyDescent="0.25">
      <c r="P7033" s="147" t="s">
        <v>830</v>
      </c>
      <c r="Q7033" s="147">
        <v>208</v>
      </c>
      <c r="R7033" s="147"/>
      <c r="S7033" s="147" t="s">
        <v>2827</v>
      </c>
      <c r="T7033" s="147">
        <v>1</v>
      </c>
      <c r="U7033" s="147" t="s">
        <v>2828</v>
      </c>
      <c r="V7033" s="147" t="s">
        <v>4158</v>
      </c>
    </row>
    <row r="7034" spans="16:22" x14ac:dyDescent="0.25">
      <c r="P7034" s="147" t="s">
        <v>830</v>
      </c>
      <c r="Q7034" s="147">
        <v>208</v>
      </c>
      <c r="R7034" s="147"/>
      <c r="S7034" s="147" t="s">
        <v>1142</v>
      </c>
      <c r="T7034" s="147">
        <v>105</v>
      </c>
      <c r="U7034" s="147" t="s">
        <v>1143</v>
      </c>
      <c r="V7034" s="147" t="s">
        <v>4158</v>
      </c>
    </row>
    <row r="7035" spans="16:22" x14ac:dyDescent="0.25">
      <c r="P7035" s="147" t="s">
        <v>830</v>
      </c>
      <c r="Q7035" s="147">
        <v>208</v>
      </c>
      <c r="R7035" s="147"/>
      <c r="S7035" s="147" t="s">
        <v>1154</v>
      </c>
      <c r="T7035" s="147">
        <v>111</v>
      </c>
      <c r="U7035" s="147" t="s">
        <v>1155</v>
      </c>
      <c r="V7035" s="147" t="s">
        <v>4158</v>
      </c>
    </row>
    <row r="7036" spans="16:22" x14ac:dyDescent="0.25">
      <c r="P7036" s="147" t="s">
        <v>830</v>
      </c>
      <c r="Q7036" s="147">
        <v>208</v>
      </c>
      <c r="R7036" s="147"/>
      <c r="S7036" s="147" t="s">
        <v>1174</v>
      </c>
      <c r="T7036" s="147">
        <v>280</v>
      </c>
      <c r="U7036" s="147" t="s">
        <v>1175</v>
      </c>
      <c r="V7036" s="147" t="s">
        <v>4158</v>
      </c>
    </row>
    <row r="7037" spans="16:22" x14ac:dyDescent="0.25">
      <c r="P7037" s="147" t="s">
        <v>830</v>
      </c>
      <c r="Q7037" s="147">
        <v>208</v>
      </c>
      <c r="R7037" s="147"/>
      <c r="S7037" s="147" t="s">
        <v>1184</v>
      </c>
      <c r="T7037" s="147">
        <v>28</v>
      </c>
      <c r="U7037" s="147" t="s">
        <v>1185</v>
      </c>
      <c r="V7037" s="147" t="s">
        <v>4158</v>
      </c>
    </row>
    <row r="7038" spans="16:22" x14ac:dyDescent="0.25">
      <c r="P7038" s="147" t="s">
        <v>830</v>
      </c>
      <c r="Q7038" s="147">
        <v>208</v>
      </c>
      <c r="R7038" s="147"/>
      <c r="S7038" s="147" t="s">
        <v>1202</v>
      </c>
      <c r="T7038" s="147">
        <v>165</v>
      </c>
      <c r="U7038" s="147" t="s">
        <v>1203</v>
      </c>
      <c r="V7038" s="147" t="s">
        <v>4158</v>
      </c>
    </row>
    <row r="7039" spans="16:22" x14ac:dyDescent="0.25">
      <c r="P7039" s="147" t="s">
        <v>830</v>
      </c>
      <c r="Q7039" s="147">
        <v>208</v>
      </c>
      <c r="R7039" s="147"/>
      <c r="S7039" s="147" t="s">
        <v>1228</v>
      </c>
      <c r="T7039" s="147">
        <v>156</v>
      </c>
      <c r="U7039" s="147" t="s">
        <v>1229</v>
      </c>
      <c r="V7039" s="147" t="s">
        <v>4158</v>
      </c>
    </row>
    <row r="7040" spans="16:22" x14ac:dyDescent="0.25">
      <c r="P7040" s="147" t="s">
        <v>830</v>
      </c>
      <c r="Q7040" s="147">
        <v>208</v>
      </c>
      <c r="R7040" s="147"/>
      <c r="S7040" s="147" t="s">
        <v>1232</v>
      </c>
      <c r="T7040" s="147">
        <v>512</v>
      </c>
      <c r="U7040" s="147" t="s">
        <v>1233</v>
      </c>
      <c r="V7040" s="147" t="s">
        <v>4158</v>
      </c>
    </row>
    <row r="7041" spans="16:22" x14ac:dyDescent="0.25">
      <c r="P7041" s="147" t="s">
        <v>830</v>
      </c>
      <c r="Q7041" s="147">
        <v>208</v>
      </c>
      <c r="R7041" s="147"/>
      <c r="S7041" s="147" t="s">
        <v>3088</v>
      </c>
      <c r="T7041" s="147">
        <v>120</v>
      </c>
      <c r="U7041" s="147" t="s">
        <v>3089</v>
      </c>
      <c r="V7041" s="147" t="s">
        <v>4158</v>
      </c>
    </row>
    <row r="7042" spans="16:22" x14ac:dyDescent="0.25">
      <c r="P7042" s="147" t="s">
        <v>830</v>
      </c>
      <c r="Q7042" s="147">
        <v>208</v>
      </c>
      <c r="R7042" s="147"/>
      <c r="S7042" s="147" t="s">
        <v>3090</v>
      </c>
      <c r="T7042" s="147">
        <v>196</v>
      </c>
      <c r="U7042" s="147" t="s">
        <v>3091</v>
      </c>
      <c r="V7042" s="147" t="s">
        <v>4158</v>
      </c>
    </row>
    <row r="7043" spans="16:22" x14ac:dyDescent="0.25">
      <c r="P7043" s="147" t="s">
        <v>830</v>
      </c>
      <c r="Q7043" s="147">
        <v>208</v>
      </c>
      <c r="R7043" s="147"/>
      <c r="S7043" s="147" t="s">
        <v>3098</v>
      </c>
      <c r="T7043" s="147">
        <v>510</v>
      </c>
      <c r="U7043" s="147" t="s">
        <v>3099</v>
      </c>
      <c r="V7043" s="147" t="s">
        <v>4158</v>
      </c>
    </row>
    <row r="7044" spans="16:22" x14ac:dyDescent="0.25">
      <c r="P7044" s="147" t="s">
        <v>830</v>
      </c>
      <c r="Q7044" s="147">
        <v>208</v>
      </c>
      <c r="R7044" s="147"/>
      <c r="S7044" s="147" t="s">
        <v>3100</v>
      </c>
      <c r="T7044" s="147">
        <v>175</v>
      </c>
      <c r="U7044" s="147" t="s">
        <v>3101</v>
      </c>
      <c r="V7044" s="147" t="s">
        <v>4158</v>
      </c>
    </row>
    <row r="7045" spans="16:22" x14ac:dyDescent="0.25">
      <c r="P7045" s="147" t="s">
        <v>830</v>
      </c>
      <c r="Q7045" s="147">
        <v>208</v>
      </c>
      <c r="R7045" s="147"/>
      <c r="S7045" s="147" t="s">
        <v>3104</v>
      </c>
      <c r="T7045" s="147">
        <v>140</v>
      </c>
      <c r="U7045" s="147" t="s">
        <v>3105</v>
      </c>
      <c r="V7045" s="147" t="s">
        <v>4158</v>
      </c>
    </row>
    <row r="7046" spans="16:22" x14ac:dyDescent="0.25">
      <c r="P7046" s="147" t="s">
        <v>830</v>
      </c>
      <c r="Q7046" s="147">
        <v>208</v>
      </c>
      <c r="R7046" s="147"/>
      <c r="S7046" s="147" t="s">
        <v>3106</v>
      </c>
      <c r="T7046" s="147">
        <v>762</v>
      </c>
      <c r="U7046" s="147" t="s">
        <v>3107</v>
      </c>
      <c r="V7046" s="147" t="s">
        <v>4158</v>
      </c>
    </row>
    <row r="7047" spans="16:22" x14ac:dyDescent="0.25">
      <c r="P7047" s="147" t="s">
        <v>830</v>
      </c>
      <c r="Q7047" s="147">
        <v>208</v>
      </c>
      <c r="R7047" s="147"/>
      <c r="S7047" s="147" t="s">
        <v>3108</v>
      </c>
      <c r="T7047" s="147">
        <v>394</v>
      </c>
      <c r="U7047" s="147" t="s">
        <v>3109</v>
      </c>
      <c r="V7047" s="147" t="s">
        <v>4158</v>
      </c>
    </row>
    <row r="7048" spans="16:22" x14ac:dyDescent="0.25">
      <c r="P7048" s="147" t="s">
        <v>830</v>
      </c>
      <c r="Q7048" s="147">
        <v>208</v>
      </c>
      <c r="R7048" s="147"/>
      <c r="S7048" s="147" t="s">
        <v>3110</v>
      </c>
      <c r="T7048" s="147">
        <v>100</v>
      </c>
      <c r="U7048" s="147" t="s">
        <v>3111</v>
      </c>
      <c r="V7048" s="147" t="s">
        <v>4158</v>
      </c>
    </row>
    <row r="7049" spans="16:22" x14ac:dyDescent="0.25">
      <c r="P7049" s="147" t="s">
        <v>830</v>
      </c>
      <c r="Q7049" s="147">
        <v>208</v>
      </c>
      <c r="R7049" s="147"/>
      <c r="S7049" s="147" t="s">
        <v>3112</v>
      </c>
      <c r="T7049" s="147">
        <v>108</v>
      </c>
      <c r="U7049" s="147" t="s">
        <v>3113</v>
      </c>
      <c r="V7049" s="147" t="s">
        <v>4158</v>
      </c>
    </row>
    <row r="7050" spans="16:22" x14ac:dyDescent="0.25">
      <c r="P7050" s="147" t="s">
        <v>830</v>
      </c>
      <c r="Q7050" s="147">
        <v>208</v>
      </c>
      <c r="R7050" s="147"/>
      <c r="S7050" s="147" t="s">
        <v>3114</v>
      </c>
      <c r="T7050" s="147">
        <v>290</v>
      </c>
      <c r="U7050" s="147" t="s">
        <v>3115</v>
      </c>
      <c r="V7050" s="147" t="s">
        <v>4158</v>
      </c>
    </row>
    <row r="7051" spans="16:22" x14ac:dyDescent="0.25">
      <c r="P7051" s="147" t="s">
        <v>830</v>
      </c>
      <c r="Q7051" s="147">
        <v>208</v>
      </c>
      <c r="R7051" s="147"/>
      <c r="S7051" s="147" t="s">
        <v>3116</v>
      </c>
      <c r="T7051" s="147">
        <v>220</v>
      </c>
      <c r="U7051" s="147" t="s">
        <v>3117</v>
      </c>
      <c r="V7051" s="147" t="s">
        <v>4158</v>
      </c>
    </row>
    <row r="7052" spans="16:22" x14ac:dyDescent="0.25">
      <c r="P7052" s="147" t="s">
        <v>830</v>
      </c>
      <c r="Q7052" s="147">
        <v>208</v>
      </c>
      <c r="R7052" s="147"/>
      <c r="S7052" s="147" t="s">
        <v>3118</v>
      </c>
      <c r="T7052" s="147">
        <v>100</v>
      </c>
      <c r="U7052" s="147" t="s">
        <v>3119</v>
      </c>
      <c r="V7052" s="147" t="s">
        <v>4158</v>
      </c>
    </row>
    <row r="7053" spans="16:22" x14ac:dyDescent="0.25">
      <c r="P7053" s="147" t="s">
        <v>830</v>
      </c>
      <c r="Q7053" s="147">
        <v>208</v>
      </c>
      <c r="R7053" s="147"/>
      <c r="S7053" s="147" t="s">
        <v>3120</v>
      </c>
      <c r="T7053" s="147">
        <v>88</v>
      </c>
      <c r="U7053" s="147" t="s">
        <v>3121</v>
      </c>
      <c r="V7053" s="147" t="s">
        <v>4158</v>
      </c>
    </row>
    <row r="7054" spans="16:22" x14ac:dyDescent="0.25">
      <c r="P7054" s="147" t="s">
        <v>830</v>
      </c>
      <c r="Q7054" s="147">
        <v>208</v>
      </c>
      <c r="R7054" s="147"/>
      <c r="S7054" s="147" t="s">
        <v>3122</v>
      </c>
      <c r="T7054" s="147">
        <v>264</v>
      </c>
      <c r="U7054" s="147" t="s">
        <v>3123</v>
      </c>
      <c r="V7054" s="147" t="s">
        <v>4158</v>
      </c>
    </row>
    <row r="7055" spans="16:22" x14ac:dyDescent="0.25">
      <c r="P7055" s="147" t="s">
        <v>830</v>
      </c>
      <c r="Q7055" s="147">
        <v>208</v>
      </c>
      <c r="R7055" s="147"/>
      <c r="S7055" s="147" t="s">
        <v>3124</v>
      </c>
      <c r="T7055" s="147">
        <v>264</v>
      </c>
      <c r="U7055" s="147" t="s">
        <v>3125</v>
      </c>
      <c r="V7055" s="147" t="s">
        <v>4158</v>
      </c>
    </row>
    <row r="7056" spans="16:22" x14ac:dyDescent="0.25">
      <c r="P7056" s="147" t="s">
        <v>830</v>
      </c>
      <c r="Q7056" s="147">
        <v>208</v>
      </c>
      <c r="R7056" s="147"/>
      <c r="S7056" s="147" t="s">
        <v>3126</v>
      </c>
      <c r="T7056" s="147">
        <v>88</v>
      </c>
      <c r="U7056" s="147" t="s">
        <v>3127</v>
      </c>
      <c r="V7056" s="147" t="s">
        <v>4158</v>
      </c>
    </row>
    <row r="7057" spans="16:22" x14ac:dyDescent="0.25">
      <c r="P7057" s="147" t="s">
        <v>830</v>
      </c>
      <c r="Q7057" s="147">
        <v>208</v>
      </c>
      <c r="R7057" s="147"/>
      <c r="S7057" s="147" t="s">
        <v>3128</v>
      </c>
      <c r="T7057" s="147">
        <v>264</v>
      </c>
      <c r="U7057" s="147" t="s">
        <v>3129</v>
      </c>
      <c r="V7057" s="147" t="s">
        <v>4158</v>
      </c>
    </row>
    <row r="7058" spans="16:22" x14ac:dyDescent="0.25">
      <c r="P7058" s="147" t="s">
        <v>830</v>
      </c>
      <c r="Q7058" s="147">
        <v>208</v>
      </c>
      <c r="R7058" s="147"/>
      <c r="S7058" s="147" t="s">
        <v>3130</v>
      </c>
      <c r="T7058" s="147">
        <v>264</v>
      </c>
      <c r="U7058" s="147" t="s">
        <v>3131</v>
      </c>
      <c r="V7058" s="147" t="s">
        <v>4158</v>
      </c>
    </row>
    <row r="7059" spans="16:22" x14ac:dyDescent="0.25">
      <c r="P7059" s="147" t="s">
        <v>830</v>
      </c>
      <c r="Q7059" s="147">
        <v>208</v>
      </c>
      <c r="R7059" s="147"/>
      <c r="S7059" s="147" t="s">
        <v>1234</v>
      </c>
      <c r="T7059" s="147">
        <v>30</v>
      </c>
      <c r="U7059" s="147" t="s">
        <v>1235</v>
      </c>
      <c r="V7059" s="147" t="s">
        <v>4158</v>
      </c>
    </row>
    <row r="7060" spans="16:22" x14ac:dyDescent="0.25">
      <c r="P7060" s="147" t="s">
        <v>830</v>
      </c>
      <c r="Q7060" s="147">
        <v>208</v>
      </c>
      <c r="R7060" s="147"/>
      <c r="S7060" s="147" t="s">
        <v>1242</v>
      </c>
      <c r="T7060" s="147">
        <v>7</v>
      </c>
      <c r="U7060" s="147" t="s">
        <v>1243</v>
      </c>
      <c r="V7060" s="147" t="s">
        <v>4158</v>
      </c>
    </row>
    <row r="7061" spans="16:22" x14ac:dyDescent="0.25">
      <c r="P7061" s="147" t="s">
        <v>830</v>
      </c>
      <c r="Q7061" s="147">
        <v>208</v>
      </c>
      <c r="R7061" s="147"/>
      <c r="S7061" s="147" t="s">
        <v>1246</v>
      </c>
      <c r="T7061" s="147">
        <v>10</v>
      </c>
      <c r="U7061" s="147" t="s">
        <v>1247</v>
      </c>
      <c r="V7061" s="147" t="s">
        <v>4158</v>
      </c>
    </row>
    <row r="7062" spans="16:22" x14ac:dyDescent="0.25">
      <c r="P7062" s="147" t="s">
        <v>830</v>
      </c>
      <c r="Q7062" s="147">
        <v>208</v>
      </c>
      <c r="R7062" s="147"/>
      <c r="S7062" s="147" t="s">
        <v>1250</v>
      </c>
      <c r="T7062" s="147">
        <v>113</v>
      </c>
      <c r="U7062" s="147" t="s">
        <v>1251</v>
      </c>
      <c r="V7062" s="147" t="s">
        <v>4158</v>
      </c>
    </row>
    <row r="7063" spans="16:22" x14ac:dyDescent="0.25">
      <c r="P7063" s="147" t="s">
        <v>830</v>
      </c>
      <c r="Q7063" s="147">
        <v>208</v>
      </c>
      <c r="R7063" s="147"/>
      <c r="S7063" s="147" t="s">
        <v>1254</v>
      </c>
      <c r="T7063" s="147">
        <v>123</v>
      </c>
      <c r="U7063" s="147" t="s">
        <v>1255</v>
      </c>
      <c r="V7063" s="147" t="s">
        <v>4158</v>
      </c>
    </row>
    <row r="7064" spans="16:22" x14ac:dyDescent="0.25">
      <c r="P7064" s="147" t="s">
        <v>830</v>
      </c>
      <c r="Q7064" s="147">
        <v>208</v>
      </c>
      <c r="R7064" s="147"/>
      <c r="S7064" s="147" t="s">
        <v>1258</v>
      </c>
      <c r="T7064" s="147">
        <v>116</v>
      </c>
      <c r="U7064" s="147" t="s">
        <v>1259</v>
      </c>
      <c r="V7064" s="147" t="s">
        <v>4158</v>
      </c>
    </row>
    <row r="7065" spans="16:22" x14ac:dyDescent="0.25">
      <c r="P7065" s="147" t="s">
        <v>830</v>
      </c>
      <c r="Q7065" s="147">
        <v>208</v>
      </c>
      <c r="R7065" s="147"/>
      <c r="S7065" s="147" t="s">
        <v>1270</v>
      </c>
      <c r="T7065" s="147">
        <v>16</v>
      </c>
      <c r="U7065" s="147" t="s">
        <v>1271</v>
      </c>
      <c r="V7065" s="147" t="s">
        <v>4158</v>
      </c>
    </row>
    <row r="7066" spans="16:22" x14ac:dyDescent="0.25">
      <c r="P7066" s="147" t="s">
        <v>830</v>
      </c>
      <c r="Q7066" s="147">
        <v>208</v>
      </c>
      <c r="R7066" s="147"/>
      <c r="S7066" s="147" t="s">
        <v>3136</v>
      </c>
      <c r="T7066" s="147">
        <v>126</v>
      </c>
      <c r="U7066" s="147" t="s">
        <v>3137</v>
      </c>
      <c r="V7066" s="147" t="s">
        <v>4158</v>
      </c>
    </row>
    <row r="7067" spans="16:22" x14ac:dyDescent="0.25">
      <c r="P7067" s="147" t="s">
        <v>830</v>
      </c>
      <c r="Q7067" s="147">
        <v>208</v>
      </c>
      <c r="R7067" s="147"/>
      <c r="S7067" s="147" t="s">
        <v>1278</v>
      </c>
      <c r="T7067" s="147">
        <v>110</v>
      </c>
      <c r="U7067" s="147" t="s">
        <v>1279</v>
      </c>
      <c r="V7067" s="147" t="s">
        <v>4158</v>
      </c>
    </row>
    <row r="7068" spans="16:22" x14ac:dyDescent="0.25">
      <c r="P7068" s="147" t="s">
        <v>830</v>
      </c>
      <c r="Q7068" s="147">
        <v>208</v>
      </c>
      <c r="R7068" s="147"/>
      <c r="S7068" s="147" t="s">
        <v>3665</v>
      </c>
      <c r="T7068" s="147">
        <v>240</v>
      </c>
      <c r="U7068" s="147" t="s">
        <v>3666</v>
      </c>
      <c r="V7068" s="147" t="s">
        <v>4158</v>
      </c>
    </row>
    <row r="7069" spans="16:22" x14ac:dyDescent="0.25">
      <c r="P7069" s="147" t="s">
        <v>830</v>
      </c>
      <c r="Q7069" s="147">
        <v>208</v>
      </c>
      <c r="R7069" s="147"/>
      <c r="S7069" s="147" t="s">
        <v>3453</v>
      </c>
      <c r="T7069" s="147">
        <v>62</v>
      </c>
      <c r="U7069" s="147" t="s">
        <v>3454</v>
      </c>
      <c r="V7069" s="147" t="s">
        <v>4158</v>
      </c>
    </row>
    <row r="7070" spans="16:22" x14ac:dyDescent="0.25">
      <c r="P7070" s="147" t="s">
        <v>830</v>
      </c>
      <c r="Q7070" s="147">
        <v>208</v>
      </c>
      <c r="R7070" s="147"/>
      <c r="S7070" s="147" t="s">
        <v>1280</v>
      </c>
      <c r="T7070" s="147">
        <v>110</v>
      </c>
      <c r="U7070" s="147" t="s">
        <v>1281</v>
      </c>
      <c r="V7070" s="147" t="s">
        <v>4158</v>
      </c>
    </row>
    <row r="7071" spans="16:22" x14ac:dyDescent="0.25">
      <c r="P7071" s="147" t="s">
        <v>830</v>
      </c>
      <c r="Q7071" s="147">
        <v>208</v>
      </c>
      <c r="R7071" s="147"/>
      <c r="S7071" s="147" t="s">
        <v>1282</v>
      </c>
      <c r="T7071" s="147">
        <v>78</v>
      </c>
      <c r="U7071" s="147" t="s">
        <v>1283</v>
      </c>
      <c r="V7071" s="147" t="s">
        <v>4158</v>
      </c>
    </row>
    <row r="7072" spans="16:22" x14ac:dyDescent="0.25">
      <c r="P7072" s="147" t="s">
        <v>830</v>
      </c>
      <c r="Q7072" s="147">
        <v>208</v>
      </c>
      <c r="R7072" s="147"/>
      <c r="S7072" s="147" t="s">
        <v>2596</v>
      </c>
      <c r="T7072" s="147">
        <v>114</v>
      </c>
      <c r="U7072" s="147" t="s">
        <v>2597</v>
      </c>
      <c r="V7072" s="147" t="s">
        <v>4158</v>
      </c>
    </row>
    <row r="7073" spans="16:22" x14ac:dyDescent="0.25">
      <c r="P7073" s="147" t="s">
        <v>830</v>
      </c>
      <c r="Q7073" s="147">
        <v>208</v>
      </c>
      <c r="R7073" s="147"/>
      <c r="S7073" s="147" t="s">
        <v>1286</v>
      </c>
      <c r="T7073" s="147">
        <v>208</v>
      </c>
      <c r="U7073" s="147" t="s">
        <v>1287</v>
      </c>
      <c r="V7073" s="147" t="s">
        <v>4158</v>
      </c>
    </row>
    <row r="7074" spans="16:22" x14ac:dyDescent="0.25">
      <c r="P7074" s="147" t="s">
        <v>830</v>
      </c>
      <c r="Q7074" s="147">
        <v>208</v>
      </c>
      <c r="R7074" s="147"/>
      <c r="S7074" s="147" t="s">
        <v>1290</v>
      </c>
      <c r="T7074" s="147">
        <v>455</v>
      </c>
      <c r="U7074" s="147" t="s">
        <v>1291</v>
      </c>
      <c r="V7074" s="147" t="s">
        <v>4158</v>
      </c>
    </row>
    <row r="7075" spans="16:22" x14ac:dyDescent="0.25">
      <c r="P7075" s="147" t="s">
        <v>830</v>
      </c>
      <c r="Q7075" s="147">
        <v>208</v>
      </c>
      <c r="R7075" s="147"/>
      <c r="S7075" s="147" t="s">
        <v>1294</v>
      </c>
      <c r="T7075" s="147">
        <v>252</v>
      </c>
      <c r="U7075" s="147" t="s">
        <v>1295</v>
      </c>
      <c r="V7075" s="147" t="s">
        <v>4158</v>
      </c>
    </row>
    <row r="7076" spans="16:22" x14ac:dyDescent="0.25">
      <c r="P7076" s="147" t="s">
        <v>830</v>
      </c>
      <c r="Q7076" s="147">
        <v>208</v>
      </c>
      <c r="R7076" s="147"/>
      <c r="S7076" s="147" t="s">
        <v>1296</v>
      </c>
      <c r="T7076" s="147">
        <v>157</v>
      </c>
      <c r="U7076" s="147" t="s">
        <v>1297</v>
      </c>
      <c r="V7076" s="147" t="s">
        <v>4158</v>
      </c>
    </row>
    <row r="7077" spans="16:22" x14ac:dyDescent="0.25">
      <c r="P7077" s="147" t="s">
        <v>830</v>
      </c>
      <c r="Q7077" s="147">
        <v>208</v>
      </c>
      <c r="R7077" s="147"/>
      <c r="S7077" s="147" t="s">
        <v>1304</v>
      </c>
      <c r="T7077" s="147">
        <v>127</v>
      </c>
      <c r="U7077" s="147" t="s">
        <v>1305</v>
      </c>
      <c r="V7077" s="147" t="s">
        <v>4158</v>
      </c>
    </row>
    <row r="7078" spans="16:22" x14ac:dyDescent="0.25">
      <c r="P7078" s="147" t="s">
        <v>830</v>
      </c>
      <c r="Q7078" s="147">
        <v>208</v>
      </c>
      <c r="R7078" s="147"/>
      <c r="S7078" s="147" t="s">
        <v>1306</v>
      </c>
      <c r="T7078" s="147">
        <v>147</v>
      </c>
      <c r="U7078" s="147" t="s">
        <v>1307</v>
      </c>
      <c r="V7078" s="147" t="s">
        <v>4158</v>
      </c>
    </row>
    <row r="7079" spans="16:22" x14ac:dyDescent="0.25">
      <c r="P7079" s="147" t="s">
        <v>830</v>
      </c>
      <c r="Q7079" s="147">
        <v>208</v>
      </c>
      <c r="R7079" s="147"/>
      <c r="S7079" s="147" t="s">
        <v>4159</v>
      </c>
      <c r="T7079" s="147">
        <v>25</v>
      </c>
      <c r="U7079" s="147" t="s">
        <v>4160</v>
      </c>
      <c r="V7079" s="147" t="s">
        <v>4158</v>
      </c>
    </row>
    <row r="7080" spans="16:22" x14ac:dyDescent="0.25">
      <c r="P7080" s="147" t="s">
        <v>830</v>
      </c>
      <c r="Q7080" s="147">
        <v>208</v>
      </c>
      <c r="R7080" s="147"/>
      <c r="S7080" s="147" t="s">
        <v>1314</v>
      </c>
      <c r="T7080" s="147">
        <v>193</v>
      </c>
      <c r="U7080" s="147" t="s">
        <v>1315</v>
      </c>
      <c r="V7080" s="147" t="s">
        <v>4158</v>
      </c>
    </row>
    <row r="7081" spans="16:22" x14ac:dyDescent="0.25">
      <c r="P7081" s="147" t="s">
        <v>830</v>
      </c>
      <c r="Q7081" s="147">
        <v>208</v>
      </c>
      <c r="R7081" s="147"/>
      <c r="S7081" s="147" t="s">
        <v>1318</v>
      </c>
      <c r="T7081" s="147">
        <v>149</v>
      </c>
      <c r="U7081" s="147" t="s">
        <v>1319</v>
      </c>
      <c r="V7081" s="147" t="s">
        <v>4158</v>
      </c>
    </row>
    <row r="7082" spans="16:22" x14ac:dyDescent="0.25">
      <c r="P7082" s="147" t="s">
        <v>830</v>
      </c>
      <c r="Q7082" s="147">
        <v>208</v>
      </c>
      <c r="R7082" s="147"/>
      <c r="S7082" s="147" t="s">
        <v>1320</v>
      </c>
      <c r="T7082" s="147">
        <v>106</v>
      </c>
      <c r="U7082" s="147" t="s">
        <v>1321</v>
      </c>
      <c r="V7082" s="147" t="s">
        <v>4158</v>
      </c>
    </row>
    <row r="7083" spans="16:22" x14ac:dyDescent="0.25">
      <c r="P7083" s="147" t="s">
        <v>830</v>
      </c>
      <c r="Q7083" s="147">
        <v>208</v>
      </c>
      <c r="R7083" s="147"/>
      <c r="S7083" s="147" t="s">
        <v>1322</v>
      </c>
      <c r="T7083" s="147">
        <v>154</v>
      </c>
      <c r="U7083" s="147" t="s">
        <v>1323</v>
      </c>
      <c r="V7083" s="147" t="s">
        <v>4158</v>
      </c>
    </row>
    <row r="7084" spans="16:22" x14ac:dyDescent="0.25">
      <c r="P7084" s="147" t="s">
        <v>830</v>
      </c>
      <c r="Q7084" s="147">
        <v>208</v>
      </c>
      <c r="R7084" s="147"/>
      <c r="S7084" s="147" t="s">
        <v>1324</v>
      </c>
      <c r="T7084" s="147">
        <v>283</v>
      </c>
      <c r="U7084" s="147" t="s">
        <v>1325</v>
      </c>
      <c r="V7084" s="147" t="s">
        <v>4158</v>
      </c>
    </row>
    <row r="7085" spans="16:22" x14ac:dyDescent="0.25">
      <c r="P7085" s="147" t="s">
        <v>830</v>
      </c>
      <c r="Q7085" s="147">
        <v>208</v>
      </c>
      <c r="R7085" s="147"/>
      <c r="S7085" s="147" t="s">
        <v>1330</v>
      </c>
      <c r="T7085" s="147">
        <v>129</v>
      </c>
      <c r="U7085" s="147" t="s">
        <v>1331</v>
      </c>
      <c r="V7085" s="147" t="s">
        <v>4158</v>
      </c>
    </row>
    <row r="7086" spans="16:22" x14ac:dyDescent="0.25">
      <c r="P7086" s="147" t="s">
        <v>830</v>
      </c>
      <c r="Q7086" s="147">
        <v>208</v>
      </c>
      <c r="R7086" s="147"/>
      <c r="S7086" s="147" t="s">
        <v>1332</v>
      </c>
      <c r="T7086" s="147">
        <v>150</v>
      </c>
      <c r="U7086" s="147" t="s">
        <v>1333</v>
      </c>
      <c r="V7086" s="147" t="s">
        <v>4158</v>
      </c>
    </row>
    <row r="7087" spans="16:22" x14ac:dyDescent="0.25">
      <c r="P7087" s="147" t="s">
        <v>830</v>
      </c>
      <c r="Q7087" s="147">
        <v>208</v>
      </c>
      <c r="R7087" s="147"/>
      <c r="S7087" s="147" t="s">
        <v>1334</v>
      </c>
      <c r="T7087" s="147">
        <v>250</v>
      </c>
      <c r="U7087" s="147" t="s">
        <v>1335</v>
      </c>
      <c r="V7087" s="147" t="s">
        <v>4158</v>
      </c>
    </row>
    <row r="7088" spans="16:22" x14ac:dyDescent="0.25">
      <c r="P7088" s="147" t="s">
        <v>830</v>
      </c>
      <c r="Q7088" s="147">
        <v>208</v>
      </c>
      <c r="R7088" s="147"/>
      <c r="S7088" s="147" t="s">
        <v>1336</v>
      </c>
      <c r="T7088" s="147">
        <v>240</v>
      </c>
      <c r="U7088" s="147" t="s">
        <v>1337</v>
      </c>
      <c r="V7088" s="147" t="s">
        <v>4158</v>
      </c>
    </row>
    <row r="7089" spans="16:22" x14ac:dyDescent="0.25">
      <c r="P7089" s="147" t="s">
        <v>830</v>
      </c>
      <c r="Q7089" s="147">
        <v>208</v>
      </c>
      <c r="R7089" s="147"/>
      <c r="S7089" s="147" t="s">
        <v>1340</v>
      </c>
      <c r="T7089" s="147">
        <v>72</v>
      </c>
      <c r="U7089" s="147" t="s">
        <v>1341</v>
      </c>
      <c r="V7089" s="147" t="s">
        <v>4158</v>
      </c>
    </row>
    <row r="7090" spans="16:22" x14ac:dyDescent="0.25">
      <c r="P7090" s="147" t="s">
        <v>830</v>
      </c>
      <c r="Q7090" s="147">
        <v>208</v>
      </c>
      <c r="R7090" s="147"/>
      <c r="S7090" s="147" t="s">
        <v>1342</v>
      </c>
      <c r="T7090" s="147">
        <v>201</v>
      </c>
      <c r="U7090" s="147" t="s">
        <v>1343</v>
      </c>
      <c r="V7090" s="147" t="s">
        <v>4158</v>
      </c>
    </row>
    <row r="7091" spans="16:22" x14ac:dyDescent="0.25">
      <c r="P7091" s="147" t="s">
        <v>830</v>
      </c>
      <c r="Q7091" s="147">
        <v>208</v>
      </c>
      <c r="R7091" s="147"/>
      <c r="S7091" s="147" t="s">
        <v>1344</v>
      </c>
      <c r="T7091" s="147">
        <v>400</v>
      </c>
      <c r="U7091" s="147" t="s">
        <v>1345</v>
      </c>
      <c r="V7091" s="147" t="s">
        <v>4158</v>
      </c>
    </row>
    <row r="7092" spans="16:22" x14ac:dyDescent="0.25">
      <c r="P7092" s="147" t="s">
        <v>830</v>
      </c>
      <c r="Q7092" s="147">
        <v>208</v>
      </c>
      <c r="R7092" s="147"/>
      <c r="S7092" s="147" t="s">
        <v>1346</v>
      </c>
      <c r="T7092" s="147">
        <v>265</v>
      </c>
      <c r="U7092" s="147" t="s">
        <v>1347</v>
      </c>
      <c r="V7092" s="147" t="s">
        <v>4158</v>
      </c>
    </row>
    <row r="7093" spans="16:22" x14ac:dyDescent="0.25">
      <c r="P7093" s="147" t="s">
        <v>830</v>
      </c>
      <c r="Q7093" s="147">
        <v>208</v>
      </c>
      <c r="R7093" s="147"/>
      <c r="S7093" s="147" t="s">
        <v>1348</v>
      </c>
      <c r="T7093" s="147">
        <v>17</v>
      </c>
      <c r="U7093" s="147" t="s">
        <v>1349</v>
      </c>
      <c r="V7093" s="147" t="s">
        <v>4158</v>
      </c>
    </row>
    <row r="7094" spans="16:22" x14ac:dyDescent="0.25">
      <c r="P7094" s="147" t="s">
        <v>830</v>
      </c>
      <c r="Q7094" s="147">
        <v>208</v>
      </c>
      <c r="R7094" s="147"/>
      <c r="S7094" s="147" t="s">
        <v>1350</v>
      </c>
      <c r="T7094" s="147">
        <v>32</v>
      </c>
      <c r="U7094" s="147" t="s">
        <v>1351</v>
      </c>
      <c r="V7094" s="147" t="s">
        <v>4158</v>
      </c>
    </row>
    <row r="7095" spans="16:22" x14ac:dyDescent="0.25">
      <c r="P7095" s="147" t="s">
        <v>830</v>
      </c>
      <c r="Q7095" s="147">
        <v>208</v>
      </c>
      <c r="R7095" s="147"/>
      <c r="S7095" s="147" t="s">
        <v>1352</v>
      </c>
      <c r="T7095" s="147">
        <v>125</v>
      </c>
      <c r="U7095" s="147" t="s">
        <v>1353</v>
      </c>
      <c r="V7095" s="147" t="s">
        <v>4158</v>
      </c>
    </row>
    <row r="7096" spans="16:22" x14ac:dyDescent="0.25">
      <c r="P7096" s="147" t="s">
        <v>830</v>
      </c>
      <c r="Q7096" s="147">
        <v>208</v>
      </c>
      <c r="R7096" s="147"/>
      <c r="S7096" s="147" t="s">
        <v>1354</v>
      </c>
      <c r="T7096" s="147">
        <v>60</v>
      </c>
      <c r="U7096" s="147" t="s">
        <v>1355</v>
      </c>
      <c r="V7096" s="147" t="s">
        <v>4158</v>
      </c>
    </row>
    <row r="7097" spans="16:22" x14ac:dyDescent="0.25">
      <c r="P7097" s="147" t="s">
        <v>830</v>
      </c>
      <c r="Q7097" s="147">
        <v>208</v>
      </c>
      <c r="R7097" s="147"/>
      <c r="S7097" s="147" t="s">
        <v>1356</v>
      </c>
      <c r="T7097" s="147">
        <v>125</v>
      </c>
      <c r="U7097" s="147" t="s">
        <v>1357</v>
      </c>
      <c r="V7097" s="147" t="s">
        <v>4158</v>
      </c>
    </row>
    <row r="7098" spans="16:22" x14ac:dyDescent="0.25">
      <c r="P7098" s="147" t="s">
        <v>830</v>
      </c>
      <c r="Q7098" s="147">
        <v>208</v>
      </c>
      <c r="R7098" s="147"/>
      <c r="S7098" s="147" t="s">
        <v>3340</v>
      </c>
      <c r="T7098" s="147">
        <v>123</v>
      </c>
      <c r="U7098" s="147" t="s">
        <v>3341</v>
      </c>
      <c r="V7098" s="147" t="s">
        <v>4158</v>
      </c>
    </row>
    <row r="7099" spans="16:22" x14ac:dyDescent="0.25">
      <c r="P7099" s="147" t="s">
        <v>830</v>
      </c>
      <c r="Q7099" s="147">
        <v>208</v>
      </c>
      <c r="R7099" s="147"/>
      <c r="S7099" s="147" t="s">
        <v>1358</v>
      </c>
      <c r="T7099" s="147">
        <v>74</v>
      </c>
      <c r="U7099" s="147" t="s">
        <v>1359</v>
      </c>
      <c r="V7099" s="147" t="s">
        <v>4158</v>
      </c>
    </row>
    <row r="7100" spans="16:22" x14ac:dyDescent="0.25">
      <c r="P7100" s="147" t="s">
        <v>830</v>
      </c>
      <c r="Q7100" s="147">
        <v>208</v>
      </c>
      <c r="R7100" s="147"/>
      <c r="S7100" s="147" t="s">
        <v>3902</v>
      </c>
      <c r="T7100" s="147">
        <v>210</v>
      </c>
      <c r="U7100" s="147" t="s">
        <v>3903</v>
      </c>
      <c r="V7100" s="147" t="s">
        <v>4158</v>
      </c>
    </row>
    <row r="7101" spans="16:22" x14ac:dyDescent="0.25">
      <c r="P7101" s="147" t="s">
        <v>830</v>
      </c>
      <c r="Q7101" s="147">
        <v>208</v>
      </c>
      <c r="R7101" s="147"/>
      <c r="S7101" s="147" t="s">
        <v>3904</v>
      </c>
      <c r="T7101" s="147">
        <v>299</v>
      </c>
      <c r="U7101" s="147" t="s">
        <v>3905</v>
      </c>
      <c r="V7101" s="147" t="s">
        <v>4158</v>
      </c>
    </row>
    <row r="7102" spans="16:22" x14ac:dyDescent="0.25">
      <c r="P7102" s="147" t="s">
        <v>830</v>
      </c>
      <c r="Q7102" s="147">
        <v>208</v>
      </c>
      <c r="R7102" s="147"/>
      <c r="S7102" s="147" t="s">
        <v>3906</v>
      </c>
      <c r="T7102" s="147">
        <v>24</v>
      </c>
      <c r="U7102" s="147" t="s">
        <v>3907</v>
      </c>
      <c r="V7102" s="147" t="s">
        <v>4158</v>
      </c>
    </row>
    <row r="7103" spans="16:22" x14ac:dyDescent="0.25">
      <c r="P7103" s="147" t="s">
        <v>830</v>
      </c>
      <c r="Q7103" s="147">
        <v>208</v>
      </c>
      <c r="R7103" s="147"/>
      <c r="S7103" s="147" t="s">
        <v>4161</v>
      </c>
      <c r="T7103" s="147">
        <v>131</v>
      </c>
      <c r="U7103" s="147" t="s">
        <v>4162</v>
      </c>
      <c r="V7103" s="147" t="s">
        <v>4158</v>
      </c>
    </row>
    <row r="7104" spans="16:22" x14ac:dyDescent="0.25">
      <c r="P7104" s="147" t="s">
        <v>830</v>
      </c>
      <c r="Q7104" s="147">
        <v>208</v>
      </c>
      <c r="R7104" s="147"/>
      <c r="S7104" s="147" t="s">
        <v>4163</v>
      </c>
      <c r="T7104" s="147">
        <v>43</v>
      </c>
      <c r="U7104" s="147" t="s">
        <v>4164</v>
      </c>
      <c r="V7104" s="147" t="s">
        <v>4158</v>
      </c>
    </row>
    <row r="7105" spans="16:22" x14ac:dyDescent="0.25">
      <c r="P7105" s="147" t="s">
        <v>830</v>
      </c>
      <c r="Q7105" s="147">
        <v>208</v>
      </c>
      <c r="R7105" s="147"/>
      <c r="S7105" s="147" t="s">
        <v>4165</v>
      </c>
      <c r="T7105" s="147">
        <v>99</v>
      </c>
      <c r="U7105" s="147" t="s">
        <v>4166</v>
      </c>
      <c r="V7105" s="147" t="s">
        <v>4158</v>
      </c>
    </row>
    <row r="7106" spans="16:22" x14ac:dyDescent="0.25">
      <c r="P7106" s="147" t="s">
        <v>830</v>
      </c>
      <c r="Q7106" s="147">
        <v>208</v>
      </c>
      <c r="R7106" s="147"/>
      <c r="S7106" s="147" t="s">
        <v>4167</v>
      </c>
      <c r="T7106" s="147">
        <v>192</v>
      </c>
      <c r="U7106" s="147" t="s">
        <v>4168</v>
      </c>
      <c r="V7106" s="147" t="s">
        <v>4158</v>
      </c>
    </row>
    <row r="7107" spans="16:22" x14ac:dyDescent="0.25">
      <c r="P7107" s="147" t="s">
        <v>830</v>
      </c>
      <c r="Q7107" s="147">
        <v>208</v>
      </c>
      <c r="R7107" s="147"/>
      <c r="S7107" s="147" t="s">
        <v>4169</v>
      </c>
      <c r="T7107" s="147">
        <v>102</v>
      </c>
      <c r="U7107" s="147" t="s">
        <v>4170</v>
      </c>
      <c r="V7107" s="147" t="s">
        <v>4158</v>
      </c>
    </row>
    <row r="7108" spans="16:22" x14ac:dyDescent="0.25">
      <c r="P7108" s="147" t="s">
        <v>830</v>
      </c>
      <c r="Q7108" s="147">
        <v>208</v>
      </c>
      <c r="R7108" s="147"/>
      <c r="S7108" s="147" t="s">
        <v>4171</v>
      </c>
      <c r="T7108" s="147">
        <v>119</v>
      </c>
      <c r="U7108" s="147" t="s">
        <v>4172</v>
      </c>
      <c r="V7108" s="147" t="s">
        <v>4158</v>
      </c>
    </row>
    <row r="7109" spans="16:22" x14ac:dyDescent="0.25">
      <c r="P7109" s="147" t="s">
        <v>830</v>
      </c>
      <c r="Q7109" s="147">
        <v>208</v>
      </c>
      <c r="R7109" s="147"/>
      <c r="S7109" s="147" t="s">
        <v>4173</v>
      </c>
      <c r="T7109" s="147">
        <v>80</v>
      </c>
      <c r="U7109" s="147" t="s">
        <v>4174</v>
      </c>
      <c r="V7109" s="147" t="s">
        <v>4158</v>
      </c>
    </row>
    <row r="7110" spans="16:22" x14ac:dyDescent="0.25">
      <c r="P7110" s="147" t="s">
        <v>830</v>
      </c>
      <c r="Q7110" s="147">
        <v>208</v>
      </c>
      <c r="R7110" s="147"/>
      <c r="S7110" s="147" t="s">
        <v>4175</v>
      </c>
      <c r="T7110" s="147">
        <v>30</v>
      </c>
      <c r="U7110" s="147" t="s">
        <v>4176</v>
      </c>
      <c r="V7110" s="147" t="s">
        <v>4158</v>
      </c>
    </row>
    <row r="7111" spans="16:22" x14ac:dyDescent="0.25">
      <c r="P7111" s="147" t="s">
        <v>830</v>
      </c>
      <c r="Q7111" s="147">
        <v>208</v>
      </c>
      <c r="R7111" s="147"/>
      <c r="S7111" s="147" t="s">
        <v>4177</v>
      </c>
      <c r="T7111" s="147">
        <v>80</v>
      </c>
      <c r="U7111" s="147" t="s">
        <v>4178</v>
      </c>
      <c r="V7111" s="147" t="s">
        <v>4158</v>
      </c>
    </row>
    <row r="7112" spans="16:22" x14ac:dyDescent="0.25">
      <c r="P7112" s="147" t="s">
        <v>830</v>
      </c>
      <c r="Q7112" s="147">
        <v>208</v>
      </c>
      <c r="R7112" s="147"/>
      <c r="S7112" s="147" t="s">
        <v>3344</v>
      </c>
      <c r="T7112" s="147">
        <v>79</v>
      </c>
      <c r="U7112" s="147" t="s">
        <v>3345</v>
      </c>
      <c r="V7112" s="147" t="s">
        <v>4158</v>
      </c>
    </row>
    <row r="7113" spans="16:22" x14ac:dyDescent="0.25">
      <c r="P7113" s="147" t="s">
        <v>830</v>
      </c>
      <c r="Q7113" s="147">
        <v>208</v>
      </c>
      <c r="R7113" s="147"/>
      <c r="S7113" s="147" t="s">
        <v>2598</v>
      </c>
      <c r="T7113" s="147">
        <v>59</v>
      </c>
      <c r="U7113" s="147" t="s">
        <v>2599</v>
      </c>
      <c r="V7113" s="147" t="s">
        <v>4158</v>
      </c>
    </row>
    <row r="7114" spans="16:22" x14ac:dyDescent="0.25">
      <c r="P7114" s="147" t="s">
        <v>830</v>
      </c>
      <c r="Q7114" s="147">
        <v>208</v>
      </c>
      <c r="R7114" s="147"/>
      <c r="S7114" s="147" t="s">
        <v>2602</v>
      </c>
      <c r="T7114" s="147">
        <v>56</v>
      </c>
      <c r="U7114" s="147" t="s">
        <v>2603</v>
      </c>
      <c r="V7114" s="147" t="s">
        <v>4158</v>
      </c>
    </row>
    <row r="7115" spans="16:22" x14ac:dyDescent="0.25">
      <c r="P7115" s="147" t="s">
        <v>830</v>
      </c>
      <c r="Q7115" s="147">
        <v>208</v>
      </c>
      <c r="R7115" s="147"/>
      <c r="S7115" s="147" t="s">
        <v>1374</v>
      </c>
      <c r="T7115" s="147">
        <v>20</v>
      </c>
      <c r="U7115" s="147" t="s">
        <v>1375</v>
      </c>
      <c r="V7115" s="147" t="s">
        <v>4158</v>
      </c>
    </row>
    <row r="7116" spans="16:22" x14ac:dyDescent="0.25">
      <c r="P7116" s="147" t="s">
        <v>830</v>
      </c>
      <c r="Q7116" s="147">
        <v>208</v>
      </c>
      <c r="R7116" s="147"/>
      <c r="S7116" s="147" t="s">
        <v>1382</v>
      </c>
      <c r="T7116" s="147">
        <v>4</v>
      </c>
      <c r="U7116" s="147" t="s">
        <v>1383</v>
      </c>
      <c r="V7116" s="147" t="s">
        <v>4158</v>
      </c>
    </row>
    <row r="7117" spans="16:22" x14ac:dyDescent="0.25">
      <c r="P7117" s="147" t="s">
        <v>830</v>
      </c>
      <c r="Q7117" s="147">
        <v>208</v>
      </c>
      <c r="R7117" s="147"/>
      <c r="S7117" s="147" t="s">
        <v>1386</v>
      </c>
      <c r="T7117" s="147">
        <v>310</v>
      </c>
      <c r="U7117" s="147" t="s">
        <v>1387</v>
      </c>
      <c r="V7117" s="147" t="s">
        <v>4158</v>
      </c>
    </row>
    <row r="7118" spans="16:22" x14ac:dyDescent="0.25">
      <c r="P7118" s="147" t="s">
        <v>830</v>
      </c>
      <c r="Q7118" s="147">
        <v>208</v>
      </c>
      <c r="R7118" s="147"/>
      <c r="S7118" s="147" t="s">
        <v>1390</v>
      </c>
      <c r="T7118" s="147">
        <v>20</v>
      </c>
      <c r="U7118" s="147" t="s">
        <v>1391</v>
      </c>
      <c r="V7118" s="147" t="s">
        <v>4158</v>
      </c>
    </row>
    <row r="7119" spans="16:22" x14ac:dyDescent="0.25">
      <c r="P7119" s="147" t="s">
        <v>830</v>
      </c>
      <c r="Q7119" s="147">
        <v>208</v>
      </c>
      <c r="R7119" s="147"/>
      <c r="S7119" s="147" t="s">
        <v>1392</v>
      </c>
      <c r="T7119" s="147">
        <v>47</v>
      </c>
      <c r="U7119" s="147" t="s">
        <v>1393</v>
      </c>
      <c r="V7119" s="147" t="s">
        <v>4158</v>
      </c>
    </row>
    <row r="7120" spans="16:22" x14ac:dyDescent="0.25">
      <c r="P7120" s="147" t="s">
        <v>830</v>
      </c>
      <c r="Q7120" s="147">
        <v>208</v>
      </c>
      <c r="R7120" s="147"/>
      <c r="S7120" s="147" t="s">
        <v>1396</v>
      </c>
      <c r="T7120" s="147">
        <v>137</v>
      </c>
      <c r="U7120" s="147" t="s">
        <v>1397</v>
      </c>
      <c r="V7120" s="147" t="s">
        <v>4158</v>
      </c>
    </row>
    <row r="7121" spans="16:22" x14ac:dyDescent="0.25">
      <c r="P7121" s="147" t="s">
        <v>830</v>
      </c>
      <c r="Q7121" s="147">
        <v>208</v>
      </c>
      <c r="R7121" s="147"/>
      <c r="S7121" s="147" t="s">
        <v>1398</v>
      </c>
      <c r="T7121" s="147">
        <v>158</v>
      </c>
      <c r="U7121" s="147" t="s">
        <v>1399</v>
      </c>
      <c r="V7121" s="147" t="s">
        <v>4158</v>
      </c>
    </row>
    <row r="7122" spans="16:22" x14ac:dyDescent="0.25">
      <c r="P7122" s="147" t="s">
        <v>830</v>
      </c>
      <c r="Q7122" s="147">
        <v>208</v>
      </c>
      <c r="R7122" s="147"/>
      <c r="S7122" s="147" t="s">
        <v>1400</v>
      </c>
      <c r="T7122" s="147">
        <v>86</v>
      </c>
      <c r="U7122" s="147" t="s">
        <v>1401</v>
      </c>
      <c r="V7122" s="147" t="s">
        <v>4158</v>
      </c>
    </row>
    <row r="7123" spans="16:22" x14ac:dyDescent="0.25">
      <c r="P7123" s="147" t="s">
        <v>830</v>
      </c>
      <c r="Q7123" s="147">
        <v>208</v>
      </c>
      <c r="R7123" s="147"/>
      <c r="S7123" s="147" t="s">
        <v>1404</v>
      </c>
      <c r="T7123" s="147">
        <v>123</v>
      </c>
      <c r="U7123" s="147" t="s">
        <v>1405</v>
      </c>
      <c r="V7123" s="147" t="s">
        <v>4158</v>
      </c>
    </row>
    <row r="7124" spans="16:22" x14ac:dyDescent="0.25">
      <c r="P7124" s="147" t="s">
        <v>830</v>
      </c>
      <c r="Q7124" s="147">
        <v>208</v>
      </c>
      <c r="R7124" s="147"/>
      <c r="S7124" s="147" t="s">
        <v>1408</v>
      </c>
      <c r="T7124" s="147">
        <v>117</v>
      </c>
      <c r="U7124" s="147" t="s">
        <v>1409</v>
      </c>
      <c r="V7124" s="147" t="s">
        <v>4158</v>
      </c>
    </row>
    <row r="7125" spans="16:22" x14ac:dyDescent="0.25">
      <c r="P7125" s="147" t="s">
        <v>830</v>
      </c>
      <c r="Q7125" s="147">
        <v>208</v>
      </c>
      <c r="R7125" s="147"/>
      <c r="S7125" s="147" t="s">
        <v>1416</v>
      </c>
      <c r="T7125" s="147">
        <v>205</v>
      </c>
      <c r="U7125" s="147" t="s">
        <v>1417</v>
      </c>
      <c r="V7125" s="147" t="s">
        <v>4158</v>
      </c>
    </row>
    <row r="7126" spans="16:22" x14ac:dyDescent="0.25">
      <c r="P7126" s="147" t="s">
        <v>830</v>
      </c>
      <c r="Q7126" s="147">
        <v>208</v>
      </c>
      <c r="R7126" s="147"/>
      <c r="S7126" s="147" t="s">
        <v>1418</v>
      </c>
      <c r="T7126" s="147">
        <v>74</v>
      </c>
      <c r="U7126" s="147" t="s">
        <v>1419</v>
      </c>
      <c r="V7126" s="147" t="s">
        <v>4158</v>
      </c>
    </row>
    <row r="7127" spans="16:22" x14ac:dyDescent="0.25">
      <c r="P7127" s="147" t="s">
        <v>830</v>
      </c>
      <c r="Q7127" s="147">
        <v>208</v>
      </c>
      <c r="R7127" s="147"/>
      <c r="S7127" s="147" t="s">
        <v>1420</v>
      </c>
      <c r="T7127" s="147">
        <v>187</v>
      </c>
      <c r="U7127" s="147" t="s">
        <v>1421</v>
      </c>
      <c r="V7127" s="147" t="s">
        <v>4158</v>
      </c>
    </row>
    <row r="7128" spans="16:22" x14ac:dyDescent="0.25">
      <c r="P7128" s="147" t="s">
        <v>830</v>
      </c>
      <c r="Q7128" s="147">
        <v>208</v>
      </c>
      <c r="R7128" s="147"/>
      <c r="S7128" s="147" t="s">
        <v>1426</v>
      </c>
      <c r="T7128" s="147">
        <v>14</v>
      </c>
      <c r="U7128" s="147" t="s">
        <v>1427</v>
      </c>
      <c r="V7128" s="147" t="s">
        <v>4158</v>
      </c>
    </row>
    <row r="7129" spans="16:22" x14ac:dyDescent="0.25">
      <c r="P7129" s="147" t="s">
        <v>830</v>
      </c>
      <c r="Q7129" s="147">
        <v>208</v>
      </c>
      <c r="R7129" s="147"/>
      <c r="S7129" s="147" t="s">
        <v>1428</v>
      </c>
      <c r="T7129" s="147">
        <v>24</v>
      </c>
      <c r="U7129" s="147" t="s">
        <v>1429</v>
      </c>
      <c r="V7129" s="147" t="s">
        <v>4158</v>
      </c>
    </row>
    <row r="7130" spans="16:22" x14ac:dyDescent="0.25">
      <c r="P7130" s="147" t="s">
        <v>830</v>
      </c>
      <c r="Q7130" s="147">
        <v>208</v>
      </c>
      <c r="R7130" s="147"/>
      <c r="S7130" s="147" t="s">
        <v>1432</v>
      </c>
      <c r="T7130" s="147">
        <v>24</v>
      </c>
      <c r="U7130" s="147" t="s">
        <v>1433</v>
      </c>
      <c r="V7130" s="147" t="s">
        <v>4158</v>
      </c>
    </row>
    <row r="7131" spans="16:22" x14ac:dyDescent="0.25">
      <c r="P7131" s="147" t="s">
        <v>830</v>
      </c>
      <c r="Q7131" s="147">
        <v>208</v>
      </c>
      <c r="R7131" s="147"/>
      <c r="S7131" s="147" t="s">
        <v>1434</v>
      </c>
      <c r="T7131" s="147">
        <v>50</v>
      </c>
      <c r="U7131" s="147" t="s">
        <v>1435</v>
      </c>
      <c r="V7131" s="147" t="s">
        <v>4158</v>
      </c>
    </row>
    <row r="7132" spans="16:22" x14ac:dyDescent="0.25">
      <c r="P7132" s="147" t="s">
        <v>830</v>
      </c>
      <c r="Q7132" s="147">
        <v>208</v>
      </c>
      <c r="R7132" s="147"/>
      <c r="S7132" s="147" t="s">
        <v>1436</v>
      </c>
      <c r="T7132" s="147">
        <v>80</v>
      </c>
      <c r="U7132" s="147" t="s">
        <v>1437</v>
      </c>
      <c r="V7132" s="147" t="s">
        <v>4158</v>
      </c>
    </row>
    <row r="7133" spans="16:22" x14ac:dyDescent="0.25">
      <c r="P7133" s="147" t="s">
        <v>830</v>
      </c>
      <c r="Q7133" s="147">
        <v>208</v>
      </c>
      <c r="R7133" s="147"/>
      <c r="S7133" s="147" t="s">
        <v>1438</v>
      </c>
      <c r="T7133" s="147">
        <v>50</v>
      </c>
      <c r="U7133" s="147" t="s">
        <v>1439</v>
      </c>
      <c r="V7133" s="147" t="s">
        <v>4158</v>
      </c>
    </row>
    <row r="7134" spans="16:22" x14ac:dyDescent="0.25">
      <c r="P7134" s="147" t="s">
        <v>830</v>
      </c>
      <c r="Q7134" s="147">
        <v>208</v>
      </c>
      <c r="R7134" s="147"/>
      <c r="S7134" s="147" t="s">
        <v>2837</v>
      </c>
      <c r="T7134" s="147">
        <v>99</v>
      </c>
      <c r="U7134" s="147" t="s">
        <v>2838</v>
      </c>
      <c r="V7134" s="147" t="s">
        <v>4158</v>
      </c>
    </row>
    <row r="7135" spans="16:22" x14ac:dyDescent="0.25">
      <c r="P7135" s="147" t="s">
        <v>830</v>
      </c>
      <c r="Q7135" s="147">
        <v>208</v>
      </c>
      <c r="R7135" s="147"/>
      <c r="S7135" s="147" t="s">
        <v>1440</v>
      </c>
      <c r="T7135" s="147">
        <v>389</v>
      </c>
      <c r="U7135" s="147" t="s">
        <v>1441</v>
      </c>
      <c r="V7135" s="147" t="s">
        <v>4158</v>
      </c>
    </row>
    <row r="7136" spans="16:22" x14ac:dyDescent="0.25">
      <c r="P7136" s="147" t="s">
        <v>830</v>
      </c>
      <c r="Q7136" s="147">
        <v>208</v>
      </c>
      <c r="R7136" s="147"/>
      <c r="S7136" s="147" t="s">
        <v>1444</v>
      </c>
      <c r="T7136" s="147">
        <v>657</v>
      </c>
      <c r="U7136" s="147" t="s">
        <v>1445</v>
      </c>
      <c r="V7136" s="147" t="s">
        <v>4158</v>
      </c>
    </row>
    <row r="7137" spans="16:22" x14ac:dyDescent="0.25">
      <c r="P7137" s="147" t="s">
        <v>830</v>
      </c>
      <c r="Q7137" s="147">
        <v>208</v>
      </c>
      <c r="R7137" s="147"/>
      <c r="S7137" s="147" t="s">
        <v>3669</v>
      </c>
      <c r="T7137" s="147">
        <v>158</v>
      </c>
      <c r="U7137" s="147" t="s">
        <v>3670</v>
      </c>
      <c r="V7137" s="147" t="s">
        <v>4158</v>
      </c>
    </row>
    <row r="7138" spans="16:22" x14ac:dyDescent="0.25">
      <c r="P7138" s="147" t="s">
        <v>830</v>
      </c>
      <c r="Q7138" s="147">
        <v>208</v>
      </c>
      <c r="R7138" s="147"/>
      <c r="S7138" s="147" t="s">
        <v>3671</v>
      </c>
      <c r="T7138" s="147">
        <v>668</v>
      </c>
      <c r="U7138" s="147" t="s">
        <v>3672</v>
      </c>
      <c r="V7138" s="147" t="s">
        <v>4158</v>
      </c>
    </row>
    <row r="7139" spans="16:22" x14ac:dyDescent="0.25">
      <c r="P7139" s="147" t="s">
        <v>830</v>
      </c>
      <c r="Q7139" s="147">
        <v>208</v>
      </c>
      <c r="R7139" s="147"/>
      <c r="S7139" s="147" t="s">
        <v>1450</v>
      </c>
      <c r="T7139" s="147">
        <v>280</v>
      </c>
      <c r="U7139" s="147" t="s">
        <v>1451</v>
      </c>
      <c r="V7139" s="147" t="s">
        <v>4158</v>
      </c>
    </row>
    <row r="7140" spans="16:22" x14ac:dyDescent="0.25">
      <c r="P7140" s="147" t="s">
        <v>830</v>
      </c>
      <c r="Q7140" s="147">
        <v>208</v>
      </c>
      <c r="R7140" s="147"/>
      <c r="S7140" s="147" t="s">
        <v>2841</v>
      </c>
      <c r="T7140" s="147">
        <v>4</v>
      </c>
      <c r="U7140" s="147" t="s">
        <v>2842</v>
      </c>
      <c r="V7140" s="147" t="s">
        <v>4158</v>
      </c>
    </row>
    <row r="7141" spans="16:22" x14ac:dyDescent="0.25">
      <c r="P7141" s="147" t="s">
        <v>830</v>
      </c>
      <c r="Q7141" s="147">
        <v>208</v>
      </c>
      <c r="R7141" s="147"/>
      <c r="S7141" s="147" t="s">
        <v>1458</v>
      </c>
      <c r="T7141" s="147">
        <v>886</v>
      </c>
      <c r="U7141" s="147" t="s">
        <v>1459</v>
      </c>
      <c r="V7141" s="147" t="s">
        <v>4158</v>
      </c>
    </row>
    <row r="7142" spans="16:22" x14ac:dyDescent="0.25">
      <c r="P7142" s="147" t="s">
        <v>830</v>
      </c>
      <c r="Q7142" s="147">
        <v>208</v>
      </c>
      <c r="R7142" s="147"/>
      <c r="S7142" s="147" t="s">
        <v>3142</v>
      </c>
      <c r="T7142" s="147">
        <v>543</v>
      </c>
      <c r="U7142" s="147" t="s">
        <v>3143</v>
      </c>
      <c r="V7142" s="147" t="s">
        <v>4158</v>
      </c>
    </row>
    <row r="7143" spans="16:22" x14ac:dyDescent="0.25">
      <c r="P7143" s="147" t="s">
        <v>830</v>
      </c>
      <c r="Q7143" s="147">
        <v>208</v>
      </c>
      <c r="R7143" s="147"/>
      <c r="S7143" s="147" t="s">
        <v>3144</v>
      </c>
      <c r="T7143" s="147">
        <v>557</v>
      </c>
      <c r="U7143" s="147" t="s">
        <v>3145</v>
      </c>
      <c r="V7143" s="147" t="s">
        <v>4158</v>
      </c>
    </row>
    <row r="7144" spans="16:22" x14ac:dyDescent="0.25">
      <c r="P7144" s="147" t="s">
        <v>830</v>
      </c>
      <c r="Q7144" s="147">
        <v>208</v>
      </c>
      <c r="R7144" s="147"/>
      <c r="S7144" s="147" t="s">
        <v>3146</v>
      </c>
      <c r="T7144" s="147">
        <v>568</v>
      </c>
      <c r="U7144" s="147" t="s">
        <v>3147</v>
      </c>
      <c r="V7144" s="147" t="s">
        <v>4158</v>
      </c>
    </row>
    <row r="7145" spans="16:22" x14ac:dyDescent="0.25">
      <c r="P7145" s="147" t="s">
        <v>830</v>
      </c>
      <c r="Q7145" s="147">
        <v>208</v>
      </c>
      <c r="R7145" s="147"/>
      <c r="S7145" s="147" t="s">
        <v>1464</v>
      </c>
      <c r="T7145" s="147">
        <v>151</v>
      </c>
      <c r="U7145" s="147" t="s">
        <v>1465</v>
      </c>
      <c r="V7145" s="147" t="s">
        <v>4158</v>
      </c>
    </row>
    <row r="7146" spans="16:22" x14ac:dyDescent="0.25">
      <c r="P7146" s="147" t="s">
        <v>830</v>
      </c>
      <c r="Q7146" s="147">
        <v>208</v>
      </c>
      <c r="R7146" s="147"/>
      <c r="S7146" s="147" t="s">
        <v>2323</v>
      </c>
      <c r="T7146" s="147">
        <v>50</v>
      </c>
      <c r="U7146" s="147" t="s">
        <v>2324</v>
      </c>
      <c r="V7146" s="147" t="s">
        <v>4158</v>
      </c>
    </row>
    <row r="7147" spans="16:22" x14ac:dyDescent="0.25">
      <c r="P7147" s="147" t="s">
        <v>830</v>
      </c>
      <c r="Q7147" s="147">
        <v>208</v>
      </c>
      <c r="R7147" s="147"/>
      <c r="S7147" s="147" t="s">
        <v>1470</v>
      </c>
      <c r="T7147" s="147">
        <v>122</v>
      </c>
      <c r="U7147" s="147" t="s">
        <v>1471</v>
      </c>
      <c r="V7147" s="147" t="s">
        <v>4158</v>
      </c>
    </row>
    <row r="7148" spans="16:22" x14ac:dyDescent="0.25">
      <c r="P7148" s="147" t="s">
        <v>830</v>
      </c>
      <c r="Q7148" s="147">
        <v>208</v>
      </c>
      <c r="R7148" s="147"/>
      <c r="S7148" s="147" t="s">
        <v>1474</v>
      </c>
      <c r="T7148" s="147">
        <v>93</v>
      </c>
      <c r="U7148" s="147" t="s">
        <v>1475</v>
      </c>
      <c r="V7148" s="147" t="s">
        <v>4158</v>
      </c>
    </row>
    <row r="7149" spans="16:22" x14ac:dyDescent="0.25">
      <c r="P7149" s="147" t="s">
        <v>830</v>
      </c>
      <c r="Q7149" s="147">
        <v>208</v>
      </c>
      <c r="R7149" s="147"/>
      <c r="S7149" s="147" t="s">
        <v>1476</v>
      </c>
      <c r="T7149" s="147">
        <v>472</v>
      </c>
      <c r="U7149" s="147" t="s">
        <v>1477</v>
      </c>
      <c r="V7149" s="147" t="s">
        <v>4158</v>
      </c>
    </row>
    <row r="7150" spans="16:22" x14ac:dyDescent="0.25">
      <c r="P7150" s="147" t="s">
        <v>830</v>
      </c>
      <c r="Q7150" s="147">
        <v>208</v>
      </c>
      <c r="R7150" s="147"/>
      <c r="S7150" s="147" t="s">
        <v>3908</v>
      </c>
      <c r="T7150" s="147">
        <v>193</v>
      </c>
      <c r="U7150" s="147" t="s">
        <v>3909</v>
      </c>
      <c r="V7150" s="147" t="s">
        <v>4158</v>
      </c>
    </row>
    <row r="7151" spans="16:22" x14ac:dyDescent="0.25">
      <c r="P7151" s="147" t="s">
        <v>830</v>
      </c>
      <c r="Q7151" s="147">
        <v>208</v>
      </c>
      <c r="R7151" s="147"/>
      <c r="S7151" s="147" t="s">
        <v>3910</v>
      </c>
      <c r="T7151" s="147">
        <v>92</v>
      </c>
      <c r="U7151" s="147" t="s">
        <v>3911</v>
      </c>
      <c r="V7151" s="147" t="s">
        <v>4158</v>
      </c>
    </row>
    <row r="7152" spans="16:22" x14ac:dyDescent="0.25">
      <c r="P7152" s="147" t="s">
        <v>830</v>
      </c>
      <c r="Q7152" s="147">
        <v>208</v>
      </c>
      <c r="R7152" s="147"/>
      <c r="S7152" s="147" t="s">
        <v>4179</v>
      </c>
      <c r="T7152" s="147">
        <v>75</v>
      </c>
      <c r="U7152" s="147" t="s">
        <v>4180</v>
      </c>
      <c r="V7152" s="147" t="s">
        <v>4158</v>
      </c>
    </row>
    <row r="7153" spans="16:22" x14ac:dyDescent="0.25">
      <c r="P7153" s="147" t="s">
        <v>830</v>
      </c>
      <c r="Q7153" s="147">
        <v>208</v>
      </c>
      <c r="R7153" s="147"/>
      <c r="S7153" s="147" t="s">
        <v>4181</v>
      </c>
      <c r="T7153" s="147">
        <v>21</v>
      </c>
      <c r="U7153" s="147" t="s">
        <v>4182</v>
      </c>
      <c r="V7153" s="147" t="s">
        <v>4158</v>
      </c>
    </row>
    <row r="7154" spans="16:22" x14ac:dyDescent="0.25">
      <c r="P7154" s="147" t="s">
        <v>830</v>
      </c>
      <c r="Q7154" s="147">
        <v>208</v>
      </c>
      <c r="R7154" s="147"/>
      <c r="S7154" s="147" t="s">
        <v>4183</v>
      </c>
      <c r="T7154" s="147">
        <v>74</v>
      </c>
      <c r="U7154" s="147" t="s">
        <v>4184</v>
      </c>
      <c r="V7154" s="147" t="s">
        <v>4158</v>
      </c>
    </row>
    <row r="7155" spans="16:22" x14ac:dyDescent="0.25">
      <c r="P7155" s="147" t="s">
        <v>830</v>
      </c>
      <c r="Q7155" s="147">
        <v>208</v>
      </c>
      <c r="R7155" s="147"/>
      <c r="S7155" s="147" t="s">
        <v>4185</v>
      </c>
      <c r="T7155" s="147">
        <v>156</v>
      </c>
      <c r="U7155" s="147" t="s">
        <v>4186</v>
      </c>
      <c r="V7155" s="147" t="s">
        <v>4158</v>
      </c>
    </row>
    <row r="7156" spans="16:22" x14ac:dyDescent="0.25">
      <c r="P7156" s="147" t="s">
        <v>830</v>
      </c>
      <c r="Q7156" s="147">
        <v>208</v>
      </c>
      <c r="R7156" s="147"/>
      <c r="S7156" s="147" t="s">
        <v>3959</v>
      </c>
      <c r="T7156" s="147">
        <v>75</v>
      </c>
      <c r="U7156" s="147" t="s">
        <v>3960</v>
      </c>
      <c r="V7156" s="147" t="s">
        <v>4158</v>
      </c>
    </row>
    <row r="7157" spans="16:22" x14ac:dyDescent="0.25">
      <c r="P7157" s="147" t="s">
        <v>830</v>
      </c>
      <c r="Q7157" s="147">
        <v>208</v>
      </c>
      <c r="R7157" s="147"/>
      <c r="S7157" s="147" t="s">
        <v>1490</v>
      </c>
      <c r="T7157" s="147">
        <v>113</v>
      </c>
      <c r="U7157" s="147" t="s">
        <v>1491</v>
      </c>
      <c r="V7157" s="147" t="s">
        <v>4158</v>
      </c>
    </row>
    <row r="7158" spans="16:22" x14ac:dyDescent="0.25">
      <c r="P7158" s="147" t="s">
        <v>830</v>
      </c>
      <c r="Q7158" s="147">
        <v>208</v>
      </c>
      <c r="R7158" s="147"/>
      <c r="S7158" s="147" t="s">
        <v>2608</v>
      </c>
      <c r="T7158" s="147">
        <v>226</v>
      </c>
      <c r="U7158" s="147" t="s">
        <v>2609</v>
      </c>
      <c r="V7158" s="147" t="s">
        <v>4158</v>
      </c>
    </row>
    <row r="7159" spans="16:22" x14ac:dyDescent="0.25">
      <c r="P7159" s="147" t="s">
        <v>830</v>
      </c>
      <c r="Q7159" s="147">
        <v>208</v>
      </c>
      <c r="R7159" s="147"/>
      <c r="S7159" s="147" t="s">
        <v>1494</v>
      </c>
      <c r="T7159" s="147">
        <v>127</v>
      </c>
      <c r="U7159" s="147" t="s">
        <v>1495</v>
      </c>
      <c r="V7159" s="147" t="s">
        <v>4158</v>
      </c>
    </row>
    <row r="7160" spans="16:22" x14ac:dyDescent="0.25">
      <c r="P7160" s="147" t="s">
        <v>830</v>
      </c>
      <c r="Q7160" s="147">
        <v>208</v>
      </c>
      <c r="R7160" s="147"/>
      <c r="S7160" s="147" t="s">
        <v>2612</v>
      </c>
      <c r="T7160" s="147">
        <v>70</v>
      </c>
      <c r="U7160" s="147" t="s">
        <v>2613</v>
      </c>
      <c r="V7160" s="147" t="s">
        <v>4158</v>
      </c>
    </row>
    <row r="7161" spans="16:22" x14ac:dyDescent="0.25">
      <c r="P7161" s="147" t="s">
        <v>830</v>
      </c>
      <c r="Q7161" s="147">
        <v>208</v>
      </c>
      <c r="R7161" s="147"/>
      <c r="S7161" s="147" t="s">
        <v>3550</v>
      </c>
      <c r="T7161" s="147">
        <v>79</v>
      </c>
      <c r="U7161" s="147" t="s">
        <v>3551</v>
      </c>
      <c r="V7161" s="147" t="s">
        <v>4158</v>
      </c>
    </row>
    <row r="7162" spans="16:22" x14ac:dyDescent="0.25">
      <c r="P7162" s="147" t="s">
        <v>830</v>
      </c>
      <c r="Q7162" s="147">
        <v>208</v>
      </c>
      <c r="R7162" s="147"/>
      <c r="S7162" s="147" t="s">
        <v>3160</v>
      </c>
      <c r="T7162" s="147">
        <v>542</v>
      </c>
      <c r="U7162" s="147" t="s">
        <v>3161</v>
      </c>
      <c r="V7162" s="147" t="s">
        <v>4158</v>
      </c>
    </row>
    <row r="7163" spans="16:22" x14ac:dyDescent="0.25">
      <c r="P7163" s="147" t="s">
        <v>830</v>
      </c>
      <c r="Q7163" s="147">
        <v>208</v>
      </c>
      <c r="R7163" s="147"/>
      <c r="S7163" s="147" t="s">
        <v>2327</v>
      </c>
      <c r="T7163" s="147">
        <v>222</v>
      </c>
      <c r="U7163" s="147" t="s">
        <v>2328</v>
      </c>
      <c r="V7163" s="147" t="s">
        <v>4158</v>
      </c>
    </row>
    <row r="7164" spans="16:22" x14ac:dyDescent="0.25">
      <c r="P7164" s="147" t="s">
        <v>830</v>
      </c>
      <c r="Q7164" s="147">
        <v>208</v>
      </c>
      <c r="R7164" s="147"/>
      <c r="S7164" s="147" t="s">
        <v>1518</v>
      </c>
      <c r="T7164" s="147">
        <v>502</v>
      </c>
      <c r="U7164" s="147" t="s">
        <v>1519</v>
      </c>
      <c r="V7164" s="147" t="s">
        <v>4158</v>
      </c>
    </row>
    <row r="7165" spans="16:22" x14ac:dyDescent="0.25">
      <c r="P7165" s="147" t="s">
        <v>830</v>
      </c>
      <c r="Q7165" s="147">
        <v>208</v>
      </c>
      <c r="R7165" s="147"/>
      <c r="S7165" s="147" t="s">
        <v>2331</v>
      </c>
      <c r="T7165" s="147">
        <v>127</v>
      </c>
      <c r="U7165" s="147" t="s">
        <v>2332</v>
      </c>
      <c r="V7165" s="147" t="s">
        <v>4158</v>
      </c>
    </row>
    <row r="7166" spans="16:22" x14ac:dyDescent="0.25">
      <c r="P7166" s="147" t="s">
        <v>830</v>
      </c>
      <c r="Q7166" s="147">
        <v>208</v>
      </c>
      <c r="R7166" s="147"/>
      <c r="S7166" s="147" t="s">
        <v>2333</v>
      </c>
      <c r="T7166" s="147">
        <v>133</v>
      </c>
      <c r="U7166" s="147" t="s">
        <v>2334</v>
      </c>
      <c r="V7166" s="147" t="s">
        <v>4158</v>
      </c>
    </row>
    <row r="7167" spans="16:22" x14ac:dyDescent="0.25">
      <c r="P7167" s="147" t="s">
        <v>830</v>
      </c>
      <c r="Q7167" s="147">
        <v>208</v>
      </c>
      <c r="R7167" s="147"/>
      <c r="S7167" s="147" t="s">
        <v>3170</v>
      </c>
      <c r="T7167" s="147">
        <v>41</v>
      </c>
      <c r="U7167" s="147" t="s">
        <v>3171</v>
      </c>
      <c r="V7167" s="147" t="s">
        <v>4158</v>
      </c>
    </row>
    <row r="7168" spans="16:22" x14ac:dyDescent="0.25">
      <c r="P7168" s="147" t="s">
        <v>830</v>
      </c>
      <c r="Q7168" s="147">
        <v>208</v>
      </c>
      <c r="R7168" s="147"/>
      <c r="S7168" s="147" t="s">
        <v>1530</v>
      </c>
      <c r="T7168" s="147">
        <v>53</v>
      </c>
      <c r="U7168" s="147" t="s">
        <v>1531</v>
      </c>
      <c r="V7168" s="147" t="s">
        <v>4158</v>
      </c>
    </row>
    <row r="7169" spans="16:22" x14ac:dyDescent="0.25">
      <c r="P7169" s="147" t="s">
        <v>830</v>
      </c>
      <c r="Q7169" s="147">
        <v>208</v>
      </c>
      <c r="R7169" s="147"/>
      <c r="S7169" s="147" t="s">
        <v>2630</v>
      </c>
      <c r="T7169" s="147">
        <v>132</v>
      </c>
      <c r="U7169" s="147" t="s">
        <v>2631</v>
      </c>
      <c r="V7169" s="147" t="s">
        <v>4158</v>
      </c>
    </row>
    <row r="7170" spans="16:22" x14ac:dyDescent="0.25">
      <c r="P7170" s="147" t="s">
        <v>830</v>
      </c>
      <c r="Q7170" s="147">
        <v>208</v>
      </c>
      <c r="R7170" s="147"/>
      <c r="S7170" s="147" t="s">
        <v>2632</v>
      </c>
      <c r="T7170" s="147">
        <v>100</v>
      </c>
      <c r="U7170" s="147" t="s">
        <v>2633</v>
      </c>
      <c r="V7170" s="147" t="s">
        <v>4158</v>
      </c>
    </row>
    <row r="7171" spans="16:22" x14ac:dyDescent="0.25">
      <c r="P7171" s="147" t="s">
        <v>830</v>
      </c>
      <c r="Q7171" s="147">
        <v>208</v>
      </c>
      <c r="R7171" s="147"/>
      <c r="S7171" s="147" t="s">
        <v>3350</v>
      </c>
      <c r="T7171" s="147">
        <v>236</v>
      </c>
      <c r="U7171" s="147" t="s">
        <v>3351</v>
      </c>
      <c r="V7171" s="147" t="s">
        <v>4158</v>
      </c>
    </row>
    <row r="7172" spans="16:22" x14ac:dyDescent="0.25">
      <c r="P7172" s="147" t="s">
        <v>830</v>
      </c>
      <c r="Q7172" s="147">
        <v>208</v>
      </c>
      <c r="R7172" s="147"/>
      <c r="S7172" s="147" t="s">
        <v>1534</v>
      </c>
      <c r="T7172" s="147">
        <v>91</v>
      </c>
      <c r="U7172" s="147" t="s">
        <v>1535</v>
      </c>
      <c r="V7172" s="147" t="s">
        <v>4158</v>
      </c>
    </row>
    <row r="7173" spans="16:22" x14ac:dyDescent="0.25">
      <c r="P7173" s="147" t="s">
        <v>830</v>
      </c>
      <c r="Q7173" s="147">
        <v>208</v>
      </c>
      <c r="R7173" s="147"/>
      <c r="S7173" s="147" t="s">
        <v>2636</v>
      </c>
      <c r="T7173" s="147">
        <v>628</v>
      </c>
      <c r="U7173" s="147" t="s">
        <v>2637</v>
      </c>
      <c r="V7173" s="147" t="s">
        <v>4158</v>
      </c>
    </row>
    <row r="7174" spans="16:22" x14ac:dyDescent="0.25">
      <c r="P7174" s="147" t="s">
        <v>830</v>
      </c>
      <c r="Q7174" s="147">
        <v>208</v>
      </c>
      <c r="R7174" s="147"/>
      <c r="S7174" s="147" t="s">
        <v>1540</v>
      </c>
      <c r="T7174" s="147">
        <v>378</v>
      </c>
      <c r="U7174" s="147" t="s">
        <v>1541</v>
      </c>
      <c r="V7174" s="147" t="s">
        <v>4158</v>
      </c>
    </row>
    <row r="7175" spans="16:22" x14ac:dyDescent="0.25">
      <c r="P7175" s="147" t="s">
        <v>830</v>
      </c>
      <c r="Q7175" s="147">
        <v>208</v>
      </c>
      <c r="R7175" s="147"/>
      <c r="S7175" s="147" t="s">
        <v>3172</v>
      </c>
      <c r="T7175" s="147">
        <v>384</v>
      </c>
      <c r="U7175" s="147" t="s">
        <v>3173</v>
      </c>
      <c r="V7175" s="147" t="s">
        <v>4158</v>
      </c>
    </row>
    <row r="7176" spans="16:22" x14ac:dyDescent="0.25">
      <c r="P7176" s="147" t="s">
        <v>830</v>
      </c>
      <c r="Q7176" s="147">
        <v>208</v>
      </c>
      <c r="R7176" s="147"/>
      <c r="S7176" s="147" t="s">
        <v>1542</v>
      </c>
      <c r="T7176" s="147">
        <v>580</v>
      </c>
      <c r="U7176" s="147" t="s">
        <v>1543</v>
      </c>
      <c r="V7176" s="147" t="s">
        <v>4158</v>
      </c>
    </row>
    <row r="7177" spans="16:22" x14ac:dyDescent="0.25">
      <c r="P7177" s="147" t="s">
        <v>830</v>
      </c>
      <c r="Q7177" s="147">
        <v>208</v>
      </c>
      <c r="R7177" s="147"/>
      <c r="S7177" s="147" t="s">
        <v>2644</v>
      </c>
      <c r="T7177" s="147">
        <v>42</v>
      </c>
      <c r="U7177" s="147" t="s">
        <v>2645</v>
      </c>
      <c r="V7177" s="147" t="s">
        <v>4158</v>
      </c>
    </row>
    <row r="7178" spans="16:22" x14ac:dyDescent="0.25">
      <c r="P7178" s="147" t="s">
        <v>830</v>
      </c>
      <c r="Q7178" s="147">
        <v>208</v>
      </c>
      <c r="R7178" s="147"/>
      <c r="S7178" s="147" t="s">
        <v>3683</v>
      </c>
      <c r="T7178" s="147">
        <v>7</v>
      </c>
      <c r="U7178" s="147" t="s">
        <v>3684</v>
      </c>
      <c r="V7178" s="147" t="s">
        <v>4158</v>
      </c>
    </row>
    <row r="7179" spans="16:22" x14ac:dyDescent="0.25">
      <c r="P7179" s="147" t="s">
        <v>830</v>
      </c>
      <c r="Q7179" s="147">
        <v>208</v>
      </c>
      <c r="R7179" s="147"/>
      <c r="S7179" s="147" t="s">
        <v>3354</v>
      </c>
      <c r="T7179" s="147">
        <v>179</v>
      </c>
      <c r="U7179" s="147" t="s">
        <v>3355</v>
      </c>
      <c r="V7179" s="147" t="s">
        <v>4158</v>
      </c>
    </row>
    <row r="7180" spans="16:22" x14ac:dyDescent="0.25">
      <c r="P7180" s="147" t="s">
        <v>830</v>
      </c>
      <c r="Q7180" s="147">
        <v>208</v>
      </c>
      <c r="R7180" s="147"/>
      <c r="S7180" s="147" t="s">
        <v>1560</v>
      </c>
      <c r="T7180" s="147">
        <v>847</v>
      </c>
      <c r="U7180" s="147" t="s">
        <v>1561</v>
      </c>
      <c r="V7180" s="147" t="s">
        <v>4158</v>
      </c>
    </row>
    <row r="7181" spans="16:22" x14ac:dyDescent="0.25">
      <c r="P7181" s="147" t="s">
        <v>830</v>
      </c>
      <c r="Q7181" s="147">
        <v>208</v>
      </c>
      <c r="R7181" s="147"/>
      <c r="S7181" s="147" t="s">
        <v>1562</v>
      </c>
      <c r="T7181" s="147">
        <v>542</v>
      </c>
      <c r="U7181" s="147" t="s">
        <v>1563</v>
      </c>
      <c r="V7181" s="147" t="s">
        <v>4158</v>
      </c>
    </row>
    <row r="7182" spans="16:22" x14ac:dyDescent="0.25">
      <c r="P7182" s="147" t="s">
        <v>830</v>
      </c>
      <c r="Q7182" s="147">
        <v>208</v>
      </c>
      <c r="R7182" s="147"/>
      <c r="S7182" s="147" t="s">
        <v>3356</v>
      </c>
      <c r="T7182" s="147">
        <v>182</v>
      </c>
      <c r="U7182" s="147" t="s">
        <v>3357</v>
      </c>
      <c r="V7182" s="147" t="s">
        <v>4158</v>
      </c>
    </row>
    <row r="7183" spans="16:22" x14ac:dyDescent="0.25">
      <c r="P7183" s="147" t="s">
        <v>830</v>
      </c>
      <c r="Q7183" s="147">
        <v>208</v>
      </c>
      <c r="R7183" s="147"/>
      <c r="S7183" s="147" t="s">
        <v>2652</v>
      </c>
      <c r="T7183" s="147">
        <v>541</v>
      </c>
      <c r="U7183" s="147" t="s">
        <v>2653</v>
      </c>
      <c r="V7183" s="147" t="s">
        <v>4158</v>
      </c>
    </row>
    <row r="7184" spans="16:22" x14ac:dyDescent="0.25">
      <c r="P7184" s="147" t="s">
        <v>830</v>
      </c>
      <c r="Q7184" s="147">
        <v>208</v>
      </c>
      <c r="R7184" s="147"/>
      <c r="S7184" s="147" t="s">
        <v>2654</v>
      </c>
      <c r="T7184" s="147">
        <v>537</v>
      </c>
      <c r="U7184" s="147" t="s">
        <v>2655</v>
      </c>
      <c r="V7184" s="147" t="s">
        <v>4158</v>
      </c>
    </row>
    <row r="7185" spans="16:22" x14ac:dyDescent="0.25">
      <c r="P7185" s="147" t="s">
        <v>830</v>
      </c>
      <c r="Q7185" s="147">
        <v>208</v>
      </c>
      <c r="R7185" s="147"/>
      <c r="S7185" s="147" t="s">
        <v>2351</v>
      </c>
      <c r="T7185" s="147">
        <v>289</v>
      </c>
      <c r="U7185" s="147" t="s">
        <v>2352</v>
      </c>
      <c r="V7185" s="147" t="s">
        <v>4158</v>
      </c>
    </row>
    <row r="7186" spans="16:22" x14ac:dyDescent="0.25">
      <c r="P7186" s="147" t="s">
        <v>830</v>
      </c>
      <c r="Q7186" s="147">
        <v>208</v>
      </c>
      <c r="R7186" s="147"/>
      <c r="S7186" s="147" t="s">
        <v>1564</v>
      </c>
      <c r="T7186" s="147">
        <v>3574</v>
      </c>
      <c r="U7186" s="147" t="s">
        <v>1565</v>
      </c>
      <c r="V7186" s="147" t="s">
        <v>4158</v>
      </c>
    </row>
    <row r="7187" spans="16:22" x14ac:dyDescent="0.25">
      <c r="P7187" s="147" t="s">
        <v>830</v>
      </c>
      <c r="Q7187" s="147">
        <v>208</v>
      </c>
      <c r="R7187" s="147"/>
      <c r="S7187" s="147" t="s">
        <v>1568</v>
      </c>
      <c r="T7187" s="147">
        <v>388</v>
      </c>
      <c r="U7187" s="147" t="s">
        <v>1569</v>
      </c>
      <c r="V7187" s="147" t="s">
        <v>4158</v>
      </c>
    </row>
    <row r="7188" spans="16:22" x14ac:dyDescent="0.25">
      <c r="P7188" s="147" t="s">
        <v>830</v>
      </c>
      <c r="Q7188" s="147">
        <v>208</v>
      </c>
      <c r="R7188" s="147"/>
      <c r="S7188" s="147" t="s">
        <v>2656</v>
      </c>
      <c r="T7188" s="147">
        <v>158</v>
      </c>
      <c r="U7188" s="147" t="s">
        <v>2657</v>
      </c>
      <c r="V7188" s="147" t="s">
        <v>4158</v>
      </c>
    </row>
    <row r="7189" spans="16:22" x14ac:dyDescent="0.25">
      <c r="P7189" s="147" t="s">
        <v>830</v>
      </c>
      <c r="Q7189" s="147">
        <v>208</v>
      </c>
      <c r="R7189" s="147"/>
      <c r="S7189" s="147" t="s">
        <v>1578</v>
      </c>
      <c r="T7189" s="147">
        <v>289</v>
      </c>
      <c r="U7189" s="147" t="s">
        <v>1579</v>
      </c>
      <c r="V7189" s="147" t="s">
        <v>4158</v>
      </c>
    </row>
    <row r="7190" spans="16:22" x14ac:dyDescent="0.25">
      <c r="P7190" s="147" t="s">
        <v>830</v>
      </c>
      <c r="Q7190" s="147">
        <v>208</v>
      </c>
      <c r="R7190" s="147"/>
      <c r="S7190" s="147" t="s">
        <v>1580</v>
      </c>
      <c r="T7190" s="147">
        <v>261</v>
      </c>
      <c r="U7190" s="147" t="s">
        <v>1581</v>
      </c>
      <c r="V7190" s="147" t="s">
        <v>4158</v>
      </c>
    </row>
    <row r="7191" spans="16:22" x14ac:dyDescent="0.25">
      <c r="P7191" s="147" t="s">
        <v>830</v>
      </c>
      <c r="Q7191" s="147">
        <v>208</v>
      </c>
      <c r="R7191" s="147"/>
      <c r="S7191" s="147" t="s">
        <v>2353</v>
      </c>
      <c r="T7191" s="147">
        <v>820</v>
      </c>
      <c r="U7191" s="147" t="s">
        <v>2354</v>
      </c>
      <c r="V7191" s="147" t="s">
        <v>4158</v>
      </c>
    </row>
    <row r="7192" spans="16:22" x14ac:dyDescent="0.25">
      <c r="P7192" s="147" t="s">
        <v>830</v>
      </c>
      <c r="Q7192" s="147">
        <v>208</v>
      </c>
      <c r="R7192" s="147"/>
      <c r="S7192" s="147" t="s">
        <v>1592</v>
      </c>
      <c r="T7192" s="147">
        <v>670</v>
      </c>
      <c r="U7192" s="147" t="s">
        <v>1593</v>
      </c>
      <c r="V7192" s="147" t="s">
        <v>4158</v>
      </c>
    </row>
    <row r="7193" spans="16:22" x14ac:dyDescent="0.25">
      <c r="P7193" s="147" t="s">
        <v>830</v>
      </c>
      <c r="Q7193" s="147">
        <v>208</v>
      </c>
      <c r="R7193" s="147"/>
      <c r="S7193" s="147" t="s">
        <v>2355</v>
      </c>
      <c r="T7193" s="147">
        <v>769</v>
      </c>
      <c r="U7193" s="147" t="s">
        <v>2356</v>
      </c>
      <c r="V7193" s="147" t="s">
        <v>4158</v>
      </c>
    </row>
    <row r="7194" spans="16:22" x14ac:dyDescent="0.25">
      <c r="P7194" s="147" t="s">
        <v>830</v>
      </c>
      <c r="Q7194" s="147">
        <v>208</v>
      </c>
      <c r="R7194" s="147"/>
      <c r="S7194" s="147" t="s">
        <v>1594</v>
      </c>
      <c r="T7194" s="147">
        <v>163</v>
      </c>
      <c r="U7194" s="147" t="s">
        <v>1595</v>
      </c>
      <c r="V7194" s="147" t="s">
        <v>4158</v>
      </c>
    </row>
    <row r="7195" spans="16:22" x14ac:dyDescent="0.25">
      <c r="P7195" s="147" t="s">
        <v>830</v>
      </c>
      <c r="Q7195" s="147">
        <v>208</v>
      </c>
      <c r="R7195" s="147"/>
      <c r="S7195" s="147" t="s">
        <v>1598</v>
      </c>
      <c r="T7195" s="147">
        <v>159</v>
      </c>
      <c r="U7195" s="147" t="s">
        <v>1599</v>
      </c>
      <c r="V7195" s="147" t="s">
        <v>4158</v>
      </c>
    </row>
    <row r="7196" spans="16:22" x14ac:dyDescent="0.25">
      <c r="P7196" s="147" t="s">
        <v>830</v>
      </c>
      <c r="Q7196" s="147">
        <v>208</v>
      </c>
      <c r="R7196" s="147"/>
      <c r="S7196" s="147" t="s">
        <v>3965</v>
      </c>
      <c r="T7196" s="147">
        <v>594</v>
      </c>
      <c r="U7196" s="147" t="s">
        <v>3966</v>
      </c>
      <c r="V7196" s="147" t="s">
        <v>4158</v>
      </c>
    </row>
    <row r="7197" spans="16:22" x14ac:dyDescent="0.25">
      <c r="P7197" s="147" t="s">
        <v>830</v>
      </c>
      <c r="Q7197" s="147">
        <v>208</v>
      </c>
      <c r="R7197" s="147"/>
      <c r="S7197" s="147" t="s">
        <v>1604</v>
      </c>
      <c r="T7197" s="147">
        <v>427</v>
      </c>
      <c r="U7197" s="147" t="s">
        <v>1605</v>
      </c>
      <c r="V7197" s="147" t="s">
        <v>4158</v>
      </c>
    </row>
    <row r="7198" spans="16:22" x14ac:dyDescent="0.25">
      <c r="P7198" s="147" t="s">
        <v>830</v>
      </c>
      <c r="Q7198" s="147">
        <v>208</v>
      </c>
      <c r="R7198" s="147"/>
      <c r="S7198" s="147" t="s">
        <v>2885</v>
      </c>
      <c r="T7198" s="147">
        <v>14</v>
      </c>
      <c r="U7198" s="147" t="s">
        <v>2886</v>
      </c>
      <c r="V7198" s="147" t="s">
        <v>4158</v>
      </c>
    </row>
    <row r="7199" spans="16:22" x14ac:dyDescent="0.25">
      <c r="P7199" s="147" t="s">
        <v>830</v>
      </c>
      <c r="Q7199" s="147">
        <v>208</v>
      </c>
      <c r="R7199" s="147"/>
      <c r="S7199" s="147" t="s">
        <v>1612</v>
      </c>
      <c r="T7199" s="147">
        <v>831</v>
      </c>
      <c r="U7199" s="147" t="s">
        <v>1613</v>
      </c>
      <c r="V7199" s="147" t="s">
        <v>4158</v>
      </c>
    </row>
    <row r="7200" spans="16:22" x14ac:dyDescent="0.25">
      <c r="P7200" s="147" t="s">
        <v>830</v>
      </c>
      <c r="Q7200" s="147">
        <v>208</v>
      </c>
      <c r="R7200" s="147"/>
      <c r="S7200" s="147" t="s">
        <v>2361</v>
      </c>
      <c r="T7200" s="147">
        <v>659</v>
      </c>
      <c r="U7200" s="147" t="s">
        <v>2362</v>
      </c>
      <c r="V7200" s="147" t="s">
        <v>4158</v>
      </c>
    </row>
    <row r="7201" spans="16:22" x14ac:dyDescent="0.25">
      <c r="P7201" s="147" t="s">
        <v>830</v>
      </c>
      <c r="Q7201" s="147">
        <v>208</v>
      </c>
      <c r="R7201" s="147"/>
      <c r="S7201" s="147" t="s">
        <v>1620</v>
      </c>
      <c r="T7201" s="147">
        <v>1265</v>
      </c>
      <c r="U7201" s="147" t="s">
        <v>1621</v>
      </c>
      <c r="V7201" s="147" t="s">
        <v>4158</v>
      </c>
    </row>
    <row r="7202" spans="16:22" x14ac:dyDescent="0.25">
      <c r="P7202" s="147" t="s">
        <v>830</v>
      </c>
      <c r="Q7202" s="147">
        <v>208</v>
      </c>
      <c r="R7202" s="147"/>
      <c r="S7202" s="147" t="s">
        <v>2363</v>
      </c>
      <c r="T7202" s="147">
        <v>226</v>
      </c>
      <c r="U7202" s="147" t="s">
        <v>2364</v>
      </c>
      <c r="V7202" s="147" t="s">
        <v>4158</v>
      </c>
    </row>
    <row r="7203" spans="16:22" x14ac:dyDescent="0.25">
      <c r="P7203" s="147" t="s">
        <v>830</v>
      </c>
      <c r="Q7203" s="147">
        <v>208</v>
      </c>
      <c r="R7203" s="147"/>
      <c r="S7203" s="147" t="s">
        <v>1636</v>
      </c>
      <c r="T7203" s="147">
        <v>880</v>
      </c>
      <c r="U7203" s="147" t="s">
        <v>1637</v>
      </c>
      <c r="V7203" s="147" t="s">
        <v>4158</v>
      </c>
    </row>
    <row r="7204" spans="16:22" x14ac:dyDescent="0.25">
      <c r="P7204" s="147" t="s">
        <v>830</v>
      </c>
      <c r="Q7204" s="147">
        <v>208</v>
      </c>
      <c r="R7204" s="147"/>
      <c r="S7204" s="147" t="s">
        <v>1638</v>
      </c>
      <c r="T7204" s="147">
        <v>624</v>
      </c>
      <c r="U7204" s="147" t="s">
        <v>1639</v>
      </c>
      <c r="V7204" s="147" t="s">
        <v>4158</v>
      </c>
    </row>
    <row r="7205" spans="16:22" x14ac:dyDescent="0.25">
      <c r="P7205" s="147" t="s">
        <v>830</v>
      </c>
      <c r="Q7205" s="147">
        <v>208</v>
      </c>
      <c r="R7205" s="147"/>
      <c r="S7205" s="147" t="s">
        <v>3699</v>
      </c>
      <c r="T7205" s="147">
        <v>101</v>
      </c>
      <c r="U7205" s="147" t="s">
        <v>3700</v>
      </c>
      <c r="V7205" s="147" t="s">
        <v>4158</v>
      </c>
    </row>
    <row r="7206" spans="16:22" x14ac:dyDescent="0.25">
      <c r="P7206" s="147" t="s">
        <v>830</v>
      </c>
      <c r="Q7206" s="147">
        <v>208</v>
      </c>
      <c r="R7206" s="147"/>
      <c r="S7206" s="147" t="s">
        <v>2664</v>
      </c>
      <c r="T7206" s="147">
        <v>430</v>
      </c>
      <c r="U7206" s="147" t="s">
        <v>2665</v>
      </c>
      <c r="V7206" s="147" t="s">
        <v>4158</v>
      </c>
    </row>
    <row r="7207" spans="16:22" x14ac:dyDescent="0.25">
      <c r="P7207" s="147" t="s">
        <v>830</v>
      </c>
      <c r="Q7207" s="147">
        <v>208</v>
      </c>
      <c r="R7207" s="147"/>
      <c r="S7207" s="147" t="s">
        <v>3914</v>
      </c>
      <c r="T7207" s="147">
        <v>108</v>
      </c>
      <c r="U7207" s="147" t="s">
        <v>3915</v>
      </c>
      <c r="V7207" s="147" t="s">
        <v>4158</v>
      </c>
    </row>
    <row r="7208" spans="16:22" x14ac:dyDescent="0.25">
      <c r="P7208" s="147" t="s">
        <v>830</v>
      </c>
      <c r="Q7208" s="147">
        <v>208</v>
      </c>
      <c r="R7208" s="147"/>
      <c r="S7208" s="147" t="s">
        <v>4187</v>
      </c>
      <c r="T7208" s="147">
        <v>200</v>
      </c>
      <c r="U7208" s="147" t="s">
        <v>4188</v>
      </c>
      <c r="V7208" s="147" t="s">
        <v>4158</v>
      </c>
    </row>
    <row r="7209" spans="16:22" x14ac:dyDescent="0.25">
      <c r="P7209" s="147" t="s">
        <v>830</v>
      </c>
      <c r="Q7209" s="147">
        <v>208</v>
      </c>
      <c r="R7209" s="147"/>
      <c r="S7209" s="147" t="s">
        <v>3701</v>
      </c>
      <c r="T7209" s="147">
        <v>97</v>
      </c>
      <c r="U7209" s="147" t="s">
        <v>3702</v>
      </c>
      <c r="V7209" s="147" t="s">
        <v>4158</v>
      </c>
    </row>
    <row r="7210" spans="16:22" x14ac:dyDescent="0.25">
      <c r="P7210" s="147" t="s">
        <v>830</v>
      </c>
      <c r="Q7210" s="147">
        <v>208</v>
      </c>
      <c r="R7210" s="147"/>
      <c r="S7210" s="147" t="s">
        <v>3368</v>
      </c>
      <c r="T7210" s="147">
        <v>107</v>
      </c>
      <c r="U7210" s="147" t="s">
        <v>3369</v>
      </c>
      <c r="V7210" s="147" t="s">
        <v>4158</v>
      </c>
    </row>
    <row r="7211" spans="16:22" x14ac:dyDescent="0.25">
      <c r="P7211" s="147" t="s">
        <v>830</v>
      </c>
      <c r="Q7211" s="147">
        <v>208</v>
      </c>
      <c r="R7211" s="147"/>
      <c r="S7211" s="147" t="s">
        <v>1646</v>
      </c>
      <c r="T7211" s="147">
        <v>185</v>
      </c>
      <c r="U7211" s="147" t="s">
        <v>1647</v>
      </c>
      <c r="V7211" s="147" t="s">
        <v>4158</v>
      </c>
    </row>
    <row r="7212" spans="16:22" x14ac:dyDescent="0.25">
      <c r="P7212" s="147" t="s">
        <v>830</v>
      </c>
      <c r="Q7212" s="147">
        <v>208</v>
      </c>
      <c r="R7212" s="147"/>
      <c r="S7212" s="147" t="s">
        <v>1648</v>
      </c>
      <c r="T7212" s="147">
        <v>550</v>
      </c>
      <c r="U7212" s="147" t="s">
        <v>1649</v>
      </c>
      <c r="V7212" s="147" t="s">
        <v>4158</v>
      </c>
    </row>
    <row r="7213" spans="16:22" x14ac:dyDescent="0.25">
      <c r="P7213" s="147" t="s">
        <v>830</v>
      </c>
      <c r="Q7213" s="147">
        <v>208</v>
      </c>
      <c r="R7213" s="147"/>
      <c r="S7213" s="147" t="s">
        <v>1650</v>
      </c>
      <c r="T7213" s="147">
        <v>235</v>
      </c>
      <c r="U7213" s="147" t="s">
        <v>1651</v>
      </c>
      <c r="V7213" s="147" t="s">
        <v>4158</v>
      </c>
    </row>
    <row r="7214" spans="16:22" x14ac:dyDescent="0.25">
      <c r="P7214" s="147" t="s">
        <v>830</v>
      </c>
      <c r="Q7214" s="147">
        <v>208</v>
      </c>
      <c r="R7214" s="147"/>
      <c r="S7214" s="147" t="s">
        <v>1654</v>
      </c>
      <c r="T7214" s="147">
        <v>273</v>
      </c>
      <c r="U7214" s="147" t="s">
        <v>1655</v>
      </c>
      <c r="V7214" s="147" t="s">
        <v>4158</v>
      </c>
    </row>
    <row r="7215" spans="16:22" x14ac:dyDescent="0.25">
      <c r="P7215" s="147" t="s">
        <v>830</v>
      </c>
      <c r="Q7215" s="147">
        <v>208</v>
      </c>
      <c r="R7215" s="147"/>
      <c r="S7215" s="147" t="s">
        <v>1658</v>
      </c>
      <c r="T7215" s="147">
        <v>862</v>
      </c>
      <c r="U7215" s="147" t="s">
        <v>1659</v>
      </c>
      <c r="V7215" s="147" t="s">
        <v>4158</v>
      </c>
    </row>
    <row r="7216" spans="16:22" x14ac:dyDescent="0.25">
      <c r="P7216" s="147" t="s">
        <v>830</v>
      </c>
      <c r="Q7216" s="147">
        <v>208</v>
      </c>
      <c r="R7216" s="147"/>
      <c r="S7216" s="147" t="s">
        <v>3554</v>
      </c>
      <c r="T7216" s="147">
        <v>1080</v>
      </c>
      <c r="U7216" s="147" t="s">
        <v>3555</v>
      </c>
      <c r="V7216" s="147" t="s">
        <v>4158</v>
      </c>
    </row>
    <row r="7217" spans="16:22" x14ac:dyDescent="0.25">
      <c r="P7217" s="147" t="s">
        <v>830</v>
      </c>
      <c r="Q7217" s="147">
        <v>208</v>
      </c>
      <c r="R7217" s="147"/>
      <c r="S7217" s="147" t="s">
        <v>2895</v>
      </c>
      <c r="T7217" s="147">
        <v>588</v>
      </c>
      <c r="U7217" s="147" t="s">
        <v>2896</v>
      </c>
      <c r="V7217" s="147" t="s">
        <v>4158</v>
      </c>
    </row>
    <row r="7218" spans="16:22" x14ac:dyDescent="0.25">
      <c r="P7218" s="147" t="s">
        <v>830</v>
      </c>
      <c r="Q7218" s="147">
        <v>208</v>
      </c>
      <c r="R7218" s="147"/>
      <c r="S7218" s="147" t="s">
        <v>1674</v>
      </c>
      <c r="T7218" s="147">
        <v>152</v>
      </c>
      <c r="U7218" s="147" t="s">
        <v>1675</v>
      </c>
      <c r="V7218" s="147" t="s">
        <v>4158</v>
      </c>
    </row>
    <row r="7219" spans="16:22" x14ac:dyDescent="0.25">
      <c r="P7219" s="147" t="s">
        <v>830</v>
      </c>
      <c r="Q7219" s="147">
        <v>208</v>
      </c>
      <c r="R7219" s="147"/>
      <c r="S7219" s="147" t="s">
        <v>3709</v>
      </c>
      <c r="T7219" s="147">
        <v>102</v>
      </c>
      <c r="U7219" s="147" t="s">
        <v>3710</v>
      </c>
      <c r="V7219" s="147" t="s">
        <v>4158</v>
      </c>
    </row>
    <row r="7220" spans="16:22" x14ac:dyDescent="0.25">
      <c r="P7220" s="147" t="s">
        <v>830</v>
      </c>
      <c r="Q7220" s="147">
        <v>208</v>
      </c>
      <c r="R7220" s="147"/>
      <c r="S7220" s="147" t="s">
        <v>3200</v>
      </c>
      <c r="T7220" s="147">
        <v>1007</v>
      </c>
      <c r="U7220" s="147" t="s">
        <v>3201</v>
      </c>
      <c r="V7220" s="147" t="s">
        <v>4158</v>
      </c>
    </row>
    <row r="7221" spans="16:22" x14ac:dyDescent="0.25">
      <c r="P7221" s="147" t="s">
        <v>830</v>
      </c>
      <c r="Q7221" s="147">
        <v>208</v>
      </c>
      <c r="R7221" s="147"/>
      <c r="S7221" s="147" t="s">
        <v>1688</v>
      </c>
      <c r="T7221" s="147">
        <v>175</v>
      </c>
      <c r="U7221" s="147" t="s">
        <v>1689</v>
      </c>
      <c r="V7221" s="147" t="s">
        <v>4158</v>
      </c>
    </row>
    <row r="7222" spans="16:22" x14ac:dyDescent="0.25">
      <c r="P7222" s="147" t="s">
        <v>830</v>
      </c>
      <c r="Q7222" s="147">
        <v>208</v>
      </c>
      <c r="R7222" s="147"/>
      <c r="S7222" s="147" t="s">
        <v>2674</v>
      </c>
      <c r="T7222" s="147">
        <v>245</v>
      </c>
      <c r="U7222" s="147" t="s">
        <v>2675</v>
      </c>
      <c r="V7222" s="147" t="s">
        <v>4158</v>
      </c>
    </row>
    <row r="7223" spans="16:22" x14ac:dyDescent="0.25">
      <c r="P7223" s="147" t="s">
        <v>830</v>
      </c>
      <c r="Q7223" s="147">
        <v>208</v>
      </c>
      <c r="R7223" s="147"/>
      <c r="S7223" s="147" t="s">
        <v>2676</v>
      </c>
      <c r="T7223" s="147">
        <v>108</v>
      </c>
      <c r="U7223" s="147" t="s">
        <v>2677</v>
      </c>
      <c r="V7223" s="147" t="s">
        <v>4158</v>
      </c>
    </row>
    <row r="7224" spans="16:22" x14ac:dyDescent="0.25">
      <c r="P7224" s="147" t="s">
        <v>830</v>
      </c>
      <c r="Q7224" s="147">
        <v>208</v>
      </c>
      <c r="R7224" s="147"/>
      <c r="S7224" s="147" t="s">
        <v>4189</v>
      </c>
      <c r="T7224" s="147">
        <v>53</v>
      </c>
      <c r="U7224" s="147" t="s">
        <v>4190</v>
      </c>
      <c r="V7224" s="147" t="s">
        <v>4158</v>
      </c>
    </row>
    <row r="7225" spans="16:22" x14ac:dyDescent="0.25">
      <c r="P7225" s="147" t="s">
        <v>830</v>
      </c>
      <c r="Q7225" s="147">
        <v>208</v>
      </c>
      <c r="R7225" s="147"/>
      <c r="S7225" s="147" t="s">
        <v>1708</v>
      </c>
      <c r="T7225" s="147">
        <v>348</v>
      </c>
      <c r="U7225" s="147" t="s">
        <v>1709</v>
      </c>
      <c r="V7225" s="147" t="s">
        <v>4158</v>
      </c>
    </row>
    <row r="7226" spans="16:22" x14ac:dyDescent="0.25">
      <c r="P7226" s="147" t="s">
        <v>830</v>
      </c>
      <c r="Q7226" s="147">
        <v>208</v>
      </c>
      <c r="R7226" s="147"/>
      <c r="S7226" s="147" t="s">
        <v>1710</v>
      </c>
      <c r="T7226" s="147">
        <v>115</v>
      </c>
      <c r="U7226" s="147" t="s">
        <v>1711</v>
      </c>
      <c r="V7226" s="147" t="s">
        <v>4158</v>
      </c>
    </row>
    <row r="7227" spans="16:22" x14ac:dyDescent="0.25">
      <c r="P7227" s="147" t="s">
        <v>830</v>
      </c>
      <c r="Q7227" s="147">
        <v>208</v>
      </c>
      <c r="R7227" s="147"/>
      <c r="S7227" s="147" t="s">
        <v>1714</v>
      </c>
      <c r="T7227" s="147">
        <v>90</v>
      </c>
      <c r="U7227" s="147" t="s">
        <v>1715</v>
      </c>
      <c r="V7227" s="147" t="s">
        <v>4158</v>
      </c>
    </row>
    <row r="7228" spans="16:22" x14ac:dyDescent="0.25">
      <c r="P7228" s="147" t="s">
        <v>830</v>
      </c>
      <c r="Q7228" s="147">
        <v>208</v>
      </c>
      <c r="R7228" s="147"/>
      <c r="S7228" s="147" t="s">
        <v>4191</v>
      </c>
      <c r="T7228" s="147">
        <v>644</v>
      </c>
      <c r="U7228" s="147" t="s">
        <v>4192</v>
      </c>
      <c r="V7228" s="147" t="s">
        <v>4158</v>
      </c>
    </row>
    <row r="7229" spans="16:22" x14ac:dyDescent="0.25">
      <c r="P7229" s="147" t="s">
        <v>830</v>
      </c>
      <c r="Q7229" s="147">
        <v>208</v>
      </c>
      <c r="R7229" s="147"/>
      <c r="S7229" s="147" t="s">
        <v>1718</v>
      </c>
      <c r="T7229" s="147">
        <v>200</v>
      </c>
      <c r="U7229" s="147" t="s">
        <v>1719</v>
      </c>
      <c r="V7229" s="147" t="s">
        <v>4158</v>
      </c>
    </row>
    <row r="7230" spans="16:22" x14ac:dyDescent="0.25">
      <c r="P7230" s="147" t="s">
        <v>830</v>
      </c>
      <c r="Q7230" s="147">
        <v>208</v>
      </c>
      <c r="R7230" s="147"/>
      <c r="S7230" s="147" t="s">
        <v>4193</v>
      </c>
      <c r="T7230" s="147">
        <v>170</v>
      </c>
      <c r="U7230" s="147" t="s">
        <v>4194</v>
      </c>
      <c r="V7230" s="147" t="s">
        <v>4158</v>
      </c>
    </row>
    <row r="7231" spans="16:22" x14ac:dyDescent="0.25">
      <c r="P7231" s="147" t="s">
        <v>830</v>
      </c>
      <c r="Q7231" s="147">
        <v>208</v>
      </c>
      <c r="R7231" s="147"/>
      <c r="S7231" s="147" t="s">
        <v>3204</v>
      </c>
      <c r="T7231" s="147">
        <v>180</v>
      </c>
      <c r="U7231" s="147" t="s">
        <v>3205</v>
      </c>
      <c r="V7231" s="147" t="s">
        <v>4158</v>
      </c>
    </row>
    <row r="7232" spans="16:22" x14ac:dyDescent="0.25">
      <c r="P7232" s="147" t="s">
        <v>830</v>
      </c>
      <c r="Q7232" s="147">
        <v>208</v>
      </c>
      <c r="R7232" s="147"/>
      <c r="S7232" s="147" t="s">
        <v>1720</v>
      </c>
      <c r="T7232" s="147">
        <v>2717</v>
      </c>
      <c r="U7232" s="147" t="s">
        <v>1721</v>
      </c>
      <c r="V7232" s="147" t="s">
        <v>4158</v>
      </c>
    </row>
    <row r="7233" spans="16:22" x14ac:dyDescent="0.25">
      <c r="P7233" s="147" t="s">
        <v>830</v>
      </c>
      <c r="Q7233" s="147">
        <v>208</v>
      </c>
      <c r="R7233" s="147"/>
      <c r="S7233" s="147" t="s">
        <v>4195</v>
      </c>
      <c r="T7233" s="147">
        <v>90</v>
      </c>
      <c r="U7233" s="147" t="s">
        <v>4196</v>
      </c>
      <c r="V7233" s="147" t="s">
        <v>4158</v>
      </c>
    </row>
    <row r="7234" spans="16:22" x14ac:dyDescent="0.25">
      <c r="P7234" s="147" t="s">
        <v>830</v>
      </c>
      <c r="Q7234" s="147">
        <v>208</v>
      </c>
      <c r="R7234" s="147"/>
      <c r="S7234" s="147" t="s">
        <v>3715</v>
      </c>
      <c r="T7234" s="147">
        <v>514</v>
      </c>
      <c r="U7234" s="147" t="s">
        <v>3716</v>
      </c>
      <c r="V7234" s="147" t="s">
        <v>4158</v>
      </c>
    </row>
    <row r="7235" spans="16:22" x14ac:dyDescent="0.25">
      <c r="P7235" s="147" t="s">
        <v>830</v>
      </c>
      <c r="Q7235" s="147">
        <v>208</v>
      </c>
      <c r="R7235" s="147"/>
      <c r="S7235" s="147" t="s">
        <v>1724</v>
      </c>
      <c r="T7235" s="147">
        <v>767</v>
      </c>
      <c r="U7235" s="147" t="s">
        <v>1725</v>
      </c>
      <c r="V7235" s="147" t="s">
        <v>4158</v>
      </c>
    </row>
    <row r="7236" spans="16:22" x14ac:dyDescent="0.25">
      <c r="P7236" s="147" t="s">
        <v>830</v>
      </c>
      <c r="Q7236" s="147">
        <v>208</v>
      </c>
      <c r="R7236" s="147"/>
      <c r="S7236" s="147" t="s">
        <v>1726</v>
      </c>
      <c r="T7236" s="147">
        <v>670</v>
      </c>
      <c r="U7236" s="147" t="s">
        <v>1727</v>
      </c>
      <c r="V7236" s="147" t="s">
        <v>4158</v>
      </c>
    </row>
    <row r="7237" spans="16:22" x14ac:dyDescent="0.25">
      <c r="P7237" s="147" t="s">
        <v>830</v>
      </c>
      <c r="Q7237" s="147">
        <v>208</v>
      </c>
      <c r="R7237" s="147"/>
      <c r="S7237" s="147" t="s">
        <v>2686</v>
      </c>
      <c r="T7237" s="147">
        <v>1150</v>
      </c>
      <c r="U7237" s="147" t="s">
        <v>2687</v>
      </c>
      <c r="V7237" s="147" t="s">
        <v>4158</v>
      </c>
    </row>
    <row r="7238" spans="16:22" x14ac:dyDescent="0.25">
      <c r="P7238" s="147" t="s">
        <v>830</v>
      </c>
      <c r="Q7238" s="147">
        <v>208</v>
      </c>
      <c r="R7238" s="147"/>
      <c r="S7238" s="147" t="s">
        <v>2903</v>
      </c>
      <c r="T7238" s="147">
        <v>363</v>
      </c>
      <c r="U7238" s="147" t="s">
        <v>2904</v>
      </c>
      <c r="V7238" s="147" t="s">
        <v>4158</v>
      </c>
    </row>
    <row r="7239" spans="16:22" x14ac:dyDescent="0.25">
      <c r="P7239" s="147" t="s">
        <v>830</v>
      </c>
      <c r="Q7239" s="147">
        <v>208</v>
      </c>
      <c r="R7239" s="147"/>
      <c r="S7239" s="147" t="s">
        <v>1730</v>
      </c>
      <c r="T7239" s="147">
        <v>153</v>
      </c>
      <c r="U7239" s="147" t="s">
        <v>1731</v>
      </c>
      <c r="V7239" s="147" t="s">
        <v>4158</v>
      </c>
    </row>
    <row r="7240" spans="16:22" x14ac:dyDescent="0.25">
      <c r="P7240" s="147" t="s">
        <v>830</v>
      </c>
      <c r="Q7240" s="147">
        <v>208</v>
      </c>
      <c r="R7240" s="147"/>
      <c r="S7240" s="147" t="s">
        <v>1732</v>
      </c>
      <c r="T7240" s="147">
        <v>69</v>
      </c>
      <c r="U7240" s="147" t="s">
        <v>1733</v>
      </c>
      <c r="V7240" s="147" t="s">
        <v>4158</v>
      </c>
    </row>
    <row r="7241" spans="16:22" x14ac:dyDescent="0.25">
      <c r="P7241" s="147" t="s">
        <v>830</v>
      </c>
      <c r="Q7241" s="147">
        <v>208</v>
      </c>
      <c r="R7241" s="147"/>
      <c r="S7241" s="147" t="s">
        <v>4197</v>
      </c>
      <c r="T7241" s="147">
        <v>31</v>
      </c>
      <c r="U7241" s="147" t="s">
        <v>4198</v>
      </c>
      <c r="V7241" s="147" t="s">
        <v>4158</v>
      </c>
    </row>
    <row r="7242" spans="16:22" x14ac:dyDescent="0.25">
      <c r="P7242" s="147" t="s">
        <v>830</v>
      </c>
      <c r="Q7242" s="147">
        <v>208</v>
      </c>
      <c r="R7242" s="147"/>
      <c r="S7242" s="147" t="s">
        <v>4199</v>
      </c>
      <c r="T7242" s="147">
        <v>76</v>
      </c>
      <c r="U7242" s="147" t="s">
        <v>4200</v>
      </c>
      <c r="V7242" s="147" t="s">
        <v>4158</v>
      </c>
    </row>
    <row r="7243" spans="16:22" x14ac:dyDescent="0.25">
      <c r="P7243" s="147" t="s">
        <v>830</v>
      </c>
      <c r="Q7243" s="147">
        <v>208</v>
      </c>
      <c r="R7243" s="147"/>
      <c r="S7243" s="147" t="s">
        <v>1734</v>
      </c>
      <c r="T7243" s="147">
        <v>275</v>
      </c>
      <c r="U7243" s="147" t="s">
        <v>1735</v>
      </c>
      <c r="V7243" s="147" t="s">
        <v>4158</v>
      </c>
    </row>
    <row r="7244" spans="16:22" x14ac:dyDescent="0.25">
      <c r="P7244" s="147" t="s">
        <v>830</v>
      </c>
      <c r="Q7244" s="147">
        <v>208</v>
      </c>
      <c r="R7244" s="147"/>
      <c r="S7244" s="147" t="s">
        <v>4201</v>
      </c>
      <c r="T7244" s="147">
        <v>41</v>
      </c>
      <c r="U7244" s="147" t="s">
        <v>4202</v>
      </c>
      <c r="V7244" s="147" t="s">
        <v>4158</v>
      </c>
    </row>
    <row r="7245" spans="16:22" x14ac:dyDescent="0.25">
      <c r="P7245" s="147" t="s">
        <v>830</v>
      </c>
      <c r="Q7245" s="147">
        <v>208</v>
      </c>
      <c r="R7245" s="147"/>
      <c r="S7245" s="147" t="s">
        <v>3717</v>
      </c>
      <c r="T7245" s="147">
        <v>65</v>
      </c>
      <c r="U7245" s="147" t="s">
        <v>3718</v>
      </c>
      <c r="V7245" s="147" t="s">
        <v>4158</v>
      </c>
    </row>
    <row r="7246" spans="16:22" x14ac:dyDescent="0.25">
      <c r="P7246" s="147" t="s">
        <v>830</v>
      </c>
      <c r="Q7246" s="147">
        <v>208</v>
      </c>
      <c r="R7246" s="147"/>
      <c r="S7246" s="147" t="s">
        <v>3719</v>
      </c>
      <c r="T7246" s="147">
        <v>54</v>
      </c>
      <c r="U7246" s="147" t="s">
        <v>3720</v>
      </c>
      <c r="V7246" s="147" t="s">
        <v>4158</v>
      </c>
    </row>
    <row r="7247" spans="16:22" x14ac:dyDescent="0.25">
      <c r="P7247" s="147" t="s">
        <v>830</v>
      </c>
      <c r="Q7247" s="147">
        <v>208</v>
      </c>
      <c r="R7247" s="147"/>
      <c r="S7247" s="147" t="s">
        <v>2389</v>
      </c>
      <c r="T7247" s="147">
        <v>111</v>
      </c>
      <c r="U7247" s="147" t="s">
        <v>2390</v>
      </c>
      <c r="V7247" s="147" t="s">
        <v>4158</v>
      </c>
    </row>
    <row r="7248" spans="16:22" x14ac:dyDescent="0.25">
      <c r="P7248" s="147" t="s">
        <v>830</v>
      </c>
      <c r="Q7248" s="147">
        <v>208</v>
      </c>
      <c r="R7248" s="147"/>
      <c r="S7248" s="147" t="s">
        <v>1736</v>
      </c>
      <c r="T7248" s="147">
        <v>500</v>
      </c>
      <c r="U7248" s="147" t="s">
        <v>1737</v>
      </c>
      <c r="V7248" s="147" t="s">
        <v>4158</v>
      </c>
    </row>
    <row r="7249" spans="16:22" x14ac:dyDescent="0.25">
      <c r="P7249" s="147" t="s">
        <v>830</v>
      </c>
      <c r="Q7249" s="147">
        <v>208</v>
      </c>
      <c r="R7249" s="147"/>
      <c r="S7249" s="147" t="s">
        <v>2391</v>
      </c>
      <c r="T7249" s="147">
        <v>100</v>
      </c>
      <c r="U7249" s="147" t="s">
        <v>2392</v>
      </c>
      <c r="V7249" s="147" t="s">
        <v>4158</v>
      </c>
    </row>
    <row r="7250" spans="16:22" x14ac:dyDescent="0.25">
      <c r="P7250" s="147" t="s">
        <v>830</v>
      </c>
      <c r="Q7250" s="147">
        <v>208</v>
      </c>
      <c r="R7250" s="147"/>
      <c r="S7250" s="147" t="s">
        <v>3721</v>
      </c>
      <c r="T7250" s="147">
        <v>30</v>
      </c>
      <c r="U7250" s="147" t="s">
        <v>3722</v>
      </c>
      <c r="V7250" s="147" t="s">
        <v>4158</v>
      </c>
    </row>
    <row r="7251" spans="16:22" x14ac:dyDescent="0.25">
      <c r="P7251" s="147" t="s">
        <v>830</v>
      </c>
      <c r="Q7251" s="147">
        <v>208</v>
      </c>
      <c r="R7251" s="147"/>
      <c r="S7251" s="147" t="s">
        <v>1738</v>
      </c>
      <c r="T7251" s="147">
        <v>203</v>
      </c>
      <c r="U7251" s="147" t="s">
        <v>1739</v>
      </c>
      <c r="V7251" s="147" t="s">
        <v>4158</v>
      </c>
    </row>
    <row r="7252" spans="16:22" x14ac:dyDescent="0.25">
      <c r="P7252" s="147" t="s">
        <v>830</v>
      </c>
      <c r="Q7252" s="147">
        <v>208</v>
      </c>
      <c r="R7252" s="147"/>
      <c r="S7252" s="147" t="s">
        <v>3969</v>
      </c>
      <c r="T7252" s="147">
        <v>270</v>
      </c>
      <c r="U7252" s="147" t="s">
        <v>3970</v>
      </c>
      <c r="V7252" s="147" t="s">
        <v>4158</v>
      </c>
    </row>
    <row r="7253" spans="16:22" x14ac:dyDescent="0.25">
      <c r="P7253" s="147" t="s">
        <v>830</v>
      </c>
      <c r="Q7253" s="147">
        <v>208</v>
      </c>
      <c r="R7253" s="147"/>
      <c r="S7253" s="147" t="s">
        <v>1742</v>
      </c>
      <c r="T7253" s="147">
        <v>656</v>
      </c>
      <c r="U7253" s="147" t="s">
        <v>1743</v>
      </c>
      <c r="V7253" s="147" t="s">
        <v>4158</v>
      </c>
    </row>
    <row r="7254" spans="16:22" x14ac:dyDescent="0.25">
      <c r="P7254" s="147" t="s">
        <v>830</v>
      </c>
      <c r="Q7254" s="147">
        <v>208</v>
      </c>
      <c r="R7254" s="147"/>
      <c r="S7254" s="147" t="s">
        <v>2393</v>
      </c>
      <c r="T7254" s="147">
        <v>155</v>
      </c>
      <c r="U7254" s="147" t="s">
        <v>2394</v>
      </c>
      <c r="V7254" s="147" t="s">
        <v>4158</v>
      </c>
    </row>
    <row r="7255" spans="16:22" x14ac:dyDescent="0.25">
      <c r="P7255" s="147" t="s">
        <v>830</v>
      </c>
      <c r="Q7255" s="147">
        <v>208</v>
      </c>
      <c r="R7255" s="147"/>
      <c r="S7255" s="147" t="s">
        <v>3727</v>
      </c>
      <c r="T7255" s="147">
        <v>400</v>
      </c>
      <c r="U7255" s="147" t="s">
        <v>3728</v>
      </c>
      <c r="V7255" s="147" t="s">
        <v>4158</v>
      </c>
    </row>
    <row r="7256" spans="16:22" x14ac:dyDescent="0.25">
      <c r="P7256" s="147" t="s">
        <v>830</v>
      </c>
      <c r="Q7256" s="147">
        <v>208</v>
      </c>
      <c r="R7256" s="147"/>
      <c r="S7256" s="147" t="s">
        <v>4203</v>
      </c>
      <c r="T7256" s="147">
        <v>20</v>
      </c>
      <c r="U7256" s="147" t="s">
        <v>4204</v>
      </c>
      <c r="V7256" s="147" t="s">
        <v>4158</v>
      </c>
    </row>
    <row r="7257" spans="16:22" x14ac:dyDescent="0.25">
      <c r="P7257" s="147" t="s">
        <v>830</v>
      </c>
      <c r="Q7257" s="147">
        <v>208</v>
      </c>
      <c r="R7257" s="147"/>
      <c r="S7257" s="147" t="s">
        <v>3918</v>
      </c>
      <c r="T7257" s="147">
        <v>69</v>
      </c>
      <c r="U7257" s="147" t="s">
        <v>3919</v>
      </c>
      <c r="V7257" s="147" t="s">
        <v>4158</v>
      </c>
    </row>
    <row r="7258" spans="16:22" x14ac:dyDescent="0.25">
      <c r="P7258" s="147" t="s">
        <v>830</v>
      </c>
      <c r="Q7258" s="147">
        <v>208</v>
      </c>
      <c r="R7258" s="147"/>
      <c r="S7258" s="147" t="s">
        <v>3729</v>
      </c>
      <c r="T7258" s="147">
        <v>20</v>
      </c>
      <c r="U7258" s="147" t="s">
        <v>3730</v>
      </c>
      <c r="V7258" s="147" t="s">
        <v>4158</v>
      </c>
    </row>
    <row r="7259" spans="16:22" x14ac:dyDescent="0.25">
      <c r="P7259" s="147" t="s">
        <v>830</v>
      </c>
      <c r="Q7259" s="147">
        <v>208</v>
      </c>
      <c r="R7259" s="147"/>
      <c r="S7259" s="147" t="s">
        <v>2397</v>
      </c>
      <c r="T7259" s="147">
        <v>430</v>
      </c>
      <c r="U7259" s="147" t="s">
        <v>2398</v>
      </c>
      <c r="V7259" s="147" t="s">
        <v>4158</v>
      </c>
    </row>
    <row r="7260" spans="16:22" x14ac:dyDescent="0.25">
      <c r="P7260" s="147" t="s">
        <v>830</v>
      </c>
      <c r="Q7260" s="147">
        <v>208</v>
      </c>
      <c r="R7260" s="147"/>
      <c r="S7260" s="147" t="s">
        <v>3560</v>
      </c>
      <c r="T7260" s="147">
        <v>400</v>
      </c>
      <c r="U7260" s="147" t="s">
        <v>3561</v>
      </c>
      <c r="V7260" s="147" t="s">
        <v>4158</v>
      </c>
    </row>
    <row r="7261" spans="16:22" x14ac:dyDescent="0.25">
      <c r="P7261" s="147" t="s">
        <v>830</v>
      </c>
      <c r="Q7261" s="147">
        <v>208</v>
      </c>
      <c r="R7261" s="147"/>
      <c r="S7261" s="147" t="s">
        <v>4205</v>
      </c>
      <c r="T7261" s="147">
        <v>54</v>
      </c>
      <c r="U7261" s="147" t="s">
        <v>4206</v>
      </c>
      <c r="V7261" s="147" t="s">
        <v>4158</v>
      </c>
    </row>
    <row r="7262" spans="16:22" x14ac:dyDescent="0.25">
      <c r="P7262" s="147" t="s">
        <v>830</v>
      </c>
      <c r="Q7262" s="147">
        <v>208</v>
      </c>
      <c r="R7262" s="147"/>
      <c r="S7262" s="147" t="s">
        <v>4207</v>
      </c>
      <c r="T7262" s="147">
        <v>25</v>
      </c>
      <c r="U7262" s="147" t="s">
        <v>4208</v>
      </c>
      <c r="V7262" s="147" t="s">
        <v>4158</v>
      </c>
    </row>
    <row r="7263" spans="16:22" x14ac:dyDescent="0.25">
      <c r="P7263" s="147" t="s">
        <v>830</v>
      </c>
      <c r="Q7263" s="147">
        <v>208</v>
      </c>
      <c r="R7263" s="147"/>
      <c r="S7263" s="147" t="s">
        <v>4209</v>
      </c>
      <c r="T7263" s="147">
        <v>170</v>
      </c>
      <c r="U7263" s="147" t="s">
        <v>4210</v>
      </c>
      <c r="V7263" s="147" t="s">
        <v>4158</v>
      </c>
    </row>
    <row r="7264" spans="16:22" x14ac:dyDescent="0.25">
      <c r="P7264" s="147" t="s">
        <v>830</v>
      </c>
      <c r="Q7264" s="147">
        <v>208</v>
      </c>
      <c r="R7264" s="147"/>
      <c r="S7264" s="147" t="s">
        <v>2917</v>
      </c>
      <c r="T7264" s="147">
        <v>429</v>
      </c>
      <c r="U7264" s="147" t="s">
        <v>2918</v>
      </c>
      <c r="V7264" s="147" t="s">
        <v>4158</v>
      </c>
    </row>
    <row r="7265" spans="16:22" x14ac:dyDescent="0.25">
      <c r="P7265" s="147" t="s">
        <v>830</v>
      </c>
      <c r="Q7265" s="147">
        <v>208</v>
      </c>
      <c r="R7265" s="147"/>
      <c r="S7265" s="147" t="s">
        <v>3564</v>
      </c>
      <c r="T7265" s="147">
        <v>97</v>
      </c>
      <c r="U7265" s="147" t="s">
        <v>3565</v>
      </c>
      <c r="V7265" s="147" t="s">
        <v>4158</v>
      </c>
    </row>
    <row r="7266" spans="16:22" x14ac:dyDescent="0.25">
      <c r="P7266" s="147" t="s">
        <v>830</v>
      </c>
      <c r="Q7266" s="147">
        <v>208</v>
      </c>
      <c r="R7266" s="147"/>
      <c r="S7266" s="147" t="s">
        <v>3920</v>
      </c>
      <c r="T7266" s="147">
        <v>48</v>
      </c>
      <c r="U7266" s="147" t="s">
        <v>3921</v>
      </c>
      <c r="V7266" s="147" t="s">
        <v>4158</v>
      </c>
    </row>
    <row r="7267" spans="16:22" x14ac:dyDescent="0.25">
      <c r="P7267" s="147" t="s">
        <v>830</v>
      </c>
      <c r="Q7267" s="147">
        <v>208</v>
      </c>
      <c r="R7267" s="147"/>
      <c r="S7267" s="147" t="s">
        <v>4211</v>
      </c>
      <c r="T7267" s="147">
        <v>27</v>
      </c>
      <c r="U7267" s="147" t="s">
        <v>4212</v>
      </c>
      <c r="V7267" s="147" t="s">
        <v>4158</v>
      </c>
    </row>
    <row r="7268" spans="16:22" x14ac:dyDescent="0.25">
      <c r="P7268" s="147" t="s">
        <v>830</v>
      </c>
      <c r="Q7268" s="147">
        <v>208</v>
      </c>
      <c r="R7268" s="147"/>
      <c r="S7268" s="147" t="s">
        <v>3378</v>
      </c>
      <c r="T7268" s="147">
        <v>126</v>
      </c>
      <c r="U7268" s="147" t="s">
        <v>3379</v>
      </c>
      <c r="V7268" s="147" t="s">
        <v>4158</v>
      </c>
    </row>
    <row r="7269" spans="16:22" x14ac:dyDescent="0.25">
      <c r="P7269" s="147" t="s">
        <v>830</v>
      </c>
      <c r="Q7269" s="147">
        <v>208</v>
      </c>
      <c r="R7269" s="147"/>
      <c r="S7269" s="147" t="s">
        <v>1758</v>
      </c>
      <c r="T7269" s="147">
        <v>850</v>
      </c>
      <c r="U7269" s="147" t="s">
        <v>1759</v>
      </c>
      <c r="V7269" s="147" t="s">
        <v>4158</v>
      </c>
    </row>
    <row r="7270" spans="16:22" x14ac:dyDescent="0.25">
      <c r="P7270" s="147" t="s">
        <v>830</v>
      </c>
      <c r="Q7270" s="147">
        <v>208</v>
      </c>
      <c r="R7270" s="147"/>
      <c r="S7270" s="147" t="s">
        <v>3733</v>
      </c>
      <c r="T7270" s="147">
        <v>450</v>
      </c>
      <c r="U7270" s="147" t="s">
        <v>3734</v>
      </c>
      <c r="V7270" s="147" t="s">
        <v>4158</v>
      </c>
    </row>
    <row r="7271" spans="16:22" x14ac:dyDescent="0.25">
      <c r="P7271" s="147" t="s">
        <v>830</v>
      </c>
      <c r="Q7271" s="147">
        <v>208</v>
      </c>
      <c r="R7271" s="147"/>
      <c r="S7271" s="147" t="s">
        <v>1760</v>
      </c>
      <c r="T7271" s="147">
        <v>1610</v>
      </c>
      <c r="U7271" s="147" t="s">
        <v>1761</v>
      </c>
      <c r="V7271" s="147" t="s">
        <v>4158</v>
      </c>
    </row>
    <row r="7272" spans="16:22" x14ac:dyDescent="0.25">
      <c r="P7272" s="147" t="s">
        <v>830</v>
      </c>
      <c r="Q7272" s="147">
        <v>208</v>
      </c>
      <c r="R7272" s="147"/>
      <c r="S7272" s="147" t="s">
        <v>4213</v>
      </c>
      <c r="T7272" s="147">
        <v>52</v>
      </c>
      <c r="U7272" s="147" t="s">
        <v>4214</v>
      </c>
      <c r="V7272" s="147" t="s">
        <v>4158</v>
      </c>
    </row>
    <row r="7273" spans="16:22" x14ac:dyDescent="0.25">
      <c r="P7273" s="147" t="s">
        <v>830</v>
      </c>
      <c r="Q7273" s="147">
        <v>208</v>
      </c>
      <c r="R7273" s="147"/>
      <c r="S7273" s="147" t="s">
        <v>3922</v>
      </c>
      <c r="T7273" s="147">
        <v>70</v>
      </c>
      <c r="U7273" s="147" t="s">
        <v>3923</v>
      </c>
      <c r="V7273" s="147" t="s">
        <v>4158</v>
      </c>
    </row>
    <row r="7274" spans="16:22" x14ac:dyDescent="0.25">
      <c r="P7274" s="147" t="s">
        <v>830</v>
      </c>
      <c r="Q7274" s="147">
        <v>208</v>
      </c>
      <c r="R7274" s="147"/>
      <c r="S7274" s="147" t="s">
        <v>1764</v>
      </c>
      <c r="T7274" s="147">
        <v>51</v>
      </c>
      <c r="U7274" s="147" t="s">
        <v>1765</v>
      </c>
      <c r="V7274" s="147" t="s">
        <v>4158</v>
      </c>
    </row>
    <row r="7275" spans="16:22" x14ac:dyDescent="0.25">
      <c r="P7275" s="147" t="s">
        <v>830</v>
      </c>
      <c r="Q7275" s="147">
        <v>208</v>
      </c>
      <c r="R7275" s="147"/>
      <c r="S7275" s="147" t="s">
        <v>3216</v>
      </c>
      <c r="T7275" s="147">
        <v>105</v>
      </c>
      <c r="U7275" s="147" t="s">
        <v>3217</v>
      </c>
      <c r="V7275" s="147" t="s">
        <v>4158</v>
      </c>
    </row>
    <row r="7276" spans="16:22" x14ac:dyDescent="0.25">
      <c r="P7276" s="147" t="s">
        <v>830</v>
      </c>
      <c r="Q7276" s="147">
        <v>208</v>
      </c>
      <c r="R7276" s="147"/>
      <c r="S7276" s="147" t="s">
        <v>1768</v>
      </c>
      <c r="T7276" s="147">
        <v>1105</v>
      </c>
      <c r="U7276" s="147" t="s">
        <v>1769</v>
      </c>
      <c r="V7276" s="147" t="s">
        <v>4158</v>
      </c>
    </row>
    <row r="7277" spans="16:22" x14ac:dyDescent="0.25">
      <c r="P7277" s="147" t="s">
        <v>830</v>
      </c>
      <c r="Q7277" s="147">
        <v>208</v>
      </c>
      <c r="R7277" s="147"/>
      <c r="S7277" s="147" t="s">
        <v>3568</v>
      </c>
      <c r="T7277" s="147">
        <v>137</v>
      </c>
      <c r="U7277" s="147" t="s">
        <v>3569</v>
      </c>
      <c r="V7277" s="147" t="s">
        <v>4158</v>
      </c>
    </row>
    <row r="7278" spans="16:22" x14ac:dyDescent="0.25">
      <c r="P7278" s="147" t="s">
        <v>830</v>
      </c>
      <c r="Q7278" s="147">
        <v>208</v>
      </c>
      <c r="R7278" s="147"/>
      <c r="S7278" s="147" t="s">
        <v>1774</v>
      </c>
      <c r="T7278" s="147">
        <v>412</v>
      </c>
      <c r="U7278" s="147" t="s">
        <v>1775</v>
      </c>
      <c r="V7278" s="147" t="s">
        <v>4158</v>
      </c>
    </row>
    <row r="7279" spans="16:22" x14ac:dyDescent="0.25">
      <c r="P7279" s="147" t="s">
        <v>830</v>
      </c>
      <c r="Q7279" s="147">
        <v>208</v>
      </c>
      <c r="R7279" s="147"/>
      <c r="S7279" s="147" t="s">
        <v>1776</v>
      </c>
      <c r="T7279" s="147">
        <v>862</v>
      </c>
      <c r="U7279" s="147" t="s">
        <v>1777</v>
      </c>
      <c r="V7279" s="147" t="s">
        <v>4158</v>
      </c>
    </row>
    <row r="7280" spans="16:22" x14ac:dyDescent="0.25">
      <c r="P7280" s="147" t="s">
        <v>830</v>
      </c>
      <c r="Q7280" s="147">
        <v>208</v>
      </c>
      <c r="R7280" s="147"/>
      <c r="S7280" s="147" t="s">
        <v>3975</v>
      </c>
      <c r="T7280" s="147">
        <v>30</v>
      </c>
      <c r="U7280" s="147" t="s">
        <v>3976</v>
      </c>
      <c r="V7280" s="147" t="s">
        <v>4158</v>
      </c>
    </row>
    <row r="7281" spans="16:22" x14ac:dyDescent="0.25">
      <c r="P7281" s="147" t="s">
        <v>830</v>
      </c>
      <c r="Q7281" s="147">
        <v>208</v>
      </c>
      <c r="R7281" s="147"/>
      <c r="S7281" s="147" t="s">
        <v>3218</v>
      </c>
      <c r="T7281" s="147">
        <v>360</v>
      </c>
      <c r="U7281" s="147" t="s">
        <v>3219</v>
      </c>
      <c r="V7281" s="147" t="s">
        <v>4158</v>
      </c>
    </row>
    <row r="7282" spans="16:22" x14ac:dyDescent="0.25">
      <c r="P7282" s="147" t="s">
        <v>830</v>
      </c>
      <c r="Q7282" s="147">
        <v>208</v>
      </c>
      <c r="R7282" s="147"/>
      <c r="S7282" s="147" t="s">
        <v>1778</v>
      </c>
      <c r="T7282" s="147">
        <v>343</v>
      </c>
      <c r="U7282" s="147" t="s">
        <v>1779</v>
      </c>
      <c r="V7282" s="147" t="s">
        <v>4158</v>
      </c>
    </row>
    <row r="7283" spans="16:22" x14ac:dyDescent="0.25">
      <c r="P7283" s="147" t="s">
        <v>830</v>
      </c>
      <c r="Q7283" s="147">
        <v>208</v>
      </c>
      <c r="R7283" s="147"/>
      <c r="S7283" s="147" t="s">
        <v>1784</v>
      </c>
      <c r="T7283" s="147">
        <v>233</v>
      </c>
      <c r="U7283" s="147" t="s">
        <v>1785</v>
      </c>
      <c r="V7283" s="147" t="s">
        <v>4158</v>
      </c>
    </row>
    <row r="7284" spans="16:22" x14ac:dyDescent="0.25">
      <c r="P7284" s="147" t="s">
        <v>830</v>
      </c>
      <c r="Q7284" s="147">
        <v>208</v>
      </c>
      <c r="R7284" s="147"/>
      <c r="S7284" s="147" t="s">
        <v>1788</v>
      </c>
      <c r="T7284" s="147">
        <v>200</v>
      </c>
      <c r="U7284" s="147" t="s">
        <v>1789</v>
      </c>
      <c r="V7284" s="147" t="s">
        <v>4158</v>
      </c>
    </row>
    <row r="7285" spans="16:22" x14ac:dyDescent="0.25">
      <c r="P7285" s="147" t="s">
        <v>830</v>
      </c>
      <c r="Q7285" s="147">
        <v>208</v>
      </c>
      <c r="R7285" s="147"/>
      <c r="S7285" s="147" t="s">
        <v>3977</v>
      </c>
      <c r="T7285" s="147">
        <v>331</v>
      </c>
      <c r="U7285" s="147" t="s">
        <v>3978</v>
      </c>
      <c r="V7285" s="147" t="s">
        <v>4158</v>
      </c>
    </row>
    <row r="7286" spans="16:22" x14ac:dyDescent="0.25">
      <c r="P7286" s="147" t="s">
        <v>830</v>
      </c>
      <c r="Q7286" s="147">
        <v>208</v>
      </c>
      <c r="R7286" s="147"/>
      <c r="S7286" s="147" t="s">
        <v>4215</v>
      </c>
      <c r="T7286" s="147">
        <v>213</v>
      </c>
      <c r="U7286" s="147" t="s">
        <v>4216</v>
      </c>
      <c r="V7286" s="147" t="s">
        <v>4158</v>
      </c>
    </row>
    <row r="7287" spans="16:22" x14ac:dyDescent="0.25">
      <c r="P7287" s="147" t="s">
        <v>830</v>
      </c>
      <c r="Q7287" s="147">
        <v>208</v>
      </c>
      <c r="R7287" s="147"/>
      <c r="S7287" s="147" t="s">
        <v>1810</v>
      </c>
      <c r="T7287" s="147">
        <v>3700</v>
      </c>
      <c r="U7287" s="147" t="s">
        <v>1811</v>
      </c>
      <c r="V7287" s="147" t="s">
        <v>4158</v>
      </c>
    </row>
    <row r="7288" spans="16:22" x14ac:dyDescent="0.25">
      <c r="P7288" s="147" t="s">
        <v>830</v>
      </c>
      <c r="Q7288" s="147">
        <v>208</v>
      </c>
      <c r="R7288" s="147"/>
      <c r="S7288" s="147" t="s">
        <v>1822</v>
      </c>
      <c r="T7288" s="147">
        <v>202</v>
      </c>
      <c r="U7288" s="147" t="s">
        <v>1823</v>
      </c>
      <c r="V7288" s="147" t="s">
        <v>4158</v>
      </c>
    </row>
    <row r="7289" spans="16:22" x14ac:dyDescent="0.25">
      <c r="P7289" s="147" t="s">
        <v>830</v>
      </c>
      <c r="Q7289" s="147">
        <v>208</v>
      </c>
      <c r="R7289" s="147"/>
      <c r="S7289" s="147" t="s">
        <v>3572</v>
      </c>
      <c r="T7289" s="147">
        <v>305</v>
      </c>
      <c r="U7289" s="147" t="s">
        <v>3573</v>
      </c>
      <c r="V7289" s="147" t="s">
        <v>4158</v>
      </c>
    </row>
    <row r="7290" spans="16:22" x14ac:dyDescent="0.25">
      <c r="P7290" s="147" t="s">
        <v>830</v>
      </c>
      <c r="Q7290" s="147">
        <v>208</v>
      </c>
      <c r="R7290" s="147"/>
      <c r="S7290" s="147" t="s">
        <v>1826</v>
      </c>
      <c r="T7290" s="147">
        <v>6607</v>
      </c>
      <c r="U7290" s="147" t="s">
        <v>1827</v>
      </c>
      <c r="V7290" s="147" t="s">
        <v>4158</v>
      </c>
    </row>
    <row r="7291" spans="16:22" x14ac:dyDescent="0.25">
      <c r="P7291" s="147" t="s">
        <v>830</v>
      </c>
      <c r="Q7291" s="147">
        <v>208</v>
      </c>
      <c r="R7291" s="147"/>
      <c r="S7291" s="147" t="s">
        <v>1828</v>
      </c>
      <c r="T7291" s="147">
        <v>5413</v>
      </c>
      <c r="U7291" s="147" t="s">
        <v>1829</v>
      </c>
      <c r="V7291" s="147" t="s">
        <v>4158</v>
      </c>
    </row>
    <row r="7292" spans="16:22" x14ac:dyDescent="0.25">
      <c r="P7292" s="147" t="s">
        <v>830</v>
      </c>
      <c r="Q7292" s="147">
        <v>208</v>
      </c>
      <c r="R7292" s="147"/>
      <c r="S7292" s="147" t="s">
        <v>1830</v>
      </c>
      <c r="T7292" s="147">
        <v>10340</v>
      </c>
      <c r="U7292" s="147" t="s">
        <v>1831</v>
      </c>
      <c r="V7292" s="147" t="s">
        <v>4158</v>
      </c>
    </row>
    <row r="7293" spans="16:22" x14ac:dyDescent="0.25">
      <c r="P7293" s="147" t="s">
        <v>830</v>
      </c>
      <c r="Q7293" s="147">
        <v>208</v>
      </c>
      <c r="R7293" s="147"/>
      <c r="S7293" s="147" t="s">
        <v>1834</v>
      </c>
      <c r="T7293" s="147">
        <v>5104</v>
      </c>
      <c r="U7293" s="147" t="s">
        <v>1835</v>
      </c>
      <c r="V7293" s="147" t="s">
        <v>4158</v>
      </c>
    </row>
    <row r="7294" spans="16:22" x14ac:dyDescent="0.25">
      <c r="P7294" s="147" t="s">
        <v>830</v>
      </c>
      <c r="Q7294" s="147">
        <v>208</v>
      </c>
      <c r="R7294" s="147"/>
      <c r="S7294" s="147" t="s">
        <v>3224</v>
      </c>
      <c r="T7294" s="147">
        <v>1079</v>
      </c>
      <c r="U7294" s="147" t="s">
        <v>3225</v>
      </c>
      <c r="V7294" s="147" t="s">
        <v>4158</v>
      </c>
    </row>
    <row r="7295" spans="16:22" x14ac:dyDescent="0.25">
      <c r="P7295" s="147" t="s">
        <v>830</v>
      </c>
      <c r="Q7295" s="147">
        <v>208</v>
      </c>
      <c r="R7295" s="147"/>
      <c r="S7295" s="147" t="s">
        <v>1836</v>
      </c>
      <c r="T7295" s="147">
        <v>1271</v>
      </c>
      <c r="U7295" s="147" t="s">
        <v>1837</v>
      </c>
      <c r="V7295" s="147" t="s">
        <v>4158</v>
      </c>
    </row>
    <row r="7296" spans="16:22" x14ac:dyDescent="0.25">
      <c r="P7296" s="147" t="s">
        <v>830</v>
      </c>
      <c r="Q7296" s="147">
        <v>208</v>
      </c>
      <c r="R7296" s="147"/>
      <c r="S7296" s="147" t="s">
        <v>1842</v>
      </c>
      <c r="T7296" s="147">
        <v>781</v>
      </c>
      <c r="U7296" s="147" t="s">
        <v>1843</v>
      </c>
      <c r="V7296" s="147" t="s">
        <v>4158</v>
      </c>
    </row>
    <row r="7297" spans="16:22" x14ac:dyDescent="0.25">
      <c r="P7297" s="147" t="s">
        <v>830</v>
      </c>
      <c r="Q7297" s="147">
        <v>208</v>
      </c>
      <c r="R7297" s="147"/>
      <c r="S7297" s="147" t="s">
        <v>1844</v>
      </c>
      <c r="T7297" s="147">
        <v>2827</v>
      </c>
      <c r="U7297" s="147" t="s">
        <v>1845</v>
      </c>
      <c r="V7297" s="147" t="s">
        <v>4158</v>
      </c>
    </row>
    <row r="7298" spans="16:22" x14ac:dyDescent="0.25">
      <c r="P7298" s="147" t="s">
        <v>830</v>
      </c>
      <c r="Q7298" s="147">
        <v>208</v>
      </c>
      <c r="R7298" s="147"/>
      <c r="S7298" s="147" t="s">
        <v>2929</v>
      </c>
      <c r="T7298" s="147">
        <v>1279</v>
      </c>
      <c r="U7298" s="147" t="s">
        <v>2930</v>
      </c>
      <c r="V7298" s="147" t="s">
        <v>4158</v>
      </c>
    </row>
    <row r="7299" spans="16:22" x14ac:dyDescent="0.25">
      <c r="P7299" s="147" t="s">
        <v>830</v>
      </c>
      <c r="Q7299" s="147">
        <v>208</v>
      </c>
      <c r="R7299" s="147"/>
      <c r="S7299" s="147" t="s">
        <v>3741</v>
      </c>
      <c r="T7299" s="147">
        <v>1213</v>
      </c>
      <c r="U7299" s="147" t="s">
        <v>3742</v>
      </c>
      <c r="V7299" s="147" t="s">
        <v>4158</v>
      </c>
    </row>
    <row r="7300" spans="16:22" x14ac:dyDescent="0.25">
      <c r="P7300" s="147" t="s">
        <v>830</v>
      </c>
      <c r="Q7300" s="147">
        <v>208</v>
      </c>
      <c r="R7300" s="147"/>
      <c r="S7300" s="147" t="s">
        <v>3386</v>
      </c>
      <c r="T7300" s="147">
        <v>721</v>
      </c>
      <c r="U7300" s="147" t="s">
        <v>3387</v>
      </c>
      <c r="V7300" s="147" t="s">
        <v>4158</v>
      </c>
    </row>
    <row r="7301" spans="16:22" x14ac:dyDescent="0.25">
      <c r="P7301" s="147" t="s">
        <v>830</v>
      </c>
      <c r="Q7301" s="147">
        <v>208</v>
      </c>
      <c r="R7301" s="147"/>
      <c r="S7301" s="147" t="s">
        <v>1850</v>
      </c>
      <c r="T7301" s="147">
        <v>339</v>
      </c>
      <c r="U7301" s="147" t="s">
        <v>1851</v>
      </c>
      <c r="V7301" s="147" t="s">
        <v>4158</v>
      </c>
    </row>
    <row r="7302" spans="16:22" x14ac:dyDescent="0.25">
      <c r="P7302" s="147" t="s">
        <v>830</v>
      </c>
      <c r="Q7302" s="147">
        <v>208</v>
      </c>
      <c r="R7302" s="147"/>
      <c r="S7302" s="147" t="s">
        <v>1852</v>
      </c>
      <c r="T7302" s="147">
        <v>390</v>
      </c>
      <c r="U7302" s="147" t="s">
        <v>1853</v>
      </c>
      <c r="V7302" s="147" t="s">
        <v>4158</v>
      </c>
    </row>
    <row r="7303" spans="16:22" x14ac:dyDescent="0.25">
      <c r="P7303" s="147" t="s">
        <v>830</v>
      </c>
      <c r="Q7303" s="147">
        <v>208</v>
      </c>
      <c r="R7303" s="147"/>
      <c r="S7303" s="147" t="s">
        <v>3226</v>
      </c>
      <c r="T7303" s="147">
        <v>700</v>
      </c>
      <c r="U7303" s="147" t="s">
        <v>3227</v>
      </c>
      <c r="V7303" s="147" t="s">
        <v>4158</v>
      </c>
    </row>
    <row r="7304" spans="16:22" x14ac:dyDescent="0.25">
      <c r="P7304" s="147" t="s">
        <v>830</v>
      </c>
      <c r="Q7304" s="147">
        <v>208</v>
      </c>
      <c r="R7304" s="147"/>
      <c r="S7304" s="147" t="s">
        <v>1856</v>
      </c>
      <c r="T7304" s="147">
        <v>136</v>
      </c>
      <c r="U7304" s="147" t="s">
        <v>1857</v>
      </c>
      <c r="V7304" s="147" t="s">
        <v>4158</v>
      </c>
    </row>
    <row r="7305" spans="16:22" x14ac:dyDescent="0.25">
      <c r="P7305" s="147" t="s">
        <v>830</v>
      </c>
      <c r="Q7305" s="147">
        <v>208</v>
      </c>
      <c r="R7305" s="147"/>
      <c r="S7305" s="147" t="s">
        <v>1858</v>
      </c>
      <c r="T7305" s="147">
        <v>600</v>
      </c>
      <c r="U7305" s="147" t="s">
        <v>1859</v>
      </c>
      <c r="V7305" s="147" t="s">
        <v>4158</v>
      </c>
    </row>
    <row r="7306" spans="16:22" x14ac:dyDescent="0.25">
      <c r="P7306" s="147" t="s">
        <v>830</v>
      </c>
      <c r="Q7306" s="147">
        <v>208</v>
      </c>
      <c r="R7306" s="147"/>
      <c r="S7306" s="147" t="s">
        <v>3228</v>
      </c>
      <c r="T7306" s="147">
        <v>97</v>
      </c>
      <c r="U7306" s="147" t="s">
        <v>3229</v>
      </c>
      <c r="V7306" s="147" t="s">
        <v>4158</v>
      </c>
    </row>
    <row r="7307" spans="16:22" x14ac:dyDescent="0.25">
      <c r="P7307" s="147" t="s">
        <v>830</v>
      </c>
      <c r="Q7307" s="147">
        <v>208</v>
      </c>
      <c r="R7307" s="147"/>
      <c r="S7307" s="147" t="s">
        <v>1860</v>
      </c>
      <c r="T7307" s="147">
        <v>2845</v>
      </c>
      <c r="U7307" s="147" t="s">
        <v>1861</v>
      </c>
      <c r="V7307" s="147" t="s">
        <v>4158</v>
      </c>
    </row>
    <row r="7308" spans="16:22" x14ac:dyDescent="0.25">
      <c r="P7308" s="147" t="s">
        <v>830</v>
      </c>
      <c r="Q7308" s="147">
        <v>208</v>
      </c>
      <c r="R7308" s="147"/>
      <c r="S7308" s="147" t="s">
        <v>1866</v>
      </c>
      <c r="T7308" s="147">
        <v>979</v>
      </c>
      <c r="U7308" s="147" t="s">
        <v>1867</v>
      </c>
      <c r="V7308" s="147" t="s">
        <v>4158</v>
      </c>
    </row>
    <row r="7309" spans="16:22" x14ac:dyDescent="0.25">
      <c r="P7309" s="147" t="s">
        <v>830</v>
      </c>
      <c r="Q7309" s="147">
        <v>208</v>
      </c>
      <c r="R7309" s="147"/>
      <c r="S7309" s="147" t="s">
        <v>2933</v>
      </c>
      <c r="T7309" s="147">
        <v>550</v>
      </c>
      <c r="U7309" s="147" t="s">
        <v>2934</v>
      </c>
      <c r="V7309" s="147" t="s">
        <v>4158</v>
      </c>
    </row>
    <row r="7310" spans="16:22" x14ac:dyDescent="0.25">
      <c r="P7310" s="147" t="s">
        <v>830</v>
      </c>
      <c r="Q7310" s="147">
        <v>208</v>
      </c>
      <c r="R7310" s="147"/>
      <c r="S7310" s="147" t="s">
        <v>1868</v>
      </c>
      <c r="T7310" s="147">
        <v>100</v>
      </c>
      <c r="U7310" s="147" t="s">
        <v>1869</v>
      </c>
      <c r="V7310" s="147" t="s">
        <v>4158</v>
      </c>
    </row>
    <row r="7311" spans="16:22" x14ac:dyDescent="0.25">
      <c r="P7311" s="147" t="s">
        <v>830</v>
      </c>
      <c r="Q7311" s="147">
        <v>208</v>
      </c>
      <c r="R7311" s="147"/>
      <c r="S7311" s="147" t="s">
        <v>3745</v>
      </c>
      <c r="T7311" s="147">
        <v>108</v>
      </c>
      <c r="U7311" s="147" t="s">
        <v>3746</v>
      </c>
      <c r="V7311" s="147" t="s">
        <v>4158</v>
      </c>
    </row>
    <row r="7312" spans="16:22" x14ac:dyDescent="0.25">
      <c r="P7312" s="147" t="s">
        <v>830</v>
      </c>
      <c r="Q7312" s="147">
        <v>208</v>
      </c>
      <c r="R7312" s="147"/>
      <c r="S7312" s="147" t="s">
        <v>1874</v>
      </c>
      <c r="T7312" s="147">
        <v>606</v>
      </c>
      <c r="U7312" s="147" t="s">
        <v>1875</v>
      </c>
      <c r="V7312" s="147" t="s">
        <v>4158</v>
      </c>
    </row>
    <row r="7313" spans="16:22" x14ac:dyDescent="0.25">
      <c r="P7313" s="147" t="s">
        <v>830</v>
      </c>
      <c r="Q7313" s="147">
        <v>208</v>
      </c>
      <c r="R7313" s="147"/>
      <c r="S7313" s="147" t="s">
        <v>3749</v>
      </c>
      <c r="T7313" s="147">
        <v>58</v>
      </c>
      <c r="U7313" s="147" t="s">
        <v>3750</v>
      </c>
      <c r="V7313" s="147" t="s">
        <v>4158</v>
      </c>
    </row>
    <row r="7314" spans="16:22" x14ac:dyDescent="0.25">
      <c r="P7314" s="147" t="s">
        <v>830</v>
      </c>
      <c r="Q7314" s="147">
        <v>208</v>
      </c>
      <c r="R7314" s="147"/>
      <c r="S7314" s="147" t="s">
        <v>2718</v>
      </c>
      <c r="T7314" s="147">
        <v>71</v>
      </c>
      <c r="U7314" s="147" t="s">
        <v>2719</v>
      </c>
      <c r="V7314" s="147" t="s">
        <v>4158</v>
      </c>
    </row>
    <row r="7315" spans="16:22" x14ac:dyDescent="0.25">
      <c r="P7315" s="147" t="s">
        <v>830</v>
      </c>
      <c r="Q7315" s="147">
        <v>208</v>
      </c>
      <c r="R7315" s="147"/>
      <c r="S7315" s="147" t="s">
        <v>1878</v>
      </c>
      <c r="T7315" s="147">
        <v>780</v>
      </c>
      <c r="U7315" s="147" t="s">
        <v>1879</v>
      </c>
      <c r="V7315" s="147" t="s">
        <v>4158</v>
      </c>
    </row>
    <row r="7316" spans="16:22" x14ac:dyDescent="0.25">
      <c r="P7316" s="147" t="s">
        <v>830</v>
      </c>
      <c r="Q7316" s="147">
        <v>208</v>
      </c>
      <c r="R7316" s="147"/>
      <c r="S7316" s="147" t="s">
        <v>3751</v>
      </c>
      <c r="T7316" s="147">
        <v>61</v>
      </c>
      <c r="U7316" s="147" t="s">
        <v>3752</v>
      </c>
      <c r="V7316" s="147" t="s">
        <v>4158</v>
      </c>
    </row>
    <row r="7317" spans="16:22" x14ac:dyDescent="0.25">
      <c r="P7317" s="147" t="s">
        <v>830</v>
      </c>
      <c r="Q7317" s="147">
        <v>208</v>
      </c>
      <c r="R7317" s="147"/>
      <c r="S7317" s="147" t="s">
        <v>1880</v>
      </c>
      <c r="T7317" s="147">
        <v>409</v>
      </c>
      <c r="U7317" s="147" t="s">
        <v>1881</v>
      </c>
      <c r="V7317" s="147" t="s">
        <v>4158</v>
      </c>
    </row>
    <row r="7318" spans="16:22" x14ac:dyDescent="0.25">
      <c r="P7318" s="147" t="s">
        <v>830</v>
      </c>
      <c r="Q7318" s="147">
        <v>208</v>
      </c>
      <c r="R7318" s="147"/>
      <c r="S7318" s="147" t="s">
        <v>3753</v>
      </c>
      <c r="T7318" s="147">
        <v>484</v>
      </c>
      <c r="U7318" s="147" t="s">
        <v>3754</v>
      </c>
      <c r="V7318" s="147" t="s">
        <v>4158</v>
      </c>
    </row>
    <row r="7319" spans="16:22" x14ac:dyDescent="0.25">
      <c r="P7319" s="147" t="s">
        <v>830</v>
      </c>
      <c r="Q7319" s="147">
        <v>208</v>
      </c>
      <c r="R7319" s="147"/>
      <c r="S7319" s="147" t="s">
        <v>2939</v>
      </c>
      <c r="T7319" s="147">
        <v>250</v>
      </c>
      <c r="U7319" s="147" t="s">
        <v>2940</v>
      </c>
      <c r="V7319" s="147" t="s">
        <v>4158</v>
      </c>
    </row>
    <row r="7320" spans="16:22" x14ac:dyDescent="0.25">
      <c r="P7320" s="147" t="s">
        <v>830</v>
      </c>
      <c r="Q7320" s="147">
        <v>208</v>
      </c>
      <c r="R7320" s="147"/>
      <c r="S7320" s="147" t="s">
        <v>2941</v>
      </c>
      <c r="T7320" s="147">
        <v>312</v>
      </c>
      <c r="U7320" s="147" t="s">
        <v>2942</v>
      </c>
      <c r="V7320" s="147" t="s">
        <v>4158</v>
      </c>
    </row>
    <row r="7321" spans="16:22" x14ac:dyDescent="0.25">
      <c r="P7321" s="147" t="s">
        <v>830</v>
      </c>
      <c r="Q7321" s="147">
        <v>208</v>
      </c>
      <c r="R7321" s="147"/>
      <c r="S7321" s="147" t="s">
        <v>2943</v>
      </c>
      <c r="T7321" s="147">
        <v>128</v>
      </c>
      <c r="U7321" s="147" t="s">
        <v>2944</v>
      </c>
      <c r="V7321" s="147" t="s">
        <v>4158</v>
      </c>
    </row>
    <row r="7322" spans="16:22" x14ac:dyDescent="0.25">
      <c r="P7322" s="147" t="s">
        <v>830</v>
      </c>
      <c r="Q7322" s="147">
        <v>208</v>
      </c>
      <c r="R7322" s="147"/>
      <c r="S7322" s="147" t="s">
        <v>3394</v>
      </c>
      <c r="T7322" s="147">
        <v>3748</v>
      </c>
      <c r="U7322" s="147" t="s">
        <v>3395</v>
      </c>
      <c r="V7322" s="147" t="s">
        <v>4158</v>
      </c>
    </row>
    <row r="7323" spans="16:22" x14ac:dyDescent="0.25">
      <c r="P7323" s="147" t="s">
        <v>830</v>
      </c>
      <c r="Q7323" s="147">
        <v>208</v>
      </c>
      <c r="R7323" s="147"/>
      <c r="S7323" s="147" t="s">
        <v>1884</v>
      </c>
      <c r="T7323" s="147">
        <v>3781</v>
      </c>
      <c r="U7323" s="147" t="s">
        <v>1885</v>
      </c>
      <c r="V7323" s="147" t="s">
        <v>4158</v>
      </c>
    </row>
    <row r="7324" spans="16:22" x14ac:dyDescent="0.25">
      <c r="P7324" s="147" t="s">
        <v>830</v>
      </c>
      <c r="Q7324" s="147">
        <v>208</v>
      </c>
      <c r="R7324" s="147"/>
      <c r="S7324" s="147" t="s">
        <v>2945</v>
      </c>
      <c r="T7324" s="147">
        <v>1753</v>
      </c>
      <c r="U7324" s="147" t="s">
        <v>2946</v>
      </c>
      <c r="V7324" s="147" t="s">
        <v>4158</v>
      </c>
    </row>
    <row r="7325" spans="16:22" x14ac:dyDescent="0.25">
      <c r="P7325" s="147" t="s">
        <v>830</v>
      </c>
      <c r="Q7325" s="147">
        <v>208</v>
      </c>
      <c r="R7325" s="147"/>
      <c r="S7325" s="147" t="s">
        <v>1892</v>
      </c>
      <c r="T7325" s="147">
        <v>500</v>
      </c>
      <c r="U7325" s="147" t="s">
        <v>1893</v>
      </c>
      <c r="V7325" s="147" t="s">
        <v>4158</v>
      </c>
    </row>
    <row r="7326" spans="16:22" x14ac:dyDescent="0.25">
      <c r="P7326" s="147" t="s">
        <v>830</v>
      </c>
      <c r="Q7326" s="147">
        <v>208</v>
      </c>
      <c r="R7326" s="147"/>
      <c r="S7326" s="147" t="s">
        <v>4217</v>
      </c>
      <c r="T7326" s="147">
        <v>148</v>
      </c>
      <c r="U7326" s="147" t="s">
        <v>4218</v>
      </c>
      <c r="V7326" s="147" t="s">
        <v>4158</v>
      </c>
    </row>
    <row r="7327" spans="16:22" x14ac:dyDescent="0.25">
      <c r="P7327" s="147" t="s">
        <v>830</v>
      </c>
      <c r="Q7327" s="147">
        <v>208</v>
      </c>
      <c r="R7327" s="147"/>
      <c r="S7327" s="147" t="s">
        <v>1902</v>
      </c>
      <c r="T7327" s="147">
        <v>304</v>
      </c>
      <c r="U7327" s="147" t="s">
        <v>1903</v>
      </c>
      <c r="V7327" s="147" t="s">
        <v>4158</v>
      </c>
    </row>
    <row r="7328" spans="16:22" x14ac:dyDescent="0.25">
      <c r="P7328" s="147" t="s">
        <v>830</v>
      </c>
      <c r="Q7328" s="147">
        <v>208</v>
      </c>
      <c r="R7328" s="147"/>
      <c r="S7328" s="147" t="s">
        <v>2726</v>
      </c>
      <c r="T7328" s="147">
        <v>278</v>
      </c>
      <c r="U7328" s="147" t="s">
        <v>2727</v>
      </c>
      <c r="V7328" s="147" t="s">
        <v>4158</v>
      </c>
    </row>
    <row r="7329" spans="16:22" x14ac:dyDescent="0.25">
      <c r="P7329" s="147" t="s">
        <v>830</v>
      </c>
      <c r="Q7329" s="147">
        <v>208</v>
      </c>
      <c r="R7329" s="147"/>
      <c r="S7329" s="147" t="s">
        <v>3928</v>
      </c>
      <c r="T7329" s="147">
        <v>121</v>
      </c>
      <c r="U7329" s="147" t="s">
        <v>3929</v>
      </c>
      <c r="V7329" s="147" t="s">
        <v>4158</v>
      </c>
    </row>
    <row r="7330" spans="16:22" x14ac:dyDescent="0.25">
      <c r="P7330" s="147" t="s">
        <v>830</v>
      </c>
      <c r="Q7330" s="147">
        <v>208</v>
      </c>
      <c r="R7330" s="147"/>
      <c r="S7330" s="147" t="s">
        <v>3757</v>
      </c>
      <c r="T7330" s="147">
        <v>230</v>
      </c>
      <c r="U7330" s="147" t="s">
        <v>3758</v>
      </c>
      <c r="V7330" s="147" t="s">
        <v>4158</v>
      </c>
    </row>
    <row r="7331" spans="16:22" x14ac:dyDescent="0.25">
      <c r="P7331" s="147" t="s">
        <v>830</v>
      </c>
      <c r="Q7331" s="147">
        <v>208</v>
      </c>
      <c r="R7331" s="147"/>
      <c r="S7331" s="147" t="s">
        <v>2415</v>
      </c>
      <c r="T7331" s="147">
        <v>1575</v>
      </c>
      <c r="U7331" s="147" t="s">
        <v>2416</v>
      </c>
      <c r="V7331" s="147" t="s">
        <v>4158</v>
      </c>
    </row>
    <row r="7332" spans="16:22" x14ac:dyDescent="0.25">
      <c r="P7332" s="147" t="s">
        <v>830</v>
      </c>
      <c r="Q7332" s="147">
        <v>208</v>
      </c>
      <c r="R7332" s="147"/>
      <c r="S7332" s="147" t="s">
        <v>1912</v>
      </c>
      <c r="T7332" s="147">
        <v>150</v>
      </c>
      <c r="U7332" s="147" t="s">
        <v>1913</v>
      </c>
      <c r="V7332" s="147" t="s">
        <v>4158</v>
      </c>
    </row>
    <row r="7333" spans="16:22" x14ac:dyDescent="0.25">
      <c r="P7333" s="147" t="s">
        <v>830</v>
      </c>
      <c r="Q7333" s="147">
        <v>208</v>
      </c>
      <c r="R7333" s="147"/>
      <c r="S7333" s="147" t="s">
        <v>1916</v>
      </c>
      <c r="T7333" s="147">
        <v>304</v>
      </c>
      <c r="U7333" s="147" t="s">
        <v>1917</v>
      </c>
      <c r="V7333" s="147" t="s">
        <v>4158</v>
      </c>
    </row>
    <row r="7334" spans="16:22" x14ac:dyDescent="0.25">
      <c r="P7334" s="147" t="s">
        <v>830</v>
      </c>
      <c r="Q7334" s="147">
        <v>208</v>
      </c>
      <c r="R7334" s="147"/>
      <c r="S7334" s="147" t="s">
        <v>1918</v>
      </c>
      <c r="T7334" s="147">
        <v>472</v>
      </c>
      <c r="U7334" s="147" t="s">
        <v>1919</v>
      </c>
      <c r="V7334" s="147" t="s">
        <v>4158</v>
      </c>
    </row>
    <row r="7335" spans="16:22" x14ac:dyDescent="0.25">
      <c r="P7335" s="147" t="s">
        <v>830</v>
      </c>
      <c r="Q7335" s="147">
        <v>208</v>
      </c>
      <c r="R7335" s="147"/>
      <c r="S7335" s="147" t="s">
        <v>1920</v>
      </c>
      <c r="T7335" s="147">
        <v>847</v>
      </c>
      <c r="U7335" s="147" t="s">
        <v>1921</v>
      </c>
      <c r="V7335" s="147" t="s">
        <v>4158</v>
      </c>
    </row>
    <row r="7336" spans="16:22" x14ac:dyDescent="0.25">
      <c r="P7336" s="147" t="s">
        <v>830</v>
      </c>
      <c r="Q7336" s="147">
        <v>208</v>
      </c>
      <c r="R7336" s="147"/>
      <c r="S7336" s="147" t="s">
        <v>1922</v>
      </c>
      <c r="T7336" s="147">
        <v>1659</v>
      </c>
      <c r="U7336" s="147" t="s">
        <v>1923</v>
      </c>
      <c r="V7336" s="147" t="s">
        <v>4158</v>
      </c>
    </row>
    <row r="7337" spans="16:22" x14ac:dyDescent="0.25">
      <c r="P7337" s="147" t="s">
        <v>830</v>
      </c>
      <c r="Q7337" s="147">
        <v>208</v>
      </c>
      <c r="R7337" s="147"/>
      <c r="S7337" s="147" t="s">
        <v>1926</v>
      </c>
      <c r="T7337" s="147">
        <v>522</v>
      </c>
      <c r="U7337" s="147" t="s">
        <v>1927</v>
      </c>
      <c r="V7337" s="147" t="s">
        <v>4158</v>
      </c>
    </row>
    <row r="7338" spans="16:22" x14ac:dyDescent="0.25">
      <c r="P7338" s="147" t="s">
        <v>830</v>
      </c>
      <c r="Q7338" s="147">
        <v>208</v>
      </c>
      <c r="R7338" s="147"/>
      <c r="S7338" s="147" t="s">
        <v>2959</v>
      </c>
      <c r="T7338" s="147">
        <v>98</v>
      </c>
      <c r="U7338" s="147" t="s">
        <v>2960</v>
      </c>
      <c r="V7338" s="147" t="s">
        <v>4158</v>
      </c>
    </row>
    <row r="7339" spans="16:22" x14ac:dyDescent="0.25">
      <c r="P7339" s="147" t="s">
        <v>830</v>
      </c>
      <c r="Q7339" s="147">
        <v>208</v>
      </c>
      <c r="R7339" s="147"/>
      <c r="S7339" s="147" t="s">
        <v>1928</v>
      </c>
      <c r="T7339" s="147">
        <v>166</v>
      </c>
      <c r="U7339" s="147" t="s">
        <v>1929</v>
      </c>
      <c r="V7339" s="147" t="s">
        <v>4158</v>
      </c>
    </row>
    <row r="7340" spans="16:22" x14ac:dyDescent="0.25">
      <c r="P7340" s="147" t="s">
        <v>830</v>
      </c>
      <c r="Q7340" s="147">
        <v>208</v>
      </c>
      <c r="R7340" s="147"/>
      <c r="S7340" s="147" t="s">
        <v>3763</v>
      </c>
      <c r="T7340" s="147">
        <v>358</v>
      </c>
      <c r="U7340" s="147" t="s">
        <v>3764</v>
      </c>
      <c r="V7340" s="147" t="s">
        <v>4158</v>
      </c>
    </row>
    <row r="7341" spans="16:22" x14ac:dyDescent="0.25">
      <c r="P7341" s="147" t="s">
        <v>830</v>
      </c>
      <c r="Q7341" s="147">
        <v>208</v>
      </c>
      <c r="R7341" s="147"/>
      <c r="S7341" s="147" t="s">
        <v>2961</v>
      </c>
      <c r="T7341" s="147">
        <v>188</v>
      </c>
      <c r="U7341" s="147" t="s">
        <v>2962</v>
      </c>
      <c r="V7341" s="147" t="s">
        <v>4158</v>
      </c>
    </row>
    <row r="7342" spans="16:22" x14ac:dyDescent="0.25">
      <c r="P7342" s="147" t="s">
        <v>830</v>
      </c>
      <c r="Q7342" s="147">
        <v>208</v>
      </c>
      <c r="R7342" s="147"/>
      <c r="S7342" s="147" t="s">
        <v>4219</v>
      </c>
      <c r="T7342" s="147">
        <v>569</v>
      </c>
      <c r="U7342" s="147" t="s">
        <v>4220</v>
      </c>
      <c r="V7342" s="147" t="s">
        <v>4158</v>
      </c>
    </row>
    <row r="7343" spans="16:22" x14ac:dyDescent="0.25">
      <c r="P7343" s="147" t="s">
        <v>830</v>
      </c>
      <c r="Q7343" s="147">
        <v>208</v>
      </c>
      <c r="R7343" s="147"/>
      <c r="S7343" s="147" t="s">
        <v>1938</v>
      </c>
      <c r="T7343" s="147">
        <v>250</v>
      </c>
      <c r="U7343" s="147" t="s">
        <v>1939</v>
      </c>
      <c r="V7343" s="147" t="s">
        <v>4158</v>
      </c>
    </row>
    <row r="7344" spans="16:22" x14ac:dyDescent="0.25">
      <c r="P7344" s="147" t="s">
        <v>830</v>
      </c>
      <c r="Q7344" s="147">
        <v>208</v>
      </c>
      <c r="R7344" s="147"/>
      <c r="S7344" s="147" t="s">
        <v>3238</v>
      </c>
      <c r="T7344" s="147">
        <v>1773</v>
      </c>
      <c r="U7344" s="147" t="s">
        <v>3239</v>
      </c>
      <c r="V7344" s="147" t="s">
        <v>4158</v>
      </c>
    </row>
    <row r="7345" spans="16:22" x14ac:dyDescent="0.25">
      <c r="P7345" s="147" t="s">
        <v>830</v>
      </c>
      <c r="Q7345" s="147">
        <v>208</v>
      </c>
      <c r="R7345" s="147"/>
      <c r="S7345" s="147" t="s">
        <v>2969</v>
      </c>
      <c r="T7345" s="147">
        <v>100</v>
      </c>
      <c r="U7345" s="147" t="s">
        <v>2970</v>
      </c>
      <c r="V7345" s="147" t="s">
        <v>4158</v>
      </c>
    </row>
    <row r="7346" spans="16:22" x14ac:dyDescent="0.25">
      <c r="P7346" s="147" t="s">
        <v>830</v>
      </c>
      <c r="Q7346" s="147">
        <v>208</v>
      </c>
      <c r="R7346" s="147"/>
      <c r="S7346" s="147" t="s">
        <v>2971</v>
      </c>
      <c r="T7346" s="147">
        <v>150</v>
      </c>
      <c r="U7346" s="147" t="s">
        <v>2972</v>
      </c>
      <c r="V7346" s="147" t="s">
        <v>4158</v>
      </c>
    </row>
    <row r="7347" spans="16:22" x14ac:dyDescent="0.25">
      <c r="P7347" s="147" t="s">
        <v>830</v>
      </c>
      <c r="Q7347" s="147">
        <v>208</v>
      </c>
      <c r="R7347" s="147"/>
      <c r="S7347" s="147" t="s">
        <v>3777</v>
      </c>
      <c r="T7347" s="147">
        <v>100</v>
      </c>
      <c r="U7347" s="147" t="s">
        <v>3778</v>
      </c>
      <c r="V7347" s="147" t="s">
        <v>4158</v>
      </c>
    </row>
    <row r="7348" spans="16:22" x14ac:dyDescent="0.25">
      <c r="P7348" s="147" t="s">
        <v>830</v>
      </c>
      <c r="Q7348" s="147">
        <v>208</v>
      </c>
      <c r="R7348" s="147"/>
      <c r="S7348" s="147" t="s">
        <v>2973</v>
      </c>
      <c r="T7348" s="147">
        <v>13</v>
      </c>
      <c r="U7348" s="147" t="s">
        <v>2974</v>
      </c>
      <c r="V7348" s="147" t="s">
        <v>4158</v>
      </c>
    </row>
    <row r="7349" spans="16:22" x14ac:dyDescent="0.25">
      <c r="P7349" s="147" t="s">
        <v>830</v>
      </c>
      <c r="Q7349" s="147">
        <v>208</v>
      </c>
      <c r="R7349" s="147"/>
      <c r="S7349" s="147" t="s">
        <v>3807</v>
      </c>
      <c r="T7349" s="147">
        <v>6</v>
      </c>
      <c r="U7349" s="147" t="s">
        <v>3808</v>
      </c>
      <c r="V7349" s="147" t="s">
        <v>4158</v>
      </c>
    </row>
    <row r="7350" spans="16:22" x14ac:dyDescent="0.25">
      <c r="P7350" s="147" t="s">
        <v>830</v>
      </c>
      <c r="Q7350" s="147">
        <v>208</v>
      </c>
      <c r="R7350" s="147"/>
      <c r="S7350" s="147" t="s">
        <v>3588</v>
      </c>
      <c r="T7350" s="147">
        <v>74</v>
      </c>
      <c r="U7350" s="147" t="s">
        <v>3589</v>
      </c>
      <c r="V7350" s="147" t="s">
        <v>4158</v>
      </c>
    </row>
    <row r="7351" spans="16:22" x14ac:dyDescent="0.25">
      <c r="P7351" s="147" t="s">
        <v>830</v>
      </c>
      <c r="Q7351" s="147">
        <v>208</v>
      </c>
      <c r="R7351" s="147"/>
      <c r="S7351" s="147" t="s">
        <v>3811</v>
      </c>
      <c r="T7351" s="147">
        <v>615</v>
      </c>
      <c r="U7351" s="147" t="s">
        <v>3812</v>
      </c>
      <c r="V7351" s="147" t="s">
        <v>4158</v>
      </c>
    </row>
    <row r="7352" spans="16:22" x14ac:dyDescent="0.25">
      <c r="P7352" s="147" t="s">
        <v>830</v>
      </c>
      <c r="Q7352" s="147">
        <v>208</v>
      </c>
      <c r="R7352" s="147"/>
      <c r="S7352" s="147" t="s">
        <v>1962</v>
      </c>
      <c r="T7352" s="147">
        <v>432</v>
      </c>
      <c r="U7352" s="147" t="s">
        <v>1963</v>
      </c>
      <c r="V7352" s="147" t="s">
        <v>4158</v>
      </c>
    </row>
    <row r="7353" spans="16:22" x14ac:dyDescent="0.25">
      <c r="P7353" s="147" t="s">
        <v>830</v>
      </c>
      <c r="Q7353" s="147">
        <v>208</v>
      </c>
      <c r="R7353" s="147"/>
      <c r="S7353" s="147" t="s">
        <v>2740</v>
      </c>
      <c r="T7353" s="147">
        <v>610</v>
      </c>
      <c r="U7353" s="147" t="s">
        <v>2741</v>
      </c>
      <c r="V7353" s="147" t="s">
        <v>4158</v>
      </c>
    </row>
    <row r="7354" spans="16:22" x14ac:dyDescent="0.25">
      <c r="P7354" s="147" t="s">
        <v>830</v>
      </c>
      <c r="Q7354" s="147">
        <v>208</v>
      </c>
      <c r="R7354" s="147"/>
      <c r="S7354" s="147" t="s">
        <v>2433</v>
      </c>
      <c r="T7354" s="147">
        <v>1799</v>
      </c>
      <c r="U7354" s="147" t="s">
        <v>2434</v>
      </c>
      <c r="V7354" s="147" t="s">
        <v>4158</v>
      </c>
    </row>
    <row r="7355" spans="16:22" x14ac:dyDescent="0.25">
      <c r="P7355" s="147" t="s">
        <v>830</v>
      </c>
      <c r="Q7355" s="147">
        <v>208</v>
      </c>
      <c r="R7355" s="147"/>
      <c r="S7355" s="147" t="s">
        <v>2435</v>
      </c>
      <c r="T7355" s="147">
        <v>1289</v>
      </c>
      <c r="U7355" s="147" t="s">
        <v>2436</v>
      </c>
      <c r="V7355" s="147" t="s">
        <v>4158</v>
      </c>
    </row>
    <row r="7356" spans="16:22" x14ac:dyDescent="0.25">
      <c r="P7356" s="147" t="s">
        <v>830</v>
      </c>
      <c r="Q7356" s="147">
        <v>208</v>
      </c>
      <c r="R7356" s="147"/>
      <c r="S7356" s="147" t="s">
        <v>3596</v>
      </c>
      <c r="T7356" s="147">
        <v>333</v>
      </c>
      <c r="U7356" s="147" t="s">
        <v>3597</v>
      </c>
      <c r="V7356" s="147" t="s">
        <v>4158</v>
      </c>
    </row>
    <row r="7357" spans="16:22" x14ac:dyDescent="0.25">
      <c r="P7357" s="147" t="s">
        <v>830</v>
      </c>
      <c r="Q7357" s="147">
        <v>208</v>
      </c>
      <c r="R7357" s="147"/>
      <c r="S7357" s="147" t="s">
        <v>1978</v>
      </c>
      <c r="T7357" s="147">
        <v>150</v>
      </c>
      <c r="U7357" s="147" t="s">
        <v>1979</v>
      </c>
      <c r="V7357" s="147" t="s">
        <v>4158</v>
      </c>
    </row>
    <row r="7358" spans="16:22" x14ac:dyDescent="0.25">
      <c r="P7358" s="147" t="s">
        <v>830</v>
      </c>
      <c r="Q7358" s="147">
        <v>208</v>
      </c>
      <c r="R7358" s="147"/>
      <c r="S7358" s="147" t="s">
        <v>3242</v>
      </c>
      <c r="T7358" s="147">
        <v>569</v>
      </c>
      <c r="U7358" s="147" t="s">
        <v>3243</v>
      </c>
      <c r="V7358" s="147" t="s">
        <v>4158</v>
      </c>
    </row>
    <row r="7359" spans="16:22" x14ac:dyDescent="0.25">
      <c r="P7359" s="147" t="s">
        <v>830</v>
      </c>
      <c r="Q7359" s="147">
        <v>208</v>
      </c>
      <c r="R7359" s="147"/>
      <c r="S7359" s="147" t="s">
        <v>2445</v>
      </c>
      <c r="T7359" s="147">
        <v>153</v>
      </c>
      <c r="U7359" s="147" t="s">
        <v>2446</v>
      </c>
      <c r="V7359" s="147" t="s">
        <v>4158</v>
      </c>
    </row>
    <row r="7360" spans="16:22" x14ac:dyDescent="0.25">
      <c r="P7360" s="147" t="s">
        <v>830</v>
      </c>
      <c r="Q7360" s="147">
        <v>208</v>
      </c>
      <c r="R7360" s="147"/>
      <c r="S7360" s="147" t="s">
        <v>3244</v>
      </c>
      <c r="T7360" s="147">
        <v>710</v>
      </c>
      <c r="U7360" s="147" t="s">
        <v>3245</v>
      </c>
      <c r="V7360" s="147" t="s">
        <v>4158</v>
      </c>
    </row>
    <row r="7361" spans="16:22" x14ac:dyDescent="0.25">
      <c r="P7361" s="147" t="s">
        <v>830</v>
      </c>
      <c r="Q7361" s="147">
        <v>208</v>
      </c>
      <c r="R7361" s="147"/>
      <c r="S7361" s="147" t="s">
        <v>1982</v>
      </c>
      <c r="T7361" s="147">
        <v>175</v>
      </c>
      <c r="U7361" s="147" t="s">
        <v>1983</v>
      </c>
      <c r="V7361" s="147" t="s">
        <v>4158</v>
      </c>
    </row>
    <row r="7362" spans="16:22" x14ac:dyDescent="0.25">
      <c r="P7362" s="147" t="s">
        <v>830</v>
      </c>
      <c r="Q7362" s="147">
        <v>208</v>
      </c>
      <c r="R7362" s="147"/>
      <c r="S7362" s="147" t="s">
        <v>1984</v>
      </c>
      <c r="T7362" s="147">
        <v>90</v>
      </c>
      <c r="U7362" s="147" t="s">
        <v>1985</v>
      </c>
      <c r="V7362" s="147" t="s">
        <v>4158</v>
      </c>
    </row>
    <row r="7363" spans="16:22" x14ac:dyDescent="0.25">
      <c r="P7363" s="147" t="s">
        <v>830</v>
      </c>
      <c r="Q7363" s="147">
        <v>208</v>
      </c>
      <c r="R7363" s="147"/>
      <c r="S7363" s="147" t="s">
        <v>3408</v>
      </c>
      <c r="T7363" s="147">
        <v>106</v>
      </c>
      <c r="U7363" s="147" t="s">
        <v>3409</v>
      </c>
      <c r="V7363" s="147" t="s">
        <v>4158</v>
      </c>
    </row>
    <row r="7364" spans="16:22" x14ac:dyDescent="0.25">
      <c r="P7364" s="147" t="s">
        <v>830</v>
      </c>
      <c r="Q7364" s="147">
        <v>208</v>
      </c>
      <c r="R7364" s="147"/>
      <c r="S7364" s="147" t="s">
        <v>3252</v>
      </c>
      <c r="T7364" s="147">
        <v>677</v>
      </c>
      <c r="U7364" s="147" t="s">
        <v>3253</v>
      </c>
      <c r="V7364" s="147" t="s">
        <v>4158</v>
      </c>
    </row>
    <row r="7365" spans="16:22" x14ac:dyDescent="0.25">
      <c r="P7365" s="147" t="s">
        <v>830</v>
      </c>
      <c r="Q7365" s="147">
        <v>208</v>
      </c>
      <c r="R7365" s="147"/>
      <c r="S7365" s="147" t="s">
        <v>2981</v>
      </c>
      <c r="T7365" s="147">
        <v>431</v>
      </c>
      <c r="U7365" s="147" t="s">
        <v>2982</v>
      </c>
      <c r="V7365" s="147" t="s">
        <v>4158</v>
      </c>
    </row>
    <row r="7366" spans="16:22" x14ac:dyDescent="0.25">
      <c r="P7366" s="147" t="s">
        <v>830</v>
      </c>
      <c r="Q7366" s="147">
        <v>208</v>
      </c>
      <c r="R7366" s="147"/>
      <c r="S7366" s="147" t="s">
        <v>3256</v>
      </c>
      <c r="T7366" s="147">
        <v>381</v>
      </c>
      <c r="U7366" s="147" t="s">
        <v>3257</v>
      </c>
      <c r="V7366" s="147" t="s">
        <v>4158</v>
      </c>
    </row>
    <row r="7367" spans="16:22" x14ac:dyDescent="0.25">
      <c r="P7367" s="147" t="s">
        <v>830</v>
      </c>
      <c r="Q7367" s="147">
        <v>208</v>
      </c>
      <c r="R7367" s="147"/>
      <c r="S7367" s="147" t="s">
        <v>3819</v>
      </c>
      <c r="T7367" s="147">
        <v>336</v>
      </c>
      <c r="U7367" s="147" t="s">
        <v>3820</v>
      </c>
      <c r="V7367" s="147" t="s">
        <v>4158</v>
      </c>
    </row>
    <row r="7368" spans="16:22" x14ac:dyDescent="0.25">
      <c r="P7368" s="147" t="s">
        <v>830</v>
      </c>
      <c r="Q7368" s="147">
        <v>208</v>
      </c>
      <c r="R7368" s="147"/>
      <c r="S7368" s="147" t="s">
        <v>2983</v>
      </c>
      <c r="T7368" s="147">
        <v>238</v>
      </c>
      <c r="U7368" s="147" t="s">
        <v>2984</v>
      </c>
      <c r="V7368" s="147" t="s">
        <v>4158</v>
      </c>
    </row>
    <row r="7369" spans="16:22" x14ac:dyDescent="0.25">
      <c r="P7369" s="147" t="s">
        <v>830</v>
      </c>
      <c r="Q7369" s="147">
        <v>208</v>
      </c>
      <c r="R7369" s="147"/>
      <c r="S7369" s="147" t="s">
        <v>2985</v>
      </c>
      <c r="T7369" s="147">
        <v>177</v>
      </c>
      <c r="U7369" s="147" t="s">
        <v>2986</v>
      </c>
      <c r="V7369" s="147" t="s">
        <v>4158</v>
      </c>
    </row>
    <row r="7370" spans="16:22" x14ac:dyDescent="0.25">
      <c r="P7370" s="147" t="s">
        <v>830</v>
      </c>
      <c r="Q7370" s="147">
        <v>208</v>
      </c>
      <c r="R7370" s="147"/>
      <c r="S7370" s="147" t="s">
        <v>2987</v>
      </c>
      <c r="T7370" s="147">
        <v>186</v>
      </c>
      <c r="U7370" s="147" t="s">
        <v>2988</v>
      </c>
      <c r="V7370" s="147" t="s">
        <v>4158</v>
      </c>
    </row>
    <row r="7371" spans="16:22" x14ac:dyDescent="0.25">
      <c r="P7371" s="147" t="s">
        <v>830</v>
      </c>
      <c r="Q7371" s="147">
        <v>208</v>
      </c>
      <c r="R7371" s="147"/>
      <c r="S7371" s="147" t="s">
        <v>3821</v>
      </c>
      <c r="T7371" s="147">
        <v>58</v>
      </c>
      <c r="U7371" s="147" t="s">
        <v>3822</v>
      </c>
      <c r="V7371" s="147" t="s">
        <v>4158</v>
      </c>
    </row>
    <row r="7372" spans="16:22" x14ac:dyDescent="0.25">
      <c r="P7372" s="147" t="s">
        <v>830</v>
      </c>
      <c r="Q7372" s="147">
        <v>208</v>
      </c>
      <c r="R7372" s="147"/>
      <c r="S7372" s="147" t="s">
        <v>3258</v>
      </c>
      <c r="T7372" s="147">
        <v>138</v>
      </c>
      <c r="U7372" s="147" t="s">
        <v>3259</v>
      </c>
      <c r="V7372" s="147" t="s">
        <v>4158</v>
      </c>
    </row>
    <row r="7373" spans="16:22" x14ac:dyDescent="0.25">
      <c r="P7373" s="147" t="s">
        <v>830</v>
      </c>
      <c r="Q7373" s="147">
        <v>208</v>
      </c>
      <c r="R7373" s="147"/>
      <c r="S7373" s="147" t="s">
        <v>3260</v>
      </c>
      <c r="T7373" s="147">
        <v>229</v>
      </c>
      <c r="U7373" s="147" t="s">
        <v>3261</v>
      </c>
      <c r="V7373" s="147" t="s">
        <v>4158</v>
      </c>
    </row>
    <row r="7374" spans="16:22" x14ac:dyDescent="0.25">
      <c r="P7374" s="147" t="s">
        <v>830</v>
      </c>
      <c r="Q7374" s="147">
        <v>208</v>
      </c>
      <c r="R7374" s="147"/>
      <c r="S7374" s="147" t="s">
        <v>1990</v>
      </c>
      <c r="T7374" s="147">
        <v>258</v>
      </c>
      <c r="U7374" s="147" t="s">
        <v>1991</v>
      </c>
      <c r="V7374" s="147" t="s">
        <v>4158</v>
      </c>
    </row>
    <row r="7375" spans="16:22" x14ac:dyDescent="0.25">
      <c r="P7375" s="147" t="s">
        <v>830</v>
      </c>
      <c r="Q7375" s="147">
        <v>208</v>
      </c>
      <c r="R7375" s="147"/>
      <c r="S7375" s="147" t="s">
        <v>2006</v>
      </c>
      <c r="T7375" s="147">
        <v>195</v>
      </c>
      <c r="U7375" s="147" t="s">
        <v>2007</v>
      </c>
      <c r="V7375" s="147" t="s">
        <v>4158</v>
      </c>
    </row>
    <row r="7376" spans="16:22" x14ac:dyDescent="0.25">
      <c r="P7376" s="147" t="s">
        <v>830</v>
      </c>
      <c r="Q7376" s="147">
        <v>208</v>
      </c>
      <c r="R7376" s="147"/>
      <c r="S7376" s="147" t="s">
        <v>2010</v>
      </c>
      <c r="T7376" s="147">
        <v>274</v>
      </c>
      <c r="U7376" s="147" t="s">
        <v>2011</v>
      </c>
      <c r="V7376" s="147" t="s">
        <v>4158</v>
      </c>
    </row>
    <row r="7377" spans="16:22" x14ac:dyDescent="0.25">
      <c r="P7377" s="147" t="s">
        <v>830</v>
      </c>
      <c r="Q7377" s="147">
        <v>208</v>
      </c>
      <c r="R7377" s="147"/>
      <c r="S7377" s="147" t="s">
        <v>2012</v>
      </c>
      <c r="T7377" s="147">
        <v>143</v>
      </c>
      <c r="U7377" s="147" t="s">
        <v>2013</v>
      </c>
      <c r="V7377" s="147" t="s">
        <v>4158</v>
      </c>
    </row>
    <row r="7378" spans="16:22" x14ac:dyDescent="0.25">
      <c r="P7378" s="147" t="s">
        <v>830</v>
      </c>
      <c r="Q7378" s="147">
        <v>208</v>
      </c>
      <c r="R7378" s="147"/>
      <c r="S7378" s="147" t="s">
        <v>2020</v>
      </c>
      <c r="T7378" s="147">
        <v>20</v>
      </c>
      <c r="U7378" s="147" t="s">
        <v>2021</v>
      </c>
      <c r="V7378" s="147" t="s">
        <v>4158</v>
      </c>
    </row>
    <row r="7379" spans="16:22" x14ac:dyDescent="0.25">
      <c r="P7379" s="147" t="s">
        <v>830</v>
      </c>
      <c r="Q7379" s="147">
        <v>208</v>
      </c>
      <c r="R7379" s="147"/>
      <c r="S7379" s="147" t="s">
        <v>3276</v>
      </c>
      <c r="T7379" s="147">
        <v>53</v>
      </c>
      <c r="U7379" s="147" t="s">
        <v>3277</v>
      </c>
      <c r="V7379" s="147" t="s">
        <v>4158</v>
      </c>
    </row>
    <row r="7380" spans="16:22" x14ac:dyDescent="0.25">
      <c r="P7380" s="147" t="s">
        <v>830</v>
      </c>
      <c r="Q7380" s="147">
        <v>208</v>
      </c>
      <c r="R7380" s="147"/>
      <c r="S7380" s="147" t="s">
        <v>4221</v>
      </c>
      <c r="T7380" s="147">
        <v>125</v>
      </c>
      <c r="U7380" s="147" t="s">
        <v>4222</v>
      </c>
      <c r="V7380" s="147" t="s">
        <v>4158</v>
      </c>
    </row>
    <row r="7381" spans="16:22" x14ac:dyDescent="0.25">
      <c r="P7381" s="147" t="s">
        <v>830</v>
      </c>
      <c r="Q7381" s="147">
        <v>208</v>
      </c>
      <c r="R7381" s="147"/>
      <c r="S7381" s="147" t="s">
        <v>2989</v>
      </c>
      <c r="T7381" s="147">
        <v>394</v>
      </c>
      <c r="U7381" s="147" t="s">
        <v>2990</v>
      </c>
      <c r="V7381" s="147" t="s">
        <v>4158</v>
      </c>
    </row>
    <row r="7382" spans="16:22" x14ac:dyDescent="0.25">
      <c r="P7382" s="147" t="s">
        <v>830</v>
      </c>
      <c r="Q7382" s="147">
        <v>208</v>
      </c>
      <c r="R7382" s="147"/>
      <c r="S7382" s="147" t="s">
        <v>2034</v>
      </c>
      <c r="T7382" s="147">
        <v>112</v>
      </c>
      <c r="U7382" s="147" t="s">
        <v>2035</v>
      </c>
      <c r="V7382" s="147" t="s">
        <v>4158</v>
      </c>
    </row>
    <row r="7383" spans="16:22" x14ac:dyDescent="0.25">
      <c r="P7383" s="147" t="s">
        <v>830</v>
      </c>
      <c r="Q7383" s="147">
        <v>208</v>
      </c>
      <c r="R7383" s="147"/>
      <c r="S7383" s="147" t="s">
        <v>2036</v>
      </c>
      <c r="T7383" s="147">
        <v>176</v>
      </c>
      <c r="U7383" s="147" t="s">
        <v>2037</v>
      </c>
      <c r="V7383" s="147" t="s">
        <v>4158</v>
      </c>
    </row>
    <row r="7384" spans="16:22" x14ac:dyDescent="0.25">
      <c r="P7384" s="147" t="s">
        <v>830</v>
      </c>
      <c r="Q7384" s="147">
        <v>208</v>
      </c>
      <c r="R7384" s="147"/>
      <c r="S7384" s="147" t="s">
        <v>2756</v>
      </c>
      <c r="T7384" s="147">
        <v>323</v>
      </c>
      <c r="U7384" s="147" t="s">
        <v>2757</v>
      </c>
      <c r="V7384" s="147" t="s">
        <v>4158</v>
      </c>
    </row>
    <row r="7385" spans="16:22" x14ac:dyDescent="0.25">
      <c r="P7385" s="147" t="s">
        <v>830</v>
      </c>
      <c r="Q7385" s="147">
        <v>208</v>
      </c>
      <c r="R7385" s="147"/>
      <c r="S7385" s="147" t="s">
        <v>2467</v>
      </c>
      <c r="T7385" s="147">
        <v>153</v>
      </c>
      <c r="U7385" s="147" t="s">
        <v>2468</v>
      </c>
      <c r="V7385" s="147" t="s">
        <v>4158</v>
      </c>
    </row>
    <row r="7386" spans="16:22" x14ac:dyDescent="0.25">
      <c r="P7386" s="147" t="s">
        <v>830</v>
      </c>
      <c r="Q7386" s="147">
        <v>208</v>
      </c>
      <c r="R7386" s="147"/>
      <c r="S7386" s="147" t="s">
        <v>4223</v>
      </c>
      <c r="T7386" s="147">
        <v>40</v>
      </c>
      <c r="U7386" s="147" t="s">
        <v>4224</v>
      </c>
      <c r="V7386" s="147" t="s">
        <v>4158</v>
      </c>
    </row>
    <row r="7387" spans="16:22" x14ac:dyDescent="0.25">
      <c r="P7387" s="147" t="s">
        <v>830</v>
      </c>
      <c r="Q7387" s="147">
        <v>208</v>
      </c>
      <c r="R7387" s="147"/>
      <c r="S7387" s="147" t="s">
        <v>2040</v>
      </c>
      <c r="T7387" s="147">
        <v>256</v>
      </c>
      <c r="U7387" s="147" t="s">
        <v>2041</v>
      </c>
      <c r="V7387" s="147" t="s">
        <v>4158</v>
      </c>
    </row>
    <row r="7388" spans="16:22" x14ac:dyDescent="0.25">
      <c r="P7388" s="147" t="s">
        <v>830</v>
      </c>
      <c r="Q7388" s="147">
        <v>208</v>
      </c>
      <c r="R7388" s="147"/>
      <c r="S7388" s="147" t="s">
        <v>2058</v>
      </c>
      <c r="T7388" s="147">
        <v>4409</v>
      </c>
      <c r="U7388" s="147" t="s">
        <v>2059</v>
      </c>
      <c r="V7388" s="147" t="s">
        <v>4158</v>
      </c>
    </row>
    <row r="7389" spans="16:22" x14ac:dyDescent="0.25">
      <c r="P7389" s="147" t="s">
        <v>830</v>
      </c>
      <c r="Q7389" s="147">
        <v>208</v>
      </c>
      <c r="R7389" s="147"/>
      <c r="S7389" s="147" t="s">
        <v>3602</v>
      </c>
      <c r="T7389" s="147">
        <v>101</v>
      </c>
      <c r="U7389" s="147" t="s">
        <v>3603</v>
      </c>
      <c r="V7389" s="147" t="s">
        <v>4158</v>
      </c>
    </row>
    <row r="7390" spans="16:22" x14ac:dyDescent="0.25">
      <c r="P7390" s="147" t="s">
        <v>830</v>
      </c>
      <c r="Q7390" s="147">
        <v>208</v>
      </c>
      <c r="R7390" s="147"/>
      <c r="S7390" s="147" t="s">
        <v>3936</v>
      </c>
      <c r="T7390" s="147">
        <v>16</v>
      </c>
      <c r="U7390" s="147" t="s">
        <v>3937</v>
      </c>
      <c r="V7390" s="147" t="s">
        <v>4158</v>
      </c>
    </row>
    <row r="7391" spans="16:22" x14ac:dyDescent="0.25">
      <c r="P7391" s="147" t="s">
        <v>830</v>
      </c>
      <c r="Q7391" s="147">
        <v>208</v>
      </c>
      <c r="R7391" s="147"/>
      <c r="S7391" s="147" t="s">
        <v>3938</v>
      </c>
      <c r="T7391" s="147">
        <v>104</v>
      </c>
      <c r="U7391" s="147" t="s">
        <v>3939</v>
      </c>
      <c r="V7391" s="147" t="s">
        <v>4158</v>
      </c>
    </row>
    <row r="7392" spans="16:22" x14ac:dyDescent="0.25">
      <c r="P7392" s="147" t="s">
        <v>830</v>
      </c>
      <c r="Q7392" s="147">
        <v>208</v>
      </c>
      <c r="R7392" s="147"/>
      <c r="S7392" s="147" t="s">
        <v>4225</v>
      </c>
      <c r="T7392" s="147">
        <v>91</v>
      </c>
      <c r="U7392" s="147" t="s">
        <v>4226</v>
      </c>
      <c r="V7392" s="147" t="s">
        <v>4158</v>
      </c>
    </row>
    <row r="7393" spans="16:22" x14ac:dyDescent="0.25">
      <c r="P7393" s="147" t="s">
        <v>830</v>
      </c>
      <c r="Q7393" s="147">
        <v>208</v>
      </c>
      <c r="R7393" s="147"/>
      <c r="S7393" s="147" t="s">
        <v>4227</v>
      </c>
      <c r="T7393" s="147">
        <v>148</v>
      </c>
      <c r="U7393" s="147" t="s">
        <v>4228</v>
      </c>
      <c r="V7393" s="147" t="s">
        <v>4158</v>
      </c>
    </row>
    <row r="7394" spans="16:22" x14ac:dyDescent="0.25">
      <c r="P7394" s="147" t="s">
        <v>830</v>
      </c>
      <c r="Q7394" s="147">
        <v>208</v>
      </c>
      <c r="R7394" s="147"/>
      <c r="S7394" s="147" t="s">
        <v>4229</v>
      </c>
      <c r="T7394" s="147">
        <v>148</v>
      </c>
      <c r="U7394" s="147" t="s">
        <v>4230</v>
      </c>
      <c r="V7394" s="147" t="s">
        <v>4158</v>
      </c>
    </row>
    <row r="7395" spans="16:22" x14ac:dyDescent="0.25">
      <c r="P7395" s="147" t="s">
        <v>830</v>
      </c>
      <c r="Q7395" s="147">
        <v>208</v>
      </c>
      <c r="R7395" s="147"/>
      <c r="S7395" s="147" t="s">
        <v>4231</v>
      </c>
      <c r="T7395" s="147">
        <v>148</v>
      </c>
      <c r="U7395" s="147" t="s">
        <v>4232</v>
      </c>
      <c r="V7395" s="147" t="s">
        <v>4158</v>
      </c>
    </row>
    <row r="7396" spans="16:22" x14ac:dyDescent="0.25">
      <c r="P7396" s="147" t="s">
        <v>830</v>
      </c>
      <c r="Q7396" s="147">
        <v>208</v>
      </c>
      <c r="R7396" s="147"/>
      <c r="S7396" s="147" t="s">
        <v>3827</v>
      </c>
      <c r="T7396" s="147">
        <v>620</v>
      </c>
      <c r="U7396" s="147" t="s">
        <v>3828</v>
      </c>
      <c r="V7396" s="147" t="s">
        <v>4158</v>
      </c>
    </row>
    <row r="7397" spans="16:22" x14ac:dyDescent="0.25">
      <c r="P7397" s="147" t="s">
        <v>830</v>
      </c>
      <c r="Q7397" s="147">
        <v>208</v>
      </c>
      <c r="R7397" s="147"/>
      <c r="S7397" s="147" t="s">
        <v>2076</v>
      </c>
      <c r="T7397" s="147">
        <v>220</v>
      </c>
      <c r="U7397" s="147" t="s">
        <v>2077</v>
      </c>
      <c r="V7397" s="147" t="s">
        <v>4158</v>
      </c>
    </row>
    <row r="7398" spans="16:22" x14ac:dyDescent="0.25">
      <c r="P7398" s="147" t="s">
        <v>830</v>
      </c>
      <c r="Q7398" s="147">
        <v>208</v>
      </c>
      <c r="R7398" s="147"/>
      <c r="S7398" s="147" t="s">
        <v>2485</v>
      </c>
      <c r="T7398" s="147">
        <v>3243</v>
      </c>
      <c r="U7398" s="147" t="s">
        <v>2486</v>
      </c>
      <c r="V7398" s="147" t="s">
        <v>4158</v>
      </c>
    </row>
    <row r="7399" spans="16:22" x14ac:dyDescent="0.25">
      <c r="P7399" s="147" t="s">
        <v>830</v>
      </c>
      <c r="Q7399" s="147">
        <v>208</v>
      </c>
      <c r="R7399" s="147"/>
      <c r="S7399" s="147" t="s">
        <v>3005</v>
      </c>
      <c r="T7399" s="147">
        <v>2253</v>
      </c>
      <c r="U7399" s="147" t="s">
        <v>3006</v>
      </c>
      <c r="V7399" s="147" t="s">
        <v>4158</v>
      </c>
    </row>
    <row r="7400" spans="16:22" x14ac:dyDescent="0.25">
      <c r="P7400" s="147" t="s">
        <v>830</v>
      </c>
      <c r="Q7400" s="147">
        <v>208</v>
      </c>
      <c r="R7400" s="147"/>
      <c r="S7400" s="147" t="s">
        <v>4233</v>
      </c>
      <c r="T7400" s="147">
        <v>300</v>
      </c>
      <c r="U7400" s="147" t="s">
        <v>4234</v>
      </c>
      <c r="V7400" s="147" t="s">
        <v>4158</v>
      </c>
    </row>
    <row r="7401" spans="16:22" x14ac:dyDescent="0.25">
      <c r="P7401" s="147" t="s">
        <v>830</v>
      </c>
      <c r="Q7401" s="147">
        <v>208</v>
      </c>
      <c r="R7401" s="147"/>
      <c r="S7401" s="147" t="s">
        <v>3007</v>
      </c>
      <c r="T7401" s="147">
        <v>148</v>
      </c>
      <c r="U7401" s="147" t="s">
        <v>3008</v>
      </c>
      <c r="V7401" s="147" t="s">
        <v>4158</v>
      </c>
    </row>
    <row r="7402" spans="16:22" x14ac:dyDescent="0.25">
      <c r="P7402" s="147" t="s">
        <v>830</v>
      </c>
      <c r="Q7402" s="147">
        <v>208</v>
      </c>
      <c r="R7402" s="147"/>
      <c r="S7402" s="147" t="s">
        <v>2086</v>
      </c>
      <c r="T7402" s="147">
        <v>219</v>
      </c>
      <c r="U7402" s="147" t="s">
        <v>2087</v>
      </c>
      <c r="V7402" s="147" t="s">
        <v>4158</v>
      </c>
    </row>
    <row r="7403" spans="16:22" x14ac:dyDescent="0.25">
      <c r="P7403" s="147" t="s">
        <v>830</v>
      </c>
      <c r="Q7403" s="147">
        <v>208</v>
      </c>
      <c r="R7403" s="147"/>
      <c r="S7403" s="147" t="s">
        <v>3991</v>
      </c>
      <c r="T7403" s="147">
        <v>107</v>
      </c>
      <c r="U7403" s="147" t="s">
        <v>3992</v>
      </c>
      <c r="V7403" s="147" t="s">
        <v>4158</v>
      </c>
    </row>
    <row r="7404" spans="16:22" x14ac:dyDescent="0.25">
      <c r="P7404" s="147" t="s">
        <v>830</v>
      </c>
      <c r="Q7404" s="147">
        <v>208</v>
      </c>
      <c r="R7404" s="147"/>
      <c r="S7404" s="147" t="s">
        <v>2495</v>
      </c>
      <c r="T7404" s="147">
        <v>1052</v>
      </c>
      <c r="U7404" s="147" t="s">
        <v>2496</v>
      </c>
      <c r="V7404" s="147" t="s">
        <v>4158</v>
      </c>
    </row>
    <row r="7405" spans="16:22" x14ac:dyDescent="0.25">
      <c r="P7405" s="147" t="s">
        <v>830</v>
      </c>
      <c r="Q7405" s="147">
        <v>208</v>
      </c>
      <c r="R7405" s="147"/>
      <c r="S7405" s="147" t="s">
        <v>3015</v>
      </c>
      <c r="T7405" s="147">
        <v>1571</v>
      </c>
      <c r="U7405" s="147" t="s">
        <v>3016</v>
      </c>
      <c r="V7405" s="147" t="s">
        <v>4158</v>
      </c>
    </row>
    <row r="7406" spans="16:22" x14ac:dyDescent="0.25">
      <c r="P7406" s="147" t="s">
        <v>830</v>
      </c>
      <c r="Q7406" s="147">
        <v>208</v>
      </c>
      <c r="R7406" s="147"/>
      <c r="S7406" s="147" t="s">
        <v>3019</v>
      </c>
      <c r="T7406" s="147">
        <v>3710</v>
      </c>
      <c r="U7406" s="147" t="s">
        <v>3020</v>
      </c>
      <c r="V7406" s="147" t="s">
        <v>4158</v>
      </c>
    </row>
    <row r="7407" spans="16:22" x14ac:dyDescent="0.25">
      <c r="P7407" s="147" t="s">
        <v>830</v>
      </c>
      <c r="Q7407" s="147">
        <v>208</v>
      </c>
      <c r="R7407" s="147"/>
      <c r="S7407" s="147" t="s">
        <v>2104</v>
      </c>
      <c r="T7407" s="147">
        <v>310</v>
      </c>
      <c r="U7407" s="147" t="s">
        <v>2105</v>
      </c>
      <c r="V7407" s="147" t="s">
        <v>4158</v>
      </c>
    </row>
    <row r="7408" spans="16:22" x14ac:dyDescent="0.25">
      <c r="P7408" s="147" t="s">
        <v>830</v>
      </c>
      <c r="Q7408" s="147">
        <v>208</v>
      </c>
      <c r="R7408" s="147"/>
      <c r="S7408" s="147" t="s">
        <v>3288</v>
      </c>
      <c r="T7408" s="147">
        <v>134</v>
      </c>
      <c r="U7408" s="147" t="s">
        <v>3289</v>
      </c>
      <c r="V7408" s="147" t="s">
        <v>4158</v>
      </c>
    </row>
    <row r="7409" spans="16:22" x14ac:dyDescent="0.25">
      <c r="P7409" s="147" t="s">
        <v>830</v>
      </c>
      <c r="Q7409" s="147">
        <v>208</v>
      </c>
      <c r="R7409" s="147"/>
      <c r="S7409" s="147" t="s">
        <v>3021</v>
      </c>
      <c r="T7409" s="147">
        <v>63</v>
      </c>
      <c r="U7409" s="147" t="s">
        <v>3022</v>
      </c>
      <c r="V7409" s="147" t="s">
        <v>4158</v>
      </c>
    </row>
    <row r="7410" spans="16:22" x14ac:dyDescent="0.25">
      <c r="P7410" s="147" t="s">
        <v>830</v>
      </c>
      <c r="Q7410" s="147">
        <v>208</v>
      </c>
      <c r="R7410" s="147"/>
      <c r="S7410" s="147" t="s">
        <v>3608</v>
      </c>
      <c r="T7410" s="147">
        <v>136</v>
      </c>
      <c r="U7410" s="147" t="s">
        <v>3609</v>
      </c>
      <c r="V7410" s="147" t="s">
        <v>4158</v>
      </c>
    </row>
    <row r="7411" spans="16:22" x14ac:dyDescent="0.25">
      <c r="P7411" s="147" t="s">
        <v>830</v>
      </c>
      <c r="Q7411" s="147">
        <v>208</v>
      </c>
      <c r="R7411" s="147"/>
      <c r="S7411" s="147" t="s">
        <v>2505</v>
      </c>
      <c r="T7411" s="147">
        <v>422</v>
      </c>
      <c r="U7411" s="147" t="s">
        <v>2506</v>
      </c>
      <c r="V7411" s="147" t="s">
        <v>4158</v>
      </c>
    </row>
    <row r="7412" spans="16:22" x14ac:dyDescent="0.25">
      <c r="P7412" s="147" t="s">
        <v>830</v>
      </c>
      <c r="Q7412" s="147">
        <v>208</v>
      </c>
      <c r="R7412" s="147"/>
      <c r="S7412" s="147" t="s">
        <v>2122</v>
      </c>
      <c r="T7412" s="147">
        <v>218</v>
      </c>
      <c r="U7412" s="147" t="s">
        <v>2123</v>
      </c>
      <c r="V7412" s="147" t="s">
        <v>4158</v>
      </c>
    </row>
    <row r="7413" spans="16:22" x14ac:dyDescent="0.25">
      <c r="P7413" s="147" t="s">
        <v>830</v>
      </c>
      <c r="Q7413" s="147">
        <v>208</v>
      </c>
      <c r="R7413" s="147"/>
      <c r="S7413" s="147" t="s">
        <v>2124</v>
      </c>
      <c r="T7413" s="147">
        <v>130</v>
      </c>
      <c r="U7413" s="147" t="s">
        <v>2125</v>
      </c>
      <c r="V7413" s="147" t="s">
        <v>4158</v>
      </c>
    </row>
    <row r="7414" spans="16:22" x14ac:dyDescent="0.25">
      <c r="P7414" s="147" t="s">
        <v>830</v>
      </c>
      <c r="Q7414" s="147">
        <v>208</v>
      </c>
      <c r="R7414" s="147"/>
      <c r="S7414" s="147" t="s">
        <v>2507</v>
      </c>
      <c r="T7414" s="147">
        <v>1334</v>
      </c>
      <c r="U7414" s="147" t="s">
        <v>2508</v>
      </c>
      <c r="V7414" s="147" t="s">
        <v>4158</v>
      </c>
    </row>
    <row r="7415" spans="16:22" x14ac:dyDescent="0.25">
      <c r="P7415" s="147" t="s">
        <v>830</v>
      </c>
      <c r="Q7415" s="147">
        <v>208</v>
      </c>
      <c r="R7415" s="147"/>
      <c r="S7415" s="147" t="s">
        <v>4235</v>
      </c>
      <c r="T7415" s="147">
        <v>46</v>
      </c>
      <c r="U7415" s="147" t="s">
        <v>4236</v>
      </c>
      <c r="V7415" s="147" t="s">
        <v>4158</v>
      </c>
    </row>
    <row r="7416" spans="16:22" x14ac:dyDescent="0.25">
      <c r="P7416" s="147" t="s">
        <v>830</v>
      </c>
      <c r="Q7416" s="147">
        <v>208</v>
      </c>
      <c r="R7416" s="147"/>
      <c r="S7416" s="147" t="s">
        <v>2128</v>
      </c>
      <c r="T7416" s="147">
        <v>72</v>
      </c>
      <c r="U7416" s="147" t="s">
        <v>2129</v>
      </c>
      <c r="V7416" s="147" t="s">
        <v>4158</v>
      </c>
    </row>
    <row r="7417" spans="16:22" x14ac:dyDescent="0.25">
      <c r="P7417" s="147" t="s">
        <v>830</v>
      </c>
      <c r="Q7417" s="147">
        <v>208</v>
      </c>
      <c r="R7417" s="147"/>
      <c r="S7417" s="147" t="s">
        <v>2509</v>
      </c>
      <c r="T7417" s="147">
        <v>54</v>
      </c>
      <c r="U7417" s="147" t="s">
        <v>2510</v>
      </c>
      <c r="V7417" s="147" t="s">
        <v>4158</v>
      </c>
    </row>
    <row r="7418" spans="16:22" x14ac:dyDescent="0.25">
      <c r="P7418" s="147" t="s">
        <v>830</v>
      </c>
      <c r="Q7418" s="147">
        <v>208</v>
      </c>
      <c r="R7418" s="147"/>
      <c r="S7418" s="147" t="s">
        <v>3428</v>
      </c>
      <c r="T7418" s="147">
        <v>108</v>
      </c>
      <c r="U7418" s="147" t="s">
        <v>3429</v>
      </c>
      <c r="V7418" s="147" t="s">
        <v>4158</v>
      </c>
    </row>
    <row r="7419" spans="16:22" x14ac:dyDescent="0.25">
      <c r="P7419" s="147" t="s">
        <v>830</v>
      </c>
      <c r="Q7419" s="147">
        <v>208</v>
      </c>
      <c r="R7419" s="147"/>
      <c r="S7419" s="147" t="s">
        <v>3290</v>
      </c>
      <c r="T7419" s="147">
        <v>219</v>
      </c>
      <c r="U7419" s="147" t="s">
        <v>3291</v>
      </c>
      <c r="V7419" s="147" t="s">
        <v>4158</v>
      </c>
    </row>
    <row r="7420" spans="16:22" x14ac:dyDescent="0.25">
      <c r="P7420" s="147" t="s">
        <v>830</v>
      </c>
      <c r="Q7420" s="147">
        <v>208</v>
      </c>
      <c r="R7420" s="147"/>
      <c r="S7420" s="147" t="s">
        <v>2138</v>
      </c>
      <c r="T7420" s="147">
        <v>341</v>
      </c>
      <c r="U7420" s="147" t="s">
        <v>2139</v>
      </c>
      <c r="V7420" s="147" t="s">
        <v>4158</v>
      </c>
    </row>
    <row r="7421" spans="16:22" x14ac:dyDescent="0.25">
      <c r="P7421" s="147" t="s">
        <v>830</v>
      </c>
      <c r="Q7421" s="147">
        <v>208</v>
      </c>
      <c r="R7421" s="147"/>
      <c r="S7421" s="147" t="s">
        <v>3841</v>
      </c>
      <c r="T7421" s="147">
        <v>55</v>
      </c>
      <c r="U7421" s="147" t="s">
        <v>3842</v>
      </c>
      <c r="V7421" s="147" t="s">
        <v>4158</v>
      </c>
    </row>
    <row r="7422" spans="16:22" x14ac:dyDescent="0.25">
      <c r="P7422" s="147" t="s">
        <v>830</v>
      </c>
      <c r="Q7422" s="147">
        <v>208</v>
      </c>
      <c r="R7422" s="147"/>
      <c r="S7422" s="147" t="s">
        <v>4237</v>
      </c>
      <c r="T7422" s="147">
        <v>250</v>
      </c>
      <c r="U7422" s="147" t="s">
        <v>4238</v>
      </c>
      <c r="V7422" s="147" t="s">
        <v>4158</v>
      </c>
    </row>
    <row r="7423" spans="16:22" x14ac:dyDescent="0.25">
      <c r="P7423" s="147" t="s">
        <v>830</v>
      </c>
      <c r="Q7423" s="147">
        <v>208</v>
      </c>
      <c r="R7423" s="147"/>
      <c r="S7423" s="147" t="s">
        <v>3843</v>
      </c>
      <c r="T7423" s="147">
        <v>226</v>
      </c>
      <c r="U7423" s="147" t="s">
        <v>3844</v>
      </c>
      <c r="V7423" s="147" t="s">
        <v>4158</v>
      </c>
    </row>
    <row r="7424" spans="16:22" x14ac:dyDescent="0.25">
      <c r="P7424" s="147" t="s">
        <v>830</v>
      </c>
      <c r="Q7424" s="147">
        <v>208</v>
      </c>
      <c r="R7424" s="147"/>
      <c r="S7424" s="147" t="s">
        <v>2515</v>
      </c>
      <c r="T7424" s="147">
        <v>318</v>
      </c>
      <c r="U7424" s="147" t="s">
        <v>2516</v>
      </c>
      <c r="V7424" s="147" t="s">
        <v>4158</v>
      </c>
    </row>
    <row r="7425" spans="16:22" x14ac:dyDescent="0.25">
      <c r="P7425" s="147" t="s">
        <v>830</v>
      </c>
      <c r="Q7425" s="147">
        <v>208</v>
      </c>
      <c r="R7425" s="147"/>
      <c r="S7425" s="147" t="s">
        <v>2160</v>
      </c>
      <c r="T7425" s="147">
        <v>669</v>
      </c>
      <c r="U7425" s="147" t="s">
        <v>2161</v>
      </c>
      <c r="V7425" s="147" t="s">
        <v>4158</v>
      </c>
    </row>
    <row r="7426" spans="16:22" x14ac:dyDescent="0.25">
      <c r="P7426" s="147" t="s">
        <v>830</v>
      </c>
      <c r="Q7426" s="147">
        <v>208</v>
      </c>
      <c r="R7426" s="147"/>
      <c r="S7426" s="147" t="s">
        <v>2517</v>
      </c>
      <c r="T7426" s="147">
        <v>1033</v>
      </c>
      <c r="U7426" s="147" t="s">
        <v>2518</v>
      </c>
      <c r="V7426" s="147" t="s">
        <v>4158</v>
      </c>
    </row>
    <row r="7427" spans="16:22" x14ac:dyDescent="0.25">
      <c r="P7427" s="147" t="s">
        <v>830</v>
      </c>
      <c r="Q7427" s="147">
        <v>208</v>
      </c>
      <c r="R7427" s="147"/>
      <c r="S7427" s="147" t="s">
        <v>2792</v>
      </c>
      <c r="T7427" s="147">
        <v>189</v>
      </c>
      <c r="U7427" s="147" t="s">
        <v>2793</v>
      </c>
      <c r="V7427" s="147" t="s">
        <v>4158</v>
      </c>
    </row>
    <row r="7428" spans="16:22" x14ac:dyDescent="0.25">
      <c r="P7428" s="147" t="s">
        <v>830</v>
      </c>
      <c r="Q7428" s="147">
        <v>208</v>
      </c>
      <c r="R7428" s="147"/>
      <c r="S7428" s="147" t="s">
        <v>4239</v>
      </c>
      <c r="T7428" s="147">
        <v>1150</v>
      </c>
      <c r="U7428" s="147" t="s">
        <v>4240</v>
      </c>
      <c r="V7428" s="147" t="s">
        <v>4158</v>
      </c>
    </row>
    <row r="7429" spans="16:22" x14ac:dyDescent="0.25">
      <c r="P7429" s="147" t="s">
        <v>830</v>
      </c>
      <c r="Q7429" s="147">
        <v>208</v>
      </c>
      <c r="R7429" s="147"/>
      <c r="S7429" s="147" t="s">
        <v>2519</v>
      </c>
      <c r="T7429" s="147">
        <v>649</v>
      </c>
      <c r="U7429" s="147" t="s">
        <v>2520</v>
      </c>
      <c r="V7429" s="147" t="s">
        <v>4158</v>
      </c>
    </row>
    <row r="7430" spans="16:22" x14ac:dyDescent="0.25">
      <c r="P7430" s="147" t="s">
        <v>830</v>
      </c>
      <c r="Q7430" s="147">
        <v>208</v>
      </c>
      <c r="R7430" s="147"/>
      <c r="S7430" s="147" t="s">
        <v>2174</v>
      </c>
      <c r="T7430" s="147">
        <v>1086</v>
      </c>
      <c r="U7430" s="147" t="s">
        <v>2175</v>
      </c>
      <c r="V7430" s="147" t="s">
        <v>4158</v>
      </c>
    </row>
    <row r="7431" spans="16:22" x14ac:dyDescent="0.25">
      <c r="P7431" s="147" t="s">
        <v>830</v>
      </c>
      <c r="Q7431" s="147">
        <v>208</v>
      </c>
      <c r="R7431" s="147"/>
      <c r="S7431" s="147" t="s">
        <v>2178</v>
      </c>
      <c r="T7431" s="147">
        <v>1388</v>
      </c>
      <c r="U7431" s="147" t="s">
        <v>2179</v>
      </c>
      <c r="V7431" s="147" t="s">
        <v>4158</v>
      </c>
    </row>
    <row r="7432" spans="16:22" x14ac:dyDescent="0.25">
      <c r="P7432" s="147" t="s">
        <v>830</v>
      </c>
      <c r="Q7432" s="147">
        <v>208</v>
      </c>
      <c r="R7432" s="147"/>
      <c r="S7432" s="147" t="s">
        <v>2180</v>
      </c>
      <c r="T7432" s="147">
        <v>2419</v>
      </c>
      <c r="U7432" s="147" t="s">
        <v>2181</v>
      </c>
      <c r="V7432" s="147" t="s">
        <v>4158</v>
      </c>
    </row>
    <row r="7433" spans="16:22" x14ac:dyDescent="0.25">
      <c r="P7433" s="147" t="s">
        <v>830</v>
      </c>
      <c r="Q7433" s="147">
        <v>208</v>
      </c>
      <c r="R7433" s="147"/>
      <c r="S7433" s="147" t="s">
        <v>2192</v>
      </c>
      <c r="T7433" s="147">
        <v>652</v>
      </c>
      <c r="U7433" s="147" t="s">
        <v>2193</v>
      </c>
      <c r="V7433" s="147" t="s">
        <v>4158</v>
      </c>
    </row>
    <row r="7434" spans="16:22" x14ac:dyDescent="0.25">
      <c r="P7434" s="147" t="s">
        <v>830</v>
      </c>
      <c r="Q7434" s="147">
        <v>208</v>
      </c>
      <c r="R7434" s="147"/>
      <c r="S7434" s="147" t="s">
        <v>2194</v>
      </c>
      <c r="T7434" s="147">
        <v>460</v>
      </c>
      <c r="U7434" s="147" t="s">
        <v>2195</v>
      </c>
      <c r="V7434" s="147" t="s">
        <v>4158</v>
      </c>
    </row>
    <row r="7435" spans="16:22" x14ac:dyDescent="0.25">
      <c r="P7435" s="147" t="s">
        <v>830</v>
      </c>
      <c r="Q7435" s="147">
        <v>208</v>
      </c>
      <c r="R7435" s="147"/>
      <c r="S7435" s="147" t="s">
        <v>4241</v>
      </c>
      <c r="T7435" s="147">
        <v>250</v>
      </c>
      <c r="U7435" s="147" t="s">
        <v>4242</v>
      </c>
      <c r="V7435" s="147" t="s">
        <v>4158</v>
      </c>
    </row>
    <row r="7436" spans="16:22" x14ac:dyDescent="0.25">
      <c r="P7436" s="147" t="s">
        <v>830</v>
      </c>
      <c r="Q7436" s="147">
        <v>208</v>
      </c>
      <c r="R7436" s="147"/>
      <c r="S7436" s="147" t="s">
        <v>2200</v>
      </c>
      <c r="T7436" s="147">
        <v>102</v>
      </c>
      <c r="U7436" s="147" t="s">
        <v>2201</v>
      </c>
      <c r="V7436" s="147" t="s">
        <v>4158</v>
      </c>
    </row>
    <row r="7437" spans="16:22" x14ac:dyDescent="0.25">
      <c r="P7437" s="147" t="s">
        <v>830</v>
      </c>
      <c r="Q7437" s="147">
        <v>208</v>
      </c>
      <c r="R7437" s="147"/>
      <c r="S7437" s="147" t="s">
        <v>2204</v>
      </c>
      <c r="T7437" s="147">
        <v>1202</v>
      </c>
      <c r="U7437" s="147" t="s">
        <v>2205</v>
      </c>
      <c r="V7437" s="147" t="s">
        <v>4158</v>
      </c>
    </row>
    <row r="7438" spans="16:22" x14ac:dyDescent="0.25">
      <c r="P7438" s="147" t="s">
        <v>830</v>
      </c>
      <c r="Q7438" s="147">
        <v>208</v>
      </c>
      <c r="R7438" s="147"/>
      <c r="S7438" s="147" t="s">
        <v>2798</v>
      </c>
      <c r="T7438" s="147">
        <v>110</v>
      </c>
      <c r="U7438" s="147" t="s">
        <v>2799</v>
      </c>
      <c r="V7438" s="147" t="s">
        <v>4158</v>
      </c>
    </row>
    <row r="7439" spans="16:22" x14ac:dyDescent="0.25">
      <c r="P7439" s="147" t="s">
        <v>830</v>
      </c>
      <c r="Q7439" s="147">
        <v>208</v>
      </c>
      <c r="R7439" s="147"/>
      <c r="S7439" s="147" t="s">
        <v>3853</v>
      </c>
      <c r="T7439" s="147">
        <v>438</v>
      </c>
      <c r="U7439" s="147" t="s">
        <v>3854</v>
      </c>
      <c r="V7439" s="147" t="s">
        <v>4158</v>
      </c>
    </row>
    <row r="7440" spans="16:22" x14ac:dyDescent="0.25">
      <c r="P7440" s="147" t="s">
        <v>830</v>
      </c>
      <c r="Q7440" s="147">
        <v>208</v>
      </c>
      <c r="R7440" s="147"/>
      <c r="S7440" s="147" t="s">
        <v>3855</v>
      </c>
      <c r="T7440" s="147">
        <v>68</v>
      </c>
      <c r="U7440" s="147" t="s">
        <v>3856</v>
      </c>
      <c r="V7440" s="147" t="s">
        <v>4158</v>
      </c>
    </row>
    <row r="7441" spans="16:22" x14ac:dyDescent="0.25">
      <c r="P7441" s="147" t="s">
        <v>830</v>
      </c>
      <c r="Q7441" s="147">
        <v>208</v>
      </c>
      <c r="R7441" s="147"/>
      <c r="S7441" s="147" t="s">
        <v>3620</v>
      </c>
      <c r="T7441" s="147">
        <v>250</v>
      </c>
      <c r="U7441" s="147" t="s">
        <v>3621</v>
      </c>
      <c r="V7441" s="147" t="s">
        <v>4158</v>
      </c>
    </row>
    <row r="7442" spans="16:22" x14ac:dyDescent="0.25">
      <c r="P7442" s="147" t="s">
        <v>830</v>
      </c>
      <c r="Q7442" s="147">
        <v>208</v>
      </c>
      <c r="R7442" s="147"/>
      <c r="S7442" s="147" t="s">
        <v>3304</v>
      </c>
      <c r="T7442" s="147">
        <v>102</v>
      </c>
      <c r="U7442" s="147" t="s">
        <v>3305</v>
      </c>
      <c r="V7442" s="147" t="s">
        <v>4158</v>
      </c>
    </row>
    <row r="7443" spans="16:22" x14ac:dyDescent="0.25">
      <c r="P7443" s="147" t="s">
        <v>830</v>
      </c>
      <c r="Q7443" s="147">
        <v>208</v>
      </c>
      <c r="R7443" s="147"/>
      <c r="S7443" s="147" t="s">
        <v>2208</v>
      </c>
      <c r="T7443" s="147">
        <v>67</v>
      </c>
      <c r="U7443" s="147" t="s">
        <v>2209</v>
      </c>
      <c r="V7443" s="147" t="s">
        <v>4158</v>
      </c>
    </row>
    <row r="7444" spans="16:22" x14ac:dyDescent="0.25">
      <c r="P7444" s="147" t="s">
        <v>830</v>
      </c>
      <c r="Q7444" s="147">
        <v>208</v>
      </c>
      <c r="R7444" s="147"/>
      <c r="S7444" s="147" t="s">
        <v>3622</v>
      </c>
      <c r="T7444" s="147">
        <v>65</v>
      </c>
      <c r="U7444" s="147" t="s">
        <v>3623</v>
      </c>
      <c r="V7444" s="147" t="s">
        <v>4158</v>
      </c>
    </row>
    <row r="7445" spans="16:22" x14ac:dyDescent="0.25">
      <c r="P7445" s="147" t="s">
        <v>830</v>
      </c>
      <c r="Q7445" s="147">
        <v>208</v>
      </c>
      <c r="R7445" s="147"/>
      <c r="S7445" s="147" t="s">
        <v>3624</v>
      </c>
      <c r="T7445" s="147">
        <v>66</v>
      </c>
      <c r="U7445" s="147" t="s">
        <v>3625</v>
      </c>
      <c r="V7445" s="147" t="s">
        <v>4158</v>
      </c>
    </row>
    <row r="7446" spans="16:22" x14ac:dyDescent="0.25">
      <c r="P7446" s="147" t="s">
        <v>830</v>
      </c>
      <c r="Q7446" s="147">
        <v>208</v>
      </c>
      <c r="R7446" s="147"/>
      <c r="S7446" s="147" t="s">
        <v>3626</v>
      </c>
      <c r="T7446" s="147">
        <v>170</v>
      </c>
      <c r="U7446" s="147" t="s">
        <v>3627</v>
      </c>
      <c r="V7446" s="147" t="s">
        <v>4158</v>
      </c>
    </row>
    <row r="7447" spans="16:22" x14ac:dyDescent="0.25">
      <c r="P7447" s="147" t="s">
        <v>830</v>
      </c>
      <c r="Q7447" s="147">
        <v>208</v>
      </c>
      <c r="R7447" s="147"/>
      <c r="S7447" s="147" t="s">
        <v>2224</v>
      </c>
      <c r="T7447" s="147">
        <v>59</v>
      </c>
      <c r="U7447" s="147" t="s">
        <v>2225</v>
      </c>
      <c r="V7447" s="147" t="s">
        <v>4158</v>
      </c>
    </row>
    <row r="7448" spans="16:22" x14ac:dyDescent="0.25">
      <c r="P7448" s="147" t="s">
        <v>830</v>
      </c>
      <c r="Q7448" s="147">
        <v>208</v>
      </c>
      <c r="R7448" s="147"/>
      <c r="S7448" s="147" t="s">
        <v>3859</v>
      </c>
      <c r="T7448" s="147">
        <v>11</v>
      </c>
      <c r="U7448" s="147" t="s">
        <v>3860</v>
      </c>
      <c r="V7448" s="147" t="s">
        <v>4158</v>
      </c>
    </row>
    <row r="7449" spans="16:22" x14ac:dyDescent="0.25">
      <c r="P7449" s="147" t="s">
        <v>830</v>
      </c>
      <c r="Q7449" s="147">
        <v>208</v>
      </c>
      <c r="R7449" s="147"/>
      <c r="S7449" s="147" t="s">
        <v>4243</v>
      </c>
      <c r="T7449" s="147">
        <v>27</v>
      </c>
      <c r="U7449" s="147" t="s">
        <v>4244</v>
      </c>
      <c r="V7449" s="147" t="s">
        <v>4158</v>
      </c>
    </row>
    <row r="7450" spans="16:22" x14ac:dyDescent="0.25">
      <c r="P7450" s="147" t="s">
        <v>830</v>
      </c>
      <c r="Q7450" s="147">
        <v>208</v>
      </c>
      <c r="R7450" s="147"/>
      <c r="S7450" s="147" t="s">
        <v>3628</v>
      </c>
      <c r="T7450" s="147">
        <v>36</v>
      </c>
      <c r="U7450" s="147" t="s">
        <v>3629</v>
      </c>
      <c r="V7450" s="147" t="s">
        <v>4158</v>
      </c>
    </row>
    <row r="7451" spans="16:22" x14ac:dyDescent="0.25">
      <c r="P7451" s="147" t="s">
        <v>830</v>
      </c>
      <c r="Q7451" s="147">
        <v>208</v>
      </c>
      <c r="R7451" s="147"/>
      <c r="S7451" s="147" t="s">
        <v>3863</v>
      </c>
      <c r="T7451" s="147">
        <v>41</v>
      </c>
      <c r="U7451" s="147" t="s">
        <v>3864</v>
      </c>
      <c r="V7451" s="147" t="s">
        <v>4158</v>
      </c>
    </row>
    <row r="7452" spans="16:22" x14ac:dyDescent="0.25">
      <c r="P7452" s="147" t="s">
        <v>830</v>
      </c>
      <c r="Q7452" s="147">
        <v>208</v>
      </c>
      <c r="R7452" s="147"/>
      <c r="S7452" s="147" t="s">
        <v>4245</v>
      </c>
      <c r="T7452" s="147">
        <v>40</v>
      </c>
      <c r="U7452" s="147" t="s">
        <v>4246</v>
      </c>
      <c r="V7452" s="147" t="s">
        <v>4158</v>
      </c>
    </row>
    <row r="7453" spans="16:22" x14ac:dyDescent="0.25">
      <c r="P7453" s="147" t="s">
        <v>830</v>
      </c>
      <c r="Q7453" s="147">
        <v>208</v>
      </c>
      <c r="R7453" s="147"/>
      <c r="S7453" s="147" t="s">
        <v>3871</v>
      </c>
      <c r="T7453" s="147">
        <v>17</v>
      </c>
      <c r="U7453" s="147" t="s">
        <v>3872</v>
      </c>
      <c r="V7453" s="147" t="s">
        <v>4158</v>
      </c>
    </row>
    <row r="7454" spans="16:22" x14ac:dyDescent="0.25">
      <c r="P7454" s="147" t="s">
        <v>830</v>
      </c>
      <c r="Q7454" s="147">
        <v>208</v>
      </c>
      <c r="R7454" s="147"/>
      <c r="S7454" s="147" t="s">
        <v>3630</v>
      </c>
      <c r="T7454" s="147">
        <v>71</v>
      </c>
      <c r="U7454" s="147" t="s">
        <v>3631</v>
      </c>
      <c r="V7454" s="147" t="s">
        <v>4158</v>
      </c>
    </row>
    <row r="7455" spans="16:22" x14ac:dyDescent="0.25">
      <c r="P7455" s="147" t="s">
        <v>830</v>
      </c>
      <c r="Q7455" s="147">
        <v>208</v>
      </c>
      <c r="R7455" s="147"/>
      <c r="S7455" s="147" t="s">
        <v>3632</v>
      </c>
      <c r="T7455" s="147">
        <v>68</v>
      </c>
      <c r="U7455" s="147" t="s">
        <v>3633</v>
      </c>
      <c r="V7455" s="147" t="s">
        <v>4158</v>
      </c>
    </row>
    <row r="7456" spans="16:22" x14ac:dyDescent="0.25">
      <c r="P7456" s="147" t="s">
        <v>830</v>
      </c>
      <c r="Q7456" s="147">
        <v>208</v>
      </c>
      <c r="R7456" s="147"/>
      <c r="S7456" s="147" t="s">
        <v>3634</v>
      </c>
      <c r="T7456" s="147">
        <v>32</v>
      </c>
      <c r="U7456" s="147" t="s">
        <v>3635</v>
      </c>
      <c r="V7456" s="147" t="s">
        <v>4158</v>
      </c>
    </row>
    <row r="7457" spans="16:22" x14ac:dyDescent="0.25">
      <c r="P7457" s="147" t="s">
        <v>830</v>
      </c>
      <c r="Q7457" s="147">
        <v>208</v>
      </c>
      <c r="R7457" s="147"/>
      <c r="S7457" s="147" t="s">
        <v>3636</v>
      </c>
      <c r="T7457" s="147">
        <v>71</v>
      </c>
      <c r="U7457" s="147" t="s">
        <v>3637</v>
      </c>
      <c r="V7457" s="147" t="s">
        <v>4158</v>
      </c>
    </row>
    <row r="7458" spans="16:22" x14ac:dyDescent="0.25">
      <c r="P7458" s="147" t="s">
        <v>830</v>
      </c>
      <c r="Q7458" s="147">
        <v>208</v>
      </c>
      <c r="R7458" s="147"/>
      <c r="S7458" s="147" t="s">
        <v>3638</v>
      </c>
      <c r="T7458" s="147">
        <v>68</v>
      </c>
      <c r="U7458" s="147" t="s">
        <v>3639</v>
      </c>
      <c r="V7458" s="147" t="s">
        <v>4158</v>
      </c>
    </row>
    <row r="7459" spans="16:22" x14ac:dyDescent="0.25">
      <c r="P7459" s="147" t="s">
        <v>830</v>
      </c>
      <c r="Q7459" s="147">
        <v>208</v>
      </c>
      <c r="R7459" s="147"/>
      <c r="S7459" s="147" t="s">
        <v>4247</v>
      </c>
      <c r="T7459" s="147">
        <v>74</v>
      </c>
      <c r="U7459" s="147" t="s">
        <v>4248</v>
      </c>
      <c r="V7459" s="147" t="s">
        <v>4158</v>
      </c>
    </row>
    <row r="7460" spans="16:22" x14ac:dyDescent="0.25">
      <c r="P7460" s="147" t="s">
        <v>830</v>
      </c>
      <c r="Q7460" s="147">
        <v>208</v>
      </c>
      <c r="R7460" s="147"/>
      <c r="S7460" s="147" t="s">
        <v>2800</v>
      </c>
      <c r="T7460" s="147">
        <v>2230</v>
      </c>
      <c r="U7460" s="147" t="s">
        <v>2801</v>
      </c>
      <c r="V7460" s="147" t="s">
        <v>4158</v>
      </c>
    </row>
    <row r="7461" spans="16:22" x14ac:dyDescent="0.25">
      <c r="P7461" s="147" t="s">
        <v>830</v>
      </c>
      <c r="Q7461" s="147">
        <v>208</v>
      </c>
      <c r="R7461" s="147"/>
      <c r="S7461" s="147" t="s">
        <v>2234</v>
      </c>
      <c r="T7461" s="147">
        <v>98</v>
      </c>
      <c r="U7461" s="147" t="s">
        <v>2235</v>
      </c>
      <c r="V7461" s="147" t="s">
        <v>4158</v>
      </c>
    </row>
    <row r="7462" spans="16:22" x14ac:dyDescent="0.25">
      <c r="P7462" s="147" t="s">
        <v>830</v>
      </c>
      <c r="Q7462" s="147">
        <v>208</v>
      </c>
      <c r="R7462" s="147"/>
      <c r="S7462" s="147" t="s">
        <v>2238</v>
      </c>
      <c r="T7462" s="147">
        <v>81</v>
      </c>
      <c r="U7462" s="147" t="s">
        <v>2239</v>
      </c>
      <c r="V7462" s="147" t="s">
        <v>4158</v>
      </c>
    </row>
    <row r="7463" spans="16:22" x14ac:dyDescent="0.25">
      <c r="P7463" s="147" t="s">
        <v>830</v>
      </c>
      <c r="Q7463" s="147">
        <v>208</v>
      </c>
      <c r="R7463" s="147"/>
      <c r="S7463" s="147" t="s">
        <v>2240</v>
      </c>
      <c r="T7463" s="147">
        <v>60</v>
      </c>
      <c r="U7463" s="147" t="s">
        <v>2241</v>
      </c>
      <c r="V7463" s="147" t="s">
        <v>4158</v>
      </c>
    </row>
    <row r="7464" spans="16:22" x14ac:dyDescent="0.25">
      <c r="P7464" s="147" t="s">
        <v>830</v>
      </c>
      <c r="Q7464" s="147">
        <v>208</v>
      </c>
      <c r="R7464" s="147"/>
      <c r="S7464" s="147" t="s">
        <v>2244</v>
      </c>
      <c r="T7464" s="147">
        <v>69</v>
      </c>
      <c r="U7464" s="147" t="s">
        <v>2245</v>
      </c>
      <c r="V7464" s="147" t="s">
        <v>4158</v>
      </c>
    </row>
    <row r="7465" spans="16:22" x14ac:dyDescent="0.25">
      <c r="P7465" s="147" t="s">
        <v>830</v>
      </c>
      <c r="Q7465" s="147">
        <v>208</v>
      </c>
      <c r="R7465" s="147"/>
      <c r="S7465" s="147" t="s">
        <v>2804</v>
      </c>
      <c r="T7465" s="147">
        <v>53</v>
      </c>
      <c r="U7465" s="147" t="s">
        <v>2805</v>
      </c>
      <c r="V7465" s="147" t="s">
        <v>4158</v>
      </c>
    </row>
    <row r="7466" spans="16:22" x14ac:dyDescent="0.25">
      <c r="P7466" s="147" t="s">
        <v>830</v>
      </c>
      <c r="Q7466" s="147">
        <v>208</v>
      </c>
      <c r="R7466" s="147"/>
      <c r="S7466" s="147" t="s">
        <v>2252</v>
      </c>
      <c r="T7466" s="147">
        <v>120</v>
      </c>
      <c r="U7466" s="147" t="s">
        <v>2253</v>
      </c>
      <c r="V7466" s="147" t="s">
        <v>4158</v>
      </c>
    </row>
    <row r="7467" spans="16:22" x14ac:dyDescent="0.25">
      <c r="P7467" s="147" t="s">
        <v>830</v>
      </c>
      <c r="Q7467" s="147">
        <v>208</v>
      </c>
      <c r="R7467" s="147"/>
      <c r="S7467" s="147" t="s">
        <v>2541</v>
      </c>
      <c r="T7467" s="147">
        <v>442</v>
      </c>
      <c r="U7467" s="147" t="s">
        <v>2542</v>
      </c>
      <c r="V7467" s="147" t="s">
        <v>4158</v>
      </c>
    </row>
    <row r="7468" spans="16:22" x14ac:dyDescent="0.25">
      <c r="P7468" s="147" t="s">
        <v>830</v>
      </c>
      <c r="Q7468" s="147">
        <v>208</v>
      </c>
      <c r="R7468" s="147"/>
      <c r="S7468" s="147" t="s">
        <v>4249</v>
      </c>
      <c r="T7468" s="147">
        <v>210</v>
      </c>
      <c r="U7468" s="147" t="s">
        <v>4250</v>
      </c>
      <c r="V7468" s="147" t="s">
        <v>4158</v>
      </c>
    </row>
    <row r="7469" spans="16:22" x14ac:dyDescent="0.25">
      <c r="P7469" s="147" t="s">
        <v>830</v>
      </c>
      <c r="Q7469" s="147">
        <v>208</v>
      </c>
      <c r="R7469" s="147"/>
      <c r="S7469" s="147" t="s">
        <v>2262</v>
      </c>
      <c r="T7469" s="147">
        <v>347</v>
      </c>
      <c r="U7469" s="147" t="s">
        <v>2263</v>
      </c>
      <c r="V7469" s="147" t="s">
        <v>4158</v>
      </c>
    </row>
    <row r="7470" spans="16:22" x14ac:dyDescent="0.25">
      <c r="P7470" s="147" t="s">
        <v>830</v>
      </c>
      <c r="Q7470" s="147">
        <v>208</v>
      </c>
      <c r="R7470" s="147"/>
      <c r="S7470" s="147" t="s">
        <v>2266</v>
      </c>
      <c r="T7470" s="147">
        <v>6894</v>
      </c>
      <c r="U7470" s="147" t="s">
        <v>2267</v>
      </c>
      <c r="V7470" s="147" t="s">
        <v>4158</v>
      </c>
    </row>
    <row r="7471" spans="16:22" x14ac:dyDescent="0.25">
      <c r="P7471" s="147" t="s">
        <v>830</v>
      </c>
      <c r="Q7471" s="147">
        <v>208</v>
      </c>
      <c r="R7471" s="147"/>
      <c r="S7471" s="147" t="s">
        <v>3642</v>
      </c>
      <c r="T7471" s="147">
        <v>516</v>
      </c>
      <c r="U7471" s="147" t="s">
        <v>3643</v>
      </c>
      <c r="V7471" s="147" t="s">
        <v>4158</v>
      </c>
    </row>
    <row r="7472" spans="16:22" x14ac:dyDescent="0.25">
      <c r="P7472" s="147" t="s">
        <v>830</v>
      </c>
      <c r="Q7472" s="147">
        <v>208</v>
      </c>
      <c r="R7472" s="147"/>
      <c r="S7472" s="147" t="s">
        <v>3881</v>
      </c>
      <c r="T7472" s="147">
        <v>32</v>
      </c>
      <c r="U7472" s="147" t="s">
        <v>3882</v>
      </c>
      <c r="V7472" s="147" t="s">
        <v>4158</v>
      </c>
    </row>
    <row r="7473" spans="16:22" x14ac:dyDescent="0.25">
      <c r="P7473" s="147" t="s">
        <v>830</v>
      </c>
      <c r="Q7473" s="147">
        <v>208</v>
      </c>
      <c r="R7473" s="147"/>
      <c r="S7473" s="147" t="s">
        <v>2280</v>
      </c>
      <c r="T7473" s="147">
        <v>1237</v>
      </c>
      <c r="U7473" s="147" t="s">
        <v>2281</v>
      </c>
      <c r="V7473" s="147" t="s">
        <v>4158</v>
      </c>
    </row>
    <row r="7474" spans="16:22" x14ac:dyDescent="0.25">
      <c r="P7474" s="147" t="s">
        <v>830</v>
      </c>
      <c r="Q7474" s="147">
        <v>208</v>
      </c>
      <c r="R7474" s="147"/>
      <c r="S7474" s="147" t="s">
        <v>2284</v>
      </c>
      <c r="T7474" s="147">
        <v>440</v>
      </c>
      <c r="U7474" s="147" t="s">
        <v>2285</v>
      </c>
      <c r="V7474" s="147" t="s">
        <v>4158</v>
      </c>
    </row>
    <row r="7475" spans="16:22" x14ac:dyDescent="0.25">
      <c r="P7475" s="147" t="s">
        <v>830</v>
      </c>
      <c r="Q7475" s="147">
        <v>208</v>
      </c>
      <c r="R7475" s="147"/>
      <c r="S7475" s="147" t="s">
        <v>3316</v>
      </c>
      <c r="T7475" s="147">
        <v>97</v>
      </c>
      <c r="U7475" s="147" t="s">
        <v>3317</v>
      </c>
      <c r="V7475" s="147" t="s">
        <v>4158</v>
      </c>
    </row>
    <row r="7476" spans="16:22" x14ac:dyDescent="0.25">
      <c r="P7476" s="147" t="s">
        <v>830</v>
      </c>
      <c r="Q7476" s="147">
        <v>208</v>
      </c>
      <c r="R7476" s="147"/>
      <c r="S7476" s="147" t="s">
        <v>4251</v>
      </c>
      <c r="T7476" s="147">
        <v>206</v>
      </c>
      <c r="U7476" s="147" t="s">
        <v>4252</v>
      </c>
      <c r="V7476" s="147" t="s">
        <v>4158</v>
      </c>
    </row>
    <row r="7477" spans="16:22" x14ac:dyDescent="0.25">
      <c r="P7477" s="147" t="s">
        <v>830</v>
      </c>
      <c r="Q7477" s="147">
        <v>208</v>
      </c>
      <c r="R7477" s="147"/>
      <c r="S7477" s="147" t="s">
        <v>2292</v>
      </c>
      <c r="T7477" s="147">
        <v>4001</v>
      </c>
      <c r="U7477" s="147" t="s">
        <v>2293</v>
      </c>
      <c r="V7477" s="147" t="s">
        <v>4158</v>
      </c>
    </row>
    <row r="7478" spans="16:22" x14ac:dyDescent="0.25">
      <c r="P7478" s="147" t="s">
        <v>830</v>
      </c>
      <c r="Q7478" s="147">
        <v>208</v>
      </c>
      <c r="R7478" s="147"/>
      <c r="S7478" s="147" t="s">
        <v>949</v>
      </c>
      <c r="T7478" s="147">
        <v>150</v>
      </c>
      <c r="U7478" s="147" t="s">
        <v>4253</v>
      </c>
      <c r="V7478" s="147" t="s">
        <v>4158</v>
      </c>
    </row>
    <row r="7479" spans="16:22" x14ac:dyDescent="0.25">
      <c r="P7479" s="147" t="s">
        <v>830</v>
      </c>
      <c r="Q7479" s="147">
        <v>210</v>
      </c>
      <c r="R7479" s="147"/>
      <c r="S7479" s="147" t="s">
        <v>4254</v>
      </c>
      <c r="T7479" s="147">
        <v>408</v>
      </c>
      <c r="U7479" s="147" t="s">
        <v>4255</v>
      </c>
      <c r="V7479" s="147" t="s">
        <v>4256</v>
      </c>
    </row>
    <row r="7480" spans="16:22" x14ac:dyDescent="0.25">
      <c r="P7480" s="147" t="s">
        <v>830</v>
      </c>
      <c r="Q7480" s="147">
        <v>210</v>
      </c>
      <c r="R7480" s="147"/>
      <c r="S7480" s="147" t="s">
        <v>4257</v>
      </c>
      <c r="T7480" s="147">
        <v>288</v>
      </c>
      <c r="U7480" s="147" t="s">
        <v>4258</v>
      </c>
      <c r="V7480" s="147" t="s">
        <v>4256</v>
      </c>
    </row>
    <row r="7481" spans="16:22" x14ac:dyDescent="0.25">
      <c r="P7481" s="147" t="s">
        <v>830</v>
      </c>
      <c r="Q7481" s="147">
        <v>210</v>
      </c>
      <c r="R7481" s="147"/>
      <c r="S7481" s="147" t="s">
        <v>4259</v>
      </c>
      <c r="T7481" s="147">
        <v>432</v>
      </c>
      <c r="U7481" s="147" t="s">
        <v>4260</v>
      </c>
      <c r="V7481" s="147" t="s">
        <v>4256</v>
      </c>
    </row>
    <row r="7482" spans="16:22" x14ac:dyDescent="0.25">
      <c r="P7482" s="147" t="s">
        <v>830</v>
      </c>
      <c r="Q7482" s="147">
        <v>210</v>
      </c>
      <c r="R7482" s="147"/>
      <c r="S7482" s="147" t="s">
        <v>4261</v>
      </c>
      <c r="T7482" s="147">
        <v>570</v>
      </c>
      <c r="U7482" s="147" t="s">
        <v>4262</v>
      </c>
      <c r="V7482" s="147" t="s">
        <v>4256</v>
      </c>
    </row>
    <row r="7483" spans="16:22" x14ac:dyDescent="0.25">
      <c r="P7483" s="147" t="s">
        <v>830</v>
      </c>
      <c r="Q7483" s="147">
        <v>210</v>
      </c>
      <c r="R7483" s="147"/>
      <c r="S7483" s="147" t="s">
        <v>4263</v>
      </c>
      <c r="T7483" s="147">
        <v>516</v>
      </c>
      <c r="U7483" s="147" t="s">
        <v>4264</v>
      </c>
      <c r="V7483" s="147" t="s">
        <v>4256</v>
      </c>
    </row>
    <row r="7484" spans="16:22" x14ac:dyDescent="0.25">
      <c r="P7484" s="147" t="s">
        <v>830</v>
      </c>
      <c r="Q7484" s="147">
        <v>210</v>
      </c>
      <c r="R7484" s="147"/>
      <c r="S7484" s="147" t="s">
        <v>4265</v>
      </c>
      <c r="T7484" s="147">
        <v>79</v>
      </c>
      <c r="U7484" s="147" t="s">
        <v>4266</v>
      </c>
      <c r="V7484" s="147" t="s">
        <v>4256</v>
      </c>
    </row>
    <row r="7485" spans="16:22" x14ac:dyDescent="0.25">
      <c r="P7485" s="147" t="s">
        <v>830</v>
      </c>
      <c r="Q7485" s="147">
        <v>210</v>
      </c>
      <c r="R7485" s="147"/>
      <c r="S7485" s="147" t="s">
        <v>4267</v>
      </c>
      <c r="T7485" s="147">
        <v>156</v>
      </c>
      <c r="U7485" s="147" t="s">
        <v>4268</v>
      </c>
      <c r="V7485" s="147" t="s">
        <v>4256</v>
      </c>
    </row>
    <row r="7486" spans="16:22" x14ac:dyDescent="0.25">
      <c r="P7486" s="147" t="s">
        <v>830</v>
      </c>
      <c r="Q7486" s="147">
        <v>210</v>
      </c>
      <c r="R7486" s="147"/>
      <c r="S7486" s="147" t="s">
        <v>4269</v>
      </c>
      <c r="T7486" s="147">
        <v>488</v>
      </c>
      <c r="U7486" s="147" t="s">
        <v>4270</v>
      </c>
      <c r="V7486" s="147" t="s">
        <v>4256</v>
      </c>
    </row>
    <row r="7487" spans="16:22" x14ac:dyDescent="0.25">
      <c r="P7487" s="147" t="s">
        <v>830</v>
      </c>
      <c r="Q7487" s="147">
        <v>210</v>
      </c>
      <c r="R7487" s="147"/>
      <c r="S7487" s="147" t="s">
        <v>4271</v>
      </c>
      <c r="T7487" s="147">
        <v>140</v>
      </c>
      <c r="U7487" s="147" t="s">
        <v>4272</v>
      </c>
      <c r="V7487" s="147" t="s">
        <v>4256</v>
      </c>
    </row>
    <row r="7488" spans="16:22" x14ac:dyDescent="0.25">
      <c r="P7488" s="147" t="s">
        <v>830</v>
      </c>
      <c r="Q7488" s="147">
        <v>210</v>
      </c>
      <c r="R7488" s="147"/>
      <c r="S7488" s="147" t="s">
        <v>4273</v>
      </c>
      <c r="T7488" s="147">
        <v>648</v>
      </c>
      <c r="U7488" s="147" t="s">
        <v>4274</v>
      </c>
      <c r="V7488" s="147" t="s">
        <v>4256</v>
      </c>
    </row>
    <row r="7489" spans="16:22" x14ac:dyDescent="0.25">
      <c r="P7489" s="147" t="s">
        <v>830</v>
      </c>
      <c r="Q7489" s="147">
        <v>210</v>
      </c>
      <c r="R7489" s="147"/>
      <c r="S7489" s="147" t="s">
        <v>4275</v>
      </c>
      <c r="T7489" s="147">
        <v>390</v>
      </c>
      <c r="U7489" s="147" t="s">
        <v>4276</v>
      </c>
      <c r="V7489" s="147" t="s">
        <v>4256</v>
      </c>
    </row>
    <row r="7490" spans="16:22" x14ac:dyDescent="0.25">
      <c r="P7490" s="147" t="s">
        <v>830</v>
      </c>
      <c r="Q7490" s="147">
        <v>210</v>
      </c>
      <c r="R7490" s="147"/>
      <c r="S7490" s="147" t="s">
        <v>4277</v>
      </c>
      <c r="T7490" s="147">
        <v>1140</v>
      </c>
      <c r="U7490" s="147" t="s">
        <v>4278</v>
      </c>
      <c r="V7490" s="147" t="s">
        <v>4256</v>
      </c>
    </row>
    <row r="7491" spans="16:22" x14ac:dyDescent="0.25">
      <c r="P7491" s="147" t="s">
        <v>830</v>
      </c>
      <c r="Q7491" s="147">
        <v>210</v>
      </c>
      <c r="R7491" s="147"/>
      <c r="S7491" s="147" t="s">
        <v>4279</v>
      </c>
      <c r="T7491" s="147">
        <v>180</v>
      </c>
      <c r="U7491" s="147" t="s">
        <v>4280</v>
      </c>
      <c r="V7491" s="147" t="s">
        <v>4256</v>
      </c>
    </row>
    <row r="7492" spans="16:22" x14ac:dyDescent="0.25">
      <c r="P7492" s="147" t="s">
        <v>830</v>
      </c>
      <c r="Q7492" s="147">
        <v>210</v>
      </c>
      <c r="R7492" s="147"/>
      <c r="S7492" s="147" t="s">
        <v>4281</v>
      </c>
      <c r="T7492" s="147">
        <v>600</v>
      </c>
      <c r="U7492" s="147" t="s">
        <v>4282</v>
      </c>
      <c r="V7492" s="147" t="s">
        <v>4256</v>
      </c>
    </row>
    <row r="7493" spans="16:22" x14ac:dyDescent="0.25">
      <c r="P7493" s="147" t="s">
        <v>830</v>
      </c>
      <c r="Q7493" s="147">
        <v>210</v>
      </c>
      <c r="R7493" s="147"/>
      <c r="S7493" s="147" t="s">
        <v>4283</v>
      </c>
      <c r="T7493" s="147">
        <v>396</v>
      </c>
      <c r="U7493" s="147" t="s">
        <v>4284</v>
      </c>
      <c r="V7493" s="147" t="s">
        <v>4256</v>
      </c>
    </row>
    <row r="7494" spans="16:22" x14ac:dyDescent="0.25">
      <c r="P7494" s="147" t="s">
        <v>830</v>
      </c>
      <c r="Q7494" s="147">
        <v>210</v>
      </c>
      <c r="R7494" s="147"/>
      <c r="S7494" s="147" t="s">
        <v>4285</v>
      </c>
      <c r="T7494" s="147">
        <v>108</v>
      </c>
      <c r="U7494" s="147" t="s">
        <v>4286</v>
      </c>
      <c r="V7494" s="147" t="s">
        <v>4256</v>
      </c>
    </row>
    <row r="7495" spans="16:22" x14ac:dyDescent="0.25">
      <c r="P7495" s="147" t="s">
        <v>830</v>
      </c>
      <c r="Q7495" s="147">
        <v>210</v>
      </c>
      <c r="R7495" s="147"/>
      <c r="S7495" s="147" t="s">
        <v>4287</v>
      </c>
      <c r="T7495" s="147">
        <v>1710</v>
      </c>
      <c r="U7495" s="147" t="s">
        <v>4288</v>
      </c>
      <c r="V7495" s="147" t="s">
        <v>4256</v>
      </c>
    </row>
    <row r="7496" spans="16:22" x14ac:dyDescent="0.25">
      <c r="P7496" s="147" t="s">
        <v>830</v>
      </c>
      <c r="Q7496" s="147">
        <v>210</v>
      </c>
      <c r="R7496" s="147"/>
      <c r="S7496" s="147" t="s">
        <v>4289</v>
      </c>
      <c r="T7496" s="147">
        <v>960</v>
      </c>
      <c r="U7496" s="147" t="s">
        <v>4290</v>
      </c>
      <c r="V7496" s="147" t="s">
        <v>4256</v>
      </c>
    </row>
    <row r="7497" spans="16:22" x14ac:dyDescent="0.25">
      <c r="P7497" s="147" t="s">
        <v>830</v>
      </c>
      <c r="Q7497" s="147">
        <v>210</v>
      </c>
      <c r="R7497" s="147"/>
      <c r="S7497" s="147" t="s">
        <v>4291</v>
      </c>
      <c r="T7497" s="147">
        <v>342</v>
      </c>
      <c r="U7497" s="147" t="s">
        <v>4292</v>
      </c>
      <c r="V7497" s="147" t="s">
        <v>4256</v>
      </c>
    </row>
    <row r="7498" spans="16:22" x14ac:dyDescent="0.25">
      <c r="P7498" s="147" t="s">
        <v>830</v>
      </c>
      <c r="Q7498" s="147">
        <v>210</v>
      </c>
      <c r="R7498" s="147"/>
      <c r="S7498" s="147" t="s">
        <v>4293</v>
      </c>
      <c r="T7498" s="147">
        <v>90</v>
      </c>
      <c r="U7498" s="147" t="s">
        <v>4294</v>
      </c>
      <c r="V7498" s="147" t="s">
        <v>4256</v>
      </c>
    </row>
    <row r="7499" spans="16:22" x14ac:dyDescent="0.25">
      <c r="P7499" s="147" t="s">
        <v>830</v>
      </c>
      <c r="Q7499" s="147">
        <v>210</v>
      </c>
      <c r="R7499" s="147"/>
      <c r="S7499" s="147" t="s">
        <v>4295</v>
      </c>
      <c r="T7499" s="147">
        <v>217</v>
      </c>
      <c r="U7499" s="147" t="s">
        <v>4296</v>
      </c>
      <c r="V7499" s="147" t="s">
        <v>4256</v>
      </c>
    </row>
    <row r="7500" spans="16:22" x14ac:dyDescent="0.25">
      <c r="P7500" s="147" t="s">
        <v>830</v>
      </c>
      <c r="Q7500" s="147">
        <v>210</v>
      </c>
      <c r="R7500" s="147"/>
      <c r="S7500" s="147" t="s">
        <v>4297</v>
      </c>
      <c r="T7500" s="147">
        <v>352</v>
      </c>
      <c r="U7500" s="147" t="s">
        <v>4298</v>
      </c>
      <c r="V7500" s="147" t="s">
        <v>4256</v>
      </c>
    </row>
    <row r="7501" spans="16:22" x14ac:dyDescent="0.25">
      <c r="P7501" s="147" t="s">
        <v>830</v>
      </c>
      <c r="Q7501" s="147">
        <v>210</v>
      </c>
      <c r="R7501" s="147"/>
      <c r="S7501" s="147" t="s">
        <v>4299</v>
      </c>
      <c r="T7501" s="147">
        <v>48</v>
      </c>
      <c r="U7501" s="147" t="s">
        <v>4300</v>
      </c>
      <c r="V7501" s="147" t="s">
        <v>4256</v>
      </c>
    </row>
    <row r="7502" spans="16:22" x14ac:dyDescent="0.25">
      <c r="P7502" s="147" t="s">
        <v>830</v>
      </c>
      <c r="Q7502" s="147">
        <v>210</v>
      </c>
      <c r="R7502" s="147"/>
      <c r="S7502" s="147" t="s">
        <v>4301</v>
      </c>
      <c r="T7502" s="147">
        <v>331</v>
      </c>
      <c r="U7502" s="147" t="s">
        <v>4302</v>
      </c>
      <c r="V7502" s="147" t="s">
        <v>4256</v>
      </c>
    </row>
    <row r="7503" spans="16:22" x14ac:dyDescent="0.25">
      <c r="P7503" s="147" t="s">
        <v>830</v>
      </c>
      <c r="Q7503" s="147">
        <v>210</v>
      </c>
      <c r="R7503" s="147"/>
      <c r="S7503" s="147" t="s">
        <v>4303</v>
      </c>
      <c r="T7503" s="147">
        <v>105</v>
      </c>
      <c r="U7503" s="147" t="s">
        <v>4304</v>
      </c>
      <c r="V7503" s="147" t="s">
        <v>4256</v>
      </c>
    </row>
    <row r="7504" spans="16:22" x14ac:dyDescent="0.25">
      <c r="P7504" s="147" t="s">
        <v>830</v>
      </c>
      <c r="Q7504" s="147">
        <v>210</v>
      </c>
      <c r="R7504" s="147"/>
      <c r="S7504" s="147" t="s">
        <v>4305</v>
      </c>
      <c r="T7504" s="147">
        <v>144</v>
      </c>
      <c r="U7504" s="147" t="s">
        <v>4306</v>
      </c>
      <c r="V7504" s="147" t="s">
        <v>4256</v>
      </c>
    </row>
    <row r="7505" spans="16:22" x14ac:dyDescent="0.25">
      <c r="P7505" s="147" t="s">
        <v>830</v>
      </c>
      <c r="Q7505" s="147">
        <v>210</v>
      </c>
      <c r="R7505" s="147"/>
      <c r="S7505" s="147" t="s">
        <v>4307</v>
      </c>
      <c r="T7505" s="147">
        <v>120</v>
      </c>
      <c r="U7505" s="147" t="s">
        <v>4308</v>
      </c>
      <c r="V7505" s="147" t="s">
        <v>4256</v>
      </c>
    </row>
    <row r="7506" spans="16:22" x14ac:dyDescent="0.25">
      <c r="P7506" s="147" t="s">
        <v>830</v>
      </c>
      <c r="Q7506" s="147">
        <v>210</v>
      </c>
      <c r="R7506" s="147"/>
      <c r="S7506" s="147" t="s">
        <v>4309</v>
      </c>
      <c r="T7506" s="147">
        <v>803</v>
      </c>
      <c r="U7506" s="147" t="s">
        <v>4310</v>
      </c>
      <c r="V7506" s="147" t="s">
        <v>4256</v>
      </c>
    </row>
    <row r="7507" spans="16:22" x14ac:dyDescent="0.25">
      <c r="P7507" s="147" t="s">
        <v>830</v>
      </c>
      <c r="Q7507" s="147">
        <v>210</v>
      </c>
      <c r="R7507" s="147"/>
      <c r="S7507" s="147" t="s">
        <v>4311</v>
      </c>
      <c r="T7507" s="147">
        <v>152</v>
      </c>
      <c r="U7507" s="147" t="s">
        <v>4312</v>
      </c>
      <c r="V7507" s="147" t="s">
        <v>4256</v>
      </c>
    </row>
    <row r="7508" spans="16:22" x14ac:dyDescent="0.25">
      <c r="P7508" s="147" t="s">
        <v>830</v>
      </c>
      <c r="Q7508" s="147">
        <v>210</v>
      </c>
      <c r="R7508" s="147"/>
      <c r="S7508" s="147" t="s">
        <v>4313</v>
      </c>
      <c r="T7508" s="147">
        <v>285</v>
      </c>
      <c r="U7508" s="147" t="s">
        <v>4314</v>
      </c>
      <c r="V7508" s="147" t="s">
        <v>4256</v>
      </c>
    </row>
    <row r="7509" spans="16:22" x14ac:dyDescent="0.25">
      <c r="P7509" s="147" t="s">
        <v>830</v>
      </c>
      <c r="Q7509" s="147">
        <v>212</v>
      </c>
      <c r="R7509" s="147"/>
      <c r="S7509" s="147" t="s">
        <v>4315</v>
      </c>
      <c r="T7509" s="147">
        <v>19</v>
      </c>
      <c r="U7509" s="147" t="s">
        <v>4316</v>
      </c>
      <c r="V7509" s="147" t="s">
        <v>4317</v>
      </c>
    </row>
    <row r="7510" spans="16:22" x14ac:dyDescent="0.25">
      <c r="P7510" s="147" t="s">
        <v>830</v>
      </c>
      <c r="Q7510" s="147">
        <v>212</v>
      </c>
      <c r="R7510" s="147"/>
      <c r="S7510" s="147" t="s">
        <v>4318</v>
      </c>
      <c r="T7510" s="147">
        <v>49</v>
      </c>
      <c r="U7510" s="147" t="s">
        <v>4319</v>
      </c>
      <c r="V7510" s="147" t="s">
        <v>4317</v>
      </c>
    </row>
    <row r="7511" spans="16:22" x14ac:dyDescent="0.25">
      <c r="P7511" s="147" t="s">
        <v>830</v>
      </c>
      <c r="Q7511" s="147">
        <v>212</v>
      </c>
      <c r="R7511" s="147"/>
      <c r="S7511" s="147" t="s">
        <v>4320</v>
      </c>
      <c r="T7511" s="147">
        <v>36</v>
      </c>
      <c r="U7511" s="147" t="s">
        <v>4321</v>
      </c>
      <c r="V7511" s="147" t="s">
        <v>4317</v>
      </c>
    </row>
    <row r="7512" spans="16:22" x14ac:dyDescent="0.25">
      <c r="P7512" s="147" t="s">
        <v>830</v>
      </c>
      <c r="Q7512" s="147">
        <v>211</v>
      </c>
      <c r="R7512" s="147"/>
      <c r="S7512" s="147" t="s">
        <v>4322</v>
      </c>
      <c r="T7512" s="147">
        <v>186</v>
      </c>
      <c r="U7512" s="147" t="s">
        <v>4323</v>
      </c>
      <c r="V7512" s="147" t="s">
        <v>4324</v>
      </c>
    </row>
    <row r="7513" spans="16:22" x14ac:dyDescent="0.25">
      <c r="P7513" s="147" t="s">
        <v>830</v>
      </c>
      <c r="Q7513" s="147">
        <v>211</v>
      </c>
      <c r="R7513" s="147"/>
      <c r="S7513" s="147" t="s">
        <v>4325</v>
      </c>
      <c r="T7513" s="147">
        <v>330</v>
      </c>
      <c r="U7513" s="147" t="s">
        <v>4326</v>
      </c>
      <c r="V7513" s="147" t="s">
        <v>4324</v>
      </c>
    </row>
    <row r="7514" spans="16:22" x14ac:dyDescent="0.25">
      <c r="P7514" s="147" t="s">
        <v>830</v>
      </c>
      <c r="Q7514" s="147">
        <v>211</v>
      </c>
      <c r="R7514" s="147"/>
      <c r="S7514" s="147" t="s">
        <v>4327</v>
      </c>
      <c r="T7514" s="147">
        <v>404</v>
      </c>
      <c r="U7514" s="147" t="s">
        <v>4328</v>
      </c>
      <c r="V7514" s="147" t="s">
        <v>4324</v>
      </c>
    </row>
    <row r="7515" spans="16:22" x14ac:dyDescent="0.25">
      <c r="P7515" s="147" t="s">
        <v>830</v>
      </c>
      <c r="Q7515" s="147">
        <v>211</v>
      </c>
      <c r="R7515" s="147"/>
      <c r="S7515" s="147" t="s">
        <v>4329</v>
      </c>
      <c r="T7515" s="147">
        <v>134</v>
      </c>
      <c r="U7515" s="147" t="s">
        <v>4330</v>
      </c>
      <c r="V7515" s="147" t="s">
        <v>4324</v>
      </c>
    </row>
    <row r="7516" spans="16:22" x14ac:dyDescent="0.25">
      <c r="P7516" s="147" t="s">
        <v>830</v>
      </c>
      <c r="Q7516" s="147">
        <v>211</v>
      </c>
      <c r="R7516" s="147"/>
      <c r="S7516" s="147" t="s">
        <v>4331</v>
      </c>
      <c r="T7516" s="147">
        <v>118</v>
      </c>
      <c r="U7516" s="147" t="s">
        <v>4332</v>
      </c>
      <c r="V7516" s="147" t="s">
        <v>4324</v>
      </c>
    </row>
    <row r="7517" spans="16:22" x14ac:dyDescent="0.25">
      <c r="P7517" s="147" t="s">
        <v>830</v>
      </c>
      <c r="Q7517" s="147">
        <v>211</v>
      </c>
      <c r="R7517" s="147"/>
      <c r="S7517" s="147" t="s">
        <v>4333</v>
      </c>
      <c r="T7517" s="147">
        <v>158</v>
      </c>
      <c r="U7517" s="147" t="s">
        <v>4334</v>
      </c>
      <c r="V7517" s="147" t="s">
        <v>4324</v>
      </c>
    </row>
    <row r="7518" spans="16:22" x14ac:dyDescent="0.25">
      <c r="P7518" s="147" t="s">
        <v>830</v>
      </c>
      <c r="Q7518" s="147">
        <v>211</v>
      </c>
      <c r="R7518" s="147"/>
      <c r="S7518" s="147" t="s">
        <v>4335</v>
      </c>
      <c r="T7518" s="147">
        <v>194</v>
      </c>
      <c r="U7518" s="147" t="s">
        <v>4336</v>
      </c>
      <c r="V7518" s="147" t="s">
        <v>4324</v>
      </c>
    </row>
    <row r="7519" spans="16:22" x14ac:dyDescent="0.25">
      <c r="P7519" s="147" t="s">
        <v>830</v>
      </c>
      <c r="Q7519" s="147">
        <v>212</v>
      </c>
      <c r="R7519" s="147"/>
      <c r="S7519" s="147" t="s">
        <v>4337</v>
      </c>
      <c r="T7519" s="147">
        <v>79</v>
      </c>
      <c r="U7519" s="147" t="s">
        <v>4338</v>
      </c>
      <c r="V7519" s="147" t="s">
        <v>4317</v>
      </c>
    </row>
    <row r="7520" spans="16:22" x14ac:dyDescent="0.25">
      <c r="P7520" s="147" t="s">
        <v>830</v>
      </c>
      <c r="Q7520" s="147">
        <v>211</v>
      </c>
      <c r="R7520" s="147"/>
      <c r="S7520" s="147" t="s">
        <v>4339</v>
      </c>
      <c r="T7520" s="147">
        <v>206</v>
      </c>
      <c r="U7520" s="147" t="s">
        <v>4340</v>
      </c>
      <c r="V7520" s="147" t="s">
        <v>4324</v>
      </c>
    </row>
    <row r="7521" spans="16:22" x14ac:dyDescent="0.25">
      <c r="P7521" s="147" t="s">
        <v>830</v>
      </c>
      <c r="Q7521" s="147">
        <v>211</v>
      </c>
      <c r="R7521" s="147"/>
      <c r="S7521" s="147" t="s">
        <v>4341</v>
      </c>
      <c r="T7521" s="147">
        <v>596</v>
      </c>
      <c r="U7521" s="147" t="s">
        <v>4342</v>
      </c>
      <c r="V7521" s="147" t="s">
        <v>4324</v>
      </c>
    </row>
    <row r="7522" spans="16:22" x14ac:dyDescent="0.25">
      <c r="P7522" s="147" t="s">
        <v>830</v>
      </c>
      <c r="Q7522" s="147">
        <v>211</v>
      </c>
      <c r="R7522" s="147"/>
      <c r="S7522" s="147" t="s">
        <v>4343</v>
      </c>
      <c r="T7522" s="147">
        <v>265</v>
      </c>
      <c r="U7522" s="147" t="s">
        <v>4344</v>
      </c>
      <c r="V7522" s="147" t="s">
        <v>4324</v>
      </c>
    </row>
    <row r="7523" spans="16:22" x14ac:dyDescent="0.25">
      <c r="P7523" s="147" t="s">
        <v>830</v>
      </c>
      <c r="Q7523" s="147">
        <v>211</v>
      </c>
      <c r="R7523" s="147"/>
      <c r="S7523" s="147" t="s">
        <v>4345</v>
      </c>
      <c r="T7523" s="147">
        <v>253</v>
      </c>
      <c r="U7523" s="147" t="s">
        <v>4346</v>
      </c>
      <c r="V7523" s="147" t="s">
        <v>4324</v>
      </c>
    </row>
    <row r="7524" spans="16:22" x14ac:dyDescent="0.25">
      <c r="P7524" s="147" t="s">
        <v>830</v>
      </c>
      <c r="Q7524" s="147">
        <v>211</v>
      </c>
      <c r="R7524" s="147"/>
      <c r="S7524" s="147" t="s">
        <v>4347</v>
      </c>
      <c r="T7524" s="147">
        <v>80</v>
      </c>
      <c r="U7524" s="147" t="s">
        <v>4348</v>
      </c>
      <c r="V7524" s="147" t="s">
        <v>4324</v>
      </c>
    </row>
    <row r="7525" spans="16:22" x14ac:dyDescent="0.25">
      <c r="P7525" s="147" t="s">
        <v>830</v>
      </c>
      <c r="Q7525" s="147">
        <v>211</v>
      </c>
      <c r="R7525" s="147"/>
      <c r="S7525" s="147" t="s">
        <v>4349</v>
      </c>
      <c r="T7525" s="147">
        <v>25</v>
      </c>
      <c r="U7525" s="147" t="s">
        <v>4350</v>
      </c>
      <c r="V7525" s="147" t="s">
        <v>4324</v>
      </c>
    </row>
    <row r="7526" spans="16:22" x14ac:dyDescent="0.25">
      <c r="P7526" s="147" t="s">
        <v>830</v>
      </c>
      <c r="Q7526" s="147">
        <v>211</v>
      </c>
      <c r="R7526" s="147"/>
      <c r="S7526" s="147" t="s">
        <v>4351</v>
      </c>
      <c r="T7526" s="147">
        <v>205</v>
      </c>
      <c r="U7526" s="147" t="s">
        <v>4352</v>
      </c>
      <c r="V7526" s="147" t="s">
        <v>4324</v>
      </c>
    </row>
    <row r="7527" spans="16:22" x14ac:dyDescent="0.25">
      <c r="P7527" s="147" t="s">
        <v>830</v>
      </c>
      <c r="Q7527" s="147">
        <v>211</v>
      </c>
      <c r="R7527" s="147"/>
      <c r="S7527" s="147" t="s">
        <v>4353</v>
      </c>
      <c r="T7527" s="147">
        <v>110</v>
      </c>
      <c r="U7527" s="147" t="s">
        <v>4354</v>
      </c>
      <c r="V7527" s="147" t="s">
        <v>4324</v>
      </c>
    </row>
    <row r="7528" spans="16:22" x14ac:dyDescent="0.25">
      <c r="P7528" s="147" t="s">
        <v>830</v>
      </c>
      <c r="Q7528" s="147">
        <v>211</v>
      </c>
      <c r="R7528" s="147"/>
      <c r="S7528" s="147" t="s">
        <v>4355</v>
      </c>
      <c r="T7528" s="147">
        <v>121</v>
      </c>
      <c r="U7528" s="147" t="s">
        <v>4356</v>
      </c>
      <c r="V7528" s="147" t="s">
        <v>4324</v>
      </c>
    </row>
    <row r="7529" spans="16:22" x14ac:dyDescent="0.25">
      <c r="P7529" s="147" t="s">
        <v>830</v>
      </c>
      <c r="Q7529" s="147">
        <v>211</v>
      </c>
      <c r="R7529" s="147"/>
      <c r="S7529" s="147" t="s">
        <v>4357</v>
      </c>
      <c r="T7529" s="147">
        <v>60</v>
      </c>
      <c r="U7529" s="147" t="s">
        <v>4358</v>
      </c>
      <c r="V7529" s="147" t="s">
        <v>4324</v>
      </c>
    </row>
    <row r="7530" spans="16:22" x14ac:dyDescent="0.25">
      <c r="P7530" s="147" t="s">
        <v>830</v>
      </c>
      <c r="Q7530" s="147">
        <v>211</v>
      </c>
      <c r="R7530" s="147"/>
      <c r="S7530" s="147" t="s">
        <v>4359</v>
      </c>
      <c r="T7530" s="147">
        <v>163</v>
      </c>
      <c r="U7530" s="147" t="s">
        <v>4360</v>
      </c>
      <c r="V7530" s="147" t="s">
        <v>4324</v>
      </c>
    </row>
    <row r="7531" spans="16:22" x14ac:dyDescent="0.25">
      <c r="P7531" s="147" t="s">
        <v>830</v>
      </c>
      <c r="Q7531" s="147">
        <v>211</v>
      </c>
      <c r="R7531" s="147"/>
      <c r="S7531" s="147" t="s">
        <v>4361</v>
      </c>
      <c r="T7531" s="147">
        <v>242</v>
      </c>
      <c r="U7531" s="147" t="s">
        <v>4362</v>
      </c>
      <c r="V7531" s="147" t="s">
        <v>4324</v>
      </c>
    </row>
    <row r="7532" spans="16:22" x14ac:dyDescent="0.25">
      <c r="P7532" s="147" t="s">
        <v>830</v>
      </c>
      <c r="Q7532" s="147">
        <v>212</v>
      </c>
      <c r="R7532" s="147"/>
      <c r="S7532" s="147" t="s">
        <v>4363</v>
      </c>
      <c r="T7532" s="147">
        <v>36</v>
      </c>
      <c r="U7532" s="147" t="s">
        <v>4364</v>
      </c>
      <c r="V7532" s="147" t="s">
        <v>4317</v>
      </c>
    </row>
    <row r="7533" spans="16:22" x14ac:dyDescent="0.25">
      <c r="P7533" s="147" t="s">
        <v>830</v>
      </c>
      <c r="Q7533" s="147">
        <v>212</v>
      </c>
      <c r="R7533" s="147"/>
      <c r="S7533" s="147" t="s">
        <v>4365</v>
      </c>
      <c r="T7533" s="147">
        <v>110</v>
      </c>
      <c r="U7533" s="147" t="s">
        <v>4366</v>
      </c>
      <c r="V7533" s="147" t="s">
        <v>4317</v>
      </c>
    </row>
    <row r="7534" spans="16:22" x14ac:dyDescent="0.25">
      <c r="P7534" s="147" t="s">
        <v>830</v>
      </c>
      <c r="Q7534" s="147">
        <v>212</v>
      </c>
      <c r="R7534" s="147"/>
      <c r="S7534" s="147" t="s">
        <v>4367</v>
      </c>
      <c r="T7534" s="147">
        <v>25</v>
      </c>
      <c r="U7534" s="147" t="s">
        <v>4368</v>
      </c>
      <c r="V7534" s="147" t="s">
        <v>4317</v>
      </c>
    </row>
    <row r="7535" spans="16:22" x14ac:dyDescent="0.25">
      <c r="P7535" s="147" t="s">
        <v>830</v>
      </c>
      <c r="Q7535" s="147">
        <v>211</v>
      </c>
      <c r="R7535" s="147"/>
      <c r="S7535" s="147" t="s">
        <v>4369</v>
      </c>
      <c r="T7535" s="147">
        <v>89</v>
      </c>
      <c r="U7535" s="147" t="s">
        <v>4370</v>
      </c>
      <c r="V7535" s="147" t="s">
        <v>4324</v>
      </c>
    </row>
    <row r="7536" spans="16:22" x14ac:dyDescent="0.25">
      <c r="P7536" s="147" t="s">
        <v>830</v>
      </c>
      <c r="Q7536" s="147">
        <v>212</v>
      </c>
      <c r="R7536" s="147"/>
      <c r="S7536" s="147" t="s">
        <v>4371</v>
      </c>
      <c r="T7536" s="147">
        <v>216</v>
      </c>
      <c r="U7536" s="147" t="s">
        <v>4372</v>
      </c>
      <c r="V7536" s="147" t="s">
        <v>4317</v>
      </c>
    </row>
    <row r="7537" spans="16:22" x14ac:dyDescent="0.25">
      <c r="P7537" s="147" t="s">
        <v>830</v>
      </c>
      <c r="Q7537" s="147">
        <v>211</v>
      </c>
      <c r="R7537" s="147"/>
      <c r="S7537" s="147" t="s">
        <v>4373</v>
      </c>
      <c r="T7537" s="147">
        <v>195</v>
      </c>
      <c r="U7537" s="147" t="s">
        <v>4374</v>
      </c>
      <c r="V7537" s="147" t="s">
        <v>4324</v>
      </c>
    </row>
    <row r="7538" spans="16:22" x14ac:dyDescent="0.25">
      <c r="P7538" s="147" t="s">
        <v>830</v>
      </c>
      <c r="Q7538" s="147">
        <v>211</v>
      </c>
      <c r="R7538" s="147"/>
      <c r="S7538" s="147" t="s">
        <v>4375</v>
      </c>
      <c r="T7538" s="147">
        <v>59</v>
      </c>
      <c r="U7538" s="147" t="s">
        <v>4376</v>
      </c>
      <c r="V7538" s="147" t="s">
        <v>4324</v>
      </c>
    </row>
    <row r="7539" spans="16:22" x14ac:dyDescent="0.25">
      <c r="P7539" s="147" t="s">
        <v>830</v>
      </c>
      <c r="Q7539" s="147">
        <v>211</v>
      </c>
      <c r="R7539" s="147"/>
      <c r="S7539" s="147" t="s">
        <v>4377</v>
      </c>
      <c r="T7539" s="147">
        <v>72</v>
      </c>
      <c r="U7539" s="147" t="s">
        <v>4378</v>
      </c>
      <c r="V7539" s="147" t="s">
        <v>4324</v>
      </c>
    </row>
    <row r="7540" spans="16:22" x14ac:dyDescent="0.25">
      <c r="P7540" s="147" t="s">
        <v>830</v>
      </c>
      <c r="Q7540" s="147">
        <v>212</v>
      </c>
      <c r="R7540" s="147"/>
      <c r="S7540" s="147" t="s">
        <v>4379</v>
      </c>
      <c r="T7540" s="147">
        <v>48</v>
      </c>
      <c r="U7540" s="147" t="s">
        <v>4380</v>
      </c>
      <c r="V7540" s="147" t="s">
        <v>4317</v>
      </c>
    </row>
    <row r="7541" spans="16:22" x14ac:dyDescent="0.25">
      <c r="P7541" s="147" t="s">
        <v>830</v>
      </c>
      <c r="Q7541" s="147">
        <v>212</v>
      </c>
      <c r="R7541" s="147"/>
      <c r="S7541" s="147" t="s">
        <v>4381</v>
      </c>
      <c r="T7541" s="147">
        <v>156</v>
      </c>
      <c r="U7541" s="147" t="s">
        <v>4382</v>
      </c>
      <c r="V7541" s="147" t="s">
        <v>4317</v>
      </c>
    </row>
    <row r="7542" spans="16:22" x14ac:dyDescent="0.25">
      <c r="P7542" s="147" t="s">
        <v>830</v>
      </c>
      <c r="Q7542" s="147">
        <v>212</v>
      </c>
      <c r="R7542" s="147"/>
      <c r="S7542" s="147" t="s">
        <v>4383</v>
      </c>
      <c r="T7542" s="147">
        <v>46</v>
      </c>
      <c r="U7542" s="147" t="s">
        <v>4384</v>
      </c>
      <c r="V7542" s="147" t="s">
        <v>4317</v>
      </c>
    </row>
    <row r="7543" spans="16:22" x14ac:dyDescent="0.25">
      <c r="P7543" s="147" t="s">
        <v>830</v>
      </c>
      <c r="Q7543" s="147">
        <v>211</v>
      </c>
      <c r="R7543" s="147"/>
      <c r="S7543" s="147" t="s">
        <v>4385</v>
      </c>
      <c r="T7543" s="147">
        <v>83</v>
      </c>
      <c r="U7543" s="147" t="s">
        <v>4386</v>
      </c>
      <c r="V7543" s="147" t="s">
        <v>4324</v>
      </c>
    </row>
    <row r="7544" spans="16:22" x14ac:dyDescent="0.25">
      <c r="P7544" s="147" t="s">
        <v>830</v>
      </c>
      <c r="Q7544" s="147">
        <v>211</v>
      </c>
      <c r="R7544" s="147"/>
      <c r="S7544" s="147" t="s">
        <v>4387</v>
      </c>
      <c r="T7544" s="147">
        <v>199</v>
      </c>
      <c r="U7544" s="147" t="s">
        <v>4388</v>
      </c>
      <c r="V7544" s="147" t="s">
        <v>4324</v>
      </c>
    </row>
    <row r="7545" spans="16:22" x14ac:dyDescent="0.25">
      <c r="P7545" s="147" t="s">
        <v>830</v>
      </c>
      <c r="Q7545" s="147">
        <v>211</v>
      </c>
      <c r="R7545" s="147"/>
      <c r="S7545" s="147" t="s">
        <v>4389</v>
      </c>
      <c r="T7545" s="147">
        <v>150</v>
      </c>
      <c r="U7545" s="147" t="s">
        <v>4390</v>
      </c>
      <c r="V7545" s="147" t="s">
        <v>4324</v>
      </c>
    </row>
    <row r="7546" spans="16:22" x14ac:dyDescent="0.25">
      <c r="P7546" s="147" t="s">
        <v>830</v>
      </c>
      <c r="Q7546" s="147">
        <v>211</v>
      </c>
      <c r="R7546" s="147"/>
      <c r="S7546" s="147" t="s">
        <v>4391</v>
      </c>
      <c r="T7546" s="147">
        <v>205</v>
      </c>
      <c r="U7546" s="147" t="s">
        <v>4392</v>
      </c>
      <c r="V7546" s="147" t="s">
        <v>4324</v>
      </c>
    </row>
    <row r="7547" spans="16:22" x14ac:dyDescent="0.25">
      <c r="P7547" s="147" t="s">
        <v>830</v>
      </c>
      <c r="Q7547" s="147">
        <v>211</v>
      </c>
      <c r="R7547" s="147"/>
      <c r="S7547" s="147" t="s">
        <v>4393</v>
      </c>
      <c r="T7547" s="147">
        <v>78</v>
      </c>
      <c r="U7547" s="147" t="s">
        <v>4394</v>
      </c>
      <c r="V7547" s="147" t="s">
        <v>4324</v>
      </c>
    </row>
    <row r="7548" spans="16:22" x14ac:dyDescent="0.25">
      <c r="P7548" s="147" t="s">
        <v>830</v>
      </c>
      <c r="Q7548" s="147">
        <v>211</v>
      </c>
      <c r="R7548" s="147"/>
      <c r="S7548" s="147" t="s">
        <v>4395</v>
      </c>
      <c r="T7548" s="147">
        <v>109</v>
      </c>
      <c r="U7548" s="147" t="s">
        <v>4396</v>
      </c>
      <c r="V7548" s="147" t="s">
        <v>4324</v>
      </c>
    </row>
    <row r="7549" spans="16:22" x14ac:dyDescent="0.25">
      <c r="P7549" s="147" t="s">
        <v>830</v>
      </c>
      <c r="Q7549" s="147">
        <v>211</v>
      </c>
      <c r="R7549" s="147"/>
      <c r="S7549" s="147" t="s">
        <v>4397</v>
      </c>
      <c r="T7549" s="147">
        <v>264</v>
      </c>
      <c r="U7549" s="147" t="s">
        <v>4398</v>
      </c>
      <c r="V7549" s="147" t="s">
        <v>4324</v>
      </c>
    </row>
    <row r="7550" spans="16:22" x14ac:dyDescent="0.25">
      <c r="P7550" s="147" t="s">
        <v>830</v>
      </c>
      <c r="Q7550" s="147">
        <v>211</v>
      </c>
      <c r="R7550" s="147"/>
      <c r="S7550" s="147" t="s">
        <v>4399</v>
      </c>
      <c r="T7550" s="147">
        <v>121</v>
      </c>
      <c r="U7550" s="147" t="s">
        <v>4400</v>
      </c>
      <c r="V7550" s="147" t="s">
        <v>4324</v>
      </c>
    </row>
    <row r="7551" spans="16:22" x14ac:dyDescent="0.25">
      <c r="P7551" s="147" t="s">
        <v>830</v>
      </c>
      <c r="Q7551" s="147">
        <v>211</v>
      </c>
      <c r="R7551" s="147"/>
      <c r="S7551" s="147" t="s">
        <v>4401</v>
      </c>
      <c r="T7551" s="147">
        <v>227</v>
      </c>
      <c r="U7551" s="147" t="s">
        <v>4402</v>
      </c>
      <c r="V7551" s="147" t="s">
        <v>4324</v>
      </c>
    </row>
    <row r="7552" spans="16:22" x14ac:dyDescent="0.25">
      <c r="P7552" s="147" t="s">
        <v>830</v>
      </c>
      <c r="Q7552" s="147">
        <v>212</v>
      </c>
      <c r="R7552" s="147"/>
      <c r="S7552" s="147" t="s">
        <v>4403</v>
      </c>
      <c r="T7552" s="147">
        <v>153</v>
      </c>
      <c r="U7552" s="147" t="s">
        <v>4404</v>
      </c>
      <c r="V7552" s="147" t="s">
        <v>4317</v>
      </c>
    </row>
    <row r="7553" spans="16:22" x14ac:dyDescent="0.25">
      <c r="P7553" s="147" t="s">
        <v>830</v>
      </c>
      <c r="Q7553" s="147">
        <v>211</v>
      </c>
      <c r="R7553" s="147"/>
      <c r="S7553" s="147" t="s">
        <v>4405</v>
      </c>
      <c r="T7553" s="147">
        <v>34</v>
      </c>
      <c r="U7553" s="147" t="s">
        <v>4406</v>
      </c>
      <c r="V7553" s="147" t="s">
        <v>4324</v>
      </c>
    </row>
    <row r="7554" spans="16:22" x14ac:dyDescent="0.25">
      <c r="P7554" s="147" t="s">
        <v>830</v>
      </c>
      <c r="Q7554" s="147">
        <v>212</v>
      </c>
      <c r="R7554" s="147"/>
      <c r="S7554" s="147" t="s">
        <v>4407</v>
      </c>
      <c r="T7554" s="147">
        <v>539</v>
      </c>
      <c r="U7554" s="147" t="s">
        <v>4408</v>
      </c>
      <c r="V7554" s="147" t="s">
        <v>4317</v>
      </c>
    </row>
    <row r="7555" spans="16:22" x14ac:dyDescent="0.25">
      <c r="P7555" s="147" t="s">
        <v>830</v>
      </c>
      <c r="Q7555" s="147">
        <v>211</v>
      </c>
      <c r="R7555" s="147"/>
      <c r="S7555" s="147" t="s">
        <v>4409</v>
      </c>
      <c r="T7555" s="147">
        <v>105</v>
      </c>
      <c r="U7555" s="147" t="s">
        <v>4410</v>
      </c>
      <c r="V7555" s="147" t="s">
        <v>4324</v>
      </c>
    </row>
    <row r="7556" spans="16:22" x14ac:dyDescent="0.25">
      <c r="P7556" s="147" t="s">
        <v>830</v>
      </c>
      <c r="Q7556" s="147">
        <v>211</v>
      </c>
      <c r="R7556" s="147"/>
      <c r="S7556" s="147" t="s">
        <v>4411</v>
      </c>
      <c r="T7556" s="147">
        <v>159</v>
      </c>
      <c r="U7556" s="147" t="s">
        <v>4412</v>
      </c>
      <c r="V7556" s="147" t="s">
        <v>4324</v>
      </c>
    </row>
    <row r="7557" spans="16:22" x14ac:dyDescent="0.25">
      <c r="P7557" s="147" t="s">
        <v>830</v>
      </c>
      <c r="Q7557" s="147">
        <v>211</v>
      </c>
      <c r="R7557" s="147"/>
      <c r="S7557" s="147" t="s">
        <v>4413</v>
      </c>
      <c r="T7557" s="147">
        <v>162</v>
      </c>
      <c r="U7557" s="147" t="s">
        <v>4414</v>
      </c>
      <c r="V7557" s="147" t="s">
        <v>4324</v>
      </c>
    </row>
    <row r="7558" spans="16:22" x14ac:dyDescent="0.25">
      <c r="P7558" s="147" t="s">
        <v>830</v>
      </c>
      <c r="Q7558" s="147">
        <v>211</v>
      </c>
      <c r="R7558" s="147"/>
      <c r="S7558" s="147" t="s">
        <v>4415</v>
      </c>
      <c r="T7558" s="147">
        <v>24</v>
      </c>
      <c r="U7558" s="147" t="s">
        <v>4416</v>
      </c>
      <c r="V7558" s="147" t="s">
        <v>4324</v>
      </c>
    </row>
    <row r="7559" spans="16:22" x14ac:dyDescent="0.25">
      <c r="P7559" s="147" t="s">
        <v>830</v>
      </c>
      <c r="Q7559" s="147">
        <v>211</v>
      </c>
      <c r="R7559" s="147"/>
      <c r="S7559" s="147" t="s">
        <v>4417</v>
      </c>
      <c r="T7559" s="147">
        <v>122</v>
      </c>
      <c r="U7559" s="147" t="s">
        <v>4418</v>
      </c>
      <c r="V7559" s="147" t="s">
        <v>4324</v>
      </c>
    </row>
    <row r="7560" spans="16:22" x14ac:dyDescent="0.25">
      <c r="P7560" s="147" t="s">
        <v>830</v>
      </c>
      <c r="Q7560" s="147">
        <v>211</v>
      </c>
      <c r="R7560" s="147"/>
      <c r="S7560" s="147" t="s">
        <v>4419</v>
      </c>
      <c r="T7560" s="147">
        <v>194</v>
      </c>
      <c r="U7560" s="147" t="s">
        <v>4420</v>
      </c>
      <c r="V7560" s="147" t="s">
        <v>4324</v>
      </c>
    </row>
    <row r="7561" spans="16:22" x14ac:dyDescent="0.25">
      <c r="P7561" s="147" t="s">
        <v>830</v>
      </c>
      <c r="Q7561" s="147">
        <v>211</v>
      </c>
      <c r="R7561" s="147"/>
      <c r="S7561" s="147" t="s">
        <v>4421</v>
      </c>
      <c r="T7561" s="147">
        <v>109</v>
      </c>
      <c r="U7561" s="147" t="s">
        <v>4422</v>
      </c>
      <c r="V7561" s="147" t="s">
        <v>4324</v>
      </c>
    </row>
    <row r="7562" spans="16:22" x14ac:dyDescent="0.25">
      <c r="P7562" s="147" t="s">
        <v>830</v>
      </c>
      <c r="Q7562" s="147">
        <v>211</v>
      </c>
      <c r="R7562" s="147"/>
      <c r="S7562" s="147" t="s">
        <v>4423</v>
      </c>
      <c r="T7562" s="147">
        <v>106</v>
      </c>
      <c r="U7562" s="147" t="s">
        <v>4424</v>
      </c>
      <c r="V7562" s="147" t="s">
        <v>4324</v>
      </c>
    </row>
    <row r="7563" spans="16:22" x14ac:dyDescent="0.25">
      <c r="P7563" s="147" t="s">
        <v>830</v>
      </c>
      <c r="Q7563" s="147">
        <v>211</v>
      </c>
      <c r="R7563" s="147"/>
      <c r="S7563" s="147" t="s">
        <v>4425</v>
      </c>
      <c r="T7563" s="147">
        <v>134</v>
      </c>
      <c r="U7563" s="147" t="s">
        <v>4426</v>
      </c>
      <c r="V7563" s="147" t="s">
        <v>4324</v>
      </c>
    </row>
    <row r="7564" spans="16:22" x14ac:dyDescent="0.25">
      <c r="P7564" s="147" t="s">
        <v>830</v>
      </c>
      <c r="Q7564" s="147">
        <v>211</v>
      </c>
      <c r="R7564" s="147"/>
      <c r="S7564" s="147" t="s">
        <v>4427</v>
      </c>
      <c r="T7564" s="147">
        <v>80</v>
      </c>
      <c r="U7564" s="147" t="s">
        <v>4428</v>
      </c>
      <c r="V7564" s="147" t="s">
        <v>4324</v>
      </c>
    </row>
    <row r="7565" spans="16:22" x14ac:dyDescent="0.25">
      <c r="P7565" s="147" t="s">
        <v>830</v>
      </c>
      <c r="Q7565" s="147">
        <v>211</v>
      </c>
      <c r="R7565" s="147"/>
      <c r="S7565" s="147" t="s">
        <v>4429</v>
      </c>
      <c r="T7565" s="147">
        <v>49</v>
      </c>
      <c r="U7565" s="147" t="s">
        <v>4430</v>
      </c>
      <c r="V7565" s="147" t="s">
        <v>4324</v>
      </c>
    </row>
    <row r="7566" spans="16:22" x14ac:dyDescent="0.25">
      <c r="P7566" s="147" t="s">
        <v>830</v>
      </c>
      <c r="Q7566" s="147">
        <v>212</v>
      </c>
      <c r="R7566" s="147"/>
      <c r="S7566" s="147" t="s">
        <v>4431</v>
      </c>
      <c r="T7566" s="147">
        <v>64</v>
      </c>
      <c r="U7566" s="147" t="s">
        <v>4432</v>
      </c>
      <c r="V7566" s="147" t="s">
        <v>4317</v>
      </c>
    </row>
    <row r="7567" spans="16:22" x14ac:dyDescent="0.25">
      <c r="P7567" s="147" t="s">
        <v>830</v>
      </c>
      <c r="Q7567" s="147">
        <v>211</v>
      </c>
      <c r="R7567" s="147"/>
      <c r="S7567" s="147" t="s">
        <v>4433</v>
      </c>
      <c r="T7567" s="147">
        <v>293</v>
      </c>
      <c r="U7567" s="147" t="s">
        <v>4434</v>
      </c>
      <c r="V7567" s="147" t="s">
        <v>4324</v>
      </c>
    </row>
    <row r="7568" spans="16:22" x14ac:dyDescent="0.25">
      <c r="P7568" s="147" t="s">
        <v>830</v>
      </c>
      <c r="Q7568" s="147">
        <v>212</v>
      </c>
      <c r="R7568" s="147"/>
      <c r="S7568" s="147" t="s">
        <v>4435</v>
      </c>
      <c r="T7568" s="147">
        <v>179</v>
      </c>
      <c r="U7568" s="147" t="s">
        <v>4436</v>
      </c>
      <c r="V7568" s="147" t="s">
        <v>4317</v>
      </c>
    </row>
    <row r="7569" spans="16:22" x14ac:dyDescent="0.25">
      <c r="P7569" s="147" t="s">
        <v>830</v>
      </c>
      <c r="Q7569" s="147">
        <v>211</v>
      </c>
      <c r="R7569" s="147"/>
      <c r="S7569" s="147" t="s">
        <v>4437</v>
      </c>
      <c r="T7569" s="147">
        <v>950</v>
      </c>
      <c r="U7569" s="147" t="s">
        <v>4438</v>
      </c>
      <c r="V7569" s="147" t="s">
        <v>4324</v>
      </c>
    </row>
    <row r="7570" spans="16:22" x14ac:dyDescent="0.25">
      <c r="P7570" s="147" t="s">
        <v>830</v>
      </c>
      <c r="Q7570" s="147">
        <v>211</v>
      </c>
      <c r="R7570" s="147"/>
      <c r="S7570" s="147" t="s">
        <v>4439</v>
      </c>
      <c r="T7570" s="147">
        <v>400</v>
      </c>
      <c r="U7570" s="147" t="s">
        <v>4440</v>
      </c>
      <c r="V7570" s="147" t="s">
        <v>4324</v>
      </c>
    </row>
    <row r="7571" spans="16:22" x14ac:dyDescent="0.25">
      <c r="P7571" s="147" t="s">
        <v>830</v>
      </c>
      <c r="Q7571" s="147">
        <v>211</v>
      </c>
      <c r="R7571" s="147"/>
      <c r="S7571" s="147" t="s">
        <v>4441</v>
      </c>
      <c r="T7571" s="147">
        <v>500</v>
      </c>
      <c r="U7571" s="147" t="s">
        <v>4442</v>
      </c>
      <c r="V7571" s="147" t="s">
        <v>4324</v>
      </c>
    </row>
    <row r="7572" spans="16:22" x14ac:dyDescent="0.25">
      <c r="P7572" s="147" t="s">
        <v>830</v>
      </c>
      <c r="Q7572" s="147">
        <v>211</v>
      </c>
      <c r="R7572" s="147"/>
      <c r="S7572" s="147" t="s">
        <v>4443</v>
      </c>
      <c r="T7572" s="147">
        <v>150</v>
      </c>
      <c r="U7572" s="147" t="s">
        <v>4444</v>
      </c>
      <c r="V7572" s="147" t="s">
        <v>4324</v>
      </c>
    </row>
    <row r="7573" spans="16:22" x14ac:dyDescent="0.25">
      <c r="P7573" s="147" t="s">
        <v>830</v>
      </c>
      <c r="Q7573" s="147">
        <v>211</v>
      </c>
      <c r="R7573" s="147"/>
      <c r="S7573" s="147" t="s">
        <v>4445</v>
      </c>
      <c r="T7573" s="147">
        <v>1000</v>
      </c>
      <c r="U7573" s="147" t="s">
        <v>4446</v>
      </c>
      <c r="V7573" s="147" t="s">
        <v>4324</v>
      </c>
    </row>
    <row r="7574" spans="16:22" x14ac:dyDescent="0.25">
      <c r="P7574" s="147" t="s">
        <v>830</v>
      </c>
      <c r="Q7574" s="147">
        <v>211</v>
      </c>
      <c r="R7574" s="147"/>
      <c r="S7574" s="147" t="s">
        <v>4447</v>
      </c>
      <c r="T7574" s="147">
        <v>150</v>
      </c>
      <c r="U7574" s="147" t="s">
        <v>4448</v>
      </c>
      <c r="V7574" s="147" t="s">
        <v>4324</v>
      </c>
    </row>
    <row r="7575" spans="16:22" x14ac:dyDescent="0.25">
      <c r="P7575" s="147" t="s">
        <v>830</v>
      </c>
      <c r="Q7575" s="147">
        <v>211</v>
      </c>
      <c r="R7575" s="147"/>
      <c r="S7575" s="147" t="s">
        <v>4449</v>
      </c>
      <c r="T7575" s="147">
        <v>50</v>
      </c>
      <c r="U7575" s="147" t="s">
        <v>4450</v>
      </c>
      <c r="V7575" s="147" t="s">
        <v>4324</v>
      </c>
    </row>
    <row r="7576" spans="16:22" x14ac:dyDescent="0.25">
      <c r="P7576" s="147" t="s">
        <v>830</v>
      </c>
      <c r="Q7576" s="147">
        <v>211</v>
      </c>
      <c r="R7576" s="147"/>
      <c r="S7576" s="147" t="s">
        <v>4451</v>
      </c>
      <c r="T7576" s="147">
        <v>600</v>
      </c>
      <c r="U7576" s="147" t="s">
        <v>4452</v>
      </c>
      <c r="V7576" s="147" t="s">
        <v>4324</v>
      </c>
    </row>
    <row r="7577" spans="16:22" x14ac:dyDescent="0.25">
      <c r="P7577" s="147" t="s">
        <v>830</v>
      </c>
      <c r="Q7577" s="147">
        <v>211</v>
      </c>
      <c r="R7577" s="147"/>
      <c r="S7577" s="147" t="s">
        <v>4453</v>
      </c>
      <c r="T7577" s="147">
        <v>250</v>
      </c>
      <c r="U7577" s="147" t="s">
        <v>4454</v>
      </c>
      <c r="V7577" s="147" t="s">
        <v>4324</v>
      </c>
    </row>
    <row r="7578" spans="16:22" x14ac:dyDescent="0.25">
      <c r="P7578" s="147" t="s">
        <v>830</v>
      </c>
      <c r="Q7578" s="147">
        <v>211</v>
      </c>
      <c r="R7578" s="147"/>
      <c r="S7578" s="147" t="s">
        <v>4455</v>
      </c>
      <c r="T7578" s="147">
        <v>250</v>
      </c>
      <c r="U7578" s="147" t="s">
        <v>4456</v>
      </c>
      <c r="V7578" s="147" t="s">
        <v>4324</v>
      </c>
    </row>
    <row r="7579" spans="16:22" x14ac:dyDescent="0.25">
      <c r="P7579" s="147" t="s">
        <v>830</v>
      </c>
      <c r="Q7579" s="147">
        <v>211</v>
      </c>
      <c r="R7579" s="147"/>
      <c r="S7579" s="147" t="s">
        <v>4457</v>
      </c>
      <c r="T7579" s="147">
        <v>73</v>
      </c>
      <c r="U7579" s="147" t="s">
        <v>4458</v>
      </c>
      <c r="V7579" s="147" t="s">
        <v>4324</v>
      </c>
    </row>
    <row r="7580" spans="16:22" x14ac:dyDescent="0.25">
      <c r="P7580" s="147" t="s">
        <v>830</v>
      </c>
      <c r="Q7580" s="147">
        <v>213</v>
      </c>
      <c r="R7580" s="147"/>
      <c r="S7580" s="147" t="s">
        <v>4459</v>
      </c>
      <c r="T7580" s="147">
        <v>30</v>
      </c>
      <c r="U7580" s="147" t="s">
        <v>4460</v>
      </c>
      <c r="V7580" s="147" t="s">
        <v>4461</v>
      </c>
    </row>
    <row r="7581" spans="16:22" x14ac:dyDescent="0.25">
      <c r="P7581" s="147" t="s">
        <v>830</v>
      </c>
      <c r="Q7581" s="147">
        <v>213</v>
      </c>
      <c r="R7581" s="147"/>
      <c r="S7581" s="147" t="s">
        <v>4462</v>
      </c>
      <c r="T7581" s="147">
        <v>163</v>
      </c>
      <c r="U7581" s="147" t="s">
        <v>4463</v>
      </c>
      <c r="V7581" s="147" t="s">
        <v>4461</v>
      </c>
    </row>
    <row r="7582" spans="16:22" x14ac:dyDescent="0.25">
      <c r="P7582" s="147" t="s">
        <v>830</v>
      </c>
      <c r="Q7582" s="147">
        <v>213</v>
      </c>
      <c r="R7582" s="147"/>
      <c r="S7582" s="147" t="s">
        <v>4464</v>
      </c>
      <c r="T7582" s="147">
        <v>187</v>
      </c>
      <c r="U7582" s="147" t="s">
        <v>4465</v>
      </c>
      <c r="V7582" s="147" t="s">
        <v>4461</v>
      </c>
    </row>
    <row r="7583" spans="16:22" x14ac:dyDescent="0.25">
      <c r="P7583" s="147" t="s">
        <v>830</v>
      </c>
      <c r="Q7583" s="147">
        <v>213</v>
      </c>
      <c r="R7583" s="147"/>
      <c r="S7583" s="147" t="s">
        <v>4466</v>
      </c>
      <c r="T7583" s="147">
        <v>105</v>
      </c>
      <c r="U7583" s="147" t="s">
        <v>4467</v>
      </c>
      <c r="V7583" s="147" t="s">
        <v>4461</v>
      </c>
    </row>
    <row r="7584" spans="16:22" x14ac:dyDescent="0.25">
      <c r="P7584" s="147" t="s">
        <v>830</v>
      </c>
      <c r="Q7584" s="147">
        <v>213</v>
      </c>
      <c r="R7584" s="147"/>
      <c r="S7584" s="147" t="s">
        <v>4468</v>
      </c>
      <c r="T7584" s="147">
        <v>197</v>
      </c>
      <c r="U7584" s="147" t="s">
        <v>4469</v>
      </c>
      <c r="V7584" s="147" t="s">
        <v>4461</v>
      </c>
    </row>
    <row r="7585" spans="16:22" x14ac:dyDescent="0.25">
      <c r="P7585" s="147" t="s">
        <v>830</v>
      </c>
      <c r="Q7585" s="147">
        <v>213</v>
      </c>
      <c r="R7585" s="147"/>
      <c r="S7585" s="147" t="s">
        <v>4470</v>
      </c>
      <c r="T7585" s="147">
        <v>221</v>
      </c>
      <c r="U7585" s="147" t="s">
        <v>4471</v>
      </c>
      <c r="V7585" s="147" t="s">
        <v>4461</v>
      </c>
    </row>
    <row r="7586" spans="16:22" x14ac:dyDescent="0.25">
      <c r="P7586" s="147" t="s">
        <v>830</v>
      </c>
      <c r="Q7586" s="147">
        <v>213</v>
      </c>
      <c r="R7586" s="147"/>
      <c r="S7586" s="147" t="s">
        <v>4472</v>
      </c>
      <c r="T7586" s="147">
        <v>121</v>
      </c>
      <c r="U7586" s="147" t="s">
        <v>4473</v>
      </c>
      <c r="V7586" s="147" t="s">
        <v>4461</v>
      </c>
    </row>
    <row r="7587" spans="16:22" x14ac:dyDescent="0.25">
      <c r="P7587" s="147" t="s">
        <v>830</v>
      </c>
      <c r="Q7587" s="147">
        <v>213</v>
      </c>
      <c r="R7587" s="147"/>
      <c r="S7587" s="147" t="s">
        <v>4474</v>
      </c>
      <c r="T7587" s="147">
        <v>15</v>
      </c>
      <c r="U7587" s="147" t="s">
        <v>4475</v>
      </c>
      <c r="V7587" s="147" t="s">
        <v>4461</v>
      </c>
    </row>
    <row r="7588" spans="16:22" x14ac:dyDescent="0.25">
      <c r="P7588" s="147" t="s">
        <v>830</v>
      </c>
      <c r="Q7588" s="147">
        <v>213</v>
      </c>
      <c r="R7588" s="147"/>
      <c r="S7588" s="147" t="s">
        <v>4476</v>
      </c>
      <c r="T7588" s="147">
        <v>65</v>
      </c>
      <c r="U7588" s="147" t="s">
        <v>4477</v>
      </c>
      <c r="V7588" s="147" t="s">
        <v>4461</v>
      </c>
    </row>
    <row r="7589" spans="16:22" x14ac:dyDescent="0.25">
      <c r="P7589" s="147" t="s">
        <v>830</v>
      </c>
      <c r="Q7589" s="147">
        <v>213</v>
      </c>
      <c r="R7589" s="147"/>
      <c r="S7589" s="147" t="s">
        <v>4478</v>
      </c>
      <c r="T7589" s="147">
        <v>358</v>
      </c>
      <c r="U7589" s="147" t="s">
        <v>4479</v>
      </c>
      <c r="V7589" s="147" t="s">
        <v>4461</v>
      </c>
    </row>
    <row r="7590" spans="16:22" x14ac:dyDescent="0.25">
      <c r="P7590" s="147" t="s">
        <v>830</v>
      </c>
      <c r="Q7590" s="147">
        <v>213</v>
      </c>
      <c r="R7590" s="147"/>
      <c r="S7590" s="147" t="s">
        <v>4480</v>
      </c>
      <c r="T7590" s="147">
        <v>311</v>
      </c>
      <c r="U7590" s="147" t="s">
        <v>4481</v>
      </c>
      <c r="V7590" s="147" t="s">
        <v>4461</v>
      </c>
    </row>
    <row r="7591" spans="16:22" x14ac:dyDescent="0.25">
      <c r="P7591" s="147" t="s">
        <v>830</v>
      </c>
      <c r="Q7591" s="147">
        <v>213</v>
      </c>
      <c r="R7591" s="147"/>
      <c r="S7591" s="147" t="s">
        <v>4482</v>
      </c>
      <c r="T7591" s="147">
        <v>81</v>
      </c>
      <c r="U7591" s="147" t="s">
        <v>4483</v>
      </c>
      <c r="V7591" s="147" t="s">
        <v>4461</v>
      </c>
    </row>
    <row r="7592" spans="16:22" x14ac:dyDescent="0.25">
      <c r="P7592" s="147" t="s">
        <v>830</v>
      </c>
      <c r="Q7592" s="147">
        <v>213</v>
      </c>
      <c r="R7592" s="147"/>
      <c r="S7592" s="147" t="s">
        <v>4484</v>
      </c>
      <c r="T7592" s="147">
        <v>200</v>
      </c>
      <c r="U7592" s="147" t="s">
        <v>4485</v>
      </c>
      <c r="V7592" s="147" t="s">
        <v>4461</v>
      </c>
    </row>
    <row r="7593" spans="16:22" x14ac:dyDescent="0.25">
      <c r="P7593" s="147" t="s">
        <v>830</v>
      </c>
      <c r="Q7593" s="147">
        <v>213</v>
      </c>
      <c r="R7593" s="147"/>
      <c r="S7593" s="147" t="s">
        <v>4486</v>
      </c>
      <c r="T7593" s="147">
        <v>16</v>
      </c>
      <c r="U7593" s="147" t="s">
        <v>4487</v>
      </c>
      <c r="V7593" s="147" t="s">
        <v>4461</v>
      </c>
    </row>
    <row r="7594" spans="16:22" x14ac:dyDescent="0.25">
      <c r="P7594" s="147" t="s">
        <v>830</v>
      </c>
      <c r="Q7594" s="147">
        <v>213</v>
      </c>
      <c r="R7594" s="147"/>
      <c r="S7594" s="147" t="s">
        <v>4488</v>
      </c>
      <c r="T7594" s="147">
        <v>57</v>
      </c>
      <c r="U7594" s="147" t="s">
        <v>4489</v>
      </c>
      <c r="V7594" s="147" t="s">
        <v>4461</v>
      </c>
    </row>
    <row r="7595" spans="16:22" x14ac:dyDescent="0.25">
      <c r="P7595" s="147" t="s">
        <v>830</v>
      </c>
      <c r="Q7595" s="147">
        <v>213</v>
      </c>
      <c r="R7595" s="147"/>
      <c r="S7595" s="147" t="s">
        <v>4490</v>
      </c>
      <c r="T7595" s="147">
        <v>175</v>
      </c>
      <c r="U7595" s="147" t="s">
        <v>4491</v>
      </c>
      <c r="V7595" s="147" t="s">
        <v>4461</v>
      </c>
    </row>
    <row r="7596" spans="16:22" x14ac:dyDescent="0.25">
      <c r="P7596" s="147" t="s">
        <v>830</v>
      </c>
      <c r="Q7596" s="147">
        <v>213</v>
      </c>
      <c r="R7596" s="147"/>
      <c r="S7596" s="147" t="s">
        <v>4492</v>
      </c>
      <c r="T7596" s="147">
        <v>72</v>
      </c>
      <c r="U7596" s="147" t="s">
        <v>4493</v>
      </c>
      <c r="V7596" s="147" t="s">
        <v>4461</v>
      </c>
    </row>
    <row r="7597" spans="16:22" x14ac:dyDescent="0.25">
      <c r="P7597" s="147" t="s">
        <v>830</v>
      </c>
      <c r="Q7597" s="147">
        <v>213</v>
      </c>
      <c r="R7597" s="147"/>
      <c r="S7597" s="147" t="s">
        <v>4494</v>
      </c>
      <c r="T7597" s="147">
        <v>71</v>
      </c>
      <c r="U7597" s="147" t="s">
        <v>4495</v>
      </c>
      <c r="V7597" s="147" t="s">
        <v>4461</v>
      </c>
    </row>
    <row r="7598" spans="16:22" x14ac:dyDescent="0.25">
      <c r="P7598" s="147" t="s">
        <v>830</v>
      </c>
      <c r="Q7598" s="147">
        <v>213</v>
      </c>
      <c r="R7598" s="147"/>
      <c r="S7598" s="147" t="s">
        <v>4496</v>
      </c>
      <c r="T7598" s="147">
        <v>396</v>
      </c>
      <c r="U7598" s="147" t="s">
        <v>4497</v>
      </c>
      <c r="V7598" s="147" t="s">
        <v>4461</v>
      </c>
    </row>
    <row r="7599" spans="16:22" x14ac:dyDescent="0.25">
      <c r="P7599" s="147" t="s">
        <v>830</v>
      </c>
      <c r="Q7599" s="147">
        <v>213</v>
      </c>
      <c r="R7599" s="147"/>
      <c r="S7599" s="147" t="s">
        <v>4498</v>
      </c>
      <c r="T7599" s="147">
        <v>133</v>
      </c>
      <c r="U7599" s="147" t="s">
        <v>4499</v>
      </c>
      <c r="V7599" s="147" t="s">
        <v>4461</v>
      </c>
    </row>
    <row r="7600" spans="16:22" x14ac:dyDescent="0.25">
      <c r="P7600" s="147" t="s">
        <v>830</v>
      </c>
      <c r="Q7600" s="147">
        <v>213</v>
      </c>
      <c r="R7600" s="147"/>
      <c r="S7600" s="147" t="s">
        <v>4500</v>
      </c>
      <c r="T7600" s="147">
        <v>76</v>
      </c>
      <c r="U7600" s="147" t="s">
        <v>4501</v>
      </c>
      <c r="V7600" s="147" t="s">
        <v>4461</v>
      </c>
    </row>
    <row r="7601" spans="16:22" x14ac:dyDescent="0.25">
      <c r="P7601" s="147" t="s">
        <v>830</v>
      </c>
      <c r="Q7601" s="147">
        <v>213</v>
      </c>
      <c r="R7601" s="147"/>
      <c r="S7601" s="147" t="s">
        <v>4502</v>
      </c>
      <c r="T7601" s="147">
        <v>187</v>
      </c>
      <c r="U7601" s="147" t="s">
        <v>4503</v>
      </c>
      <c r="V7601" s="147" t="s">
        <v>4461</v>
      </c>
    </row>
    <row r="7602" spans="16:22" x14ac:dyDescent="0.25">
      <c r="P7602" s="147" t="s">
        <v>830</v>
      </c>
      <c r="Q7602" s="147">
        <v>213</v>
      </c>
      <c r="R7602" s="147"/>
      <c r="S7602" s="147" t="s">
        <v>4504</v>
      </c>
      <c r="T7602" s="147">
        <v>145</v>
      </c>
      <c r="U7602" s="147" t="s">
        <v>4505</v>
      </c>
      <c r="V7602" s="147" t="s">
        <v>4461</v>
      </c>
    </row>
    <row r="7603" spans="16:22" x14ac:dyDescent="0.25">
      <c r="P7603" s="147" t="s">
        <v>830</v>
      </c>
      <c r="Q7603" s="147">
        <v>213</v>
      </c>
      <c r="R7603" s="147"/>
      <c r="S7603" s="147" t="s">
        <v>4506</v>
      </c>
      <c r="T7603" s="147">
        <v>51</v>
      </c>
      <c r="U7603" s="147" t="s">
        <v>4507</v>
      </c>
      <c r="V7603" s="147" t="s">
        <v>4461</v>
      </c>
    </row>
    <row r="7604" spans="16:22" x14ac:dyDescent="0.25">
      <c r="P7604" s="147" t="s">
        <v>830</v>
      </c>
      <c r="Q7604" s="147">
        <v>213</v>
      </c>
      <c r="R7604" s="147"/>
      <c r="S7604" s="147" t="s">
        <v>4508</v>
      </c>
      <c r="T7604" s="147">
        <v>50</v>
      </c>
      <c r="U7604" s="147" t="s">
        <v>4509</v>
      </c>
      <c r="V7604" s="147" t="s">
        <v>4461</v>
      </c>
    </row>
    <row r="7605" spans="16:22" x14ac:dyDescent="0.25">
      <c r="P7605" s="147" t="s">
        <v>830</v>
      </c>
      <c r="Q7605" s="147">
        <v>213</v>
      </c>
      <c r="R7605" s="147"/>
      <c r="S7605" s="147" t="s">
        <v>4510</v>
      </c>
      <c r="T7605" s="147">
        <v>350</v>
      </c>
      <c r="U7605" s="147" t="s">
        <v>4511</v>
      </c>
      <c r="V7605" s="147" t="s">
        <v>4461</v>
      </c>
    </row>
    <row r="7606" spans="16:22" x14ac:dyDescent="0.25">
      <c r="P7606" s="147" t="s">
        <v>830</v>
      </c>
      <c r="Q7606" s="147">
        <v>215</v>
      </c>
      <c r="R7606" s="147"/>
      <c r="S7606" s="147" t="s">
        <v>2815</v>
      </c>
      <c r="T7606" s="147">
        <v>231</v>
      </c>
      <c r="U7606" s="147" t="s">
        <v>2816</v>
      </c>
      <c r="V7606" s="147" t="s">
        <v>4512</v>
      </c>
    </row>
    <row r="7607" spans="16:22" x14ac:dyDescent="0.25">
      <c r="P7607" s="147" t="s">
        <v>830</v>
      </c>
      <c r="Q7607" s="147">
        <v>215</v>
      </c>
      <c r="R7607" s="147"/>
      <c r="S7607" s="147" t="s">
        <v>996</v>
      </c>
      <c r="T7607" s="147">
        <v>319</v>
      </c>
      <c r="U7607" s="147" t="s">
        <v>997</v>
      </c>
      <c r="V7607" s="147" t="s">
        <v>4512</v>
      </c>
    </row>
    <row r="7608" spans="16:22" x14ac:dyDescent="0.25">
      <c r="P7608" s="147" t="s">
        <v>830</v>
      </c>
      <c r="Q7608" s="147">
        <v>215</v>
      </c>
      <c r="R7608" s="147"/>
      <c r="S7608" s="147" t="s">
        <v>1048</v>
      </c>
      <c r="T7608" s="147">
        <v>114</v>
      </c>
      <c r="U7608" s="147" t="s">
        <v>1049</v>
      </c>
      <c r="V7608" s="147" t="s">
        <v>4512</v>
      </c>
    </row>
    <row r="7609" spans="16:22" x14ac:dyDescent="0.25">
      <c r="P7609" s="147" t="s">
        <v>830</v>
      </c>
      <c r="Q7609" s="147">
        <v>215</v>
      </c>
      <c r="R7609" s="147"/>
      <c r="S7609" s="147" t="s">
        <v>1064</v>
      </c>
      <c r="T7609" s="147">
        <v>51</v>
      </c>
      <c r="U7609" s="147" t="s">
        <v>1065</v>
      </c>
      <c r="V7609" s="147" t="s">
        <v>4512</v>
      </c>
    </row>
    <row r="7610" spans="16:22" x14ac:dyDescent="0.25">
      <c r="P7610" s="147" t="s">
        <v>830</v>
      </c>
      <c r="Q7610" s="147">
        <v>215</v>
      </c>
      <c r="R7610" s="147"/>
      <c r="S7610" s="147" t="s">
        <v>1070</v>
      </c>
      <c r="T7610" s="147">
        <v>116</v>
      </c>
      <c r="U7610" s="147" t="s">
        <v>1071</v>
      </c>
      <c r="V7610" s="147" t="s">
        <v>4512</v>
      </c>
    </row>
    <row r="7611" spans="16:22" x14ac:dyDescent="0.25">
      <c r="P7611" s="147" t="s">
        <v>830</v>
      </c>
      <c r="Q7611" s="147">
        <v>215</v>
      </c>
      <c r="R7611" s="147"/>
      <c r="S7611" s="147" t="s">
        <v>1072</v>
      </c>
      <c r="T7611" s="147">
        <v>255</v>
      </c>
      <c r="U7611" s="147" t="s">
        <v>1073</v>
      </c>
      <c r="V7611" s="147" t="s">
        <v>4512</v>
      </c>
    </row>
    <row r="7612" spans="16:22" x14ac:dyDescent="0.25">
      <c r="P7612" s="147" t="s">
        <v>830</v>
      </c>
      <c r="Q7612" s="147">
        <v>215</v>
      </c>
      <c r="R7612" s="147"/>
      <c r="S7612" s="147" t="s">
        <v>1074</v>
      </c>
      <c r="T7612" s="147">
        <v>85</v>
      </c>
      <c r="U7612" s="147" t="s">
        <v>1075</v>
      </c>
      <c r="V7612" s="147" t="s">
        <v>4512</v>
      </c>
    </row>
    <row r="7613" spans="16:22" x14ac:dyDescent="0.25">
      <c r="P7613" s="147" t="s">
        <v>830</v>
      </c>
      <c r="Q7613" s="147">
        <v>215</v>
      </c>
      <c r="R7613" s="147"/>
      <c r="S7613" s="147" t="s">
        <v>1078</v>
      </c>
      <c r="T7613" s="147">
        <v>420</v>
      </c>
      <c r="U7613" s="147" t="s">
        <v>1079</v>
      </c>
      <c r="V7613" s="147" t="s">
        <v>4512</v>
      </c>
    </row>
    <row r="7614" spans="16:22" x14ac:dyDescent="0.25">
      <c r="P7614" s="147" t="s">
        <v>830</v>
      </c>
      <c r="Q7614" s="147">
        <v>215</v>
      </c>
      <c r="R7614" s="147"/>
      <c r="S7614" s="147" t="s">
        <v>1086</v>
      </c>
      <c r="T7614" s="147">
        <v>125</v>
      </c>
      <c r="U7614" s="147" t="s">
        <v>1087</v>
      </c>
      <c r="V7614" s="147" t="s">
        <v>4512</v>
      </c>
    </row>
    <row r="7615" spans="16:22" x14ac:dyDescent="0.25">
      <c r="P7615" s="147" t="s">
        <v>830</v>
      </c>
      <c r="Q7615" s="147">
        <v>215</v>
      </c>
      <c r="R7615" s="147"/>
      <c r="S7615" s="147" t="s">
        <v>1088</v>
      </c>
      <c r="T7615" s="147">
        <v>40</v>
      </c>
      <c r="U7615" s="147" t="s">
        <v>1089</v>
      </c>
      <c r="V7615" s="147" t="s">
        <v>4512</v>
      </c>
    </row>
    <row r="7616" spans="16:22" x14ac:dyDescent="0.25">
      <c r="P7616" s="147" t="s">
        <v>830</v>
      </c>
      <c r="Q7616" s="147">
        <v>215</v>
      </c>
      <c r="R7616" s="147"/>
      <c r="S7616" s="147" t="s">
        <v>4513</v>
      </c>
      <c r="T7616" s="147">
        <v>113</v>
      </c>
      <c r="U7616" s="147" t="s">
        <v>4514</v>
      </c>
      <c r="V7616" s="147" t="s">
        <v>4512</v>
      </c>
    </row>
    <row r="7617" spans="16:22" x14ac:dyDescent="0.25">
      <c r="P7617" s="147" t="s">
        <v>830</v>
      </c>
      <c r="Q7617" s="147">
        <v>215</v>
      </c>
      <c r="R7617" s="147"/>
      <c r="S7617" s="147" t="s">
        <v>4515</v>
      </c>
      <c r="T7617" s="147">
        <v>113</v>
      </c>
      <c r="U7617" s="147" t="s">
        <v>4516</v>
      </c>
      <c r="V7617" s="147" t="s">
        <v>4512</v>
      </c>
    </row>
    <row r="7618" spans="16:22" x14ac:dyDescent="0.25">
      <c r="P7618" s="147" t="s">
        <v>830</v>
      </c>
      <c r="Q7618" s="147">
        <v>215</v>
      </c>
      <c r="R7618" s="147"/>
      <c r="S7618" s="147" t="s">
        <v>4517</v>
      </c>
      <c r="T7618" s="147">
        <v>113</v>
      </c>
      <c r="U7618" s="147" t="s">
        <v>4518</v>
      </c>
      <c r="V7618" s="147" t="s">
        <v>4512</v>
      </c>
    </row>
    <row r="7619" spans="16:22" x14ac:dyDescent="0.25">
      <c r="P7619" s="147" t="s">
        <v>830</v>
      </c>
      <c r="Q7619" s="147">
        <v>215</v>
      </c>
      <c r="R7619" s="147"/>
      <c r="S7619" s="147" t="s">
        <v>4519</v>
      </c>
      <c r="T7619" s="147">
        <v>363</v>
      </c>
      <c r="U7619" s="147" t="s">
        <v>4520</v>
      </c>
      <c r="V7619" s="147" t="s">
        <v>4512</v>
      </c>
    </row>
    <row r="7620" spans="16:22" x14ac:dyDescent="0.25">
      <c r="P7620" s="147" t="s">
        <v>830</v>
      </c>
      <c r="Q7620" s="147">
        <v>215</v>
      </c>
      <c r="R7620" s="147"/>
      <c r="S7620" s="147" t="s">
        <v>4521</v>
      </c>
      <c r="T7620" s="147">
        <v>363</v>
      </c>
      <c r="U7620" s="147" t="s">
        <v>4522</v>
      </c>
      <c r="V7620" s="147" t="s">
        <v>4512</v>
      </c>
    </row>
    <row r="7621" spans="16:22" x14ac:dyDescent="0.25">
      <c r="P7621" s="147" t="s">
        <v>830</v>
      </c>
      <c r="Q7621" s="147">
        <v>215</v>
      </c>
      <c r="R7621" s="147"/>
      <c r="S7621" s="147" t="s">
        <v>4523</v>
      </c>
      <c r="T7621" s="147">
        <v>383</v>
      </c>
      <c r="U7621" s="147" t="s">
        <v>4524</v>
      </c>
      <c r="V7621" s="147" t="s">
        <v>4512</v>
      </c>
    </row>
    <row r="7622" spans="16:22" x14ac:dyDescent="0.25">
      <c r="P7622" s="147" t="s">
        <v>830</v>
      </c>
      <c r="Q7622" s="147">
        <v>215</v>
      </c>
      <c r="R7622" s="147"/>
      <c r="S7622" s="147" t="s">
        <v>2823</v>
      </c>
      <c r="T7622" s="147">
        <v>171</v>
      </c>
      <c r="U7622" s="147" t="s">
        <v>2824</v>
      </c>
      <c r="V7622" s="147" t="s">
        <v>4512</v>
      </c>
    </row>
    <row r="7623" spans="16:22" x14ac:dyDescent="0.25">
      <c r="P7623" s="147" t="s">
        <v>830</v>
      </c>
      <c r="Q7623" s="147">
        <v>215</v>
      </c>
      <c r="R7623" s="147"/>
      <c r="S7623" s="147" t="s">
        <v>2825</v>
      </c>
      <c r="T7623" s="147">
        <v>598</v>
      </c>
      <c r="U7623" s="147" t="s">
        <v>2826</v>
      </c>
      <c r="V7623" s="147" t="s">
        <v>4512</v>
      </c>
    </row>
    <row r="7624" spans="16:22" x14ac:dyDescent="0.25">
      <c r="P7624" s="147" t="s">
        <v>830</v>
      </c>
      <c r="Q7624" s="147">
        <v>215</v>
      </c>
      <c r="R7624" s="147"/>
      <c r="S7624" s="147" t="s">
        <v>2829</v>
      </c>
      <c r="T7624" s="147">
        <v>8</v>
      </c>
      <c r="U7624" s="147" t="s">
        <v>2830</v>
      </c>
      <c r="V7624" s="147" t="s">
        <v>4512</v>
      </c>
    </row>
    <row r="7625" spans="16:22" x14ac:dyDescent="0.25">
      <c r="P7625" s="147" t="s">
        <v>830</v>
      </c>
      <c r="Q7625" s="147">
        <v>215</v>
      </c>
      <c r="R7625" s="147"/>
      <c r="S7625" s="147" t="s">
        <v>1138</v>
      </c>
      <c r="T7625" s="147">
        <v>69</v>
      </c>
      <c r="U7625" s="147" t="s">
        <v>1139</v>
      </c>
      <c r="V7625" s="147" t="s">
        <v>4512</v>
      </c>
    </row>
    <row r="7626" spans="16:22" x14ac:dyDescent="0.25">
      <c r="P7626" s="147" t="s">
        <v>830</v>
      </c>
      <c r="Q7626" s="147">
        <v>215</v>
      </c>
      <c r="R7626" s="147"/>
      <c r="S7626" s="147" t="s">
        <v>1142</v>
      </c>
      <c r="T7626" s="147">
        <v>120</v>
      </c>
      <c r="U7626" s="147" t="s">
        <v>1143</v>
      </c>
      <c r="V7626" s="147" t="s">
        <v>4512</v>
      </c>
    </row>
    <row r="7627" spans="16:22" x14ac:dyDescent="0.25">
      <c r="P7627" s="147" t="s">
        <v>830</v>
      </c>
      <c r="Q7627" s="147">
        <v>215</v>
      </c>
      <c r="R7627" s="147"/>
      <c r="S7627" s="147" t="s">
        <v>1174</v>
      </c>
      <c r="T7627" s="147">
        <v>322</v>
      </c>
      <c r="U7627" s="147" t="s">
        <v>1175</v>
      </c>
      <c r="V7627" s="147" t="s">
        <v>4512</v>
      </c>
    </row>
    <row r="7628" spans="16:22" x14ac:dyDescent="0.25">
      <c r="P7628" s="147" t="s">
        <v>830</v>
      </c>
      <c r="Q7628" s="147">
        <v>215</v>
      </c>
      <c r="R7628" s="147"/>
      <c r="S7628" s="147" t="s">
        <v>1184</v>
      </c>
      <c r="T7628" s="147">
        <v>49</v>
      </c>
      <c r="U7628" s="147" t="s">
        <v>1185</v>
      </c>
      <c r="V7628" s="147" t="s">
        <v>4512</v>
      </c>
    </row>
    <row r="7629" spans="16:22" x14ac:dyDescent="0.25">
      <c r="P7629" s="147" t="s">
        <v>830</v>
      </c>
      <c r="Q7629" s="147">
        <v>215</v>
      </c>
      <c r="R7629" s="147"/>
      <c r="S7629" s="147" t="s">
        <v>1200</v>
      </c>
      <c r="T7629" s="147">
        <v>5</v>
      </c>
      <c r="U7629" s="147" t="s">
        <v>1201</v>
      </c>
      <c r="V7629" s="147" t="s">
        <v>4512</v>
      </c>
    </row>
    <row r="7630" spans="16:22" x14ac:dyDescent="0.25">
      <c r="P7630" s="147" t="s">
        <v>830</v>
      </c>
      <c r="Q7630" s="147">
        <v>215</v>
      </c>
      <c r="R7630" s="147"/>
      <c r="S7630" s="147" t="s">
        <v>1202</v>
      </c>
      <c r="T7630" s="147">
        <v>202</v>
      </c>
      <c r="U7630" s="147" t="s">
        <v>1203</v>
      </c>
      <c r="V7630" s="147" t="s">
        <v>4512</v>
      </c>
    </row>
    <row r="7631" spans="16:22" x14ac:dyDescent="0.25">
      <c r="P7631" s="147" t="s">
        <v>830</v>
      </c>
      <c r="Q7631" s="147">
        <v>215</v>
      </c>
      <c r="R7631" s="147"/>
      <c r="S7631" s="147" t="s">
        <v>1228</v>
      </c>
      <c r="T7631" s="147">
        <v>228</v>
      </c>
      <c r="U7631" s="147" t="s">
        <v>1229</v>
      </c>
      <c r="V7631" s="147" t="s">
        <v>4512</v>
      </c>
    </row>
    <row r="7632" spans="16:22" x14ac:dyDescent="0.25">
      <c r="P7632" s="147" t="s">
        <v>830</v>
      </c>
      <c r="Q7632" s="147">
        <v>215</v>
      </c>
      <c r="R7632" s="147"/>
      <c r="S7632" s="147" t="s">
        <v>1232</v>
      </c>
      <c r="T7632" s="147">
        <v>590</v>
      </c>
      <c r="U7632" s="147" t="s">
        <v>1233</v>
      </c>
      <c r="V7632" s="147" t="s">
        <v>4512</v>
      </c>
    </row>
    <row r="7633" spans="16:22" x14ac:dyDescent="0.25">
      <c r="P7633" s="147" t="s">
        <v>830</v>
      </c>
      <c r="Q7633" s="147">
        <v>215</v>
      </c>
      <c r="R7633" s="147"/>
      <c r="S7633" s="147" t="s">
        <v>3088</v>
      </c>
      <c r="T7633" s="147">
        <v>120</v>
      </c>
      <c r="U7633" s="147" t="s">
        <v>3089</v>
      </c>
      <c r="V7633" s="147" t="s">
        <v>4512</v>
      </c>
    </row>
    <row r="7634" spans="16:22" x14ac:dyDescent="0.25">
      <c r="P7634" s="147" t="s">
        <v>830</v>
      </c>
      <c r="Q7634" s="147">
        <v>215</v>
      </c>
      <c r="R7634" s="147"/>
      <c r="S7634" s="147" t="s">
        <v>3090</v>
      </c>
      <c r="T7634" s="147">
        <v>196</v>
      </c>
      <c r="U7634" s="147" t="s">
        <v>3091</v>
      </c>
      <c r="V7634" s="147" t="s">
        <v>4512</v>
      </c>
    </row>
    <row r="7635" spans="16:22" x14ac:dyDescent="0.25">
      <c r="P7635" s="147" t="s">
        <v>830</v>
      </c>
      <c r="Q7635" s="147">
        <v>215</v>
      </c>
      <c r="R7635" s="147"/>
      <c r="S7635" s="147" t="s">
        <v>3098</v>
      </c>
      <c r="T7635" s="147">
        <v>510</v>
      </c>
      <c r="U7635" s="147" t="s">
        <v>3099</v>
      </c>
      <c r="V7635" s="147" t="s">
        <v>4512</v>
      </c>
    </row>
    <row r="7636" spans="16:22" x14ac:dyDescent="0.25">
      <c r="P7636" s="147" t="s">
        <v>830</v>
      </c>
      <c r="Q7636" s="147">
        <v>215</v>
      </c>
      <c r="R7636" s="147"/>
      <c r="S7636" s="147" t="s">
        <v>3100</v>
      </c>
      <c r="T7636" s="147">
        <v>175</v>
      </c>
      <c r="U7636" s="147" t="s">
        <v>3101</v>
      </c>
      <c r="V7636" s="147" t="s">
        <v>4512</v>
      </c>
    </row>
    <row r="7637" spans="16:22" x14ac:dyDescent="0.25">
      <c r="P7637" s="147" t="s">
        <v>830</v>
      </c>
      <c r="Q7637" s="147">
        <v>215</v>
      </c>
      <c r="R7637" s="147"/>
      <c r="S7637" s="147" t="s">
        <v>3104</v>
      </c>
      <c r="T7637" s="147">
        <v>140</v>
      </c>
      <c r="U7637" s="147" t="s">
        <v>3105</v>
      </c>
      <c r="V7637" s="147" t="s">
        <v>4512</v>
      </c>
    </row>
    <row r="7638" spans="16:22" x14ac:dyDescent="0.25">
      <c r="P7638" s="147" t="s">
        <v>830</v>
      </c>
      <c r="Q7638" s="147">
        <v>215</v>
      </c>
      <c r="R7638" s="147"/>
      <c r="S7638" s="147" t="s">
        <v>3106</v>
      </c>
      <c r="T7638" s="147">
        <v>762</v>
      </c>
      <c r="U7638" s="147" t="s">
        <v>3107</v>
      </c>
      <c r="V7638" s="147" t="s">
        <v>4512</v>
      </c>
    </row>
    <row r="7639" spans="16:22" x14ac:dyDescent="0.25">
      <c r="P7639" s="147" t="s">
        <v>830</v>
      </c>
      <c r="Q7639" s="147">
        <v>215</v>
      </c>
      <c r="R7639" s="147"/>
      <c r="S7639" s="147" t="s">
        <v>3108</v>
      </c>
      <c r="T7639" s="147">
        <v>394</v>
      </c>
      <c r="U7639" s="147" t="s">
        <v>3109</v>
      </c>
      <c r="V7639" s="147" t="s">
        <v>4512</v>
      </c>
    </row>
    <row r="7640" spans="16:22" x14ac:dyDescent="0.25">
      <c r="P7640" s="147" t="s">
        <v>830</v>
      </c>
      <c r="Q7640" s="147">
        <v>215</v>
      </c>
      <c r="R7640" s="147"/>
      <c r="S7640" s="147" t="s">
        <v>3110</v>
      </c>
      <c r="T7640" s="147">
        <v>100</v>
      </c>
      <c r="U7640" s="147" t="s">
        <v>3111</v>
      </c>
      <c r="V7640" s="147" t="s">
        <v>4512</v>
      </c>
    </row>
    <row r="7641" spans="16:22" x14ac:dyDescent="0.25">
      <c r="P7641" s="147" t="s">
        <v>830</v>
      </c>
      <c r="Q7641" s="147">
        <v>215</v>
      </c>
      <c r="R7641" s="147"/>
      <c r="S7641" s="147" t="s">
        <v>3112</v>
      </c>
      <c r="T7641" s="147">
        <v>108</v>
      </c>
      <c r="U7641" s="147" t="s">
        <v>3113</v>
      </c>
      <c r="V7641" s="147" t="s">
        <v>4512</v>
      </c>
    </row>
    <row r="7642" spans="16:22" x14ac:dyDescent="0.25">
      <c r="P7642" s="147" t="s">
        <v>830</v>
      </c>
      <c r="Q7642" s="147">
        <v>215</v>
      </c>
      <c r="R7642" s="147"/>
      <c r="S7642" s="147" t="s">
        <v>3114</v>
      </c>
      <c r="T7642" s="147">
        <v>290</v>
      </c>
      <c r="U7642" s="147" t="s">
        <v>3115</v>
      </c>
      <c r="V7642" s="147" t="s">
        <v>4512</v>
      </c>
    </row>
    <row r="7643" spans="16:22" x14ac:dyDescent="0.25">
      <c r="P7643" s="147" t="s">
        <v>830</v>
      </c>
      <c r="Q7643" s="147">
        <v>215</v>
      </c>
      <c r="R7643" s="147"/>
      <c r="S7643" s="147" t="s">
        <v>3116</v>
      </c>
      <c r="T7643" s="147">
        <v>220</v>
      </c>
      <c r="U7643" s="147" t="s">
        <v>3117</v>
      </c>
      <c r="V7643" s="147" t="s">
        <v>4512</v>
      </c>
    </row>
    <row r="7644" spans="16:22" x14ac:dyDescent="0.25">
      <c r="P7644" s="147" t="s">
        <v>830</v>
      </c>
      <c r="Q7644" s="147">
        <v>215</v>
      </c>
      <c r="R7644" s="147"/>
      <c r="S7644" s="147" t="s">
        <v>3118</v>
      </c>
      <c r="T7644" s="147">
        <v>100</v>
      </c>
      <c r="U7644" s="147" t="s">
        <v>3119</v>
      </c>
      <c r="V7644" s="147" t="s">
        <v>4512</v>
      </c>
    </row>
    <row r="7645" spans="16:22" x14ac:dyDescent="0.25">
      <c r="P7645" s="147" t="s">
        <v>830</v>
      </c>
      <c r="Q7645" s="147">
        <v>215</v>
      </c>
      <c r="R7645" s="147"/>
      <c r="S7645" s="147" t="s">
        <v>3120</v>
      </c>
      <c r="T7645" s="147">
        <v>88</v>
      </c>
      <c r="U7645" s="147" t="s">
        <v>3121</v>
      </c>
      <c r="V7645" s="147" t="s">
        <v>4512</v>
      </c>
    </row>
    <row r="7646" spans="16:22" x14ac:dyDescent="0.25">
      <c r="P7646" s="147" t="s">
        <v>830</v>
      </c>
      <c r="Q7646" s="147">
        <v>215</v>
      </c>
      <c r="R7646" s="147"/>
      <c r="S7646" s="147" t="s">
        <v>3122</v>
      </c>
      <c r="T7646" s="147">
        <v>264</v>
      </c>
      <c r="U7646" s="147" t="s">
        <v>3123</v>
      </c>
      <c r="V7646" s="147" t="s">
        <v>4512</v>
      </c>
    </row>
    <row r="7647" spans="16:22" x14ac:dyDescent="0.25">
      <c r="P7647" s="147" t="s">
        <v>830</v>
      </c>
      <c r="Q7647" s="147">
        <v>215</v>
      </c>
      <c r="R7647" s="147"/>
      <c r="S7647" s="147" t="s">
        <v>3124</v>
      </c>
      <c r="T7647" s="147">
        <v>264</v>
      </c>
      <c r="U7647" s="147" t="s">
        <v>3125</v>
      </c>
      <c r="V7647" s="147" t="s">
        <v>4512</v>
      </c>
    </row>
    <row r="7648" spans="16:22" x14ac:dyDescent="0.25">
      <c r="P7648" s="147" t="s">
        <v>830</v>
      </c>
      <c r="Q7648" s="147">
        <v>215</v>
      </c>
      <c r="R7648" s="147"/>
      <c r="S7648" s="147" t="s">
        <v>3126</v>
      </c>
      <c r="T7648" s="147">
        <v>88</v>
      </c>
      <c r="U7648" s="147" t="s">
        <v>3127</v>
      </c>
      <c r="V7648" s="147" t="s">
        <v>4512</v>
      </c>
    </row>
    <row r="7649" spans="16:22" x14ac:dyDescent="0.25">
      <c r="P7649" s="147" t="s">
        <v>830</v>
      </c>
      <c r="Q7649" s="147">
        <v>215</v>
      </c>
      <c r="R7649" s="147"/>
      <c r="S7649" s="147" t="s">
        <v>3128</v>
      </c>
      <c r="T7649" s="147">
        <v>264</v>
      </c>
      <c r="U7649" s="147" t="s">
        <v>3129</v>
      </c>
      <c r="V7649" s="147" t="s">
        <v>4512</v>
      </c>
    </row>
    <row r="7650" spans="16:22" x14ac:dyDescent="0.25">
      <c r="P7650" s="147" t="s">
        <v>830</v>
      </c>
      <c r="Q7650" s="147">
        <v>215</v>
      </c>
      <c r="R7650" s="147"/>
      <c r="S7650" s="147" t="s">
        <v>3130</v>
      </c>
      <c r="T7650" s="147">
        <v>264</v>
      </c>
      <c r="U7650" s="147" t="s">
        <v>3131</v>
      </c>
      <c r="V7650" s="147" t="s">
        <v>4512</v>
      </c>
    </row>
    <row r="7651" spans="16:22" x14ac:dyDescent="0.25">
      <c r="P7651" s="147" t="s">
        <v>830</v>
      </c>
      <c r="Q7651" s="147">
        <v>215</v>
      </c>
      <c r="R7651" s="147"/>
      <c r="S7651" s="147" t="s">
        <v>3665</v>
      </c>
      <c r="T7651" s="147">
        <v>200</v>
      </c>
      <c r="U7651" s="147" t="s">
        <v>3666</v>
      </c>
      <c r="V7651" s="147" t="s">
        <v>4512</v>
      </c>
    </row>
    <row r="7652" spans="16:22" x14ac:dyDescent="0.25">
      <c r="P7652" s="147" t="s">
        <v>830</v>
      </c>
      <c r="Q7652" s="147">
        <v>215</v>
      </c>
      <c r="R7652" s="147"/>
      <c r="S7652" s="147" t="s">
        <v>1290</v>
      </c>
      <c r="T7652" s="147">
        <v>276</v>
      </c>
      <c r="U7652" s="147" t="s">
        <v>1291</v>
      </c>
      <c r="V7652" s="147" t="s">
        <v>4512</v>
      </c>
    </row>
    <row r="7653" spans="16:22" x14ac:dyDescent="0.25">
      <c r="P7653" s="147" t="s">
        <v>830</v>
      </c>
      <c r="Q7653" s="147">
        <v>215</v>
      </c>
      <c r="R7653" s="147"/>
      <c r="S7653" s="147" t="s">
        <v>1294</v>
      </c>
      <c r="T7653" s="147">
        <v>204</v>
      </c>
      <c r="U7653" s="147" t="s">
        <v>1295</v>
      </c>
      <c r="V7653" s="147" t="s">
        <v>4512</v>
      </c>
    </row>
    <row r="7654" spans="16:22" x14ac:dyDescent="0.25">
      <c r="P7654" s="147" t="s">
        <v>830</v>
      </c>
      <c r="Q7654" s="147">
        <v>215</v>
      </c>
      <c r="R7654" s="147"/>
      <c r="S7654" s="147" t="s">
        <v>1314</v>
      </c>
      <c r="T7654" s="147">
        <v>219</v>
      </c>
      <c r="U7654" s="147" t="s">
        <v>1315</v>
      </c>
      <c r="V7654" s="147" t="s">
        <v>4512</v>
      </c>
    </row>
    <row r="7655" spans="16:22" x14ac:dyDescent="0.25">
      <c r="P7655" s="147" t="s">
        <v>830</v>
      </c>
      <c r="Q7655" s="147">
        <v>215</v>
      </c>
      <c r="R7655" s="147"/>
      <c r="S7655" s="147" t="s">
        <v>1324</v>
      </c>
      <c r="T7655" s="147">
        <v>168</v>
      </c>
      <c r="U7655" s="147" t="s">
        <v>1325</v>
      </c>
      <c r="V7655" s="147" t="s">
        <v>4512</v>
      </c>
    </row>
    <row r="7656" spans="16:22" x14ac:dyDescent="0.25">
      <c r="P7656" s="147" t="s">
        <v>830</v>
      </c>
      <c r="Q7656" s="147">
        <v>215</v>
      </c>
      <c r="R7656" s="147"/>
      <c r="S7656" s="147" t="s">
        <v>1330</v>
      </c>
      <c r="T7656" s="147">
        <v>155</v>
      </c>
      <c r="U7656" s="147" t="s">
        <v>1331</v>
      </c>
      <c r="V7656" s="147" t="s">
        <v>4512</v>
      </c>
    </row>
    <row r="7657" spans="16:22" x14ac:dyDescent="0.25">
      <c r="P7657" s="147" t="s">
        <v>830</v>
      </c>
      <c r="Q7657" s="147">
        <v>215</v>
      </c>
      <c r="R7657" s="147"/>
      <c r="S7657" s="147" t="s">
        <v>1332</v>
      </c>
      <c r="T7657" s="147">
        <v>197</v>
      </c>
      <c r="U7657" s="147" t="s">
        <v>1333</v>
      </c>
      <c r="V7657" s="147" t="s">
        <v>4512</v>
      </c>
    </row>
    <row r="7658" spans="16:22" x14ac:dyDescent="0.25">
      <c r="P7658" s="147" t="s">
        <v>830</v>
      </c>
      <c r="Q7658" s="147">
        <v>215</v>
      </c>
      <c r="R7658" s="147"/>
      <c r="S7658" s="147" t="s">
        <v>1334</v>
      </c>
      <c r="T7658" s="147">
        <v>250</v>
      </c>
      <c r="U7658" s="147" t="s">
        <v>1335</v>
      </c>
      <c r="V7658" s="147" t="s">
        <v>4512</v>
      </c>
    </row>
    <row r="7659" spans="16:22" x14ac:dyDescent="0.25">
      <c r="P7659" s="147" t="s">
        <v>830</v>
      </c>
      <c r="Q7659" s="147">
        <v>215</v>
      </c>
      <c r="R7659" s="147"/>
      <c r="S7659" s="147" t="s">
        <v>1336</v>
      </c>
      <c r="T7659" s="147">
        <v>240</v>
      </c>
      <c r="U7659" s="147" t="s">
        <v>1337</v>
      </c>
      <c r="V7659" s="147" t="s">
        <v>4512</v>
      </c>
    </row>
    <row r="7660" spans="16:22" x14ac:dyDescent="0.25">
      <c r="P7660" s="147" t="s">
        <v>830</v>
      </c>
      <c r="Q7660" s="147">
        <v>215</v>
      </c>
      <c r="R7660" s="147"/>
      <c r="S7660" s="147" t="s">
        <v>1338</v>
      </c>
      <c r="T7660" s="147">
        <v>14</v>
      </c>
      <c r="U7660" s="147" t="s">
        <v>1339</v>
      </c>
      <c r="V7660" s="147" t="s">
        <v>4512</v>
      </c>
    </row>
    <row r="7661" spans="16:22" x14ac:dyDescent="0.25">
      <c r="P7661" s="147" t="s">
        <v>830</v>
      </c>
      <c r="Q7661" s="147">
        <v>215</v>
      </c>
      <c r="R7661" s="147"/>
      <c r="S7661" s="147" t="s">
        <v>1342</v>
      </c>
      <c r="T7661" s="147">
        <v>234</v>
      </c>
      <c r="U7661" s="147" t="s">
        <v>1343</v>
      </c>
      <c r="V7661" s="147" t="s">
        <v>4512</v>
      </c>
    </row>
    <row r="7662" spans="16:22" x14ac:dyDescent="0.25">
      <c r="P7662" s="147" t="s">
        <v>830</v>
      </c>
      <c r="Q7662" s="147">
        <v>215</v>
      </c>
      <c r="R7662" s="147"/>
      <c r="S7662" s="147" t="s">
        <v>1344</v>
      </c>
      <c r="T7662" s="147">
        <v>400</v>
      </c>
      <c r="U7662" s="147" t="s">
        <v>1345</v>
      </c>
      <c r="V7662" s="147" t="s">
        <v>4512</v>
      </c>
    </row>
    <row r="7663" spans="16:22" x14ac:dyDescent="0.25">
      <c r="P7663" s="147" t="s">
        <v>830</v>
      </c>
      <c r="Q7663" s="147">
        <v>215</v>
      </c>
      <c r="R7663" s="147"/>
      <c r="S7663" s="147" t="s">
        <v>1346</v>
      </c>
      <c r="T7663" s="147">
        <v>281</v>
      </c>
      <c r="U7663" s="147" t="s">
        <v>1347</v>
      </c>
      <c r="V7663" s="147" t="s">
        <v>4512</v>
      </c>
    </row>
    <row r="7664" spans="16:22" x14ac:dyDescent="0.25">
      <c r="P7664" s="147" t="s">
        <v>830</v>
      </c>
      <c r="Q7664" s="147">
        <v>215</v>
      </c>
      <c r="R7664" s="147"/>
      <c r="S7664" s="147" t="s">
        <v>1348</v>
      </c>
      <c r="T7664" s="147">
        <v>19</v>
      </c>
      <c r="U7664" s="147" t="s">
        <v>1349</v>
      </c>
      <c r="V7664" s="147" t="s">
        <v>4512</v>
      </c>
    </row>
    <row r="7665" spans="16:22" x14ac:dyDescent="0.25">
      <c r="P7665" s="147" t="s">
        <v>830</v>
      </c>
      <c r="Q7665" s="147">
        <v>215</v>
      </c>
      <c r="R7665" s="147"/>
      <c r="S7665" s="147" t="s">
        <v>1350</v>
      </c>
      <c r="T7665" s="147">
        <v>39</v>
      </c>
      <c r="U7665" s="147" t="s">
        <v>1351</v>
      </c>
      <c r="V7665" s="147" t="s">
        <v>4512</v>
      </c>
    </row>
    <row r="7666" spans="16:22" x14ac:dyDescent="0.25">
      <c r="P7666" s="147" t="s">
        <v>830</v>
      </c>
      <c r="Q7666" s="147">
        <v>215</v>
      </c>
      <c r="R7666" s="147"/>
      <c r="S7666" s="147" t="s">
        <v>1352</v>
      </c>
      <c r="T7666" s="147">
        <v>149</v>
      </c>
      <c r="U7666" s="147" t="s">
        <v>1353</v>
      </c>
      <c r="V7666" s="147" t="s">
        <v>4512</v>
      </c>
    </row>
    <row r="7667" spans="16:22" x14ac:dyDescent="0.25">
      <c r="P7667" s="147" t="s">
        <v>830</v>
      </c>
      <c r="Q7667" s="147">
        <v>215</v>
      </c>
      <c r="R7667" s="147"/>
      <c r="S7667" s="147" t="s">
        <v>3340</v>
      </c>
      <c r="T7667" s="147">
        <v>154</v>
      </c>
      <c r="U7667" s="147" t="s">
        <v>3341</v>
      </c>
      <c r="V7667" s="147" t="s">
        <v>4512</v>
      </c>
    </row>
    <row r="7668" spans="16:22" x14ac:dyDescent="0.25">
      <c r="P7668" s="147" t="s">
        <v>830</v>
      </c>
      <c r="Q7668" s="147">
        <v>215</v>
      </c>
      <c r="R7668" s="147"/>
      <c r="S7668" s="147" t="s">
        <v>1358</v>
      </c>
      <c r="T7668" s="147">
        <v>84</v>
      </c>
      <c r="U7668" s="147" t="s">
        <v>1359</v>
      </c>
      <c r="V7668" s="147" t="s">
        <v>4512</v>
      </c>
    </row>
    <row r="7669" spans="16:22" x14ac:dyDescent="0.25">
      <c r="P7669" s="147" t="s">
        <v>830</v>
      </c>
      <c r="Q7669" s="147">
        <v>215</v>
      </c>
      <c r="R7669" s="147"/>
      <c r="S7669" s="147" t="s">
        <v>3902</v>
      </c>
      <c r="T7669" s="147">
        <v>794</v>
      </c>
      <c r="U7669" s="147" t="s">
        <v>3903</v>
      </c>
      <c r="V7669" s="147" t="s">
        <v>4512</v>
      </c>
    </row>
    <row r="7670" spans="16:22" x14ac:dyDescent="0.25">
      <c r="P7670" s="147" t="s">
        <v>830</v>
      </c>
      <c r="Q7670" s="147">
        <v>215</v>
      </c>
      <c r="R7670" s="147"/>
      <c r="S7670" s="147" t="s">
        <v>3906</v>
      </c>
      <c r="T7670" s="147">
        <v>87</v>
      </c>
      <c r="U7670" s="147" t="s">
        <v>3907</v>
      </c>
      <c r="V7670" s="147" t="s">
        <v>4512</v>
      </c>
    </row>
    <row r="7671" spans="16:22" x14ac:dyDescent="0.25">
      <c r="P7671" s="147" t="s">
        <v>830</v>
      </c>
      <c r="Q7671" s="147">
        <v>215</v>
      </c>
      <c r="R7671" s="147"/>
      <c r="S7671" s="147" t="s">
        <v>3344</v>
      </c>
      <c r="T7671" s="147">
        <v>35</v>
      </c>
      <c r="U7671" s="147" t="s">
        <v>3345</v>
      </c>
      <c r="V7671" s="147" t="s">
        <v>4512</v>
      </c>
    </row>
    <row r="7672" spans="16:22" x14ac:dyDescent="0.25">
      <c r="P7672" s="147" t="s">
        <v>830</v>
      </c>
      <c r="Q7672" s="147">
        <v>215</v>
      </c>
      <c r="R7672" s="147"/>
      <c r="S7672" s="147" t="s">
        <v>2598</v>
      </c>
      <c r="T7672" s="147">
        <v>25</v>
      </c>
      <c r="U7672" s="147" t="s">
        <v>2599</v>
      </c>
      <c r="V7672" s="147" t="s">
        <v>4512</v>
      </c>
    </row>
    <row r="7673" spans="16:22" x14ac:dyDescent="0.25">
      <c r="P7673" s="147" t="s">
        <v>830</v>
      </c>
      <c r="Q7673" s="147">
        <v>215</v>
      </c>
      <c r="R7673" s="147"/>
      <c r="S7673" s="147" t="s">
        <v>2602</v>
      </c>
      <c r="T7673" s="147">
        <v>66</v>
      </c>
      <c r="U7673" s="147" t="s">
        <v>2603</v>
      </c>
      <c r="V7673" s="147" t="s">
        <v>4512</v>
      </c>
    </row>
    <row r="7674" spans="16:22" x14ac:dyDescent="0.25">
      <c r="P7674" s="147" t="s">
        <v>830</v>
      </c>
      <c r="Q7674" s="147">
        <v>215</v>
      </c>
      <c r="R7674" s="147"/>
      <c r="S7674" s="147" t="s">
        <v>1374</v>
      </c>
      <c r="T7674" s="147">
        <v>40</v>
      </c>
      <c r="U7674" s="147" t="s">
        <v>1375</v>
      </c>
      <c r="V7674" s="147" t="s">
        <v>4512</v>
      </c>
    </row>
    <row r="7675" spans="16:22" x14ac:dyDescent="0.25">
      <c r="P7675" s="147" t="s">
        <v>830</v>
      </c>
      <c r="Q7675" s="147">
        <v>215</v>
      </c>
      <c r="R7675" s="147"/>
      <c r="S7675" s="147" t="s">
        <v>1382</v>
      </c>
      <c r="T7675" s="147">
        <v>26</v>
      </c>
      <c r="U7675" s="147" t="s">
        <v>1383</v>
      </c>
      <c r="V7675" s="147" t="s">
        <v>4512</v>
      </c>
    </row>
    <row r="7676" spans="16:22" x14ac:dyDescent="0.25">
      <c r="P7676" s="147" t="s">
        <v>830</v>
      </c>
      <c r="Q7676" s="147">
        <v>215</v>
      </c>
      <c r="R7676" s="147"/>
      <c r="S7676" s="147" t="s">
        <v>1386</v>
      </c>
      <c r="T7676" s="147">
        <v>353</v>
      </c>
      <c r="U7676" s="147" t="s">
        <v>1387</v>
      </c>
      <c r="V7676" s="147" t="s">
        <v>4512</v>
      </c>
    </row>
    <row r="7677" spans="16:22" x14ac:dyDescent="0.25">
      <c r="P7677" s="147" t="s">
        <v>830</v>
      </c>
      <c r="Q7677" s="147">
        <v>215</v>
      </c>
      <c r="R7677" s="147"/>
      <c r="S7677" s="147" t="s">
        <v>1390</v>
      </c>
      <c r="T7677" s="147">
        <v>20</v>
      </c>
      <c r="U7677" s="147" t="s">
        <v>1391</v>
      </c>
      <c r="V7677" s="147" t="s">
        <v>4512</v>
      </c>
    </row>
    <row r="7678" spans="16:22" x14ac:dyDescent="0.25">
      <c r="P7678" s="147" t="s">
        <v>830</v>
      </c>
      <c r="Q7678" s="147">
        <v>215</v>
      </c>
      <c r="R7678" s="147"/>
      <c r="S7678" s="147" t="s">
        <v>1392</v>
      </c>
      <c r="T7678" s="147">
        <v>52</v>
      </c>
      <c r="U7678" s="147" t="s">
        <v>1393</v>
      </c>
      <c r="V7678" s="147" t="s">
        <v>4512</v>
      </c>
    </row>
    <row r="7679" spans="16:22" x14ac:dyDescent="0.25">
      <c r="P7679" s="147" t="s">
        <v>830</v>
      </c>
      <c r="Q7679" s="147">
        <v>215</v>
      </c>
      <c r="R7679" s="147"/>
      <c r="S7679" s="147" t="s">
        <v>1396</v>
      </c>
      <c r="T7679" s="147">
        <v>144</v>
      </c>
      <c r="U7679" s="147" t="s">
        <v>1397</v>
      </c>
      <c r="V7679" s="147" t="s">
        <v>4512</v>
      </c>
    </row>
    <row r="7680" spans="16:22" x14ac:dyDescent="0.25">
      <c r="P7680" s="147" t="s">
        <v>830</v>
      </c>
      <c r="Q7680" s="147">
        <v>215</v>
      </c>
      <c r="R7680" s="147"/>
      <c r="S7680" s="147" t="s">
        <v>1398</v>
      </c>
      <c r="T7680" s="147">
        <v>124</v>
      </c>
      <c r="U7680" s="147" t="s">
        <v>1399</v>
      </c>
      <c r="V7680" s="147" t="s">
        <v>4512</v>
      </c>
    </row>
    <row r="7681" spans="16:22" x14ac:dyDescent="0.25">
      <c r="P7681" s="147" t="s">
        <v>830</v>
      </c>
      <c r="Q7681" s="147">
        <v>215</v>
      </c>
      <c r="R7681" s="147"/>
      <c r="S7681" s="147" t="s">
        <v>1408</v>
      </c>
      <c r="T7681" s="147">
        <v>140</v>
      </c>
      <c r="U7681" s="147" t="s">
        <v>1409</v>
      </c>
      <c r="V7681" s="147" t="s">
        <v>4512</v>
      </c>
    </row>
    <row r="7682" spans="16:22" x14ac:dyDescent="0.25">
      <c r="P7682" s="147" t="s">
        <v>830</v>
      </c>
      <c r="Q7682" s="147">
        <v>215</v>
      </c>
      <c r="R7682" s="147"/>
      <c r="S7682" s="147" t="s">
        <v>1414</v>
      </c>
      <c r="T7682" s="147">
        <v>50</v>
      </c>
      <c r="U7682" s="147" t="s">
        <v>1415</v>
      </c>
      <c r="V7682" s="147" t="s">
        <v>4512</v>
      </c>
    </row>
    <row r="7683" spans="16:22" x14ac:dyDescent="0.25">
      <c r="P7683" s="147" t="s">
        <v>830</v>
      </c>
      <c r="Q7683" s="147">
        <v>215</v>
      </c>
      <c r="R7683" s="147"/>
      <c r="S7683" s="147" t="s">
        <v>1416</v>
      </c>
      <c r="T7683" s="147">
        <v>116</v>
      </c>
      <c r="U7683" s="147" t="s">
        <v>1417</v>
      </c>
      <c r="V7683" s="147" t="s">
        <v>4512</v>
      </c>
    </row>
    <row r="7684" spans="16:22" x14ac:dyDescent="0.25">
      <c r="P7684" s="147" t="s">
        <v>830</v>
      </c>
      <c r="Q7684" s="147">
        <v>215</v>
      </c>
      <c r="R7684" s="147"/>
      <c r="S7684" s="147" t="s">
        <v>1418</v>
      </c>
      <c r="T7684" s="147">
        <v>85</v>
      </c>
      <c r="U7684" s="147" t="s">
        <v>1419</v>
      </c>
      <c r="V7684" s="147" t="s">
        <v>4512</v>
      </c>
    </row>
    <row r="7685" spans="16:22" x14ac:dyDescent="0.25">
      <c r="P7685" s="147" t="s">
        <v>830</v>
      </c>
      <c r="Q7685" s="147">
        <v>215</v>
      </c>
      <c r="R7685" s="147"/>
      <c r="S7685" s="147" t="s">
        <v>1420</v>
      </c>
      <c r="T7685" s="147">
        <v>100</v>
      </c>
      <c r="U7685" s="147" t="s">
        <v>1421</v>
      </c>
      <c r="V7685" s="147" t="s">
        <v>4512</v>
      </c>
    </row>
    <row r="7686" spans="16:22" x14ac:dyDescent="0.25">
      <c r="P7686" s="147" t="s">
        <v>830</v>
      </c>
      <c r="Q7686" s="147">
        <v>215</v>
      </c>
      <c r="R7686" s="147"/>
      <c r="S7686" s="147" t="s">
        <v>1426</v>
      </c>
      <c r="T7686" s="147">
        <v>36</v>
      </c>
      <c r="U7686" s="147" t="s">
        <v>1427</v>
      </c>
      <c r="V7686" s="147" t="s">
        <v>4512</v>
      </c>
    </row>
    <row r="7687" spans="16:22" x14ac:dyDescent="0.25">
      <c r="P7687" s="147" t="s">
        <v>830</v>
      </c>
      <c r="Q7687" s="147">
        <v>215</v>
      </c>
      <c r="R7687" s="147"/>
      <c r="S7687" s="147" t="s">
        <v>1428</v>
      </c>
      <c r="T7687" s="147">
        <v>41</v>
      </c>
      <c r="U7687" s="147" t="s">
        <v>1429</v>
      </c>
      <c r="V7687" s="147" t="s">
        <v>4512</v>
      </c>
    </row>
    <row r="7688" spans="16:22" x14ac:dyDescent="0.25">
      <c r="P7688" s="147" t="s">
        <v>830</v>
      </c>
      <c r="Q7688" s="147">
        <v>215</v>
      </c>
      <c r="R7688" s="147"/>
      <c r="S7688" s="147" t="s">
        <v>1434</v>
      </c>
      <c r="T7688" s="147">
        <v>50</v>
      </c>
      <c r="U7688" s="147" t="s">
        <v>1435</v>
      </c>
      <c r="V7688" s="147" t="s">
        <v>4512</v>
      </c>
    </row>
    <row r="7689" spans="16:22" x14ac:dyDescent="0.25">
      <c r="P7689" s="147" t="s">
        <v>830</v>
      </c>
      <c r="Q7689" s="147">
        <v>215</v>
      </c>
      <c r="R7689" s="147"/>
      <c r="S7689" s="147" t="s">
        <v>2837</v>
      </c>
      <c r="T7689" s="147">
        <v>104</v>
      </c>
      <c r="U7689" s="147" t="s">
        <v>2838</v>
      </c>
      <c r="V7689" s="147" t="s">
        <v>4512</v>
      </c>
    </row>
    <row r="7690" spans="16:22" x14ac:dyDescent="0.25">
      <c r="P7690" s="147" t="s">
        <v>830</v>
      </c>
      <c r="Q7690" s="147">
        <v>215</v>
      </c>
      <c r="R7690" s="147"/>
      <c r="S7690" s="147" t="s">
        <v>2841</v>
      </c>
      <c r="T7690" s="147">
        <v>11</v>
      </c>
      <c r="U7690" s="147" t="s">
        <v>2842</v>
      </c>
      <c r="V7690" s="147" t="s">
        <v>4512</v>
      </c>
    </row>
    <row r="7691" spans="16:22" x14ac:dyDescent="0.25">
      <c r="P7691" s="147" t="s">
        <v>830</v>
      </c>
      <c r="Q7691" s="147">
        <v>215</v>
      </c>
      <c r="R7691" s="147"/>
      <c r="S7691" s="147" t="s">
        <v>3140</v>
      </c>
      <c r="T7691" s="147">
        <v>2</v>
      </c>
      <c r="U7691" s="147" t="s">
        <v>3141</v>
      </c>
      <c r="V7691" s="147" t="s">
        <v>4512</v>
      </c>
    </row>
    <row r="7692" spans="16:22" x14ac:dyDescent="0.25">
      <c r="P7692" s="147" t="s">
        <v>830</v>
      </c>
      <c r="Q7692" s="147">
        <v>215</v>
      </c>
      <c r="R7692" s="147"/>
      <c r="S7692" s="147" t="s">
        <v>1458</v>
      </c>
      <c r="T7692" s="147">
        <v>1007</v>
      </c>
      <c r="U7692" s="147" t="s">
        <v>1459</v>
      </c>
      <c r="V7692" s="147" t="s">
        <v>4512</v>
      </c>
    </row>
    <row r="7693" spans="16:22" x14ac:dyDescent="0.25">
      <c r="P7693" s="147" t="s">
        <v>830</v>
      </c>
      <c r="Q7693" s="147">
        <v>215</v>
      </c>
      <c r="R7693" s="147"/>
      <c r="S7693" s="147" t="s">
        <v>3142</v>
      </c>
      <c r="T7693" s="147">
        <v>542</v>
      </c>
      <c r="U7693" s="147" t="s">
        <v>3143</v>
      </c>
      <c r="V7693" s="147" t="s">
        <v>4512</v>
      </c>
    </row>
    <row r="7694" spans="16:22" x14ac:dyDescent="0.25">
      <c r="P7694" s="147" t="s">
        <v>830</v>
      </c>
      <c r="Q7694" s="147">
        <v>215</v>
      </c>
      <c r="R7694" s="147"/>
      <c r="S7694" s="147" t="s">
        <v>3144</v>
      </c>
      <c r="T7694" s="147">
        <v>554</v>
      </c>
      <c r="U7694" s="147" t="s">
        <v>3145</v>
      </c>
      <c r="V7694" s="147" t="s">
        <v>4512</v>
      </c>
    </row>
    <row r="7695" spans="16:22" x14ac:dyDescent="0.25">
      <c r="P7695" s="147" t="s">
        <v>830</v>
      </c>
      <c r="Q7695" s="147">
        <v>215</v>
      </c>
      <c r="R7695" s="147"/>
      <c r="S7695" s="147" t="s">
        <v>3146</v>
      </c>
      <c r="T7695" s="147">
        <v>565</v>
      </c>
      <c r="U7695" s="147" t="s">
        <v>3147</v>
      </c>
      <c r="V7695" s="147" t="s">
        <v>4512</v>
      </c>
    </row>
    <row r="7696" spans="16:22" x14ac:dyDescent="0.25">
      <c r="P7696" s="147" t="s">
        <v>830</v>
      </c>
      <c r="Q7696" s="147">
        <v>215</v>
      </c>
      <c r="R7696" s="147"/>
      <c r="S7696" s="147" t="s">
        <v>1464</v>
      </c>
      <c r="T7696" s="147">
        <v>184</v>
      </c>
      <c r="U7696" s="147" t="s">
        <v>1465</v>
      </c>
      <c r="V7696" s="147" t="s">
        <v>4512</v>
      </c>
    </row>
    <row r="7697" spans="16:22" x14ac:dyDescent="0.25">
      <c r="P7697" s="147" t="s">
        <v>830</v>
      </c>
      <c r="Q7697" s="147">
        <v>215</v>
      </c>
      <c r="R7697" s="147"/>
      <c r="S7697" s="147" t="s">
        <v>1472</v>
      </c>
      <c r="T7697" s="147">
        <v>113</v>
      </c>
      <c r="U7697" s="147" t="s">
        <v>1473</v>
      </c>
      <c r="V7697" s="147" t="s">
        <v>4512</v>
      </c>
    </row>
    <row r="7698" spans="16:22" x14ac:dyDescent="0.25">
      <c r="P7698" s="147" t="s">
        <v>830</v>
      </c>
      <c r="Q7698" s="147">
        <v>215</v>
      </c>
      <c r="R7698" s="147"/>
      <c r="S7698" s="147" t="s">
        <v>1478</v>
      </c>
      <c r="T7698" s="147">
        <v>146</v>
      </c>
      <c r="U7698" s="147" t="s">
        <v>1479</v>
      </c>
      <c r="V7698" s="147" t="s">
        <v>4512</v>
      </c>
    </row>
    <row r="7699" spans="16:22" x14ac:dyDescent="0.25">
      <c r="P7699" s="147" t="s">
        <v>830</v>
      </c>
      <c r="Q7699" s="147">
        <v>215</v>
      </c>
      <c r="R7699" s="147"/>
      <c r="S7699" s="147" t="s">
        <v>4525</v>
      </c>
      <c r="T7699" s="147">
        <v>320</v>
      </c>
      <c r="U7699" s="147" t="s">
        <v>4526</v>
      </c>
      <c r="V7699" s="147" t="s">
        <v>4512</v>
      </c>
    </row>
    <row r="7700" spans="16:22" x14ac:dyDescent="0.25">
      <c r="P7700" s="147" t="s">
        <v>830</v>
      </c>
      <c r="Q7700" s="147">
        <v>215</v>
      </c>
      <c r="R7700" s="147"/>
      <c r="S7700" s="147" t="s">
        <v>4527</v>
      </c>
      <c r="T7700" s="147">
        <v>300</v>
      </c>
      <c r="U7700" s="147" t="s">
        <v>4528</v>
      </c>
      <c r="V7700" s="147" t="s">
        <v>4512</v>
      </c>
    </row>
    <row r="7701" spans="16:22" x14ac:dyDescent="0.25">
      <c r="P7701" s="147" t="s">
        <v>830</v>
      </c>
      <c r="Q7701" s="147">
        <v>215</v>
      </c>
      <c r="R7701" s="147"/>
      <c r="S7701" s="147" t="s">
        <v>4529</v>
      </c>
      <c r="T7701" s="147">
        <v>300</v>
      </c>
      <c r="U7701" s="147" t="s">
        <v>4530</v>
      </c>
      <c r="V7701" s="147" t="s">
        <v>4512</v>
      </c>
    </row>
    <row r="7702" spans="16:22" x14ac:dyDescent="0.25">
      <c r="P7702" s="147" t="s">
        <v>830</v>
      </c>
      <c r="Q7702" s="147">
        <v>215</v>
      </c>
      <c r="R7702" s="147"/>
      <c r="S7702" s="147" t="s">
        <v>4531</v>
      </c>
      <c r="T7702" s="147">
        <v>15</v>
      </c>
      <c r="U7702" s="147" t="s">
        <v>4532</v>
      </c>
      <c r="V7702" s="147" t="s">
        <v>4512</v>
      </c>
    </row>
    <row r="7703" spans="16:22" x14ac:dyDescent="0.25">
      <c r="P7703" s="147" t="s">
        <v>830</v>
      </c>
      <c r="Q7703" s="147">
        <v>215</v>
      </c>
      <c r="R7703" s="147"/>
      <c r="S7703" s="147" t="s">
        <v>4533</v>
      </c>
      <c r="T7703" s="147">
        <v>35</v>
      </c>
      <c r="U7703" s="147" t="s">
        <v>4534</v>
      </c>
      <c r="V7703" s="147" t="s">
        <v>4512</v>
      </c>
    </row>
    <row r="7704" spans="16:22" x14ac:dyDescent="0.25">
      <c r="P7704" s="147" t="s">
        <v>830</v>
      </c>
      <c r="Q7704" s="147">
        <v>215</v>
      </c>
      <c r="R7704" s="147"/>
      <c r="S7704" s="147" t="s">
        <v>4179</v>
      </c>
      <c r="T7704" s="147">
        <v>75</v>
      </c>
      <c r="U7704" s="147" t="s">
        <v>4180</v>
      </c>
      <c r="V7704" s="147" t="s">
        <v>4512</v>
      </c>
    </row>
    <row r="7705" spans="16:22" x14ac:dyDescent="0.25">
      <c r="P7705" s="147" t="s">
        <v>830</v>
      </c>
      <c r="Q7705" s="147">
        <v>215</v>
      </c>
      <c r="R7705" s="147"/>
      <c r="S7705" s="147" t="s">
        <v>4181</v>
      </c>
      <c r="T7705" s="147">
        <v>31</v>
      </c>
      <c r="U7705" s="147" t="s">
        <v>4182</v>
      </c>
      <c r="V7705" s="147" t="s">
        <v>4512</v>
      </c>
    </row>
    <row r="7706" spans="16:22" x14ac:dyDescent="0.25">
      <c r="P7706" s="147" t="s">
        <v>830</v>
      </c>
      <c r="Q7706" s="147">
        <v>215</v>
      </c>
      <c r="R7706" s="147"/>
      <c r="S7706" s="147" t="s">
        <v>4183</v>
      </c>
      <c r="T7706" s="147">
        <v>74</v>
      </c>
      <c r="U7706" s="147" t="s">
        <v>4184</v>
      </c>
      <c r="V7706" s="147" t="s">
        <v>4512</v>
      </c>
    </row>
    <row r="7707" spans="16:22" x14ac:dyDescent="0.25">
      <c r="P7707" s="147" t="s">
        <v>830</v>
      </c>
      <c r="Q7707" s="147">
        <v>215</v>
      </c>
      <c r="R7707" s="147"/>
      <c r="S7707" s="147" t="s">
        <v>4185</v>
      </c>
      <c r="T7707" s="147">
        <v>56</v>
      </c>
      <c r="U7707" s="147" t="s">
        <v>4186</v>
      </c>
      <c r="V7707" s="147" t="s">
        <v>4512</v>
      </c>
    </row>
    <row r="7708" spans="16:22" x14ac:dyDescent="0.25">
      <c r="P7708" s="147" t="s">
        <v>830</v>
      </c>
      <c r="Q7708" s="147">
        <v>215</v>
      </c>
      <c r="R7708" s="147"/>
      <c r="S7708" s="147" t="s">
        <v>3959</v>
      </c>
      <c r="T7708" s="147">
        <v>75</v>
      </c>
      <c r="U7708" s="147" t="s">
        <v>3960</v>
      </c>
      <c r="V7708" s="147" t="s">
        <v>4512</v>
      </c>
    </row>
    <row r="7709" spans="16:22" x14ac:dyDescent="0.25">
      <c r="P7709" s="147" t="s">
        <v>830</v>
      </c>
      <c r="Q7709" s="147">
        <v>215</v>
      </c>
      <c r="R7709" s="147"/>
      <c r="S7709" s="147" t="s">
        <v>1490</v>
      </c>
      <c r="T7709" s="147">
        <v>140</v>
      </c>
      <c r="U7709" s="147" t="s">
        <v>1491</v>
      </c>
      <c r="V7709" s="147" t="s">
        <v>4512</v>
      </c>
    </row>
    <row r="7710" spans="16:22" x14ac:dyDescent="0.25">
      <c r="P7710" s="147" t="s">
        <v>830</v>
      </c>
      <c r="Q7710" s="147">
        <v>215</v>
      </c>
      <c r="R7710" s="147"/>
      <c r="S7710" s="147" t="s">
        <v>2608</v>
      </c>
      <c r="T7710" s="147">
        <v>125</v>
      </c>
      <c r="U7710" s="147" t="s">
        <v>2609</v>
      </c>
      <c r="V7710" s="147" t="s">
        <v>4512</v>
      </c>
    </row>
    <row r="7711" spans="16:22" x14ac:dyDescent="0.25">
      <c r="P7711" s="147" t="s">
        <v>830</v>
      </c>
      <c r="Q7711" s="147">
        <v>215</v>
      </c>
      <c r="R7711" s="147"/>
      <c r="S7711" s="147" t="s">
        <v>1494</v>
      </c>
      <c r="T7711" s="147">
        <v>152</v>
      </c>
      <c r="U7711" s="147" t="s">
        <v>1495</v>
      </c>
      <c r="V7711" s="147" t="s">
        <v>4512</v>
      </c>
    </row>
    <row r="7712" spans="16:22" x14ac:dyDescent="0.25">
      <c r="P7712" s="147" t="s">
        <v>830</v>
      </c>
      <c r="Q7712" s="147">
        <v>215</v>
      </c>
      <c r="R7712" s="147"/>
      <c r="S7712" s="147" t="s">
        <v>3156</v>
      </c>
      <c r="T7712" s="147">
        <v>104</v>
      </c>
      <c r="U7712" s="147" t="s">
        <v>3157</v>
      </c>
      <c r="V7712" s="147" t="s">
        <v>4512</v>
      </c>
    </row>
    <row r="7713" spans="16:22" x14ac:dyDescent="0.25">
      <c r="P7713" s="147" t="s">
        <v>830</v>
      </c>
      <c r="Q7713" s="147">
        <v>215</v>
      </c>
      <c r="R7713" s="147"/>
      <c r="S7713" s="147" t="s">
        <v>1508</v>
      </c>
      <c r="T7713" s="147">
        <v>374</v>
      </c>
      <c r="U7713" s="147" t="s">
        <v>1509</v>
      </c>
      <c r="V7713" s="147" t="s">
        <v>4512</v>
      </c>
    </row>
    <row r="7714" spans="16:22" x14ac:dyDescent="0.25">
      <c r="P7714" s="147" t="s">
        <v>830</v>
      </c>
      <c r="Q7714" s="147">
        <v>215</v>
      </c>
      <c r="R7714" s="147"/>
      <c r="S7714" s="147" t="s">
        <v>3550</v>
      </c>
      <c r="T7714" s="147">
        <v>88</v>
      </c>
      <c r="U7714" s="147" t="s">
        <v>3551</v>
      </c>
      <c r="V7714" s="147" t="s">
        <v>4512</v>
      </c>
    </row>
    <row r="7715" spans="16:22" x14ac:dyDescent="0.25">
      <c r="P7715" s="147" t="s">
        <v>830</v>
      </c>
      <c r="Q7715" s="147">
        <v>215</v>
      </c>
      <c r="R7715" s="147"/>
      <c r="S7715" s="147" t="s">
        <v>2327</v>
      </c>
      <c r="T7715" s="147">
        <v>287</v>
      </c>
      <c r="U7715" s="147" t="s">
        <v>2328</v>
      </c>
      <c r="V7715" s="147" t="s">
        <v>4512</v>
      </c>
    </row>
    <row r="7716" spans="16:22" x14ac:dyDescent="0.25">
      <c r="P7716" s="147" t="s">
        <v>830</v>
      </c>
      <c r="Q7716" s="147">
        <v>215</v>
      </c>
      <c r="R7716" s="147"/>
      <c r="S7716" s="147" t="s">
        <v>2622</v>
      </c>
      <c r="T7716" s="147">
        <v>213</v>
      </c>
      <c r="U7716" s="147" t="s">
        <v>2623</v>
      </c>
      <c r="V7716" s="147" t="s">
        <v>4512</v>
      </c>
    </row>
    <row r="7717" spans="16:22" x14ac:dyDescent="0.25">
      <c r="P7717" s="147" t="s">
        <v>830</v>
      </c>
      <c r="Q7717" s="147">
        <v>215</v>
      </c>
      <c r="R7717" s="147"/>
      <c r="S7717" s="147" t="s">
        <v>2861</v>
      </c>
      <c r="T7717" s="147">
        <v>311</v>
      </c>
      <c r="U7717" s="147" t="s">
        <v>2862</v>
      </c>
      <c r="V7717" s="147" t="s">
        <v>4512</v>
      </c>
    </row>
    <row r="7718" spans="16:22" x14ac:dyDescent="0.25">
      <c r="P7718" s="147" t="s">
        <v>830</v>
      </c>
      <c r="Q7718" s="147">
        <v>215</v>
      </c>
      <c r="R7718" s="147"/>
      <c r="S7718" s="147" t="s">
        <v>1518</v>
      </c>
      <c r="T7718" s="147">
        <v>678</v>
      </c>
      <c r="U7718" s="147" t="s">
        <v>1519</v>
      </c>
      <c r="V7718" s="147" t="s">
        <v>4512</v>
      </c>
    </row>
    <row r="7719" spans="16:22" x14ac:dyDescent="0.25">
      <c r="P7719" s="147" t="s">
        <v>830</v>
      </c>
      <c r="Q7719" s="147">
        <v>215</v>
      </c>
      <c r="R7719" s="147"/>
      <c r="S7719" s="147" t="s">
        <v>2331</v>
      </c>
      <c r="T7719" s="147">
        <v>160</v>
      </c>
      <c r="U7719" s="147" t="s">
        <v>2332</v>
      </c>
      <c r="V7719" s="147" t="s">
        <v>4512</v>
      </c>
    </row>
    <row r="7720" spans="16:22" x14ac:dyDescent="0.25">
      <c r="P7720" s="147" t="s">
        <v>830</v>
      </c>
      <c r="Q7720" s="147">
        <v>215</v>
      </c>
      <c r="R7720" s="147"/>
      <c r="S7720" s="147" t="s">
        <v>2333</v>
      </c>
      <c r="T7720" s="147">
        <v>161</v>
      </c>
      <c r="U7720" s="147" t="s">
        <v>2334</v>
      </c>
      <c r="V7720" s="147" t="s">
        <v>4512</v>
      </c>
    </row>
    <row r="7721" spans="16:22" x14ac:dyDescent="0.25">
      <c r="P7721" s="147" t="s">
        <v>830</v>
      </c>
      <c r="Q7721" s="147">
        <v>215</v>
      </c>
      <c r="R7721" s="147"/>
      <c r="S7721" s="147" t="s">
        <v>3170</v>
      </c>
      <c r="T7721" s="147">
        <v>45</v>
      </c>
      <c r="U7721" s="147" t="s">
        <v>3171</v>
      </c>
      <c r="V7721" s="147" t="s">
        <v>4512</v>
      </c>
    </row>
    <row r="7722" spans="16:22" x14ac:dyDescent="0.25">
      <c r="P7722" s="147" t="s">
        <v>830</v>
      </c>
      <c r="Q7722" s="147">
        <v>215</v>
      </c>
      <c r="R7722" s="147"/>
      <c r="S7722" s="147" t="s">
        <v>2626</v>
      </c>
      <c r="T7722" s="147">
        <v>102</v>
      </c>
      <c r="U7722" s="147" t="s">
        <v>2627</v>
      </c>
      <c r="V7722" s="147" t="s">
        <v>4512</v>
      </c>
    </row>
    <row r="7723" spans="16:22" x14ac:dyDescent="0.25">
      <c r="P7723" s="147" t="s">
        <v>830</v>
      </c>
      <c r="Q7723" s="147">
        <v>215</v>
      </c>
      <c r="R7723" s="147"/>
      <c r="S7723" s="147" t="s">
        <v>2339</v>
      </c>
      <c r="T7723" s="147">
        <v>218</v>
      </c>
      <c r="U7723" s="147" t="s">
        <v>2340</v>
      </c>
      <c r="V7723" s="147" t="s">
        <v>4512</v>
      </c>
    </row>
    <row r="7724" spans="16:22" x14ac:dyDescent="0.25">
      <c r="P7724" s="147" t="s">
        <v>830</v>
      </c>
      <c r="Q7724" s="147">
        <v>215</v>
      </c>
      <c r="R7724" s="147"/>
      <c r="S7724" s="147" t="s">
        <v>2630</v>
      </c>
      <c r="T7724" s="147">
        <v>148</v>
      </c>
      <c r="U7724" s="147" t="s">
        <v>2631</v>
      </c>
      <c r="V7724" s="147" t="s">
        <v>4512</v>
      </c>
    </row>
    <row r="7725" spans="16:22" x14ac:dyDescent="0.25">
      <c r="P7725" s="147" t="s">
        <v>830</v>
      </c>
      <c r="Q7725" s="147">
        <v>215</v>
      </c>
      <c r="R7725" s="147"/>
      <c r="S7725" s="147" t="s">
        <v>2632</v>
      </c>
      <c r="T7725" s="147">
        <v>100</v>
      </c>
      <c r="U7725" s="147" t="s">
        <v>2633</v>
      </c>
      <c r="V7725" s="147" t="s">
        <v>4512</v>
      </c>
    </row>
    <row r="7726" spans="16:22" x14ac:dyDescent="0.25">
      <c r="P7726" s="147" t="s">
        <v>830</v>
      </c>
      <c r="Q7726" s="147">
        <v>215</v>
      </c>
      <c r="R7726" s="147"/>
      <c r="S7726" s="147" t="s">
        <v>3350</v>
      </c>
      <c r="T7726" s="147">
        <v>154</v>
      </c>
      <c r="U7726" s="147" t="s">
        <v>3351</v>
      </c>
      <c r="V7726" s="147" t="s">
        <v>4512</v>
      </c>
    </row>
    <row r="7727" spans="16:22" x14ac:dyDescent="0.25">
      <c r="P7727" s="147" t="s">
        <v>830</v>
      </c>
      <c r="Q7727" s="147">
        <v>215</v>
      </c>
      <c r="R7727" s="147"/>
      <c r="S7727" s="147" t="s">
        <v>1534</v>
      </c>
      <c r="T7727" s="147">
        <v>97</v>
      </c>
      <c r="U7727" s="147" t="s">
        <v>1535</v>
      </c>
      <c r="V7727" s="147" t="s">
        <v>4512</v>
      </c>
    </row>
    <row r="7728" spans="16:22" x14ac:dyDescent="0.25">
      <c r="P7728" s="147" t="s">
        <v>830</v>
      </c>
      <c r="Q7728" s="147">
        <v>215</v>
      </c>
      <c r="R7728" s="147"/>
      <c r="S7728" s="147" t="s">
        <v>1536</v>
      </c>
      <c r="T7728" s="147">
        <v>214</v>
      </c>
      <c r="U7728" s="147" t="s">
        <v>1537</v>
      </c>
      <c r="V7728" s="147" t="s">
        <v>4512</v>
      </c>
    </row>
    <row r="7729" spans="16:22" x14ac:dyDescent="0.25">
      <c r="P7729" s="147" t="s">
        <v>830</v>
      </c>
      <c r="Q7729" s="147">
        <v>215</v>
      </c>
      <c r="R7729" s="147"/>
      <c r="S7729" s="147" t="s">
        <v>2636</v>
      </c>
      <c r="T7729" s="147">
        <v>416</v>
      </c>
      <c r="U7729" s="147" t="s">
        <v>2637</v>
      </c>
      <c r="V7729" s="147" t="s">
        <v>4512</v>
      </c>
    </row>
    <row r="7730" spans="16:22" x14ac:dyDescent="0.25">
      <c r="P7730" s="147" t="s">
        <v>830</v>
      </c>
      <c r="Q7730" s="147">
        <v>215</v>
      </c>
      <c r="R7730" s="147"/>
      <c r="S7730" s="147" t="s">
        <v>1538</v>
      </c>
      <c r="T7730" s="147">
        <v>2005</v>
      </c>
      <c r="U7730" s="147" t="s">
        <v>1539</v>
      </c>
      <c r="V7730" s="147" t="s">
        <v>4512</v>
      </c>
    </row>
    <row r="7731" spans="16:22" x14ac:dyDescent="0.25">
      <c r="P7731" s="147" t="s">
        <v>830</v>
      </c>
      <c r="Q7731" s="147">
        <v>215</v>
      </c>
      <c r="R7731" s="147"/>
      <c r="S7731" s="147" t="s">
        <v>1540</v>
      </c>
      <c r="T7731" s="147">
        <v>395</v>
      </c>
      <c r="U7731" s="147" t="s">
        <v>1541</v>
      </c>
      <c r="V7731" s="147" t="s">
        <v>4512</v>
      </c>
    </row>
    <row r="7732" spans="16:22" x14ac:dyDescent="0.25">
      <c r="P7732" s="147" t="s">
        <v>830</v>
      </c>
      <c r="Q7732" s="147">
        <v>215</v>
      </c>
      <c r="R7732" s="147"/>
      <c r="S7732" s="147" t="s">
        <v>3172</v>
      </c>
      <c r="T7732" s="147">
        <v>436</v>
      </c>
      <c r="U7732" s="147" t="s">
        <v>3173</v>
      </c>
      <c r="V7732" s="147" t="s">
        <v>4512</v>
      </c>
    </row>
    <row r="7733" spans="16:22" x14ac:dyDescent="0.25">
      <c r="P7733" s="147" t="s">
        <v>830</v>
      </c>
      <c r="Q7733" s="147">
        <v>215</v>
      </c>
      <c r="R7733" s="147"/>
      <c r="S7733" s="147" t="s">
        <v>4535</v>
      </c>
      <c r="T7733" s="147">
        <v>350</v>
      </c>
      <c r="U7733" s="147" t="s">
        <v>4536</v>
      </c>
      <c r="V7733" s="147" t="s">
        <v>4512</v>
      </c>
    </row>
    <row r="7734" spans="16:22" x14ac:dyDescent="0.25">
      <c r="P7734" s="147" t="s">
        <v>830</v>
      </c>
      <c r="Q7734" s="147">
        <v>215</v>
      </c>
      <c r="R7734" s="147"/>
      <c r="S7734" s="147" t="s">
        <v>1548</v>
      </c>
      <c r="T7734" s="147">
        <v>35</v>
      </c>
      <c r="U7734" s="147" t="s">
        <v>1549</v>
      </c>
      <c r="V7734" s="147" t="s">
        <v>4512</v>
      </c>
    </row>
    <row r="7735" spans="16:22" x14ac:dyDescent="0.25">
      <c r="P7735" s="147" t="s">
        <v>830</v>
      </c>
      <c r="Q7735" s="147">
        <v>215</v>
      </c>
      <c r="R7735" s="147"/>
      <c r="S7735" s="147" t="s">
        <v>2644</v>
      </c>
      <c r="T7735" s="147">
        <v>46</v>
      </c>
      <c r="U7735" s="147" t="s">
        <v>2645</v>
      </c>
      <c r="V7735" s="147" t="s">
        <v>4512</v>
      </c>
    </row>
    <row r="7736" spans="16:22" x14ac:dyDescent="0.25">
      <c r="P7736" s="147" t="s">
        <v>830</v>
      </c>
      <c r="Q7736" s="147">
        <v>215</v>
      </c>
      <c r="R7736" s="147"/>
      <c r="S7736" s="147" t="s">
        <v>3683</v>
      </c>
      <c r="T7736" s="147">
        <v>7</v>
      </c>
      <c r="U7736" s="147" t="s">
        <v>3684</v>
      </c>
      <c r="V7736" s="147" t="s">
        <v>4512</v>
      </c>
    </row>
    <row r="7737" spans="16:22" x14ac:dyDescent="0.25">
      <c r="P7737" s="147" t="s">
        <v>830</v>
      </c>
      <c r="Q7737" s="147">
        <v>215</v>
      </c>
      <c r="R7737" s="147"/>
      <c r="S7737" s="147" t="s">
        <v>1552</v>
      </c>
      <c r="T7737" s="147">
        <v>592</v>
      </c>
      <c r="U7737" s="147" t="s">
        <v>1553</v>
      </c>
      <c r="V7737" s="147" t="s">
        <v>4512</v>
      </c>
    </row>
    <row r="7738" spans="16:22" x14ac:dyDescent="0.25">
      <c r="P7738" s="147" t="s">
        <v>830</v>
      </c>
      <c r="Q7738" s="147">
        <v>215</v>
      </c>
      <c r="R7738" s="147"/>
      <c r="S7738" s="147" t="s">
        <v>1560</v>
      </c>
      <c r="T7738" s="147">
        <v>813</v>
      </c>
      <c r="U7738" s="147" t="s">
        <v>1561</v>
      </c>
      <c r="V7738" s="147" t="s">
        <v>4512</v>
      </c>
    </row>
    <row r="7739" spans="16:22" x14ac:dyDescent="0.25">
      <c r="P7739" s="147" t="s">
        <v>830</v>
      </c>
      <c r="Q7739" s="147">
        <v>215</v>
      </c>
      <c r="R7739" s="147"/>
      <c r="S7739" s="147" t="s">
        <v>1562</v>
      </c>
      <c r="T7739" s="147">
        <v>893</v>
      </c>
      <c r="U7739" s="147" t="s">
        <v>1563</v>
      </c>
      <c r="V7739" s="147" t="s">
        <v>4512</v>
      </c>
    </row>
    <row r="7740" spans="16:22" x14ac:dyDescent="0.25">
      <c r="P7740" s="147" t="s">
        <v>830</v>
      </c>
      <c r="Q7740" s="147">
        <v>215</v>
      </c>
      <c r="R7740" s="147"/>
      <c r="S7740" s="147" t="s">
        <v>2654</v>
      </c>
      <c r="T7740" s="147">
        <v>714</v>
      </c>
      <c r="U7740" s="147" t="s">
        <v>2655</v>
      </c>
      <c r="V7740" s="147" t="s">
        <v>4512</v>
      </c>
    </row>
    <row r="7741" spans="16:22" x14ac:dyDescent="0.25">
      <c r="P7741" s="147" t="s">
        <v>830</v>
      </c>
      <c r="Q7741" s="147">
        <v>215</v>
      </c>
      <c r="R7741" s="147"/>
      <c r="S7741" s="147" t="s">
        <v>2351</v>
      </c>
      <c r="T7741" s="147">
        <v>374</v>
      </c>
      <c r="U7741" s="147" t="s">
        <v>2352</v>
      </c>
      <c r="V7741" s="147" t="s">
        <v>4512</v>
      </c>
    </row>
    <row r="7742" spans="16:22" x14ac:dyDescent="0.25">
      <c r="P7742" s="147" t="s">
        <v>830</v>
      </c>
      <c r="Q7742" s="147">
        <v>215</v>
      </c>
      <c r="R7742" s="147"/>
      <c r="S7742" s="147" t="s">
        <v>1564</v>
      </c>
      <c r="T7742" s="147">
        <v>3325</v>
      </c>
      <c r="U7742" s="147" t="s">
        <v>1565</v>
      </c>
      <c r="V7742" s="147" t="s">
        <v>4512</v>
      </c>
    </row>
    <row r="7743" spans="16:22" x14ac:dyDescent="0.25">
      <c r="P7743" s="147" t="s">
        <v>830</v>
      </c>
      <c r="Q7743" s="147">
        <v>215</v>
      </c>
      <c r="R7743" s="147"/>
      <c r="S7743" s="147" t="s">
        <v>1568</v>
      </c>
      <c r="T7743" s="147">
        <v>447</v>
      </c>
      <c r="U7743" s="147" t="s">
        <v>1569</v>
      </c>
      <c r="V7743" s="147" t="s">
        <v>4512</v>
      </c>
    </row>
    <row r="7744" spans="16:22" x14ac:dyDescent="0.25">
      <c r="P7744" s="147" t="s">
        <v>830</v>
      </c>
      <c r="Q7744" s="147">
        <v>215</v>
      </c>
      <c r="R7744" s="147"/>
      <c r="S7744" s="147" t="s">
        <v>3360</v>
      </c>
      <c r="T7744" s="147">
        <v>117</v>
      </c>
      <c r="U7744" s="147" t="s">
        <v>3361</v>
      </c>
      <c r="V7744" s="147" t="s">
        <v>4512</v>
      </c>
    </row>
    <row r="7745" spans="16:22" x14ac:dyDescent="0.25">
      <c r="P7745" s="147" t="s">
        <v>830</v>
      </c>
      <c r="Q7745" s="147">
        <v>215</v>
      </c>
      <c r="R7745" s="147"/>
      <c r="S7745" s="147" t="s">
        <v>2656</v>
      </c>
      <c r="T7745" s="147">
        <v>194</v>
      </c>
      <c r="U7745" s="147" t="s">
        <v>2657</v>
      </c>
      <c r="V7745" s="147" t="s">
        <v>4512</v>
      </c>
    </row>
    <row r="7746" spans="16:22" x14ac:dyDescent="0.25">
      <c r="P7746" s="147" t="s">
        <v>830</v>
      </c>
      <c r="Q7746" s="147">
        <v>215</v>
      </c>
      <c r="R7746" s="147"/>
      <c r="S7746" s="147" t="s">
        <v>4537</v>
      </c>
      <c r="T7746" s="147">
        <v>344</v>
      </c>
      <c r="U7746" s="147" t="s">
        <v>4538</v>
      </c>
      <c r="V7746" s="147" t="s">
        <v>4512</v>
      </c>
    </row>
    <row r="7747" spans="16:22" x14ac:dyDescent="0.25">
      <c r="P7747" s="147" t="s">
        <v>830</v>
      </c>
      <c r="Q7747" s="147">
        <v>215</v>
      </c>
      <c r="R7747" s="147"/>
      <c r="S7747" s="147" t="s">
        <v>1582</v>
      </c>
      <c r="T7747" s="147">
        <v>424</v>
      </c>
      <c r="U7747" s="147" t="s">
        <v>1583</v>
      </c>
      <c r="V7747" s="147" t="s">
        <v>4512</v>
      </c>
    </row>
    <row r="7748" spans="16:22" x14ac:dyDescent="0.25">
      <c r="P7748" s="147" t="s">
        <v>830</v>
      </c>
      <c r="Q7748" s="147">
        <v>215</v>
      </c>
      <c r="R7748" s="147"/>
      <c r="S7748" s="147" t="s">
        <v>4539</v>
      </c>
      <c r="T7748" s="147">
        <v>230</v>
      </c>
      <c r="U7748" s="147" t="s">
        <v>4540</v>
      </c>
      <c r="V7748" s="147" t="s">
        <v>4512</v>
      </c>
    </row>
    <row r="7749" spans="16:22" x14ac:dyDescent="0.25">
      <c r="P7749" s="147" t="s">
        <v>830</v>
      </c>
      <c r="Q7749" s="147">
        <v>215</v>
      </c>
      <c r="R7749" s="147"/>
      <c r="S7749" s="147" t="s">
        <v>2353</v>
      </c>
      <c r="T7749" s="147">
        <v>1003</v>
      </c>
      <c r="U7749" s="147" t="s">
        <v>2354</v>
      </c>
      <c r="V7749" s="147" t="s">
        <v>4512</v>
      </c>
    </row>
    <row r="7750" spans="16:22" x14ac:dyDescent="0.25">
      <c r="P7750" s="147" t="s">
        <v>830</v>
      </c>
      <c r="Q7750" s="147">
        <v>215</v>
      </c>
      <c r="R7750" s="147"/>
      <c r="S7750" s="147" t="s">
        <v>2879</v>
      </c>
      <c r="T7750" s="147">
        <v>594</v>
      </c>
      <c r="U7750" s="147" t="s">
        <v>2880</v>
      </c>
      <c r="V7750" s="147" t="s">
        <v>4512</v>
      </c>
    </row>
    <row r="7751" spans="16:22" x14ac:dyDescent="0.25">
      <c r="P7751" s="147" t="s">
        <v>830</v>
      </c>
      <c r="Q7751" s="147">
        <v>215</v>
      </c>
      <c r="R7751" s="147"/>
      <c r="S7751" s="147" t="s">
        <v>3965</v>
      </c>
      <c r="T7751" s="147">
        <v>794</v>
      </c>
      <c r="U7751" s="147" t="s">
        <v>3966</v>
      </c>
      <c r="V7751" s="147" t="s">
        <v>4512</v>
      </c>
    </row>
    <row r="7752" spans="16:22" x14ac:dyDescent="0.25">
      <c r="P7752" s="147" t="s">
        <v>830</v>
      </c>
      <c r="Q7752" s="147">
        <v>215</v>
      </c>
      <c r="R7752" s="147"/>
      <c r="S7752" s="147" t="s">
        <v>1604</v>
      </c>
      <c r="T7752" s="147">
        <v>233</v>
      </c>
      <c r="U7752" s="147" t="s">
        <v>1605</v>
      </c>
      <c r="V7752" s="147" t="s">
        <v>4512</v>
      </c>
    </row>
    <row r="7753" spans="16:22" x14ac:dyDescent="0.25">
      <c r="P7753" s="147" t="s">
        <v>830</v>
      </c>
      <c r="Q7753" s="147">
        <v>215</v>
      </c>
      <c r="R7753" s="147"/>
      <c r="S7753" s="147" t="s">
        <v>2885</v>
      </c>
      <c r="T7753" s="147">
        <v>30</v>
      </c>
      <c r="U7753" s="147" t="s">
        <v>2886</v>
      </c>
      <c r="V7753" s="147" t="s">
        <v>4512</v>
      </c>
    </row>
    <row r="7754" spans="16:22" x14ac:dyDescent="0.25">
      <c r="P7754" s="147" t="s">
        <v>830</v>
      </c>
      <c r="Q7754" s="147">
        <v>215</v>
      </c>
      <c r="R7754" s="147"/>
      <c r="S7754" s="147" t="s">
        <v>2889</v>
      </c>
      <c r="T7754" s="147">
        <v>755</v>
      </c>
      <c r="U7754" s="147" t="s">
        <v>2890</v>
      </c>
      <c r="V7754" s="147" t="s">
        <v>4512</v>
      </c>
    </row>
    <row r="7755" spans="16:22" x14ac:dyDescent="0.25">
      <c r="P7755" s="147" t="s">
        <v>830</v>
      </c>
      <c r="Q7755" s="147">
        <v>215</v>
      </c>
      <c r="R7755" s="147"/>
      <c r="S7755" s="147" t="s">
        <v>1626</v>
      </c>
      <c r="T7755" s="147">
        <v>208</v>
      </c>
      <c r="U7755" s="147" t="s">
        <v>1627</v>
      </c>
      <c r="V7755" s="147" t="s">
        <v>4512</v>
      </c>
    </row>
    <row r="7756" spans="16:22" x14ac:dyDescent="0.25">
      <c r="P7756" s="147" t="s">
        <v>830</v>
      </c>
      <c r="Q7756" s="147">
        <v>215</v>
      </c>
      <c r="R7756" s="147"/>
      <c r="S7756" s="147" t="s">
        <v>1636</v>
      </c>
      <c r="T7756" s="147">
        <v>669</v>
      </c>
      <c r="U7756" s="147" t="s">
        <v>1637</v>
      </c>
      <c r="V7756" s="147" t="s">
        <v>4512</v>
      </c>
    </row>
    <row r="7757" spans="16:22" x14ac:dyDescent="0.25">
      <c r="P7757" s="147" t="s">
        <v>830</v>
      </c>
      <c r="Q7757" s="147">
        <v>215</v>
      </c>
      <c r="R7757" s="147"/>
      <c r="S7757" s="147" t="s">
        <v>1638</v>
      </c>
      <c r="T7757" s="147">
        <v>786</v>
      </c>
      <c r="U7757" s="147" t="s">
        <v>1639</v>
      </c>
      <c r="V7757" s="147" t="s">
        <v>4512</v>
      </c>
    </row>
    <row r="7758" spans="16:22" x14ac:dyDescent="0.25">
      <c r="P7758" s="147" t="s">
        <v>830</v>
      </c>
      <c r="Q7758" s="147">
        <v>215</v>
      </c>
      <c r="R7758" s="147"/>
      <c r="S7758" s="147" t="s">
        <v>1640</v>
      </c>
      <c r="T7758" s="147">
        <v>592</v>
      </c>
      <c r="U7758" s="147" t="s">
        <v>1641</v>
      </c>
      <c r="V7758" s="147" t="s">
        <v>4512</v>
      </c>
    </row>
    <row r="7759" spans="16:22" x14ac:dyDescent="0.25">
      <c r="P7759" s="147" t="s">
        <v>830</v>
      </c>
      <c r="Q7759" s="147">
        <v>215</v>
      </c>
      <c r="R7759" s="147"/>
      <c r="S7759" s="147" t="s">
        <v>3914</v>
      </c>
      <c r="T7759" s="147">
        <v>108</v>
      </c>
      <c r="U7759" s="147" t="s">
        <v>3915</v>
      </c>
      <c r="V7759" s="147" t="s">
        <v>4512</v>
      </c>
    </row>
    <row r="7760" spans="16:22" x14ac:dyDescent="0.25">
      <c r="P7760" s="147" t="s">
        <v>830</v>
      </c>
      <c r="Q7760" s="147">
        <v>215</v>
      </c>
      <c r="R7760" s="147"/>
      <c r="S7760" s="147" t="s">
        <v>3701</v>
      </c>
      <c r="T7760" s="147">
        <v>131</v>
      </c>
      <c r="U7760" s="147" t="s">
        <v>3702</v>
      </c>
      <c r="V7760" s="147" t="s">
        <v>4512</v>
      </c>
    </row>
    <row r="7761" spans="16:22" x14ac:dyDescent="0.25">
      <c r="P7761" s="147" t="s">
        <v>830</v>
      </c>
      <c r="Q7761" s="147">
        <v>215</v>
      </c>
      <c r="R7761" s="147"/>
      <c r="S7761" s="147" t="s">
        <v>3368</v>
      </c>
      <c r="T7761" s="147">
        <v>64</v>
      </c>
      <c r="U7761" s="147" t="s">
        <v>3369</v>
      </c>
      <c r="V7761" s="147" t="s">
        <v>4512</v>
      </c>
    </row>
    <row r="7762" spans="16:22" x14ac:dyDescent="0.25">
      <c r="P7762" s="147" t="s">
        <v>830</v>
      </c>
      <c r="Q7762" s="147">
        <v>215</v>
      </c>
      <c r="R7762" s="147"/>
      <c r="S7762" s="147" t="s">
        <v>1646</v>
      </c>
      <c r="T7762" s="147">
        <v>160</v>
      </c>
      <c r="U7762" s="147" t="s">
        <v>1647</v>
      </c>
      <c r="V7762" s="147" t="s">
        <v>4512</v>
      </c>
    </row>
    <row r="7763" spans="16:22" x14ac:dyDescent="0.25">
      <c r="P7763" s="147" t="s">
        <v>830</v>
      </c>
      <c r="Q7763" s="147">
        <v>215</v>
      </c>
      <c r="R7763" s="147"/>
      <c r="S7763" s="147" t="s">
        <v>1648</v>
      </c>
      <c r="T7763" s="147">
        <v>506</v>
      </c>
      <c r="U7763" s="147" t="s">
        <v>1649</v>
      </c>
      <c r="V7763" s="147" t="s">
        <v>4512</v>
      </c>
    </row>
    <row r="7764" spans="16:22" x14ac:dyDescent="0.25">
      <c r="P7764" s="147" t="s">
        <v>830</v>
      </c>
      <c r="Q7764" s="147">
        <v>215</v>
      </c>
      <c r="R7764" s="147"/>
      <c r="S7764" s="147" t="s">
        <v>4541</v>
      </c>
      <c r="T7764" s="147">
        <v>100</v>
      </c>
      <c r="U7764" s="147" t="s">
        <v>4542</v>
      </c>
      <c r="V7764" s="147" t="s">
        <v>4512</v>
      </c>
    </row>
    <row r="7765" spans="16:22" x14ac:dyDescent="0.25">
      <c r="P7765" s="147" t="s">
        <v>830</v>
      </c>
      <c r="Q7765" s="147">
        <v>215</v>
      </c>
      <c r="R7765" s="147"/>
      <c r="S7765" s="147" t="s">
        <v>1654</v>
      </c>
      <c r="T7765" s="147">
        <v>448</v>
      </c>
      <c r="U7765" s="147" t="s">
        <v>1655</v>
      </c>
      <c r="V7765" s="147" t="s">
        <v>4512</v>
      </c>
    </row>
    <row r="7766" spans="16:22" x14ac:dyDescent="0.25">
      <c r="P7766" s="147" t="s">
        <v>830</v>
      </c>
      <c r="Q7766" s="147">
        <v>215</v>
      </c>
      <c r="R7766" s="147"/>
      <c r="S7766" s="147" t="s">
        <v>2895</v>
      </c>
      <c r="T7766" s="147">
        <v>663</v>
      </c>
      <c r="U7766" s="147" t="s">
        <v>2896</v>
      </c>
      <c r="V7766" s="147" t="s">
        <v>4512</v>
      </c>
    </row>
    <row r="7767" spans="16:22" x14ac:dyDescent="0.25">
      <c r="P7767" s="147" t="s">
        <v>830</v>
      </c>
      <c r="Q7767" s="147">
        <v>215</v>
      </c>
      <c r="R7767" s="147"/>
      <c r="S7767" s="147" t="s">
        <v>4543</v>
      </c>
      <c r="T7767" s="147">
        <v>250</v>
      </c>
      <c r="U7767" s="147" t="s">
        <v>4544</v>
      </c>
      <c r="V7767" s="147" t="s">
        <v>4512</v>
      </c>
    </row>
    <row r="7768" spans="16:22" x14ac:dyDescent="0.25">
      <c r="P7768" s="147" t="s">
        <v>830</v>
      </c>
      <c r="Q7768" s="147">
        <v>215</v>
      </c>
      <c r="R7768" s="147"/>
      <c r="S7768" s="147" t="s">
        <v>1674</v>
      </c>
      <c r="T7768" s="147">
        <v>190</v>
      </c>
      <c r="U7768" s="147" t="s">
        <v>1675</v>
      </c>
      <c r="V7768" s="147" t="s">
        <v>4512</v>
      </c>
    </row>
    <row r="7769" spans="16:22" x14ac:dyDescent="0.25">
      <c r="P7769" s="147" t="s">
        <v>830</v>
      </c>
      <c r="Q7769" s="147">
        <v>215</v>
      </c>
      <c r="R7769" s="147"/>
      <c r="S7769" s="147" t="s">
        <v>2668</v>
      </c>
      <c r="T7769" s="147">
        <v>110</v>
      </c>
      <c r="U7769" s="147" t="s">
        <v>2669</v>
      </c>
      <c r="V7769" s="147" t="s">
        <v>4512</v>
      </c>
    </row>
    <row r="7770" spans="16:22" x14ac:dyDescent="0.25">
      <c r="P7770" s="147" t="s">
        <v>830</v>
      </c>
      <c r="Q7770" s="147">
        <v>215</v>
      </c>
      <c r="R7770" s="147"/>
      <c r="S7770" s="147" t="s">
        <v>3709</v>
      </c>
      <c r="T7770" s="147">
        <v>212</v>
      </c>
      <c r="U7770" s="147" t="s">
        <v>3710</v>
      </c>
      <c r="V7770" s="147" t="s">
        <v>4512</v>
      </c>
    </row>
    <row r="7771" spans="16:22" x14ac:dyDescent="0.25">
      <c r="P7771" s="147" t="s">
        <v>830</v>
      </c>
      <c r="Q7771" s="147">
        <v>215</v>
      </c>
      <c r="R7771" s="147"/>
      <c r="S7771" s="147" t="s">
        <v>1678</v>
      </c>
      <c r="T7771" s="147">
        <v>50</v>
      </c>
      <c r="U7771" s="147" t="s">
        <v>1679</v>
      </c>
      <c r="V7771" s="147" t="s">
        <v>4512</v>
      </c>
    </row>
    <row r="7772" spans="16:22" x14ac:dyDescent="0.25">
      <c r="P7772" s="147" t="s">
        <v>830</v>
      </c>
      <c r="Q7772" s="147">
        <v>215</v>
      </c>
      <c r="R7772" s="147"/>
      <c r="S7772" s="147" t="s">
        <v>3200</v>
      </c>
      <c r="T7772" s="147">
        <v>1553</v>
      </c>
      <c r="U7772" s="147" t="s">
        <v>3201</v>
      </c>
      <c r="V7772" s="147" t="s">
        <v>4512</v>
      </c>
    </row>
    <row r="7773" spans="16:22" x14ac:dyDescent="0.25">
      <c r="P7773" s="147" t="s">
        <v>830</v>
      </c>
      <c r="Q7773" s="147">
        <v>215</v>
      </c>
      <c r="R7773" s="147"/>
      <c r="S7773" s="147" t="s">
        <v>2676</v>
      </c>
      <c r="T7773" s="147">
        <v>113</v>
      </c>
      <c r="U7773" s="147" t="s">
        <v>2677</v>
      </c>
      <c r="V7773" s="147" t="s">
        <v>4512</v>
      </c>
    </row>
    <row r="7774" spans="16:22" x14ac:dyDescent="0.25">
      <c r="P7774" s="147" t="s">
        <v>830</v>
      </c>
      <c r="Q7774" s="147">
        <v>215</v>
      </c>
      <c r="R7774" s="147"/>
      <c r="S7774" s="147" t="s">
        <v>2381</v>
      </c>
      <c r="T7774" s="147">
        <v>579</v>
      </c>
      <c r="U7774" s="147" t="s">
        <v>2382</v>
      </c>
      <c r="V7774" s="147" t="s">
        <v>4512</v>
      </c>
    </row>
    <row r="7775" spans="16:22" x14ac:dyDescent="0.25">
      <c r="P7775" s="147" t="s">
        <v>830</v>
      </c>
      <c r="Q7775" s="147">
        <v>215</v>
      </c>
      <c r="R7775" s="147"/>
      <c r="S7775" s="147" t="s">
        <v>1712</v>
      </c>
      <c r="T7775" s="147">
        <v>550</v>
      </c>
      <c r="U7775" s="147" t="s">
        <v>1713</v>
      </c>
      <c r="V7775" s="147" t="s">
        <v>4512</v>
      </c>
    </row>
    <row r="7776" spans="16:22" x14ac:dyDescent="0.25">
      <c r="P7776" s="147" t="s">
        <v>830</v>
      </c>
      <c r="Q7776" s="147">
        <v>215</v>
      </c>
      <c r="R7776" s="147"/>
      <c r="S7776" s="147" t="s">
        <v>1714</v>
      </c>
      <c r="T7776" s="147">
        <v>114</v>
      </c>
      <c r="U7776" s="147" t="s">
        <v>1715</v>
      </c>
      <c r="V7776" s="147" t="s">
        <v>4512</v>
      </c>
    </row>
    <row r="7777" spans="16:22" x14ac:dyDescent="0.25">
      <c r="P7777" s="147" t="s">
        <v>830</v>
      </c>
      <c r="Q7777" s="147">
        <v>215</v>
      </c>
      <c r="R7777" s="147"/>
      <c r="S7777" s="147" t="s">
        <v>3202</v>
      </c>
      <c r="T7777" s="147">
        <v>736</v>
      </c>
      <c r="U7777" s="147" t="s">
        <v>3203</v>
      </c>
      <c r="V7777" s="147" t="s">
        <v>4512</v>
      </c>
    </row>
    <row r="7778" spans="16:22" x14ac:dyDescent="0.25">
      <c r="P7778" s="147" t="s">
        <v>830</v>
      </c>
      <c r="Q7778" s="147">
        <v>215</v>
      </c>
      <c r="R7778" s="147"/>
      <c r="S7778" s="147" t="s">
        <v>4193</v>
      </c>
      <c r="T7778" s="147">
        <v>170</v>
      </c>
      <c r="U7778" s="147" t="s">
        <v>4194</v>
      </c>
      <c r="V7778" s="147" t="s">
        <v>4512</v>
      </c>
    </row>
    <row r="7779" spans="16:22" x14ac:dyDescent="0.25">
      <c r="P7779" s="147" t="s">
        <v>830</v>
      </c>
      <c r="Q7779" s="147">
        <v>215</v>
      </c>
      <c r="R7779" s="147"/>
      <c r="S7779" s="147" t="s">
        <v>1720</v>
      </c>
      <c r="T7779" s="147">
        <v>2167</v>
      </c>
      <c r="U7779" s="147" t="s">
        <v>1721</v>
      </c>
      <c r="V7779" s="147" t="s">
        <v>4512</v>
      </c>
    </row>
    <row r="7780" spans="16:22" x14ac:dyDescent="0.25">
      <c r="P7780" s="147" t="s">
        <v>830</v>
      </c>
      <c r="Q7780" s="147">
        <v>215</v>
      </c>
      <c r="R7780" s="147"/>
      <c r="S7780" s="147" t="s">
        <v>1724</v>
      </c>
      <c r="T7780" s="147">
        <v>1072</v>
      </c>
      <c r="U7780" s="147" t="s">
        <v>1725</v>
      </c>
      <c r="V7780" s="147" t="s">
        <v>4512</v>
      </c>
    </row>
    <row r="7781" spans="16:22" x14ac:dyDescent="0.25">
      <c r="P7781" s="147" t="s">
        <v>830</v>
      </c>
      <c r="Q7781" s="147">
        <v>215</v>
      </c>
      <c r="R7781" s="147"/>
      <c r="S7781" s="147" t="s">
        <v>1726</v>
      </c>
      <c r="T7781" s="147">
        <v>756</v>
      </c>
      <c r="U7781" s="147" t="s">
        <v>1727</v>
      </c>
      <c r="V7781" s="147" t="s">
        <v>4512</v>
      </c>
    </row>
    <row r="7782" spans="16:22" x14ac:dyDescent="0.25">
      <c r="P7782" s="147" t="s">
        <v>830</v>
      </c>
      <c r="Q7782" s="147">
        <v>215</v>
      </c>
      <c r="R7782" s="147"/>
      <c r="S7782" s="147" t="s">
        <v>2686</v>
      </c>
      <c r="T7782" s="147">
        <v>1323</v>
      </c>
      <c r="U7782" s="147" t="s">
        <v>2687</v>
      </c>
      <c r="V7782" s="147" t="s">
        <v>4512</v>
      </c>
    </row>
    <row r="7783" spans="16:22" x14ac:dyDescent="0.25">
      <c r="P7783" s="147" t="s">
        <v>830</v>
      </c>
      <c r="Q7783" s="147">
        <v>215</v>
      </c>
      <c r="R7783" s="147"/>
      <c r="S7783" s="147" t="s">
        <v>2903</v>
      </c>
      <c r="T7783" s="147">
        <v>382</v>
      </c>
      <c r="U7783" s="147" t="s">
        <v>2904</v>
      </c>
      <c r="V7783" s="147" t="s">
        <v>4512</v>
      </c>
    </row>
    <row r="7784" spans="16:22" x14ac:dyDescent="0.25">
      <c r="P7784" s="147" t="s">
        <v>830</v>
      </c>
      <c r="Q7784" s="147">
        <v>215</v>
      </c>
      <c r="R7784" s="147"/>
      <c r="S7784" s="147" t="s">
        <v>1730</v>
      </c>
      <c r="T7784" s="147">
        <v>156</v>
      </c>
      <c r="U7784" s="147" t="s">
        <v>1731</v>
      </c>
      <c r="V7784" s="147" t="s">
        <v>4512</v>
      </c>
    </row>
    <row r="7785" spans="16:22" x14ac:dyDescent="0.25">
      <c r="P7785" s="147" t="s">
        <v>830</v>
      </c>
      <c r="Q7785" s="147">
        <v>215</v>
      </c>
      <c r="R7785" s="147"/>
      <c r="S7785" s="147" t="s">
        <v>1732</v>
      </c>
      <c r="T7785" s="147">
        <v>72</v>
      </c>
      <c r="U7785" s="147" t="s">
        <v>1733</v>
      </c>
      <c r="V7785" s="147" t="s">
        <v>4512</v>
      </c>
    </row>
    <row r="7786" spans="16:22" x14ac:dyDescent="0.25">
      <c r="P7786" s="147" t="s">
        <v>830</v>
      </c>
      <c r="Q7786" s="147">
        <v>215</v>
      </c>
      <c r="R7786" s="147"/>
      <c r="S7786" s="147" t="s">
        <v>4197</v>
      </c>
      <c r="T7786" s="147">
        <v>31</v>
      </c>
      <c r="U7786" s="147" t="s">
        <v>4198</v>
      </c>
      <c r="V7786" s="147" t="s">
        <v>4512</v>
      </c>
    </row>
    <row r="7787" spans="16:22" x14ac:dyDescent="0.25">
      <c r="P7787" s="147" t="s">
        <v>830</v>
      </c>
      <c r="Q7787" s="147">
        <v>215</v>
      </c>
      <c r="R7787" s="147"/>
      <c r="S7787" s="147" t="s">
        <v>1734</v>
      </c>
      <c r="T7787" s="147">
        <v>300</v>
      </c>
      <c r="U7787" s="147" t="s">
        <v>1735</v>
      </c>
      <c r="V7787" s="147" t="s">
        <v>4512</v>
      </c>
    </row>
    <row r="7788" spans="16:22" x14ac:dyDescent="0.25">
      <c r="P7788" s="147" t="s">
        <v>830</v>
      </c>
      <c r="Q7788" s="147">
        <v>215</v>
      </c>
      <c r="R7788" s="147"/>
      <c r="S7788" s="147" t="s">
        <v>4201</v>
      </c>
      <c r="T7788" s="147">
        <v>46</v>
      </c>
      <c r="U7788" s="147" t="s">
        <v>4202</v>
      </c>
      <c r="V7788" s="147" t="s">
        <v>4512</v>
      </c>
    </row>
    <row r="7789" spans="16:22" x14ac:dyDescent="0.25">
      <c r="P7789" s="147" t="s">
        <v>830</v>
      </c>
      <c r="Q7789" s="147">
        <v>215</v>
      </c>
      <c r="R7789" s="147"/>
      <c r="S7789" s="147" t="s">
        <v>3717</v>
      </c>
      <c r="T7789" s="147">
        <v>125</v>
      </c>
      <c r="U7789" s="147" t="s">
        <v>3718</v>
      </c>
      <c r="V7789" s="147" t="s">
        <v>4512</v>
      </c>
    </row>
    <row r="7790" spans="16:22" x14ac:dyDescent="0.25">
      <c r="P7790" s="147" t="s">
        <v>830</v>
      </c>
      <c r="Q7790" s="147">
        <v>215</v>
      </c>
      <c r="R7790" s="147"/>
      <c r="S7790" s="147" t="s">
        <v>3719</v>
      </c>
      <c r="T7790" s="147">
        <v>57</v>
      </c>
      <c r="U7790" s="147" t="s">
        <v>3720</v>
      </c>
      <c r="V7790" s="147" t="s">
        <v>4512</v>
      </c>
    </row>
    <row r="7791" spans="16:22" x14ac:dyDescent="0.25">
      <c r="P7791" s="147" t="s">
        <v>830</v>
      </c>
      <c r="Q7791" s="147">
        <v>215</v>
      </c>
      <c r="R7791" s="147"/>
      <c r="S7791" s="147" t="s">
        <v>4545</v>
      </c>
      <c r="T7791" s="147">
        <v>185</v>
      </c>
      <c r="U7791" s="147" t="s">
        <v>4546</v>
      </c>
      <c r="V7791" s="147" t="s">
        <v>4512</v>
      </c>
    </row>
    <row r="7792" spans="16:22" x14ac:dyDescent="0.25">
      <c r="P7792" s="147" t="s">
        <v>830</v>
      </c>
      <c r="Q7792" s="147">
        <v>215</v>
      </c>
      <c r="R7792" s="147"/>
      <c r="S7792" s="147" t="s">
        <v>2389</v>
      </c>
      <c r="T7792" s="147">
        <v>69</v>
      </c>
      <c r="U7792" s="147" t="s">
        <v>2390</v>
      </c>
      <c r="V7792" s="147" t="s">
        <v>4512</v>
      </c>
    </row>
    <row r="7793" spans="16:22" x14ac:dyDescent="0.25">
      <c r="P7793" s="147" t="s">
        <v>830</v>
      </c>
      <c r="Q7793" s="147">
        <v>215</v>
      </c>
      <c r="R7793" s="147"/>
      <c r="S7793" s="147" t="s">
        <v>1736</v>
      </c>
      <c r="T7793" s="147">
        <v>444</v>
      </c>
      <c r="U7793" s="147" t="s">
        <v>1737</v>
      </c>
      <c r="V7793" s="147" t="s">
        <v>4512</v>
      </c>
    </row>
    <row r="7794" spans="16:22" x14ac:dyDescent="0.25">
      <c r="P7794" s="147" t="s">
        <v>830</v>
      </c>
      <c r="Q7794" s="147">
        <v>215</v>
      </c>
      <c r="R7794" s="147"/>
      <c r="S7794" s="147" t="s">
        <v>2391</v>
      </c>
      <c r="T7794" s="147">
        <v>50</v>
      </c>
      <c r="U7794" s="147" t="s">
        <v>2392</v>
      </c>
      <c r="V7794" s="147" t="s">
        <v>4512</v>
      </c>
    </row>
    <row r="7795" spans="16:22" x14ac:dyDescent="0.25">
      <c r="P7795" s="147" t="s">
        <v>830</v>
      </c>
      <c r="Q7795" s="147">
        <v>215</v>
      </c>
      <c r="R7795" s="147"/>
      <c r="S7795" s="147" t="s">
        <v>3969</v>
      </c>
      <c r="T7795" s="147">
        <v>257</v>
      </c>
      <c r="U7795" s="147" t="s">
        <v>3970</v>
      </c>
      <c r="V7795" s="147" t="s">
        <v>4512</v>
      </c>
    </row>
    <row r="7796" spans="16:22" x14ac:dyDescent="0.25">
      <c r="P7796" s="147" t="s">
        <v>830</v>
      </c>
      <c r="Q7796" s="147">
        <v>215</v>
      </c>
      <c r="R7796" s="147"/>
      <c r="S7796" s="147" t="s">
        <v>1742</v>
      </c>
      <c r="T7796" s="147">
        <v>422</v>
      </c>
      <c r="U7796" s="147" t="s">
        <v>1743</v>
      </c>
      <c r="V7796" s="147" t="s">
        <v>4512</v>
      </c>
    </row>
    <row r="7797" spans="16:22" x14ac:dyDescent="0.25">
      <c r="P7797" s="147" t="s">
        <v>830</v>
      </c>
      <c r="Q7797" s="147">
        <v>215</v>
      </c>
      <c r="R7797" s="147"/>
      <c r="S7797" s="147" t="s">
        <v>2393</v>
      </c>
      <c r="T7797" s="147">
        <v>120</v>
      </c>
      <c r="U7797" s="147" t="s">
        <v>2394</v>
      </c>
      <c r="V7797" s="147" t="s">
        <v>4512</v>
      </c>
    </row>
    <row r="7798" spans="16:22" x14ac:dyDescent="0.25">
      <c r="P7798" s="147" t="s">
        <v>830</v>
      </c>
      <c r="Q7798" s="147">
        <v>215</v>
      </c>
      <c r="R7798" s="147"/>
      <c r="S7798" s="147" t="s">
        <v>3918</v>
      </c>
      <c r="T7798" s="147">
        <v>76</v>
      </c>
      <c r="U7798" s="147" t="s">
        <v>3919</v>
      </c>
      <c r="V7798" s="147" t="s">
        <v>4512</v>
      </c>
    </row>
    <row r="7799" spans="16:22" x14ac:dyDescent="0.25">
      <c r="P7799" s="147" t="s">
        <v>830</v>
      </c>
      <c r="Q7799" s="147">
        <v>215</v>
      </c>
      <c r="R7799" s="147"/>
      <c r="S7799" s="147" t="s">
        <v>4547</v>
      </c>
      <c r="T7799" s="147">
        <v>133</v>
      </c>
      <c r="U7799" s="147" t="s">
        <v>4548</v>
      </c>
      <c r="V7799" s="147" t="s">
        <v>4512</v>
      </c>
    </row>
    <row r="7800" spans="16:22" x14ac:dyDescent="0.25">
      <c r="P7800" s="147" t="s">
        <v>830</v>
      </c>
      <c r="Q7800" s="147">
        <v>215</v>
      </c>
      <c r="R7800" s="147"/>
      <c r="S7800" s="147" t="s">
        <v>1744</v>
      </c>
      <c r="T7800" s="147">
        <v>127</v>
      </c>
      <c r="U7800" s="147" t="s">
        <v>1745</v>
      </c>
      <c r="V7800" s="147" t="s">
        <v>4512</v>
      </c>
    </row>
    <row r="7801" spans="16:22" x14ac:dyDescent="0.25">
      <c r="P7801" s="147" t="s">
        <v>830</v>
      </c>
      <c r="Q7801" s="147">
        <v>215</v>
      </c>
      <c r="R7801" s="147"/>
      <c r="S7801" s="147" t="s">
        <v>3560</v>
      </c>
      <c r="T7801" s="147">
        <v>200</v>
      </c>
      <c r="U7801" s="147" t="s">
        <v>3561</v>
      </c>
      <c r="V7801" s="147" t="s">
        <v>4512</v>
      </c>
    </row>
    <row r="7802" spans="16:22" x14ac:dyDescent="0.25">
      <c r="P7802" s="147" t="s">
        <v>830</v>
      </c>
      <c r="Q7802" s="147">
        <v>215</v>
      </c>
      <c r="R7802" s="147"/>
      <c r="S7802" s="147" t="s">
        <v>3971</v>
      </c>
      <c r="T7802" s="147">
        <v>622</v>
      </c>
      <c r="U7802" s="147" t="s">
        <v>3972</v>
      </c>
      <c r="V7802" s="147" t="s">
        <v>4512</v>
      </c>
    </row>
    <row r="7803" spans="16:22" x14ac:dyDescent="0.25">
      <c r="P7803" s="147" t="s">
        <v>830</v>
      </c>
      <c r="Q7803" s="147">
        <v>215</v>
      </c>
      <c r="R7803" s="147"/>
      <c r="S7803" s="147" t="s">
        <v>3973</v>
      </c>
      <c r="T7803" s="147">
        <v>520</v>
      </c>
      <c r="U7803" s="147" t="s">
        <v>3974</v>
      </c>
      <c r="V7803" s="147" t="s">
        <v>4512</v>
      </c>
    </row>
    <row r="7804" spans="16:22" x14ac:dyDescent="0.25">
      <c r="P7804" s="147" t="s">
        <v>830</v>
      </c>
      <c r="Q7804" s="147">
        <v>215</v>
      </c>
      <c r="R7804" s="147"/>
      <c r="S7804" s="147" t="s">
        <v>4207</v>
      </c>
      <c r="T7804" s="147">
        <v>25</v>
      </c>
      <c r="U7804" s="147" t="s">
        <v>4208</v>
      </c>
      <c r="V7804" s="147" t="s">
        <v>4512</v>
      </c>
    </row>
    <row r="7805" spans="16:22" x14ac:dyDescent="0.25">
      <c r="P7805" s="147" t="s">
        <v>830</v>
      </c>
      <c r="Q7805" s="147">
        <v>215</v>
      </c>
      <c r="R7805" s="147"/>
      <c r="S7805" s="147" t="s">
        <v>4209</v>
      </c>
      <c r="T7805" s="147">
        <v>170</v>
      </c>
      <c r="U7805" s="147" t="s">
        <v>4210</v>
      </c>
      <c r="V7805" s="147" t="s">
        <v>4512</v>
      </c>
    </row>
    <row r="7806" spans="16:22" x14ac:dyDescent="0.25">
      <c r="P7806" s="147" t="s">
        <v>830</v>
      </c>
      <c r="Q7806" s="147">
        <v>215</v>
      </c>
      <c r="R7806" s="147"/>
      <c r="S7806" s="147" t="s">
        <v>2917</v>
      </c>
      <c r="T7806" s="147">
        <v>489</v>
      </c>
      <c r="U7806" s="147" t="s">
        <v>2918</v>
      </c>
      <c r="V7806" s="147" t="s">
        <v>4512</v>
      </c>
    </row>
    <row r="7807" spans="16:22" x14ac:dyDescent="0.25">
      <c r="P7807" s="147" t="s">
        <v>830</v>
      </c>
      <c r="Q7807" s="147">
        <v>215</v>
      </c>
      <c r="R7807" s="147"/>
      <c r="S7807" s="147" t="s">
        <v>3562</v>
      </c>
      <c r="T7807" s="147">
        <v>87</v>
      </c>
      <c r="U7807" s="147" t="s">
        <v>3563</v>
      </c>
      <c r="V7807" s="147" t="s">
        <v>4512</v>
      </c>
    </row>
    <row r="7808" spans="16:22" x14ac:dyDescent="0.25">
      <c r="P7808" s="147" t="s">
        <v>830</v>
      </c>
      <c r="Q7808" s="147">
        <v>215</v>
      </c>
      <c r="R7808" s="147"/>
      <c r="S7808" s="147" t="s">
        <v>2399</v>
      </c>
      <c r="T7808" s="147">
        <v>109</v>
      </c>
      <c r="U7808" s="147" t="s">
        <v>2400</v>
      </c>
      <c r="V7808" s="147" t="s">
        <v>4512</v>
      </c>
    </row>
    <row r="7809" spans="16:22" x14ac:dyDescent="0.25">
      <c r="P7809" s="147" t="s">
        <v>830</v>
      </c>
      <c r="Q7809" s="147">
        <v>215</v>
      </c>
      <c r="R7809" s="147"/>
      <c r="S7809" s="147" t="s">
        <v>1762</v>
      </c>
      <c r="T7809" s="147">
        <v>520</v>
      </c>
      <c r="U7809" s="147" t="s">
        <v>1763</v>
      </c>
      <c r="V7809" s="147" t="s">
        <v>4512</v>
      </c>
    </row>
    <row r="7810" spans="16:22" x14ac:dyDescent="0.25">
      <c r="P7810" s="147" t="s">
        <v>830</v>
      </c>
      <c r="Q7810" s="147">
        <v>215</v>
      </c>
      <c r="R7810" s="147"/>
      <c r="S7810" s="147" t="s">
        <v>3922</v>
      </c>
      <c r="T7810" s="147">
        <v>70</v>
      </c>
      <c r="U7810" s="147" t="s">
        <v>3923</v>
      </c>
      <c r="V7810" s="147" t="s">
        <v>4512</v>
      </c>
    </row>
    <row r="7811" spans="16:22" x14ac:dyDescent="0.25">
      <c r="P7811" s="147" t="s">
        <v>830</v>
      </c>
      <c r="Q7811" s="147">
        <v>215</v>
      </c>
      <c r="R7811" s="147"/>
      <c r="S7811" s="147" t="s">
        <v>3216</v>
      </c>
      <c r="T7811" s="147">
        <v>116</v>
      </c>
      <c r="U7811" s="147" t="s">
        <v>3217</v>
      </c>
      <c r="V7811" s="147" t="s">
        <v>4512</v>
      </c>
    </row>
    <row r="7812" spans="16:22" x14ac:dyDescent="0.25">
      <c r="P7812" s="147" t="s">
        <v>830</v>
      </c>
      <c r="Q7812" s="147">
        <v>215</v>
      </c>
      <c r="R7812" s="147"/>
      <c r="S7812" s="147" t="s">
        <v>1768</v>
      </c>
      <c r="T7812" s="147">
        <v>655</v>
      </c>
      <c r="U7812" s="147" t="s">
        <v>1769</v>
      </c>
      <c r="V7812" s="147" t="s">
        <v>4512</v>
      </c>
    </row>
    <row r="7813" spans="16:22" x14ac:dyDescent="0.25">
      <c r="P7813" s="147" t="s">
        <v>830</v>
      </c>
      <c r="Q7813" s="147">
        <v>215</v>
      </c>
      <c r="R7813" s="147"/>
      <c r="S7813" s="147" t="s">
        <v>3566</v>
      </c>
      <c r="T7813" s="147">
        <v>100</v>
      </c>
      <c r="U7813" s="147" t="s">
        <v>3567</v>
      </c>
      <c r="V7813" s="147" t="s">
        <v>4512</v>
      </c>
    </row>
    <row r="7814" spans="16:22" x14ac:dyDescent="0.25">
      <c r="P7814" s="147" t="s">
        <v>830</v>
      </c>
      <c r="Q7814" s="147">
        <v>215</v>
      </c>
      <c r="R7814" s="147"/>
      <c r="S7814" s="147" t="s">
        <v>3568</v>
      </c>
      <c r="T7814" s="147">
        <v>140</v>
      </c>
      <c r="U7814" s="147" t="s">
        <v>3569</v>
      </c>
      <c r="V7814" s="147" t="s">
        <v>4512</v>
      </c>
    </row>
    <row r="7815" spans="16:22" x14ac:dyDescent="0.25">
      <c r="P7815" s="147" t="s">
        <v>830</v>
      </c>
      <c r="Q7815" s="147">
        <v>215</v>
      </c>
      <c r="R7815" s="147"/>
      <c r="S7815" s="147" t="s">
        <v>1776</v>
      </c>
      <c r="T7815" s="147">
        <v>382</v>
      </c>
      <c r="U7815" s="147" t="s">
        <v>1777</v>
      </c>
      <c r="V7815" s="147" t="s">
        <v>4512</v>
      </c>
    </row>
    <row r="7816" spans="16:22" x14ac:dyDescent="0.25">
      <c r="P7816" s="147" t="s">
        <v>830</v>
      </c>
      <c r="Q7816" s="147">
        <v>215</v>
      </c>
      <c r="R7816" s="147"/>
      <c r="S7816" s="147" t="s">
        <v>3975</v>
      </c>
      <c r="T7816" s="147">
        <v>33</v>
      </c>
      <c r="U7816" s="147" t="s">
        <v>3976</v>
      </c>
      <c r="V7816" s="147" t="s">
        <v>4512</v>
      </c>
    </row>
    <row r="7817" spans="16:22" x14ac:dyDescent="0.25">
      <c r="P7817" s="147" t="s">
        <v>830</v>
      </c>
      <c r="Q7817" s="147">
        <v>215</v>
      </c>
      <c r="R7817" s="147"/>
      <c r="S7817" s="147" t="s">
        <v>3218</v>
      </c>
      <c r="T7817" s="147">
        <v>141</v>
      </c>
      <c r="U7817" s="147" t="s">
        <v>3219</v>
      </c>
      <c r="V7817" s="147" t="s">
        <v>4512</v>
      </c>
    </row>
    <row r="7818" spans="16:22" x14ac:dyDescent="0.25">
      <c r="P7818" s="147" t="s">
        <v>830</v>
      </c>
      <c r="Q7818" s="147">
        <v>215</v>
      </c>
      <c r="R7818" s="147"/>
      <c r="S7818" s="147" t="s">
        <v>1784</v>
      </c>
      <c r="T7818" s="147">
        <v>237</v>
      </c>
      <c r="U7818" s="147" t="s">
        <v>1785</v>
      </c>
      <c r="V7818" s="147" t="s">
        <v>4512</v>
      </c>
    </row>
    <row r="7819" spans="16:22" x14ac:dyDescent="0.25">
      <c r="P7819" s="147" t="s">
        <v>830</v>
      </c>
      <c r="Q7819" s="147">
        <v>215</v>
      </c>
      <c r="R7819" s="147"/>
      <c r="S7819" s="147" t="s">
        <v>1808</v>
      </c>
      <c r="T7819" s="147">
        <v>585</v>
      </c>
      <c r="U7819" s="147" t="s">
        <v>1809</v>
      </c>
      <c r="V7819" s="147" t="s">
        <v>4512</v>
      </c>
    </row>
    <row r="7820" spans="16:22" x14ac:dyDescent="0.25">
      <c r="P7820" s="147" t="s">
        <v>830</v>
      </c>
      <c r="Q7820" s="147">
        <v>215</v>
      </c>
      <c r="R7820" s="147"/>
      <c r="S7820" s="147" t="s">
        <v>4215</v>
      </c>
      <c r="T7820" s="147">
        <v>213</v>
      </c>
      <c r="U7820" s="147" t="s">
        <v>4216</v>
      </c>
      <c r="V7820" s="147" t="s">
        <v>4512</v>
      </c>
    </row>
    <row r="7821" spans="16:22" x14ac:dyDescent="0.25">
      <c r="P7821" s="147" t="s">
        <v>830</v>
      </c>
      <c r="Q7821" s="147">
        <v>215</v>
      </c>
      <c r="R7821" s="147"/>
      <c r="S7821" s="147" t="s">
        <v>1810</v>
      </c>
      <c r="T7821" s="147">
        <v>3700</v>
      </c>
      <c r="U7821" s="147" t="s">
        <v>1811</v>
      </c>
      <c r="V7821" s="147" t="s">
        <v>4512</v>
      </c>
    </row>
    <row r="7822" spans="16:22" x14ac:dyDescent="0.25">
      <c r="P7822" s="147" t="s">
        <v>830</v>
      </c>
      <c r="Q7822" s="147">
        <v>215</v>
      </c>
      <c r="R7822" s="147"/>
      <c r="S7822" s="147" t="s">
        <v>1818</v>
      </c>
      <c r="T7822" s="147">
        <v>482</v>
      </c>
      <c r="U7822" s="147" t="s">
        <v>1819</v>
      </c>
      <c r="V7822" s="147" t="s">
        <v>4512</v>
      </c>
    </row>
    <row r="7823" spans="16:22" x14ac:dyDescent="0.25">
      <c r="P7823" s="147" t="s">
        <v>830</v>
      </c>
      <c r="Q7823" s="147">
        <v>215</v>
      </c>
      <c r="R7823" s="147"/>
      <c r="S7823" s="147" t="s">
        <v>1820</v>
      </c>
      <c r="T7823" s="147">
        <v>3977</v>
      </c>
      <c r="U7823" s="147" t="s">
        <v>1821</v>
      </c>
      <c r="V7823" s="147" t="s">
        <v>4512</v>
      </c>
    </row>
    <row r="7824" spans="16:22" x14ac:dyDescent="0.25">
      <c r="P7824" s="147" t="s">
        <v>830</v>
      </c>
      <c r="Q7824" s="147">
        <v>215</v>
      </c>
      <c r="R7824" s="147"/>
      <c r="S7824" s="147" t="s">
        <v>1822</v>
      </c>
      <c r="T7824" s="147">
        <v>250</v>
      </c>
      <c r="U7824" s="147" t="s">
        <v>1823</v>
      </c>
      <c r="V7824" s="147" t="s">
        <v>4512</v>
      </c>
    </row>
    <row r="7825" spans="16:22" x14ac:dyDescent="0.25">
      <c r="P7825" s="147" t="s">
        <v>830</v>
      </c>
      <c r="Q7825" s="147">
        <v>215</v>
      </c>
      <c r="R7825" s="147"/>
      <c r="S7825" s="147" t="s">
        <v>1828</v>
      </c>
      <c r="T7825" s="147">
        <v>1313</v>
      </c>
      <c r="U7825" s="147" t="s">
        <v>1829</v>
      </c>
      <c r="V7825" s="147" t="s">
        <v>4512</v>
      </c>
    </row>
    <row r="7826" spans="16:22" x14ac:dyDescent="0.25">
      <c r="P7826" s="147" t="s">
        <v>830</v>
      </c>
      <c r="Q7826" s="147">
        <v>215</v>
      </c>
      <c r="R7826" s="147"/>
      <c r="S7826" s="147" t="s">
        <v>1836</v>
      </c>
      <c r="T7826" s="147">
        <v>1251</v>
      </c>
      <c r="U7826" s="147" t="s">
        <v>1837</v>
      </c>
      <c r="V7826" s="147" t="s">
        <v>4512</v>
      </c>
    </row>
    <row r="7827" spans="16:22" x14ac:dyDescent="0.25">
      <c r="P7827" s="147" t="s">
        <v>830</v>
      </c>
      <c r="Q7827" s="147">
        <v>215</v>
      </c>
      <c r="R7827" s="147"/>
      <c r="S7827" s="147" t="s">
        <v>2411</v>
      </c>
      <c r="T7827" s="147">
        <v>2540</v>
      </c>
      <c r="U7827" s="147" t="s">
        <v>2412</v>
      </c>
      <c r="V7827" s="147" t="s">
        <v>4512</v>
      </c>
    </row>
    <row r="7828" spans="16:22" x14ac:dyDescent="0.25">
      <c r="P7828" s="147" t="s">
        <v>830</v>
      </c>
      <c r="Q7828" s="147">
        <v>215</v>
      </c>
      <c r="R7828" s="147"/>
      <c r="S7828" s="147" t="s">
        <v>1842</v>
      </c>
      <c r="T7828" s="147">
        <v>891</v>
      </c>
      <c r="U7828" s="147" t="s">
        <v>1843</v>
      </c>
      <c r="V7828" s="147" t="s">
        <v>4512</v>
      </c>
    </row>
    <row r="7829" spans="16:22" x14ac:dyDescent="0.25">
      <c r="P7829" s="147" t="s">
        <v>830</v>
      </c>
      <c r="Q7829" s="147">
        <v>215</v>
      </c>
      <c r="R7829" s="147"/>
      <c r="S7829" s="147" t="s">
        <v>1844</v>
      </c>
      <c r="T7829" s="147">
        <v>1242</v>
      </c>
      <c r="U7829" s="147" t="s">
        <v>1845</v>
      </c>
      <c r="V7829" s="147" t="s">
        <v>4512</v>
      </c>
    </row>
    <row r="7830" spans="16:22" x14ac:dyDescent="0.25">
      <c r="P7830" s="147" t="s">
        <v>830</v>
      </c>
      <c r="Q7830" s="147">
        <v>215</v>
      </c>
      <c r="R7830" s="147"/>
      <c r="S7830" s="147" t="s">
        <v>3741</v>
      </c>
      <c r="T7830" s="147">
        <v>1413</v>
      </c>
      <c r="U7830" s="147" t="s">
        <v>3742</v>
      </c>
      <c r="V7830" s="147" t="s">
        <v>4512</v>
      </c>
    </row>
    <row r="7831" spans="16:22" x14ac:dyDescent="0.25">
      <c r="P7831" s="147" t="s">
        <v>830</v>
      </c>
      <c r="Q7831" s="147">
        <v>215</v>
      </c>
      <c r="R7831" s="147"/>
      <c r="S7831" s="147" t="s">
        <v>1850</v>
      </c>
      <c r="T7831" s="147">
        <v>364</v>
      </c>
      <c r="U7831" s="147" t="s">
        <v>1851</v>
      </c>
      <c r="V7831" s="147" t="s">
        <v>4512</v>
      </c>
    </row>
    <row r="7832" spans="16:22" x14ac:dyDescent="0.25">
      <c r="P7832" s="147" t="s">
        <v>830</v>
      </c>
      <c r="Q7832" s="147">
        <v>215</v>
      </c>
      <c r="R7832" s="147"/>
      <c r="S7832" s="147" t="s">
        <v>1852</v>
      </c>
      <c r="T7832" s="147">
        <v>412</v>
      </c>
      <c r="U7832" s="147" t="s">
        <v>1853</v>
      </c>
      <c r="V7832" s="147" t="s">
        <v>4512</v>
      </c>
    </row>
    <row r="7833" spans="16:22" x14ac:dyDescent="0.25">
      <c r="P7833" s="147" t="s">
        <v>830</v>
      </c>
      <c r="Q7833" s="147">
        <v>215</v>
      </c>
      <c r="R7833" s="147"/>
      <c r="S7833" s="147" t="s">
        <v>3226</v>
      </c>
      <c r="T7833" s="147">
        <v>700</v>
      </c>
      <c r="U7833" s="147" t="s">
        <v>3227</v>
      </c>
      <c r="V7833" s="147" t="s">
        <v>4512</v>
      </c>
    </row>
    <row r="7834" spans="16:22" x14ac:dyDescent="0.25">
      <c r="P7834" s="147" t="s">
        <v>830</v>
      </c>
      <c r="Q7834" s="147">
        <v>215</v>
      </c>
      <c r="R7834" s="147"/>
      <c r="S7834" s="147" t="s">
        <v>1858</v>
      </c>
      <c r="T7834" s="147">
        <v>600</v>
      </c>
      <c r="U7834" s="147" t="s">
        <v>1859</v>
      </c>
      <c r="V7834" s="147" t="s">
        <v>4512</v>
      </c>
    </row>
    <row r="7835" spans="16:22" x14ac:dyDescent="0.25">
      <c r="P7835" s="147" t="s">
        <v>830</v>
      </c>
      <c r="Q7835" s="147">
        <v>215</v>
      </c>
      <c r="R7835" s="147"/>
      <c r="S7835" s="147" t="s">
        <v>1860</v>
      </c>
      <c r="T7835" s="147">
        <v>810</v>
      </c>
      <c r="U7835" s="147" t="s">
        <v>1861</v>
      </c>
      <c r="V7835" s="147" t="s">
        <v>4512</v>
      </c>
    </row>
    <row r="7836" spans="16:22" x14ac:dyDescent="0.25">
      <c r="P7836" s="147" t="s">
        <v>830</v>
      </c>
      <c r="Q7836" s="147">
        <v>215</v>
      </c>
      <c r="R7836" s="147"/>
      <c r="S7836" s="147" t="s">
        <v>2933</v>
      </c>
      <c r="T7836" s="147">
        <v>630</v>
      </c>
      <c r="U7836" s="147" t="s">
        <v>2934</v>
      </c>
      <c r="V7836" s="147" t="s">
        <v>4512</v>
      </c>
    </row>
    <row r="7837" spans="16:22" x14ac:dyDescent="0.25">
      <c r="P7837" s="147" t="s">
        <v>830</v>
      </c>
      <c r="Q7837" s="147">
        <v>215</v>
      </c>
      <c r="R7837" s="147"/>
      <c r="S7837" s="147" t="s">
        <v>1868</v>
      </c>
      <c r="T7837" s="147">
        <v>100</v>
      </c>
      <c r="U7837" s="147" t="s">
        <v>1869</v>
      </c>
      <c r="V7837" s="147" t="s">
        <v>4512</v>
      </c>
    </row>
    <row r="7838" spans="16:22" x14ac:dyDescent="0.25">
      <c r="P7838" s="147" t="s">
        <v>830</v>
      </c>
      <c r="Q7838" s="147">
        <v>215</v>
      </c>
      <c r="R7838" s="147"/>
      <c r="S7838" s="147" t="s">
        <v>3745</v>
      </c>
      <c r="T7838" s="147">
        <v>138</v>
      </c>
      <c r="U7838" s="147" t="s">
        <v>3746</v>
      </c>
      <c r="V7838" s="147" t="s">
        <v>4512</v>
      </c>
    </row>
    <row r="7839" spans="16:22" x14ac:dyDescent="0.25">
      <c r="P7839" s="147" t="s">
        <v>830</v>
      </c>
      <c r="Q7839" s="147">
        <v>215</v>
      </c>
      <c r="R7839" s="147"/>
      <c r="S7839" s="147" t="s">
        <v>3749</v>
      </c>
      <c r="T7839" s="147">
        <v>77</v>
      </c>
      <c r="U7839" s="147" t="s">
        <v>3750</v>
      </c>
      <c r="V7839" s="147" t="s">
        <v>4512</v>
      </c>
    </row>
    <row r="7840" spans="16:22" x14ac:dyDescent="0.25">
      <c r="P7840" s="147" t="s">
        <v>830</v>
      </c>
      <c r="Q7840" s="147">
        <v>215</v>
      </c>
      <c r="R7840" s="147"/>
      <c r="S7840" s="147" t="s">
        <v>1880</v>
      </c>
      <c r="T7840" s="147">
        <v>469</v>
      </c>
      <c r="U7840" s="147" t="s">
        <v>1881</v>
      </c>
      <c r="V7840" s="147" t="s">
        <v>4512</v>
      </c>
    </row>
    <row r="7841" spans="16:22" x14ac:dyDescent="0.25">
      <c r="P7841" s="147" t="s">
        <v>830</v>
      </c>
      <c r="Q7841" s="147">
        <v>215</v>
      </c>
      <c r="R7841" s="147"/>
      <c r="S7841" s="147" t="s">
        <v>2941</v>
      </c>
      <c r="T7841" s="147">
        <v>2</v>
      </c>
      <c r="U7841" s="147" t="s">
        <v>2942</v>
      </c>
      <c r="V7841" s="147" t="s">
        <v>4512</v>
      </c>
    </row>
    <row r="7842" spans="16:22" x14ac:dyDescent="0.25">
      <c r="P7842" s="147" t="s">
        <v>830</v>
      </c>
      <c r="Q7842" s="147">
        <v>215</v>
      </c>
      <c r="R7842" s="147"/>
      <c r="S7842" s="147" t="s">
        <v>4549</v>
      </c>
      <c r="T7842" s="147">
        <v>125</v>
      </c>
      <c r="U7842" s="147" t="s">
        <v>4550</v>
      </c>
      <c r="V7842" s="147" t="s">
        <v>4512</v>
      </c>
    </row>
    <row r="7843" spans="16:22" x14ac:dyDescent="0.25">
      <c r="P7843" s="147" t="s">
        <v>830</v>
      </c>
      <c r="Q7843" s="147">
        <v>215</v>
      </c>
      <c r="R7843" s="147"/>
      <c r="S7843" s="147" t="s">
        <v>3394</v>
      </c>
      <c r="T7843" s="147">
        <v>2028</v>
      </c>
      <c r="U7843" s="147" t="s">
        <v>3395</v>
      </c>
      <c r="V7843" s="147" t="s">
        <v>4512</v>
      </c>
    </row>
    <row r="7844" spans="16:22" x14ac:dyDescent="0.25">
      <c r="P7844" s="147" t="s">
        <v>830</v>
      </c>
      <c r="Q7844" s="147">
        <v>215</v>
      </c>
      <c r="R7844" s="147"/>
      <c r="S7844" s="147" t="s">
        <v>4217</v>
      </c>
      <c r="T7844" s="147">
        <v>148</v>
      </c>
      <c r="U7844" s="147" t="s">
        <v>4218</v>
      </c>
      <c r="V7844" s="147" t="s">
        <v>4512</v>
      </c>
    </row>
    <row r="7845" spans="16:22" x14ac:dyDescent="0.25">
      <c r="P7845" s="147" t="s">
        <v>830</v>
      </c>
      <c r="Q7845" s="147">
        <v>215</v>
      </c>
      <c r="R7845" s="147"/>
      <c r="S7845" s="147" t="s">
        <v>2726</v>
      </c>
      <c r="T7845" s="147">
        <v>297</v>
      </c>
      <c r="U7845" s="147" t="s">
        <v>2727</v>
      </c>
      <c r="V7845" s="147" t="s">
        <v>4512</v>
      </c>
    </row>
    <row r="7846" spans="16:22" x14ac:dyDescent="0.25">
      <c r="P7846" s="147" t="s">
        <v>830</v>
      </c>
      <c r="Q7846" s="147">
        <v>215</v>
      </c>
      <c r="R7846" s="147"/>
      <c r="S7846" s="147" t="s">
        <v>3928</v>
      </c>
      <c r="T7846" s="147">
        <v>155</v>
      </c>
      <c r="U7846" s="147" t="s">
        <v>3929</v>
      </c>
      <c r="V7846" s="147" t="s">
        <v>4512</v>
      </c>
    </row>
    <row r="7847" spans="16:22" x14ac:dyDescent="0.25">
      <c r="P7847" s="147" t="s">
        <v>830</v>
      </c>
      <c r="Q7847" s="147">
        <v>215</v>
      </c>
      <c r="R7847" s="147"/>
      <c r="S7847" s="147" t="s">
        <v>3757</v>
      </c>
      <c r="T7847" s="147">
        <v>263</v>
      </c>
      <c r="U7847" s="147" t="s">
        <v>3758</v>
      </c>
      <c r="V7847" s="147" t="s">
        <v>4512</v>
      </c>
    </row>
    <row r="7848" spans="16:22" x14ac:dyDescent="0.25">
      <c r="P7848" s="147" t="s">
        <v>830</v>
      </c>
      <c r="Q7848" s="147">
        <v>215</v>
      </c>
      <c r="R7848" s="147"/>
      <c r="S7848" s="147" t="s">
        <v>2415</v>
      </c>
      <c r="T7848" s="147">
        <v>1436</v>
      </c>
      <c r="U7848" s="147" t="s">
        <v>2416</v>
      </c>
      <c r="V7848" s="147" t="s">
        <v>4512</v>
      </c>
    </row>
    <row r="7849" spans="16:22" x14ac:dyDescent="0.25">
      <c r="P7849" s="147" t="s">
        <v>830</v>
      </c>
      <c r="Q7849" s="147">
        <v>215</v>
      </c>
      <c r="R7849" s="147"/>
      <c r="S7849" s="147" t="s">
        <v>2417</v>
      </c>
      <c r="T7849" s="147">
        <v>101</v>
      </c>
      <c r="U7849" s="147" t="s">
        <v>2418</v>
      </c>
      <c r="V7849" s="147" t="s">
        <v>4512</v>
      </c>
    </row>
    <row r="7850" spans="16:22" x14ac:dyDescent="0.25">
      <c r="P7850" s="147" t="s">
        <v>830</v>
      </c>
      <c r="Q7850" s="147">
        <v>215</v>
      </c>
      <c r="R7850" s="147"/>
      <c r="S7850" s="147" t="s">
        <v>3761</v>
      </c>
      <c r="T7850" s="147">
        <v>91</v>
      </c>
      <c r="U7850" s="147" t="s">
        <v>3762</v>
      </c>
      <c r="V7850" s="147" t="s">
        <v>4512</v>
      </c>
    </row>
    <row r="7851" spans="16:22" x14ac:dyDescent="0.25">
      <c r="P7851" s="147" t="s">
        <v>830</v>
      </c>
      <c r="Q7851" s="147">
        <v>215</v>
      </c>
      <c r="R7851" s="147"/>
      <c r="S7851" s="147" t="s">
        <v>2728</v>
      </c>
      <c r="T7851" s="147">
        <v>279</v>
      </c>
      <c r="U7851" s="147" t="s">
        <v>2729</v>
      </c>
      <c r="V7851" s="147" t="s">
        <v>4512</v>
      </c>
    </row>
    <row r="7852" spans="16:22" x14ac:dyDescent="0.25">
      <c r="P7852" s="147" t="s">
        <v>830</v>
      </c>
      <c r="Q7852" s="147">
        <v>215</v>
      </c>
      <c r="R7852" s="147"/>
      <c r="S7852" s="147" t="s">
        <v>1918</v>
      </c>
      <c r="T7852" s="147">
        <v>522</v>
      </c>
      <c r="U7852" s="147" t="s">
        <v>1919</v>
      </c>
      <c r="V7852" s="147" t="s">
        <v>4512</v>
      </c>
    </row>
    <row r="7853" spans="16:22" x14ac:dyDescent="0.25">
      <c r="P7853" s="147" t="s">
        <v>830</v>
      </c>
      <c r="Q7853" s="147">
        <v>215</v>
      </c>
      <c r="R7853" s="147"/>
      <c r="S7853" s="147" t="s">
        <v>1920</v>
      </c>
      <c r="T7853" s="147">
        <v>523</v>
      </c>
      <c r="U7853" s="147" t="s">
        <v>1921</v>
      </c>
      <c r="V7853" s="147" t="s">
        <v>4512</v>
      </c>
    </row>
    <row r="7854" spans="16:22" x14ac:dyDescent="0.25">
      <c r="P7854" s="147" t="s">
        <v>830</v>
      </c>
      <c r="Q7854" s="147">
        <v>215</v>
      </c>
      <c r="R7854" s="147"/>
      <c r="S7854" s="147" t="s">
        <v>2419</v>
      </c>
      <c r="T7854" s="147">
        <v>576</v>
      </c>
      <c r="U7854" s="147" t="s">
        <v>2420</v>
      </c>
      <c r="V7854" s="147" t="s">
        <v>4512</v>
      </c>
    </row>
    <row r="7855" spans="16:22" x14ac:dyDescent="0.25">
      <c r="P7855" s="147" t="s">
        <v>830</v>
      </c>
      <c r="Q7855" s="147">
        <v>215</v>
      </c>
      <c r="R7855" s="147"/>
      <c r="S7855" s="147" t="s">
        <v>1922</v>
      </c>
      <c r="T7855" s="147">
        <v>1052</v>
      </c>
      <c r="U7855" s="147" t="s">
        <v>1923</v>
      </c>
      <c r="V7855" s="147" t="s">
        <v>4512</v>
      </c>
    </row>
    <row r="7856" spans="16:22" x14ac:dyDescent="0.25">
      <c r="P7856" s="147" t="s">
        <v>830</v>
      </c>
      <c r="Q7856" s="147">
        <v>215</v>
      </c>
      <c r="R7856" s="147"/>
      <c r="S7856" s="147" t="s">
        <v>1924</v>
      </c>
      <c r="T7856" s="147">
        <v>130</v>
      </c>
      <c r="U7856" s="147" t="s">
        <v>1925</v>
      </c>
      <c r="V7856" s="147" t="s">
        <v>4512</v>
      </c>
    </row>
    <row r="7857" spans="16:22" x14ac:dyDescent="0.25">
      <c r="P7857" s="147" t="s">
        <v>830</v>
      </c>
      <c r="Q7857" s="147">
        <v>215</v>
      </c>
      <c r="R7857" s="147"/>
      <c r="S7857" s="147" t="s">
        <v>1926</v>
      </c>
      <c r="T7857" s="147">
        <v>397</v>
      </c>
      <c r="U7857" s="147" t="s">
        <v>1927</v>
      </c>
      <c r="V7857" s="147" t="s">
        <v>4512</v>
      </c>
    </row>
    <row r="7858" spans="16:22" x14ac:dyDescent="0.25">
      <c r="P7858" s="147" t="s">
        <v>830</v>
      </c>
      <c r="Q7858" s="147">
        <v>215</v>
      </c>
      <c r="R7858" s="147"/>
      <c r="S7858" s="147" t="s">
        <v>2957</v>
      </c>
      <c r="T7858" s="147">
        <v>225</v>
      </c>
      <c r="U7858" s="147" t="s">
        <v>2958</v>
      </c>
      <c r="V7858" s="147" t="s">
        <v>4512</v>
      </c>
    </row>
    <row r="7859" spans="16:22" x14ac:dyDescent="0.25">
      <c r="P7859" s="147" t="s">
        <v>830</v>
      </c>
      <c r="Q7859" s="147">
        <v>215</v>
      </c>
      <c r="R7859" s="147"/>
      <c r="S7859" s="147" t="s">
        <v>2959</v>
      </c>
      <c r="T7859" s="147">
        <v>169</v>
      </c>
      <c r="U7859" s="147" t="s">
        <v>2960</v>
      </c>
      <c r="V7859" s="147" t="s">
        <v>4512</v>
      </c>
    </row>
    <row r="7860" spans="16:22" x14ac:dyDescent="0.25">
      <c r="P7860" s="147" t="s">
        <v>830</v>
      </c>
      <c r="Q7860" s="147">
        <v>215</v>
      </c>
      <c r="R7860" s="147"/>
      <c r="S7860" s="147" t="s">
        <v>1928</v>
      </c>
      <c r="T7860" s="147">
        <v>200</v>
      </c>
      <c r="U7860" s="147" t="s">
        <v>1929</v>
      </c>
      <c r="V7860" s="147" t="s">
        <v>4512</v>
      </c>
    </row>
    <row r="7861" spans="16:22" x14ac:dyDescent="0.25">
      <c r="P7861" s="147" t="s">
        <v>830</v>
      </c>
      <c r="Q7861" s="147">
        <v>215</v>
      </c>
      <c r="R7861" s="147"/>
      <c r="S7861" s="147" t="s">
        <v>3763</v>
      </c>
      <c r="T7861" s="147">
        <v>416</v>
      </c>
      <c r="U7861" s="147" t="s">
        <v>3764</v>
      </c>
      <c r="V7861" s="147" t="s">
        <v>4512</v>
      </c>
    </row>
    <row r="7862" spans="16:22" x14ac:dyDescent="0.25">
      <c r="P7862" s="147" t="s">
        <v>830</v>
      </c>
      <c r="Q7862" s="147">
        <v>215</v>
      </c>
      <c r="R7862" s="147"/>
      <c r="S7862" s="147" t="s">
        <v>1938</v>
      </c>
      <c r="T7862" s="147">
        <v>250</v>
      </c>
      <c r="U7862" s="147" t="s">
        <v>1939</v>
      </c>
      <c r="V7862" s="147" t="s">
        <v>4512</v>
      </c>
    </row>
    <row r="7863" spans="16:22" x14ac:dyDescent="0.25">
      <c r="P7863" s="147" t="s">
        <v>830</v>
      </c>
      <c r="Q7863" s="147">
        <v>215</v>
      </c>
      <c r="R7863" s="147"/>
      <c r="S7863" s="147" t="s">
        <v>3238</v>
      </c>
      <c r="T7863" s="147">
        <v>1704</v>
      </c>
      <c r="U7863" s="147" t="s">
        <v>3239</v>
      </c>
      <c r="V7863" s="147" t="s">
        <v>4512</v>
      </c>
    </row>
    <row r="7864" spans="16:22" x14ac:dyDescent="0.25">
      <c r="P7864" s="147" t="s">
        <v>830</v>
      </c>
      <c r="Q7864" s="147">
        <v>215</v>
      </c>
      <c r="R7864" s="147"/>
      <c r="S7864" s="147" t="s">
        <v>1946</v>
      </c>
      <c r="T7864" s="147">
        <v>203</v>
      </c>
      <c r="U7864" s="147" t="s">
        <v>1947</v>
      </c>
      <c r="V7864" s="147" t="s">
        <v>4512</v>
      </c>
    </row>
    <row r="7865" spans="16:22" x14ac:dyDescent="0.25">
      <c r="P7865" s="147" t="s">
        <v>830</v>
      </c>
      <c r="Q7865" s="147">
        <v>215</v>
      </c>
      <c r="R7865" s="147"/>
      <c r="S7865" s="147" t="s">
        <v>2971</v>
      </c>
      <c r="T7865" s="147">
        <v>150</v>
      </c>
      <c r="U7865" s="147" t="s">
        <v>2972</v>
      </c>
      <c r="V7865" s="147" t="s">
        <v>4512</v>
      </c>
    </row>
    <row r="7866" spans="16:22" x14ac:dyDescent="0.25">
      <c r="P7866" s="147" t="s">
        <v>830</v>
      </c>
      <c r="Q7866" s="147">
        <v>215</v>
      </c>
      <c r="R7866" s="147"/>
      <c r="S7866" s="147" t="s">
        <v>3777</v>
      </c>
      <c r="T7866" s="147">
        <v>100</v>
      </c>
      <c r="U7866" s="147" t="s">
        <v>3778</v>
      </c>
      <c r="V7866" s="147" t="s">
        <v>4512</v>
      </c>
    </row>
    <row r="7867" spans="16:22" x14ac:dyDescent="0.25">
      <c r="P7867" s="147" t="s">
        <v>830</v>
      </c>
      <c r="Q7867" s="147">
        <v>215</v>
      </c>
      <c r="R7867" s="147"/>
      <c r="S7867" s="147" t="s">
        <v>2975</v>
      </c>
      <c r="T7867" s="147">
        <v>63</v>
      </c>
      <c r="U7867" s="147" t="s">
        <v>2976</v>
      </c>
      <c r="V7867" s="147" t="s">
        <v>4512</v>
      </c>
    </row>
    <row r="7868" spans="16:22" x14ac:dyDescent="0.25">
      <c r="P7868" s="147" t="s">
        <v>830</v>
      </c>
      <c r="Q7868" s="147">
        <v>215</v>
      </c>
      <c r="R7868" s="147"/>
      <c r="S7868" s="147" t="s">
        <v>3789</v>
      </c>
      <c r="T7868" s="147">
        <v>12</v>
      </c>
      <c r="U7868" s="147" t="s">
        <v>3790</v>
      </c>
      <c r="V7868" s="147" t="s">
        <v>4512</v>
      </c>
    </row>
    <row r="7869" spans="16:22" x14ac:dyDescent="0.25">
      <c r="P7869" s="147" t="s">
        <v>830</v>
      </c>
      <c r="Q7869" s="147">
        <v>215</v>
      </c>
      <c r="R7869" s="147"/>
      <c r="S7869" s="147" t="s">
        <v>3807</v>
      </c>
      <c r="T7869" s="147">
        <v>43</v>
      </c>
      <c r="U7869" s="147" t="s">
        <v>3808</v>
      </c>
      <c r="V7869" s="147" t="s">
        <v>4512</v>
      </c>
    </row>
    <row r="7870" spans="16:22" x14ac:dyDescent="0.25">
      <c r="P7870" s="147" t="s">
        <v>830</v>
      </c>
      <c r="Q7870" s="147">
        <v>215</v>
      </c>
      <c r="R7870" s="147"/>
      <c r="S7870" s="147" t="s">
        <v>3584</v>
      </c>
      <c r="T7870" s="147">
        <v>732</v>
      </c>
      <c r="U7870" s="147" t="s">
        <v>3585</v>
      </c>
      <c r="V7870" s="147" t="s">
        <v>4512</v>
      </c>
    </row>
    <row r="7871" spans="16:22" x14ac:dyDescent="0.25">
      <c r="P7871" s="147" t="s">
        <v>830</v>
      </c>
      <c r="Q7871" s="147">
        <v>215</v>
      </c>
      <c r="R7871" s="147"/>
      <c r="S7871" s="147" t="s">
        <v>1962</v>
      </c>
      <c r="T7871" s="147">
        <v>494</v>
      </c>
      <c r="U7871" s="147" t="s">
        <v>1963</v>
      </c>
      <c r="V7871" s="147" t="s">
        <v>4512</v>
      </c>
    </row>
    <row r="7872" spans="16:22" x14ac:dyDescent="0.25">
      <c r="P7872" s="147" t="s">
        <v>830</v>
      </c>
      <c r="Q7872" s="147">
        <v>215</v>
      </c>
      <c r="R7872" s="147"/>
      <c r="S7872" s="147" t="s">
        <v>2740</v>
      </c>
      <c r="T7872" s="147">
        <v>594</v>
      </c>
      <c r="U7872" s="147" t="s">
        <v>2741</v>
      </c>
      <c r="V7872" s="147" t="s">
        <v>4512</v>
      </c>
    </row>
    <row r="7873" spans="16:22" x14ac:dyDescent="0.25">
      <c r="P7873" s="147" t="s">
        <v>830</v>
      </c>
      <c r="Q7873" s="147">
        <v>215</v>
      </c>
      <c r="R7873" s="147"/>
      <c r="S7873" s="147" t="s">
        <v>1976</v>
      </c>
      <c r="T7873" s="147">
        <v>328</v>
      </c>
      <c r="U7873" s="147" t="s">
        <v>1977</v>
      </c>
      <c r="V7873" s="147" t="s">
        <v>4512</v>
      </c>
    </row>
    <row r="7874" spans="16:22" x14ac:dyDescent="0.25">
      <c r="P7874" s="147" t="s">
        <v>830</v>
      </c>
      <c r="Q7874" s="147">
        <v>215</v>
      </c>
      <c r="R7874" s="147"/>
      <c r="S7874" s="147" t="s">
        <v>3244</v>
      </c>
      <c r="T7874" s="147">
        <v>886</v>
      </c>
      <c r="U7874" s="147" t="s">
        <v>3245</v>
      </c>
      <c r="V7874" s="147" t="s">
        <v>4512</v>
      </c>
    </row>
    <row r="7875" spans="16:22" x14ac:dyDescent="0.25">
      <c r="P7875" s="147" t="s">
        <v>830</v>
      </c>
      <c r="Q7875" s="147">
        <v>215</v>
      </c>
      <c r="R7875" s="147"/>
      <c r="S7875" s="147" t="s">
        <v>1982</v>
      </c>
      <c r="T7875" s="147">
        <v>249</v>
      </c>
      <c r="U7875" s="147" t="s">
        <v>1983</v>
      </c>
      <c r="V7875" s="147" t="s">
        <v>4512</v>
      </c>
    </row>
    <row r="7876" spans="16:22" x14ac:dyDescent="0.25">
      <c r="P7876" s="147" t="s">
        <v>830</v>
      </c>
      <c r="Q7876" s="147">
        <v>215</v>
      </c>
      <c r="R7876" s="147"/>
      <c r="S7876" s="147" t="s">
        <v>3408</v>
      </c>
      <c r="T7876" s="147">
        <v>114</v>
      </c>
      <c r="U7876" s="147" t="s">
        <v>3409</v>
      </c>
      <c r="V7876" s="147" t="s">
        <v>4512</v>
      </c>
    </row>
    <row r="7877" spans="16:22" x14ac:dyDescent="0.25">
      <c r="P7877" s="147" t="s">
        <v>830</v>
      </c>
      <c r="Q7877" s="147">
        <v>215</v>
      </c>
      <c r="R7877" s="147"/>
      <c r="S7877" s="147" t="s">
        <v>3252</v>
      </c>
      <c r="T7877" s="147">
        <v>702</v>
      </c>
      <c r="U7877" s="147" t="s">
        <v>3253</v>
      </c>
      <c r="V7877" s="147" t="s">
        <v>4512</v>
      </c>
    </row>
    <row r="7878" spans="16:22" x14ac:dyDescent="0.25">
      <c r="P7878" s="147" t="s">
        <v>830</v>
      </c>
      <c r="Q7878" s="147">
        <v>215</v>
      </c>
      <c r="R7878" s="147"/>
      <c r="S7878" s="147" t="s">
        <v>2981</v>
      </c>
      <c r="T7878" s="147">
        <v>434</v>
      </c>
      <c r="U7878" s="147" t="s">
        <v>2982</v>
      </c>
      <c r="V7878" s="147" t="s">
        <v>4512</v>
      </c>
    </row>
    <row r="7879" spans="16:22" x14ac:dyDescent="0.25">
      <c r="P7879" s="147" t="s">
        <v>830</v>
      </c>
      <c r="Q7879" s="147">
        <v>215</v>
      </c>
      <c r="R7879" s="147"/>
      <c r="S7879" s="147" t="s">
        <v>3819</v>
      </c>
      <c r="T7879" s="147">
        <v>541</v>
      </c>
      <c r="U7879" s="147" t="s">
        <v>3820</v>
      </c>
      <c r="V7879" s="147" t="s">
        <v>4512</v>
      </c>
    </row>
    <row r="7880" spans="16:22" x14ac:dyDescent="0.25">
      <c r="P7880" s="147" t="s">
        <v>830</v>
      </c>
      <c r="Q7880" s="147">
        <v>215</v>
      </c>
      <c r="R7880" s="147"/>
      <c r="S7880" s="147" t="s">
        <v>2983</v>
      </c>
      <c r="T7880" s="147">
        <v>245</v>
      </c>
      <c r="U7880" s="147" t="s">
        <v>2984</v>
      </c>
      <c r="V7880" s="147" t="s">
        <v>4512</v>
      </c>
    </row>
    <row r="7881" spans="16:22" x14ac:dyDescent="0.25">
      <c r="P7881" s="147" t="s">
        <v>830</v>
      </c>
      <c r="Q7881" s="147">
        <v>215</v>
      </c>
      <c r="R7881" s="147"/>
      <c r="S7881" s="147" t="s">
        <v>2985</v>
      </c>
      <c r="T7881" s="147">
        <v>182</v>
      </c>
      <c r="U7881" s="147" t="s">
        <v>2986</v>
      </c>
      <c r="V7881" s="147" t="s">
        <v>4512</v>
      </c>
    </row>
    <row r="7882" spans="16:22" x14ac:dyDescent="0.25">
      <c r="P7882" s="147" t="s">
        <v>830</v>
      </c>
      <c r="Q7882" s="147">
        <v>215</v>
      </c>
      <c r="R7882" s="147"/>
      <c r="S7882" s="147" t="s">
        <v>2987</v>
      </c>
      <c r="T7882" s="147">
        <v>217</v>
      </c>
      <c r="U7882" s="147" t="s">
        <v>2988</v>
      </c>
      <c r="V7882" s="147" t="s">
        <v>4512</v>
      </c>
    </row>
    <row r="7883" spans="16:22" x14ac:dyDescent="0.25">
      <c r="P7883" s="147" t="s">
        <v>830</v>
      </c>
      <c r="Q7883" s="147">
        <v>215</v>
      </c>
      <c r="R7883" s="147"/>
      <c r="S7883" s="147" t="s">
        <v>3821</v>
      </c>
      <c r="T7883" s="147">
        <v>84</v>
      </c>
      <c r="U7883" s="147" t="s">
        <v>3822</v>
      </c>
      <c r="V7883" s="147" t="s">
        <v>4512</v>
      </c>
    </row>
    <row r="7884" spans="16:22" x14ac:dyDescent="0.25">
      <c r="P7884" s="147" t="s">
        <v>830</v>
      </c>
      <c r="Q7884" s="147">
        <v>215</v>
      </c>
      <c r="R7884" s="147"/>
      <c r="S7884" s="147" t="s">
        <v>3258</v>
      </c>
      <c r="T7884" s="147">
        <v>142</v>
      </c>
      <c r="U7884" s="147" t="s">
        <v>3259</v>
      </c>
      <c r="V7884" s="147" t="s">
        <v>4512</v>
      </c>
    </row>
    <row r="7885" spans="16:22" x14ac:dyDescent="0.25">
      <c r="P7885" s="147" t="s">
        <v>830</v>
      </c>
      <c r="Q7885" s="147">
        <v>215</v>
      </c>
      <c r="R7885" s="147"/>
      <c r="S7885" s="147" t="s">
        <v>3260</v>
      </c>
      <c r="T7885" s="147">
        <v>233</v>
      </c>
      <c r="U7885" s="147" t="s">
        <v>3261</v>
      </c>
      <c r="V7885" s="147" t="s">
        <v>4512</v>
      </c>
    </row>
    <row r="7886" spans="16:22" x14ac:dyDescent="0.25">
      <c r="P7886" s="147" t="s">
        <v>830</v>
      </c>
      <c r="Q7886" s="147">
        <v>215</v>
      </c>
      <c r="R7886" s="147"/>
      <c r="S7886" s="147" t="s">
        <v>2461</v>
      </c>
      <c r="T7886" s="147">
        <v>418</v>
      </c>
      <c r="U7886" s="147" t="s">
        <v>2462</v>
      </c>
      <c r="V7886" s="147" t="s">
        <v>4512</v>
      </c>
    </row>
    <row r="7887" spans="16:22" x14ac:dyDescent="0.25">
      <c r="P7887" s="147" t="s">
        <v>830</v>
      </c>
      <c r="Q7887" s="147">
        <v>215</v>
      </c>
      <c r="R7887" s="147"/>
      <c r="S7887" s="147" t="s">
        <v>2008</v>
      </c>
      <c r="T7887" s="147">
        <v>229</v>
      </c>
      <c r="U7887" s="147" t="s">
        <v>2009</v>
      </c>
      <c r="V7887" s="147" t="s">
        <v>4512</v>
      </c>
    </row>
    <row r="7888" spans="16:22" x14ac:dyDescent="0.25">
      <c r="P7888" s="147" t="s">
        <v>830</v>
      </c>
      <c r="Q7888" s="147">
        <v>215</v>
      </c>
      <c r="R7888" s="147"/>
      <c r="S7888" s="147" t="s">
        <v>2012</v>
      </c>
      <c r="T7888" s="147">
        <v>185</v>
      </c>
      <c r="U7888" s="147" t="s">
        <v>2013</v>
      </c>
      <c r="V7888" s="147" t="s">
        <v>4512</v>
      </c>
    </row>
    <row r="7889" spans="16:22" x14ac:dyDescent="0.25">
      <c r="P7889" s="147" t="s">
        <v>830</v>
      </c>
      <c r="Q7889" s="147">
        <v>215</v>
      </c>
      <c r="R7889" s="147"/>
      <c r="S7889" s="147" t="s">
        <v>2020</v>
      </c>
      <c r="T7889" s="147">
        <v>23</v>
      </c>
      <c r="U7889" s="147" t="s">
        <v>2021</v>
      </c>
      <c r="V7889" s="147" t="s">
        <v>4512</v>
      </c>
    </row>
    <row r="7890" spans="16:22" x14ac:dyDescent="0.25">
      <c r="P7890" s="147" t="s">
        <v>830</v>
      </c>
      <c r="Q7890" s="147">
        <v>215</v>
      </c>
      <c r="R7890" s="147"/>
      <c r="S7890" s="147" t="s">
        <v>3276</v>
      </c>
      <c r="T7890" s="147">
        <v>53</v>
      </c>
      <c r="U7890" s="147" t="s">
        <v>3277</v>
      </c>
      <c r="V7890" s="147" t="s">
        <v>4512</v>
      </c>
    </row>
    <row r="7891" spans="16:22" x14ac:dyDescent="0.25">
      <c r="P7891" s="147" t="s">
        <v>830</v>
      </c>
      <c r="Q7891" s="147">
        <v>215</v>
      </c>
      <c r="R7891" s="147"/>
      <c r="S7891" s="147" t="s">
        <v>4221</v>
      </c>
      <c r="T7891" s="147">
        <v>125</v>
      </c>
      <c r="U7891" s="147" t="s">
        <v>4222</v>
      </c>
      <c r="V7891" s="147" t="s">
        <v>4512</v>
      </c>
    </row>
    <row r="7892" spans="16:22" x14ac:dyDescent="0.25">
      <c r="P7892" s="147" t="s">
        <v>830</v>
      </c>
      <c r="Q7892" s="147">
        <v>215</v>
      </c>
      <c r="R7892" s="147"/>
      <c r="S7892" s="147" t="s">
        <v>2989</v>
      </c>
      <c r="T7892" s="147">
        <v>438</v>
      </c>
      <c r="U7892" s="147" t="s">
        <v>2990</v>
      </c>
      <c r="V7892" s="147" t="s">
        <v>4512</v>
      </c>
    </row>
    <row r="7893" spans="16:22" x14ac:dyDescent="0.25">
      <c r="P7893" s="147" t="s">
        <v>830</v>
      </c>
      <c r="Q7893" s="147">
        <v>215</v>
      </c>
      <c r="R7893" s="147"/>
      <c r="S7893" s="147" t="s">
        <v>2034</v>
      </c>
      <c r="T7893" s="147">
        <v>189</v>
      </c>
      <c r="U7893" s="147" t="s">
        <v>2035</v>
      </c>
      <c r="V7893" s="147" t="s">
        <v>4512</v>
      </c>
    </row>
    <row r="7894" spans="16:22" x14ac:dyDescent="0.25">
      <c r="P7894" s="147" t="s">
        <v>830</v>
      </c>
      <c r="Q7894" s="147">
        <v>215</v>
      </c>
      <c r="R7894" s="147"/>
      <c r="S7894" s="147" t="s">
        <v>2036</v>
      </c>
      <c r="T7894" s="147">
        <v>186</v>
      </c>
      <c r="U7894" s="147" t="s">
        <v>2037</v>
      </c>
      <c r="V7894" s="147" t="s">
        <v>4512</v>
      </c>
    </row>
    <row r="7895" spans="16:22" x14ac:dyDescent="0.25">
      <c r="P7895" s="147" t="s">
        <v>830</v>
      </c>
      <c r="Q7895" s="147">
        <v>215</v>
      </c>
      <c r="R7895" s="147"/>
      <c r="S7895" s="147" t="s">
        <v>2756</v>
      </c>
      <c r="T7895" s="147">
        <v>375</v>
      </c>
      <c r="U7895" s="147" t="s">
        <v>2757</v>
      </c>
      <c r="V7895" s="147" t="s">
        <v>4512</v>
      </c>
    </row>
    <row r="7896" spans="16:22" x14ac:dyDescent="0.25">
      <c r="P7896" s="147" t="s">
        <v>830</v>
      </c>
      <c r="Q7896" s="147">
        <v>215</v>
      </c>
      <c r="R7896" s="147"/>
      <c r="S7896" s="147" t="s">
        <v>2038</v>
      </c>
      <c r="T7896" s="147">
        <v>211</v>
      </c>
      <c r="U7896" s="147" t="s">
        <v>2039</v>
      </c>
      <c r="V7896" s="147" t="s">
        <v>4512</v>
      </c>
    </row>
    <row r="7897" spans="16:22" x14ac:dyDescent="0.25">
      <c r="P7897" s="147" t="s">
        <v>830</v>
      </c>
      <c r="Q7897" s="147">
        <v>215</v>
      </c>
      <c r="R7897" s="147"/>
      <c r="S7897" s="147" t="s">
        <v>2467</v>
      </c>
      <c r="T7897" s="147">
        <v>184</v>
      </c>
      <c r="U7897" s="147" t="s">
        <v>2468</v>
      </c>
      <c r="V7897" s="147" t="s">
        <v>4512</v>
      </c>
    </row>
    <row r="7898" spans="16:22" x14ac:dyDescent="0.25">
      <c r="P7898" s="147" t="s">
        <v>830</v>
      </c>
      <c r="Q7898" s="147">
        <v>215</v>
      </c>
      <c r="R7898" s="147"/>
      <c r="S7898" s="147" t="s">
        <v>4223</v>
      </c>
      <c r="T7898" s="147">
        <v>40</v>
      </c>
      <c r="U7898" s="147" t="s">
        <v>4224</v>
      </c>
      <c r="V7898" s="147" t="s">
        <v>4512</v>
      </c>
    </row>
    <row r="7899" spans="16:22" x14ac:dyDescent="0.25">
      <c r="P7899" s="147" t="s">
        <v>830</v>
      </c>
      <c r="Q7899" s="147">
        <v>215</v>
      </c>
      <c r="R7899" s="147"/>
      <c r="S7899" s="147" t="s">
        <v>4551</v>
      </c>
      <c r="T7899" s="147">
        <v>115</v>
      </c>
      <c r="U7899" s="147" t="s">
        <v>4552</v>
      </c>
      <c r="V7899" s="147" t="s">
        <v>4512</v>
      </c>
    </row>
    <row r="7900" spans="16:22" x14ac:dyDescent="0.25">
      <c r="P7900" s="147" t="s">
        <v>830</v>
      </c>
      <c r="Q7900" s="147">
        <v>215</v>
      </c>
      <c r="R7900" s="147"/>
      <c r="S7900" s="147" t="s">
        <v>2758</v>
      </c>
      <c r="T7900" s="147">
        <v>309</v>
      </c>
      <c r="U7900" s="147" t="s">
        <v>2759</v>
      </c>
      <c r="V7900" s="147" t="s">
        <v>4512</v>
      </c>
    </row>
    <row r="7901" spans="16:22" x14ac:dyDescent="0.25">
      <c r="P7901" s="147" t="s">
        <v>830</v>
      </c>
      <c r="Q7901" s="147">
        <v>215</v>
      </c>
      <c r="R7901" s="147"/>
      <c r="S7901" s="147" t="s">
        <v>4227</v>
      </c>
      <c r="T7901" s="147">
        <v>148</v>
      </c>
      <c r="U7901" s="147" t="s">
        <v>4228</v>
      </c>
      <c r="V7901" s="147" t="s">
        <v>4512</v>
      </c>
    </row>
    <row r="7902" spans="16:22" x14ac:dyDescent="0.25">
      <c r="P7902" s="147" t="s">
        <v>830</v>
      </c>
      <c r="Q7902" s="147">
        <v>215</v>
      </c>
      <c r="R7902" s="147"/>
      <c r="S7902" s="147" t="s">
        <v>4229</v>
      </c>
      <c r="T7902" s="147">
        <v>148</v>
      </c>
      <c r="U7902" s="147" t="s">
        <v>4230</v>
      </c>
      <c r="V7902" s="147" t="s">
        <v>4512</v>
      </c>
    </row>
    <row r="7903" spans="16:22" x14ac:dyDescent="0.25">
      <c r="P7903" s="147" t="s">
        <v>830</v>
      </c>
      <c r="Q7903" s="147">
        <v>215</v>
      </c>
      <c r="R7903" s="147"/>
      <c r="S7903" s="147" t="s">
        <v>4231</v>
      </c>
      <c r="T7903" s="147">
        <v>148</v>
      </c>
      <c r="U7903" s="147" t="s">
        <v>4232</v>
      </c>
      <c r="V7903" s="147" t="s">
        <v>4512</v>
      </c>
    </row>
    <row r="7904" spans="16:22" x14ac:dyDescent="0.25">
      <c r="P7904" s="147" t="s">
        <v>830</v>
      </c>
      <c r="Q7904" s="147">
        <v>215</v>
      </c>
      <c r="R7904" s="147"/>
      <c r="S7904" s="147" t="s">
        <v>3827</v>
      </c>
      <c r="T7904" s="147">
        <v>750</v>
      </c>
      <c r="U7904" s="147" t="s">
        <v>3828</v>
      </c>
      <c r="V7904" s="147" t="s">
        <v>4512</v>
      </c>
    </row>
    <row r="7905" spans="16:22" x14ac:dyDescent="0.25">
      <c r="P7905" s="147" t="s">
        <v>830</v>
      </c>
      <c r="Q7905" s="147">
        <v>215</v>
      </c>
      <c r="R7905" s="147"/>
      <c r="S7905" s="147" t="s">
        <v>2076</v>
      </c>
      <c r="T7905" s="147">
        <v>228</v>
      </c>
      <c r="U7905" s="147" t="s">
        <v>2077</v>
      </c>
      <c r="V7905" s="147" t="s">
        <v>4512</v>
      </c>
    </row>
    <row r="7906" spans="16:22" x14ac:dyDescent="0.25">
      <c r="P7906" s="147" t="s">
        <v>830</v>
      </c>
      <c r="Q7906" s="147">
        <v>215</v>
      </c>
      <c r="R7906" s="147"/>
      <c r="S7906" s="147" t="s">
        <v>2080</v>
      </c>
      <c r="T7906" s="147">
        <v>511</v>
      </c>
      <c r="U7906" s="147" t="s">
        <v>2081</v>
      </c>
      <c r="V7906" s="147" t="s">
        <v>4512</v>
      </c>
    </row>
    <row r="7907" spans="16:22" x14ac:dyDescent="0.25">
      <c r="P7907" s="147" t="s">
        <v>830</v>
      </c>
      <c r="Q7907" s="147">
        <v>215</v>
      </c>
      <c r="R7907" s="147"/>
      <c r="S7907" s="147" t="s">
        <v>3005</v>
      </c>
      <c r="T7907" s="147">
        <v>1504</v>
      </c>
      <c r="U7907" s="147" t="s">
        <v>3006</v>
      </c>
      <c r="V7907" s="147" t="s">
        <v>4512</v>
      </c>
    </row>
    <row r="7908" spans="16:22" x14ac:dyDescent="0.25">
      <c r="P7908" s="147" t="s">
        <v>830</v>
      </c>
      <c r="Q7908" s="147">
        <v>215</v>
      </c>
      <c r="R7908" s="147"/>
      <c r="S7908" s="147" t="s">
        <v>4233</v>
      </c>
      <c r="T7908" s="147">
        <v>300</v>
      </c>
      <c r="U7908" s="147" t="s">
        <v>4234</v>
      </c>
      <c r="V7908" s="147" t="s">
        <v>4512</v>
      </c>
    </row>
    <row r="7909" spans="16:22" x14ac:dyDescent="0.25">
      <c r="P7909" s="147" t="s">
        <v>830</v>
      </c>
      <c r="Q7909" s="147">
        <v>215</v>
      </c>
      <c r="R7909" s="147"/>
      <c r="S7909" s="147" t="s">
        <v>4553</v>
      </c>
      <c r="T7909" s="147">
        <v>236</v>
      </c>
      <c r="U7909" s="147" t="s">
        <v>4554</v>
      </c>
      <c r="V7909" s="147" t="s">
        <v>4512</v>
      </c>
    </row>
    <row r="7910" spans="16:22" x14ac:dyDescent="0.25">
      <c r="P7910" s="147" t="s">
        <v>830</v>
      </c>
      <c r="Q7910" s="147">
        <v>215</v>
      </c>
      <c r="R7910" s="147"/>
      <c r="S7910" s="147" t="s">
        <v>2096</v>
      </c>
      <c r="T7910" s="147">
        <v>571</v>
      </c>
      <c r="U7910" s="147" t="s">
        <v>2097</v>
      </c>
      <c r="V7910" s="147" t="s">
        <v>4512</v>
      </c>
    </row>
    <row r="7911" spans="16:22" x14ac:dyDescent="0.25">
      <c r="P7911" s="147" t="s">
        <v>830</v>
      </c>
      <c r="Q7911" s="147">
        <v>215</v>
      </c>
      <c r="R7911" s="147"/>
      <c r="S7911" s="147" t="s">
        <v>3991</v>
      </c>
      <c r="T7911" s="147">
        <v>31</v>
      </c>
      <c r="U7911" s="147" t="s">
        <v>3992</v>
      </c>
      <c r="V7911" s="147" t="s">
        <v>4512</v>
      </c>
    </row>
    <row r="7912" spans="16:22" x14ac:dyDescent="0.25">
      <c r="P7912" s="147" t="s">
        <v>830</v>
      </c>
      <c r="Q7912" s="147">
        <v>215</v>
      </c>
      <c r="R7912" s="147"/>
      <c r="S7912" s="147" t="s">
        <v>2501</v>
      </c>
      <c r="T7912" s="147">
        <v>506</v>
      </c>
      <c r="U7912" s="147" t="s">
        <v>2502</v>
      </c>
      <c r="V7912" s="147" t="s">
        <v>4512</v>
      </c>
    </row>
    <row r="7913" spans="16:22" x14ac:dyDescent="0.25">
      <c r="P7913" s="147" t="s">
        <v>830</v>
      </c>
      <c r="Q7913" s="147">
        <v>215</v>
      </c>
      <c r="R7913" s="147"/>
      <c r="S7913" s="147" t="s">
        <v>3015</v>
      </c>
      <c r="T7913" s="147">
        <v>2100</v>
      </c>
      <c r="U7913" s="147" t="s">
        <v>3016</v>
      </c>
      <c r="V7913" s="147" t="s">
        <v>4512</v>
      </c>
    </row>
    <row r="7914" spans="16:22" x14ac:dyDescent="0.25">
      <c r="P7914" s="147" t="s">
        <v>830</v>
      </c>
      <c r="Q7914" s="147">
        <v>215</v>
      </c>
      <c r="R7914" s="147"/>
      <c r="S7914" s="147" t="s">
        <v>3019</v>
      </c>
      <c r="T7914" s="147">
        <v>4130</v>
      </c>
      <c r="U7914" s="147" t="s">
        <v>3020</v>
      </c>
      <c r="V7914" s="147" t="s">
        <v>4512</v>
      </c>
    </row>
    <row r="7915" spans="16:22" x14ac:dyDescent="0.25">
      <c r="P7915" s="147" t="s">
        <v>830</v>
      </c>
      <c r="Q7915" s="147">
        <v>215</v>
      </c>
      <c r="R7915" s="147"/>
      <c r="S7915" s="147" t="s">
        <v>2104</v>
      </c>
      <c r="T7915" s="147">
        <v>320</v>
      </c>
      <c r="U7915" s="147" t="s">
        <v>2105</v>
      </c>
      <c r="V7915" s="147" t="s">
        <v>4512</v>
      </c>
    </row>
    <row r="7916" spans="16:22" x14ac:dyDescent="0.25">
      <c r="P7916" s="147" t="s">
        <v>830</v>
      </c>
      <c r="Q7916" s="147">
        <v>215</v>
      </c>
      <c r="R7916" s="147"/>
      <c r="S7916" s="147" t="s">
        <v>2780</v>
      </c>
      <c r="T7916" s="147">
        <v>1026</v>
      </c>
      <c r="U7916" s="147" t="s">
        <v>2781</v>
      </c>
      <c r="V7916" s="147" t="s">
        <v>4512</v>
      </c>
    </row>
    <row r="7917" spans="16:22" x14ac:dyDescent="0.25">
      <c r="P7917" s="147" t="s">
        <v>830</v>
      </c>
      <c r="Q7917" s="147">
        <v>215</v>
      </c>
      <c r="R7917" s="147"/>
      <c r="S7917" s="147" t="s">
        <v>2118</v>
      </c>
      <c r="T7917" s="147">
        <v>348</v>
      </c>
      <c r="U7917" s="147" t="s">
        <v>2119</v>
      </c>
      <c r="V7917" s="147" t="s">
        <v>4512</v>
      </c>
    </row>
    <row r="7918" spans="16:22" x14ac:dyDescent="0.25">
      <c r="P7918" s="147" t="s">
        <v>830</v>
      </c>
      <c r="Q7918" s="147">
        <v>215</v>
      </c>
      <c r="R7918" s="147"/>
      <c r="S7918" s="147" t="s">
        <v>3021</v>
      </c>
      <c r="T7918" s="147">
        <v>93</v>
      </c>
      <c r="U7918" s="147" t="s">
        <v>3022</v>
      </c>
      <c r="V7918" s="147" t="s">
        <v>4512</v>
      </c>
    </row>
    <row r="7919" spans="16:22" x14ac:dyDescent="0.25">
      <c r="P7919" s="147" t="s">
        <v>830</v>
      </c>
      <c r="Q7919" s="147">
        <v>215</v>
      </c>
      <c r="R7919" s="147"/>
      <c r="S7919" s="147" t="s">
        <v>3608</v>
      </c>
      <c r="T7919" s="147">
        <v>153</v>
      </c>
      <c r="U7919" s="147" t="s">
        <v>3609</v>
      </c>
      <c r="V7919" s="147" t="s">
        <v>4512</v>
      </c>
    </row>
    <row r="7920" spans="16:22" x14ac:dyDescent="0.25">
      <c r="P7920" s="147" t="s">
        <v>830</v>
      </c>
      <c r="Q7920" s="147">
        <v>215</v>
      </c>
      <c r="R7920" s="147"/>
      <c r="S7920" s="147" t="s">
        <v>2122</v>
      </c>
      <c r="T7920" s="147">
        <v>144</v>
      </c>
      <c r="U7920" s="147" t="s">
        <v>2123</v>
      </c>
      <c r="V7920" s="147" t="s">
        <v>4512</v>
      </c>
    </row>
    <row r="7921" spans="16:22" x14ac:dyDescent="0.25">
      <c r="P7921" s="147" t="s">
        <v>830</v>
      </c>
      <c r="Q7921" s="147">
        <v>215</v>
      </c>
      <c r="R7921" s="147"/>
      <c r="S7921" s="147" t="s">
        <v>2507</v>
      </c>
      <c r="T7921" s="147">
        <v>1593</v>
      </c>
      <c r="U7921" s="147" t="s">
        <v>2508</v>
      </c>
      <c r="V7921" s="147" t="s">
        <v>4512</v>
      </c>
    </row>
    <row r="7922" spans="16:22" x14ac:dyDescent="0.25">
      <c r="P7922" s="147" t="s">
        <v>830</v>
      </c>
      <c r="Q7922" s="147">
        <v>215</v>
      </c>
      <c r="R7922" s="147"/>
      <c r="S7922" s="147" t="s">
        <v>4237</v>
      </c>
      <c r="T7922" s="147">
        <v>250</v>
      </c>
      <c r="U7922" s="147" t="s">
        <v>4238</v>
      </c>
      <c r="V7922" s="147" t="s">
        <v>4512</v>
      </c>
    </row>
    <row r="7923" spans="16:22" x14ac:dyDescent="0.25">
      <c r="P7923" s="147" t="s">
        <v>830</v>
      </c>
      <c r="Q7923" s="147">
        <v>215</v>
      </c>
      <c r="R7923" s="147"/>
      <c r="S7923" s="147" t="s">
        <v>2515</v>
      </c>
      <c r="T7923" s="147">
        <v>357</v>
      </c>
      <c r="U7923" s="147" t="s">
        <v>2516</v>
      </c>
      <c r="V7923" s="147" t="s">
        <v>4512</v>
      </c>
    </row>
    <row r="7924" spans="16:22" x14ac:dyDescent="0.25">
      <c r="P7924" s="147" t="s">
        <v>830</v>
      </c>
      <c r="Q7924" s="147">
        <v>215</v>
      </c>
      <c r="R7924" s="147"/>
      <c r="S7924" s="147" t="s">
        <v>2160</v>
      </c>
      <c r="T7924" s="147">
        <v>673</v>
      </c>
      <c r="U7924" s="147" t="s">
        <v>2161</v>
      </c>
      <c r="V7924" s="147" t="s">
        <v>4512</v>
      </c>
    </row>
    <row r="7925" spans="16:22" x14ac:dyDescent="0.25">
      <c r="P7925" s="147" t="s">
        <v>830</v>
      </c>
      <c r="Q7925" s="147">
        <v>215</v>
      </c>
      <c r="R7925" s="147"/>
      <c r="S7925" s="147" t="s">
        <v>3296</v>
      </c>
      <c r="T7925" s="147">
        <v>739</v>
      </c>
      <c r="U7925" s="147" t="s">
        <v>3297</v>
      </c>
      <c r="V7925" s="147" t="s">
        <v>4512</v>
      </c>
    </row>
    <row r="7926" spans="16:22" x14ac:dyDescent="0.25">
      <c r="P7926" s="147" t="s">
        <v>830</v>
      </c>
      <c r="Q7926" s="147">
        <v>215</v>
      </c>
      <c r="R7926" s="147"/>
      <c r="S7926" s="147" t="s">
        <v>2517</v>
      </c>
      <c r="T7926" s="147">
        <v>1286</v>
      </c>
      <c r="U7926" s="147" t="s">
        <v>2518</v>
      </c>
      <c r="V7926" s="147" t="s">
        <v>4512</v>
      </c>
    </row>
    <row r="7927" spans="16:22" x14ac:dyDescent="0.25">
      <c r="P7927" s="147" t="s">
        <v>830</v>
      </c>
      <c r="Q7927" s="147">
        <v>215</v>
      </c>
      <c r="R7927" s="147"/>
      <c r="S7927" s="147" t="s">
        <v>4239</v>
      </c>
      <c r="T7927" s="147">
        <v>1170</v>
      </c>
      <c r="U7927" s="147" t="s">
        <v>4240</v>
      </c>
      <c r="V7927" s="147" t="s">
        <v>4512</v>
      </c>
    </row>
    <row r="7928" spans="16:22" x14ac:dyDescent="0.25">
      <c r="P7928" s="147" t="s">
        <v>830</v>
      </c>
      <c r="Q7928" s="147">
        <v>215</v>
      </c>
      <c r="R7928" s="147"/>
      <c r="S7928" s="147" t="s">
        <v>3851</v>
      </c>
      <c r="T7928" s="147">
        <v>1035</v>
      </c>
      <c r="U7928" s="147" t="s">
        <v>3852</v>
      </c>
      <c r="V7928" s="147" t="s">
        <v>4512</v>
      </c>
    </row>
    <row r="7929" spans="16:22" x14ac:dyDescent="0.25">
      <c r="P7929" s="147" t="s">
        <v>830</v>
      </c>
      <c r="Q7929" s="147">
        <v>215</v>
      </c>
      <c r="R7929" s="147"/>
      <c r="S7929" s="147" t="s">
        <v>2178</v>
      </c>
      <c r="T7929" s="147">
        <v>962</v>
      </c>
      <c r="U7929" s="147" t="s">
        <v>2179</v>
      </c>
      <c r="V7929" s="147" t="s">
        <v>4512</v>
      </c>
    </row>
    <row r="7930" spans="16:22" x14ac:dyDescent="0.25">
      <c r="P7930" s="147" t="s">
        <v>830</v>
      </c>
      <c r="Q7930" s="147">
        <v>215</v>
      </c>
      <c r="R7930" s="147"/>
      <c r="S7930" s="147" t="s">
        <v>2180</v>
      </c>
      <c r="T7930" s="147">
        <v>1995</v>
      </c>
      <c r="U7930" s="147" t="s">
        <v>2181</v>
      </c>
      <c r="V7930" s="147" t="s">
        <v>4512</v>
      </c>
    </row>
    <row r="7931" spans="16:22" x14ac:dyDescent="0.25">
      <c r="P7931" s="147" t="s">
        <v>830</v>
      </c>
      <c r="Q7931" s="147">
        <v>215</v>
      </c>
      <c r="R7931" s="147"/>
      <c r="S7931" s="147" t="s">
        <v>4555</v>
      </c>
      <c r="T7931" s="147">
        <v>1240</v>
      </c>
      <c r="U7931" s="147" t="s">
        <v>4556</v>
      </c>
      <c r="V7931" s="147" t="s">
        <v>4512</v>
      </c>
    </row>
    <row r="7932" spans="16:22" x14ac:dyDescent="0.25">
      <c r="P7932" s="147" t="s">
        <v>830</v>
      </c>
      <c r="Q7932" s="147">
        <v>215</v>
      </c>
      <c r="R7932" s="147"/>
      <c r="S7932" s="147" t="s">
        <v>2182</v>
      </c>
      <c r="T7932" s="147">
        <v>1515</v>
      </c>
      <c r="U7932" s="147" t="s">
        <v>2183</v>
      </c>
      <c r="V7932" s="147" t="s">
        <v>4512</v>
      </c>
    </row>
    <row r="7933" spans="16:22" x14ac:dyDescent="0.25">
      <c r="P7933" s="147" t="s">
        <v>830</v>
      </c>
      <c r="Q7933" s="147">
        <v>215</v>
      </c>
      <c r="R7933" s="147"/>
      <c r="S7933" s="147" t="s">
        <v>2192</v>
      </c>
      <c r="T7933" s="147">
        <v>702</v>
      </c>
      <c r="U7933" s="147" t="s">
        <v>2193</v>
      </c>
      <c r="V7933" s="147" t="s">
        <v>4512</v>
      </c>
    </row>
    <row r="7934" spans="16:22" x14ac:dyDescent="0.25">
      <c r="P7934" s="147" t="s">
        <v>830</v>
      </c>
      <c r="Q7934" s="147">
        <v>215</v>
      </c>
      <c r="R7934" s="147"/>
      <c r="S7934" s="147" t="s">
        <v>2194</v>
      </c>
      <c r="T7934" s="147">
        <v>509</v>
      </c>
      <c r="U7934" s="147" t="s">
        <v>2195</v>
      </c>
      <c r="V7934" s="147" t="s">
        <v>4512</v>
      </c>
    </row>
    <row r="7935" spans="16:22" x14ac:dyDescent="0.25">
      <c r="P7935" s="147" t="s">
        <v>830</v>
      </c>
      <c r="Q7935" s="147">
        <v>215</v>
      </c>
      <c r="R7935" s="147"/>
      <c r="S7935" s="147" t="s">
        <v>2200</v>
      </c>
      <c r="T7935" s="147">
        <v>107</v>
      </c>
      <c r="U7935" s="147" t="s">
        <v>2201</v>
      </c>
      <c r="V7935" s="147" t="s">
        <v>4512</v>
      </c>
    </row>
    <row r="7936" spans="16:22" x14ac:dyDescent="0.25">
      <c r="P7936" s="147" t="s">
        <v>830</v>
      </c>
      <c r="Q7936" s="147">
        <v>215</v>
      </c>
      <c r="R7936" s="147"/>
      <c r="S7936" s="147" t="s">
        <v>3035</v>
      </c>
      <c r="T7936" s="147">
        <v>54</v>
      </c>
      <c r="U7936" s="147" t="s">
        <v>3036</v>
      </c>
      <c r="V7936" s="147" t="s">
        <v>4512</v>
      </c>
    </row>
    <row r="7937" spans="16:22" x14ac:dyDescent="0.25">
      <c r="P7937" s="147" t="s">
        <v>830</v>
      </c>
      <c r="Q7937" s="147">
        <v>215</v>
      </c>
      <c r="R7937" s="147"/>
      <c r="S7937" s="147" t="s">
        <v>2204</v>
      </c>
      <c r="T7937" s="147">
        <v>1282</v>
      </c>
      <c r="U7937" s="147" t="s">
        <v>2205</v>
      </c>
      <c r="V7937" s="147" t="s">
        <v>4512</v>
      </c>
    </row>
    <row r="7938" spans="16:22" x14ac:dyDescent="0.25">
      <c r="P7938" s="147" t="s">
        <v>830</v>
      </c>
      <c r="Q7938" s="147">
        <v>215</v>
      </c>
      <c r="R7938" s="147"/>
      <c r="S7938" s="147" t="s">
        <v>2206</v>
      </c>
      <c r="T7938" s="147">
        <v>380</v>
      </c>
      <c r="U7938" s="147" t="s">
        <v>2207</v>
      </c>
      <c r="V7938" s="147" t="s">
        <v>4512</v>
      </c>
    </row>
    <row r="7939" spans="16:22" x14ac:dyDescent="0.25">
      <c r="P7939" s="147" t="s">
        <v>830</v>
      </c>
      <c r="Q7939" s="147">
        <v>215</v>
      </c>
      <c r="R7939" s="147"/>
      <c r="S7939" s="147" t="s">
        <v>2798</v>
      </c>
      <c r="T7939" s="147">
        <v>116</v>
      </c>
      <c r="U7939" s="147" t="s">
        <v>2799</v>
      </c>
      <c r="V7939" s="147" t="s">
        <v>4512</v>
      </c>
    </row>
    <row r="7940" spans="16:22" x14ac:dyDescent="0.25">
      <c r="P7940" s="147" t="s">
        <v>830</v>
      </c>
      <c r="Q7940" s="147">
        <v>215</v>
      </c>
      <c r="R7940" s="147"/>
      <c r="S7940" s="147" t="s">
        <v>3853</v>
      </c>
      <c r="T7940" s="147">
        <v>483</v>
      </c>
      <c r="U7940" s="147" t="s">
        <v>3854</v>
      </c>
      <c r="V7940" s="147" t="s">
        <v>4512</v>
      </c>
    </row>
    <row r="7941" spans="16:22" x14ac:dyDescent="0.25">
      <c r="P7941" s="147" t="s">
        <v>830</v>
      </c>
      <c r="Q7941" s="147">
        <v>215</v>
      </c>
      <c r="R7941" s="147"/>
      <c r="S7941" s="147" t="s">
        <v>3855</v>
      </c>
      <c r="T7941" s="147">
        <v>72</v>
      </c>
      <c r="U7941" s="147" t="s">
        <v>3856</v>
      </c>
      <c r="V7941" s="147" t="s">
        <v>4512</v>
      </c>
    </row>
    <row r="7942" spans="16:22" x14ac:dyDescent="0.25">
      <c r="P7942" s="147" t="s">
        <v>830</v>
      </c>
      <c r="Q7942" s="147">
        <v>215</v>
      </c>
      <c r="R7942" s="147"/>
      <c r="S7942" s="147" t="s">
        <v>3304</v>
      </c>
      <c r="T7942" s="147">
        <v>102</v>
      </c>
      <c r="U7942" s="147" t="s">
        <v>3305</v>
      </c>
      <c r="V7942" s="147" t="s">
        <v>4512</v>
      </c>
    </row>
    <row r="7943" spans="16:22" x14ac:dyDescent="0.25">
      <c r="P7943" s="147" t="s">
        <v>830</v>
      </c>
      <c r="Q7943" s="147">
        <v>215</v>
      </c>
      <c r="R7943" s="147"/>
      <c r="S7943" s="147" t="s">
        <v>2210</v>
      </c>
      <c r="T7943" s="147">
        <v>81</v>
      </c>
      <c r="U7943" s="147" t="s">
        <v>2211</v>
      </c>
      <c r="V7943" s="147" t="s">
        <v>4512</v>
      </c>
    </row>
    <row r="7944" spans="16:22" x14ac:dyDescent="0.25">
      <c r="P7944" s="147" t="s">
        <v>830</v>
      </c>
      <c r="Q7944" s="147">
        <v>215</v>
      </c>
      <c r="R7944" s="147"/>
      <c r="S7944" s="147" t="s">
        <v>4245</v>
      </c>
      <c r="T7944" s="147">
        <v>40</v>
      </c>
      <c r="U7944" s="147" t="s">
        <v>4246</v>
      </c>
      <c r="V7944" s="147" t="s">
        <v>4512</v>
      </c>
    </row>
    <row r="7945" spans="16:22" x14ac:dyDescent="0.25">
      <c r="P7945" s="147" t="s">
        <v>830</v>
      </c>
      <c r="Q7945" s="147">
        <v>215</v>
      </c>
      <c r="R7945" s="147"/>
      <c r="S7945" s="147" t="s">
        <v>4247</v>
      </c>
      <c r="T7945" s="147">
        <v>74</v>
      </c>
      <c r="U7945" s="147" t="s">
        <v>4248</v>
      </c>
      <c r="V7945" s="147" t="s">
        <v>4512</v>
      </c>
    </row>
    <row r="7946" spans="16:22" x14ac:dyDescent="0.25">
      <c r="P7946" s="147" t="s">
        <v>830</v>
      </c>
      <c r="Q7946" s="147">
        <v>215</v>
      </c>
      <c r="R7946" s="147"/>
      <c r="S7946" s="147" t="s">
        <v>2230</v>
      </c>
      <c r="T7946" s="147">
        <v>152</v>
      </c>
      <c r="U7946" s="147" t="s">
        <v>2231</v>
      </c>
      <c r="V7946" s="147" t="s">
        <v>4512</v>
      </c>
    </row>
    <row r="7947" spans="16:22" x14ac:dyDescent="0.25">
      <c r="P7947" s="147" t="s">
        <v>830</v>
      </c>
      <c r="Q7947" s="147">
        <v>215</v>
      </c>
      <c r="R7947" s="147"/>
      <c r="S7947" s="147" t="s">
        <v>2234</v>
      </c>
      <c r="T7947" s="147">
        <v>50</v>
      </c>
      <c r="U7947" s="147" t="s">
        <v>2235</v>
      </c>
      <c r="V7947" s="147" t="s">
        <v>4512</v>
      </c>
    </row>
    <row r="7948" spans="16:22" x14ac:dyDescent="0.25">
      <c r="P7948" s="147" t="s">
        <v>830</v>
      </c>
      <c r="Q7948" s="147">
        <v>215</v>
      </c>
      <c r="R7948" s="147"/>
      <c r="S7948" s="147" t="s">
        <v>2236</v>
      </c>
      <c r="T7948" s="147">
        <v>110</v>
      </c>
      <c r="U7948" s="147" t="s">
        <v>2237</v>
      </c>
      <c r="V7948" s="147" t="s">
        <v>4512</v>
      </c>
    </row>
    <row r="7949" spans="16:22" x14ac:dyDescent="0.25">
      <c r="P7949" s="147" t="s">
        <v>830</v>
      </c>
      <c r="Q7949" s="147">
        <v>215</v>
      </c>
      <c r="R7949" s="147"/>
      <c r="S7949" s="147" t="s">
        <v>2535</v>
      </c>
      <c r="T7949" s="147">
        <v>219</v>
      </c>
      <c r="U7949" s="147" t="s">
        <v>2536</v>
      </c>
      <c r="V7949" s="147" t="s">
        <v>4512</v>
      </c>
    </row>
    <row r="7950" spans="16:22" x14ac:dyDescent="0.25">
      <c r="P7950" s="147" t="s">
        <v>830</v>
      </c>
      <c r="Q7950" s="147">
        <v>215</v>
      </c>
      <c r="R7950" s="147"/>
      <c r="S7950" s="147" t="s">
        <v>2238</v>
      </c>
      <c r="T7950" s="147">
        <v>35</v>
      </c>
      <c r="U7950" s="147" t="s">
        <v>2239</v>
      </c>
      <c r="V7950" s="147" t="s">
        <v>4512</v>
      </c>
    </row>
    <row r="7951" spans="16:22" x14ac:dyDescent="0.25">
      <c r="P7951" s="147" t="s">
        <v>830</v>
      </c>
      <c r="Q7951" s="147">
        <v>215</v>
      </c>
      <c r="R7951" s="147"/>
      <c r="S7951" s="147" t="s">
        <v>2240</v>
      </c>
      <c r="T7951" s="147">
        <v>60</v>
      </c>
      <c r="U7951" s="147" t="s">
        <v>2241</v>
      </c>
      <c r="V7951" s="147" t="s">
        <v>4512</v>
      </c>
    </row>
    <row r="7952" spans="16:22" x14ac:dyDescent="0.25">
      <c r="P7952" s="147" t="s">
        <v>830</v>
      </c>
      <c r="Q7952" s="147">
        <v>215</v>
      </c>
      <c r="R7952" s="147"/>
      <c r="S7952" s="147" t="s">
        <v>2248</v>
      </c>
      <c r="T7952" s="147">
        <v>89</v>
      </c>
      <c r="U7952" s="147" t="s">
        <v>2249</v>
      </c>
      <c r="V7952" s="147" t="s">
        <v>4512</v>
      </c>
    </row>
    <row r="7953" spans="16:22" x14ac:dyDescent="0.25">
      <c r="P7953" s="147" t="s">
        <v>830</v>
      </c>
      <c r="Q7953" s="147">
        <v>215</v>
      </c>
      <c r="R7953" s="147"/>
      <c r="S7953" s="147" t="s">
        <v>2804</v>
      </c>
      <c r="T7953" s="147">
        <v>60</v>
      </c>
      <c r="U7953" s="147" t="s">
        <v>2805</v>
      </c>
      <c r="V7953" s="147" t="s">
        <v>4512</v>
      </c>
    </row>
    <row r="7954" spans="16:22" x14ac:dyDescent="0.25">
      <c r="P7954" s="147" t="s">
        <v>830</v>
      </c>
      <c r="Q7954" s="147">
        <v>215</v>
      </c>
      <c r="R7954" s="147"/>
      <c r="S7954" s="147" t="s">
        <v>2252</v>
      </c>
      <c r="T7954" s="147">
        <v>165</v>
      </c>
      <c r="U7954" s="147" t="s">
        <v>2253</v>
      </c>
      <c r="V7954" s="147" t="s">
        <v>4512</v>
      </c>
    </row>
    <row r="7955" spans="16:22" x14ac:dyDescent="0.25">
      <c r="P7955" s="147" t="s">
        <v>830</v>
      </c>
      <c r="Q7955" s="147">
        <v>215</v>
      </c>
      <c r="R7955" s="147"/>
      <c r="S7955" s="147" t="s">
        <v>2254</v>
      </c>
      <c r="T7955" s="147">
        <v>132</v>
      </c>
      <c r="U7955" s="147" t="s">
        <v>2255</v>
      </c>
      <c r="V7955" s="147" t="s">
        <v>4512</v>
      </c>
    </row>
    <row r="7956" spans="16:22" x14ac:dyDescent="0.25">
      <c r="P7956" s="147" t="s">
        <v>830</v>
      </c>
      <c r="Q7956" s="147">
        <v>215</v>
      </c>
      <c r="R7956" s="147"/>
      <c r="S7956" s="147" t="s">
        <v>3039</v>
      </c>
      <c r="T7956" s="147">
        <v>303</v>
      </c>
      <c r="U7956" s="147" t="s">
        <v>3040</v>
      </c>
      <c r="V7956" s="147" t="s">
        <v>4512</v>
      </c>
    </row>
    <row r="7957" spans="16:22" x14ac:dyDescent="0.25">
      <c r="P7957" s="147" t="s">
        <v>830</v>
      </c>
      <c r="Q7957" s="147">
        <v>215</v>
      </c>
      <c r="R7957" s="147"/>
      <c r="S7957" s="147" t="s">
        <v>2270</v>
      </c>
      <c r="T7957" s="147">
        <v>1617</v>
      </c>
      <c r="U7957" s="147" t="s">
        <v>2271</v>
      </c>
      <c r="V7957" s="147" t="s">
        <v>4512</v>
      </c>
    </row>
    <row r="7958" spans="16:22" x14ac:dyDescent="0.25">
      <c r="P7958" s="147" t="s">
        <v>830</v>
      </c>
      <c r="Q7958" s="147">
        <v>215</v>
      </c>
      <c r="R7958" s="147"/>
      <c r="S7958" s="147" t="s">
        <v>3881</v>
      </c>
      <c r="T7958" s="147">
        <v>42</v>
      </c>
      <c r="U7958" s="147" t="s">
        <v>3882</v>
      </c>
      <c r="V7958" s="147" t="s">
        <v>4512</v>
      </c>
    </row>
    <row r="7959" spans="16:22" x14ac:dyDescent="0.25">
      <c r="P7959" s="147" t="s">
        <v>830</v>
      </c>
      <c r="Q7959" s="147">
        <v>215</v>
      </c>
      <c r="R7959" s="147"/>
      <c r="S7959" s="147" t="s">
        <v>3314</v>
      </c>
      <c r="T7959" s="147">
        <v>1110</v>
      </c>
      <c r="U7959" s="147" t="s">
        <v>3315</v>
      </c>
      <c r="V7959" s="147" t="s">
        <v>4512</v>
      </c>
    </row>
    <row r="7960" spans="16:22" x14ac:dyDescent="0.25">
      <c r="P7960" s="147" t="s">
        <v>830</v>
      </c>
      <c r="Q7960" s="147">
        <v>215</v>
      </c>
      <c r="R7960" s="147"/>
      <c r="S7960" s="147" t="s">
        <v>3316</v>
      </c>
      <c r="T7960" s="147">
        <v>97</v>
      </c>
      <c r="U7960" s="147" t="s">
        <v>3317</v>
      </c>
      <c r="V7960" s="147" t="s">
        <v>4512</v>
      </c>
    </row>
    <row r="7961" spans="16:22" x14ac:dyDescent="0.25">
      <c r="P7961" s="147" t="s">
        <v>830</v>
      </c>
      <c r="Q7961" s="147">
        <v>215</v>
      </c>
      <c r="R7961" s="147"/>
      <c r="S7961" s="147" t="s">
        <v>3049</v>
      </c>
      <c r="T7961" s="147">
        <v>518</v>
      </c>
      <c r="U7961" s="147" t="s">
        <v>3050</v>
      </c>
      <c r="V7961" s="147" t="s">
        <v>4512</v>
      </c>
    </row>
    <row r="7962" spans="16:22" x14ac:dyDescent="0.25">
      <c r="P7962" s="147" t="s">
        <v>830</v>
      </c>
      <c r="Q7962" s="147">
        <v>215</v>
      </c>
      <c r="R7962" s="147"/>
      <c r="S7962" s="147" t="s">
        <v>4557</v>
      </c>
      <c r="T7962" s="147">
        <v>706</v>
      </c>
      <c r="U7962" s="147" t="s">
        <v>4558</v>
      </c>
      <c r="V7962" s="147" t="s">
        <v>4512</v>
      </c>
    </row>
    <row r="7963" spans="16:22" x14ac:dyDescent="0.25">
      <c r="P7963" s="147" t="s">
        <v>830</v>
      </c>
      <c r="Q7963" s="147">
        <v>215</v>
      </c>
      <c r="R7963" s="147"/>
      <c r="S7963" s="147" t="s">
        <v>949</v>
      </c>
      <c r="T7963" s="147">
        <v>150</v>
      </c>
      <c r="U7963" s="147" t="s">
        <v>4253</v>
      </c>
      <c r="V7963" s="147" t="s">
        <v>4512</v>
      </c>
    </row>
    <row r="7964" spans="16:22" x14ac:dyDescent="0.25">
      <c r="P7964" s="147" t="s">
        <v>830</v>
      </c>
      <c r="Q7964" s="147">
        <v>215</v>
      </c>
      <c r="R7964" s="147"/>
      <c r="S7964" s="147" t="s">
        <v>4559</v>
      </c>
      <c r="T7964" s="147">
        <v>162</v>
      </c>
      <c r="U7964" s="147" t="s">
        <v>4560</v>
      </c>
      <c r="V7964" s="147" t="s">
        <v>4512</v>
      </c>
    </row>
    <row r="7965" spans="16:22" x14ac:dyDescent="0.25">
      <c r="P7965" s="147" t="s">
        <v>830</v>
      </c>
      <c r="Q7965" s="147">
        <v>216</v>
      </c>
      <c r="R7965" s="147"/>
      <c r="S7965" s="147" t="s">
        <v>4561</v>
      </c>
      <c r="T7965" s="147">
        <v>200</v>
      </c>
      <c r="U7965" s="147" t="s">
        <v>4562</v>
      </c>
      <c r="V7965" s="147" t="s">
        <v>4563</v>
      </c>
    </row>
    <row r="7966" spans="16:22" x14ac:dyDescent="0.25">
      <c r="P7966" s="147" t="s">
        <v>830</v>
      </c>
      <c r="Q7966" s="147">
        <v>216</v>
      </c>
      <c r="R7966" s="147"/>
      <c r="S7966" s="147" t="s">
        <v>4564</v>
      </c>
      <c r="T7966" s="147">
        <v>0</v>
      </c>
      <c r="U7966" s="147" t="s">
        <v>4565</v>
      </c>
      <c r="V7966" s="147" t="s">
        <v>4563</v>
      </c>
    </row>
    <row r="7967" spans="16:22" x14ac:dyDescent="0.25">
      <c r="P7967" s="147" t="s">
        <v>830</v>
      </c>
      <c r="Q7967" s="147">
        <v>216</v>
      </c>
      <c r="R7967" s="147"/>
      <c r="S7967" s="147" t="s">
        <v>4566</v>
      </c>
      <c r="T7967" s="147">
        <v>300</v>
      </c>
      <c r="U7967" s="147" t="s">
        <v>4567</v>
      </c>
      <c r="V7967" s="147" t="s">
        <v>4563</v>
      </c>
    </row>
    <row r="7968" spans="16:22" x14ac:dyDescent="0.25">
      <c r="P7968" s="147" t="s">
        <v>830</v>
      </c>
      <c r="Q7968" s="147">
        <v>216</v>
      </c>
      <c r="R7968" s="147"/>
      <c r="S7968" s="147" t="s">
        <v>4568</v>
      </c>
      <c r="T7968" s="147">
        <v>100</v>
      </c>
      <c r="U7968" s="147" t="s">
        <v>4569</v>
      </c>
      <c r="V7968" s="147" t="s">
        <v>4563</v>
      </c>
    </row>
    <row r="7969" spans="16:22" x14ac:dyDescent="0.25">
      <c r="P7969" s="147" t="s">
        <v>830</v>
      </c>
      <c r="Q7969" s="147">
        <v>216</v>
      </c>
      <c r="R7969" s="147"/>
      <c r="S7969" s="147" t="s">
        <v>4570</v>
      </c>
      <c r="T7969" s="147">
        <v>0</v>
      </c>
      <c r="U7969" s="147" t="s">
        <v>4571</v>
      </c>
      <c r="V7969" s="147" t="s">
        <v>4563</v>
      </c>
    </row>
    <row r="7970" spans="16:22" x14ac:dyDescent="0.25">
      <c r="P7970" s="147" t="s">
        <v>830</v>
      </c>
      <c r="Q7970" s="147">
        <v>216</v>
      </c>
      <c r="R7970" s="147"/>
      <c r="S7970" s="147" t="s">
        <v>4572</v>
      </c>
      <c r="T7970" s="147">
        <v>2500</v>
      </c>
      <c r="U7970" s="147" t="s">
        <v>4573</v>
      </c>
      <c r="V7970" s="147" t="s">
        <v>4563</v>
      </c>
    </row>
    <row r="7971" spans="16:22" x14ac:dyDescent="0.25">
      <c r="P7971" s="147" t="s">
        <v>830</v>
      </c>
      <c r="Q7971" s="147">
        <v>216</v>
      </c>
      <c r="R7971" s="147"/>
      <c r="S7971" s="147" t="s">
        <v>4574</v>
      </c>
      <c r="T7971" s="147">
        <v>6000</v>
      </c>
      <c r="U7971" s="147" t="s">
        <v>4575</v>
      </c>
      <c r="V7971" s="147" t="s">
        <v>4563</v>
      </c>
    </row>
    <row r="7972" spans="16:22" x14ac:dyDescent="0.25">
      <c r="P7972" s="147" t="s">
        <v>830</v>
      </c>
      <c r="Q7972" s="147">
        <v>216</v>
      </c>
      <c r="R7972" s="147"/>
      <c r="S7972" s="147" t="s">
        <v>4576</v>
      </c>
      <c r="T7972" s="147">
        <v>5000</v>
      </c>
      <c r="U7972" s="147" t="s">
        <v>4577</v>
      </c>
      <c r="V7972" s="147" t="s">
        <v>4563</v>
      </c>
    </row>
    <row r="7973" spans="16:22" x14ac:dyDescent="0.25">
      <c r="P7973" s="147" t="s">
        <v>830</v>
      </c>
      <c r="Q7973" s="147">
        <v>216</v>
      </c>
      <c r="R7973" s="147"/>
      <c r="S7973" s="147" t="s">
        <v>4578</v>
      </c>
      <c r="T7973" s="147">
        <v>2500</v>
      </c>
      <c r="U7973" s="147" t="s">
        <v>4579</v>
      </c>
      <c r="V7973" s="147" t="s">
        <v>4563</v>
      </c>
    </row>
    <row r="7974" spans="16:22" x14ac:dyDescent="0.25">
      <c r="P7974" s="147" t="s">
        <v>830</v>
      </c>
      <c r="Q7974" s="147">
        <v>216</v>
      </c>
      <c r="R7974" s="147"/>
      <c r="S7974" s="147" t="s">
        <v>4580</v>
      </c>
      <c r="T7974" s="147">
        <v>500</v>
      </c>
      <c r="U7974" s="147" t="s">
        <v>4581</v>
      </c>
      <c r="V7974" s="147" t="s">
        <v>4563</v>
      </c>
    </row>
    <row r="7975" spans="16:22" x14ac:dyDescent="0.25">
      <c r="P7975" s="147" t="s">
        <v>830</v>
      </c>
      <c r="Q7975" s="147">
        <v>216</v>
      </c>
      <c r="R7975" s="147"/>
      <c r="S7975" s="147" t="s">
        <v>4582</v>
      </c>
      <c r="T7975" s="147">
        <v>1000</v>
      </c>
      <c r="U7975" s="147" t="s">
        <v>4583</v>
      </c>
      <c r="V7975" s="147" t="s">
        <v>4563</v>
      </c>
    </row>
    <row r="7976" spans="16:22" x14ac:dyDescent="0.25">
      <c r="P7976" s="147" t="s">
        <v>830</v>
      </c>
      <c r="Q7976" s="147">
        <v>218</v>
      </c>
      <c r="R7976" s="147"/>
      <c r="S7976" s="147" t="s">
        <v>4318</v>
      </c>
      <c r="T7976" s="147">
        <v>61</v>
      </c>
      <c r="U7976" s="147" t="s">
        <v>4319</v>
      </c>
      <c r="V7976" s="147" t="s">
        <v>4584</v>
      </c>
    </row>
    <row r="7977" spans="16:22" x14ac:dyDescent="0.25">
      <c r="P7977" s="147" t="s">
        <v>830</v>
      </c>
      <c r="Q7977" s="147">
        <v>218</v>
      </c>
      <c r="R7977" s="147"/>
      <c r="S7977" s="147" t="s">
        <v>4320</v>
      </c>
      <c r="T7977" s="147">
        <v>93</v>
      </c>
      <c r="U7977" s="147" t="s">
        <v>4321</v>
      </c>
      <c r="V7977" s="147" t="s">
        <v>4584</v>
      </c>
    </row>
    <row r="7978" spans="16:22" x14ac:dyDescent="0.25">
      <c r="P7978" s="147" t="s">
        <v>830</v>
      </c>
      <c r="Q7978" s="147">
        <v>217</v>
      </c>
      <c r="R7978" s="147"/>
      <c r="S7978" s="147" t="s">
        <v>4322</v>
      </c>
      <c r="T7978" s="147">
        <v>151</v>
      </c>
      <c r="U7978" s="147" t="s">
        <v>4323</v>
      </c>
      <c r="V7978" s="147" t="s">
        <v>4585</v>
      </c>
    </row>
    <row r="7979" spans="16:22" x14ac:dyDescent="0.25">
      <c r="P7979" s="147" t="s">
        <v>830</v>
      </c>
      <c r="Q7979" s="147">
        <v>217</v>
      </c>
      <c r="R7979" s="147"/>
      <c r="S7979" s="147" t="s">
        <v>4325</v>
      </c>
      <c r="T7979" s="147">
        <v>400</v>
      </c>
      <c r="U7979" s="147" t="s">
        <v>4326</v>
      </c>
      <c r="V7979" s="147" t="s">
        <v>4585</v>
      </c>
    </row>
    <row r="7980" spans="16:22" x14ac:dyDescent="0.25">
      <c r="P7980" s="147" t="s">
        <v>830</v>
      </c>
      <c r="Q7980" s="147">
        <v>217</v>
      </c>
      <c r="R7980" s="147"/>
      <c r="S7980" s="147" t="s">
        <v>4327</v>
      </c>
      <c r="T7980" s="147">
        <v>436</v>
      </c>
      <c r="U7980" s="147" t="s">
        <v>4328</v>
      </c>
      <c r="V7980" s="147" t="s">
        <v>4585</v>
      </c>
    </row>
    <row r="7981" spans="16:22" x14ac:dyDescent="0.25">
      <c r="P7981" s="147" t="s">
        <v>830</v>
      </c>
      <c r="Q7981" s="147">
        <v>217</v>
      </c>
      <c r="R7981" s="147"/>
      <c r="S7981" s="147" t="s">
        <v>4329</v>
      </c>
      <c r="T7981" s="147">
        <v>149</v>
      </c>
      <c r="U7981" s="147" t="s">
        <v>4330</v>
      </c>
      <c r="V7981" s="147" t="s">
        <v>4585</v>
      </c>
    </row>
    <row r="7982" spans="16:22" x14ac:dyDescent="0.25">
      <c r="P7982" s="147" t="s">
        <v>830</v>
      </c>
      <c r="Q7982" s="147">
        <v>217</v>
      </c>
      <c r="R7982" s="147"/>
      <c r="S7982" s="147" t="s">
        <v>4331</v>
      </c>
      <c r="T7982" s="147">
        <v>205</v>
      </c>
      <c r="U7982" s="147" t="s">
        <v>4332</v>
      </c>
      <c r="V7982" s="147" t="s">
        <v>4585</v>
      </c>
    </row>
    <row r="7983" spans="16:22" x14ac:dyDescent="0.25">
      <c r="P7983" s="147" t="s">
        <v>830</v>
      </c>
      <c r="Q7983" s="147">
        <v>217</v>
      </c>
      <c r="R7983" s="147"/>
      <c r="S7983" s="147" t="s">
        <v>4333</v>
      </c>
      <c r="T7983" s="147">
        <v>233</v>
      </c>
      <c r="U7983" s="147" t="s">
        <v>4334</v>
      </c>
      <c r="V7983" s="147" t="s">
        <v>4585</v>
      </c>
    </row>
    <row r="7984" spans="16:22" x14ac:dyDescent="0.25">
      <c r="P7984" s="147" t="s">
        <v>830</v>
      </c>
      <c r="Q7984" s="147">
        <v>217</v>
      </c>
      <c r="R7984" s="147"/>
      <c r="S7984" s="147" t="s">
        <v>4335</v>
      </c>
      <c r="T7984" s="147">
        <v>235</v>
      </c>
      <c r="U7984" s="147" t="s">
        <v>4336</v>
      </c>
      <c r="V7984" s="147" t="s">
        <v>4585</v>
      </c>
    </row>
    <row r="7985" spans="16:22" x14ac:dyDescent="0.25">
      <c r="P7985" s="147" t="s">
        <v>830</v>
      </c>
      <c r="Q7985" s="147">
        <v>218</v>
      </c>
      <c r="R7985" s="147"/>
      <c r="S7985" s="147" t="s">
        <v>4586</v>
      </c>
      <c r="T7985" s="147">
        <v>13</v>
      </c>
      <c r="U7985" s="147" t="s">
        <v>4587</v>
      </c>
      <c r="V7985" s="147" t="s">
        <v>4584</v>
      </c>
    </row>
    <row r="7986" spans="16:22" x14ac:dyDescent="0.25">
      <c r="P7986" s="147" t="s">
        <v>830</v>
      </c>
      <c r="Q7986" s="147">
        <v>218</v>
      </c>
      <c r="R7986" s="147"/>
      <c r="S7986" s="147" t="s">
        <v>4337</v>
      </c>
      <c r="T7986" s="147">
        <v>71</v>
      </c>
      <c r="U7986" s="147" t="s">
        <v>4338</v>
      </c>
      <c r="V7986" s="147" t="s">
        <v>4584</v>
      </c>
    </row>
    <row r="7987" spans="16:22" x14ac:dyDescent="0.25">
      <c r="P7987" s="147" t="s">
        <v>830</v>
      </c>
      <c r="Q7987" s="147">
        <v>217</v>
      </c>
      <c r="R7987" s="147"/>
      <c r="S7987" s="147" t="s">
        <v>4339</v>
      </c>
      <c r="T7987" s="147">
        <v>257</v>
      </c>
      <c r="U7987" s="147" t="s">
        <v>4340</v>
      </c>
      <c r="V7987" s="147" t="s">
        <v>4585</v>
      </c>
    </row>
    <row r="7988" spans="16:22" x14ac:dyDescent="0.25">
      <c r="P7988" s="147" t="s">
        <v>830</v>
      </c>
      <c r="Q7988" s="147">
        <v>217</v>
      </c>
      <c r="R7988" s="147"/>
      <c r="S7988" s="147" t="s">
        <v>4341</v>
      </c>
      <c r="T7988" s="147">
        <v>766</v>
      </c>
      <c r="U7988" s="147" t="s">
        <v>4342</v>
      </c>
      <c r="V7988" s="147" t="s">
        <v>4585</v>
      </c>
    </row>
    <row r="7989" spans="16:22" x14ac:dyDescent="0.25">
      <c r="P7989" s="147" t="s">
        <v>830</v>
      </c>
      <c r="Q7989" s="147">
        <v>217</v>
      </c>
      <c r="R7989" s="147"/>
      <c r="S7989" s="147" t="s">
        <v>4343</v>
      </c>
      <c r="T7989" s="147">
        <v>440</v>
      </c>
      <c r="U7989" s="147" t="s">
        <v>4344</v>
      </c>
      <c r="V7989" s="147" t="s">
        <v>4585</v>
      </c>
    </row>
    <row r="7990" spans="16:22" x14ac:dyDescent="0.25">
      <c r="P7990" s="147" t="s">
        <v>830</v>
      </c>
      <c r="Q7990" s="147">
        <v>217</v>
      </c>
      <c r="R7990" s="147"/>
      <c r="S7990" s="147" t="s">
        <v>4345</v>
      </c>
      <c r="T7990" s="147">
        <v>388</v>
      </c>
      <c r="U7990" s="147" t="s">
        <v>4346</v>
      </c>
      <c r="V7990" s="147" t="s">
        <v>4585</v>
      </c>
    </row>
    <row r="7991" spans="16:22" x14ac:dyDescent="0.25">
      <c r="P7991" s="147" t="s">
        <v>830</v>
      </c>
      <c r="Q7991" s="147">
        <v>217</v>
      </c>
      <c r="R7991" s="147"/>
      <c r="S7991" s="147" t="s">
        <v>4347</v>
      </c>
      <c r="T7991" s="147">
        <v>126</v>
      </c>
      <c r="U7991" s="147" t="s">
        <v>4348</v>
      </c>
      <c r="V7991" s="147" t="s">
        <v>4585</v>
      </c>
    </row>
    <row r="7992" spans="16:22" x14ac:dyDescent="0.25">
      <c r="P7992" s="147" t="s">
        <v>830</v>
      </c>
      <c r="Q7992" s="147">
        <v>217</v>
      </c>
      <c r="R7992" s="147"/>
      <c r="S7992" s="147" t="s">
        <v>4349</v>
      </c>
      <c r="T7992" s="147">
        <v>77</v>
      </c>
      <c r="U7992" s="147" t="s">
        <v>4350</v>
      </c>
      <c r="V7992" s="147" t="s">
        <v>4585</v>
      </c>
    </row>
    <row r="7993" spans="16:22" x14ac:dyDescent="0.25">
      <c r="P7993" s="147" t="s">
        <v>830</v>
      </c>
      <c r="Q7993" s="147">
        <v>217</v>
      </c>
      <c r="R7993" s="147"/>
      <c r="S7993" s="147" t="s">
        <v>4351</v>
      </c>
      <c r="T7993" s="147">
        <v>299</v>
      </c>
      <c r="U7993" s="147" t="s">
        <v>4352</v>
      </c>
      <c r="V7993" s="147" t="s">
        <v>4585</v>
      </c>
    </row>
    <row r="7994" spans="16:22" x14ac:dyDescent="0.25">
      <c r="P7994" s="147" t="s">
        <v>830</v>
      </c>
      <c r="Q7994" s="147">
        <v>217</v>
      </c>
      <c r="R7994" s="147"/>
      <c r="S7994" s="147" t="s">
        <v>4353</v>
      </c>
      <c r="T7994" s="147">
        <v>201</v>
      </c>
      <c r="U7994" s="147" t="s">
        <v>4354</v>
      </c>
      <c r="V7994" s="147" t="s">
        <v>4585</v>
      </c>
    </row>
    <row r="7995" spans="16:22" x14ac:dyDescent="0.25">
      <c r="P7995" s="147" t="s">
        <v>830</v>
      </c>
      <c r="Q7995" s="147">
        <v>217</v>
      </c>
      <c r="R7995" s="147"/>
      <c r="S7995" s="147" t="s">
        <v>4355</v>
      </c>
      <c r="T7995" s="147">
        <v>74</v>
      </c>
      <c r="U7995" s="147" t="s">
        <v>4356</v>
      </c>
      <c r="V7995" s="147" t="s">
        <v>4585</v>
      </c>
    </row>
    <row r="7996" spans="16:22" x14ac:dyDescent="0.25">
      <c r="P7996" s="147" t="s">
        <v>830</v>
      </c>
      <c r="Q7996" s="147">
        <v>217</v>
      </c>
      <c r="R7996" s="147"/>
      <c r="S7996" s="147" t="s">
        <v>4357</v>
      </c>
      <c r="T7996" s="147">
        <v>69</v>
      </c>
      <c r="U7996" s="147" t="s">
        <v>4358</v>
      </c>
      <c r="V7996" s="147" t="s">
        <v>4585</v>
      </c>
    </row>
    <row r="7997" spans="16:22" x14ac:dyDescent="0.25">
      <c r="P7997" s="147" t="s">
        <v>830</v>
      </c>
      <c r="Q7997" s="147">
        <v>217</v>
      </c>
      <c r="R7997" s="147"/>
      <c r="S7997" s="147" t="s">
        <v>4359</v>
      </c>
      <c r="T7997" s="147">
        <v>317</v>
      </c>
      <c r="U7997" s="147" t="s">
        <v>4360</v>
      </c>
      <c r="V7997" s="147" t="s">
        <v>4585</v>
      </c>
    </row>
    <row r="7998" spans="16:22" x14ac:dyDescent="0.25">
      <c r="P7998" s="147" t="s">
        <v>830</v>
      </c>
      <c r="Q7998" s="147">
        <v>217</v>
      </c>
      <c r="R7998" s="147"/>
      <c r="S7998" s="147" t="s">
        <v>4588</v>
      </c>
      <c r="T7998" s="147">
        <v>18</v>
      </c>
      <c r="U7998" s="147" t="s">
        <v>4589</v>
      </c>
      <c r="V7998" s="147" t="s">
        <v>4585</v>
      </c>
    </row>
    <row r="7999" spans="16:22" x14ac:dyDescent="0.25">
      <c r="P7999" s="147" t="s">
        <v>830</v>
      </c>
      <c r="Q7999" s="147">
        <v>217</v>
      </c>
      <c r="R7999" s="147"/>
      <c r="S7999" s="147" t="s">
        <v>4361</v>
      </c>
      <c r="T7999" s="147">
        <v>408</v>
      </c>
      <c r="U7999" s="147" t="s">
        <v>4362</v>
      </c>
      <c r="V7999" s="147" t="s">
        <v>4585</v>
      </c>
    </row>
    <row r="8000" spans="16:22" x14ac:dyDescent="0.25">
      <c r="P8000" s="147" t="s">
        <v>830</v>
      </c>
      <c r="Q8000" s="147">
        <v>218</v>
      </c>
      <c r="R8000" s="147"/>
      <c r="S8000" s="147" t="s">
        <v>4363</v>
      </c>
      <c r="T8000" s="147">
        <v>54</v>
      </c>
      <c r="U8000" s="147" t="s">
        <v>4364</v>
      </c>
      <c r="V8000" s="147" t="s">
        <v>4584</v>
      </c>
    </row>
    <row r="8001" spans="16:22" x14ac:dyDescent="0.25">
      <c r="P8001" s="147" t="s">
        <v>830</v>
      </c>
      <c r="Q8001" s="147">
        <v>218</v>
      </c>
      <c r="R8001" s="147"/>
      <c r="S8001" s="147" t="s">
        <v>4365</v>
      </c>
      <c r="T8001" s="147">
        <v>115</v>
      </c>
      <c r="U8001" s="147" t="s">
        <v>4366</v>
      </c>
      <c r="V8001" s="147" t="s">
        <v>4584</v>
      </c>
    </row>
    <row r="8002" spans="16:22" x14ac:dyDescent="0.25">
      <c r="P8002" s="147" t="s">
        <v>830</v>
      </c>
      <c r="Q8002" s="147">
        <v>218</v>
      </c>
      <c r="R8002" s="147"/>
      <c r="S8002" s="147" t="s">
        <v>4367</v>
      </c>
      <c r="T8002" s="147">
        <v>39</v>
      </c>
      <c r="U8002" s="147" t="s">
        <v>4368</v>
      </c>
      <c r="V8002" s="147" t="s">
        <v>4584</v>
      </c>
    </row>
    <row r="8003" spans="16:22" x14ac:dyDescent="0.25">
      <c r="P8003" s="147" t="s">
        <v>830</v>
      </c>
      <c r="Q8003" s="147">
        <v>217</v>
      </c>
      <c r="R8003" s="147"/>
      <c r="S8003" s="147" t="s">
        <v>4369</v>
      </c>
      <c r="T8003" s="147">
        <v>191</v>
      </c>
      <c r="U8003" s="147" t="s">
        <v>4370</v>
      </c>
      <c r="V8003" s="147" t="s">
        <v>4585</v>
      </c>
    </row>
    <row r="8004" spans="16:22" x14ac:dyDescent="0.25">
      <c r="P8004" s="147" t="s">
        <v>830</v>
      </c>
      <c r="Q8004" s="147">
        <v>218</v>
      </c>
      <c r="R8004" s="147"/>
      <c r="S8004" s="147" t="s">
        <v>4371</v>
      </c>
      <c r="T8004" s="147">
        <v>95</v>
      </c>
      <c r="U8004" s="147" t="s">
        <v>4372</v>
      </c>
      <c r="V8004" s="147" t="s">
        <v>4584</v>
      </c>
    </row>
    <row r="8005" spans="16:22" x14ac:dyDescent="0.25">
      <c r="P8005" s="147" t="s">
        <v>830</v>
      </c>
      <c r="Q8005" s="147">
        <v>217</v>
      </c>
      <c r="R8005" s="147"/>
      <c r="S8005" s="147" t="s">
        <v>4373</v>
      </c>
      <c r="T8005" s="147">
        <v>371</v>
      </c>
      <c r="U8005" s="147" t="s">
        <v>4374</v>
      </c>
      <c r="V8005" s="147" t="s">
        <v>4585</v>
      </c>
    </row>
    <row r="8006" spans="16:22" x14ac:dyDescent="0.25">
      <c r="P8006" s="147" t="s">
        <v>830</v>
      </c>
      <c r="Q8006" s="147">
        <v>217</v>
      </c>
      <c r="R8006" s="147"/>
      <c r="S8006" s="147" t="s">
        <v>4375</v>
      </c>
      <c r="T8006" s="147">
        <v>85</v>
      </c>
      <c r="U8006" s="147" t="s">
        <v>4376</v>
      </c>
      <c r="V8006" s="147" t="s">
        <v>4585</v>
      </c>
    </row>
    <row r="8007" spans="16:22" x14ac:dyDescent="0.25">
      <c r="P8007" s="147" t="s">
        <v>830</v>
      </c>
      <c r="Q8007" s="147">
        <v>217</v>
      </c>
      <c r="R8007" s="147"/>
      <c r="S8007" s="147" t="s">
        <v>4377</v>
      </c>
      <c r="T8007" s="147">
        <v>92</v>
      </c>
      <c r="U8007" s="147" t="s">
        <v>4378</v>
      </c>
      <c r="V8007" s="147" t="s">
        <v>4585</v>
      </c>
    </row>
    <row r="8008" spans="16:22" x14ac:dyDescent="0.25">
      <c r="P8008" s="147" t="s">
        <v>830</v>
      </c>
      <c r="Q8008" s="147">
        <v>218</v>
      </c>
      <c r="R8008" s="147"/>
      <c r="S8008" s="147" t="s">
        <v>4379</v>
      </c>
      <c r="T8008" s="147">
        <v>53</v>
      </c>
      <c r="U8008" s="147" t="s">
        <v>4380</v>
      </c>
      <c r="V8008" s="147" t="s">
        <v>4584</v>
      </c>
    </row>
    <row r="8009" spans="16:22" x14ac:dyDescent="0.25">
      <c r="P8009" s="147" t="s">
        <v>830</v>
      </c>
      <c r="Q8009" s="147">
        <v>218</v>
      </c>
      <c r="R8009" s="147"/>
      <c r="S8009" s="147" t="s">
        <v>4590</v>
      </c>
      <c r="T8009" s="147">
        <v>63</v>
      </c>
      <c r="U8009" s="147" t="s">
        <v>4591</v>
      </c>
      <c r="V8009" s="147" t="s">
        <v>4584</v>
      </c>
    </row>
    <row r="8010" spans="16:22" x14ac:dyDescent="0.25">
      <c r="P8010" s="147" t="s">
        <v>830</v>
      </c>
      <c r="Q8010" s="147">
        <v>218</v>
      </c>
      <c r="R8010" s="147"/>
      <c r="S8010" s="147" t="s">
        <v>4381</v>
      </c>
      <c r="T8010" s="147">
        <v>115</v>
      </c>
      <c r="U8010" s="147" t="s">
        <v>4382</v>
      </c>
      <c r="V8010" s="147" t="s">
        <v>4584</v>
      </c>
    </row>
    <row r="8011" spans="16:22" x14ac:dyDescent="0.25">
      <c r="P8011" s="147" t="s">
        <v>830</v>
      </c>
      <c r="Q8011" s="147">
        <v>218</v>
      </c>
      <c r="R8011" s="147"/>
      <c r="S8011" s="147" t="s">
        <v>4383</v>
      </c>
      <c r="T8011" s="147">
        <v>73</v>
      </c>
      <c r="U8011" s="147" t="s">
        <v>4384</v>
      </c>
      <c r="V8011" s="147" t="s">
        <v>4584</v>
      </c>
    </row>
    <row r="8012" spans="16:22" x14ac:dyDescent="0.25">
      <c r="P8012" s="147" t="s">
        <v>830</v>
      </c>
      <c r="Q8012" s="147">
        <v>217</v>
      </c>
      <c r="R8012" s="147"/>
      <c r="S8012" s="147" t="s">
        <v>4385</v>
      </c>
      <c r="T8012" s="147">
        <v>162</v>
      </c>
      <c r="U8012" s="147" t="s">
        <v>4386</v>
      </c>
      <c r="V8012" s="147" t="s">
        <v>4585</v>
      </c>
    </row>
    <row r="8013" spans="16:22" x14ac:dyDescent="0.25">
      <c r="P8013" s="147" t="s">
        <v>830</v>
      </c>
      <c r="Q8013" s="147">
        <v>217</v>
      </c>
      <c r="R8013" s="147"/>
      <c r="S8013" s="147" t="s">
        <v>4387</v>
      </c>
      <c r="T8013" s="147">
        <v>253</v>
      </c>
      <c r="U8013" s="147" t="s">
        <v>4388</v>
      </c>
      <c r="V8013" s="147" t="s">
        <v>4585</v>
      </c>
    </row>
    <row r="8014" spans="16:22" x14ac:dyDescent="0.25">
      <c r="P8014" s="147" t="s">
        <v>830</v>
      </c>
      <c r="Q8014" s="147">
        <v>217</v>
      </c>
      <c r="R8014" s="147"/>
      <c r="S8014" s="147" t="s">
        <v>4389</v>
      </c>
      <c r="T8014" s="147">
        <v>227</v>
      </c>
      <c r="U8014" s="147" t="s">
        <v>4390</v>
      </c>
      <c r="V8014" s="147" t="s">
        <v>4585</v>
      </c>
    </row>
    <row r="8015" spans="16:22" x14ac:dyDescent="0.25">
      <c r="P8015" s="147" t="s">
        <v>830</v>
      </c>
      <c r="Q8015" s="147">
        <v>217</v>
      </c>
      <c r="R8015" s="147"/>
      <c r="S8015" s="147" t="s">
        <v>4391</v>
      </c>
      <c r="T8015" s="147">
        <v>256</v>
      </c>
      <c r="U8015" s="147" t="s">
        <v>4392</v>
      </c>
      <c r="V8015" s="147" t="s">
        <v>4585</v>
      </c>
    </row>
    <row r="8016" spans="16:22" x14ac:dyDescent="0.25">
      <c r="P8016" s="147" t="s">
        <v>830</v>
      </c>
      <c r="Q8016" s="147">
        <v>217</v>
      </c>
      <c r="R8016" s="147"/>
      <c r="S8016" s="147" t="s">
        <v>4393</v>
      </c>
      <c r="T8016" s="147">
        <v>118</v>
      </c>
      <c r="U8016" s="147" t="s">
        <v>4394</v>
      </c>
      <c r="V8016" s="147" t="s">
        <v>4585</v>
      </c>
    </row>
    <row r="8017" spans="16:22" x14ac:dyDescent="0.25">
      <c r="P8017" s="147" t="s">
        <v>830</v>
      </c>
      <c r="Q8017" s="147">
        <v>217</v>
      </c>
      <c r="R8017" s="147"/>
      <c r="S8017" s="147" t="s">
        <v>4395</v>
      </c>
      <c r="T8017" s="147">
        <v>151</v>
      </c>
      <c r="U8017" s="147" t="s">
        <v>4396</v>
      </c>
      <c r="V8017" s="147" t="s">
        <v>4585</v>
      </c>
    </row>
    <row r="8018" spans="16:22" x14ac:dyDescent="0.25">
      <c r="P8018" s="147" t="s">
        <v>830</v>
      </c>
      <c r="Q8018" s="147">
        <v>217</v>
      </c>
      <c r="R8018" s="147"/>
      <c r="S8018" s="147" t="s">
        <v>4397</v>
      </c>
      <c r="T8018" s="147">
        <v>481</v>
      </c>
      <c r="U8018" s="147" t="s">
        <v>4398</v>
      </c>
      <c r="V8018" s="147" t="s">
        <v>4585</v>
      </c>
    </row>
    <row r="8019" spans="16:22" x14ac:dyDescent="0.25">
      <c r="P8019" s="147" t="s">
        <v>830</v>
      </c>
      <c r="Q8019" s="147">
        <v>217</v>
      </c>
      <c r="R8019" s="147"/>
      <c r="S8019" s="147" t="s">
        <v>4399</v>
      </c>
      <c r="T8019" s="147">
        <v>173</v>
      </c>
      <c r="U8019" s="147" t="s">
        <v>4400</v>
      </c>
      <c r="V8019" s="147" t="s">
        <v>4585</v>
      </c>
    </row>
    <row r="8020" spans="16:22" x14ac:dyDescent="0.25">
      <c r="P8020" s="147" t="s">
        <v>830</v>
      </c>
      <c r="Q8020" s="147">
        <v>217</v>
      </c>
      <c r="R8020" s="147"/>
      <c r="S8020" s="147" t="s">
        <v>4401</v>
      </c>
      <c r="T8020" s="147">
        <v>328</v>
      </c>
      <c r="U8020" s="147" t="s">
        <v>4402</v>
      </c>
      <c r="V8020" s="147" t="s">
        <v>4585</v>
      </c>
    </row>
    <row r="8021" spans="16:22" x14ac:dyDescent="0.25">
      <c r="P8021" s="147" t="s">
        <v>830</v>
      </c>
      <c r="Q8021" s="147">
        <v>218</v>
      </c>
      <c r="R8021" s="147"/>
      <c r="S8021" s="147" t="s">
        <v>4403</v>
      </c>
      <c r="T8021" s="147">
        <v>56</v>
      </c>
      <c r="U8021" s="147" t="s">
        <v>4404</v>
      </c>
      <c r="V8021" s="147" t="s">
        <v>4584</v>
      </c>
    </row>
    <row r="8022" spans="16:22" x14ac:dyDescent="0.25">
      <c r="P8022" s="147" t="s">
        <v>830</v>
      </c>
      <c r="Q8022" s="147">
        <v>217</v>
      </c>
      <c r="R8022" s="147"/>
      <c r="S8022" s="147" t="s">
        <v>4405</v>
      </c>
      <c r="T8022" s="147">
        <v>219</v>
      </c>
      <c r="U8022" s="147" t="s">
        <v>4406</v>
      </c>
      <c r="V8022" s="147" t="s">
        <v>4585</v>
      </c>
    </row>
    <row r="8023" spans="16:22" x14ac:dyDescent="0.25">
      <c r="P8023" s="147" t="s">
        <v>830</v>
      </c>
      <c r="Q8023" s="147">
        <v>218</v>
      </c>
      <c r="R8023" s="147"/>
      <c r="S8023" s="147" t="s">
        <v>4407</v>
      </c>
      <c r="T8023" s="147">
        <v>506</v>
      </c>
      <c r="U8023" s="147" t="s">
        <v>4408</v>
      </c>
      <c r="V8023" s="147" t="s">
        <v>4584</v>
      </c>
    </row>
    <row r="8024" spans="16:22" x14ac:dyDescent="0.25">
      <c r="P8024" s="147" t="s">
        <v>830</v>
      </c>
      <c r="Q8024" s="147">
        <v>217</v>
      </c>
      <c r="R8024" s="147"/>
      <c r="S8024" s="147" t="s">
        <v>4409</v>
      </c>
      <c r="T8024" s="147">
        <v>167</v>
      </c>
      <c r="U8024" s="147" t="s">
        <v>4410</v>
      </c>
      <c r="V8024" s="147" t="s">
        <v>4585</v>
      </c>
    </row>
    <row r="8025" spans="16:22" x14ac:dyDescent="0.25">
      <c r="P8025" s="147" t="s">
        <v>830</v>
      </c>
      <c r="Q8025" s="147">
        <v>217</v>
      </c>
      <c r="R8025" s="147"/>
      <c r="S8025" s="147" t="s">
        <v>4411</v>
      </c>
      <c r="T8025" s="147">
        <v>181</v>
      </c>
      <c r="U8025" s="147" t="s">
        <v>4412</v>
      </c>
      <c r="V8025" s="147" t="s">
        <v>4585</v>
      </c>
    </row>
    <row r="8026" spans="16:22" x14ac:dyDescent="0.25">
      <c r="P8026" s="147" t="s">
        <v>830</v>
      </c>
      <c r="Q8026" s="147">
        <v>217</v>
      </c>
      <c r="R8026" s="147"/>
      <c r="S8026" s="147" t="s">
        <v>4413</v>
      </c>
      <c r="T8026" s="147">
        <v>214</v>
      </c>
      <c r="U8026" s="147" t="s">
        <v>4414</v>
      </c>
      <c r="V8026" s="147" t="s">
        <v>4585</v>
      </c>
    </row>
    <row r="8027" spans="16:22" x14ac:dyDescent="0.25">
      <c r="P8027" s="147" t="s">
        <v>830</v>
      </c>
      <c r="Q8027" s="147">
        <v>217</v>
      </c>
      <c r="R8027" s="147"/>
      <c r="S8027" s="147" t="s">
        <v>4415</v>
      </c>
      <c r="T8027" s="147">
        <v>58</v>
      </c>
      <c r="U8027" s="147" t="s">
        <v>4416</v>
      </c>
      <c r="V8027" s="147" t="s">
        <v>4585</v>
      </c>
    </row>
    <row r="8028" spans="16:22" x14ac:dyDescent="0.25">
      <c r="P8028" s="147" t="s">
        <v>830</v>
      </c>
      <c r="Q8028" s="147">
        <v>217</v>
      </c>
      <c r="R8028" s="147"/>
      <c r="S8028" s="147" t="s">
        <v>4417</v>
      </c>
      <c r="T8028" s="147">
        <v>191</v>
      </c>
      <c r="U8028" s="147" t="s">
        <v>4418</v>
      </c>
      <c r="V8028" s="147" t="s">
        <v>4585</v>
      </c>
    </row>
    <row r="8029" spans="16:22" x14ac:dyDescent="0.25">
      <c r="P8029" s="147" t="s">
        <v>830</v>
      </c>
      <c r="Q8029" s="147">
        <v>217</v>
      </c>
      <c r="R8029" s="147"/>
      <c r="S8029" s="147" t="s">
        <v>4419</v>
      </c>
      <c r="T8029" s="147">
        <v>297</v>
      </c>
      <c r="U8029" s="147" t="s">
        <v>4420</v>
      </c>
      <c r="V8029" s="147" t="s">
        <v>4585</v>
      </c>
    </row>
    <row r="8030" spans="16:22" x14ac:dyDescent="0.25">
      <c r="P8030" s="147" t="s">
        <v>830</v>
      </c>
      <c r="Q8030" s="147">
        <v>217</v>
      </c>
      <c r="R8030" s="147"/>
      <c r="S8030" s="147" t="s">
        <v>4421</v>
      </c>
      <c r="T8030" s="147">
        <v>149</v>
      </c>
      <c r="U8030" s="147" t="s">
        <v>4422</v>
      </c>
      <c r="V8030" s="147" t="s">
        <v>4585</v>
      </c>
    </row>
    <row r="8031" spans="16:22" x14ac:dyDescent="0.25">
      <c r="P8031" s="147" t="s">
        <v>830</v>
      </c>
      <c r="Q8031" s="147">
        <v>217</v>
      </c>
      <c r="R8031" s="147"/>
      <c r="S8031" s="147" t="s">
        <v>4423</v>
      </c>
      <c r="T8031" s="147">
        <v>142</v>
      </c>
      <c r="U8031" s="147" t="s">
        <v>4424</v>
      </c>
      <c r="V8031" s="147" t="s">
        <v>4585</v>
      </c>
    </row>
    <row r="8032" spans="16:22" x14ac:dyDescent="0.25">
      <c r="P8032" s="147" t="s">
        <v>830</v>
      </c>
      <c r="Q8032" s="147">
        <v>217</v>
      </c>
      <c r="R8032" s="147"/>
      <c r="S8032" s="147" t="s">
        <v>4425</v>
      </c>
      <c r="T8032" s="147">
        <v>229</v>
      </c>
      <c r="U8032" s="147" t="s">
        <v>4426</v>
      </c>
      <c r="V8032" s="147" t="s">
        <v>4585</v>
      </c>
    </row>
    <row r="8033" spans="16:22" x14ac:dyDescent="0.25">
      <c r="P8033" s="147" t="s">
        <v>830</v>
      </c>
      <c r="Q8033" s="147">
        <v>217</v>
      </c>
      <c r="R8033" s="147"/>
      <c r="S8033" s="147" t="s">
        <v>4427</v>
      </c>
      <c r="T8033" s="147">
        <v>76</v>
      </c>
      <c r="U8033" s="147" t="s">
        <v>4428</v>
      </c>
      <c r="V8033" s="147" t="s">
        <v>4585</v>
      </c>
    </row>
    <row r="8034" spans="16:22" x14ac:dyDescent="0.25">
      <c r="P8034" s="147" t="s">
        <v>830</v>
      </c>
      <c r="Q8034" s="147">
        <v>217</v>
      </c>
      <c r="R8034" s="147"/>
      <c r="S8034" s="147" t="s">
        <v>4429</v>
      </c>
      <c r="T8034" s="147">
        <v>122</v>
      </c>
      <c r="U8034" s="147" t="s">
        <v>4430</v>
      </c>
      <c r="V8034" s="147" t="s">
        <v>4585</v>
      </c>
    </row>
    <row r="8035" spans="16:22" x14ac:dyDescent="0.25">
      <c r="P8035" s="147" t="s">
        <v>830</v>
      </c>
      <c r="Q8035" s="147">
        <v>218</v>
      </c>
      <c r="R8035" s="147"/>
      <c r="S8035" s="147" t="s">
        <v>4431</v>
      </c>
      <c r="T8035" s="147">
        <v>68</v>
      </c>
      <c r="U8035" s="147" t="s">
        <v>4432</v>
      </c>
      <c r="V8035" s="147" t="s">
        <v>4584</v>
      </c>
    </row>
    <row r="8036" spans="16:22" x14ac:dyDescent="0.25">
      <c r="P8036" s="147" t="s">
        <v>830</v>
      </c>
      <c r="Q8036" s="147">
        <v>217</v>
      </c>
      <c r="R8036" s="147"/>
      <c r="S8036" s="147" t="s">
        <v>4433</v>
      </c>
      <c r="T8036" s="147">
        <v>390</v>
      </c>
      <c r="U8036" s="147" t="s">
        <v>4434</v>
      </c>
      <c r="V8036" s="147" t="s">
        <v>4585</v>
      </c>
    </row>
    <row r="8037" spans="16:22" x14ac:dyDescent="0.25">
      <c r="P8037" s="147" t="s">
        <v>830</v>
      </c>
      <c r="Q8037" s="147">
        <v>218</v>
      </c>
      <c r="R8037" s="147"/>
      <c r="S8037" s="147" t="s">
        <v>4435</v>
      </c>
      <c r="T8037" s="147">
        <v>20</v>
      </c>
      <c r="U8037" s="147" t="s">
        <v>4436</v>
      </c>
      <c r="V8037" s="147" t="s">
        <v>4584</v>
      </c>
    </row>
    <row r="8038" spans="16:22" x14ac:dyDescent="0.25">
      <c r="P8038" s="147" t="s">
        <v>830</v>
      </c>
      <c r="Q8038" s="147">
        <v>217</v>
      </c>
      <c r="R8038" s="147"/>
      <c r="S8038" s="147" t="s">
        <v>4443</v>
      </c>
      <c r="T8038" s="147">
        <v>300</v>
      </c>
      <c r="U8038" s="147" t="s">
        <v>4444</v>
      </c>
      <c r="V8038" s="147" t="s">
        <v>4585</v>
      </c>
    </row>
    <row r="8039" spans="16:22" x14ac:dyDescent="0.25">
      <c r="P8039" s="147" t="s">
        <v>830</v>
      </c>
      <c r="Q8039" s="147">
        <v>217</v>
      </c>
      <c r="R8039" s="147"/>
      <c r="S8039" s="147" t="s">
        <v>4445</v>
      </c>
      <c r="T8039" s="147">
        <v>650</v>
      </c>
      <c r="U8039" s="147" t="s">
        <v>4446</v>
      </c>
      <c r="V8039" s="147" t="s">
        <v>4585</v>
      </c>
    </row>
    <row r="8040" spans="16:22" x14ac:dyDescent="0.25">
      <c r="P8040" s="147" t="s">
        <v>830</v>
      </c>
      <c r="Q8040" s="147">
        <v>217</v>
      </c>
      <c r="R8040" s="147"/>
      <c r="S8040" s="147" t="s">
        <v>4447</v>
      </c>
      <c r="T8040" s="147">
        <v>100</v>
      </c>
      <c r="U8040" s="147" t="s">
        <v>4448</v>
      </c>
      <c r="V8040" s="147" t="s">
        <v>4585</v>
      </c>
    </row>
    <row r="8041" spans="16:22" x14ac:dyDescent="0.25">
      <c r="P8041" s="147" t="s">
        <v>830</v>
      </c>
      <c r="Q8041" s="147">
        <v>217</v>
      </c>
      <c r="R8041" s="147"/>
      <c r="S8041" s="147" t="s">
        <v>4451</v>
      </c>
      <c r="T8041" s="147">
        <v>200</v>
      </c>
      <c r="U8041" s="147" t="s">
        <v>4452</v>
      </c>
      <c r="V8041" s="147" t="s">
        <v>4585</v>
      </c>
    </row>
    <row r="8042" spans="16:22" x14ac:dyDescent="0.25">
      <c r="P8042" s="147" t="s">
        <v>830</v>
      </c>
      <c r="Q8042" s="147">
        <v>217</v>
      </c>
      <c r="R8042" s="147"/>
      <c r="S8042" s="147" t="s">
        <v>4455</v>
      </c>
      <c r="T8042" s="147">
        <v>200</v>
      </c>
      <c r="U8042" s="147" t="s">
        <v>4456</v>
      </c>
      <c r="V8042" s="147" t="s">
        <v>4585</v>
      </c>
    </row>
    <row r="8043" spans="16:22" x14ac:dyDescent="0.25">
      <c r="P8043" s="147" t="s">
        <v>830</v>
      </c>
      <c r="Q8043" s="147">
        <v>217</v>
      </c>
      <c r="R8043" s="147"/>
      <c r="S8043" s="147" t="s">
        <v>4457</v>
      </c>
      <c r="T8043" s="147">
        <v>103</v>
      </c>
      <c r="U8043" s="147" t="s">
        <v>4458</v>
      </c>
      <c r="V8043" s="147" t="s">
        <v>4585</v>
      </c>
    </row>
    <row r="8044" spans="16:22" x14ac:dyDescent="0.25">
      <c r="P8044" s="147" t="s">
        <v>830</v>
      </c>
      <c r="Q8044" s="147">
        <v>219</v>
      </c>
      <c r="R8044" s="147"/>
      <c r="S8044" s="147" t="s">
        <v>2298</v>
      </c>
      <c r="T8044" s="147">
        <v>228</v>
      </c>
      <c r="U8044" s="147" t="s">
        <v>2299</v>
      </c>
      <c r="V8044" s="147" t="s">
        <v>4592</v>
      </c>
    </row>
    <row r="8045" spans="16:22" x14ac:dyDescent="0.25">
      <c r="P8045" s="147" t="s">
        <v>830</v>
      </c>
      <c r="Q8045" s="147">
        <v>219</v>
      </c>
      <c r="R8045" s="147"/>
      <c r="S8045" s="147" t="s">
        <v>2815</v>
      </c>
      <c r="T8045" s="147">
        <v>288</v>
      </c>
      <c r="U8045" s="147" t="s">
        <v>2816</v>
      </c>
      <c r="V8045" s="147" t="s">
        <v>4592</v>
      </c>
    </row>
    <row r="8046" spans="16:22" x14ac:dyDescent="0.25">
      <c r="P8046" s="147" t="s">
        <v>830</v>
      </c>
      <c r="Q8046" s="147">
        <v>219</v>
      </c>
      <c r="R8046" s="147"/>
      <c r="S8046" s="147" t="s">
        <v>2301</v>
      </c>
      <c r="T8046" s="147">
        <v>1320</v>
      </c>
      <c r="U8046" s="147" t="s">
        <v>2302</v>
      </c>
      <c r="V8046" s="147" t="s">
        <v>4592</v>
      </c>
    </row>
    <row r="8047" spans="16:22" x14ac:dyDescent="0.25">
      <c r="P8047" s="147" t="s">
        <v>830</v>
      </c>
      <c r="Q8047" s="147">
        <v>219</v>
      </c>
      <c r="R8047" s="147"/>
      <c r="S8047" s="147" t="s">
        <v>976</v>
      </c>
      <c r="T8047" s="147">
        <v>99</v>
      </c>
      <c r="U8047" s="147" t="s">
        <v>977</v>
      </c>
      <c r="V8047" s="147" t="s">
        <v>4592</v>
      </c>
    </row>
    <row r="8048" spans="16:22" x14ac:dyDescent="0.25">
      <c r="P8048" s="147" t="s">
        <v>830</v>
      </c>
      <c r="Q8048" s="147">
        <v>219</v>
      </c>
      <c r="R8048" s="147"/>
      <c r="S8048" s="147" t="s">
        <v>978</v>
      </c>
      <c r="T8048" s="147">
        <v>315</v>
      </c>
      <c r="U8048" s="147" t="s">
        <v>979</v>
      </c>
      <c r="V8048" s="147" t="s">
        <v>4592</v>
      </c>
    </row>
    <row r="8049" spans="16:22" x14ac:dyDescent="0.25">
      <c r="P8049" s="147" t="s">
        <v>830</v>
      </c>
      <c r="Q8049" s="147">
        <v>219</v>
      </c>
      <c r="R8049" s="147"/>
      <c r="S8049" s="147" t="s">
        <v>984</v>
      </c>
      <c r="T8049" s="147">
        <v>20</v>
      </c>
      <c r="U8049" s="147" t="s">
        <v>985</v>
      </c>
      <c r="V8049" s="147" t="s">
        <v>4592</v>
      </c>
    </row>
    <row r="8050" spans="16:22" x14ac:dyDescent="0.25">
      <c r="P8050" s="147" t="s">
        <v>830</v>
      </c>
      <c r="Q8050" s="147">
        <v>219</v>
      </c>
      <c r="R8050" s="147"/>
      <c r="S8050" s="147" t="s">
        <v>3060</v>
      </c>
      <c r="T8050" s="147">
        <v>5</v>
      </c>
      <c r="U8050" s="147" t="s">
        <v>3061</v>
      </c>
      <c r="V8050" s="147" t="s">
        <v>4592</v>
      </c>
    </row>
    <row r="8051" spans="16:22" x14ac:dyDescent="0.25">
      <c r="P8051" s="147" t="s">
        <v>830</v>
      </c>
      <c r="Q8051" s="147">
        <v>219</v>
      </c>
      <c r="R8051" s="147"/>
      <c r="S8051" s="147" t="s">
        <v>2303</v>
      </c>
      <c r="T8051" s="147">
        <v>41</v>
      </c>
      <c r="U8051" s="147" t="s">
        <v>2304</v>
      </c>
      <c r="V8051" s="147" t="s">
        <v>4592</v>
      </c>
    </row>
    <row r="8052" spans="16:22" x14ac:dyDescent="0.25">
      <c r="P8052" s="147" t="s">
        <v>830</v>
      </c>
      <c r="Q8052" s="147">
        <v>219</v>
      </c>
      <c r="R8052" s="147"/>
      <c r="S8052" s="147" t="s">
        <v>996</v>
      </c>
      <c r="T8052" s="147">
        <v>368</v>
      </c>
      <c r="U8052" s="147" t="s">
        <v>997</v>
      </c>
      <c r="V8052" s="147" t="s">
        <v>4592</v>
      </c>
    </row>
    <row r="8053" spans="16:22" x14ac:dyDescent="0.25">
      <c r="P8053" s="147" t="s">
        <v>830</v>
      </c>
      <c r="Q8053" s="147">
        <v>219</v>
      </c>
      <c r="R8053" s="147"/>
      <c r="S8053" s="147" t="s">
        <v>2562</v>
      </c>
      <c r="T8053" s="147">
        <v>103</v>
      </c>
      <c r="U8053" s="147" t="s">
        <v>2563</v>
      </c>
      <c r="V8053" s="147" t="s">
        <v>4592</v>
      </c>
    </row>
    <row r="8054" spans="16:22" x14ac:dyDescent="0.25">
      <c r="P8054" s="147" t="s">
        <v>830</v>
      </c>
      <c r="Q8054" s="147">
        <v>219</v>
      </c>
      <c r="R8054" s="147"/>
      <c r="S8054" s="147" t="s">
        <v>1000</v>
      </c>
      <c r="T8054" s="147">
        <v>68</v>
      </c>
      <c r="U8054" s="147" t="s">
        <v>1001</v>
      </c>
      <c r="V8054" s="147" t="s">
        <v>4592</v>
      </c>
    </row>
    <row r="8055" spans="16:22" x14ac:dyDescent="0.25">
      <c r="P8055" s="147" t="s">
        <v>830</v>
      </c>
      <c r="Q8055" s="147">
        <v>219</v>
      </c>
      <c r="R8055" s="147"/>
      <c r="S8055" s="147" t="s">
        <v>1002</v>
      </c>
      <c r="T8055" s="147">
        <v>72</v>
      </c>
      <c r="U8055" s="147" t="s">
        <v>1003</v>
      </c>
      <c r="V8055" s="147" t="s">
        <v>4592</v>
      </c>
    </row>
    <row r="8056" spans="16:22" x14ac:dyDescent="0.25">
      <c r="P8056" s="147" t="s">
        <v>830</v>
      </c>
      <c r="Q8056" s="147">
        <v>219</v>
      </c>
      <c r="R8056" s="147"/>
      <c r="S8056" s="147" t="s">
        <v>3328</v>
      </c>
      <c r="T8056" s="147">
        <v>47</v>
      </c>
      <c r="U8056" s="147" t="s">
        <v>3329</v>
      </c>
      <c r="V8056" s="147" t="s">
        <v>4592</v>
      </c>
    </row>
    <row r="8057" spans="16:22" x14ac:dyDescent="0.25">
      <c r="P8057" s="147" t="s">
        <v>830</v>
      </c>
      <c r="Q8057" s="147">
        <v>219</v>
      </c>
      <c r="R8057" s="147"/>
      <c r="S8057" s="147" t="s">
        <v>3332</v>
      </c>
      <c r="T8057" s="147">
        <v>30</v>
      </c>
      <c r="U8057" s="147" t="s">
        <v>3333</v>
      </c>
      <c r="V8057" s="147" t="s">
        <v>4592</v>
      </c>
    </row>
    <row r="8058" spans="16:22" x14ac:dyDescent="0.25">
      <c r="P8058" s="147" t="s">
        <v>830</v>
      </c>
      <c r="Q8058" s="147">
        <v>219</v>
      </c>
      <c r="R8058" s="147"/>
      <c r="S8058" s="147" t="s">
        <v>3334</v>
      </c>
      <c r="T8058" s="147">
        <v>54</v>
      </c>
      <c r="U8058" s="147" t="s">
        <v>3335</v>
      </c>
      <c r="V8058" s="147" t="s">
        <v>4592</v>
      </c>
    </row>
    <row r="8059" spans="16:22" x14ac:dyDescent="0.25">
      <c r="P8059" s="147" t="s">
        <v>830</v>
      </c>
      <c r="Q8059" s="147">
        <v>219</v>
      </c>
      <c r="R8059" s="147"/>
      <c r="S8059" s="147" t="s">
        <v>4593</v>
      </c>
      <c r="T8059" s="147">
        <v>30</v>
      </c>
      <c r="U8059" s="147" t="s">
        <v>4594</v>
      </c>
      <c r="V8059" s="147" t="s">
        <v>4592</v>
      </c>
    </row>
    <row r="8060" spans="16:22" x14ac:dyDescent="0.25">
      <c r="P8060" s="147" t="s">
        <v>830</v>
      </c>
      <c r="Q8060" s="147">
        <v>219</v>
      </c>
      <c r="R8060" s="147"/>
      <c r="S8060" s="147" t="s">
        <v>1012</v>
      </c>
      <c r="T8060" s="147">
        <v>31</v>
      </c>
      <c r="U8060" s="147" t="s">
        <v>1013</v>
      </c>
      <c r="V8060" s="147" t="s">
        <v>4592</v>
      </c>
    </row>
    <row r="8061" spans="16:22" x14ac:dyDescent="0.25">
      <c r="P8061" s="147" t="s">
        <v>830</v>
      </c>
      <c r="Q8061" s="147">
        <v>219</v>
      </c>
      <c r="R8061" s="147"/>
      <c r="S8061" s="147" t="s">
        <v>1014</v>
      </c>
      <c r="T8061" s="147">
        <v>13</v>
      </c>
      <c r="U8061" s="147" t="s">
        <v>1015</v>
      </c>
      <c r="V8061" s="147" t="s">
        <v>4592</v>
      </c>
    </row>
    <row r="8062" spans="16:22" x14ac:dyDescent="0.25">
      <c r="P8062" s="147" t="s">
        <v>830</v>
      </c>
      <c r="Q8062" s="147">
        <v>219</v>
      </c>
      <c r="R8062" s="147"/>
      <c r="S8062" s="147" t="s">
        <v>1020</v>
      </c>
      <c r="T8062" s="147">
        <v>19</v>
      </c>
      <c r="U8062" s="147" t="s">
        <v>1021</v>
      </c>
      <c r="V8062" s="147" t="s">
        <v>4592</v>
      </c>
    </row>
    <row r="8063" spans="16:22" x14ac:dyDescent="0.25">
      <c r="P8063" s="147" t="s">
        <v>830</v>
      </c>
      <c r="Q8063" s="147">
        <v>219</v>
      </c>
      <c r="R8063" s="147"/>
      <c r="S8063" s="147" t="s">
        <v>4595</v>
      </c>
      <c r="T8063" s="147">
        <v>210</v>
      </c>
      <c r="U8063" s="147" t="s">
        <v>4596</v>
      </c>
      <c r="V8063" s="147" t="s">
        <v>4592</v>
      </c>
    </row>
    <row r="8064" spans="16:22" x14ac:dyDescent="0.25">
      <c r="P8064" s="147" t="s">
        <v>830</v>
      </c>
      <c r="Q8064" s="147">
        <v>219</v>
      </c>
      <c r="R8064" s="147"/>
      <c r="S8064" s="147" t="s">
        <v>4597</v>
      </c>
      <c r="T8064" s="147">
        <v>210</v>
      </c>
      <c r="U8064" s="147" t="s">
        <v>4598</v>
      </c>
      <c r="V8064" s="147" t="s">
        <v>4592</v>
      </c>
    </row>
    <row r="8065" spans="16:22" x14ac:dyDescent="0.25">
      <c r="P8065" s="147" t="s">
        <v>830</v>
      </c>
      <c r="Q8065" s="147">
        <v>219</v>
      </c>
      <c r="R8065" s="147"/>
      <c r="S8065" s="147" t="s">
        <v>4599</v>
      </c>
      <c r="T8065" s="147">
        <v>210</v>
      </c>
      <c r="U8065" s="147" t="s">
        <v>4600</v>
      </c>
      <c r="V8065" s="147" t="s">
        <v>4592</v>
      </c>
    </row>
    <row r="8066" spans="16:22" x14ac:dyDescent="0.25">
      <c r="P8066" s="147" t="s">
        <v>830</v>
      </c>
      <c r="Q8066" s="147">
        <v>219</v>
      </c>
      <c r="R8066" s="147"/>
      <c r="S8066" s="147" t="s">
        <v>1024</v>
      </c>
      <c r="T8066" s="147">
        <v>9</v>
      </c>
      <c r="U8066" s="147" t="s">
        <v>1025</v>
      </c>
      <c r="V8066" s="147" t="s">
        <v>4592</v>
      </c>
    </row>
    <row r="8067" spans="16:22" x14ac:dyDescent="0.25">
      <c r="P8067" s="147" t="s">
        <v>830</v>
      </c>
      <c r="Q8067" s="147">
        <v>219</v>
      </c>
      <c r="R8067" s="147"/>
      <c r="S8067" s="147" t="s">
        <v>1026</v>
      </c>
      <c r="T8067" s="147">
        <v>16</v>
      </c>
      <c r="U8067" s="147" t="s">
        <v>1027</v>
      </c>
      <c r="V8067" s="147" t="s">
        <v>4592</v>
      </c>
    </row>
    <row r="8068" spans="16:22" x14ac:dyDescent="0.25">
      <c r="P8068" s="147" t="s">
        <v>830</v>
      </c>
      <c r="Q8068" s="147">
        <v>219</v>
      </c>
      <c r="R8068" s="147"/>
      <c r="S8068" s="147" t="s">
        <v>4601</v>
      </c>
      <c r="T8068" s="147">
        <v>14</v>
      </c>
      <c r="U8068" s="147" t="s">
        <v>4602</v>
      </c>
      <c r="V8068" s="147" t="s">
        <v>4592</v>
      </c>
    </row>
    <row r="8069" spans="16:22" x14ac:dyDescent="0.25">
      <c r="P8069" s="147" t="s">
        <v>830</v>
      </c>
      <c r="Q8069" s="147">
        <v>219</v>
      </c>
      <c r="R8069" s="147"/>
      <c r="S8069" s="147" t="s">
        <v>4603</v>
      </c>
      <c r="T8069" s="147">
        <v>8</v>
      </c>
      <c r="U8069" s="147" t="s">
        <v>4604</v>
      </c>
      <c r="V8069" s="147" t="s">
        <v>4592</v>
      </c>
    </row>
    <row r="8070" spans="16:22" x14ac:dyDescent="0.25">
      <c r="P8070" s="147" t="s">
        <v>830</v>
      </c>
      <c r="Q8070" s="147">
        <v>219</v>
      </c>
      <c r="R8070" s="147"/>
      <c r="S8070" s="147" t="s">
        <v>1048</v>
      </c>
      <c r="T8070" s="147">
        <v>124</v>
      </c>
      <c r="U8070" s="147" t="s">
        <v>1049</v>
      </c>
      <c r="V8070" s="147" t="s">
        <v>4592</v>
      </c>
    </row>
    <row r="8071" spans="16:22" x14ac:dyDescent="0.25">
      <c r="P8071" s="147" t="s">
        <v>830</v>
      </c>
      <c r="Q8071" s="147">
        <v>219</v>
      </c>
      <c r="R8071" s="147"/>
      <c r="S8071" s="147" t="s">
        <v>1064</v>
      </c>
      <c r="T8071" s="147">
        <v>61</v>
      </c>
      <c r="U8071" s="147" t="s">
        <v>1065</v>
      </c>
      <c r="V8071" s="147" t="s">
        <v>4592</v>
      </c>
    </row>
    <row r="8072" spans="16:22" x14ac:dyDescent="0.25">
      <c r="P8072" s="147" t="s">
        <v>830</v>
      </c>
      <c r="Q8072" s="147">
        <v>219</v>
      </c>
      <c r="R8072" s="147"/>
      <c r="S8072" s="147" t="s">
        <v>1070</v>
      </c>
      <c r="T8072" s="147">
        <v>122</v>
      </c>
      <c r="U8072" s="147" t="s">
        <v>1071</v>
      </c>
      <c r="V8072" s="147" t="s">
        <v>4592</v>
      </c>
    </row>
    <row r="8073" spans="16:22" x14ac:dyDescent="0.25">
      <c r="P8073" s="147" t="s">
        <v>830</v>
      </c>
      <c r="Q8073" s="147">
        <v>219</v>
      </c>
      <c r="R8073" s="147"/>
      <c r="S8073" s="147" t="s">
        <v>1072</v>
      </c>
      <c r="T8073" s="147">
        <v>274</v>
      </c>
      <c r="U8073" s="147" t="s">
        <v>1073</v>
      </c>
      <c r="V8073" s="147" t="s">
        <v>4592</v>
      </c>
    </row>
    <row r="8074" spans="16:22" x14ac:dyDescent="0.25">
      <c r="P8074" s="147" t="s">
        <v>830</v>
      </c>
      <c r="Q8074" s="147">
        <v>219</v>
      </c>
      <c r="R8074" s="147"/>
      <c r="S8074" s="147" t="s">
        <v>1074</v>
      </c>
      <c r="T8074" s="147">
        <v>97</v>
      </c>
      <c r="U8074" s="147" t="s">
        <v>1075</v>
      </c>
      <c r="V8074" s="147" t="s">
        <v>4592</v>
      </c>
    </row>
    <row r="8075" spans="16:22" x14ac:dyDescent="0.25">
      <c r="P8075" s="147" t="s">
        <v>830</v>
      </c>
      <c r="Q8075" s="147">
        <v>219</v>
      </c>
      <c r="R8075" s="147"/>
      <c r="S8075" s="147" t="s">
        <v>3657</v>
      </c>
      <c r="T8075" s="147">
        <v>60</v>
      </c>
      <c r="U8075" s="147" t="s">
        <v>3658</v>
      </c>
      <c r="V8075" s="147" t="s">
        <v>4592</v>
      </c>
    </row>
    <row r="8076" spans="16:22" x14ac:dyDescent="0.25">
      <c r="P8076" s="147" t="s">
        <v>830</v>
      </c>
      <c r="Q8076" s="147">
        <v>219</v>
      </c>
      <c r="R8076" s="147"/>
      <c r="S8076" s="147" t="s">
        <v>4605</v>
      </c>
      <c r="T8076" s="147">
        <v>95</v>
      </c>
      <c r="U8076" s="147" t="s">
        <v>4606</v>
      </c>
      <c r="V8076" s="147" t="s">
        <v>4592</v>
      </c>
    </row>
    <row r="8077" spans="16:22" x14ac:dyDescent="0.25">
      <c r="P8077" s="147" t="s">
        <v>830</v>
      </c>
      <c r="Q8077" s="147">
        <v>219</v>
      </c>
      <c r="R8077" s="147"/>
      <c r="S8077" s="147" t="s">
        <v>4607</v>
      </c>
      <c r="T8077" s="147">
        <v>117</v>
      </c>
      <c r="U8077" s="147" t="s">
        <v>4608</v>
      </c>
      <c r="V8077" s="147" t="s">
        <v>4592</v>
      </c>
    </row>
    <row r="8078" spans="16:22" x14ac:dyDescent="0.25">
      <c r="P8078" s="147" t="s">
        <v>830</v>
      </c>
      <c r="Q8078" s="147">
        <v>219</v>
      </c>
      <c r="R8078" s="147"/>
      <c r="S8078" s="147" t="s">
        <v>1078</v>
      </c>
      <c r="T8078" s="147">
        <v>466</v>
      </c>
      <c r="U8078" s="147" t="s">
        <v>1079</v>
      </c>
      <c r="V8078" s="147" t="s">
        <v>4592</v>
      </c>
    </row>
    <row r="8079" spans="16:22" x14ac:dyDescent="0.25">
      <c r="P8079" s="147" t="s">
        <v>830</v>
      </c>
      <c r="Q8079" s="147">
        <v>219</v>
      </c>
      <c r="R8079" s="147"/>
      <c r="S8079" s="147" t="s">
        <v>1086</v>
      </c>
      <c r="T8079" s="147">
        <v>147</v>
      </c>
      <c r="U8079" s="147" t="s">
        <v>1087</v>
      </c>
      <c r="V8079" s="147" t="s">
        <v>4592</v>
      </c>
    </row>
    <row r="8080" spans="16:22" x14ac:dyDescent="0.25">
      <c r="P8080" s="147" t="s">
        <v>830</v>
      </c>
      <c r="Q8080" s="147">
        <v>219</v>
      </c>
      <c r="R8080" s="147"/>
      <c r="S8080" s="147" t="s">
        <v>1088</v>
      </c>
      <c r="T8080" s="147">
        <v>39</v>
      </c>
      <c r="U8080" s="147" t="s">
        <v>1089</v>
      </c>
      <c r="V8080" s="147" t="s">
        <v>4592</v>
      </c>
    </row>
    <row r="8081" spans="16:22" x14ac:dyDescent="0.25">
      <c r="P8081" s="147" t="s">
        <v>830</v>
      </c>
      <c r="Q8081" s="147">
        <v>219</v>
      </c>
      <c r="R8081" s="147"/>
      <c r="S8081" s="147" t="s">
        <v>4513</v>
      </c>
      <c r="T8081" s="147">
        <v>113</v>
      </c>
      <c r="U8081" s="147" t="s">
        <v>4514</v>
      </c>
      <c r="V8081" s="147" t="s">
        <v>4592</v>
      </c>
    </row>
    <row r="8082" spans="16:22" x14ac:dyDescent="0.25">
      <c r="P8082" s="147" t="s">
        <v>830</v>
      </c>
      <c r="Q8082" s="147">
        <v>219</v>
      </c>
      <c r="R8082" s="147"/>
      <c r="S8082" s="147" t="s">
        <v>4515</v>
      </c>
      <c r="T8082" s="147">
        <v>113</v>
      </c>
      <c r="U8082" s="147" t="s">
        <v>4516</v>
      </c>
      <c r="V8082" s="147" t="s">
        <v>4592</v>
      </c>
    </row>
    <row r="8083" spans="16:22" x14ac:dyDescent="0.25">
      <c r="P8083" s="147" t="s">
        <v>830</v>
      </c>
      <c r="Q8083" s="147">
        <v>219</v>
      </c>
      <c r="R8083" s="147"/>
      <c r="S8083" s="147" t="s">
        <v>4517</v>
      </c>
      <c r="T8083" s="147">
        <v>113</v>
      </c>
      <c r="U8083" s="147" t="s">
        <v>4518</v>
      </c>
      <c r="V8083" s="147" t="s">
        <v>4592</v>
      </c>
    </row>
    <row r="8084" spans="16:22" x14ac:dyDescent="0.25">
      <c r="P8084" s="147" t="s">
        <v>830</v>
      </c>
      <c r="Q8084" s="147">
        <v>219</v>
      </c>
      <c r="R8084" s="147"/>
      <c r="S8084" s="147" t="s">
        <v>4519</v>
      </c>
      <c r="T8084" s="147">
        <v>363</v>
      </c>
      <c r="U8084" s="147" t="s">
        <v>4520</v>
      </c>
      <c r="V8084" s="147" t="s">
        <v>4592</v>
      </c>
    </row>
    <row r="8085" spans="16:22" x14ac:dyDescent="0.25">
      <c r="P8085" s="147" t="s">
        <v>830</v>
      </c>
      <c r="Q8085" s="147">
        <v>219</v>
      </c>
      <c r="R8085" s="147"/>
      <c r="S8085" s="147" t="s">
        <v>4521</v>
      </c>
      <c r="T8085" s="147">
        <v>363</v>
      </c>
      <c r="U8085" s="147" t="s">
        <v>4522</v>
      </c>
      <c r="V8085" s="147" t="s">
        <v>4592</v>
      </c>
    </row>
    <row r="8086" spans="16:22" x14ac:dyDescent="0.25">
      <c r="P8086" s="147" t="s">
        <v>830</v>
      </c>
      <c r="Q8086" s="147">
        <v>219</v>
      </c>
      <c r="R8086" s="147"/>
      <c r="S8086" s="147" t="s">
        <v>4523</v>
      </c>
      <c r="T8086" s="147">
        <v>383</v>
      </c>
      <c r="U8086" s="147" t="s">
        <v>4524</v>
      </c>
      <c r="V8086" s="147" t="s">
        <v>4592</v>
      </c>
    </row>
    <row r="8087" spans="16:22" x14ac:dyDescent="0.25">
      <c r="P8087" s="147" t="s">
        <v>830</v>
      </c>
      <c r="Q8087" s="147">
        <v>219</v>
      </c>
      <c r="R8087" s="147"/>
      <c r="S8087" s="147" t="s">
        <v>4609</v>
      </c>
      <c r="T8087" s="147">
        <v>210</v>
      </c>
      <c r="U8087" s="147" t="s">
        <v>4610</v>
      </c>
      <c r="V8087" s="147" t="s">
        <v>4592</v>
      </c>
    </row>
    <row r="8088" spans="16:22" x14ac:dyDescent="0.25">
      <c r="P8088" s="147" t="s">
        <v>830</v>
      </c>
      <c r="Q8088" s="147">
        <v>219</v>
      </c>
      <c r="R8088" s="147"/>
      <c r="S8088" s="147" t="s">
        <v>4611</v>
      </c>
      <c r="T8088" s="147">
        <v>210</v>
      </c>
      <c r="U8088" s="147" t="s">
        <v>4612</v>
      </c>
      <c r="V8088" s="147" t="s">
        <v>4592</v>
      </c>
    </row>
    <row r="8089" spans="16:22" x14ac:dyDescent="0.25">
      <c r="P8089" s="147" t="s">
        <v>830</v>
      </c>
      <c r="Q8089" s="147">
        <v>219</v>
      </c>
      <c r="R8089" s="147"/>
      <c r="S8089" s="147" t="s">
        <v>4613</v>
      </c>
      <c r="T8089" s="147">
        <v>210</v>
      </c>
      <c r="U8089" s="147" t="s">
        <v>4614</v>
      </c>
      <c r="V8089" s="147" t="s">
        <v>4592</v>
      </c>
    </row>
    <row r="8090" spans="16:22" x14ac:dyDescent="0.25">
      <c r="P8090" s="147" t="s">
        <v>830</v>
      </c>
      <c r="Q8090" s="147">
        <v>219</v>
      </c>
      <c r="R8090" s="147"/>
      <c r="S8090" s="147" t="s">
        <v>1108</v>
      </c>
      <c r="T8090" s="147">
        <v>149</v>
      </c>
      <c r="U8090" s="147" t="s">
        <v>1109</v>
      </c>
      <c r="V8090" s="147" t="s">
        <v>4592</v>
      </c>
    </row>
    <row r="8091" spans="16:22" x14ac:dyDescent="0.25">
      <c r="P8091" s="147" t="s">
        <v>830</v>
      </c>
      <c r="Q8091" s="147">
        <v>219</v>
      </c>
      <c r="R8091" s="147"/>
      <c r="S8091" s="147" t="s">
        <v>1110</v>
      </c>
      <c r="T8091" s="147">
        <v>18</v>
      </c>
      <c r="U8091" s="147" t="s">
        <v>1111</v>
      </c>
      <c r="V8091" s="147" t="s">
        <v>4592</v>
      </c>
    </row>
    <row r="8092" spans="16:22" x14ac:dyDescent="0.25">
      <c r="P8092" s="147" t="s">
        <v>830</v>
      </c>
      <c r="Q8092" s="147">
        <v>219</v>
      </c>
      <c r="R8092" s="147"/>
      <c r="S8092" s="147" t="s">
        <v>1112</v>
      </c>
      <c r="T8092" s="147">
        <v>120</v>
      </c>
      <c r="U8092" s="147" t="s">
        <v>1113</v>
      </c>
      <c r="V8092" s="147" t="s">
        <v>4592</v>
      </c>
    </row>
    <row r="8093" spans="16:22" x14ac:dyDescent="0.25">
      <c r="P8093" s="147" t="s">
        <v>830</v>
      </c>
      <c r="Q8093" s="147">
        <v>219</v>
      </c>
      <c r="R8093" s="147"/>
      <c r="S8093" s="147" t="s">
        <v>1114</v>
      </c>
      <c r="T8093" s="147">
        <v>699</v>
      </c>
      <c r="U8093" s="147" t="s">
        <v>1115</v>
      </c>
      <c r="V8093" s="147" t="s">
        <v>4592</v>
      </c>
    </row>
    <row r="8094" spans="16:22" x14ac:dyDescent="0.25">
      <c r="P8094" s="147" t="s">
        <v>830</v>
      </c>
      <c r="Q8094" s="147">
        <v>219</v>
      </c>
      <c r="R8094" s="147"/>
      <c r="S8094" s="147" t="s">
        <v>2566</v>
      </c>
      <c r="T8094" s="147">
        <v>135</v>
      </c>
      <c r="U8094" s="147" t="s">
        <v>2567</v>
      </c>
      <c r="V8094" s="147" t="s">
        <v>4592</v>
      </c>
    </row>
    <row r="8095" spans="16:22" x14ac:dyDescent="0.25">
      <c r="P8095" s="147" t="s">
        <v>830</v>
      </c>
      <c r="Q8095" s="147">
        <v>219</v>
      </c>
      <c r="R8095" s="147"/>
      <c r="S8095" s="147" t="s">
        <v>1116</v>
      </c>
      <c r="T8095" s="147">
        <v>375</v>
      </c>
      <c r="U8095" s="147" t="s">
        <v>1117</v>
      </c>
      <c r="V8095" s="147" t="s">
        <v>4592</v>
      </c>
    </row>
    <row r="8096" spans="16:22" x14ac:dyDescent="0.25">
      <c r="P8096" s="147" t="s">
        <v>830</v>
      </c>
      <c r="Q8096" s="147">
        <v>219</v>
      </c>
      <c r="R8096" s="147"/>
      <c r="S8096" s="147" t="s">
        <v>4615</v>
      </c>
      <c r="T8096" s="147">
        <v>30</v>
      </c>
      <c r="U8096" s="147" t="s">
        <v>4616</v>
      </c>
      <c r="V8096" s="147" t="s">
        <v>4592</v>
      </c>
    </row>
    <row r="8097" spans="16:22" x14ac:dyDescent="0.25">
      <c r="P8097" s="147" t="s">
        <v>830</v>
      </c>
      <c r="Q8097" s="147">
        <v>219</v>
      </c>
      <c r="R8097" s="147"/>
      <c r="S8097" s="147" t="s">
        <v>2823</v>
      </c>
      <c r="T8097" s="147">
        <v>147</v>
      </c>
      <c r="U8097" s="147" t="s">
        <v>2824</v>
      </c>
      <c r="V8097" s="147" t="s">
        <v>4592</v>
      </c>
    </row>
    <row r="8098" spans="16:22" x14ac:dyDescent="0.25">
      <c r="P8098" s="147" t="s">
        <v>830</v>
      </c>
      <c r="Q8098" s="147">
        <v>219</v>
      </c>
      <c r="R8098" s="147"/>
      <c r="S8098" s="147" t="s">
        <v>2825</v>
      </c>
      <c r="T8098" s="147">
        <v>721</v>
      </c>
      <c r="U8098" s="147" t="s">
        <v>2826</v>
      </c>
      <c r="V8098" s="147" t="s">
        <v>4592</v>
      </c>
    </row>
    <row r="8099" spans="16:22" x14ac:dyDescent="0.25">
      <c r="P8099" s="147" t="s">
        <v>830</v>
      </c>
      <c r="Q8099" s="147">
        <v>219</v>
      </c>
      <c r="R8099" s="147"/>
      <c r="S8099" s="147" t="s">
        <v>2829</v>
      </c>
      <c r="T8099" s="147">
        <v>28</v>
      </c>
      <c r="U8099" s="147" t="s">
        <v>2830</v>
      </c>
      <c r="V8099" s="147" t="s">
        <v>4592</v>
      </c>
    </row>
    <row r="8100" spans="16:22" x14ac:dyDescent="0.25">
      <c r="P8100" s="147" t="s">
        <v>830</v>
      </c>
      <c r="Q8100" s="147">
        <v>219</v>
      </c>
      <c r="R8100" s="147"/>
      <c r="S8100" s="147" t="s">
        <v>1174</v>
      </c>
      <c r="T8100" s="147">
        <v>378</v>
      </c>
      <c r="U8100" s="147" t="s">
        <v>1175</v>
      </c>
      <c r="V8100" s="147" t="s">
        <v>4592</v>
      </c>
    </row>
    <row r="8101" spans="16:22" x14ac:dyDescent="0.25">
      <c r="P8101" s="147" t="s">
        <v>830</v>
      </c>
      <c r="Q8101" s="147">
        <v>219</v>
      </c>
      <c r="R8101" s="147"/>
      <c r="S8101" s="147" t="s">
        <v>1182</v>
      </c>
      <c r="T8101" s="147">
        <v>50</v>
      </c>
      <c r="U8101" s="147" t="s">
        <v>1183</v>
      </c>
      <c r="V8101" s="147" t="s">
        <v>4592</v>
      </c>
    </row>
    <row r="8102" spans="16:22" x14ac:dyDescent="0.25">
      <c r="P8102" s="147" t="s">
        <v>830</v>
      </c>
      <c r="Q8102" s="147">
        <v>219</v>
      </c>
      <c r="R8102" s="147"/>
      <c r="S8102" s="147" t="s">
        <v>1184</v>
      </c>
      <c r="T8102" s="147">
        <v>45</v>
      </c>
      <c r="U8102" s="147" t="s">
        <v>1185</v>
      </c>
      <c r="V8102" s="147" t="s">
        <v>4592</v>
      </c>
    </row>
    <row r="8103" spans="16:22" x14ac:dyDescent="0.25">
      <c r="P8103" s="147" t="s">
        <v>830</v>
      </c>
      <c r="Q8103" s="147">
        <v>219</v>
      </c>
      <c r="R8103" s="147"/>
      <c r="S8103" s="147" t="s">
        <v>1200</v>
      </c>
      <c r="T8103" s="147">
        <v>20</v>
      </c>
      <c r="U8103" s="147" t="s">
        <v>1201</v>
      </c>
      <c r="V8103" s="147" t="s">
        <v>4592</v>
      </c>
    </row>
    <row r="8104" spans="16:22" x14ac:dyDescent="0.25">
      <c r="P8104" s="147" t="s">
        <v>830</v>
      </c>
      <c r="Q8104" s="147">
        <v>219</v>
      </c>
      <c r="R8104" s="147"/>
      <c r="S8104" s="147" t="s">
        <v>1202</v>
      </c>
      <c r="T8104" s="147">
        <v>224</v>
      </c>
      <c r="U8104" s="147" t="s">
        <v>1203</v>
      </c>
      <c r="V8104" s="147" t="s">
        <v>4592</v>
      </c>
    </row>
    <row r="8105" spans="16:22" x14ac:dyDescent="0.25">
      <c r="P8105" s="147" t="s">
        <v>830</v>
      </c>
      <c r="Q8105" s="147">
        <v>219</v>
      </c>
      <c r="R8105" s="147"/>
      <c r="S8105" s="147" t="s">
        <v>1228</v>
      </c>
      <c r="T8105" s="147">
        <v>302</v>
      </c>
      <c r="U8105" s="147" t="s">
        <v>1229</v>
      </c>
      <c r="V8105" s="147" t="s">
        <v>4592</v>
      </c>
    </row>
    <row r="8106" spans="16:22" x14ac:dyDescent="0.25">
      <c r="P8106" s="147" t="s">
        <v>830</v>
      </c>
      <c r="Q8106" s="147">
        <v>219</v>
      </c>
      <c r="R8106" s="147"/>
      <c r="S8106" s="147" t="s">
        <v>1232</v>
      </c>
      <c r="T8106" s="147">
        <v>701</v>
      </c>
      <c r="U8106" s="147" t="s">
        <v>1233</v>
      </c>
      <c r="V8106" s="147" t="s">
        <v>4592</v>
      </c>
    </row>
    <row r="8107" spans="16:22" x14ac:dyDescent="0.25">
      <c r="P8107" s="147" t="s">
        <v>830</v>
      </c>
      <c r="Q8107" s="147">
        <v>219</v>
      </c>
      <c r="R8107" s="147"/>
      <c r="S8107" s="147" t="s">
        <v>3088</v>
      </c>
      <c r="T8107" s="147">
        <v>120</v>
      </c>
      <c r="U8107" s="147" t="s">
        <v>3089</v>
      </c>
      <c r="V8107" s="147" t="s">
        <v>4592</v>
      </c>
    </row>
    <row r="8108" spans="16:22" x14ac:dyDescent="0.25">
      <c r="P8108" s="147" t="s">
        <v>830</v>
      </c>
      <c r="Q8108" s="147">
        <v>219</v>
      </c>
      <c r="R8108" s="147"/>
      <c r="S8108" s="147" t="s">
        <v>3090</v>
      </c>
      <c r="T8108" s="147">
        <v>196</v>
      </c>
      <c r="U8108" s="147" t="s">
        <v>3091</v>
      </c>
      <c r="V8108" s="147" t="s">
        <v>4592</v>
      </c>
    </row>
    <row r="8109" spans="16:22" x14ac:dyDescent="0.25">
      <c r="P8109" s="147" t="s">
        <v>830</v>
      </c>
      <c r="Q8109" s="147">
        <v>219</v>
      </c>
      <c r="R8109" s="147"/>
      <c r="S8109" s="147" t="s">
        <v>3098</v>
      </c>
      <c r="T8109" s="147">
        <v>510</v>
      </c>
      <c r="U8109" s="147" t="s">
        <v>3099</v>
      </c>
      <c r="V8109" s="147" t="s">
        <v>4592</v>
      </c>
    </row>
    <row r="8110" spans="16:22" x14ac:dyDescent="0.25">
      <c r="P8110" s="147" t="s">
        <v>830</v>
      </c>
      <c r="Q8110" s="147">
        <v>219</v>
      </c>
      <c r="R8110" s="147"/>
      <c r="S8110" s="147" t="s">
        <v>3100</v>
      </c>
      <c r="T8110" s="147">
        <v>175</v>
      </c>
      <c r="U8110" s="147" t="s">
        <v>3101</v>
      </c>
      <c r="V8110" s="147" t="s">
        <v>4592</v>
      </c>
    </row>
    <row r="8111" spans="16:22" x14ac:dyDescent="0.25">
      <c r="P8111" s="147" t="s">
        <v>830</v>
      </c>
      <c r="Q8111" s="147">
        <v>219</v>
      </c>
      <c r="R8111" s="147"/>
      <c r="S8111" s="147" t="s">
        <v>3104</v>
      </c>
      <c r="T8111" s="147">
        <v>140</v>
      </c>
      <c r="U8111" s="147" t="s">
        <v>3105</v>
      </c>
      <c r="V8111" s="147" t="s">
        <v>4592</v>
      </c>
    </row>
    <row r="8112" spans="16:22" x14ac:dyDescent="0.25">
      <c r="P8112" s="147" t="s">
        <v>830</v>
      </c>
      <c r="Q8112" s="147">
        <v>219</v>
      </c>
      <c r="R8112" s="147"/>
      <c r="S8112" s="147" t="s">
        <v>3106</v>
      </c>
      <c r="T8112" s="147">
        <v>762</v>
      </c>
      <c r="U8112" s="147" t="s">
        <v>3107</v>
      </c>
      <c r="V8112" s="147" t="s">
        <v>4592</v>
      </c>
    </row>
    <row r="8113" spans="16:22" x14ac:dyDescent="0.25">
      <c r="P8113" s="147" t="s">
        <v>830</v>
      </c>
      <c r="Q8113" s="147">
        <v>219</v>
      </c>
      <c r="R8113" s="147"/>
      <c r="S8113" s="147" t="s">
        <v>3108</v>
      </c>
      <c r="T8113" s="147">
        <v>394</v>
      </c>
      <c r="U8113" s="147" t="s">
        <v>3109</v>
      </c>
      <c r="V8113" s="147" t="s">
        <v>4592</v>
      </c>
    </row>
    <row r="8114" spans="16:22" x14ac:dyDescent="0.25">
      <c r="P8114" s="147" t="s">
        <v>830</v>
      </c>
      <c r="Q8114" s="147">
        <v>219</v>
      </c>
      <c r="R8114" s="147"/>
      <c r="S8114" s="147" t="s">
        <v>3110</v>
      </c>
      <c r="T8114" s="147">
        <v>100</v>
      </c>
      <c r="U8114" s="147" t="s">
        <v>3111</v>
      </c>
      <c r="V8114" s="147" t="s">
        <v>4592</v>
      </c>
    </row>
    <row r="8115" spans="16:22" x14ac:dyDescent="0.25">
      <c r="P8115" s="147" t="s">
        <v>830</v>
      </c>
      <c r="Q8115" s="147">
        <v>219</v>
      </c>
      <c r="R8115" s="147"/>
      <c r="S8115" s="147" t="s">
        <v>3112</v>
      </c>
      <c r="T8115" s="147">
        <v>108</v>
      </c>
      <c r="U8115" s="147" t="s">
        <v>3113</v>
      </c>
      <c r="V8115" s="147" t="s">
        <v>4592</v>
      </c>
    </row>
    <row r="8116" spans="16:22" x14ac:dyDescent="0.25">
      <c r="P8116" s="147" t="s">
        <v>830</v>
      </c>
      <c r="Q8116" s="147">
        <v>219</v>
      </c>
      <c r="R8116" s="147"/>
      <c r="S8116" s="147" t="s">
        <v>3114</v>
      </c>
      <c r="T8116" s="147">
        <v>290</v>
      </c>
      <c r="U8116" s="147" t="s">
        <v>3115</v>
      </c>
      <c r="V8116" s="147" t="s">
        <v>4592</v>
      </c>
    </row>
    <row r="8117" spans="16:22" x14ac:dyDescent="0.25">
      <c r="P8117" s="147" t="s">
        <v>830</v>
      </c>
      <c r="Q8117" s="147">
        <v>219</v>
      </c>
      <c r="R8117" s="147"/>
      <c r="S8117" s="147" t="s">
        <v>3116</v>
      </c>
      <c r="T8117" s="147">
        <v>220</v>
      </c>
      <c r="U8117" s="147" t="s">
        <v>3117</v>
      </c>
      <c r="V8117" s="147" t="s">
        <v>4592</v>
      </c>
    </row>
    <row r="8118" spans="16:22" x14ac:dyDescent="0.25">
      <c r="P8118" s="147" t="s">
        <v>830</v>
      </c>
      <c r="Q8118" s="147">
        <v>219</v>
      </c>
      <c r="R8118" s="147"/>
      <c r="S8118" s="147" t="s">
        <v>3118</v>
      </c>
      <c r="T8118" s="147">
        <v>100</v>
      </c>
      <c r="U8118" s="147" t="s">
        <v>3119</v>
      </c>
      <c r="V8118" s="147" t="s">
        <v>4592</v>
      </c>
    </row>
    <row r="8119" spans="16:22" x14ac:dyDescent="0.25">
      <c r="P8119" s="147" t="s">
        <v>830</v>
      </c>
      <c r="Q8119" s="147">
        <v>219</v>
      </c>
      <c r="R8119" s="147"/>
      <c r="S8119" s="147" t="s">
        <v>3120</v>
      </c>
      <c r="T8119" s="147">
        <v>88</v>
      </c>
      <c r="U8119" s="147" t="s">
        <v>3121</v>
      </c>
      <c r="V8119" s="147" t="s">
        <v>4592</v>
      </c>
    </row>
    <row r="8120" spans="16:22" x14ac:dyDescent="0.25">
      <c r="P8120" s="147" t="s">
        <v>830</v>
      </c>
      <c r="Q8120" s="147">
        <v>219</v>
      </c>
      <c r="R8120" s="147"/>
      <c r="S8120" s="147" t="s">
        <v>3122</v>
      </c>
      <c r="T8120" s="147">
        <v>264</v>
      </c>
      <c r="U8120" s="147" t="s">
        <v>3123</v>
      </c>
      <c r="V8120" s="147" t="s">
        <v>4592</v>
      </c>
    </row>
    <row r="8121" spans="16:22" x14ac:dyDescent="0.25">
      <c r="P8121" s="147" t="s">
        <v>830</v>
      </c>
      <c r="Q8121" s="147">
        <v>219</v>
      </c>
      <c r="R8121" s="147"/>
      <c r="S8121" s="147" t="s">
        <v>3124</v>
      </c>
      <c r="T8121" s="147">
        <v>264</v>
      </c>
      <c r="U8121" s="147" t="s">
        <v>3125</v>
      </c>
      <c r="V8121" s="147" t="s">
        <v>4592</v>
      </c>
    </row>
    <row r="8122" spans="16:22" x14ac:dyDescent="0.25">
      <c r="P8122" s="147" t="s">
        <v>830</v>
      </c>
      <c r="Q8122" s="147">
        <v>219</v>
      </c>
      <c r="R8122" s="147"/>
      <c r="S8122" s="147" t="s">
        <v>3126</v>
      </c>
      <c r="T8122" s="147">
        <v>88</v>
      </c>
      <c r="U8122" s="147" t="s">
        <v>3127</v>
      </c>
      <c r="V8122" s="147" t="s">
        <v>4592</v>
      </c>
    </row>
    <row r="8123" spans="16:22" x14ac:dyDescent="0.25">
      <c r="P8123" s="147" t="s">
        <v>830</v>
      </c>
      <c r="Q8123" s="147">
        <v>219</v>
      </c>
      <c r="R8123" s="147"/>
      <c r="S8123" s="147" t="s">
        <v>3128</v>
      </c>
      <c r="T8123" s="147">
        <v>264</v>
      </c>
      <c r="U8123" s="147" t="s">
        <v>3129</v>
      </c>
      <c r="V8123" s="147" t="s">
        <v>4592</v>
      </c>
    </row>
    <row r="8124" spans="16:22" x14ac:dyDescent="0.25">
      <c r="P8124" s="147" t="s">
        <v>830</v>
      </c>
      <c r="Q8124" s="147">
        <v>219</v>
      </c>
      <c r="R8124" s="147"/>
      <c r="S8124" s="147" t="s">
        <v>3130</v>
      </c>
      <c r="T8124" s="147">
        <v>264</v>
      </c>
      <c r="U8124" s="147" t="s">
        <v>3131</v>
      </c>
      <c r="V8124" s="147" t="s">
        <v>4592</v>
      </c>
    </row>
    <row r="8125" spans="16:22" x14ac:dyDescent="0.25">
      <c r="P8125" s="147" t="s">
        <v>830</v>
      </c>
      <c r="Q8125" s="147">
        <v>219</v>
      </c>
      <c r="R8125" s="147"/>
      <c r="S8125" s="147" t="s">
        <v>4617</v>
      </c>
      <c r="T8125" s="147">
        <v>100</v>
      </c>
      <c r="U8125" s="147" t="s">
        <v>4618</v>
      </c>
      <c r="V8125" s="147" t="s">
        <v>4592</v>
      </c>
    </row>
    <row r="8126" spans="16:22" x14ac:dyDescent="0.25">
      <c r="P8126" s="147" t="s">
        <v>830</v>
      </c>
      <c r="Q8126" s="147">
        <v>219</v>
      </c>
      <c r="R8126" s="147"/>
      <c r="S8126" s="147" t="s">
        <v>4619</v>
      </c>
      <c r="T8126" s="147">
        <v>150</v>
      </c>
      <c r="U8126" s="147" t="s">
        <v>4620</v>
      </c>
      <c r="V8126" s="147" t="s">
        <v>4592</v>
      </c>
    </row>
    <row r="8127" spans="16:22" x14ac:dyDescent="0.25">
      <c r="P8127" s="147" t="s">
        <v>830</v>
      </c>
      <c r="Q8127" s="147">
        <v>219</v>
      </c>
      <c r="R8127" s="147"/>
      <c r="S8127" s="147" t="s">
        <v>4621</v>
      </c>
      <c r="T8127" s="147">
        <v>10</v>
      </c>
      <c r="U8127" s="147" t="s">
        <v>4622</v>
      </c>
      <c r="V8127" s="147" t="s">
        <v>4592</v>
      </c>
    </row>
    <row r="8128" spans="16:22" x14ac:dyDescent="0.25">
      <c r="P8128" s="147" t="s">
        <v>830</v>
      </c>
      <c r="Q8128" s="147">
        <v>219</v>
      </c>
      <c r="R8128" s="147"/>
      <c r="S8128" s="147" t="s">
        <v>4623</v>
      </c>
      <c r="T8128" s="147">
        <v>50</v>
      </c>
      <c r="U8128" s="147" t="s">
        <v>4624</v>
      </c>
      <c r="V8128" s="147" t="s">
        <v>4592</v>
      </c>
    </row>
    <row r="8129" spans="16:22" x14ac:dyDescent="0.25">
      <c r="P8129" s="147" t="s">
        <v>830</v>
      </c>
      <c r="Q8129" s="147">
        <v>219</v>
      </c>
      <c r="R8129" s="147"/>
      <c r="S8129" s="147" t="s">
        <v>1238</v>
      </c>
      <c r="T8129" s="147">
        <v>19</v>
      </c>
      <c r="U8129" s="147" t="s">
        <v>1239</v>
      </c>
      <c r="V8129" s="147" t="s">
        <v>4592</v>
      </c>
    </row>
    <row r="8130" spans="16:22" x14ac:dyDescent="0.25">
      <c r="P8130" s="147" t="s">
        <v>830</v>
      </c>
      <c r="Q8130" s="147">
        <v>219</v>
      </c>
      <c r="R8130" s="147"/>
      <c r="S8130" s="147" t="s">
        <v>4625</v>
      </c>
      <c r="T8130" s="147">
        <v>60</v>
      </c>
      <c r="U8130" s="147" t="s">
        <v>4626</v>
      </c>
      <c r="V8130" s="147" t="s">
        <v>4592</v>
      </c>
    </row>
    <row r="8131" spans="16:22" x14ac:dyDescent="0.25">
      <c r="P8131" s="147" t="s">
        <v>830</v>
      </c>
      <c r="Q8131" s="147">
        <v>219</v>
      </c>
      <c r="R8131" s="147"/>
      <c r="S8131" s="147" t="s">
        <v>1250</v>
      </c>
      <c r="T8131" s="147">
        <v>30</v>
      </c>
      <c r="U8131" s="147" t="s">
        <v>1251</v>
      </c>
      <c r="V8131" s="147" t="s">
        <v>4592</v>
      </c>
    </row>
    <row r="8132" spans="16:22" x14ac:dyDescent="0.25">
      <c r="P8132" s="147" t="s">
        <v>830</v>
      </c>
      <c r="Q8132" s="147">
        <v>219</v>
      </c>
      <c r="R8132" s="147"/>
      <c r="S8132" s="147" t="s">
        <v>1256</v>
      </c>
      <c r="T8132" s="147">
        <v>72</v>
      </c>
      <c r="U8132" s="147" t="s">
        <v>1257</v>
      </c>
      <c r="V8132" s="147" t="s">
        <v>4592</v>
      </c>
    </row>
    <row r="8133" spans="16:22" x14ac:dyDescent="0.25">
      <c r="P8133" s="147" t="s">
        <v>830</v>
      </c>
      <c r="Q8133" s="147">
        <v>219</v>
      </c>
      <c r="R8133" s="147"/>
      <c r="S8133" s="147" t="s">
        <v>2592</v>
      </c>
      <c r="T8133" s="147">
        <v>78</v>
      </c>
      <c r="U8133" s="147" t="s">
        <v>2593</v>
      </c>
      <c r="V8133" s="147" t="s">
        <v>4592</v>
      </c>
    </row>
    <row r="8134" spans="16:22" x14ac:dyDescent="0.25">
      <c r="P8134" s="147" t="s">
        <v>830</v>
      </c>
      <c r="Q8134" s="147">
        <v>219</v>
      </c>
      <c r="R8134" s="147"/>
      <c r="S8134" s="147" t="s">
        <v>3132</v>
      </c>
      <c r="T8134" s="147">
        <v>37</v>
      </c>
      <c r="U8134" s="147" t="s">
        <v>3133</v>
      </c>
      <c r="V8134" s="147" t="s">
        <v>4592</v>
      </c>
    </row>
    <row r="8135" spans="16:22" x14ac:dyDescent="0.25">
      <c r="P8135" s="147" t="s">
        <v>830</v>
      </c>
      <c r="Q8135" s="147">
        <v>219</v>
      </c>
      <c r="R8135" s="147"/>
      <c r="S8135" s="147" t="s">
        <v>3136</v>
      </c>
      <c r="T8135" s="147">
        <v>46</v>
      </c>
      <c r="U8135" s="147" t="s">
        <v>3137</v>
      </c>
      <c r="V8135" s="147" t="s">
        <v>4592</v>
      </c>
    </row>
    <row r="8136" spans="16:22" x14ac:dyDescent="0.25">
      <c r="P8136" s="147" t="s">
        <v>830</v>
      </c>
      <c r="Q8136" s="147">
        <v>219</v>
      </c>
      <c r="R8136" s="147"/>
      <c r="S8136" s="147" t="s">
        <v>1274</v>
      </c>
      <c r="T8136" s="147">
        <v>81</v>
      </c>
      <c r="U8136" s="147" t="s">
        <v>1275</v>
      </c>
      <c r="V8136" s="147" t="s">
        <v>4592</v>
      </c>
    </row>
    <row r="8137" spans="16:22" x14ac:dyDescent="0.25">
      <c r="P8137" s="147" t="s">
        <v>830</v>
      </c>
      <c r="Q8137" s="147">
        <v>219</v>
      </c>
      <c r="R8137" s="147"/>
      <c r="S8137" s="147" t="s">
        <v>1278</v>
      </c>
      <c r="T8137" s="147">
        <v>46</v>
      </c>
      <c r="U8137" s="147" t="s">
        <v>1279</v>
      </c>
      <c r="V8137" s="147" t="s">
        <v>4592</v>
      </c>
    </row>
    <row r="8138" spans="16:22" x14ac:dyDescent="0.25">
      <c r="P8138" s="147" t="s">
        <v>830</v>
      </c>
      <c r="Q8138" s="147">
        <v>219</v>
      </c>
      <c r="R8138" s="147"/>
      <c r="S8138" s="147" t="s">
        <v>3665</v>
      </c>
      <c r="T8138" s="147">
        <v>200</v>
      </c>
      <c r="U8138" s="147" t="s">
        <v>3666</v>
      </c>
      <c r="V8138" s="147" t="s">
        <v>4592</v>
      </c>
    </row>
    <row r="8139" spans="16:22" x14ac:dyDescent="0.25">
      <c r="P8139" s="147" t="s">
        <v>830</v>
      </c>
      <c r="Q8139" s="147">
        <v>219</v>
      </c>
      <c r="R8139" s="147"/>
      <c r="S8139" s="147" t="s">
        <v>3451</v>
      </c>
      <c r="T8139" s="147">
        <v>26</v>
      </c>
      <c r="U8139" s="147" t="s">
        <v>3452</v>
      </c>
      <c r="V8139" s="147" t="s">
        <v>4592</v>
      </c>
    </row>
    <row r="8140" spans="16:22" x14ac:dyDescent="0.25">
      <c r="P8140" s="147" t="s">
        <v>830</v>
      </c>
      <c r="Q8140" s="147">
        <v>219</v>
      </c>
      <c r="R8140" s="147"/>
      <c r="S8140" s="147" t="s">
        <v>1280</v>
      </c>
      <c r="T8140" s="147">
        <v>38</v>
      </c>
      <c r="U8140" s="147" t="s">
        <v>1281</v>
      </c>
      <c r="V8140" s="147" t="s">
        <v>4592</v>
      </c>
    </row>
    <row r="8141" spans="16:22" x14ac:dyDescent="0.25">
      <c r="P8141" s="147" t="s">
        <v>830</v>
      </c>
      <c r="Q8141" s="147">
        <v>219</v>
      </c>
      <c r="R8141" s="147"/>
      <c r="S8141" s="147" t="s">
        <v>1282</v>
      </c>
      <c r="T8141" s="147">
        <v>28</v>
      </c>
      <c r="U8141" s="147" t="s">
        <v>1283</v>
      </c>
      <c r="V8141" s="147" t="s">
        <v>4592</v>
      </c>
    </row>
    <row r="8142" spans="16:22" x14ac:dyDescent="0.25">
      <c r="P8142" s="147" t="s">
        <v>830</v>
      </c>
      <c r="Q8142" s="147">
        <v>219</v>
      </c>
      <c r="R8142" s="147"/>
      <c r="S8142" s="147" t="s">
        <v>2594</v>
      </c>
      <c r="T8142" s="147">
        <v>52</v>
      </c>
      <c r="U8142" s="147" t="s">
        <v>2595</v>
      </c>
      <c r="V8142" s="147" t="s">
        <v>4592</v>
      </c>
    </row>
    <row r="8143" spans="16:22" x14ac:dyDescent="0.25">
      <c r="P8143" s="147" t="s">
        <v>830</v>
      </c>
      <c r="Q8143" s="147">
        <v>219</v>
      </c>
      <c r="R8143" s="147"/>
      <c r="S8143" s="147" t="s">
        <v>2596</v>
      </c>
      <c r="T8143" s="147">
        <v>94</v>
      </c>
      <c r="U8143" s="147" t="s">
        <v>2597</v>
      </c>
      <c r="V8143" s="147" t="s">
        <v>4592</v>
      </c>
    </row>
    <row r="8144" spans="16:22" x14ac:dyDescent="0.25">
      <c r="P8144" s="147" t="s">
        <v>830</v>
      </c>
      <c r="Q8144" s="147">
        <v>219</v>
      </c>
      <c r="R8144" s="147"/>
      <c r="S8144" s="147" t="s">
        <v>1288</v>
      </c>
      <c r="T8144" s="147">
        <v>40</v>
      </c>
      <c r="U8144" s="147" t="s">
        <v>1289</v>
      </c>
      <c r="V8144" s="147" t="s">
        <v>4592</v>
      </c>
    </row>
    <row r="8145" spans="16:22" x14ac:dyDescent="0.25">
      <c r="P8145" s="147" t="s">
        <v>830</v>
      </c>
      <c r="Q8145" s="147">
        <v>219</v>
      </c>
      <c r="R8145" s="147"/>
      <c r="S8145" s="147" t="s">
        <v>4627</v>
      </c>
      <c r="T8145" s="147">
        <v>210</v>
      </c>
      <c r="U8145" s="147" t="s">
        <v>4628</v>
      </c>
      <c r="V8145" s="147" t="s">
        <v>4592</v>
      </c>
    </row>
    <row r="8146" spans="16:22" x14ac:dyDescent="0.25">
      <c r="P8146" s="147" t="s">
        <v>830</v>
      </c>
      <c r="Q8146" s="147">
        <v>219</v>
      </c>
      <c r="R8146" s="147"/>
      <c r="S8146" s="147" t="s">
        <v>1290</v>
      </c>
      <c r="T8146" s="147">
        <v>322</v>
      </c>
      <c r="U8146" s="147" t="s">
        <v>1291</v>
      </c>
      <c r="V8146" s="147" t="s">
        <v>4592</v>
      </c>
    </row>
    <row r="8147" spans="16:22" x14ac:dyDescent="0.25">
      <c r="P8147" s="147" t="s">
        <v>830</v>
      </c>
      <c r="Q8147" s="147">
        <v>219</v>
      </c>
      <c r="R8147" s="147"/>
      <c r="S8147" s="147" t="s">
        <v>1292</v>
      </c>
      <c r="T8147" s="147">
        <v>50</v>
      </c>
      <c r="U8147" s="147" t="s">
        <v>1293</v>
      </c>
      <c r="V8147" s="147" t="s">
        <v>4592</v>
      </c>
    </row>
    <row r="8148" spans="16:22" x14ac:dyDescent="0.25">
      <c r="P8148" s="147" t="s">
        <v>830</v>
      </c>
      <c r="Q8148" s="147">
        <v>219</v>
      </c>
      <c r="R8148" s="147"/>
      <c r="S8148" s="147" t="s">
        <v>1294</v>
      </c>
      <c r="T8148" s="147">
        <v>245</v>
      </c>
      <c r="U8148" s="147" t="s">
        <v>1295</v>
      </c>
      <c r="V8148" s="147" t="s">
        <v>4592</v>
      </c>
    </row>
    <row r="8149" spans="16:22" x14ac:dyDescent="0.25">
      <c r="P8149" s="147" t="s">
        <v>830</v>
      </c>
      <c r="Q8149" s="147">
        <v>219</v>
      </c>
      <c r="R8149" s="147"/>
      <c r="S8149" s="147" t="s">
        <v>1296</v>
      </c>
      <c r="T8149" s="147">
        <v>6</v>
      </c>
      <c r="U8149" s="147" t="s">
        <v>1297</v>
      </c>
      <c r="V8149" s="147" t="s">
        <v>4592</v>
      </c>
    </row>
    <row r="8150" spans="16:22" x14ac:dyDescent="0.25">
      <c r="P8150" s="147" t="s">
        <v>830</v>
      </c>
      <c r="Q8150" s="147">
        <v>219</v>
      </c>
      <c r="R8150" s="147"/>
      <c r="S8150" s="147" t="s">
        <v>1298</v>
      </c>
      <c r="T8150" s="147">
        <v>210</v>
      </c>
      <c r="U8150" s="147" t="s">
        <v>1299</v>
      </c>
      <c r="V8150" s="147" t="s">
        <v>4592</v>
      </c>
    </row>
    <row r="8151" spans="16:22" x14ac:dyDescent="0.25">
      <c r="P8151" s="147" t="s">
        <v>830</v>
      </c>
      <c r="Q8151" s="147">
        <v>219</v>
      </c>
      <c r="R8151" s="147"/>
      <c r="S8151" s="147" t="s">
        <v>4629</v>
      </c>
      <c r="T8151" s="147">
        <v>210</v>
      </c>
      <c r="U8151" s="147" t="s">
        <v>4630</v>
      </c>
      <c r="V8151" s="147" t="s">
        <v>4592</v>
      </c>
    </row>
    <row r="8152" spans="16:22" x14ac:dyDescent="0.25">
      <c r="P8152" s="147" t="s">
        <v>830</v>
      </c>
      <c r="Q8152" s="147">
        <v>219</v>
      </c>
      <c r="R8152" s="147"/>
      <c r="S8152" s="147" t="s">
        <v>4631</v>
      </c>
      <c r="T8152" s="147">
        <v>360</v>
      </c>
      <c r="U8152" s="147" t="s">
        <v>4632</v>
      </c>
      <c r="V8152" s="147" t="s">
        <v>4592</v>
      </c>
    </row>
    <row r="8153" spans="16:22" x14ac:dyDescent="0.25">
      <c r="P8153" s="147" t="s">
        <v>830</v>
      </c>
      <c r="Q8153" s="147">
        <v>219</v>
      </c>
      <c r="R8153" s="147"/>
      <c r="S8153" s="147" t="s">
        <v>1302</v>
      </c>
      <c r="T8153" s="147">
        <v>47</v>
      </c>
      <c r="U8153" s="147" t="s">
        <v>1303</v>
      </c>
      <c r="V8153" s="147" t="s">
        <v>4592</v>
      </c>
    </row>
    <row r="8154" spans="16:22" x14ac:dyDescent="0.25">
      <c r="P8154" s="147" t="s">
        <v>830</v>
      </c>
      <c r="Q8154" s="147">
        <v>219</v>
      </c>
      <c r="R8154" s="147"/>
      <c r="S8154" s="147" t="s">
        <v>1304</v>
      </c>
      <c r="T8154" s="147">
        <v>30</v>
      </c>
      <c r="U8154" s="147" t="s">
        <v>1305</v>
      </c>
      <c r="V8154" s="147" t="s">
        <v>4592</v>
      </c>
    </row>
    <row r="8155" spans="16:22" x14ac:dyDescent="0.25">
      <c r="P8155" s="147" t="s">
        <v>830</v>
      </c>
      <c r="Q8155" s="147">
        <v>219</v>
      </c>
      <c r="R8155" s="147"/>
      <c r="S8155" s="147" t="s">
        <v>4633</v>
      </c>
      <c r="T8155" s="147">
        <v>48</v>
      </c>
      <c r="U8155" s="147" t="s">
        <v>4634</v>
      </c>
      <c r="V8155" s="147" t="s">
        <v>4592</v>
      </c>
    </row>
    <row r="8156" spans="16:22" x14ac:dyDescent="0.25">
      <c r="P8156" s="147" t="s">
        <v>830</v>
      </c>
      <c r="Q8156" s="147">
        <v>219</v>
      </c>
      <c r="R8156" s="147"/>
      <c r="S8156" s="147" t="s">
        <v>4635</v>
      </c>
      <c r="T8156" s="147">
        <v>25</v>
      </c>
      <c r="U8156" s="147" t="s">
        <v>4636</v>
      </c>
      <c r="V8156" s="147" t="s">
        <v>4592</v>
      </c>
    </row>
    <row r="8157" spans="16:22" x14ac:dyDescent="0.25">
      <c r="P8157" s="147" t="s">
        <v>830</v>
      </c>
      <c r="Q8157" s="147">
        <v>219</v>
      </c>
      <c r="R8157" s="147"/>
      <c r="S8157" s="147" t="s">
        <v>4637</v>
      </c>
      <c r="T8157" s="147">
        <v>3</v>
      </c>
      <c r="U8157" s="147" t="s">
        <v>4638</v>
      </c>
      <c r="V8157" s="147" t="s">
        <v>4592</v>
      </c>
    </row>
    <row r="8158" spans="16:22" x14ac:dyDescent="0.25">
      <c r="P8158" s="147" t="s">
        <v>830</v>
      </c>
      <c r="Q8158" s="147">
        <v>219</v>
      </c>
      <c r="R8158" s="147"/>
      <c r="S8158" s="147" t="s">
        <v>4639</v>
      </c>
      <c r="T8158" s="147">
        <v>30</v>
      </c>
      <c r="U8158" s="147" t="s">
        <v>4640</v>
      </c>
      <c r="V8158" s="147" t="s">
        <v>4592</v>
      </c>
    </row>
    <row r="8159" spans="16:22" x14ac:dyDescent="0.25">
      <c r="P8159" s="147" t="s">
        <v>830</v>
      </c>
      <c r="Q8159" s="147">
        <v>219</v>
      </c>
      <c r="R8159" s="147"/>
      <c r="S8159" s="147" t="s">
        <v>1314</v>
      </c>
      <c r="T8159" s="147">
        <v>228</v>
      </c>
      <c r="U8159" s="147" t="s">
        <v>1315</v>
      </c>
      <c r="V8159" s="147" t="s">
        <v>4592</v>
      </c>
    </row>
    <row r="8160" spans="16:22" x14ac:dyDescent="0.25">
      <c r="P8160" s="147" t="s">
        <v>830</v>
      </c>
      <c r="Q8160" s="147">
        <v>219</v>
      </c>
      <c r="R8160" s="147"/>
      <c r="S8160" s="147" t="s">
        <v>1324</v>
      </c>
      <c r="T8160" s="147">
        <v>173</v>
      </c>
      <c r="U8160" s="147" t="s">
        <v>1325</v>
      </c>
      <c r="V8160" s="147" t="s">
        <v>4592</v>
      </c>
    </row>
    <row r="8161" spans="16:22" x14ac:dyDescent="0.25">
      <c r="P8161" s="147" t="s">
        <v>830</v>
      </c>
      <c r="Q8161" s="147">
        <v>219</v>
      </c>
      <c r="R8161" s="147"/>
      <c r="S8161" s="147" t="s">
        <v>1330</v>
      </c>
      <c r="T8161" s="147">
        <v>173</v>
      </c>
      <c r="U8161" s="147" t="s">
        <v>1331</v>
      </c>
      <c r="V8161" s="147" t="s">
        <v>4592</v>
      </c>
    </row>
    <row r="8162" spans="16:22" x14ac:dyDescent="0.25">
      <c r="P8162" s="147" t="s">
        <v>830</v>
      </c>
      <c r="Q8162" s="147">
        <v>219</v>
      </c>
      <c r="R8162" s="147"/>
      <c r="S8162" s="147" t="s">
        <v>1332</v>
      </c>
      <c r="T8162" s="147">
        <v>233</v>
      </c>
      <c r="U8162" s="147" t="s">
        <v>1333</v>
      </c>
      <c r="V8162" s="147" t="s">
        <v>4592</v>
      </c>
    </row>
    <row r="8163" spans="16:22" x14ac:dyDescent="0.25">
      <c r="P8163" s="147" t="s">
        <v>830</v>
      </c>
      <c r="Q8163" s="147">
        <v>219</v>
      </c>
      <c r="R8163" s="147"/>
      <c r="S8163" s="147" t="s">
        <v>1334</v>
      </c>
      <c r="T8163" s="147">
        <v>250</v>
      </c>
      <c r="U8163" s="147" t="s">
        <v>1335</v>
      </c>
      <c r="V8163" s="147" t="s">
        <v>4592</v>
      </c>
    </row>
    <row r="8164" spans="16:22" x14ac:dyDescent="0.25">
      <c r="P8164" s="147" t="s">
        <v>830</v>
      </c>
      <c r="Q8164" s="147">
        <v>219</v>
      </c>
      <c r="R8164" s="147"/>
      <c r="S8164" s="147" t="s">
        <v>1336</v>
      </c>
      <c r="T8164" s="147">
        <v>234</v>
      </c>
      <c r="U8164" s="147" t="s">
        <v>1337</v>
      </c>
      <c r="V8164" s="147" t="s">
        <v>4592</v>
      </c>
    </row>
    <row r="8165" spans="16:22" x14ac:dyDescent="0.25">
      <c r="P8165" s="147" t="s">
        <v>830</v>
      </c>
      <c r="Q8165" s="147">
        <v>219</v>
      </c>
      <c r="R8165" s="147"/>
      <c r="S8165" s="147" t="s">
        <v>1338</v>
      </c>
      <c r="T8165" s="147">
        <v>19</v>
      </c>
      <c r="U8165" s="147" t="s">
        <v>1339</v>
      </c>
      <c r="V8165" s="147" t="s">
        <v>4592</v>
      </c>
    </row>
    <row r="8166" spans="16:22" x14ac:dyDescent="0.25">
      <c r="P8166" s="147" t="s">
        <v>830</v>
      </c>
      <c r="Q8166" s="147">
        <v>219</v>
      </c>
      <c r="R8166" s="147"/>
      <c r="S8166" s="147" t="s">
        <v>1342</v>
      </c>
      <c r="T8166" s="147">
        <v>252</v>
      </c>
      <c r="U8166" s="147" t="s">
        <v>1343</v>
      </c>
      <c r="V8166" s="147" t="s">
        <v>4592</v>
      </c>
    </row>
    <row r="8167" spans="16:22" x14ac:dyDescent="0.25">
      <c r="P8167" s="147" t="s">
        <v>830</v>
      </c>
      <c r="Q8167" s="147">
        <v>219</v>
      </c>
      <c r="R8167" s="147"/>
      <c r="S8167" s="147" t="s">
        <v>1344</v>
      </c>
      <c r="T8167" s="147">
        <v>400</v>
      </c>
      <c r="U8167" s="147" t="s">
        <v>1345</v>
      </c>
      <c r="V8167" s="147" t="s">
        <v>4592</v>
      </c>
    </row>
    <row r="8168" spans="16:22" x14ac:dyDescent="0.25">
      <c r="P8168" s="147" t="s">
        <v>830</v>
      </c>
      <c r="Q8168" s="147">
        <v>219</v>
      </c>
      <c r="R8168" s="147"/>
      <c r="S8168" s="147" t="s">
        <v>1346</v>
      </c>
      <c r="T8168" s="147">
        <v>286</v>
      </c>
      <c r="U8168" s="147" t="s">
        <v>1347</v>
      </c>
      <c r="V8168" s="147" t="s">
        <v>4592</v>
      </c>
    </row>
    <row r="8169" spans="16:22" x14ac:dyDescent="0.25">
      <c r="P8169" s="147" t="s">
        <v>830</v>
      </c>
      <c r="Q8169" s="147">
        <v>219</v>
      </c>
      <c r="R8169" s="147"/>
      <c r="S8169" s="147" t="s">
        <v>1348</v>
      </c>
      <c r="T8169" s="147">
        <v>29</v>
      </c>
      <c r="U8169" s="147" t="s">
        <v>1349</v>
      </c>
      <c r="V8169" s="147" t="s">
        <v>4592</v>
      </c>
    </row>
    <row r="8170" spans="16:22" x14ac:dyDescent="0.25">
      <c r="P8170" s="147" t="s">
        <v>830</v>
      </c>
      <c r="Q8170" s="147">
        <v>219</v>
      </c>
      <c r="R8170" s="147"/>
      <c r="S8170" s="147" t="s">
        <v>1350</v>
      </c>
      <c r="T8170" s="147">
        <v>45</v>
      </c>
      <c r="U8170" s="147" t="s">
        <v>1351</v>
      </c>
      <c r="V8170" s="147" t="s">
        <v>4592</v>
      </c>
    </row>
    <row r="8171" spans="16:22" x14ac:dyDescent="0.25">
      <c r="P8171" s="147" t="s">
        <v>830</v>
      </c>
      <c r="Q8171" s="147">
        <v>219</v>
      </c>
      <c r="R8171" s="147"/>
      <c r="S8171" s="147" t="s">
        <v>1352</v>
      </c>
      <c r="T8171" s="147">
        <v>155</v>
      </c>
      <c r="U8171" s="147" t="s">
        <v>1353</v>
      </c>
      <c r="V8171" s="147" t="s">
        <v>4592</v>
      </c>
    </row>
    <row r="8172" spans="16:22" x14ac:dyDescent="0.25">
      <c r="P8172" s="147" t="s">
        <v>830</v>
      </c>
      <c r="Q8172" s="147">
        <v>219</v>
      </c>
      <c r="R8172" s="147"/>
      <c r="S8172" s="147" t="s">
        <v>1356</v>
      </c>
      <c r="T8172" s="147">
        <v>21</v>
      </c>
      <c r="U8172" s="147" t="s">
        <v>1357</v>
      </c>
      <c r="V8172" s="147" t="s">
        <v>4592</v>
      </c>
    </row>
    <row r="8173" spans="16:22" x14ac:dyDescent="0.25">
      <c r="P8173" s="147" t="s">
        <v>830</v>
      </c>
      <c r="Q8173" s="147">
        <v>219</v>
      </c>
      <c r="R8173" s="147"/>
      <c r="S8173" s="147" t="s">
        <v>3340</v>
      </c>
      <c r="T8173" s="147">
        <v>173</v>
      </c>
      <c r="U8173" s="147" t="s">
        <v>3341</v>
      </c>
      <c r="V8173" s="147" t="s">
        <v>4592</v>
      </c>
    </row>
    <row r="8174" spans="16:22" x14ac:dyDescent="0.25">
      <c r="P8174" s="147" t="s">
        <v>830</v>
      </c>
      <c r="Q8174" s="147">
        <v>219</v>
      </c>
      <c r="R8174" s="147"/>
      <c r="S8174" s="147" t="s">
        <v>1358</v>
      </c>
      <c r="T8174" s="147">
        <v>85</v>
      </c>
      <c r="U8174" s="147" t="s">
        <v>1359</v>
      </c>
      <c r="V8174" s="147" t="s">
        <v>4592</v>
      </c>
    </row>
    <row r="8175" spans="16:22" x14ac:dyDescent="0.25">
      <c r="P8175" s="147" t="s">
        <v>830</v>
      </c>
      <c r="Q8175" s="147">
        <v>219</v>
      </c>
      <c r="R8175" s="147"/>
      <c r="S8175" s="147" t="s">
        <v>4641</v>
      </c>
      <c r="T8175" s="147">
        <v>1000</v>
      </c>
      <c r="U8175" s="147" t="s">
        <v>4642</v>
      </c>
      <c r="V8175" s="147" t="s">
        <v>4592</v>
      </c>
    </row>
    <row r="8176" spans="16:22" x14ac:dyDescent="0.25">
      <c r="P8176" s="147" t="s">
        <v>830</v>
      </c>
      <c r="Q8176" s="147">
        <v>219</v>
      </c>
      <c r="R8176" s="147"/>
      <c r="S8176" s="147" t="s">
        <v>3344</v>
      </c>
      <c r="T8176" s="147">
        <v>40</v>
      </c>
      <c r="U8176" s="147" t="s">
        <v>3345</v>
      </c>
      <c r="V8176" s="147" t="s">
        <v>4592</v>
      </c>
    </row>
    <row r="8177" spans="16:22" x14ac:dyDescent="0.25">
      <c r="P8177" s="147" t="s">
        <v>830</v>
      </c>
      <c r="Q8177" s="147">
        <v>219</v>
      </c>
      <c r="R8177" s="147"/>
      <c r="S8177" s="147" t="s">
        <v>2598</v>
      </c>
      <c r="T8177" s="147">
        <v>28</v>
      </c>
      <c r="U8177" s="147" t="s">
        <v>2599</v>
      </c>
      <c r="V8177" s="147" t="s">
        <v>4592</v>
      </c>
    </row>
    <row r="8178" spans="16:22" x14ac:dyDescent="0.25">
      <c r="P8178" s="147" t="s">
        <v>830</v>
      </c>
      <c r="Q8178" s="147">
        <v>219</v>
      </c>
      <c r="R8178" s="147"/>
      <c r="S8178" s="147" t="s">
        <v>2602</v>
      </c>
      <c r="T8178" s="147">
        <v>79</v>
      </c>
      <c r="U8178" s="147" t="s">
        <v>2603</v>
      </c>
      <c r="V8178" s="147" t="s">
        <v>4592</v>
      </c>
    </row>
    <row r="8179" spans="16:22" x14ac:dyDescent="0.25">
      <c r="P8179" s="147" t="s">
        <v>830</v>
      </c>
      <c r="Q8179" s="147">
        <v>219</v>
      </c>
      <c r="R8179" s="147"/>
      <c r="S8179" s="147" t="s">
        <v>1374</v>
      </c>
      <c r="T8179" s="147">
        <v>59</v>
      </c>
      <c r="U8179" s="147" t="s">
        <v>1375</v>
      </c>
      <c r="V8179" s="147" t="s">
        <v>4592</v>
      </c>
    </row>
    <row r="8180" spans="16:22" x14ac:dyDescent="0.25">
      <c r="P8180" s="147" t="s">
        <v>830</v>
      </c>
      <c r="Q8180" s="147">
        <v>219</v>
      </c>
      <c r="R8180" s="147"/>
      <c r="S8180" s="147" t="s">
        <v>1382</v>
      </c>
      <c r="T8180" s="147">
        <v>48</v>
      </c>
      <c r="U8180" s="147" t="s">
        <v>1383</v>
      </c>
      <c r="V8180" s="147" t="s">
        <v>4592</v>
      </c>
    </row>
    <row r="8181" spans="16:22" x14ac:dyDescent="0.25">
      <c r="P8181" s="147" t="s">
        <v>830</v>
      </c>
      <c r="Q8181" s="147">
        <v>219</v>
      </c>
      <c r="R8181" s="147"/>
      <c r="S8181" s="147" t="s">
        <v>1384</v>
      </c>
      <c r="T8181" s="147">
        <v>44</v>
      </c>
      <c r="U8181" s="147" t="s">
        <v>1385</v>
      </c>
      <c r="V8181" s="147" t="s">
        <v>4592</v>
      </c>
    </row>
    <row r="8182" spans="16:22" x14ac:dyDescent="0.25">
      <c r="P8182" s="147" t="s">
        <v>830</v>
      </c>
      <c r="Q8182" s="147">
        <v>219</v>
      </c>
      <c r="R8182" s="147"/>
      <c r="S8182" s="147" t="s">
        <v>1386</v>
      </c>
      <c r="T8182" s="147">
        <v>384</v>
      </c>
      <c r="U8182" s="147" t="s">
        <v>1387</v>
      </c>
      <c r="V8182" s="147" t="s">
        <v>4592</v>
      </c>
    </row>
    <row r="8183" spans="16:22" x14ac:dyDescent="0.25">
      <c r="P8183" s="147" t="s">
        <v>830</v>
      </c>
      <c r="Q8183" s="147">
        <v>219</v>
      </c>
      <c r="R8183" s="147"/>
      <c r="S8183" s="147" t="s">
        <v>1388</v>
      </c>
      <c r="T8183" s="147">
        <v>32</v>
      </c>
      <c r="U8183" s="147" t="s">
        <v>1389</v>
      </c>
      <c r="V8183" s="147" t="s">
        <v>4592</v>
      </c>
    </row>
    <row r="8184" spans="16:22" x14ac:dyDescent="0.25">
      <c r="P8184" s="147" t="s">
        <v>830</v>
      </c>
      <c r="Q8184" s="147">
        <v>219</v>
      </c>
      <c r="R8184" s="147"/>
      <c r="S8184" s="147" t="s">
        <v>1390</v>
      </c>
      <c r="T8184" s="147">
        <v>20</v>
      </c>
      <c r="U8184" s="147" t="s">
        <v>1391</v>
      </c>
      <c r="V8184" s="147" t="s">
        <v>4592</v>
      </c>
    </row>
    <row r="8185" spans="16:22" x14ac:dyDescent="0.25">
      <c r="P8185" s="147" t="s">
        <v>830</v>
      </c>
      <c r="Q8185" s="147">
        <v>219</v>
      </c>
      <c r="R8185" s="147"/>
      <c r="S8185" s="147" t="s">
        <v>1392</v>
      </c>
      <c r="T8185" s="147">
        <v>64</v>
      </c>
      <c r="U8185" s="147" t="s">
        <v>1393</v>
      </c>
      <c r="V8185" s="147" t="s">
        <v>4592</v>
      </c>
    </row>
    <row r="8186" spans="16:22" x14ac:dyDescent="0.25">
      <c r="P8186" s="147" t="s">
        <v>830</v>
      </c>
      <c r="Q8186" s="147">
        <v>219</v>
      </c>
      <c r="R8186" s="147"/>
      <c r="S8186" s="147" t="s">
        <v>1394</v>
      </c>
      <c r="T8186" s="147">
        <v>119</v>
      </c>
      <c r="U8186" s="147" t="s">
        <v>1395</v>
      </c>
      <c r="V8186" s="147" t="s">
        <v>4592</v>
      </c>
    </row>
    <row r="8187" spans="16:22" x14ac:dyDescent="0.25">
      <c r="P8187" s="147" t="s">
        <v>830</v>
      </c>
      <c r="Q8187" s="147">
        <v>219</v>
      </c>
      <c r="R8187" s="147"/>
      <c r="S8187" s="147" t="s">
        <v>1396</v>
      </c>
      <c r="T8187" s="147">
        <v>160</v>
      </c>
      <c r="U8187" s="147" t="s">
        <v>1397</v>
      </c>
      <c r="V8187" s="147" t="s">
        <v>4592</v>
      </c>
    </row>
    <row r="8188" spans="16:22" x14ac:dyDescent="0.25">
      <c r="P8188" s="147" t="s">
        <v>830</v>
      </c>
      <c r="Q8188" s="147">
        <v>219</v>
      </c>
      <c r="R8188" s="147"/>
      <c r="S8188" s="147" t="s">
        <v>1398</v>
      </c>
      <c r="T8188" s="147">
        <v>150</v>
      </c>
      <c r="U8188" s="147" t="s">
        <v>1399</v>
      </c>
      <c r="V8188" s="147" t="s">
        <v>4592</v>
      </c>
    </row>
    <row r="8189" spans="16:22" x14ac:dyDescent="0.25">
      <c r="P8189" s="147" t="s">
        <v>830</v>
      </c>
      <c r="Q8189" s="147">
        <v>219</v>
      </c>
      <c r="R8189" s="147"/>
      <c r="S8189" s="147" t="s">
        <v>1400</v>
      </c>
      <c r="T8189" s="147">
        <v>54</v>
      </c>
      <c r="U8189" s="147" t="s">
        <v>1401</v>
      </c>
      <c r="V8189" s="147" t="s">
        <v>4592</v>
      </c>
    </row>
    <row r="8190" spans="16:22" x14ac:dyDescent="0.25">
      <c r="P8190" s="147" t="s">
        <v>830</v>
      </c>
      <c r="Q8190" s="147">
        <v>219</v>
      </c>
      <c r="R8190" s="147"/>
      <c r="S8190" s="147" t="s">
        <v>4643</v>
      </c>
      <c r="T8190" s="147">
        <v>210</v>
      </c>
      <c r="U8190" s="147" t="s">
        <v>4644</v>
      </c>
      <c r="V8190" s="147" t="s">
        <v>4592</v>
      </c>
    </row>
    <row r="8191" spans="16:22" x14ac:dyDescent="0.25">
      <c r="P8191" s="147" t="s">
        <v>830</v>
      </c>
      <c r="Q8191" s="147">
        <v>219</v>
      </c>
      <c r="R8191" s="147"/>
      <c r="S8191" s="147" t="s">
        <v>4645</v>
      </c>
      <c r="T8191" s="147">
        <v>210</v>
      </c>
      <c r="U8191" s="147" t="s">
        <v>4646</v>
      </c>
      <c r="V8191" s="147" t="s">
        <v>4592</v>
      </c>
    </row>
    <row r="8192" spans="16:22" x14ac:dyDescent="0.25">
      <c r="P8192" s="147" t="s">
        <v>830</v>
      </c>
      <c r="Q8192" s="147">
        <v>219</v>
      </c>
      <c r="R8192" s="147"/>
      <c r="S8192" s="147" t="s">
        <v>4647</v>
      </c>
      <c r="T8192" s="147">
        <v>360</v>
      </c>
      <c r="U8192" s="147" t="s">
        <v>4648</v>
      </c>
      <c r="V8192" s="147" t="s">
        <v>4592</v>
      </c>
    </row>
    <row r="8193" spans="16:22" x14ac:dyDescent="0.25">
      <c r="P8193" s="147" t="s">
        <v>830</v>
      </c>
      <c r="Q8193" s="147">
        <v>219</v>
      </c>
      <c r="R8193" s="147"/>
      <c r="S8193" s="147" t="s">
        <v>1408</v>
      </c>
      <c r="T8193" s="147">
        <v>166</v>
      </c>
      <c r="U8193" s="147" t="s">
        <v>1409</v>
      </c>
      <c r="V8193" s="147" t="s">
        <v>4592</v>
      </c>
    </row>
    <row r="8194" spans="16:22" x14ac:dyDescent="0.25">
      <c r="P8194" s="147" t="s">
        <v>830</v>
      </c>
      <c r="Q8194" s="147">
        <v>219</v>
      </c>
      <c r="R8194" s="147"/>
      <c r="S8194" s="147" t="s">
        <v>1414</v>
      </c>
      <c r="T8194" s="147">
        <v>50</v>
      </c>
      <c r="U8194" s="147" t="s">
        <v>1415</v>
      </c>
      <c r="V8194" s="147" t="s">
        <v>4592</v>
      </c>
    </row>
    <row r="8195" spans="16:22" x14ac:dyDescent="0.25">
      <c r="P8195" s="147" t="s">
        <v>830</v>
      </c>
      <c r="Q8195" s="147">
        <v>219</v>
      </c>
      <c r="R8195" s="147"/>
      <c r="S8195" s="147" t="s">
        <v>1416</v>
      </c>
      <c r="T8195" s="147">
        <v>131</v>
      </c>
      <c r="U8195" s="147" t="s">
        <v>1417</v>
      </c>
      <c r="V8195" s="147" t="s">
        <v>4592</v>
      </c>
    </row>
    <row r="8196" spans="16:22" x14ac:dyDescent="0.25">
      <c r="P8196" s="147" t="s">
        <v>830</v>
      </c>
      <c r="Q8196" s="147">
        <v>219</v>
      </c>
      <c r="R8196" s="147"/>
      <c r="S8196" s="147" t="s">
        <v>1418</v>
      </c>
      <c r="T8196" s="147">
        <v>93</v>
      </c>
      <c r="U8196" s="147" t="s">
        <v>1419</v>
      </c>
      <c r="V8196" s="147" t="s">
        <v>4592</v>
      </c>
    </row>
    <row r="8197" spans="16:22" x14ac:dyDescent="0.25">
      <c r="P8197" s="147" t="s">
        <v>830</v>
      </c>
      <c r="Q8197" s="147">
        <v>219</v>
      </c>
      <c r="R8197" s="147"/>
      <c r="S8197" s="147" t="s">
        <v>1420</v>
      </c>
      <c r="T8197" s="147">
        <v>104</v>
      </c>
      <c r="U8197" s="147" t="s">
        <v>1421</v>
      </c>
      <c r="V8197" s="147" t="s">
        <v>4592</v>
      </c>
    </row>
    <row r="8198" spans="16:22" x14ac:dyDescent="0.25">
      <c r="P8198" s="147" t="s">
        <v>830</v>
      </c>
      <c r="Q8198" s="147">
        <v>219</v>
      </c>
      <c r="R8198" s="147"/>
      <c r="S8198" s="147" t="s">
        <v>1428</v>
      </c>
      <c r="T8198" s="147">
        <v>40</v>
      </c>
      <c r="U8198" s="147" t="s">
        <v>1429</v>
      </c>
      <c r="V8198" s="147" t="s">
        <v>4592</v>
      </c>
    </row>
    <row r="8199" spans="16:22" x14ac:dyDescent="0.25">
      <c r="P8199" s="147" t="s">
        <v>830</v>
      </c>
      <c r="Q8199" s="147">
        <v>219</v>
      </c>
      <c r="R8199" s="147"/>
      <c r="S8199" s="147" t="s">
        <v>1434</v>
      </c>
      <c r="T8199" s="147">
        <v>50</v>
      </c>
      <c r="U8199" s="147" t="s">
        <v>1435</v>
      </c>
      <c r="V8199" s="147" t="s">
        <v>4592</v>
      </c>
    </row>
    <row r="8200" spans="16:22" x14ac:dyDescent="0.25">
      <c r="P8200" s="147" t="s">
        <v>830</v>
      </c>
      <c r="Q8200" s="147">
        <v>219</v>
      </c>
      <c r="R8200" s="147"/>
      <c r="S8200" s="147" t="s">
        <v>2837</v>
      </c>
      <c r="T8200" s="147">
        <v>117</v>
      </c>
      <c r="U8200" s="147" t="s">
        <v>2838</v>
      </c>
      <c r="V8200" s="147" t="s">
        <v>4592</v>
      </c>
    </row>
    <row r="8201" spans="16:22" x14ac:dyDescent="0.25">
      <c r="P8201" s="147" t="s">
        <v>830</v>
      </c>
      <c r="Q8201" s="147">
        <v>219</v>
      </c>
      <c r="R8201" s="147"/>
      <c r="S8201" s="147" t="s">
        <v>4649</v>
      </c>
      <c r="T8201" s="147">
        <v>210</v>
      </c>
      <c r="U8201" s="147" t="s">
        <v>4650</v>
      </c>
      <c r="V8201" s="147" t="s">
        <v>4592</v>
      </c>
    </row>
    <row r="8202" spans="16:22" x14ac:dyDescent="0.25">
      <c r="P8202" s="147" t="s">
        <v>830</v>
      </c>
      <c r="Q8202" s="147">
        <v>219</v>
      </c>
      <c r="R8202" s="147"/>
      <c r="S8202" s="147" t="s">
        <v>1442</v>
      </c>
      <c r="T8202" s="147">
        <v>105</v>
      </c>
      <c r="U8202" s="147" t="s">
        <v>1443</v>
      </c>
      <c r="V8202" s="147" t="s">
        <v>4592</v>
      </c>
    </row>
    <row r="8203" spans="16:22" x14ac:dyDescent="0.25">
      <c r="P8203" s="147" t="s">
        <v>830</v>
      </c>
      <c r="Q8203" s="147">
        <v>219</v>
      </c>
      <c r="R8203" s="147"/>
      <c r="S8203" s="147" t="s">
        <v>1444</v>
      </c>
      <c r="T8203" s="147">
        <v>10</v>
      </c>
      <c r="U8203" s="147" t="s">
        <v>1445</v>
      </c>
      <c r="V8203" s="147" t="s">
        <v>4592</v>
      </c>
    </row>
    <row r="8204" spans="16:22" x14ac:dyDescent="0.25">
      <c r="P8204" s="147" t="s">
        <v>830</v>
      </c>
      <c r="Q8204" s="147">
        <v>219</v>
      </c>
      <c r="R8204" s="147"/>
      <c r="S8204" s="147" t="s">
        <v>2845</v>
      </c>
      <c r="T8204" s="147">
        <v>4</v>
      </c>
      <c r="U8204" s="147" t="s">
        <v>2846</v>
      </c>
      <c r="V8204" s="147" t="s">
        <v>4592</v>
      </c>
    </row>
    <row r="8205" spans="16:22" x14ac:dyDescent="0.25">
      <c r="P8205" s="147" t="s">
        <v>830</v>
      </c>
      <c r="Q8205" s="147">
        <v>219</v>
      </c>
      <c r="R8205" s="147"/>
      <c r="S8205" s="147" t="s">
        <v>1454</v>
      </c>
      <c r="T8205" s="147">
        <v>58</v>
      </c>
      <c r="U8205" s="147" t="s">
        <v>1455</v>
      </c>
      <c r="V8205" s="147" t="s">
        <v>4592</v>
      </c>
    </row>
    <row r="8206" spans="16:22" x14ac:dyDescent="0.25">
      <c r="P8206" s="147" t="s">
        <v>830</v>
      </c>
      <c r="Q8206" s="147">
        <v>219</v>
      </c>
      <c r="R8206" s="147"/>
      <c r="S8206" s="147" t="s">
        <v>3140</v>
      </c>
      <c r="T8206" s="147">
        <v>21</v>
      </c>
      <c r="U8206" s="147" t="s">
        <v>3141</v>
      </c>
      <c r="V8206" s="147" t="s">
        <v>4592</v>
      </c>
    </row>
    <row r="8207" spans="16:22" x14ac:dyDescent="0.25">
      <c r="P8207" s="147" t="s">
        <v>830</v>
      </c>
      <c r="Q8207" s="147">
        <v>219</v>
      </c>
      <c r="R8207" s="147"/>
      <c r="S8207" s="147" t="s">
        <v>1456</v>
      </c>
      <c r="T8207" s="147">
        <v>203</v>
      </c>
      <c r="U8207" s="147" t="s">
        <v>1457</v>
      </c>
      <c r="V8207" s="147" t="s">
        <v>4592</v>
      </c>
    </row>
    <row r="8208" spans="16:22" x14ac:dyDescent="0.25">
      <c r="P8208" s="147" t="s">
        <v>830</v>
      </c>
      <c r="Q8208" s="147">
        <v>219</v>
      </c>
      <c r="R8208" s="147"/>
      <c r="S8208" s="147" t="s">
        <v>1458</v>
      </c>
      <c r="T8208" s="147">
        <v>1049</v>
      </c>
      <c r="U8208" s="147" t="s">
        <v>1459</v>
      </c>
      <c r="V8208" s="147" t="s">
        <v>4592</v>
      </c>
    </row>
    <row r="8209" spans="16:22" x14ac:dyDescent="0.25">
      <c r="P8209" s="147" t="s">
        <v>830</v>
      </c>
      <c r="Q8209" s="147">
        <v>219</v>
      </c>
      <c r="R8209" s="147"/>
      <c r="S8209" s="147" t="s">
        <v>1460</v>
      </c>
      <c r="T8209" s="147">
        <v>100</v>
      </c>
      <c r="U8209" s="147" t="s">
        <v>1461</v>
      </c>
      <c r="V8209" s="147" t="s">
        <v>4592</v>
      </c>
    </row>
    <row r="8210" spans="16:22" x14ac:dyDescent="0.25">
      <c r="P8210" s="147" t="s">
        <v>830</v>
      </c>
      <c r="Q8210" s="147">
        <v>219</v>
      </c>
      <c r="R8210" s="147"/>
      <c r="S8210" s="147" t="s">
        <v>1464</v>
      </c>
      <c r="T8210" s="147">
        <v>212</v>
      </c>
      <c r="U8210" s="147" t="s">
        <v>1465</v>
      </c>
      <c r="V8210" s="147" t="s">
        <v>4592</v>
      </c>
    </row>
    <row r="8211" spans="16:22" x14ac:dyDescent="0.25">
      <c r="P8211" s="147" t="s">
        <v>830</v>
      </c>
      <c r="Q8211" s="147">
        <v>219</v>
      </c>
      <c r="R8211" s="147"/>
      <c r="S8211" s="147" t="s">
        <v>1466</v>
      </c>
      <c r="T8211" s="147">
        <v>111</v>
      </c>
      <c r="U8211" s="147" t="s">
        <v>1467</v>
      </c>
      <c r="V8211" s="147" t="s">
        <v>4592</v>
      </c>
    </row>
    <row r="8212" spans="16:22" x14ac:dyDescent="0.25">
      <c r="P8212" s="147" t="s">
        <v>830</v>
      </c>
      <c r="Q8212" s="147">
        <v>219</v>
      </c>
      <c r="R8212" s="147"/>
      <c r="S8212" s="147" t="s">
        <v>1472</v>
      </c>
      <c r="T8212" s="147">
        <v>123</v>
      </c>
      <c r="U8212" s="147" t="s">
        <v>1473</v>
      </c>
      <c r="V8212" s="147" t="s">
        <v>4592</v>
      </c>
    </row>
    <row r="8213" spans="16:22" x14ac:dyDescent="0.25">
      <c r="P8213" s="147" t="s">
        <v>830</v>
      </c>
      <c r="Q8213" s="147">
        <v>219</v>
      </c>
      <c r="R8213" s="147"/>
      <c r="S8213" s="147" t="s">
        <v>4651</v>
      </c>
      <c r="T8213" s="147">
        <v>90</v>
      </c>
      <c r="U8213" s="147" t="s">
        <v>4652</v>
      </c>
      <c r="V8213" s="147" t="s">
        <v>4592</v>
      </c>
    </row>
    <row r="8214" spans="16:22" x14ac:dyDescent="0.25">
      <c r="P8214" s="147" t="s">
        <v>830</v>
      </c>
      <c r="Q8214" s="147">
        <v>219</v>
      </c>
      <c r="R8214" s="147"/>
      <c r="S8214" s="147" t="s">
        <v>1476</v>
      </c>
      <c r="T8214" s="147">
        <v>57</v>
      </c>
      <c r="U8214" s="147" t="s">
        <v>1477</v>
      </c>
      <c r="V8214" s="147" t="s">
        <v>4592</v>
      </c>
    </row>
    <row r="8215" spans="16:22" x14ac:dyDescent="0.25">
      <c r="P8215" s="147" t="s">
        <v>830</v>
      </c>
      <c r="Q8215" s="147">
        <v>219</v>
      </c>
      <c r="R8215" s="147"/>
      <c r="S8215" s="147" t="s">
        <v>1478</v>
      </c>
      <c r="T8215" s="147">
        <v>352</v>
      </c>
      <c r="U8215" s="147" t="s">
        <v>1479</v>
      </c>
      <c r="V8215" s="147" t="s">
        <v>4592</v>
      </c>
    </row>
    <row r="8216" spans="16:22" x14ac:dyDescent="0.25">
      <c r="P8216" s="147" t="s">
        <v>830</v>
      </c>
      <c r="Q8216" s="147">
        <v>219</v>
      </c>
      <c r="R8216" s="147"/>
      <c r="S8216" s="147" t="s">
        <v>4653</v>
      </c>
      <c r="T8216" s="147">
        <v>13</v>
      </c>
      <c r="U8216" s="147" t="s">
        <v>4654</v>
      </c>
      <c r="V8216" s="147" t="s">
        <v>4592</v>
      </c>
    </row>
    <row r="8217" spans="16:22" x14ac:dyDescent="0.25">
      <c r="P8217" s="147" t="s">
        <v>830</v>
      </c>
      <c r="Q8217" s="147">
        <v>219</v>
      </c>
      <c r="R8217" s="147"/>
      <c r="S8217" s="147" t="s">
        <v>4655</v>
      </c>
      <c r="T8217" s="147">
        <v>88</v>
      </c>
      <c r="U8217" s="147" t="s">
        <v>4656</v>
      </c>
      <c r="V8217" s="147" t="s">
        <v>4592</v>
      </c>
    </row>
    <row r="8218" spans="16:22" x14ac:dyDescent="0.25">
      <c r="P8218" s="147" t="s">
        <v>830</v>
      </c>
      <c r="Q8218" s="147">
        <v>219</v>
      </c>
      <c r="R8218" s="147"/>
      <c r="S8218" s="147" t="s">
        <v>4657</v>
      </c>
      <c r="T8218" s="147">
        <v>111</v>
      </c>
      <c r="U8218" s="147" t="s">
        <v>4658</v>
      </c>
      <c r="V8218" s="147" t="s">
        <v>4592</v>
      </c>
    </row>
    <row r="8219" spans="16:22" x14ac:dyDescent="0.25">
      <c r="P8219" s="147" t="s">
        <v>830</v>
      </c>
      <c r="Q8219" s="147">
        <v>219</v>
      </c>
      <c r="R8219" s="147"/>
      <c r="S8219" s="147" t="s">
        <v>1480</v>
      </c>
      <c r="T8219" s="147">
        <v>120</v>
      </c>
      <c r="U8219" s="147" t="s">
        <v>1481</v>
      </c>
      <c r="V8219" s="147" t="s">
        <v>4592</v>
      </c>
    </row>
    <row r="8220" spans="16:22" x14ac:dyDescent="0.25">
      <c r="P8220" s="147" t="s">
        <v>830</v>
      </c>
      <c r="Q8220" s="147">
        <v>219</v>
      </c>
      <c r="R8220" s="147"/>
      <c r="S8220" s="147" t="s">
        <v>1482</v>
      </c>
      <c r="T8220" s="147">
        <v>150</v>
      </c>
      <c r="U8220" s="147" t="s">
        <v>1483</v>
      </c>
      <c r="V8220" s="147" t="s">
        <v>4592</v>
      </c>
    </row>
    <row r="8221" spans="16:22" x14ac:dyDescent="0.25">
      <c r="P8221" s="147" t="s">
        <v>830</v>
      </c>
      <c r="Q8221" s="147">
        <v>219</v>
      </c>
      <c r="R8221" s="147"/>
      <c r="S8221" s="147" t="s">
        <v>1484</v>
      </c>
      <c r="T8221" s="147">
        <v>15</v>
      </c>
      <c r="U8221" s="147" t="s">
        <v>1485</v>
      </c>
      <c r="V8221" s="147" t="s">
        <v>4592</v>
      </c>
    </row>
    <row r="8222" spans="16:22" x14ac:dyDescent="0.25">
      <c r="P8222" s="147" t="s">
        <v>830</v>
      </c>
      <c r="Q8222" s="147">
        <v>219</v>
      </c>
      <c r="R8222" s="147"/>
      <c r="S8222" s="147" t="s">
        <v>3910</v>
      </c>
      <c r="T8222" s="147">
        <v>1</v>
      </c>
      <c r="U8222" s="147" t="s">
        <v>3911</v>
      </c>
      <c r="V8222" s="147" t="s">
        <v>4592</v>
      </c>
    </row>
    <row r="8223" spans="16:22" x14ac:dyDescent="0.25">
      <c r="P8223" s="147" t="s">
        <v>830</v>
      </c>
      <c r="Q8223" s="147">
        <v>219</v>
      </c>
      <c r="R8223" s="147"/>
      <c r="S8223" s="147" t="s">
        <v>4525</v>
      </c>
      <c r="T8223" s="147">
        <v>320</v>
      </c>
      <c r="U8223" s="147" t="s">
        <v>4526</v>
      </c>
      <c r="V8223" s="147" t="s">
        <v>4592</v>
      </c>
    </row>
    <row r="8224" spans="16:22" x14ac:dyDescent="0.25">
      <c r="P8224" s="147" t="s">
        <v>830</v>
      </c>
      <c r="Q8224" s="147">
        <v>219</v>
      </c>
      <c r="R8224" s="147"/>
      <c r="S8224" s="147" t="s">
        <v>4527</v>
      </c>
      <c r="T8224" s="147">
        <v>300</v>
      </c>
      <c r="U8224" s="147" t="s">
        <v>4528</v>
      </c>
      <c r="V8224" s="147" t="s">
        <v>4592</v>
      </c>
    </row>
    <row r="8225" spans="16:22" x14ac:dyDescent="0.25">
      <c r="P8225" s="147" t="s">
        <v>830</v>
      </c>
      <c r="Q8225" s="147">
        <v>219</v>
      </c>
      <c r="R8225" s="147"/>
      <c r="S8225" s="147" t="s">
        <v>4529</v>
      </c>
      <c r="T8225" s="147">
        <v>300</v>
      </c>
      <c r="U8225" s="147" t="s">
        <v>4530</v>
      </c>
      <c r="V8225" s="147" t="s">
        <v>4592</v>
      </c>
    </row>
    <row r="8226" spans="16:22" x14ac:dyDescent="0.25">
      <c r="P8226" s="147" t="s">
        <v>830</v>
      </c>
      <c r="Q8226" s="147">
        <v>219</v>
      </c>
      <c r="R8226" s="147"/>
      <c r="S8226" s="147" t="s">
        <v>4659</v>
      </c>
      <c r="T8226" s="147">
        <v>210</v>
      </c>
      <c r="U8226" s="147" t="s">
        <v>4660</v>
      </c>
      <c r="V8226" s="147" t="s">
        <v>4592</v>
      </c>
    </row>
    <row r="8227" spans="16:22" x14ac:dyDescent="0.25">
      <c r="P8227" s="147" t="s">
        <v>830</v>
      </c>
      <c r="Q8227" s="147">
        <v>219</v>
      </c>
      <c r="R8227" s="147"/>
      <c r="S8227" s="147" t="s">
        <v>4661</v>
      </c>
      <c r="T8227" s="147">
        <v>210</v>
      </c>
      <c r="U8227" s="147" t="s">
        <v>4662</v>
      </c>
      <c r="V8227" s="147" t="s">
        <v>4592</v>
      </c>
    </row>
    <row r="8228" spans="16:22" x14ac:dyDescent="0.25">
      <c r="P8228" s="147" t="s">
        <v>830</v>
      </c>
      <c r="Q8228" s="147">
        <v>219</v>
      </c>
      <c r="R8228" s="147"/>
      <c r="S8228" s="147" t="s">
        <v>4663</v>
      </c>
      <c r="T8228" s="147">
        <v>360</v>
      </c>
      <c r="U8228" s="147" t="s">
        <v>4664</v>
      </c>
      <c r="V8228" s="147" t="s">
        <v>4592</v>
      </c>
    </row>
    <row r="8229" spans="16:22" x14ac:dyDescent="0.25">
      <c r="P8229" s="147" t="s">
        <v>830</v>
      </c>
      <c r="Q8229" s="147">
        <v>219</v>
      </c>
      <c r="R8229" s="147"/>
      <c r="S8229" s="147" t="s">
        <v>4531</v>
      </c>
      <c r="T8229" s="147">
        <v>40</v>
      </c>
      <c r="U8229" s="147" t="s">
        <v>4532</v>
      </c>
      <c r="V8229" s="147" t="s">
        <v>4592</v>
      </c>
    </row>
    <row r="8230" spans="16:22" x14ac:dyDescent="0.25">
      <c r="P8230" s="147" t="s">
        <v>830</v>
      </c>
      <c r="Q8230" s="147">
        <v>219</v>
      </c>
      <c r="R8230" s="147"/>
      <c r="S8230" s="147" t="s">
        <v>4533</v>
      </c>
      <c r="T8230" s="147">
        <v>105</v>
      </c>
      <c r="U8230" s="147" t="s">
        <v>4534</v>
      </c>
      <c r="V8230" s="147" t="s">
        <v>4592</v>
      </c>
    </row>
    <row r="8231" spans="16:22" x14ac:dyDescent="0.25">
      <c r="P8231" s="147" t="s">
        <v>830</v>
      </c>
      <c r="Q8231" s="147">
        <v>219</v>
      </c>
      <c r="R8231" s="147"/>
      <c r="S8231" s="147" t="s">
        <v>4665</v>
      </c>
      <c r="T8231" s="147">
        <v>750</v>
      </c>
      <c r="U8231" s="147" t="s">
        <v>4666</v>
      </c>
      <c r="V8231" s="147" t="s">
        <v>4592</v>
      </c>
    </row>
    <row r="8232" spans="16:22" x14ac:dyDescent="0.25">
      <c r="P8232" s="147" t="s">
        <v>830</v>
      </c>
      <c r="Q8232" s="147">
        <v>219</v>
      </c>
      <c r="R8232" s="147"/>
      <c r="S8232" s="147" t="s">
        <v>4667</v>
      </c>
      <c r="T8232" s="147">
        <v>210</v>
      </c>
      <c r="U8232" s="147" t="s">
        <v>4668</v>
      </c>
      <c r="V8232" s="147" t="s">
        <v>4592</v>
      </c>
    </row>
    <row r="8233" spans="16:22" x14ac:dyDescent="0.25">
      <c r="P8233" s="147" t="s">
        <v>830</v>
      </c>
      <c r="Q8233" s="147">
        <v>219</v>
      </c>
      <c r="R8233" s="147"/>
      <c r="S8233" s="147" t="s">
        <v>4669</v>
      </c>
      <c r="T8233" s="147">
        <v>210</v>
      </c>
      <c r="U8233" s="147" t="s">
        <v>4670</v>
      </c>
      <c r="V8233" s="147" t="s">
        <v>4592</v>
      </c>
    </row>
    <row r="8234" spans="16:22" x14ac:dyDescent="0.25">
      <c r="P8234" s="147" t="s">
        <v>830</v>
      </c>
      <c r="Q8234" s="147">
        <v>219</v>
      </c>
      <c r="R8234" s="147"/>
      <c r="S8234" s="147" t="s">
        <v>4671</v>
      </c>
      <c r="T8234" s="147">
        <v>360</v>
      </c>
      <c r="U8234" s="147" t="s">
        <v>4672</v>
      </c>
      <c r="V8234" s="147" t="s">
        <v>4592</v>
      </c>
    </row>
    <row r="8235" spans="16:22" x14ac:dyDescent="0.25">
      <c r="P8235" s="147" t="s">
        <v>830</v>
      </c>
      <c r="Q8235" s="147">
        <v>219</v>
      </c>
      <c r="R8235" s="147"/>
      <c r="S8235" s="147" t="s">
        <v>4673</v>
      </c>
      <c r="T8235" s="147">
        <v>210</v>
      </c>
      <c r="U8235" s="147" t="s">
        <v>4674</v>
      </c>
      <c r="V8235" s="147" t="s">
        <v>4592</v>
      </c>
    </row>
    <row r="8236" spans="16:22" x14ac:dyDescent="0.25">
      <c r="P8236" s="147" t="s">
        <v>830</v>
      </c>
      <c r="Q8236" s="147">
        <v>219</v>
      </c>
      <c r="R8236" s="147"/>
      <c r="S8236" s="147" t="s">
        <v>4675</v>
      </c>
      <c r="T8236" s="147">
        <v>360</v>
      </c>
      <c r="U8236" s="147" t="s">
        <v>4676</v>
      </c>
      <c r="V8236" s="147" t="s">
        <v>4592</v>
      </c>
    </row>
    <row r="8237" spans="16:22" x14ac:dyDescent="0.25">
      <c r="P8237" s="147" t="s">
        <v>830</v>
      </c>
      <c r="Q8237" s="147">
        <v>219</v>
      </c>
      <c r="R8237" s="147"/>
      <c r="S8237" s="147" t="s">
        <v>4677</v>
      </c>
      <c r="T8237" s="147">
        <v>210</v>
      </c>
      <c r="U8237" s="147" t="s">
        <v>4678</v>
      </c>
      <c r="V8237" s="147" t="s">
        <v>4592</v>
      </c>
    </row>
    <row r="8238" spans="16:22" x14ac:dyDescent="0.25">
      <c r="P8238" s="147" t="s">
        <v>830</v>
      </c>
      <c r="Q8238" s="147">
        <v>219</v>
      </c>
      <c r="R8238" s="147"/>
      <c r="S8238" s="147" t="s">
        <v>4679</v>
      </c>
      <c r="T8238" s="147">
        <v>150</v>
      </c>
      <c r="U8238" s="147" t="s">
        <v>4680</v>
      </c>
      <c r="V8238" s="147" t="s">
        <v>4592</v>
      </c>
    </row>
    <row r="8239" spans="16:22" x14ac:dyDescent="0.25">
      <c r="P8239" s="147" t="s">
        <v>830</v>
      </c>
      <c r="Q8239" s="147">
        <v>219</v>
      </c>
      <c r="R8239" s="147"/>
      <c r="S8239" s="147" t="s">
        <v>4179</v>
      </c>
      <c r="T8239" s="147">
        <v>75</v>
      </c>
      <c r="U8239" s="147" t="s">
        <v>4180</v>
      </c>
      <c r="V8239" s="147" t="s">
        <v>4592</v>
      </c>
    </row>
    <row r="8240" spans="16:22" x14ac:dyDescent="0.25">
      <c r="P8240" s="147" t="s">
        <v>830</v>
      </c>
      <c r="Q8240" s="147">
        <v>219</v>
      </c>
      <c r="R8240" s="147"/>
      <c r="S8240" s="147" t="s">
        <v>4181</v>
      </c>
      <c r="T8240" s="147">
        <v>31</v>
      </c>
      <c r="U8240" s="147" t="s">
        <v>4182</v>
      </c>
      <c r="V8240" s="147" t="s">
        <v>4592</v>
      </c>
    </row>
    <row r="8241" spans="16:22" x14ac:dyDescent="0.25">
      <c r="P8241" s="147" t="s">
        <v>830</v>
      </c>
      <c r="Q8241" s="147">
        <v>219</v>
      </c>
      <c r="R8241" s="147"/>
      <c r="S8241" s="147" t="s">
        <v>4183</v>
      </c>
      <c r="T8241" s="147">
        <v>75</v>
      </c>
      <c r="U8241" s="147" t="s">
        <v>4184</v>
      </c>
      <c r="V8241" s="147" t="s">
        <v>4592</v>
      </c>
    </row>
    <row r="8242" spans="16:22" x14ac:dyDescent="0.25">
      <c r="P8242" s="147" t="s">
        <v>830</v>
      </c>
      <c r="Q8242" s="147">
        <v>219</v>
      </c>
      <c r="R8242" s="147"/>
      <c r="S8242" s="147" t="s">
        <v>4185</v>
      </c>
      <c r="T8242" s="147">
        <v>56</v>
      </c>
      <c r="U8242" s="147" t="s">
        <v>4186</v>
      </c>
      <c r="V8242" s="147" t="s">
        <v>4592</v>
      </c>
    </row>
    <row r="8243" spans="16:22" x14ac:dyDescent="0.25">
      <c r="P8243" s="147" t="s">
        <v>830</v>
      </c>
      <c r="Q8243" s="147">
        <v>219</v>
      </c>
      <c r="R8243" s="147"/>
      <c r="S8243" s="147" t="s">
        <v>4681</v>
      </c>
      <c r="T8243" s="147">
        <v>60</v>
      </c>
      <c r="U8243" s="147" t="s">
        <v>4682</v>
      </c>
      <c r="V8243" s="147" t="s">
        <v>4592</v>
      </c>
    </row>
    <row r="8244" spans="16:22" x14ac:dyDescent="0.25">
      <c r="P8244" s="147" t="s">
        <v>830</v>
      </c>
      <c r="Q8244" s="147">
        <v>219</v>
      </c>
      <c r="R8244" s="147"/>
      <c r="S8244" s="147" t="s">
        <v>4683</v>
      </c>
      <c r="T8244" s="147">
        <v>180</v>
      </c>
      <c r="U8244" s="147" t="s">
        <v>4684</v>
      </c>
      <c r="V8244" s="147" t="s">
        <v>4592</v>
      </c>
    </row>
    <row r="8245" spans="16:22" x14ac:dyDescent="0.25">
      <c r="P8245" s="147" t="s">
        <v>830</v>
      </c>
      <c r="Q8245" s="147">
        <v>219</v>
      </c>
      <c r="R8245" s="147"/>
      <c r="S8245" s="147" t="s">
        <v>4685</v>
      </c>
      <c r="T8245" s="147">
        <v>1</v>
      </c>
      <c r="U8245" s="147" t="s">
        <v>4686</v>
      </c>
      <c r="V8245" s="147" t="s">
        <v>4592</v>
      </c>
    </row>
    <row r="8246" spans="16:22" x14ac:dyDescent="0.25">
      <c r="P8246" s="147" t="s">
        <v>830</v>
      </c>
      <c r="Q8246" s="147">
        <v>219</v>
      </c>
      <c r="R8246" s="147"/>
      <c r="S8246" s="147" t="s">
        <v>4687</v>
      </c>
      <c r="T8246" s="147">
        <v>1</v>
      </c>
      <c r="U8246" s="147" t="s">
        <v>4688</v>
      </c>
      <c r="V8246" s="147" t="s">
        <v>4592</v>
      </c>
    </row>
    <row r="8247" spans="16:22" x14ac:dyDescent="0.25">
      <c r="P8247" s="147" t="s">
        <v>830</v>
      </c>
      <c r="Q8247" s="147">
        <v>219</v>
      </c>
      <c r="R8247" s="147"/>
      <c r="S8247" s="147" t="s">
        <v>4689</v>
      </c>
      <c r="T8247" s="147">
        <v>1</v>
      </c>
      <c r="U8247" s="147" t="s">
        <v>4690</v>
      </c>
      <c r="V8247" s="147" t="s">
        <v>4592</v>
      </c>
    </row>
    <row r="8248" spans="16:22" x14ac:dyDescent="0.25">
      <c r="P8248" s="147" t="s">
        <v>830</v>
      </c>
      <c r="Q8248" s="147">
        <v>219</v>
      </c>
      <c r="R8248" s="147"/>
      <c r="S8248" s="147" t="s">
        <v>4691</v>
      </c>
      <c r="T8248" s="147">
        <v>1</v>
      </c>
      <c r="U8248" s="147" t="s">
        <v>4692</v>
      </c>
      <c r="V8248" s="147" t="s">
        <v>4592</v>
      </c>
    </row>
    <row r="8249" spans="16:22" x14ac:dyDescent="0.25">
      <c r="P8249" s="147" t="s">
        <v>830</v>
      </c>
      <c r="Q8249" s="147">
        <v>219</v>
      </c>
      <c r="R8249" s="147"/>
      <c r="S8249" s="147" t="s">
        <v>4693</v>
      </c>
      <c r="T8249" s="147">
        <v>1</v>
      </c>
      <c r="U8249" s="147" t="s">
        <v>4694</v>
      </c>
      <c r="V8249" s="147" t="s">
        <v>4592</v>
      </c>
    </row>
    <row r="8250" spans="16:22" x14ac:dyDescent="0.25">
      <c r="P8250" s="147" t="s">
        <v>830</v>
      </c>
      <c r="Q8250" s="147">
        <v>219</v>
      </c>
      <c r="R8250" s="147"/>
      <c r="S8250" s="147" t="s">
        <v>4695</v>
      </c>
      <c r="T8250" s="147">
        <v>1</v>
      </c>
      <c r="U8250" s="147" t="s">
        <v>4696</v>
      </c>
      <c r="V8250" s="147" t="s">
        <v>4592</v>
      </c>
    </row>
    <row r="8251" spans="16:22" x14ac:dyDescent="0.25">
      <c r="P8251" s="147" t="s">
        <v>830</v>
      </c>
      <c r="Q8251" s="147">
        <v>219</v>
      </c>
      <c r="R8251" s="147"/>
      <c r="S8251" s="147" t="s">
        <v>3959</v>
      </c>
      <c r="T8251" s="147">
        <v>75</v>
      </c>
      <c r="U8251" s="147" t="s">
        <v>3960</v>
      </c>
      <c r="V8251" s="147" t="s">
        <v>4592</v>
      </c>
    </row>
    <row r="8252" spans="16:22" x14ac:dyDescent="0.25">
      <c r="P8252" s="147" t="s">
        <v>830</v>
      </c>
      <c r="Q8252" s="147">
        <v>219</v>
      </c>
      <c r="R8252" s="147"/>
      <c r="S8252" s="147" t="s">
        <v>1490</v>
      </c>
      <c r="T8252" s="147">
        <v>152</v>
      </c>
      <c r="U8252" s="147" t="s">
        <v>1491</v>
      </c>
      <c r="V8252" s="147" t="s">
        <v>4592</v>
      </c>
    </row>
    <row r="8253" spans="16:22" x14ac:dyDescent="0.25">
      <c r="P8253" s="147" t="s">
        <v>830</v>
      </c>
      <c r="Q8253" s="147">
        <v>219</v>
      </c>
      <c r="R8253" s="147"/>
      <c r="S8253" s="147" t="s">
        <v>2608</v>
      </c>
      <c r="T8253" s="147">
        <v>142</v>
      </c>
      <c r="U8253" s="147" t="s">
        <v>2609</v>
      </c>
      <c r="V8253" s="147" t="s">
        <v>4592</v>
      </c>
    </row>
    <row r="8254" spans="16:22" x14ac:dyDescent="0.25">
      <c r="P8254" s="147" t="s">
        <v>830</v>
      </c>
      <c r="Q8254" s="147">
        <v>219</v>
      </c>
      <c r="R8254" s="147"/>
      <c r="S8254" s="147" t="s">
        <v>1494</v>
      </c>
      <c r="T8254" s="147">
        <v>170</v>
      </c>
      <c r="U8254" s="147" t="s">
        <v>1495</v>
      </c>
      <c r="V8254" s="147" t="s">
        <v>4592</v>
      </c>
    </row>
    <row r="8255" spans="16:22" x14ac:dyDescent="0.25">
      <c r="P8255" s="147" t="s">
        <v>830</v>
      </c>
      <c r="Q8255" s="147">
        <v>219</v>
      </c>
      <c r="R8255" s="147"/>
      <c r="S8255" s="147" t="s">
        <v>4697</v>
      </c>
      <c r="T8255" s="147">
        <v>45</v>
      </c>
      <c r="U8255" s="147" t="s">
        <v>4698</v>
      </c>
      <c r="V8255" s="147" t="s">
        <v>4592</v>
      </c>
    </row>
    <row r="8256" spans="16:22" x14ac:dyDescent="0.25">
      <c r="P8256" s="147" t="s">
        <v>830</v>
      </c>
      <c r="Q8256" s="147">
        <v>219</v>
      </c>
      <c r="R8256" s="147"/>
      <c r="S8256" s="147" t="s">
        <v>3156</v>
      </c>
      <c r="T8256" s="147">
        <v>122</v>
      </c>
      <c r="U8256" s="147" t="s">
        <v>3157</v>
      </c>
      <c r="V8256" s="147" t="s">
        <v>4592</v>
      </c>
    </row>
    <row r="8257" spans="16:22" x14ac:dyDescent="0.25">
      <c r="P8257" s="147" t="s">
        <v>830</v>
      </c>
      <c r="Q8257" s="147">
        <v>219</v>
      </c>
      <c r="R8257" s="147"/>
      <c r="S8257" s="147" t="s">
        <v>1506</v>
      </c>
      <c r="T8257" s="147">
        <v>212</v>
      </c>
      <c r="U8257" s="147" t="s">
        <v>1507</v>
      </c>
      <c r="V8257" s="147" t="s">
        <v>4592</v>
      </c>
    </row>
    <row r="8258" spans="16:22" x14ac:dyDescent="0.25">
      <c r="P8258" s="147" t="s">
        <v>830</v>
      </c>
      <c r="Q8258" s="147">
        <v>219</v>
      </c>
      <c r="R8258" s="147"/>
      <c r="S8258" s="147" t="s">
        <v>1508</v>
      </c>
      <c r="T8258" s="147">
        <v>463</v>
      </c>
      <c r="U8258" s="147" t="s">
        <v>1509</v>
      </c>
      <c r="V8258" s="147" t="s">
        <v>4592</v>
      </c>
    </row>
    <row r="8259" spans="16:22" x14ac:dyDescent="0.25">
      <c r="P8259" s="147" t="s">
        <v>830</v>
      </c>
      <c r="Q8259" s="147">
        <v>219</v>
      </c>
      <c r="R8259" s="147"/>
      <c r="S8259" s="147" t="s">
        <v>3346</v>
      </c>
      <c r="T8259" s="147">
        <v>154</v>
      </c>
      <c r="U8259" s="147" t="s">
        <v>3347</v>
      </c>
      <c r="V8259" s="147" t="s">
        <v>4592</v>
      </c>
    </row>
    <row r="8260" spans="16:22" x14ac:dyDescent="0.25">
      <c r="P8260" s="147" t="s">
        <v>830</v>
      </c>
      <c r="Q8260" s="147">
        <v>219</v>
      </c>
      <c r="R8260" s="147"/>
      <c r="S8260" s="147" t="s">
        <v>3550</v>
      </c>
      <c r="T8260" s="147">
        <v>103</v>
      </c>
      <c r="U8260" s="147" t="s">
        <v>3551</v>
      </c>
      <c r="V8260" s="147" t="s">
        <v>4592</v>
      </c>
    </row>
    <row r="8261" spans="16:22" x14ac:dyDescent="0.25">
      <c r="P8261" s="147" t="s">
        <v>830</v>
      </c>
      <c r="Q8261" s="147">
        <v>219</v>
      </c>
      <c r="R8261" s="147"/>
      <c r="S8261" s="147" t="s">
        <v>1514</v>
      </c>
      <c r="T8261" s="147">
        <v>110</v>
      </c>
      <c r="U8261" s="147" t="s">
        <v>1515</v>
      </c>
      <c r="V8261" s="147" t="s">
        <v>4592</v>
      </c>
    </row>
    <row r="8262" spans="16:22" x14ac:dyDescent="0.25">
      <c r="P8262" s="147" t="s">
        <v>830</v>
      </c>
      <c r="Q8262" s="147">
        <v>219</v>
      </c>
      <c r="R8262" s="147"/>
      <c r="S8262" s="147" t="s">
        <v>2327</v>
      </c>
      <c r="T8262" s="147">
        <v>301</v>
      </c>
      <c r="U8262" s="147" t="s">
        <v>2328</v>
      </c>
      <c r="V8262" s="147" t="s">
        <v>4592</v>
      </c>
    </row>
    <row r="8263" spans="16:22" x14ac:dyDescent="0.25">
      <c r="P8263" s="147" t="s">
        <v>830</v>
      </c>
      <c r="Q8263" s="147">
        <v>219</v>
      </c>
      <c r="R8263" s="147"/>
      <c r="S8263" s="147" t="s">
        <v>2622</v>
      </c>
      <c r="T8263" s="147">
        <v>265</v>
      </c>
      <c r="U8263" s="147" t="s">
        <v>2623</v>
      </c>
      <c r="V8263" s="147" t="s">
        <v>4592</v>
      </c>
    </row>
    <row r="8264" spans="16:22" x14ac:dyDescent="0.25">
      <c r="P8264" s="147" t="s">
        <v>830</v>
      </c>
      <c r="Q8264" s="147">
        <v>219</v>
      </c>
      <c r="R8264" s="147"/>
      <c r="S8264" s="147" t="s">
        <v>3166</v>
      </c>
      <c r="T8264" s="147">
        <v>124</v>
      </c>
      <c r="U8264" s="147" t="s">
        <v>3167</v>
      </c>
      <c r="V8264" s="147" t="s">
        <v>4592</v>
      </c>
    </row>
    <row r="8265" spans="16:22" x14ac:dyDescent="0.25">
      <c r="P8265" s="147" t="s">
        <v>830</v>
      </c>
      <c r="Q8265" s="147">
        <v>219</v>
      </c>
      <c r="R8265" s="147"/>
      <c r="S8265" s="147" t="s">
        <v>2861</v>
      </c>
      <c r="T8265" s="147">
        <v>342</v>
      </c>
      <c r="U8265" s="147" t="s">
        <v>2862</v>
      </c>
      <c r="V8265" s="147" t="s">
        <v>4592</v>
      </c>
    </row>
    <row r="8266" spans="16:22" x14ac:dyDescent="0.25">
      <c r="P8266" s="147" t="s">
        <v>830</v>
      </c>
      <c r="Q8266" s="147">
        <v>219</v>
      </c>
      <c r="R8266" s="147"/>
      <c r="S8266" s="147" t="s">
        <v>1518</v>
      </c>
      <c r="T8266" s="147">
        <v>736</v>
      </c>
      <c r="U8266" s="147" t="s">
        <v>1519</v>
      </c>
      <c r="V8266" s="147" t="s">
        <v>4592</v>
      </c>
    </row>
    <row r="8267" spans="16:22" x14ac:dyDescent="0.25">
      <c r="P8267" s="147" t="s">
        <v>830</v>
      </c>
      <c r="Q8267" s="147">
        <v>219</v>
      </c>
      <c r="R8267" s="147"/>
      <c r="S8267" s="147" t="s">
        <v>2331</v>
      </c>
      <c r="T8267" s="147">
        <v>160</v>
      </c>
      <c r="U8267" s="147" t="s">
        <v>2332</v>
      </c>
      <c r="V8267" s="147" t="s">
        <v>4592</v>
      </c>
    </row>
    <row r="8268" spans="16:22" x14ac:dyDescent="0.25">
      <c r="P8268" s="147" t="s">
        <v>830</v>
      </c>
      <c r="Q8268" s="147">
        <v>219</v>
      </c>
      <c r="R8268" s="147"/>
      <c r="S8268" s="147" t="s">
        <v>4699</v>
      </c>
      <c r="T8268" s="147">
        <v>60</v>
      </c>
      <c r="U8268" s="147" t="s">
        <v>4700</v>
      </c>
      <c r="V8268" s="147" t="s">
        <v>4592</v>
      </c>
    </row>
    <row r="8269" spans="16:22" x14ac:dyDescent="0.25">
      <c r="P8269" s="147" t="s">
        <v>830</v>
      </c>
      <c r="Q8269" s="147">
        <v>219</v>
      </c>
      <c r="R8269" s="147"/>
      <c r="S8269" s="147" t="s">
        <v>1520</v>
      </c>
      <c r="T8269" s="147">
        <v>42</v>
      </c>
      <c r="U8269" s="147" t="s">
        <v>1521</v>
      </c>
      <c r="V8269" s="147" t="s">
        <v>4592</v>
      </c>
    </row>
    <row r="8270" spans="16:22" x14ac:dyDescent="0.25">
      <c r="P8270" s="147" t="s">
        <v>830</v>
      </c>
      <c r="Q8270" s="147">
        <v>219</v>
      </c>
      <c r="R8270" s="147"/>
      <c r="S8270" s="147" t="s">
        <v>2333</v>
      </c>
      <c r="T8270" s="147">
        <v>173</v>
      </c>
      <c r="U8270" s="147" t="s">
        <v>2334</v>
      </c>
      <c r="V8270" s="147" t="s">
        <v>4592</v>
      </c>
    </row>
    <row r="8271" spans="16:22" x14ac:dyDescent="0.25">
      <c r="P8271" s="147" t="s">
        <v>830</v>
      </c>
      <c r="Q8271" s="147">
        <v>219</v>
      </c>
      <c r="R8271" s="147"/>
      <c r="S8271" s="147" t="s">
        <v>1524</v>
      </c>
      <c r="T8271" s="147">
        <v>160</v>
      </c>
      <c r="U8271" s="147" t="s">
        <v>1525</v>
      </c>
      <c r="V8271" s="147" t="s">
        <v>4592</v>
      </c>
    </row>
    <row r="8272" spans="16:22" x14ac:dyDescent="0.25">
      <c r="P8272" s="147" t="s">
        <v>830</v>
      </c>
      <c r="Q8272" s="147">
        <v>219</v>
      </c>
      <c r="R8272" s="147"/>
      <c r="S8272" s="147" t="s">
        <v>3170</v>
      </c>
      <c r="T8272" s="147">
        <v>47</v>
      </c>
      <c r="U8272" s="147" t="s">
        <v>3171</v>
      </c>
      <c r="V8272" s="147" t="s">
        <v>4592</v>
      </c>
    </row>
    <row r="8273" spans="16:22" x14ac:dyDescent="0.25">
      <c r="P8273" s="147" t="s">
        <v>830</v>
      </c>
      <c r="Q8273" s="147">
        <v>219</v>
      </c>
      <c r="R8273" s="147"/>
      <c r="S8273" s="147" t="s">
        <v>2626</v>
      </c>
      <c r="T8273" s="147">
        <v>133</v>
      </c>
      <c r="U8273" s="147" t="s">
        <v>2627</v>
      </c>
      <c r="V8273" s="147" t="s">
        <v>4592</v>
      </c>
    </row>
    <row r="8274" spans="16:22" x14ac:dyDescent="0.25">
      <c r="P8274" s="147" t="s">
        <v>830</v>
      </c>
      <c r="Q8274" s="147">
        <v>219</v>
      </c>
      <c r="R8274" s="147"/>
      <c r="S8274" s="147" t="s">
        <v>2339</v>
      </c>
      <c r="T8274" s="147">
        <v>254</v>
      </c>
      <c r="U8274" s="147" t="s">
        <v>2340</v>
      </c>
      <c r="V8274" s="147" t="s">
        <v>4592</v>
      </c>
    </row>
    <row r="8275" spans="16:22" x14ac:dyDescent="0.25">
      <c r="P8275" s="147" t="s">
        <v>830</v>
      </c>
      <c r="Q8275" s="147">
        <v>219</v>
      </c>
      <c r="R8275" s="147"/>
      <c r="S8275" s="147" t="s">
        <v>1532</v>
      </c>
      <c r="T8275" s="147">
        <v>88</v>
      </c>
      <c r="U8275" s="147" t="s">
        <v>1533</v>
      </c>
      <c r="V8275" s="147" t="s">
        <v>4592</v>
      </c>
    </row>
    <row r="8276" spans="16:22" x14ac:dyDescent="0.25">
      <c r="P8276" s="147" t="s">
        <v>830</v>
      </c>
      <c r="Q8276" s="147">
        <v>219</v>
      </c>
      <c r="R8276" s="147"/>
      <c r="S8276" s="147" t="s">
        <v>2630</v>
      </c>
      <c r="T8276" s="147">
        <v>158</v>
      </c>
      <c r="U8276" s="147" t="s">
        <v>2631</v>
      </c>
      <c r="V8276" s="147" t="s">
        <v>4592</v>
      </c>
    </row>
    <row r="8277" spans="16:22" x14ac:dyDescent="0.25">
      <c r="P8277" s="147" t="s">
        <v>830</v>
      </c>
      <c r="Q8277" s="147">
        <v>219</v>
      </c>
      <c r="R8277" s="147"/>
      <c r="S8277" s="147" t="s">
        <v>2632</v>
      </c>
      <c r="T8277" s="147">
        <v>100</v>
      </c>
      <c r="U8277" s="147" t="s">
        <v>2633</v>
      </c>
      <c r="V8277" s="147" t="s">
        <v>4592</v>
      </c>
    </row>
    <row r="8278" spans="16:22" x14ac:dyDescent="0.25">
      <c r="P8278" s="147" t="s">
        <v>830</v>
      </c>
      <c r="Q8278" s="147">
        <v>219</v>
      </c>
      <c r="R8278" s="147"/>
      <c r="S8278" s="147" t="s">
        <v>3350</v>
      </c>
      <c r="T8278" s="147">
        <v>180</v>
      </c>
      <c r="U8278" s="147" t="s">
        <v>3351</v>
      </c>
      <c r="V8278" s="147" t="s">
        <v>4592</v>
      </c>
    </row>
    <row r="8279" spans="16:22" x14ac:dyDescent="0.25">
      <c r="P8279" s="147" t="s">
        <v>830</v>
      </c>
      <c r="Q8279" s="147">
        <v>219</v>
      </c>
      <c r="R8279" s="147"/>
      <c r="S8279" s="147" t="s">
        <v>1534</v>
      </c>
      <c r="T8279" s="147">
        <v>103</v>
      </c>
      <c r="U8279" s="147" t="s">
        <v>1535</v>
      </c>
      <c r="V8279" s="147" t="s">
        <v>4592</v>
      </c>
    </row>
    <row r="8280" spans="16:22" x14ac:dyDescent="0.25">
      <c r="P8280" s="147" t="s">
        <v>830</v>
      </c>
      <c r="Q8280" s="147">
        <v>219</v>
      </c>
      <c r="R8280" s="147"/>
      <c r="S8280" s="147" t="s">
        <v>1536</v>
      </c>
      <c r="T8280" s="147">
        <v>235</v>
      </c>
      <c r="U8280" s="147" t="s">
        <v>1537</v>
      </c>
      <c r="V8280" s="147" t="s">
        <v>4592</v>
      </c>
    </row>
    <row r="8281" spans="16:22" x14ac:dyDescent="0.25">
      <c r="P8281" s="147" t="s">
        <v>830</v>
      </c>
      <c r="Q8281" s="147">
        <v>219</v>
      </c>
      <c r="R8281" s="147"/>
      <c r="S8281" s="147" t="s">
        <v>2636</v>
      </c>
      <c r="T8281" s="147">
        <v>437</v>
      </c>
      <c r="U8281" s="147" t="s">
        <v>2637</v>
      </c>
      <c r="V8281" s="147" t="s">
        <v>4592</v>
      </c>
    </row>
    <row r="8282" spans="16:22" x14ac:dyDescent="0.25">
      <c r="P8282" s="147" t="s">
        <v>830</v>
      </c>
      <c r="Q8282" s="147">
        <v>219</v>
      </c>
      <c r="R8282" s="147"/>
      <c r="S8282" s="147" t="s">
        <v>1538</v>
      </c>
      <c r="T8282" s="147">
        <v>2504</v>
      </c>
      <c r="U8282" s="147" t="s">
        <v>1539</v>
      </c>
      <c r="V8282" s="147" t="s">
        <v>4592</v>
      </c>
    </row>
    <row r="8283" spans="16:22" x14ac:dyDescent="0.25">
      <c r="P8283" s="147" t="s">
        <v>830</v>
      </c>
      <c r="Q8283" s="147">
        <v>219</v>
      </c>
      <c r="R8283" s="147"/>
      <c r="S8283" s="147" t="s">
        <v>1540</v>
      </c>
      <c r="T8283" s="147">
        <v>475</v>
      </c>
      <c r="U8283" s="147" t="s">
        <v>1541</v>
      </c>
      <c r="V8283" s="147" t="s">
        <v>4592</v>
      </c>
    </row>
    <row r="8284" spans="16:22" x14ac:dyDescent="0.25">
      <c r="P8284" s="147" t="s">
        <v>830</v>
      </c>
      <c r="Q8284" s="147">
        <v>219</v>
      </c>
      <c r="R8284" s="147"/>
      <c r="S8284" s="147" t="s">
        <v>3172</v>
      </c>
      <c r="T8284" s="147">
        <v>479</v>
      </c>
      <c r="U8284" s="147" t="s">
        <v>3173</v>
      </c>
      <c r="V8284" s="147" t="s">
        <v>4592</v>
      </c>
    </row>
    <row r="8285" spans="16:22" x14ac:dyDescent="0.25">
      <c r="P8285" s="147" t="s">
        <v>830</v>
      </c>
      <c r="Q8285" s="147">
        <v>219</v>
      </c>
      <c r="R8285" s="147"/>
      <c r="S8285" s="147" t="s">
        <v>4535</v>
      </c>
      <c r="T8285" s="147">
        <v>350</v>
      </c>
      <c r="U8285" s="147" t="s">
        <v>4536</v>
      </c>
      <c r="V8285" s="147" t="s">
        <v>4592</v>
      </c>
    </row>
    <row r="8286" spans="16:22" x14ac:dyDescent="0.25">
      <c r="P8286" s="147" t="s">
        <v>830</v>
      </c>
      <c r="Q8286" s="147">
        <v>219</v>
      </c>
      <c r="R8286" s="147"/>
      <c r="S8286" s="147" t="s">
        <v>1548</v>
      </c>
      <c r="T8286" s="147">
        <v>40</v>
      </c>
      <c r="U8286" s="147" t="s">
        <v>1549</v>
      </c>
      <c r="V8286" s="147" t="s">
        <v>4592</v>
      </c>
    </row>
    <row r="8287" spans="16:22" x14ac:dyDescent="0.25">
      <c r="P8287" s="147" t="s">
        <v>830</v>
      </c>
      <c r="Q8287" s="147">
        <v>219</v>
      </c>
      <c r="R8287" s="147"/>
      <c r="S8287" s="147" t="s">
        <v>2644</v>
      </c>
      <c r="T8287" s="147">
        <v>50</v>
      </c>
      <c r="U8287" s="147" t="s">
        <v>2645</v>
      </c>
      <c r="V8287" s="147" t="s">
        <v>4592</v>
      </c>
    </row>
    <row r="8288" spans="16:22" x14ac:dyDescent="0.25">
      <c r="P8288" s="147" t="s">
        <v>830</v>
      </c>
      <c r="Q8288" s="147">
        <v>219</v>
      </c>
      <c r="R8288" s="147"/>
      <c r="S8288" s="147" t="s">
        <v>3683</v>
      </c>
      <c r="T8288" s="147">
        <v>7</v>
      </c>
      <c r="U8288" s="147" t="s">
        <v>3684</v>
      </c>
      <c r="V8288" s="147" t="s">
        <v>4592</v>
      </c>
    </row>
    <row r="8289" spans="16:22" x14ac:dyDescent="0.25">
      <c r="P8289" s="147" t="s">
        <v>830</v>
      </c>
      <c r="Q8289" s="147">
        <v>219</v>
      </c>
      <c r="R8289" s="147"/>
      <c r="S8289" s="147" t="s">
        <v>1552</v>
      </c>
      <c r="T8289" s="147">
        <v>607</v>
      </c>
      <c r="U8289" s="147" t="s">
        <v>1553</v>
      </c>
      <c r="V8289" s="147" t="s">
        <v>4592</v>
      </c>
    </row>
    <row r="8290" spans="16:22" x14ac:dyDescent="0.25">
      <c r="P8290" s="147" t="s">
        <v>830</v>
      </c>
      <c r="Q8290" s="147">
        <v>219</v>
      </c>
      <c r="R8290" s="147"/>
      <c r="S8290" s="147" t="s">
        <v>1560</v>
      </c>
      <c r="T8290" s="147">
        <v>918</v>
      </c>
      <c r="U8290" s="147" t="s">
        <v>1561</v>
      </c>
      <c r="V8290" s="147" t="s">
        <v>4592</v>
      </c>
    </row>
    <row r="8291" spans="16:22" x14ac:dyDescent="0.25">
      <c r="P8291" s="147" t="s">
        <v>830</v>
      </c>
      <c r="Q8291" s="147">
        <v>219</v>
      </c>
      <c r="R8291" s="147"/>
      <c r="S8291" s="147" t="s">
        <v>1562</v>
      </c>
      <c r="T8291" s="147">
        <v>1017</v>
      </c>
      <c r="U8291" s="147" t="s">
        <v>1563</v>
      </c>
      <c r="V8291" s="147" t="s">
        <v>4592</v>
      </c>
    </row>
    <row r="8292" spans="16:22" x14ac:dyDescent="0.25">
      <c r="P8292" s="147" t="s">
        <v>830</v>
      </c>
      <c r="Q8292" s="147">
        <v>219</v>
      </c>
      <c r="R8292" s="147"/>
      <c r="S8292" s="147" t="s">
        <v>2654</v>
      </c>
      <c r="T8292" s="147">
        <v>840</v>
      </c>
      <c r="U8292" s="147" t="s">
        <v>2655</v>
      </c>
      <c r="V8292" s="147" t="s">
        <v>4592</v>
      </c>
    </row>
    <row r="8293" spans="16:22" x14ac:dyDescent="0.25">
      <c r="P8293" s="147" t="s">
        <v>830</v>
      </c>
      <c r="Q8293" s="147">
        <v>219</v>
      </c>
      <c r="R8293" s="147"/>
      <c r="S8293" s="147" t="s">
        <v>2351</v>
      </c>
      <c r="T8293" s="147">
        <v>433</v>
      </c>
      <c r="U8293" s="147" t="s">
        <v>2352</v>
      </c>
      <c r="V8293" s="147" t="s">
        <v>4592</v>
      </c>
    </row>
    <row r="8294" spans="16:22" x14ac:dyDescent="0.25">
      <c r="P8294" s="147" t="s">
        <v>830</v>
      </c>
      <c r="Q8294" s="147">
        <v>219</v>
      </c>
      <c r="R8294" s="147"/>
      <c r="S8294" s="147" t="s">
        <v>3687</v>
      </c>
      <c r="T8294" s="147">
        <v>309</v>
      </c>
      <c r="U8294" s="147" t="s">
        <v>3688</v>
      </c>
      <c r="V8294" s="147" t="s">
        <v>4592</v>
      </c>
    </row>
    <row r="8295" spans="16:22" x14ac:dyDescent="0.25">
      <c r="P8295" s="147" t="s">
        <v>830</v>
      </c>
      <c r="Q8295" s="147">
        <v>219</v>
      </c>
      <c r="R8295" s="147"/>
      <c r="S8295" s="147" t="s">
        <v>1564</v>
      </c>
      <c r="T8295" s="147">
        <v>3943</v>
      </c>
      <c r="U8295" s="147" t="s">
        <v>1565</v>
      </c>
      <c r="V8295" s="147" t="s">
        <v>4592</v>
      </c>
    </row>
    <row r="8296" spans="16:22" x14ac:dyDescent="0.25">
      <c r="P8296" s="147" t="s">
        <v>830</v>
      </c>
      <c r="Q8296" s="147">
        <v>219</v>
      </c>
      <c r="R8296" s="147"/>
      <c r="S8296" s="147" t="s">
        <v>1568</v>
      </c>
      <c r="T8296" s="147">
        <v>482</v>
      </c>
      <c r="U8296" s="147" t="s">
        <v>1569</v>
      </c>
      <c r="V8296" s="147" t="s">
        <v>4592</v>
      </c>
    </row>
    <row r="8297" spans="16:22" x14ac:dyDescent="0.25">
      <c r="P8297" s="147" t="s">
        <v>830</v>
      </c>
      <c r="Q8297" s="147">
        <v>219</v>
      </c>
      <c r="R8297" s="147"/>
      <c r="S8297" s="147" t="s">
        <v>2656</v>
      </c>
      <c r="T8297" s="147">
        <v>200</v>
      </c>
      <c r="U8297" s="147" t="s">
        <v>2657</v>
      </c>
      <c r="V8297" s="147" t="s">
        <v>4592</v>
      </c>
    </row>
    <row r="8298" spans="16:22" x14ac:dyDescent="0.25">
      <c r="P8298" s="147" t="s">
        <v>830</v>
      </c>
      <c r="Q8298" s="147">
        <v>219</v>
      </c>
      <c r="R8298" s="147"/>
      <c r="S8298" s="147" t="s">
        <v>4537</v>
      </c>
      <c r="T8298" s="147">
        <v>360</v>
      </c>
      <c r="U8298" s="147" t="s">
        <v>4538</v>
      </c>
      <c r="V8298" s="147" t="s">
        <v>4592</v>
      </c>
    </row>
    <row r="8299" spans="16:22" x14ac:dyDescent="0.25">
      <c r="P8299" s="147" t="s">
        <v>830</v>
      </c>
      <c r="Q8299" s="147">
        <v>219</v>
      </c>
      <c r="R8299" s="147"/>
      <c r="S8299" s="147" t="s">
        <v>4701</v>
      </c>
      <c r="T8299" s="147">
        <v>225</v>
      </c>
      <c r="U8299" s="147" t="s">
        <v>4702</v>
      </c>
      <c r="V8299" s="147" t="s">
        <v>4592</v>
      </c>
    </row>
    <row r="8300" spans="16:22" x14ac:dyDescent="0.25">
      <c r="P8300" s="147" t="s">
        <v>830</v>
      </c>
      <c r="Q8300" s="147">
        <v>219</v>
      </c>
      <c r="R8300" s="147"/>
      <c r="S8300" s="147" t="s">
        <v>4703</v>
      </c>
      <c r="T8300" s="147">
        <v>180</v>
      </c>
      <c r="U8300" s="147" t="s">
        <v>4704</v>
      </c>
      <c r="V8300" s="147" t="s">
        <v>4592</v>
      </c>
    </row>
    <row r="8301" spans="16:22" x14ac:dyDescent="0.25">
      <c r="P8301" s="147" t="s">
        <v>830</v>
      </c>
      <c r="Q8301" s="147">
        <v>219</v>
      </c>
      <c r="R8301" s="147"/>
      <c r="S8301" s="147" t="s">
        <v>1580</v>
      </c>
      <c r="T8301" s="147">
        <v>200</v>
      </c>
      <c r="U8301" s="147" t="s">
        <v>1581</v>
      </c>
      <c r="V8301" s="147" t="s">
        <v>4592</v>
      </c>
    </row>
    <row r="8302" spans="16:22" x14ac:dyDescent="0.25">
      <c r="P8302" s="147" t="s">
        <v>830</v>
      </c>
      <c r="Q8302" s="147">
        <v>219</v>
      </c>
      <c r="R8302" s="147"/>
      <c r="S8302" s="147" t="s">
        <v>1582</v>
      </c>
      <c r="T8302" s="147">
        <v>596</v>
      </c>
      <c r="U8302" s="147" t="s">
        <v>1583</v>
      </c>
      <c r="V8302" s="147" t="s">
        <v>4592</v>
      </c>
    </row>
    <row r="8303" spans="16:22" x14ac:dyDescent="0.25">
      <c r="P8303" s="147" t="s">
        <v>830</v>
      </c>
      <c r="Q8303" s="147">
        <v>219</v>
      </c>
      <c r="R8303" s="147"/>
      <c r="S8303" s="147" t="s">
        <v>2875</v>
      </c>
      <c r="T8303" s="147">
        <v>210</v>
      </c>
      <c r="U8303" s="147" t="s">
        <v>2876</v>
      </c>
      <c r="V8303" s="147" t="s">
        <v>4592</v>
      </c>
    </row>
    <row r="8304" spans="16:22" x14ac:dyDescent="0.25">
      <c r="P8304" s="147" t="s">
        <v>830</v>
      </c>
      <c r="Q8304" s="147">
        <v>219</v>
      </c>
      <c r="R8304" s="147"/>
      <c r="S8304" s="147" t="s">
        <v>4539</v>
      </c>
      <c r="T8304" s="147">
        <v>230</v>
      </c>
      <c r="U8304" s="147" t="s">
        <v>4540</v>
      </c>
      <c r="V8304" s="147" t="s">
        <v>4592</v>
      </c>
    </row>
    <row r="8305" spans="16:22" x14ac:dyDescent="0.25">
      <c r="P8305" s="147" t="s">
        <v>830</v>
      </c>
      <c r="Q8305" s="147">
        <v>219</v>
      </c>
      <c r="R8305" s="147"/>
      <c r="S8305" s="147" t="s">
        <v>2353</v>
      </c>
      <c r="T8305" s="147">
        <v>1113</v>
      </c>
      <c r="U8305" s="147" t="s">
        <v>2354</v>
      </c>
      <c r="V8305" s="147" t="s">
        <v>4592</v>
      </c>
    </row>
    <row r="8306" spans="16:22" x14ac:dyDescent="0.25">
      <c r="P8306" s="147" t="s">
        <v>830</v>
      </c>
      <c r="Q8306" s="147">
        <v>219</v>
      </c>
      <c r="R8306" s="147"/>
      <c r="S8306" s="147" t="s">
        <v>2355</v>
      </c>
      <c r="T8306" s="147">
        <v>592</v>
      </c>
      <c r="U8306" s="147" t="s">
        <v>2356</v>
      </c>
      <c r="V8306" s="147" t="s">
        <v>4592</v>
      </c>
    </row>
    <row r="8307" spans="16:22" x14ac:dyDescent="0.25">
      <c r="P8307" s="147" t="s">
        <v>830</v>
      </c>
      <c r="Q8307" s="147">
        <v>219</v>
      </c>
      <c r="R8307" s="147"/>
      <c r="S8307" s="147" t="s">
        <v>2879</v>
      </c>
      <c r="T8307" s="147">
        <v>718</v>
      </c>
      <c r="U8307" s="147" t="s">
        <v>2880</v>
      </c>
      <c r="V8307" s="147" t="s">
        <v>4592</v>
      </c>
    </row>
    <row r="8308" spans="16:22" x14ac:dyDescent="0.25">
      <c r="P8308" s="147" t="s">
        <v>830</v>
      </c>
      <c r="Q8308" s="147">
        <v>219</v>
      </c>
      <c r="R8308" s="147"/>
      <c r="S8308" s="147" t="s">
        <v>3965</v>
      </c>
      <c r="T8308" s="147">
        <v>1079</v>
      </c>
      <c r="U8308" s="147" t="s">
        <v>3966</v>
      </c>
      <c r="V8308" s="147" t="s">
        <v>4592</v>
      </c>
    </row>
    <row r="8309" spans="16:22" x14ac:dyDescent="0.25">
      <c r="P8309" s="147" t="s">
        <v>830</v>
      </c>
      <c r="Q8309" s="147">
        <v>219</v>
      </c>
      <c r="R8309" s="147"/>
      <c r="S8309" s="147" t="s">
        <v>1604</v>
      </c>
      <c r="T8309" s="147">
        <v>245</v>
      </c>
      <c r="U8309" s="147" t="s">
        <v>1605</v>
      </c>
      <c r="V8309" s="147" t="s">
        <v>4592</v>
      </c>
    </row>
    <row r="8310" spans="16:22" x14ac:dyDescent="0.25">
      <c r="P8310" s="147" t="s">
        <v>830</v>
      </c>
      <c r="Q8310" s="147">
        <v>219</v>
      </c>
      <c r="R8310" s="147"/>
      <c r="S8310" s="147" t="s">
        <v>2885</v>
      </c>
      <c r="T8310" s="147">
        <v>33</v>
      </c>
      <c r="U8310" s="147" t="s">
        <v>2886</v>
      </c>
      <c r="V8310" s="147" t="s">
        <v>4592</v>
      </c>
    </row>
    <row r="8311" spans="16:22" x14ac:dyDescent="0.25">
      <c r="P8311" s="147" t="s">
        <v>830</v>
      </c>
      <c r="Q8311" s="147">
        <v>219</v>
      </c>
      <c r="R8311" s="147"/>
      <c r="S8311" s="147" t="s">
        <v>2889</v>
      </c>
      <c r="T8311" s="147">
        <v>866</v>
      </c>
      <c r="U8311" s="147" t="s">
        <v>2890</v>
      </c>
      <c r="V8311" s="147" t="s">
        <v>4592</v>
      </c>
    </row>
    <row r="8312" spans="16:22" x14ac:dyDescent="0.25">
      <c r="P8312" s="147" t="s">
        <v>830</v>
      </c>
      <c r="Q8312" s="147">
        <v>219</v>
      </c>
      <c r="R8312" s="147"/>
      <c r="S8312" s="147" t="s">
        <v>1612</v>
      </c>
      <c r="T8312" s="147">
        <v>914</v>
      </c>
      <c r="U8312" s="147" t="s">
        <v>1613</v>
      </c>
      <c r="V8312" s="147" t="s">
        <v>4592</v>
      </c>
    </row>
    <row r="8313" spans="16:22" x14ac:dyDescent="0.25">
      <c r="P8313" s="147" t="s">
        <v>830</v>
      </c>
      <c r="Q8313" s="147">
        <v>219</v>
      </c>
      <c r="R8313" s="147"/>
      <c r="S8313" s="147" t="s">
        <v>1614</v>
      </c>
      <c r="T8313" s="147">
        <v>257</v>
      </c>
      <c r="U8313" s="147" t="s">
        <v>1615</v>
      </c>
      <c r="V8313" s="147" t="s">
        <v>4592</v>
      </c>
    </row>
    <row r="8314" spans="16:22" x14ac:dyDescent="0.25">
      <c r="P8314" s="147" t="s">
        <v>830</v>
      </c>
      <c r="Q8314" s="147">
        <v>219</v>
      </c>
      <c r="R8314" s="147"/>
      <c r="S8314" s="147" t="s">
        <v>4705</v>
      </c>
      <c r="T8314" s="147">
        <v>90</v>
      </c>
      <c r="U8314" s="147" t="s">
        <v>4706</v>
      </c>
      <c r="V8314" s="147" t="s">
        <v>4592</v>
      </c>
    </row>
    <row r="8315" spans="16:22" x14ac:dyDescent="0.25">
      <c r="P8315" s="147" t="s">
        <v>830</v>
      </c>
      <c r="Q8315" s="147">
        <v>219</v>
      </c>
      <c r="R8315" s="147"/>
      <c r="S8315" s="147" t="s">
        <v>3695</v>
      </c>
      <c r="T8315" s="147">
        <v>513</v>
      </c>
      <c r="U8315" s="147" t="s">
        <v>3696</v>
      </c>
      <c r="V8315" s="147" t="s">
        <v>4592</v>
      </c>
    </row>
    <row r="8316" spans="16:22" x14ac:dyDescent="0.25">
      <c r="P8316" s="147" t="s">
        <v>830</v>
      </c>
      <c r="Q8316" s="147">
        <v>219</v>
      </c>
      <c r="R8316" s="147"/>
      <c r="S8316" s="147" t="s">
        <v>3967</v>
      </c>
      <c r="T8316" s="147">
        <v>234</v>
      </c>
      <c r="U8316" s="147" t="s">
        <v>3968</v>
      </c>
      <c r="V8316" s="147" t="s">
        <v>4592</v>
      </c>
    </row>
    <row r="8317" spans="16:22" x14ac:dyDescent="0.25">
      <c r="P8317" s="147" t="s">
        <v>830</v>
      </c>
      <c r="Q8317" s="147">
        <v>219</v>
      </c>
      <c r="R8317" s="147"/>
      <c r="S8317" s="147" t="s">
        <v>4707</v>
      </c>
      <c r="T8317" s="147">
        <v>90</v>
      </c>
      <c r="U8317" s="147" t="s">
        <v>4708</v>
      </c>
      <c r="V8317" s="147" t="s">
        <v>4592</v>
      </c>
    </row>
    <row r="8318" spans="16:22" x14ac:dyDescent="0.25">
      <c r="P8318" s="147" t="s">
        <v>830</v>
      </c>
      <c r="Q8318" s="147">
        <v>219</v>
      </c>
      <c r="R8318" s="147"/>
      <c r="S8318" s="147" t="s">
        <v>1626</v>
      </c>
      <c r="T8318" s="147">
        <v>451</v>
      </c>
      <c r="U8318" s="147" t="s">
        <v>1627</v>
      </c>
      <c r="V8318" s="147" t="s">
        <v>4592</v>
      </c>
    </row>
    <row r="8319" spans="16:22" x14ac:dyDescent="0.25">
      <c r="P8319" s="147" t="s">
        <v>830</v>
      </c>
      <c r="Q8319" s="147">
        <v>219</v>
      </c>
      <c r="R8319" s="147"/>
      <c r="S8319" s="147" t="s">
        <v>1636</v>
      </c>
      <c r="T8319" s="147">
        <v>734</v>
      </c>
      <c r="U8319" s="147" t="s">
        <v>1637</v>
      </c>
      <c r="V8319" s="147" t="s">
        <v>4592</v>
      </c>
    </row>
    <row r="8320" spans="16:22" x14ac:dyDescent="0.25">
      <c r="P8320" s="147" t="s">
        <v>830</v>
      </c>
      <c r="Q8320" s="147">
        <v>219</v>
      </c>
      <c r="R8320" s="147"/>
      <c r="S8320" s="147" t="s">
        <v>1638</v>
      </c>
      <c r="T8320" s="147">
        <v>938</v>
      </c>
      <c r="U8320" s="147" t="s">
        <v>1639</v>
      </c>
      <c r="V8320" s="147" t="s">
        <v>4592</v>
      </c>
    </row>
    <row r="8321" spans="16:22" x14ac:dyDescent="0.25">
      <c r="P8321" s="147" t="s">
        <v>830</v>
      </c>
      <c r="Q8321" s="147">
        <v>219</v>
      </c>
      <c r="R8321" s="147"/>
      <c r="S8321" s="147" t="s">
        <v>1640</v>
      </c>
      <c r="T8321" s="147">
        <v>642</v>
      </c>
      <c r="U8321" s="147" t="s">
        <v>1641</v>
      </c>
      <c r="V8321" s="147" t="s">
        <v>4592</v>
      </c>
    </row>
    <row r="8322" spans="16:22" x14ac:dyDescent="0.25">
      <c r="P8322" s="147" t="s">
        <v>830</v>
      </c>
      <c r="Q8322" s="147">
        <v>219</v>
      </c>
      <c r="R8322" s="147"/>
      <c r="S8322" s="147" t="s">
        <v>3914</v>
      </c>
      <c r="T8322" s="147">
        <v>131</v>
      </c>
      <c r="U8322" s="147" t="s">
        <v>3915</v>
      </c>
      <c r="V8322" s="147" t="s">
        <v>4592</v>
      </c>
    </row>
    <row r="8323" spans="16:22" x14ac:dyDescent="0.25">
      <c r="P8323" s="147" t="s">
        <v>830</v>
      </c>
      <c r="Q8323" s="147">
        <v>219</v>
      </c>
      <c r="R8323" s="147"/>
      <c r="S8323" s="147" t="s">
        <v>3701</v>
      </c>
      <c r="T8323" s="147">
        <v>141</v>
      </c>
      <c r="U8323" s="147" t="s">
        <v>3702</v>
      </c>
      <c r="V8323" s="147" t="s">
        <v>4592</v>
      </c>
    </row>
    <row r="8324" spans="16:22" x14ac:dyDescent="0.25">
      <c r="P8324" s="147" t="s">
        <v>830</v>
      </c>
      <c r="Q8324" s="147">
        <v>219</v>
      </c>
      <c r="R8324" s="147"/>
      <c r="S8324" s="147" t="s">
        <v>3368</v>
      </c>
      <c r="T8324" s="147">
        <v>77</v>
      </c>
      <c r="U8324" s="147" t="s">
        <v>3369</v>
      </c>
      <c r="V8324" s="147" t="s">
        <v>4592</v>
      </c>
    </row>
    <row r="8325" spans="16:22" x14ac:dyDescent="0.25">
      <c r="P8325" s="147" t="s">
        <v>830</v>
      </c>
      <c r="Q8325" s="147">
        <v>219</v>
      </c>
      <c r="R8325" s="147"/>
      <c r="S8325" s="147" t="s">
        <v>1646</v>
      </c>
      <c r="T8325" s="147">
        <v>188</v>
      </c>
      <c r="U8325" s="147" t="s">
        <v>1647</v>
      </c>
      <c r="V8325" s="147" t="s">
        <v>4592</v>
      </c>
    </row>
    <row r="8326" spans="16:22" x14ac:dyDescent="0.25">
      <c r="P8326" s="147" t="s">
        <v>830</v>
      </c>
      <c r="Q8326" s="147">
        <v>219</v>
      </c>
      <c r="R8326" s="147"/>
      <c r="S8326" s="147" t="s">
        <v>1648</v>
      </c>
      <c r="T8326" s="147">
        <v>579</v>
      </c>
      <c r="U8326" s="147" t="s">
        <v>1649</v>
      </c>
      <c r="V8326" s="147" t="s">
        <v>4592</v>
      </c>
    </row>
    <row r="8327" spans="16:22" x14ac:dyDescent="0.25">
      <c r="P8327" s="147" t="s">
        <v>830</v>
      </c>
      <c r="Q8327" s="147">
        <v>219</v>
      </c>
      <c r="R8327" s="147"/>
      <c r="S8327" s="147" t="s">
        <v>4541</v>
      </c>
      <c r="T8327" s="147">
        <v>100</v>
      </c>
      <c r="U8327" s="147" t="s">
        <v>4542</v>
      </c>
      <c r="V8327" s="147" t="s">
        <v>4592</v>
      </c>
    </row>
    <row r="8328" spans="16:22" x14ac:dyDescent="0.25">
      <c r="P8328" s="147" t="s">
        <v>830</v>
      </c>
      <c r="Q8328" s="147">
        <v>219</v>
      </c>
      <c r="R8328" s="147"/>
      <c r="S8328" s="147" t="s">
        <v>1654</v>
      </c>
      <c r="T8328" s="147">
        <v>528</v>
      </c>
      <c r="U8328" s="147" t="s">
        <v>1655</v>
      </c>
      <c r="V8328" s="147" t="s">
        <v>4592</v>
      </c>
    </row>
    <row r="8329" spans="16:22" x14ac:dyDescent="0.25">
      <c r="P8329" s="147" t="s">
        <v>830</v>
      </c>
      <c r="Q8329" s="147">
        <v>219</v>
      </c>
      <c r="R8329" s="147"/>
      <c r="S8329" s="147" t="s">
        <v>3554</v>
      </c>
      <c r="T8329" s="147">
        <v>621</v>
      </c>
      <c r="U8329" s="147" t="s">
        <v>3555</v>
      </c>
      <c r="V8329" s="147" t="s">
        <v>4592</v>
      </c>
    </row>
    <row r="8330" spans="16:22" x14ac:dyDescent="0.25">
      <c r="P8330" s="147" t="s">
        <v>830</v>
      </c>
      <c r="Q8330" s="147">
        <v>219</v>
      </c>
      <c r="R8330" s="147"/>
      <c r="S8330" s="147" t="s">
        <v>2895</v>
      </c>
      <c r="T8330" s="147">
        <v>703</v>
      </c>
      <c r="U8330" s="147" t="s">
        <v>2896</v>
      </c>
      <c r="V8330" s="147" t="s">
        <v>4592</v>
      </c>
    </row>
    <row r="8331" spans="16:22" x14ac:dyDescent="0.25">
      <c r="P8331" s="147" t="s">
        <v>830</v>
      </c>
      <c r="Q8331" s="147">
        <v>219</v>
      </c>
      <c r="R8331" s="147"/>
      <c r="S8331" s="147" t="s">
        <v>4543</v>
      </c>
      <c r="T8331" s="147">
        <v>250</v>
      </c>
      <c r="U8331" s="147" t="s">
        <v>4544</v>
      </c>
      <c r="V8331" s="147" t="s">
        <v>4592</v>
      </c>
    </row>
    <row r="8332" spans="16:22" x14ac:dyDescent="0.25">
      <c r="P8332" s="147" t="s">
        <v>830</v>
      </c>
      <c r="Q8332" s="147">
        <v>219</v>
      </c>
      <c r="R8332" s="147"/>
      <c r="S8332" s="147" t="s">
        <v>1674</v>
      </c>
      <c r="T8332" s="147">
        <v>231</v>
      </c>
      <c r="U8332" s="147" t="s">
        <v>1675</v>
      </c>
      <c r="V8332" s="147" t="s">
        <v>4592</v>
      </c>
    </row>
    <row r="8333" spans="16:22" x14ac:dyDescent="0.25">
      <c r="P8333" s="147" t="s">
        <v>830</v>
      </c>
      <c r="Q8333" s="147">
        <v>219</v>
      </c>
      <c r="R8333" s="147"/>
      <c r="S8333" s="147" t="s">
        <v>2668</v>
      </c>
      <c r="T8333" s="147">
        <v>118</v>
      </c>
      <c r="U8333" s="147" t="s">
        <v>2669</v>
      </c>
      <c r="V8333" s="147" t="s">
        <v>4592</v>
      </c>
    </row>
    <row r="8334" spans="16:22" x14ac:dyDescent="0.25">
      <c r="P8334" s="147" t="s">
        <v>830</v>
      </c>
      <c r="Q8334" s="147">
        <v>219</v>
      </c>
      <c r="R8334" s="147"/>
      <c r="S8334" s="147" t="s">
        <v>3709</v>
      </c>
      <c r="T8334" s="147">
        <v>220</v>
      </c>
      <c r="U8334" s="147" t="s">
        <v>3710</v>
      </c>
      <c r="V8334" s="147" t="s">
        <v>4592</v>
      </c>
    </row>
    <row r="8335" spans="16:22" x14ac:dyDescent="0.25">
      <c r="P8335" s="147" t="s">
        <v>830</v>
      </c>
      <c r="Q8335" s="147">
        <v>219</v>
      </c>
      <c r="R8335" s="147"/>
      <c r="S8335" s="147" t="s">
        <v>4709</v>
      </c>
      <c r="T8335" s="147">
        <v>45</v>
      </c>
      <c r="U8335" s="147" t="s">
        <v>4710</v>
      </c>
      <c r="V8335" s="147" t="s">
        <v>4592</v>
      </c>
    </row>
    <row r="8336" spans="16:22" x14ac:dyDescent="0.25">
      <c r="P8336" s="147" t="s">
        <v>830</v>
      </c>
      <c r="Q8336" s="147">
        <v>219</v>
      </c>
      <c r="R8336" s="147"/>
      <c r="S8336" s="147" t="s">
        <v>1678</v>
      </c>
      <c r="T8336" s="147">
        <v>55</v>
      </c>
      <c r="U8336" s="147" t="s">
        <v>1679</v>
      </c>
      <c r="V8336" s="147" t="s">
        <v>4592</v>
      </c>
    </row>
    <row r="8337" spans="16:22" x14ac:dyDescent="0.25">
      <c r="P8337" s="147" t="s">
        <v>830</v>
      </c>
      <c r="Q8337" s="147">
        <v>219</v>
      </c>
      <c r="R8337" s="147"/>
      <c r="S8337" s="147" t="s">
        <v>3200</v>
      </c>
      <c r="T8337" s="147">
        <v>1678</v>
      </c>
      <c r="U8337" s="147" t="s">
        <v>3201</v>
      </c>
      <c r="V8337" s="147" t="s">
        <v>4592</v>
      </c>
    </row>
    <row r="8338" spans="16:22" x14ac:dyDescent="0.25">
      <c r="P8338" s="147" t="s">
        <v>830</v>
      </c>
      <c r="Q8338" s="147">
        <v>219</v>
      </c>
      <c r="R8338" s="147"/>
      <c r="S8338" s="147" t="s">
        <v>2676</v>
      </c>
      <c r="T8338" s="147">
        <v>143</v>
      </c>
      <c r="U8338" s="147" t="s">
        <v>2677</v>
      </c>
      <c r="V8338" s="147" t="s">
        <v>4592</v>
      </c>
    </row>
    <row r="8339" spans="16:22" x14ac:dyDescent="0.25">
      <c r="P8339" s="147" t="s">
        <v>830</v>
      </c>
      <c r="Q8339" s="147">
        <v>219</v>
      </c>
      <c r="R8339" s="147"/>
      <c r="S8339" s="147" t="s">
        <v>2381</v>
      </c>
      <c r="T8339" s="147">
        <v>641</v>
      </c>
      <c r="U8339" s="147" t="s">
        <v>2382</v>
      </c>
      <c r="V8339" s="147" t="s">
        <v>4592</v>
      </c>
    </row>
    <row r="8340" spans="16:22" x14ac:dyDescent="0.25">
      <c r="P8340" s="147" t="s">
        <v>830</v>
      </c>
      <c r="Q8340" s="147">
        <v>219</v>
      </c>
      <c r="R8340" s="147"/>
      <c r="S8340" s="147" t="s">
        <v>1712</v>
      </c>
      <c r="T8340" s="147">
        <v>630</v>
      </c>
      <c r="U8340" s="147" t="s">
        <v>1713</v>
      </c>
      <c r="V8340" s="147" t="s">
        <v>4592</v>
      </c>
    </row>
    <row r="8341" spans="16:22" x14ac:dyDescent="0.25">
      <c r="P8341" s="147" t="s">
        <v>830</v>
      </c>
      <c r="Q8341" s="147">
        <v>219</v>
      </c>
      <c r="R8341" s="147"/>
      <c r="S8341" s="147" t="s">
        <v>3202</v>
      </c>
      <c r="T8341" s="147">
        <v>914</v>
      </c>
      <c r="U8341" s="147" t="s">
        <v>3203</v>
      </c>
      <c r="V8341" s="147" t="s">
        <v>4592</v>
      </c>
    </row>
    <row r="8342" spans="16:22" x14ac:dyDescent="0.25">
      <c r="P8342" s="147" t="s">
        <v>830</v>
      </c>
      <c r="Q8342" s="147">
        <v>219</v>
      </c>
      <c r="R8342" s="147"/>
      <c r="S8342" s="147" t="s">
        <v>4193</v>
      </c>
      <c r="T8342" s="147">
        <v>170</v>
      </c>
      <c r="U8342" s="147" t="s">
        <v>4194</v>
      </c>
      <c r="V8342" s="147" t="s">
        <v>4592</v>
      </c>
    </row>
    <row r="8343" spans="16:22" x14ac:dyDescent="0.25">
      <c r="P8343" s="147" t="s">
        <v>830</v>
      </c>
      <c r="Q8343" s="147">
        <v>219</v>
      </c>
      <c r="R8343" s="147"/>
      <c r="S8343" s="147" t="s">
        <v>1720</v>
      </c>
      <c r="T8343" s="147">
        <v>2800</v>
      </c>
      <c r="U8343" s="147" t="s">
        <v>1721</v>
      </c>
      <c r="V8343" s="147" t="s">
        <v>4592</v>
      </c>
    </row>
    <row r="8344" spans="16:22" x14ac:dyDescent="0.25">
      <c r="P8344" s="147" t="s">
        <v>830</v>
      </c>
      <c r="Q8344" s="147">
        <v>219</v>
      </c>
      <c r="R8344" s="147"/>
      <c r="S8344" s="147" t="s">
        <v>1722</v>
      </c>
      <c r="T8344" s="147">
        <v>591</v>
      </c>
      <c r="U8344" s="147" t="s">
        <v>1723</v>
      </c>
      <c r="V8344" s="147" t="s">
        <v>4592</v>
      </c>
    </row>
    <row r="8345" spans="16:22" x14ac:dyDescent="0.25">
      <c r="P8345" s="147" t="s">
        <v>830</v>
      </c>
      <c r="Q8345" s="147">
        <v>219</v>
      </c>
      <c r="R8345" s="147"/>
      <c r="S8345" s="147" t="s">
        <v>4711</v>
      </c>
      <c r="T8345" s="147">
        <v>9</v>
      </c>
      <c r="U8345" s="147" t="s">
        <v>4712</v>
      </c>
      <c r="V8345" s="147" t="s">
        <v>4592</v>
      </c>
    </row>
    <row r="8346" spans="16:22" x14ac:dyDescent="0.25">
      <c r="P8346" s="147" t="s">
        <v>830</v>
      </c>
      <c r="Q8346" s="147">
        <v>219</v>
      </c>
      <c r="R8346" s="147"/>
      <c r="S8346" s="147" t="s">
        <v>2387</v>
      </c>
      <c r="T8346" s="147">
        <v>581</v>
      </c>
      <c r="U8346" s="147" t="s">
        <v>2388</v>
      </c>
      <c r="V8346" s="147" t="s">
        <v>4592</v>
      </c>
    </row>
    <row r="8347" spans="16:22" x14ac:dyDescent="0.25">
      <c r="P8347" s="147" t="s">
        <v>830</v>
      </c>
      <c r="Q8347" s="147">
        <v>219</v>
      </c>
      <c r="R8347" s="147"/>
      <c r="S8347" s="147" t="s">
        <v>1724</v>
      </c>
      <c r="T8347" s="147">
        <v>1262</v>
      </c>
      <c r="U8347" s="147" t="s">
        <v>1725</v>
      </c>
      <c r="V8347" s="147" t="s">
        <v>4592</v>
      </c>
    </row>
    <row r="8348" spans="16:22" x14ac:dyDescent="0.25">
      <c r="P8348" s="147" t="s">
        <v>830</v>
      </c>
      <c r="Q8348" s="147">
        <v>219</v>
      </c>
      <c r="R8348" s="147"/>
      <c r="S8348" s="147" t="s">
        <v>1726</v>
      </c>
      <c r="T8348" s="147">
        <v>836</v>
      </c>
      <c r="U8348" s="147" t="s">
        <v>1727</v>
      </c>
      <c r="V8348" s="147" t="s">
        <v>4592</v>
      </c>
    </row>
    <row r="8349" spans="16:22" x14ac:dyDescent="0.25">
      <c r="P8349" s="147" t="s">
        <v>830</v>
      </c>
      <c r="Q8349" s="147">
        <v>219</v>
      </c>
      <c r="R8349" s="147"/>
      <c r="S8349" s="147" t="s">
        <v>1728</v>
      </c>
      <c r="T8349" s="147">
        <v>538</v>
      </c>
      <c r="U8349" s="147" t="s">
        <v>1729</v>
      </c>
      <c r="V8349" s="147" t="s">
        <v>4592</v>
      </c>
    </row>
    <row r="8350" spans="16:22" x14ac:dyDescent="0.25">
      <c r="P8350" s="147" t="s">
        <v>830</v>
      </c>
      <c r="Q8350" s="147">
        <v>219</v>
      </c>
      <c r="R8350" s="147"/>
      <c r="S8350" s="147" t="s">
        <v>2686</v>
      </c>
      <c r="T8350" s="147">
        <v>1398</v>
      </c>
      <c r="U8350" s="147" t="s">
        <v>2687</v>
      </c>
      <c r="V8350" s="147" t="s">
        <v>4592</v>
      </c>
    </row>
    <row r="8351" spans="16:22" x14ac:dyDescent="0.25">
      <c r="P8351" s="147" t="s">
        <v>830</v>
      </c>
      <c r="Q8351" s="147">
        <v>219</v>
      </c>
      <c r="R8351" s="147"/>
      <c r="S8351" s="147" t="s">
        <v>2688</v>
      </c>
      <c r="T8351" s="147">
        <v>641</v>
      </c>
      <c r="U8351" s="147" t="s">
        <v>2689</v>
      </c>
      <c r="V8351" s="147" t="s">
        <v>4592</v>
      </c>
    </row>
    <row r="8352" spans="16:22" x14ac:dyDescent="0.25">
      <c r="P8352" s="147" t="s">
        <v>830</v>
      </c>
      <c r="Q8352" s="147">
        <v>219</v>
      </c>
      <c r="R8352" s="147"/>
      <c r="S8352" s="147" t="s">
        <v>2903</v>
      </c>
      <c r="T8352" s="147">
        <v>412</v>
      </c>
      <c r="U8352" s="147" t="s">
        <v>2904</v>
      </c>
      <c r="V8352" s="147" t="s">
        <v>4592</v>
      </c>
    </row>
    <row r="8353" spans="16:22" x14ac:dyDescent="0.25">
      <c r="P8353" s="147" t="s">
        <v>830</v>
      </c>
      <c r="Q8353" s="147">
        <v>219</v>
      </c>
      <c r="R8353" s="147"/>
      <c r="S8353" s="147" t="s">
        <v>1730</v>
      </c>
      <c r="T8353" s="147">
        <v>192</v>
      </c>
      <c r="U8353" s="147" t="s">
        <v>1731</v>
      </c>
      <c r="V8353" s="147" t="s">
        <v>4592</v>
      </c>
    </row>
    <row r="8354" spans="16:22" x14ac:dyDescent="0.25">
      <c r="P8354" s="147" t="s">
        <v>830</v>
      </c>
      <c r="Q8354" s="147">
        <v>219</v>
      </c>
      <c r="R8354" s="147"/>
      <c r="S8354" s="147" t="s">
        <v>3370</v>
      </c>
      <c r="T8354" s="147">
        <v>1218</v>
      </c>
      <c r="U8354" s="147" t="s">
        <v>3371</v>
      </c>
      <c r="V8354" s="147" t="s">
        <v>4592</v>
      </c>
    </row>
    <row r="8355" spans="16:22" x14ac:dyDescent="0.25">
      <c r="P8355" s="147" t="s">
        <v>830</v>
      </c>
      <c r="Q8355" s="147">
        <v>219</v>
      </c>
      <c r="R8355" s="147"/>
      <c r="S8355" s="147" t="s">
        <v>4199</v>
      </c>
      <c r="T8355" s="147">
        <v>61</v>
      </c>
      <c r="U8355" s="147" t="s">
        <v>4200</v>
      </c>
      <c r="V8355" s="147" t="s">
        <v>4592</v>
      </c>
    </row>
    <row r="8356" spans="16:22" x14ac:dyDescent="0.25">
      <c r="P8356" s="147" t="s">
        <v>830</v>
      </c>
      <c r="Q8356" s="147">
        <v>219</v>
      </c>
      <c r="R8356" s="147"/>
      <c r="S8356" s="147" t="s">
        <v>1734</v>
      </c>
      <c r="T8356" s="147">
        <v>300</v>
      </c>
      <c r="U8356" s="147" t="s">
        <v>1735</v>
      </c>
      <c r="V8356" s="147" t="s">
        <v>4592</v>
      </c>
    </row>
    <row r="8357" spans="16:22" x14ac:dyDescent="0.25">
      <c r="P8357" s="147" t="s">
        <v>830</v>
      </c>
      <c r="Q8357" s="147">
        <v>219</v>
      </c>
      <c r="R8357" s="147"/>
      <c r="S8357" s="147" t="s">
        <v>4201</v>
      </c>
      <c r="T8357" s="147">
        <v>48</v>
      </c>
      <c r="U8357" s="147" t="s">
        <v>4202</v>
      </c>
      <c r="V8357" s="147" t="s">
        <v>4592</v>
      </c>
    </row>
    <row r="8358" spans="16:22" x14ac:dyDescent="0.25">
      <c r="P8358" s="147" t="s">
        <v>830</v>
      </c>
      <c r="Q8358" s="147">
        <v>219</v>
      </c>
      <c r="R8358" s="147"/>
      <c r="S8358" s="147" t="s">
        <v>3717</v>
      </c>
      <c r="T8358" s="147">
        <v>142</v>
      </c>
      <c r="U8358" s="147" t="s">
        <v>3718</v>
      </c>
      <c r="V8358" s="147" t="s">
        <v>4592</v>
      </c>
    </row>
    <row r="8359" spans="16:22" x14ac:dyDescent="0.25">
      <c r="P8359" s="147" t="s">
        <v>830</v>
      </c>
      <c r="Q8359" s="147">
        <v>219</v>
      </c>
      <c r="R8359" s="147"/>
      <c r="S8359" s="147" t="s">
        <v>3719</v>
      </c>
      <c r="T8359" s="147">
        <v>61</v>
      </c>
      <c r="U8359" s="147" t="s">
        <v>3720</v>
      </c>
      <c r="V8359" s="147" t="s">
        <v>4592</v>
      </c>
    </row>
    <row r="8360" spans="16:22" x14ac:dyDescent="0.25">
      <c r="P8360" s="147" t="s">
        <v>830</v>
      </c>
      <c r="Q8360" s="147">
        <v>219</v>
      </c>
      <c r="R8360" s="147"/>
      <c r="S8360" s="147" t="s">
        <v>4545</v>
      </c>
      <c r="T8360" s="147">
        <v>217</v>
      </c>
      <c r="U8360" s="147" t="s">
        <v>4546</v>
      </c>
      <c r="V8360" s="147" t="s">
        <v>4592</v>
      </c>
    </row>
    <row r="8361" spans="16:22" x14ac:dyDescent="0.25">
      <c r="P8361" s="147" t="s">
        <v>830</v>
      </c>
      <c r="Q8361" s="147">
        <v>219</v>
      </c>
      <c r="R8361" s="147"/>
      <c r="S8361" s="147" t="s">
        <v>2389</v>
      </c>
      <c r="T8361" s="147">
        <v>78</v>
      </c>
      <c r="U8361" s="147" t="s">
        <v>2390</v>
      </c>
      <c r="V8361" s="147" t="s">
        <v>4592</v>
      </c>
    </row>
    <row r="8362" spans="16:22" x14ac:dyDescent="0.25">
      <c r="P8362" s="147" t="s">
        <v>830</v>
      </c>
      <c r="Q8362" s="147">
        <v>219</v>
      </c>
      <c r="R8362" s="147"/>
      <c r="S8362" s="147" t="s">
        <v>1736</v>
      </c>
      <c r="T8362" s="147">
        <v>623</v>
      </c>
      <c r="U8362" s="147" t="s">
        <v>1737</v>
      </c>
      <c r="V8362" s="147" t="s">
        <v>4592</v>
      </c>
    </row>
    <row r="8363" spans="16:22" x14ac:dyDescent="0.25">
      <c r="P8363" s="147" t="s">
        <v>830</v>
      </c>
      <c r="Q8363" s="147">
        <v>219</v>
      </c>
      <c r="R8363" s="147"/>
      <c r="S8363" s="147" t="s">
        <v>3916</v>
      </c>
      <c r="T8363" s="147">
        <v>208</v>
      </c>
      <c r="U8363" s="147" t="s">
        <v>3917</v>
      </c>
      <c r="V8363" s="147" t="s">
        <v>4592</v>
      </c>
    </row>
    <row r="8364" spans="16:22" x14ac:dyDescent="0.25">
      <c r="P8364" s="147" t="s">
        <v>830</v>
      </c>
      <c r="Q8364" s="147">
        <v>219</v>
      </c>
      <c r="R8364" s="147"/>
      <c r="S8364" s="147" t="s">
        <v>2391</v>
      </c>
      <c r="T8364" s="147">
        <v>54</v>
      </c>
      <c r="U8364" s="147" t="s">
        <v>2392</v>
      </c>
      <c r="V8364" s="147" t="s">
        <v>4592</v>
      </c>
    </row>
    <row r="8365" spans="16:22" x14ac:dyDescent="0.25">
      <c r="P8365" s="147" t="s">
        <v>830</v>
      </c>
      <c r="Q8365" s="147">
        <v>219</v>
      </c>
      <c r="R8365" s="147"/>
      <c r="S8365" s="147" t="s">
        <v>3210</v>
      </c>
      <c r="T8365" s="147">
        <v>219</v>
      </c>
      <c r="U8365" s="147" t="s">
        <v>3211</v>
      </c>
      <c r="V8365" s="147" t="s">
        <v>4592</v>
      </c>
    </row>
    <row r="8366" spans="16:22" x14ac:dyDescent="0.25">
      <c r="P8366" s="147" t="s">
        <v>830</v>
      </c>
      <c r="Q8366" s="147">
        <v>219</v>
      </c>
      <c r="R8366" s="147"/>
      <c r="S8366" s="147" t="s">
        <v>3969</v>
      </c>
      <c r="T8366" s="147">
        <v>294</v>
      </c>
      <c r="U8366" s="147" t="s">
        <v>3970</v>
      </c>
      <c r="V8366" s="147" t="s">
        <v>4592</v>
      </c>
    </row>
    <row r="8367" spans="16:22" x14ac:dyDescent="0.25">
      <c r="P8367" s="147" t="s">
        <v>830</v>
      </c>
      <c r="Q8367" s="147">
        <v>219</v>
      </c>
      <c r="R8367" s="147"/>
      <c r="S8367" s="147" t="s">
        <v>3212</v>
      </c>
      <c r="T8367" s="147">
        <v>105</v>
      </c>
      <c r="U8367" s="147" t="s">
        <v>3213</v>
      </c>
      <c r="V8367" s="147" t="s">
        <v>4592</v>
      </c>
    </row>
    <row r="8368" spans="16:22" x14ac:dyDescent="0.25">
      <c r="P8368" s="147" t="s">
        <v>830</v>
      </c>
      <c r="Q8368" s="147">
        <v>219</v>
      </c>
      <c r="R8368" s="147"/>
      <c r="S8368" s="147" t="s">
        <v>1742</v>
      </c>
      <c r="T8368" s="147">
        <v>503</v>
      </c>
      <c r="U8368" s="147" t="s">
        <v>1743</v>
      </c>
      <c r="V8368" s="147" t="s">
        <v>4592</v>
      </c>
    </row>
    <row r="8369" spans="16:22" x14ac:dyDescent="0.25">
      <c r="P8369" s="147" t="s">
        <v>830</v>
      </c>
      <c r="Q8369" s="147">
        <v>219</v>
      </c>
      <c r="R8369" s="147"/>
      <c r="S8369" s="147" t="s">
        <v>2393</v>
      </c>
      <c r="T8369" s="147">
        <v>157</v>
      </c>
      <c r="U8369" s="147" t="s">
        <v>2394</v>
      </c>
      <c r="V8369" s="147" t="s">
        <v>4592</v>
      </c>
    </row>
    <row r="8370" spans="16:22" x14ac:dyDescent="0.25">
      <c r="P8370" s="147" t="s">
        <v>830</v>
      </c>
      <c r="Q8370" s="147">
        <v>219</v>
      </c>
      <c r="R8370" s="147"/>
      <c r="S8370" s="147" t="s">
        <v>2395</v>
      </c>
      <c r="T8370" s="147">
        <v>33</v>
      </c>
      <c r="U8370" s="147" t="s">
        <v>2396</v>
      </c>
      <c r="V8370" s="147" t="s">
        <v>4592</v>
      </c>
    </row>
    <row r="8371" spans="16:22" x14ac:dyDescent="0.25">
      <c r="P8371" s="147" t="s">
        <v>830</v>
      </c>
      <c r="Q8371" s="147">
        <v>219</v>
      </c>
      <c r="R8371" s="147"/>
      <c r="S8371" s="147" t="s">
        <v>3918</v>
      </c>
      <c r="T8371" s="147">
        <v>106</v>
      </c>
      <c r="U8371" s="147" t="s">
        <v>3919</v>
      </c>
      <c r="V8371" s="147" t="s">
        <v>4592</v>
      </c>
    </row>
    <row r="8372" spans="16:22" x14ac:dyDescent="0.25">
      <c r="P8372" s="147" t="s">
        <v>830</v>
      </c>
      <c r="Q8372" s="147">
        <v>219</v>
      </c>
      <c r="R8372" s="147"/>
      <c r="S8372" s="147" t="s">
        <v>4547</v>
      </c>
      <c r="T8372" s="147">
        <v>150</v>
      </c>
      <c r="U8372" s="147" t="s">
        <v>4548</v>
      </c>
      <c r="V8372" s="147" t="s">
        <v>4592</v>
      </c>
    </row>
    <row r="8373" spans="16:22" x14ac:dyDescent="0.25">
      <c r="P8373" s="147" t="s">
        <v>830</v>
      </c>
      <c r="Q8373" s="147">
        <v>219</v>
      </c>
      <c r="R8373" s="147"/>
      <c r="S8373" s="147" t="s">
        <v>1744</v>
      </c>
      <c r="T8373" s="147">
        <v>144</v>
      </c>
      <c r="U8373" s="147" t="s">
        <v>1745</v>
      </c>
      <c r="V8373" s="147" t="s">
        <v>4592</v>
      </c>
    </row>
    <row r="8374" spans="16:22" x14ac:dyDescent="0.25">
      <c r="P8374" s="147" t="s">
        <v>830</v>
      </c>
      <c r="Q8374" s="147">
        <v>219</v>
      </c>
      <c r="R8374" s="147"/>
      <c r="S8374" s="147" t="s">
        <v>3560</v>
      </c>
      <c r="T8374" s="147">
        <v>196</v>
      </c>
      <c r="U8374" s="147" t="s">
        <v>3561</v>
      </c>
      <c r="V8374" s="147" t="s">
        <v>4592</v>
      </c>
    </row>
    <row r="8375" spans="16:22" x14ac:dyDescent="0.25">
      <c r="P8375" s="147" t="s">
        <v>830</v>
      </c>
      <c r="Q8375" s="147">
        <v>219</v>
      </c>
      <c r="R8375" s="147"/>
      <c r="S8375" s="147" t="s">
        <v>3971</v>
      </c>
      <c r="T8375" s="147">
        <v>796</v>
      </c>
      <c r="U8375" s="147" t="s">
        <v>3972</v>
      </c>
      <c r="V8375" s="147" t="s">
        <v>4592</v>
      </c>
    </row>
    <row r="8376" spans="16:22" x14ac:dyDescent="0.25">
      <c r="P8376" s="147" t="s">
        <v>830</v>
      </c>
      <c r="Q8376" s="147">
        <v>219</v>
      </c>
      <c r="R8376" s="147"/>
      <c r="S8376" s="147" t="s">
        <v>3973</v>
      </c>
      <c r="T8376" s="147">
        <v>520</v>
      </c>
      <c r="U8376" s="147" t="s">
        <v>3974</v>
      </c>
      <c r="V8376" s="147" t="s">
        <v>4592</v>
      </c>
    </row>
    <row r="8377" spans="16:22" x14ac:dyDescent="0.25">
      <c r="P8377" s="147" t="s">
        <v>830</v>
      </c>
      <c r="Q8377" s="147">
        <v>219</v>
      </c>
      <c r="R8377" s="147"/>
      <c r="S8377" s="147" t="s">
        <v>4713</v>
      </c>
      <c r="T8377" s="147">
        <v>20</v>
      </c>
      <c r="U8377" s="147" t="s">
        <v>4714</v>
      </c>
      <c r="V8377" s="147" t="s">
        <v>4592</v>
      </c>
    </row>
    <row r="8378" spans="16:22" x14ac:dyDescent="0.25">
      <c r="P8378" s="147" t="s">
        <v>830</v>
      </c>
      <c r="Q8378" s="147">
        <v>219</v>
      </c>
      <c r="R8378" s="147"/>
      <c r="S8378" s="147" t="s">
        <v>4207</v>
      </c>
      <c r="T8378" s="147">
        <v>25</v>
      </c>
      <c r="U8378" s="147" t="s">
        <v>4208</v>
      </c>
      <c r="V8378" s="147" t="s">
        <v>4592</v>
      </c>
    </row>
    <row r="8379" spans="16:22" x14ac:dyDescent="0.25">
      <c r="P8379" s="147" t="s">
        <v>830</v>
      </c>
      <c r="Q8379" s="147">
        <v>219</v>
      </c>
      <c r="R8379" s="147"/>
      <c r="S8379" s="147" t="s">
        <v>4209</v>
      </c>
      <c r="T8379" s="147">
        <v>170</v>
      </c>
      <c r="U8379" s="147" t="s">
        <v>4210</v>
      </c>
      <c r="V8379" s="147" t="s">
        <v>4592</v>
      </c>
    </row>
    <row r="8380" spans="16:22" x14ac:dyDescent="0.25">
      <c r="P8380" s="147" t="s">
        <v>830</v>
      </c>
      <c r="Q8380" s="147">
        <v>219</v>
      </c>
      <c r="R8380" s="147"/>
      <c r="S8380" s="147" t="s">
        <v>2917</v>
      </c>
      <c r="T8380" s="147">
        <v>578</v>
      </c>
      <c r="U8380" s="147" t="s">
        <v>2918</v>
      </c>
      <c r="V8380" s="147" t="s">
        <v>4592</v>
      </c>
    </row>
    <row r="8381" spans="16:22" x14ac:dyDescent="0.25">
      <c r="P8381" s="147" t="s">
        <v>830</v>
      </c>
      <c r="Q8381" s="147">
        <v>219</v>
      </c>
      <c r="R8381" s="147"/>
      <c r="S8381" s="147" t="s">
        <v>3562</v>
      </c>
      <c r="T8381" s="147">
        <v>92</v>
      </c>
      <c r="U8381" s="147" t="s">
        <v>3563</v>
      </c>
      <c r="V8381" s="147" t="s">
        <v>4592</v>
      </c>
    </row>
    <row r="8382" spans="16:22" x14ac:dyDescent="0.25">
      <c r="P8382" s="147" t="s">
        <v>830</v>
      </c>
      <c r="Q8382" s="147">
        <v>219</v>
      </c>
      <c r="R8382" s="147"/>
      <c r="S8382" s="147" t="s">
        <v>2399</v>
      </c>
      <c r="T8382" s="147">
        <v>112</v>
      </c>
      <c r="U8382" s="147" t="s">
        <v>2400</v>
      </c>
      <c r="V8382" s="147" t="s">
        <v>4592</v>
      </c>
    </row>
    <row r="8383" spans="16:22" x14ac:dyDescent="0.25">
      <c r="P8383" s="147" t="s">
        <v>830</v>
      </c>
      <c r="Q8383" s="147">
        <v>219</v>
      </c>
      <c r="R8383" s="147"/>
      <c r="S8383" s="147" t="s">
        <v>3564</v>
      </c>
      <c r="T8383" s="147">
        <v>221</v>
      </c>
      <c r="U8383" s="147" t="s">
        <v>3565</v>
      </c>
      <c r="V8383" s="147" t="s">
        <v>4592</v>
      </c>
    </row>
    <row r="8384" spans="16:22" x14ac:dyDescent="0.25">
      <c r="P8384" s="147" t="s">
        <v>830</v>
      </c>
      <c r="Q8384" s="147">
        <v>219</v>
      </c>
      <c r="R8384" s="147"/>
      <c r="S8384" s="147" t="s">
        <v>1750</v>
      </c>
      <c r="T8384" s="147">
        <v>160</v>
      </c>
      <c r="U8384" s="147" t="s">
        <v>1751</v>
      </c>
      <c r="V8384" s="147" t="s">
        <v>4592</v>
      </c>
    </row>
    <row r="8385" spans="16:22" x14ac:dyDescent="0.25">
      <c r="P8385" s="147" t="s">
        <v>830</v>
      </c>
      <c r="Q8385" s="147">
        <v>219</v>
      </c>
      <c r="R8385" s="147"/>
      <c r="S8385" s="147" t="s">
        <v>3733</v>
      </c>
      <c r="T8385" s="147">
        <v>461</v>
      </c>
      <c r="U8385" s="147" t="s">
        <v>3734</v>
      </c>
      <c r="V8385" s="147" t="s">
        <v>4592</v>
      </c>
    </row>
    <row r="8386" spans="16:22" x14ac:dyDescent="0.25">
      <c r="P8386" s="147" t="s">
        <v>830</v>
      </c>
      <c r="Q8386" s="147">
        <v>219</v>
      </c>
      <c r="R8386" s="147"/>
      <c r="S8386" s="147" t="s">
        <v>4715</v>
      </c>
      <c r="T8386" s="147">
        <v>70</v>
      </c>
      <c r="U8386" s="147" t="s">
        <v>4716</v>
      </c>
      <c r="V8386" s="147" t="s">
        <v>4592</v>
      </c>
    </row>
    <row r="8387" spans="16:22" x14ac:dyDescent="0.25">
      <c r="P8387" s="147" t="s">
        <v>830</v>
      </c>
      <c r="Q8387" s="147">
        <v>219</v>
      </c>
      <c r="R8387" s="147"/>
      <c r="S8387" s="147" t="s">
        <v>3922</v>
      </c>
      <c r="T8387" s="147">
        <v>70</v>
      </c>
      <c r="U8387" s="147" t="s">
        <v>3923</v>
      </c>
      <c r="V8387" s="147" t="s">
        <v>4592</v>
      </c>
    </row>
    <row r="8388" spans="16:22" x14ac:dyDescent="0.25">
      <c r="P8388" s="147" t="s">
        <v>830</v>
      </c>
      <c r="Q8388" s="147">
        <v>219</v>
      </c>
      <c r="R8388" s="147"/>
      <c r="S8388" s="147" t="s">
        <v>3216</v>
      </c>
      <c r="T8388" s="147">
        <v>120</v>
      </c>
      <c r="U8388" s="147" t="s">
        <v>3217</v>
      </c>
      <c r="V8388" s="147" t="s">
        <v>4592</v>
      </c>
    </row>
    <row r="8389" spans="16:22" x14ac:dyDescent="0.25">
      <c r="P8389" s="147" t="s">
        <v>830</v>
      </c>
      <c r="Q8389" s="147">
        <v>219</v>
      </c>
      <c r="R8389" s="147"/>
      <c r="S8389" s="147" t="s">
        <v>4717</v>
      </c>
      <c r="T8389" s="147">
        <v>54</v>
      </c>
      <c r="U8389" s="147" t="s">
        <v>4718</v>
      </c>
      <c r="V8389" s="147" t="s">
        <v>4592</v>
      </c>
    </row>
    <row r="8390" spans="16:22" x14ac:dyDescent="0.25">
      <c r="P8390" s="147" t="s">
        <v>830</v>
      </c>
      <c r="Q8390" s="147">
        <v>219</v>
      </c>
      <c r="R8390" s="147"/>
      <c r="S8390" s="147" t="s">
        <v>4719</v>
      </c>
      <c r="T8390" s="147">
        <v>53</v>
      </c>
      <c r="U8390" s="147" t="s">
        <v>4720</v>
      </c>
      <c r="V8390" s="147" t="s">
        <v>4592</v>
      </c>
    </row>
    <row r="8391" spans="16:22" x14ac:dyDescent="0.25">
      <c r="P8391" s="147" t="s">
        <v>830</v>
      </c>
      <c r="Q8391" s="147">
        <v>219</v>
      </c>
      <c r="R8391" s="147"/>
      <c r="S8391" s="147" t="s">
        <v>4721</v>
      </c>
      <c r="T8391" s="147">
        <v>61</v>
      </c>
      <c r="U8391" s="147" t="s">
        <v>4722</v>
      </c>
      <c r="V8391" s="147" t="s">
        <v>4592</v>
      </c>
    </row>
    <row r="8392" spans="16:22" x14ac:dyDescent="0.25">
      <c r="P8392" s="147" t="s">
        <v>830</v>
      </c>
      <c r="Q8392" s="147">
        <v>219</v>
      </c>
      <c r="R8392" s="147"/>
      <c r="S8392" s="147" t="s">
        <v>4723</v>
      </c>
      <c r="T8392" s="147">
        <v>51</v>
      </c>
      <c r="U8392" s="147" t="s">
        <v>4724</v>
      </c>
      <c r="V8392" s="147" t="s">
        <v>4592</v>
      </c>
    </row>
    <row r="8393" spans="16:22" x14ac:dyDescent="0.25">
      <c r="P8393" s="147" t="s">
        <v>830</v>
      </c>
      <c r="Q8393" s="147">
        <v>219</v>
      </c>
      <c r="R8393" s="147"/>
      <c r="S8393" s="147" t="s">
        <v>4725</v>
      </c>
      <c r="T8393" s="147">
        <v>20</v>
      </c>
      <c r="U8393" s="147" t="s">
        <v>4726</v>
      </c>
      <c r="V8393" s="147" t="s">
        <v>4592</v>
      </c>
    </row>
    <row r="8394" spans="16:22" x14ac:dyDescent="0.25">
      <c r="P8394" s="147" t="s">
        <v>830</v>
      </c>
      <c r="Q8394" s="147">
        <v>219</v>
      </c>
      <c r="R8394" s="147"/>
      <c r="S8394" s="147" t="s">
        <v>4727</v>
      </c>
      <c r="T8394" s="147">
        <v>62</v>
      </c>
      <c r="U8394" s="147" t="s">
        <v>4728</v>
      </c>
      <c r="V8394" s="147" t="s">
        <v>4592</v>
      </c>
    </row>
    <row r="8395" spans="16:22" x14ac:dyDescent="0.25">
      <c r="P8395" s="147" t="s">
        <v>830</v>
      </c>
      <c r="Q8395" s="147">
        <v>219</v>
      </c>
      <c r="R8395" s="147"/>
      <c r="S8395" s="147" t="s">
        <v>4729</v>
      </c>
      <c r="T8395" s="147">
        <v>23</v>
      </c>
      <c r="U8395" s="147" t="s">
        <v>4730</v>
      </c>
      <c r="V8395" s="147" t="s">
        <v>4592</v>
      </c>
    </row>
    <row r="8396" spans="16:22" x14ac:dyDescent="0.25">
      <c r="P8396" s="147" t="s">
        <v>830</v>
      </c>
      <c r="Q8396" s="147">
        <v>219</v>
      </c>
      <c r="R8396" s="147"/>
      <c r="S8396" s="147" t="s">
        <v>1768</v>
      </c>
      <c r="T8396" s="147">
        <v>748</v>
      </c>
      <c r="U8396" s="147" t="s">
        <v>1769</v>
      </c>
      <c r="V8396" s="147" t="s">
        <v>4592</v>
      </c>
    </row>
    <row r="8397" spans="16:22" x14ac:dyDescent="0.25">
      <c r="P8397" s="147" t="s">
        <v>830</v>
      </c>
      <c r="Q8397" s="147">
        <v>219</v>
      </c>
      <c r="R8397" s="147"/>
      <c r="S8397" s="147" t="s">
        <v>3568</v>
      </c>
      <c r="T8397" s="147">
        <v>150</v>
      </c>
      <c r="U8397" s="147" t="s">
        <v>3569</v>
      </c>
      <c r="V8397" s="147" t="s">
        <v>4592</v>
      </c>
    </row>
    <row r="8398" spans="16:22" x14ac:dyDescent="0.25">
      <c r="P8398" s="147" t="s">
        <v>830</v>
      </c>
      <c r="Q8398" s="147">
        <v>219</v>
      </c>
      <c r="R8398" s="147"/>
      <c r="S8398" s="147" t="s">
        <v>3975</v>
      </c>
      <c r="T8398" s="147">
        <v>38</v>
      </c>
      <c r="U8398" s="147" t="s">
        <v>3976</v>
      </c>
      <c r="V8398" s="147" t="s">
        <v>4592</v>
      </c>
    </row>
    <row r="8399" spans="16:22" x14ac:dyDescent="0.25">
      <c r="P8399" s="147" t="s">
        <v>830</v>
      </c>
      <c r="Q8399" s="147">
        <v>219</v>
      </c>
      <c r="R8399" s="147"/>
      <c r="S8399" s="147" t="s">
        <v>3218</v>
      </c>
      <c r="T8399" s="147">
        <v>171</v>
      </c>
      <c r="U8399" s="147" t="s">
        <v>3219</v>
      </c>
      <c r="V8399" s="147" t="s">
        <v>4592</v>
      </c>
    </row>
    <row r="8400" spans="16:22" x14ac:dyDescent="0.25">
      <c r="P8400" s="147" t="s">
        <v>830</v>
      </c>
      <c r="Q8400" s="147">
        <v>219</v>
      </c>
      <c r="R8400" s="147"/>
      <c r="S8400" s="147" t="s">
        <v>1778</v>
      </c>
      <c r="T8400" s="147">
        <v>212</v>
      </c>
      <c r="U8400" s="147" t="s">
        <v>1779</v>
      </c>
      <c r="V8400" s="147" t="s">
        <v>4592</v>
      </c>
    </row>
    <row r="8401" spans="16:22" x14ac:dyDescent="0.25">
      <c r="P8401" s="147" t="s">
        <v>830</v>
      </c>
      <c r="Q8401" s="147">
        <v>219</v>
      </c>
      <c r="R8401" s="147"/>
      <c r="S8401" s="147" t="s">
        <v>1784</v>
      </c>
      <c r="T8401" s="147">
        <v>265</v>
      </c>
      <c r="U8401" s="147" t="s">
        <v>1785</v>
      </c>
      <c r="V8401" s="147" t="s">
        <v>4592</v>
      </c>
    </row>
    <row r="8402" spans="16:22" x14ac:dyDescent="0.25">
      <c r="P8402" s="147" t="s">
        <v>830</v>
      </c>
      <c r="Q8402" s="147">
        <v>219</v>
      </c>
      <c r="R8402" s="147"/>
      <c r="S8402" s="147" t="s">
        <v>4731</v>
      </c>
      <c r="T8402" s="147">
        <v>30</v>
      </c>
      <c r="U8402" s="147" t="s">
        <v>4732</v>
      </c>
      <c r="V8402" s="147" t="s">
        <v>4592</v>
      </c>
    </row>
    <row r="8403" spans="16:22" x14ac:dyDescent="0.25">
      <c r="P8403" s="147" t="s">
        <v>830</v>
      </c>
      <c r="Q8403" s="147">
        <v>219</v>
      </c>
      <c r="R8403" s="147"/>
      <c r="S8403" s="147" t="s">
        <v>1796</v>
      </c>
      <c r="T8403" s="147">
        <v>1184</v>
      </c>
      <c r="U8403" s="147" t="s">
        <v>1797</v>
      </c>
      <c r="V8403" s="147" t="s">
        <v>4592</v>
      </c>
    </row>
    <row r="8404" spans="16:22" x14ac:dyDescent="0.25">
      <c r="P8404" s="147" t="s">
        <v>830</v>
      </c>
      <c r="Q8404" s="147">
        <v>219</v>
      </c>
      <c r="R8404" s="147"/>
      <c r="S8404" s="147" t="s">
        <v>2407</v>
      </c>
      <c r="T8404" s="147">
        <v>677</v>
      </c>
      <c r="U8404" s="147" t="s">
        <v>2408</v>
      </c>
      <c r="V8404" s="147" t="s">
        <v>4592</v>
      </c>
    </row>
    <row r="8405" spans="16:22" x14ac:dyDescent="0.25">
      <c r="P8405" s="147" t="s">
        <v>830</v>
      </c>
      <c r="Q8405" s="147">
        <v>219</v>
      </c>
      <c r="R8405" s="147"/>
      <c r="S8405" s="147" t="s">
        <v>1808</v>
      </c>
      <c r="T8405" s="147">
        <v>636</v>
      </c>
      <c r="U8405" s="147" t="s">
        <v>1809</v>
      </c>
      <c r="V8405" s="147" t="s">
        <v>4592</v>
      </c>
    </row>
    <row r="8406" spans="16:22" x14ac:dyDescent="0.25">
      <c r="P8406" s="147" t="s">
        <v>830</v>
      </c>
      <c r="Q8406" s="147">
        <v>219</v>
      </c>
      <c r="R8406" s="147"/>
      <c r="S8406" s="147" t="s">
        <v>4215</v>
      </c>
      <c r="T8406" s="147">
        <v>213</v>
      </c>
      <c r="U8406" s="147" t="s">
        <v>4216</v>
      </c>
      <c r="V8406" s="147" t="s">
        <v>4592</v>
      </c>
    </row>
    <row r="8407" spans="16:22" x14ac:dyDescent="0.25">
      <c r="P8407" s="147" t="s">
        <v>830</v>
      </c>
      <c r="Q8407" s="147">
        <v>219</v>
      </c>
      <c r="R8407" s="147"/>
      <c r="S8407" s="147" t="s">
        <v>4733</v>
      </c>
      <c r="T8407" s="147">
        <v>270</v>
      </c>
      <c r="U8407" s="147" t="s">
        <v>4734</v>
      </c>
      <c r="V8407" s="147" t="s">
        <v>4592</v>
      </c>
    </row>
    <row r="8408" spans="16:22" x14ac:dyDescent="0.25">
      <c r="P8408" s="147" t="s">
        <v>830</v>
      </c>
      <c r="Q8408" s="147">
        <v>219</v>
      </c>
      <c r="R8408" s="147"/>
      <c r="S8408" s="147" t="s">
        <v>1810</v>
      </c>
      <c r="T8408" s="147">
        <v>3700</v>
      </c>
      <c r="U8408" s="147" t="s">
        <v>1811</v>
      </c>
      <c r="V8408" s="147" t="s">
        <v>4592</v>
      </c>
    </row>
    <row r="8409" spans="16:22" x14ac:dyDescent="0.25">
      <c r="P8409" s="147" t="s">
        <v>830</v>
      </c>
      <c r="Q8409" s="147">
        <v>219</v>
      </c>
      <c r="R8409" s="147"/>
      <c r="S8409" s="147" t="s">
        <v>1816</v>
      </c>
      <c r="T8409" s="147">
        <v>321</v>
      </c>
      <c r="U8409" s="147" t="s">
        <v>1817</v>
      </c>
      <c r="V8409" s="147" t="s">
        <v>4592</v>
      </c>
    </row>
    <row r="8410" spans="16:22" x14ac:dyDescent="0.25">
      <c r="P8410" s="147" t="s">
        <v>830</v>
      </c>
      <c r="Q8410" s="147">
        <v>219</v>
      </c>
      <c r="R8410" s="147"/>
      <c r="S8410" s="147" t="s">
        <v>1818</v>
      </c>
      <c r="T8410" s="147">
        <v>514</v>
      </c>
      <c r="U8410" s="147" t="s">
        <v>1819</v>
      </c>
      <c r="V8410" s="147" t="s">
        <v>4592</v>
      </c>
    </row>
    <row r="8411" spans="16:22" x14ac:dyDescent="0.25">
      <c r="P8411" s="147" t="s">
        <v>830</v>
      </c>
      <c r="Q8411" s="147">
        <v>219</v>
      </c>
      <c r="R8411" s="147"/>
      <c r="S8411" s="147" t="s">
        <v>1820</v>
      </c>
      <c r="T8411" s="147">
        <v>4767</v>
      </c>
      <c r="U8411" s="147" t="s">
        <v>1821</v>
      </c>
      <c r="V8411" s="147" t="s">
        <v>4592</v>
      </c>
    </row>
    <row r="8412" spans="16:22" x14ac:dyDescent="0.25">
      <c r="P8412" s="147" t="s">
        <v>830</v>
      </c>
      <c r="Q8412" s="147">
        <v>219</v>
      </c>
      <c r="R8412" s="147"/>
      <c r="S8412" s="147" t="s">
        <v>1822</v>
      </c>
      <c r="T8412" s="147">
        <v>260</v>
      </c>
      <c r="U8412" s="147" t="s">
        <v>1823</v>
      </c>
      <c r="V8412" s="147" t="s">
        <v>4592</v>
      </c>
    </row>
    <row r="8413" spans="16:22" x14ac:dyDescent="0.25">
      <c r="P8413" s="147" t="s">
        <v>830</v>
      </c>
      <c r="Q8413" s="147">
        <v>219</v>
      </c>
      <c r="R8413" s="147"/>
      <c r="S8413" s="147" t="s">
        <v>1826</v>
      </c>
      <c r="T8413" s="147">
        <v>6112</v>
      </c>
      <c r="U8413" s="147" t="s">
        <v>1827</v>
      </c>
      <c r="V8413" s="147" t="s">
        <v>4592</v>
      </c>
    </row>
    <row r="8414" spans="16:22" x14ac:dyDescent="0.25">
      <c r="P8414" s="147" t="s">
        <v>830</v>
      </c>
      <c r="Q8414" s="147">
        <v>219</v>
      </c>
      <c r="R8414" s="147"/>
      <c r="S8414" s="147" t="s">
        <v>1828</v>
      </c>
      <c r="T8414" s="147">
        <v>2813</v>
      </c>
      <c r="U8414" s="147" t="s">
        <v>1829</v>
      </c>
      <c r="V8414" s="147" t="s">
        <v>4592</v>
      </c>
    </row>
    <row r="8415" spans="16:22" x14ac:dyDescent="0.25">
      <c r="P8415" s="147" t="s">
        <v>830</v>
      </c>
      <c r="Q8415" s="147">
        <v>219</v>
      </c>
      <c r="R8415" s="147"/>
      <c r="S8415" s="147" t="s">
        <v>1832</v>
      </c>
      <c r="T8415" s="147">
        <v>3450</v>
      </c>
      <c r="U8415" s="147" t="s">
        <v>1833</v>
      </c>
      <c r="V8415" s="147" t="s">
        <v>4592</v>
      </c>
    </row>
    <row r="8416" spans="16:22" x14ac:dyDescent="0.25">
      <c r="P8416" s="147" t="s">
        <v>830</v>
      </c>
      <c r="Q8416" s="147">
        <v>219</v>
      </c>
      <c r="R8416" s="147"/>
      <c r="S8416" s="147" t="s">
        <v>1836</v>
      </c>
      <c r="T8416" s="147">
        <v>2171</v>
      </c>
      <c r="U8416" s="147" t="s">
        <v>1837</v>
      </c>
      <c r="V8416" s="147" t="s">
        <v>4592</v>
      </c>
    </row>
    <row r="8417" spans="16:22" x14ac:dyDescent="0.25">
      <c r="P8417" s="147" t="s">
        <v>830</v>
      </c>
      <c r="Q8417" s="147">
        <v>219</v>
      </c>
      <c r="R8417" s="147"/>
      <c r="S8417" s="147" t="s">
        <v>2411</v>
      </c>
      <c r="T8417" s="147">
        <v>3140</v>
      </c>
      <c r="U8417" s="147" t="s">
        <v>2412</v>
      </c>
      <c r="V8417" s="147" t="s">
        <v>4592</v>
      </c>
    </row>
    <row r="8418" spans="16:22" x14ac:dyDescent="0.25">
      <c r="P8418" s="147" t="s">
        <v>830</v>
      </c>
      <c r="Q8418" s="147">
        <v>219</v>
      </c>
      <c r="R8418" s="147"/>
      <c r="S8418" s="147" t="s">
        <v>1844</v>
      </c>
      <c r="T8418" s="147">
        <v>1402</v>
      </c>
      <c r="U8418" s="147" t="s">
        <v>1845</v>
      </c>
      <c r="V8418" s="147" t="s">
        <v>4592</v>
      </c>
    </row>
    <row r="8419" spans="16:22" x14ac:dyDescent="0.25">
      <c r="P8419" s="147" t="s">
        <v>830</v>
      </c>
      <c r="Q8419" s="147">
        <v>219</v>
      </c>
      <c r="R8419" s="147"/>
      <c r="S8419" s="147" t="s">
        <v>1846</v>
      </c>
      <c r="T8419" s="147">
        <v>1000</v>
      </c>
      <c r="U8419" s="147" t="s">
        <v>1847</v>
      </c>
      <c r="V8419" s="147" t="s">
        <v>4592</v>
      </c>
    </row>
    <row r="8420" spans="16:22" x14ac:dyDescent="0.25">
      <c r="P8420" s="147" t="s">
        <v>830</v>
      </c>
      <c r="Q8420" s="147">
        <v>219</v>
      </c>
      <c r="R8420" s="147"/>
      <c r="S8420" s="147" t="s">
        <v>3741</v>
      </c>
      <c r="T8420" s="147">
        <v>1713</v>
      </c>
      <c r="U8420" s="147" t="s">
        <v>3742</v>
      </c>
      <c r="V8420" s="147" t="s">
        <v>4592</v>
      </c>
    </row>
    <row r="8421" spans="16:22" x14ac:dyDescent="0.25">
      <c r="P8421" s="147" t="s">
        <v>830</v>
      </c>
      <c r="Q8421" s="147">
        <v>219</v>
      </c>
      <c r="R8421" s="147"/>
      <c r="S8421" s="147" t="s">
        <v>1858</v>
      </c>
      <c r="T8421" s="147">
        <v>600</v>
      </c>
      <c r="U8421" s="147" t="s">
        <v>1859</v>
      </c>
      <c r="V8421" s="147" t="s">
        <v>4592</v>
      </c>
    </row>
    <row r="8422" spans="16:22" x14ac:dyDescent="0.25">
      <c r="P8422" s="147" t="s">
        <v>830</v>
      </c>
      <c r="Q8422" s="147">
        <v>219</v>
      </c>
      <c r="R8422" s="147"/>
      <c r="S8422" s="147" t="s">
        <v>1860</v>
      </c>
      <c r="T8422" s="147">
        <v>959</v>
      </c>
      <c r="U8422" s="147" t="s">
        <v>1861</v>
      </c>
      <c r="V8422" s="147" t="s">
        <v>4592</v>
      </c>
    </row>
    <row r="8423" spans="16:22" x14ac:dyDescent="0.25">
      <c r="P8423" s="147" t="s">
        <v>830</v>
      </c>
      <c r="Q8423" s="147">
        <v>219</v>
      </c>
      <c r="R8423" s="147"/>
      <c r="S8423" s="147" t="s">
        <v>1862</v>
      </c>
      <c r="T8423" s="147">
        <v>532</v>
      </c>
      <c r="U8423" s="147" t="s">
        <v>1863</v>
      </c>
      <c r="V8423" s="147" t="s">
        <v>4592</v>
      </c>
    </row>
    <row r="8424" spans="16:22" x14ac:dyDescent="0.25">
      <c r="P8424" s="147" t="s">
        <v>830</v>
      </c>
      <c r="Q8424" s="147">
        <v>219</v>
      </c>
      <c r="R8424" s="147"/>
      <c r="S8424" s="147" t="s">
        <v>2931</v>
      </c>
      <c r="T8424" s="147">
        <v>503</v>
      </c>
      <c r="U8424" s="147" t="s">
        <v>2932</v>
      </c>
      <c r="V8424" s="147" t="s">
        <v>4592</v>
      </c>
    </row>
    <row r="8425" spans="16:22" x14ac:dyDescent="0.25">
      <c r="P8425" s="147" t="s">
        <v>830</v>
      </c>
      <c r="Q8425" s="147">
        <v>219</v>
      </c>
      <c r="R8425" s="147"/>
      <c r="S8425" s="147" t="s">
        <v>2933</v>
      </c>
      <c r="T8425" s="147">
        <v>660</v>
      </c>
      <c r="U8425" s="147" t="s">
        <v>2934</v>
      </c>
      <c r="V8425" s="147" t="s">
        <v>4592</v>
      </c>
    </row>
    <row r="8426" spans="16:22" x14ac:dyDescent="0.25">
      <c r="P8426" s="147" t="s">
        <v>830</v>
      </c>
      <c r="Q8426" s="147">
        <v>219</v>
      </c>
      <c r="R8426" s="147"/>
      <c r="S8426" s="147" t="s">
        <v>3749</v>
      </c>
      <c r="T8426" s="147">
        <v>80</v>
      </c>
      <c r="U8426" s="147" t="s">
        <v>3750</v>
      </c>
      <c r="V8426" s="147" t="s">
        <v>4592</v>
      </c>
    </row>
    <row r="8427" spans="16:22" x14ac:dyDescent="0.25">
      <c r="P8427" s="147" t="s">
        <v>830</v>
      </c>
      <c r="Q8427" s="147">
        <v>219</v>
      </c>
      <c r="R8427" s="147"/>
      <c r="S8427" s="147" t="s">
        <v>1880</v>
      </c>
      <c r="T8427" s="147">
        <v>518</v>
      </c>
      <c r="U8427" s="147" t="s">
        <v>1881</v>
      </c>
      <c r="V8427" s="147" t="s">
        <v>4592</v>
      </c>
    </row>
    <row r="8428" spans="16:22" x14ac:dyDescent="0.25">
      <c r="P8428" s="147" t="s">
        <v>830</v>
      </c>
      <c r="Q8428" s="147">
        <v>219</v>
      </c>
      <c r="R8428" s="147"/>
      <c r="S8428" s="147" t="s">
        <v>2941</v>
      </c>
      <c r="T8428" s="147">
        <v>6</v>
      </c>
      <c r="U8428" s="147" t="s">
        <v>2942</v>
      </c>
      <c r="V8428" s="147" t="s">
        <v>4592</v>
      </c>
    </row>
    <row r="8429" spans="16:22" x14ac:dyDescent="0.25">
      <c r="P8429" s="147" t="s">
        <v>830</v>
      </c>
      <c r="Q8429" s="147">
        <v>219</v>
      </c>
      <c r="R8429" s="147"/>
      <c r="S8429" s="147" t="s">
        <v>4549</v>
      </c>
      <c r="T8429" s="147">
        <v>125</v>
      </c>
      <c r="U8429" s="147" t="s">
        <v>4550</v>
      </c>
      <c r="V8429" s="147" t="s">
        <v>4592</v>
      </c>
    </row>
    <row r="8430" spans="16:22" x14ac:dyDescent="0.25">
      <c r="P8430" s="147" t="s">
        <v>830</v>
      </c>
      <c r="Q8430" s="147">
        <v>219</v>
      </c>
      <c r="R8430" s="147"/>
      <c r="S8430" s="147" t="s">
        <v>3394</v>
      </c>
      <c r="T8430" s="147">
        <v>2499</v>
      </c>
      <c r="U8430" s="147" t="s">
        <v>3395</v>
      </c>
      <c r="V8430" s="147" t="s">
        <v>4592</v>
      </c>
    </row>
    <row r="8431" spans="16:22" x14ac:dyDescent="0.25">
      <c r="P8431" s="147" t="s">
        <v>830</v>
      </c>
      <c r="Q8431" s="147">
        <v>219</v>
      </c>
      <c r="R8431" s="147"/>
      <c r="S8431" s="147" t="s">
        <v>1884</v>
      </c>
      <c r="T8431" s="147">
        <v>3010</v>
      </c>
      <c r="U8431" s="147" t="s">
        <v>1885</v>
      </c>
      <c r="V8431" s="147" t="s">
        <v>4592</v>
      </c>
    </row>
    <row r="8432" spans="16:22" x14ac:dyDescent="0.25">
      <c r="P8432" s="147" t="s">
        <v>830</v>
      </c>
      <c r="Q8432" s="147">
        <v>219</v>
      </c>
      <c r="R8432" s="147"/>
      <c r="S8432" s="147" t="s">
        <v>4735</v>
      </c>
      <c r="T8432" s="147">
        <v>105</v>
      </c>
      <c r="U8432" s="147" t="s">
        <v>4736</v>
      </c>
      <c r="V8432" s="147" t="s">
        <v>4592</v>
      </c>
    </row>
    <row r="8433" spans="16:22" x14ac:dyDescent="0.25">
      <c r="P8433" s="147" t="s">
        <v>830</v>
      </c>
      <c r="Q8433" s="147">
        <v>219</v>
      </c>
      <c r="R8433" s="147"/>
      <c r="S8433" s="147" t="s">
        <v>4217</v>
      </c>
      <c r="T8433" s="147">
        <v>154</v>
      </c>
      <c r="U8433" s="147" t="s">
        <v>4218</v>
      </c>
      <c r="V8433" s="147" t="s">
        <v>4592</v>
      </c>
    </row>
    <row r="8434" spans="16:22" x14ac:dyDescent="0.25">
      <c r="P8434" s="147" t="s">
        <v>830</v>
      </c>
      <c r="Q8434" s="147">
        <v>219</v>
      </c>
      <c r="R8434" s="147"/>
      <c r="S8434" s="147" t="s">
        <v>2726</v>
      </c>
      <c r="T8434" s="147">
        <v>328</v>
      </c>
      <c r="U8434" s="147" t="s">
        <v>2727</v>
      </c>
      <c r="V8434" s="147" t="s">
        <v>4592</v>
      </c>
    </row>
    <row r="8435" spans="16:22" x14ac:dyDescent="0.25">
      <c r="P8435" s="147" t="s">
        <v>830</v>
      </c>
      <c r="Q8435" s="147">
        <v>219</v>
      </c>
      <c r="R8435" s="147"/>
      <c r="S8435" s="147" t="s">
        <v>3928</v>
      </c>
      <c r="T8435" s="147">
        <v>138</v>
      </c>
      <c r="U8435" s="147" t="s">
        <v>3929</v>
      </c>
      <c r="V8435" s="147" t="s">
        <v>4592</v>
      </c>
    </row>
    <row r="8436" spans="16:22" x14ac:dyDescent="0.25">
      <c r="P8436" s="147" t="s">
        <v>830</v>
      </c>
      <c r="Q8436" s="147">
        <v>219</v>
      </c>
      <c r="R8436" s="147"/>
      <c r="S8436" s="147" t="s">
        <v>3757</v>
      </c>
      <c r="T8436" s="147">
        <v>287</v>
      </c>
      <c r="U8436" s="147" t="s">
        <v>3758</v>
      </c>
      <c r="V8436" s="147" t="s">
        <v>4592</v>
      </c>
    </row>
    <row r="8437" spans="16:22" x14ac:dyDescent="0.25">
      <c r="P8437" s="147" t="s">
        <v>830</v>
      </c>
      <c r="Q8437" s="147">
        <v>219</v>
      </c>
      <c r="R8437" s="147"/>
      <c r="S8437" s="147" t="s">
        <v>2415</v>
      </c>
      <c r="T8437" s="147">
        <v>1666</v>
      </c>
      <c r="U8437" s="147" t="s">
        <v>2416</v>
      </c>
      <c r="V8437" s="147" t="s">
        <v>4592</v>
      </c>
    </row>
    <row r="8438" spans="16:22" x14ac:dyDescent="0.25">
      <c r="P8438" s="147" t="s">
        <v>830</v>
      </c>
      <c r="Q8438" s="147">
        <v>219</v>
      </c>
      <c r="R8438" s="147"/>
      <c r="S8438" s="147" t="s">
        <v>2417</v>
      </c>
      <c r="T8438" s="147">
        <v>115</v>
      </c>
      <c r="U8438" s="147" t="s">
        <v>2418</v>
      </c>
      <c r="V8438" s="147" t="s">
        <v>4592</v>
      </c>
    </row>
    <row r="8439" spans="16:22" x14ac:dyDescent="0.25">
      <c r="P8439" s="147" t="s">
        <v>830</v>
      </c>
      <c r="Q8439" s="147">
        <v>219</v>
      </c>
      <c r="R8439" s="147"/>
      <c r="S8439" s="147" t="s">
        <v>3761</v>
      </c>
      <c r="T8439" s="147">
        <v>105</v>
      </c>
      <c r="U8439" s="147" t="s">
        <v>3762</v>
      </c>
      <c r="V8439" s="147" t="s">
        <v>4592</v>
      </c>
    </row>
    <row r="8440" spans="16:22" x14ac:dyDescent="0.25">
      <c r="P8440" s="147" t="s">
        <v>830</v>
      </c>
      <c r="Q8440" s="147">
        <v>219</v>
      </c>
      <c r="R8440" s="147"/>
      <c r="S8440" s="147" t="s">
        <v>1908</v>
      </c>
      <c r="T8440" s="147">
        <v>206</v>
      </c>
      <c r="U8440" s="147" t="s">
        <v>1909</v>
      </c>
      <c r="V8440" s="147" t="s">
        <v>4592</v>
      </c>
    </row>
    <row r="8441" spans="16:22" x14ac:dyDescent="0.25">
      <c r="P8441" s="147" t="s">
        <v>830</v>
      </c>
      <c r="Q8441" s="147">
        <v>219</v>
      </c>
      <c r="R8441" s="147"/>
      <c r="S8441" s="147" t="s">
        <v>2728</v>
      </c>
      <c r="T8441" s="147">
        <v>280</v>
      </c>
      <c r="U8441" s="147" t="s">
        <v>2729</v>
      </c>
      <c r="V8441" s="147" t="s">
        <v>4592</v>
      </c>
    </row>
    <row r="8442" spans="16:22" x14ac:dyDescent="0.25">
      <c r="P8442" s="147" t="s">
        <v>830</v>
      </c>
      <c r="Q8442" s="147">
        <v>219</v>
      </c>
      <c r="R8442" s="147"/>
      <c r="S8442" s="147" t="s">
        <v>1918</v>
      </c>
      <c r="T8442" s="147">
        <v>614</v>
      </c>
      <c r="U8442" s="147" t="s">
        <v>1919</v>
      </c>
      <c r="V8442" s="147" t="s">
        <v>4592</v>
      </c>
    </row>
    <row r="8443" spans="16:22" x14ac:dyDescent="0.25">
      <c r="P8443" s="147" t="s">
        <v>830</v>
      </c>
      <c r="Q8443" s="147">
        <v>219</v>
      </c>
      <c r="R8443" s="147"/>
      <c r="S8443" s="147" t="s">
        <v>1920</v>
      </c>
      <c r="T8443" s="147">
        <v>700</v>
      </c>
      <c r="U8443" s="147" t="s">
        <v>1921</v>
      </c>
      <c r="V8443" s="147" t="s">
        <v>4592</v>
      </c>
    </row>
    <row r="8444" spans="16:22" x14ac:dyDescent="0.25">
      <c r="P8444" s="147" t="s">
        <v>830</v>
      </c>
      <c r="Q8444" s="147">
        <v>219</v>
      </c>
      <c r="R8444" s="147"/>
      <c r="S8444" s="147" t="s">
        <v>2419</v>
      </c>
      <c r="T8444" s="147">
        <v>672</v>
      </c>
      <c r="U8444" s="147" t="s">
        <v>2420</v>
      </c>
      <c r="V8444" s="147" t="s">
        <v>4592</v>
      </c>
    </row>
    <row r="8445" spans="16:22" x14ac:dyDescent="0.25">
      <c r="P8445" s="147" t="s">
        <v>830</v>
      </c>
      <c r="Q8445" s="147">
        <v>219</v>
      </c>
      <c r="R8445" s="147"/>
      <c r="S8445" s="147" t="s">
        <v>1922</v>
      </c>
      <c r="T8445" s="147">
        <v>1384</v>
      </c>
      <c r="U8445" s="147" t="s">
        <v>1923</v>
      </c>
      <c r="V8445" s="147" t="s">
        <v>4592</v>
      </c>
    </row>
    <row r="8446" spans="16:22" x14ac:dyDescent="0.25">
      <c r="P8446" s="147" t="s">
        <v>830</v>
      </c>
      <c r="Q8446" s="147">
        <v>219</v>
      </c>
      <c r="R8446" s="147"/>
      <c r="S8446" s="147" t="s">
        <v>1924</v>
      </c>
      <c r="T8446" s="147">
        <v>156</v>
      </c>
      <c r="U8446" s="147" t="s">
        <v>1925</v>
      </c>
      <c r="V8446" s="147" t="s">
        <v>4592</v>
      </c>
    </row>
    <row r="8447" spans="16:22" x14ac:dyDescent="0.25">
      <c r="P8447" s="147" t="s">
        <v>830</v>
      </c>
      <c r="Q8447" s="147">
        <v>219</v>
      </c>
      <c r="R8447" s="147"/>
      <c r="S8447" s="147" t="s">
        <v>1926</v>
      </c>
      <c r="T8447" s="147">
        <v>428</v>
      </c>
      <c r="U8447" s="147" t="s">
        <v>1927</v>
      </c>
      <c r="V8447" s="147" t="s">
        <v>4592</v>
      </c>
    </row>
    <row r="8448" spans="16:22" x14ac:dyDescent="0.25">
      <c r="P8448" s="147" t="s">
        <v>830</v>
      </c>
      <c r="Q8448" s="147">
        <v>219</v>
      </c>
      <c r="R8448" s="147"/>
      <c r="S8448" s="147" t="s">
        <v>2957</v>
      </c>
      <c r="T8448" s="147">
        <v>225</v>
      </c>
      <c r="U8448" s="147" t="s">
        <v>2958</v>
      </c>
      <c r="V8448" s="147" t="s">
        <v>4592</v>
      </c>
    </row>
    <row r="8449" spans="16:22" x14ac:dyDescent="0.25">
      <c r="P8449" s="147" t="s">
        <v>830</v>
      </c>
      <c r="Q8449" s="147">
        <v>219</v>
      </c>
      <c r="R8449" s="147"/>
      <c r="S8449" s="147" t="s">
        <v>2959</v>
      </c>
      <c r="T8449" s="147">
        <v>209</v>
      </c>
      <c r="U8449" s="147" t="s">
        <v>2960</v>
      </c>
      <c r="V8449" s="147" t="s">
        <v>4592</v>
      </c>
    </row>
    <row r="8450" spans="16:22" x14ac:dyDescent="0.25">
      <c r="P8450" s="147" t="s">
        <v>830</v>
      </c>
      <c r="Q8450" s="147">
        <v>219</v>
      </c>
      <c r="R8450" s="147"/>
      <c r="S8450" s="147" t="s">
        <v>1928</v>
      </c>
      <c r="T8450" s="147">
        <v>250</v>
      </c>
      <c r="U8450" s="147" t="s">
        <v>1929</v>
      </c>
      <c r="V8450" s="147" t="s">
        <v>4592</v>
      </c>
    </row>
    <row r="8451" spans="16:22" x14ac:dyDescent="0.25">
      <c r="P8451" s="147" t="s">
        <v>830</v>
      </c>
      <c r="Q8451" s="147">
        <v>219</v>
      </c>
      <c r="R8451" s="147"/>
      <c r="S8451" s="147" t="s">
        <v>4737</v>
      </c>
      <c r="T8451" s="147">
        <v>270</v>
      </c>
      <c r="U8451" s="147" t="s">
        <v>4738</v>
      </c>
      <c r="V8451" s="147" t="s">
        <v>4592</v>
      </c>
    </row>
    <row r="8452" spans="16:22" x14ac:dyDescent="0.25">
      <c r="P8452" s="147" t="s">
        <v>830</v>
      </c>
      <c r="Q8452" s="147">
        <v>219</v>
      </c>
      <c r="R8452" s="147"/>
      <c r="S8452" s="147" t="s">
        <v>3763</v>
      </c>
      <c r="T8452" s="147">
        <v>455</v>
      </c>
      <c r="U8452" s="147" t="s">
        <v>3764</v>
      </c>
      <c r="V8452" s="147" t="s">
        <v>4592</v>
      </c>
    </row>
    <row r="8453" spans="16:22" x14ac:dyDescent="0.25">
      <c r="P8453" s="147" t="s">
        <v>830</v>
      </c>
      <c r="Q8453" s="147">
        <v>219</v>
      </c>
      <c r="R8453" s="147"/>
      <c r="S8453" s="147" t="s">
        <v>1938</v>
      </c>
      <c r="T8453" s="147">
        <v>250</v>
      </c>
      <c r="U8453" s="147" t="s">
        <v>1939</v>
      </c>
      <c r="V8453" s="147" t="s">
        <v>4592</v>
      </c>
    </row>
    <row r="8454" spans="16:22" x14ac:dyDescent="0.25">
      <c r="P8454" s="147" t="s">
        <v>830</v>
      </c>
      <c r="Q8454" s="147">
        <v>219</v>
      </c>
      <c r="R8454" s="147"/>
      <c r="S8454" s="147" t="s">
        <v>3767</v>
      </c>
      <c r="T8454" s="147">
        <v>544</v>
      </c>
      <c r="U8454" s="147" t="s">
        <v>3768</v>
      </c>
      <c r="V8454" s="147" t="s">
        <v>4592</v>
      </c>
    </row>
    <row r="8455" spans="16:22" x14ac:dyDescent="0.25">
      <c r="P8455" s="147" t="s">
        <v>830</v>
      </c>
      <c r="Q8455" s="147">
        <v>219</v>
      </c>
      <c r="R8455" s="147"/>
      <c r="S8455" s="147" t="s">
        <v>3238</v>
      </c>
      <c r="T8455" s="147">
        <v>1786</v>
      </c>
      <c r="U8455" s="147" t="s">
        <v>3239</v>
      </c>
      <c r="V8455" s="147" t="s">
        <v>4592</v>
      </c>
    </row>
    <row r="8456" spans="16:22" x14ac:dyDescent="0.25">
      <c r="P8456" s="147" t="s">
        <v>830</v>
      </c>
      <c r="Q8456" s="147">
        <v>219</v>
      </c>
      <c r="R8456" s="147"/>
      <c r="S8456" s="147" t="s">
        <v>4739</v>
      </c>
      <c r="T8456" s="147">
        <v>270</v>
      </c>
      <c r="U8456" s="147" t="s">
        <v>4740</v>
      </c>
      <c r="V8456" s="147" t="s">
        <v>4592</v>
      </c>
    </row>
    <row r="8457" spans="16:22" x14ac:dyDescent="0.25">
      <c r="P8457" s="147" t="s">
        <v>830</v>
      </c>
      <c r="Q8457" s="147">
        <v>219</v>
      </c>
      <c r="R8457" s="147"/>
      <c r="S8457" s="147" t="s">
        <v>1946</v>
      </c>
      <c r="T8457" s="147">
        <v>216</v>
      </c>
      <c r="U8457" s="147" t="s">
        <v>1947</v>
      </c>
      <c r="V8457" s="147" t="s">
        <v>4592</v>
      </c>
    </row>
    <row r="8458" spans="16:22" x14ac:dyDescent="0.25">
      <c r="P8458" s="147" t="s">
        <v>830</v>
      </c>
      <c r="Q8458" s="147">
        <v>219</v>
      </c>
      <c r="R8458" s="147"/>
      <c r="S8458" s="147" t="s">
        <v>2971</v>
      </c>
      <c r="T8458" s="147">
        <v>150</v>
      </c>
      <c r="U8458" s="147" t="s">
        <v>2972</v>
      </c>
      <c r="V8458" s="147" t="s">
        <v>4592</v>
      </c>
    </row>
    <row r="8459" spans="16:22" x14ac:dyDescent="0.25">
      <c r="P8459" s="147" t="s">
        <v>830</v>
      </c>
      <c r="Q8459" s="147">
        <v>219</v>
      </c>
      <c r="R8459" s="147"/>
      <c r="S8459" s="147" t="s">
        <v>3777</v>
      </c>
      <c r="T8459" s="147">
        <v>100</v>
      </c>
      <c r="U8459" s="147" t="s">
        <v>3778</v>
      </c>
      <c r="V8459" s="147" t="s">
        <v>4592</v>
      </c>
    </row>
    <row r="8460" spans="16:22" x14ac:dyDescent="0.25">
      <c r="P8460" s="147" t="s">
        <v>830</v>
      </c>
      <c r="Q8460" s="147">
        <v>219</v>
      </c>
      <c r="R8460" s="147"/>
      <c r="S8460" s="147" t="s">
        <v>2973</v>
      </c>
      <c r="T8460" s="147">
        <v>2</v>
      </c>
      <c r="U8460" s="147" t="s">
        <v>2974</v>
      </c>
      <c r="V8460" s="147" t="s">
        <v>4592</v>
      </c>
    </row>
    <row r="8461" spans="16:22" x14ac:dyDescent="0.25">
      <c r="P8461" s="147" t="s">
        <v>830</v>
      </c>
      <c r="Q8461" s="147">
        <v>219</v>
      </c>
      <c r="R8461" s="147"/>
      <c r="S8461" s="147" t="s">
        <v>2975</v>
      </c>
      <c r="T8461" s="147">
        <v>68</v>
      </c>
      <c r="U8461" s="147" t="s">
        <v>2976</v>
      </c>
      <c r="V8461" s="147" t="s">
        <v>4592</v>
      </c>
    </row>
    <row r="8462" spans="16:22" x14ac:dyDescent="0.25">
      <c r="P8462" s="147" t="s">
        <v>830</v>
      </c>
      <c r="Q8462" s="147">
        <v>219</v>
      </c>
      <c r="R8462" s="147"/>
      <c r="S8462" s="147" t="s">
        <v>3789</v>
      </c>
      <c r="T8462" s="147">
        <v>13</v>
      </c>
      <c r="U8462" s="147" t="s">
        <v>3790</v>
      </c>
      <c r="V8462" s="147" t="s">
        <v>4592</v>
      </c>
    </row>
    <row r="8463" spans="16:22" x14ac:dyDescent="0.25">
      <c r="P8463" s="147" t="s">
        <v>830</v>
      </c>
      <c r="Q8463" s="147">
        <v>219</v>
      </c>
      <c r="R8463" s="147"/>
      <c r="S8463" s="147" t="s">
        <v>3805</v>
      </c>
      <c r="T8463" s="147">
        <v>10</v>
      </c>
      <c r="U8463" s="147" t="s">
        <v>3806</v>
      </c>
      <c r="V8463" s="147" t="s">
        <v>4592</v>
      </c>
    </row>
    <row r="8464" spans="16:22" x14ac:dyDescent="0.25">
      <c r="P8464" s="147" t="s">
        <v>830</v>
      </c>
      <c r="Q8464" s="147">
        <v>219</v>
      </c>
      <c r="R8464" s="147"/>
      <c r="S8464" s="147" t="s">
        <v>3807</v>
      </c>
      <c r="T8464" s="147">
        <v>45</v>
      </c>
      <c r="U8464" s="147" t="s">
        <v>3808</v>
      </c>
      <c r="V8464" s="147" t="s">
        <v>4592</v>
      </c>
    </row>
    <row r="8465" spans="16:22" x14ac:dyDescent="0.25">
      <c r="P8465" s="147" t="s">
        <v>830</v>
      </c>
      <c r="Q8465" s="147">
        <v>219</v>
      </c>
      <c r="R8465" s="147"/>
      <c r="S8465" s="147" t="s">
        <v>3584</v>
      </c>
      <c r="T8465" s="147">
        <v>850</v>
      </c>
      <c r="U8465" s="147" t="s">
        <v>3585</v>
      </c>
      <c r="V8465" s="147" t="s">
        <v>4592</v>
      </c>
    </row>
    <row r="8466" spans="16:22" x14ac:dyDescent="0.25">
      <c r="P8466" s="147" t="s">
        <v>830</v>
      </c>
      <c r="Q8466" s="147">
        <v>219</v>
      </c>
      <c r="R8466" s="147"/>
      <c r="S8466" s="147" t="s">
        <v>1962</v>
      </c>
      <c r="T8466" s="147">
        <v>501</v>
      </c>
      <c r="U8466" s="147" t="s">
        <v>1963</v>
      </c>
      <c r="V8466" s="147" t="s">
        <v>4592</v>
      </c>
    </row>
    <row r="8467" spans="16:22" x14ac:dyDescent="0.25">
      <c r="P8467" s="147" t="s">
        <v>830</v>
      </c>
      <c r="Q8467" s="147">
        <v>219</v>
      </c>
      <c r="R8467" s="147"/>
      <c r="S8467" s="147" t="s">
        <v>2740</v>
      </c>
      <c r="T8467" s="147">
        <v>688</v>
      </c>
      <c r="U8467" s="147" t="s">
        <v>2741</v>
      </c>
      <c r="V8467" s="147" t="s">
        <v>4592</v>
      </c>
    </row>
    <row r="8468" spans="16:22" x14ac:dyDescent="0.25">
      <c r="P8468" s="147" t="s">
        <v>830</v>
      </c>
      <c r="Q8468" s="147">
        <v>219</v>
      </c>
      <c r="R8468" s="147"/>
      <c r="S8468" s="147" t="s">
        <v>2431</v>
      </c>
      <c r="T8468" s="147">
        <v>1122</v>
      </c>
      <c r="U8468" s="147" t="s">
        <v>2432</v>
      </c>
      <c r="V8468" s="147" t="s">
        <v>4592</v>
      </c>
    </row>
    <row r="8469" spans="16:22" x14ac:dyDescent="0.25">
      <c r="P8469" s="147" t="s">
        <v>830</v>
      </c>
      <c r="Q8469" s="147">
        <v>219</v>
      </c>
      <c r="R8469" s="147"/>
      <c r="S8469" s="147" t="s">
        <v>1972</v>
      </c>
      <c r="T8469" s="147">
        <v>2967</v>
      </c>
      <c r="U8469" s="147" t="s">
        <v>1973</v>
      </c>
      <c r="V8469" s="147" t="s">
        <v>4592</v>
      </c>
    </row>
    <row r="8470" spans="16:22" x14ac:dyDescent="0.25">
      <c r="P8470" s="147" t="s">
        <v>830</v>
      </c>
      <c r="Q8470" s="147">
        <v>219</v>
      </c>
      <c r="R8470" s="147"/>
      <c r="S8470" s="147" t="s">
        <v>2439</v>
      </c>
      <c r="T8470" s="147">
        <v>586</v>
      </c>
      <c r="U8470" s="147" t="s">
        <v>2440</v>
      </c>
      <c r="V8470" s="147" t="s">
        <v>4592</v>
      </c>
    </row>
    <row r="8471" spans="16:22" x14ac:dyDescent="0.25">
      <c r="P8471" s="147" t="s">
        <v>830</v>
      </c>
      <c r="Q8471" s="147">
        <v>219</v>
      </c>
      <c r="R8471" s="147"/>
      <c r="S8471" s="147" t="s">
        <v>2441</v>
      </c>
      <c r="T8471" s="147">
        <v>171</v>
      </c>
      <c r="U8471" s="147" t="s">
        <v>2442</v>
      </c>
      <c r="V8471" s="147" t="s">
        <v>4592</v>
      </c>
    </row>
    <row r="8472" spans="16:22" x14ac:dyDescent="0.25">
      <c r="P8472" s="147" t="s">
        <v>830</v>
      </c>
      <c r="Q8472" s="147">
        <v>219</v>
      </c>
      <c r="R8472" s="147"/>
      <c r="S8472" s="147" t="s">
        <v>1976</v>
      </c>
      <c r="T8472" s="147">
        <v>420</v>
      </c>
      <c r="U8472" s="147" t="s">
        <v>1977</v>
      </c>
      <c r="V8472" s="147" t="s">
        <v>4592</v>
      </c>
    </row>
    <row r="8473" spans="16:22" x14ac:dyDescent="0.25">
      <c r="P8473" s="147" t="s">
        <v>830</v>
      </c>
      <c r="Q8473" s="147">
        <v>219</v>
      </c>
      <c r="R8473" s="147"/>
      <c r="S8473" s="147" t="s">
        <v>2443</v>
      </c>
      <c r="T8473" s="147">
        <v>219</v>
      </c>
      <c r="U8473" s="147" t="s">
        <v>2444</v>
      </c>
      <c r="V8473" s="147" t="s">
        <v>4592</v>
      </c>
    </row>
    <row r="8474" spans="16:22" x14ac:dyDescent="0.25">
      <c r="P8474" s="147" t="s">
        <v>830</v>
      </c>
      <c r="Q8474" s="147">
        <v>219</v>
      </c>
      <c r="R8474" s="147"/>
      <c r="S8474" s="147" t="s">
        <v>3242</v>
      </c>
      <c r="T8474" s="147">
        <v>165</v>
      </c>
      <c r="U8474" s="147" t="s">
        <v>3243</v>
      </c>
      <c r="V8474" s="147" t="s">
        <v>4592</v>
      </c>
    </row>
    <row r="8475" spans="16:22" x14ac:dyDescent="0.25">
      <c r="P8475" s="147" t="s">
        <v>830</v>
      </c>
      <c r="Q8475" s="147">
        <v>219</v>
      </c>
      <c r="R8475" s="147"/>
      <c r="S8475" s="147" t="s">
        <v>1980</v>
      </c>
      <c r="T8475" s="147">
        <v>94</v>
      </c>
      <c r="U8475" s="147" t="s">
        <v>1981</v>
      </c>
      <c r="V8475" s="147" t="s">
        <v>4592</v>
      </c>
    </row>
    <row r="8476" spans="16:22" x14ac:dyDescent="0.25">
      <c r="P8476" s="147" t="s">
        <v>830</v>
      </c>
      <c r="Q8476" s="147">
        <v>219</v>
      </c>
      <c r="R8476" s="147"/>
      <c r="S8476" s="147" t="s">
        <v>4741</v>
      </c>
      <c r="T8476" s="147">
        <v>10</v>
      </c>
      <c r="U8476" s="147" t="s">
        <v>4742</v>
      </c>
      <c r="V8476" s="147" t="s">
        <v>4592</v>
      </c>
    </row>
    <row r="8477" spans="16:22" x14ac:dyDescent="0.25">
      <c r="P8477" s="147" t="s">
        <v>830</v>
      </c>
      <c r="Q8477" s="147">
        <v>219</v>
      </c>
      <c r="R8477" s="147"/>
      <c r="S8477" s="147" t="s">
        <v>3244</v>
      </c>
      <c r="T8477" s="147">
        <v>1052</v>
      </c>
      <c r="U8477" s="147" t="s">
        <v>3245</v>
      </c>
      <c r="V8477" s="147" t="s">
        <v>4592</v>
      </c>
    </row>
    <row r="8478" spans="16:22" x14ac:dyDescent="0.25">
      <c r="P8478" s="147" t="s">
        <v>830</v>
      </c>
      <c r="Q8478" s="147">
        <v>219</v>
      </c>
      <c r="R8478" s="147"/>
      <c r="S8478" s="147" t="s">
        <v>2449</v>
      </c>
      <c r="T8478" s="147">
        <v>225</v>
      </c>
      <c r="U8478" s="147" t="s">
        <v>2450</v>
      </c>
      <c r="V8478" s="147" t="s">
        <v>4592</v>
      </c>
    </row>
    <row r="8479" spans="16:22" x14ac:dyDescent="0.25">
      <c r="P8479" s="147" t="s">
        <v>830</v>
      </c>
      <c r="Q8479" s="147">
        <v>219</v>
      </c>
      <c r="R8479" s="147"/>
      <c r="S8479" s="147" t="s">
        <v>1982</v>
      </c>
      <c r="T8479" s="147">
        <v>311</v>
      </c>
      <c r="U8479" s="147" t="s">
        <v>1983</v>
      </c>
      <c r="V8479" s="147" t="s">
        <v>4592</v>
      </c>
    </row>
    <row r="8480" spans="16:22" x14ac:dyDescent="0.25">
      <c r="P8480" s="147" t="s">
        <v>830</v>
      </c>
      <c r="Q8480" s="147">
        <v>219</v>
      </c>
      <c r="R8480" s="147"/>
      <c r="S8480" s="147" t="s">
        <v>3408</v>
      </c>
      <c r="T8480" s="147">
        <v>118</v>
      </c>
      <c r="U8480" s="147" t="s">
        <v>3409</v>
      </c>
      <c r="V8480" s="147" t="s">
        <v>4592</v>
      </c>
    </row>
    <row r="8481" spans="16:22" x14ac:dyDescent="0.25">
      <c r="P8481" s="147" t="s">
        <v>830</v>
      </c>
      <c r="Q8481" s="147">
        <v>219</v>
      </c>
      <c r="R8481" s="147"/>
      <c r="S8481" s="147" t="s">
        <v>4743</v>
      </c>
      <c r="T8481" s="147">
        <v>180</v>
      </c>
      <c r="U8481" s="147" t="s">
        <v>4744</v>
      </c>
      <c r="V8481" s="147" t="s">
        <v>4592</v>
      </c>
    </row>
    <row r="8482" spans="16:22" x14ac:dyDescent="0.25">
      <c r="P8482" s="147" t="s">
        <v>830</v>
      </c>
      <c r="Q8482" s="147">
        <v>219</v>
      </c>
      <c r="R8482" s="147"/>
      <c r="S8482" s="147" t="s">
        <v>4745</v>
      </c>
      <c r="T8482" s="147">
        <v>180</v>
      </c>
      <c r="U8482" s="147" t="s">
        <v>4746</v>
      </c>
      <c r="V8482" s="147" t="s">
        <v>4592</v>
      </c>
    </row>
    <row r="8483" spans="16:22" x14ac:dyDescent="0.25">
      <c r="P8483" s="147" t="s">
        <v>830</v>
      </c>
      <c r="Q8483" s="147">
        <v>219</v>
      </c>
      <c r="R8483" s="147"/>
      <c r="S8483" s="147" t="s">
        <v>3252</v>
      </c>
      <c r="T8483" s="147">
        <v>737</v>
      </c>
      <c r="U8483" s="147" t="s">
        <v>3253</v>
      </c>
      <c r="V8483" s="147" t="s">
        <v>4592</v>
      </c>
    </row>
    <row r="8484" spans="16:22" x14ac:dyDescent="0.25">
      <c r="P8484" s="147" t="s">
        <v>830</v>
      </c>
      <c r="Q8484" s="147">
        <v>219</v>
      </c>
      <c r="R8484" s="147"/>
      <c r="S8484" s="147" t="s">
        <v>2981</v>
      </c>
      <c r="T8484" s="147">
        <v>442</v>
      </c>
      <c r="U8484" s="147" t="s">
        <v>2982</v>
      </c>
      <c r="V8484" s="147" t="s">
        <v>4592</v>
      </c>
    </row>
    <row r="8485" spans="16:22" x14ac:dyDescent="0.25">
      <c r="P8485" s="147" t="s">
        <v>830</v>
      </c>
      <c r="Q8485" s="147">
        <v>219</v>
      </c>
      <c r="R8485" s="147"/>
      <c r="S8485" s="147" t="s">
        <v>3256</v>
      </c>
      <c r="T8485" s="147">
        <v>321</v>
      </c>
      <c r="U8485" s="147" t="s">
        <v>3257</v>
      </c>
      <c r="V8485" s="147" t="s">
        <v>4592</v>
      </c>
    </row>
    <row r="8486" spans="16:22" x14ac:dyDescent="0.25">
      <c r="P8486" s="147" t="s">
        <v>830</v>
      </c>
      <c r="Q8486" s="147">
        <v>219</v>
      </c>
      <c r="R8486" s="147"/>
      <c r="S8486" s="147" t="s">
        <v>3819</v>
      </c>
      <c r="T8486" s="147">
        <v>745</v>
      </c>
      <c r="U8486" s="147" t="s">
        <v>3820</v>
      </c>
      <c r="V8486" s="147" t="s">
        <v>4592</v>
      </c>
    </row>
    <row r="8487" spans="16:22" x14ac:dyDescent="0.25">
      <c r="P8487" s="147" t="s">
        <v>830</v>
      </c>
      <c r="Q8487" s="147">
        <v>219</v>
      </c>
      <c r="R8487" s="147"/>
      <c r="S8487" s="147" t="s">
        <v>2983</v>
      </c>
      <c r="T8487" s="147">
        <v>265</v>
      </c>
      <c r="U8487" s="147" t="s">
        <v>2984</v>
      </c>
      <c r="V8487" s="147" t="s">
        <v>4592</v>
      </c>
    </row>
    <row r="8488" spans="16:22" x14ac:dyDescent="0.25">
      <c r="P8488" s="147" t="s">
        <v>830</v>
      </c>
      <c r="Q8488" s="147">
        <v>219</v>
      </c>
      <c r="R8488" s="147"/>
      <c r="S8488" s="147" t="s">
        <v>2985</v>
      </c>
      <c r="T8488" s="147">
        <v>193</v>
      </c>
      <c r="U8488" s="147" t="s">
        <v>2986</v>
      </c>
      <c r="V8488" s="147" t="s">
        <v>4592</v>
      </c>
    </row>
    <row r="8489" spans="16:22" x14ac:dyDescent="0.25">
      <c r="P8489" s="147" t="s">
        <v>830</v>
      </c>
      <c r="Q8489" s="147">
        <v>219</v>
      </c>
      <c r="R8489" s="147"/>
      <c r="S8489" s="147" t="s">
        <v>2987</v>
      </c>
      <c r="T8489" s="147">
        <v>224</v>
      </c>
      <c r="U8489" s="147" t="s">
        <v>2988</v>
      </c>
      <c r="V8489" s="147" t="s">
        <v>4592</v>
      </c>
    </row>
    <row r="8490" spans="16:22" x14ac:dyDescent="0.25">
      <c r="P8490" s="147" t="s">
        <v>830</v>
      </c>
      <c r="Q8490" s="147">
        <v>219</v>
      </c>
      <c r="R8490" s="147"/>
      <c r="S8490" s="147" t="s">
        <v>3821</v>
      </c>
      <c r="T8490" s="147">
        <v>128</v>
      </c>
      <c r="U8490" s="147" t="s">
        <v>3822</v>
      </c>
      <c r="V8490" s="147" t="s">
        <v>4592</v>
      </c>
    </row>
    <row r="8491" spans="16:22" x14ac:dyDescent="0.25">
      <c r="P8491" s="147" t="s">
        <v>830</v>
      </c>
      <c r="Q8491" s="147">
        <v>219</v>
      </c>
      <c r="R8491" s="147"/>
      <c r="S8491" s="147" t="s">
        <v>3258</v>
      </c>
      <c r="T8491" s="147">
        <v>153</v>
      </c>
      <c r="U8491" s="147" t="s">
        <v>3259</v>
      </c>
      <c r="V8491" s="147" t="s">
        <v>4592</v>
      </c>
    </row>
    <row r="8492" spans="16:22" x14ac:dyDescent="0.25">
      <c r="P8492" s="147" t="s">
        <v>830</v>
      </c>
      <c r="Q8492" s="147">
        <v>219</v>
      </c>
      <c r="R8492" s="147"/>
      <c r="S8492" s="147" t="s">
        <v>3260</v>
      </c>
      <c r="T8492" s="147">
        <v>236</v>
      </c>
      <c r="U8492" s="147" t="s">
        <v>3261</v>
      </c>
      <c r="V8492" s="147" t="s">
        <v>4592</v>
      </c>
    </row>
    <row r="8493" spans="16:22" x14ac:dyDescent="0.25">
      <c r="P8493" s="147" t="s">
        <v>830</v>
      </c>
      <c r="Q8493" s="147">
        <v>219</v>
      </c>
      <c r="R8493" s="147"/>
      <c r="S8493" s="147" t="s">
        <v>4747</v>
      </c>
      <c r="T8493" s="147">
        <v>270</v>
      </c>
      <c r="U8493" s="147" t="s">
        <v>4748</v>
      </c>
      <c r="V8493" s="147" t="s">
        <v>4592</v>
      </c>
    </row>
    <row r="8494" spans="16:22" x14ac:dyDescent="0.25">
      <c r="P8494" s="147" t="s">
        <v>830</v>
      </c>
      <c r="Q8494" s="147">
        <v>219</v>
      </c>
      <c r="R8494" s="147"/>
      <c r="S8494" s="147" t="s">
        <v>4749</v>
      </c>
      <c r="T8494" s="147">
        <v>270</v>
      </c>
      <c r="U8494" s="147" t="s">
        <v>4750</v>
      </c>
      <c r="V8494" s="147" t="s">
        <v>4592</v>
      </c>
    </row>
    <row r="8495" spans="16:22" x14ac:dyDescent="0.25">
      <c r="P8495" s="147" t="s">
        <v>830</v>
      </c>
      <c r="Q8495" s="147">
        <v>219</v>
      </c>
      <c r="R8495" s="147"/>
      <c r="S8495" s="147" t="s">
        <v>3264</v>
      </c>
      <c r="T8495" s="147">
        <v>519</v>
      </c>
      <c r="U8495" s="147" t="s">
        <v>3265</v>
      </c>
      <c r="V8495" s="147" t="s">
        <v>4592</v>
      </c>
    </row>
    <row r="8496" spans="16:22" x14ac:dyDescent="0.25">
      <c r="P8496" s="147" t="s">
        <v>830</v>
      </c>
      <c r="Q8496" s="147">
        <v>219</v>
      </c>
      <c r="R8496" s="147"/>
      <c r="S8496" s="147" t="s">
        <v>1998</v>
      </c>
      <c r="T8496" s="147">
        <v>819</v>
      </c>
      <c r="U8496" s="147" t="s">
        <v>1999</v>
      </c>
      <c r="V8496" s="147" t="s">
        <v>4592</v>
      </c>
    </row>
    <row r="8497" spans="16:22" x14ac:dyDescent="0.25">
      <c r="P8497" s="147" t="s">
        <v>830</v>
      </c>
      <c r="Q8497" s="147">
        <v>219</v>
      </c>
      <c r="R8497" s="147"/>
      <c r="S8497" s="147" t="s">
        <v>2000</v>
      </c>
      <c r="T8497" s="147">
        <v>550</v>
      </c>
      <c r="U8497" s="147" t="s">
        <v>2001</v>
      </c>
      <c r="V8497" s="147" t="s">
        <v>4592</v>
      </c>
    </row>
    <row r="8498" spans="16:22" x14ac:dyDescent="0.25">
      <c r="P8498" s="147" t="s">
        <v>830</v>
      </c>
      <c r="Q8498" s="147">
        <v>219</v>
      </c>
      <c r="R8498" s="147"/>
      <c r="S8498" s="147" t="s">
        <v>2461</v>
      </c>
      <c r="T8498" s="147">
        <v>473</v>
      </c>
      <c r="U8498" s="147" t="s">
        <v>2462</v>
      </c>
      <c r="V8498" s="147" t="s">
        <v>4592</v>
      </c>
    </row>
    <row r="8499" spans="16:22" x14ac:dyDescent="0.25">
      <c r="P8499" s="147" t="s">
        <v>830</v>
      </c>
      <c r="Q8499" s="147">
        <v>219</v>
      </c>
      <c r="R8499" s="147"/>
      <c r="S8499" s="147" t="s">
        <v>2008</v>
      </c>
      <c r="T8499" s="147">
        <v>289</v>
      </c>
      <c r="U8499" s="147" t="s">
        <v>2009</v>
      </c>
      <c r="V8499" s="147" t="s">
        <v>4592</v>
      </c>
    </row>
    <row r="8500" spans="16:22" x14ac:dyDescent="0.25">
      <c r="P8500" s="147" t="s">
        <v>830</v>
      </c>
      <c r="Q8500" s="147">
        <v>219</v>
      </c>
      <c r="R8500" s="147"/>
      <c r="S8500" s="147" t="s">
        <v>2748</v>
      </c>
      <c r="T8500" s="147">
        <v>241</v>
      </c>
      <c r="U8500" s="147" t="s">
        <v>2749</v>
      </c>
      <c r="V8500" s="147" t="s">
        <v>4592</v>
      </c>
    </row>
    <row r="8501" spans="16:22" x14ac:dyDescent="0.25">
      <c r="P8501" s="147" t="s">
        <v>830</v>
      </c>
      <c r="Q8501" s="147">
        <v>219</v>
      </c>
      <c r="R8501" s="147"/>
      <c r="S8501" s="147" t="s">
        <v>2012</v>
      </c>
      <c r="T8501" s="147">
        <v>207</v>
      </c>
      <c r="U8501" s="147" t="s">
        <v>2013</v>
      </c>
      <c r="V8501" s="147" t="s">
        <v>4592</v>
      </c>
    </row>
    <row r="8502" spans="16:22" x14ac:dyDescent="0.25">
      <c r="P8502" s="147" t="s">
        <v>830</v>
      </c>
      <c r="Q8502" s="147">
        <v>219</v>
      </c>
      <c r="R8502" s="147"/>
      <c r="S8502" s="147" t="s">
        <v>4751</v>
      </c>
      <c r="T8502" s="147">
        <v>90</v>
      </c>
      <c r="U8502" s="147" t="s">
        <v>4752</v>
      </c>
      <c r="V8502" s="147" t="s">
        <v>4592</v>
      </c>
    </row>
    <row r="8503" spans="16:22" x14ac:dyDescent="0.25">
      <c r="P8503" s="147" t="s">
        <v>830</v>
      </c>
      <c r="Q8503" s="147">
        <v>219</v>
      </c>
      <c r="R8503" s="147"/>
      <c r="S8503" s="147" t="s">
        <v>2020</v>
      </c>
      <c r="T8503" s="147">
        <v>27</v>
      </c>
      <c r="U8503" s="147" t="s">
        <v>2021</v>
      </c>
      <c r="V8503" s="147" t="s">
        <v>4592</v>
      </c>
    </row>
    <row r="8504" spans="16:22" x14ac:dyDescent="0.25">
      <c r="P8504" s="147" t="s">
        <v>830</v>
      </c>
      <c r="Q8504" s="147">
        <v>219</v>
      </c>
      <c r="R8504" s="147"/>
      <c r="S8504" s="147" t="s">
        <v>3276</v>
      </c>
      <c r="T8504" s="147">
        <v>53</v>
      </c>
      <c r="U8504" s="147" t="s">
        <v>3277</v>
      </c>
      <c r="V8504" s="147" t="s">
        <v>4592</v>
      </c>
    </row>
    <row r="8505" spans="16:22" x14ac:dyDescent="0.25">
      <c r="P8505" s="147" t="s">
        <v>830</v>
      </c>
      <c r="Q8505" s="147">
        <v>219</v>
      </c>
      <c r="R8505" s="147"/>
      <c r="S8505" s="147" t="s">
        <v>4221</v>
      </c>
      <c r="T8505" s="147">
        <v>125</v>
      </c>
      <c r="U8505" s="147" t="s">
        <v>4222</v>
      </c>
      <c r="V8505" s="147" t="s">
        <v>4592</v>
      </c>
    </row>
    <row r="8506" spans="16:22" x14ac:dyDescent="0.25">
      <c r="P8506" s="147" t="s">
        <v>830</v>
      </c>
      <c r="Q8506" s="147">
        <v>219</v>
      </c>
      <c r="R8506" s="147"/>
      <c r="S8506" s="147" t="s">
        <v>2989</v>
      </c>
      <c r="T8506" s="147">
        <v>446</v>
      </c>
      <c r="U8506" s="147" t="s">
        <v>2990</v>
      </c>
      <c r="V8506" s="147" t="s">
        <v>4592</v>
      </c>
    </row>
    <row r="8507" spans="16:22" x14ac:dyDescent="0.25">
      <c r="P8507" s="147" t="s">
        <v>830</v>
      </c>
      <c r="Q8507" s="147">
        <v>219</v>
      </c>
      <c r="R8507" s="147"/>
      <c r="S8507" s="147" t="s">
        <v>2034</v>
      </c>
      <c r="T8507" s="147">
        <v>201</v>
      </c>
      <c r="U8507" s="147" t="s">
        <v>2035</v>
      </c>
      <c r="V8507" s="147" t="s">
        <v>4592</v>
      </c>
    </row>
    <row r="8508" spans="16:22" x14ac:dyDescent="0.25">
      <c r="P8508" s="147" t="s">
        <v>830</v>
      </c>
      <c r="Q8508" s="147">
        <v>219</v>
      </c>
      <c r="R8508" s="147"/>
      <c r="S8508" s="147" t="s">
        <v>2036</v>
      </c>
      <c r="T8508" s="147">
        <v>197</v>
      </c>
      <c r="U8508" s="147" t="s">
        <v>2037</v>
      </c>
      <c r="V8508" s="147" t="s">
        <v>4592</v>
      </c>
    </row>
    <row r="8509" spans="16:22" x14ac:dyDescent="0.25">
      <c r="P8509" s="147" t="s">
        <v>830</v>
      </c>
      <c r="Q8509" s="147">
        <v>219</v>
      </c>
      <c r="R8509" s="147"/>
      <c r="S8509" s="147" t="s">
        <v>2756</v>
      </c>
      <c r="T8509" s="147">
        <v>421</v>
      </c>
      <c r="U8509" s="147" t="s">
        <v>2757</v>
      </c>
      <c r="V8509" s="147" t="s">
        <v>4592</v>
      </c>
    </row>
    <row r="8510" spans="16:22" x14ac:dyDescent="0.25">
      <c r="P8510" s="147" t="s">
        <v>830</v>
      </c>
      <c r="Q8510" s="147">
        <v>219</v>
      </c>
      <c r="R8510" s="147"/>
      <c r="S8510" s="147" t="s">
        <v>2038</v>
      </c>
      <c r="T8510" s="147">
        <v>219</v>
      </c>
      <c r="U8510" s="147" t="s">
        <v>2039</v>
      </c>
      <c r="V8510" s="147" t="s">
        <v>4592</v>
      </c>
    </row>
    <row r="8511" spans="16:22" x14ac:dyDescent="0.25">
      <c r="P8511" s="147" t="s">
        <v>830</v>
      </c>
      <c r="Q8511" s="147">
        <v>219</v>
      </c>
      <c r="R8511" s="147"/>
      <c r="S8511" s="147" t="s">
        <v>2467</v>
      </c>
      <c r="T8511" s="147">
        <v>193</v>
      </c>
      <c r="U8511" s="147" t="s">
        <v>2468</v>
      </c>
      <c r="V8511" s="147" t="s">
        <v>4592</v>
      </c>
    </row>
    <row r="8512" spans="16:22" x14ac:dyDescent="0.25">
      <c r="P8512" s="147" t="s">
        <v>830</v>
      </c>
      <c r="Q8512" s="147">
        <v>219</v>
      </c>
      <c r="R8512" s="147"/>
      <c r="S8512" s="147" t="s">
        <v>4223</v>
      </c>
      <c r="T8512" s="147">
        <v>43</v>
      </c>
      <c r="U8512" s="147" t="s">
        <v>4224</v>
      </c>
      <c r="V8512" s="147" t="s">
        <v>4592</v>
      </c>
    </row>
    <row r="8513" spans="16:22" x14ac:dyDescent="0.25">
      <c r="P8513" s="147" t="s">
        <v>830</v>
      </c>
      <c r="Q8513" s="147">
        <v>219</v>
      </c>
      <c r="R8513" s="147"/>
      <c r="S8513" s="147" t="s">
        <v>4551</v>
      </c>
      <c r="T8513" s="147">
        <v>115</v>
      </c>
      <c r="U8513" s="147" t="s">
        <v>4552</v>
      </c>
      <c r="V8513" s="147" t="s">
        <v>4592</v>
      </c>
    </row>
    <row r="8514" spans="16:22" x14ac:dyDescent="0.25">
      <c r="P8514" s="147" t="s">
        <v>830</v>
      </c>
      <c r="Q8514" s="147">
        <v>219</v>
      </c>
      <c r="R8514" s="147"/>
      <c r="S8514" s="147" t="s">
        <v>2046</v>
      </c>
      <c r="T8514" s="147">
        <v>2613</v>
      </c>
      <c r="U8514" s="147" t="s">
        <v>2047</v>
      </c>
      <c r="V8514" s="147" t="s">
        <v>4592</v>
      </c>
    </row>
    <row r="8515" spans="16:22" x14ac:dyDescent="0.25">
      <c r="P8515" s="147" t="s">
        <v>830</v>
      </c>
      <c r="Q8515" s="147">
        <v>219</v>
      </c>
      <c r="R8515" s="147"/>
      <c r="S8515" s="147" t="s">
        <v>2758</v>
      </c>
      <c r="T8515" s="147">
        <v>342</v>
      </c>
      <c r="U8515" s="147" t="s">
        <v>2759</v>
      </c>
      <c r="V8515" s="147" t="s">
        <v>4592</v>
      </c>
    </row>
    <row r="8516" spans="16:22" x14ac:dyDescent="0.25">
      <c r="P8516" s="147" t="s">
        <v>830</v>
      </c>
      <c r="Q8516" s="147">
        <v>219</v>
      </c>
      <c r="R8516" s="147"/>
      <c r="S8516" s="147" t="s">
        <v>3602</v>
      </c>
      <c r="T8516" s="147">
        <v>81</v>
      </c>
      <c r="U8516" s="147" t="s">
        <v>3603</v>
      </c>
      <c r="V8516" s="147" t="s">
        <v>4592</v>
      </c>
    </row>
    <row r="8517" spans="16:22" x14ac:dyDescent="0.25">
      <c r="P8517" s="147" t="s">
        <v>830</v>
      </c>
      <c r="Q8517" s="147">
        <v>219</v>
      </c>
      <c r="R8517" s="147"/>
      <c r="S8517" s="147" t="s">
        <v>4227</v>
      </c>
      <c r="T8517" s="147">
        <v>150</v>
      </c>
      <c r="U8517" s="147" t="s">
        <v>4228</v>
      </c>
      <c r="V8517" s="147" t="s">
        <v>4592</v>
      </c>
    </row>
    <row r="8518" spans="16:22" x14ac:dyDescent="0.25">
      <c r="P8518" s="147" t="s">
        <v>830</v>
      </c>
      <c r="Q8518" s="147">
        <v>219</v>
      </c>
      <c r="R8518" s="147"/>
      <c r="S8518" s="147" t="s">
        <v>4229</v>
      </c>
      <c r="T8518" s="147">
        <v>153</v>
      </c>
      <c r="U8518" s="147" t="s">
        <v>4230</v>
      </c>
      <c r="V8518" s="147" t="s">
        <v>4592</v>
      </c>
    </row>
    <row r="8519" spans="16:22" x14ac:dyDescent="0.25">
      <c r="P8519" s="147" t="s">
        <v>830</v>
      </c>
      <c r="Q8519" s="147">
        <v>219</v>
      </c>
      <c r="R8519" s="147"/>
      <c r="S8519" s="147" t="s">
        <v>4231</v>
      </c>
      <c r="T8519" s="147">
        <v>151</v>
      </c>
      <c r="U8519" s="147" t="s">
        <v>4232</v>
      </c>
      <c r="V8519" s="147" t="s">
        <v>4592</v>
      </c>
    </row>
    <row r="8520" spans="16:22" x14ac:dyDescent="0.25">
      <c r="P8520" s="147" t="s">
        <v>830</v>
      </c>
      <c r="Q8520" s="147">
        <v>219</v>
      </c>
      <c r="R8520" s="147"/>
      <c r="S8520" s="147" t="s">
        <v>3827</v>
      </c>
      <c r="T8520" s="147">
        <v>830</v>
      </c>
      <c r="U8520" s="147" t="s">
        <v>3828</v>
      </c>
      <c r="V8520" s="147" t="s">
        <v>4592</v>
      </c>
    </row>
    <row r="8521" spans="16:22" x14ac:dyDescent="0.25">
      <c r="P8521" s="147" t="s">
        <v>830</v>
      </c>
      <c r="Q8521" s="147">
        <v>219</v>
      </c>
      <c r="R8521" s="147"/>
      <c r="S8521" s="147" t="s">
        <v>2074</v>
      </c>
      <c r="T8521" s="147">
        <v>233</v>
      </c>
      <c r="U8521" s="147" t="s">
        <v>2075</v>
      </c>
      <c r="V8521" s="147" t="s">
        <v>4592</v>
      </c>
    </row>
    <row r="8522" spans="16:22" x14ac:dyDescent="0.25">
      <c r="P8522" s="147" t="s">
        <v>830</v>
      </c>
      <c r="Q8522" s="147">
        <v>219</v>
      </c>
      <c r="R8522" s="147"/>
      <c r="S8522" s="147" t="s">
        <v>2076</v>
      </c>
      <c r="T8522" s="147">
        <v>237</v>
      </c>
      <c r="U8522" s="147" t="s">
        <v>2077</v>
      </c>
      <c r="V8522" s="147" t="s">
        <v>4592</v>
      </c>
    </row>
    <row r="8523" spans="16:22" x14ac:dyDescent="0.25">
      <c r="P8523" s="147" t="s">
        <v>830</v>
      </c>
      <c r="Q8523" s="147">
        <v>219</v>
      </c>
      <c r="R8523" s="147"/>
      <c r="S8523" s="147" t="s">
        <v>2080</v>
      </c>
      <c r="T8523" s="147">
        <v>589</v>
      </c>
      <c r="U8523" s="147" t="s">
        <v>2081</v>
      </c>
      <c r="V8523" s="147" t="s">
        <v>4592</v>
      </c>
    </row>
    <row r="8524" spans="16:22" x14ac:dyDescent="0.25">
      <c r="P8524" s="147" t="s">
        <v>830</v>
      </c>
      <c r="Q8524" s="147">
        <v>219</v>
      </c>
      <c r="R8524" s="147"/>
      <c r="S8524" s="147" t="s">
        <v>3005</v>
      </c>
      <c r="T8524" s="147">
        <v>1788</v>
      </c>
      <c r="U8524" s="147" t="s">
        <v>3006</v>
      </c>
      <c r="V8524" s="147" t="s">
        <v>4592</v>
      </c>
    </row>
    <row r="8525" spans="16:22" x14ac:dyDescent="0.25">
      <c r="P8525" s="147" t="s">
        <v>830</v>
      </c>
      <c r="Q8525" s="147">
        <v>219</v>
      </c>
      <c r="R8525" s="147"/>
      <c r="S8525" s="147" t="s">
        <v>4233</v>
      </c>
      <c r="T8525" s="147">
        <v>300</v>
      </c>
      <c r="U8525" s="147" t="s">
        <v>4234</v>
      </c>
      <c r="V8525" s="147" t="s">
        <v>4592</v>
      </c>
    </row>
    <row r="8526" spans="16:22" x14ac:dyDescent="0.25">
      <c r="P8526" s="147" t="s">
        <v>830</v>
      </c>
      <c r="Q8526" s="147">
        <v>219</v>
      </c>
      <c r="R8526" s="147"/>
      <c r="S8526" s="147" t="s">
        <v>4553</v>
      </c>
      <c r="T8526" s="147">
        <v>250</v>
      </c>
      <c r="U8526" s="147" t="s">
        <v>4554</v>
      </c>
      <c r="V8526" s="147" t="s">
        <v>4592</v>
      </c>
    </row>
    <row r="8527" spans="16:22" x14ac:dyDescent="0.25">
      <c r="P8527" s="147" t="s">
        <v>830</v>
      </c>
      <c r="Q8527" s="147">
        <v>219</v>
      </c>
      <c r="R8527" s="147"/>
      <c r="S8527" s="147" t="s">
        <v>4753</v>
      </c>
      <c r="T8527" s="147">
        <v>360</v>
      </c>
      <c r="U8527" s="147" t="s">
        <v>4754</v>
      </c>
      <c r="V8527" s="147" t="s">
        <v>4592</v>
      </c>
    </row>
    <row r="8528" spans="16:22" x14ac:dyDescent="0.25">
      <c r="P8528" s="147" t="s">
        <v>830</v>
      </c>
      <c r="Q8528" s="147">
        <v>219</v>
      </c>
      <c r="R8528" s="147"/>
      <c r="S8528" s="147" t="s">
        <v>2096</v>
      </c>
      <c r="T8528" s="147">
        <v>611</v>
      </c>
      <c r="U8528" s="147" t="s">
        <v>2097</v>
      </c>
      <c r="V8528" s="147" t="s">
        <v>4592</v>
      </c>
    </row>
    <row r="8529" spans="16:22" x14ac:dyDescent="0.25">
      <c r="P8529" s="147" t="s">
        <v>830</v>
      </c>
      <c r="Q8529" s="147">
        <v>219</v>
      </c>
      <c r="R8529" s="147"/>
      <c r="S8529" s="147" t="s">
        <v>2098</v>
      </c>
      <c r="T8529" s="147">
        <v>1028</v>
      </c>
      <c r="U8529" s="147" t="s">
        <v>2099</v>
      </c>
      <c r="V8529" s="147" t="s">
        <v>4592</v>
      </c>
    </row>
    <row r="8530" spans="16:22" x14ac:dyDescent="0.25">
      <c r="P8530" s="147" t="s">
        <v>830</v>
      </c>
      <c r="Q8530" s="147">
        <v>219</v>
      </c>
      <c r="R8530" s="147"/>
      <c r="S8530" s="147" t="s">
        <v>2501</v>
      </c>
      <c r="T8530" s="147">
        <v>724</v>
      </c>
      <c r="U8530" s="147" t="s">
        <v>2502</v>
      </c>
      <c r="V8530" s="147" t="s">
        <v>4592</v>
      </c>
    </row>
    <row r="8531" spans="16:22" x14ac:dyDescent="0.25">
      <c r="P8531" s="147" t="s">
        <v>830</v>
      </c>
      <c r="Q8531" s="147">
        <v>219</v>
      </c>
      <c r="R8531" s="147"/>
      <c r="S8531" s="147" t="s">
        <v>3015</v>
      </c>
      <c r="T8531" s="147">
        <v>2369</v>
      </c>
      <c r="U8531" s="147" t="s">
        <v>3016</v>
      </c>
      <c r="V8531" s="147" t="s">
        <v>4592</v>
      </c>
    </row>
    <row r="8532" spans="16:22" x14ac:dyDescent="0.25">
      <c r="P8532" s="147" t="s">
        <v>830</v>
      </c>
      <c r="Q8532" s="147">
        <v>219</v>
      </c>
      <c r="R8532" s="147"/>
      <c r="S8532" s="147" t="s">
        <v>2780</v>
      </c>
      <c r="T8532" s="147">
        <v>1244</v>
      </c>
      <c r="U8532" s="147" t="s">
        <v>2781</v>
      </c>
      <c r="V8532" s="147" t="s">
        <v>4592</v>
      </c>
    </row>
    <row r="8533" spans="16:22" x14ac:dyDescent="0.25">
      <c r="P8533" s="147" t="s">
        <v>830</v>
      </c>
      <c r="Q8533" s="147">
        <v>219</v>
      </c>
      <c r="R8533" s="147"/>
      <c r="S8533" s="147" t="s">
        <v>2118</v>
      </c>
      <c r="T8533" s="147">
        <v>358</v>
      </c>
      <c r="U8533" s="147" t="s">
        <v>2119</v>
      </c>
      <c r="V8533" s="147" t="s">
        <v>4592</v>
      </c>
    </row>
    <row r="8534" spans="16:22" x14ac:dyDescent="0.25">
      <c r="P8534" s="147" t="s">
        <v>830</v>
      </c>
      <c r="Q8534" s="147">
        <v>219</v>
      </c>
      <c r="R8534" s="147"/>
      <c r="S8534" s="147" t="s">
        <v>3021</v>
      </c>
      <c r="T8534" s="147">
        <v>111</v>
      </c>
      <c r="U8534" s="147" t="s">
        <v>3022</v>
      </c>
      <c r="V8534" s="147" t="s">
        <v>4592</v>
      </c>
    </row>
    <row r="8535" spans="16:22" x14ac:dyDescent="0.25">
      <c r="P8535" s="147" t="s">
        <v>830</v>
      </c>
      <c r="Q8535" s="147">
        <v>219</v>
      </c>
      <c r="R8535" s="147"/>
      <c r="S8535" s="147" t="s">
        <v>3608</v>
      </c>
      <c r="T8535" s="147">
        <v>177</v>
      </c>
      <c r="U8535" s="147" t="s">
        <v>3609</v>
      </c>
      <c r="V8535" s="147" t="s">
        <v>4592</v>
      </c>
    </row>
    <row r="8536" spans="16:22" x14ac:dyDescent="0.25">
      <c r="P8536" s="147" t="s">
        <v>830</v>
      </c>
      <c r="Q8536" s="147">
        <v>219</v>
      </c>
      <c r="R8536" s="147"/>
      <c r="S8536" s="147" t="s">
        <v>2122</v>
      </c>
      <c r="T8536" s="147">
        <v>159</v>
      </c>
      <c r="U8536" s="147" t="s">
        <v>2123</v>
      </c>
      <c r="V8536" s="147" t="s">
        <v>4592</v>
      </c>
    </row>
    <row r="8537" spans="16:22" x14ac:dyDescent="0.25">
      <c r="P8537" s="147" t="s">
        <v>830</v>
      </c>
      <c r="Q8537" s="147">
        <v>219</v>
      </c>
      <c r="R8537" s="147"/>
      <c r="S8537" s="147" t="s">
        <v>2507</v>
      </c>
      <c r="T8537" s="147">
        <v>1726</v>
      </c>
      <c r="U8537" s="147" t="s">
        <v>2508</v>
      </c>
      <c r="V8537" s="147" t="s">
        <v>4592</v>
      </c>
    </row>
    <row r="8538" spans="16:22" x14ac:dyDescent="0.25">
      <c r="P8538" s="147" t="s">
        <v>830</v>
      </c>
      <c r="Q8538" s="147">
        <v>219</v>
      </c>
      <c r="R8538" s="147"/>
      <c r="S8538" s="147" t="s">
        <v>3610</v>
      </c>
      <c r="T8538" s="147">
        <v>38</v>
      </c>
      <c r="U8538" s="147" t="s">
        <v>3611</v>
      </c>
      <c r="V8538" s="147" t="s">
        <v>4592</v>
      </c>
    </row>
    <row r="8539" spans="16:22" x14ac:dyDescent="0.25">
      <c r="P8539" s="147" t="s">
        <v>830</v>
      </c>
      <c r="Q8539" s="147">
        <v>219</v>
      </c>
      <c r="R8539" s="147"/>
      <c r="S8539" s="147" t="s">
        <v>4235</v>
      </c>
      <c r="T8539" s="147">
        <v>20</v>
      </c>
      <c r="U8539" s="147" t="s">
        <v>4236</v>
      </c>
      <c r="V8539" s="147" t="s">
        <v>4592</v>
      </c>
    </row>
    <row r="8540" spans="16:22" x14ac:dyDescent="0.25">
      <c r="P8540" s="147" t="s">
        <v>830</v>
      </c>
      <c r="Q8540" s="147">
        <v>219</v>
      </c>
      <c r="R8540" s="147"/>
      <c r="S8540" s="147" t="s">
        <v>2128</v>
      </c>
      <c r="T8540" s="147">
        <v>113</v>
      </c>
      <c r="U8540" s="147" t="s">
        <v>2129</v>
      </c>
      <c r="V8540" s="147" t="s">
        <v>4592</v>
      </c>
    </row>
    <row r="8541" spans="16:22" x14ac:dyDescent="0.25">
      <c r="P8541" s="147" t="s">
        <v>830</v>
      </c>
      <c r="Q8541" s="147">
        <v>219</v>
      </c>
      <c r="R8541" s="147"/>
      <c r="S8541" s="147" t="s">
        <v>2509</v>
      </c>
      <c r="T8541" s="147">
        <v>5</v>
      </c>
      <c r="U8541" s="147" t="s">
        <v>2510</v>
      </c>
      <c r="V8541" s="147" t="s">
        <v>4592</v>
      </c>
    </row>
    <row r="8542" spans="16:22" x14ac:dyDescent="0.25">
      <c r="P8542" s="147" t="s">
        <v>830</v>
      </c>
      <c r="Q8542" s="147">
        <v>219</v>
      </c>
      <c r="R8542" s="147"/>
      <c r="S8542" s="147" t="s">
        <v>2134</v>
      </c>
      <c r="T8542" s="147">
        <v>239</v>
      </c>
      <c r="U8542" s="147" t="s">
        <v>2135</v>
      </c>
      <c r="V8542" s="147" t="s">
        <v>4592</v>
      </c>
    </row>
    <row r="8543" spans="16:22" x14ac:dyDescent="0.25">
      <c r="P8543" s="147" t="s">
        <v>830</v>
      </c>
      <c r="Q8543" s="147">
        <v>219</v>
      </c>
      <c r="R8543" s="147"/>
      <c r="S8543" s="147" t="s">
        <v>2136</v>
      </c>
      <c r="T8543" s="147">
        <v>22</v>
      </c>
      <c r="U8543" s="147" t="s">
        <v>2137</v>
      </c>
      <c r="V8543" s="147" t="s">
        <v>4592</v>
      </c>
    </row>
    <row r="8544" spans="16:22" x14ac:dyDescent="0.25">
      <c r="P8544" s="147" t="s">
        <v>830</v>
      </c>
      <c r="Q8544" s="147">
        <v>219</v>
      </c>
      <c r="R8544" s="147"/>
      <c r="S8544" s="147" t="s">
        <v>3839</v>
      </c>
      <c r="T8544" s="147">
        <v>19</v>
      </c>
      <c r="U8544" s="147" t="s">
        <v>3840</v>
      </c>
      <c r="V8544" s="147" t="s">
        <v>4592</v>
      </c>
    </row>
    <row r="8545" spans="16:22" x14ac:dyDescent="0.25">
      <c r="P8545" s="147" t="s">
        <v>830</v>
      </c>
      <c r="Q8545" s="147">
        <v>219</v>
      </c>
      <c r="R8545" s="147"/>
      <c r="S8545" s="147" t="s">
        <v>2786</v>
      </c>
      <c r="T8545" s="147">
        <v>174</v>
      </c>
      <c r="U8545" s="147" t="s">
        <v>2787</v>
      </c>
      <c r="V8545" s="147" t="s">
        <v>4592</v>
      </c>
    </row>
    <row r="8546" spans="16:22" x14ac:dyDescent="0.25">
      <c r="P8546" s="147" t="s">
        <v>830</v>
      </c>
      <c r="Q8546" s="147">
        <v>219</v>
      </c>
      <c r="R8546" s="147"/>
      <c r="S8546" s="147" t="s">
        <v>4237</v>
      </c>
      <c r="T8546" s="147">
        <v>250</v>
      </c>
      <c r="U8546" s="147" t="s">
        <v>4238</v>
      </c>
      <c r="V8546" s="147" t="s">
        <v>4592</v>
      </c>
    </row>
    <row r="8547" spans="16:22" x14ac:dyDescent="0.25">
      <c r="P8547" s="147" t="s">
        <v>830</v>
      </c>
      <c r="Q8547" s="147">
        <v>219</v>
      </c>
      <c r="R8547" s="147"/>
      <c r="S8547" s="147" t="s">
        <v>4755</v>
      </c>
      <c r="T8547" s="147">
        <v>150</v>
      </c>
      <c r="U8547" s="147" t="s">
        <v>4756</v>
      </c>
      <c r="V8547" s="147" t="s">
        <v>4592</v>
      </c>
    </row>
    <row r="8548" spans="16:22" x14ac:dyDescent="0.25">
      <c r="P8548" s="147" t="s">
        <v>830</v>
      </c>
      <c r="Q8548" s="147">
        <v>219</v>
      </c>
      <c r="R8548" s="147"/>
      <c r="S8548" s="147" t="s">
        <v>2144</v>
      </c>
      <c r="T8548" s="147">
        <v>20</v>
      </c>
      <c r="U8548" s="147" t="s">
        <v>2145</v>
      </c>
      <c r="V8548" s="147" t="s">
        <v>4592</v>
      </c>
    </row>
    <row r="8549" spans="16:22" x14ac:dyDescent="0.25">
      <c r="P8549" s="147" t="s">
        <v>830</v>
      </c>
      <c r="Q8549" s="147">
        <v>219</v>
      </c>
      <c r="R8549" s="147"/>
      <c r="S8549" s="147" t="s">
        <v>2146</v>
      </c>
      <c r="T8549" s="147">
        <v>30</v>
      </c>
      <c r="U8549" s="147" t="s">
        <v>2147</v>
      </c>
      <c r="V8549" s="147" t="s">
        <v>4592</v>
      </c>
    </row>
    <row r="8550" spans="16:22" x14ac:dyDescent="0.25">
      <c r="P8550" s="147" t="s">
        <v>830</v>
      </c>
      <c r="Q8550" s="147">
        <v>219</v>
      </c>
      <c r="R8550" s="147"/>
      <c r="S8550" s="147" t="s">
        <v>2513</v>
      </c>
      <c r="T8550" s="147">
        <v>3469</v>
      </c>
      <c r="U8550" s="147" t="s">
        <v>2514</v>
      </c>
      <c r="V8550" s="147" t="s">
        <v>4592</v>
      </c>
    </row>
    <row r="8551" spans="16:22" x14ac:dyDescent="0.25">
      <c r="P8551" s="147" t="s">
        <v>830</v>
      </c>
      <c r="Q8551" s="147">
        <v>219</v>
      </c>
      <c r="R8551" s="147"/>
      <c r="S8551" s="147" t="s">
        <v>2515</v>
      </c>
      <c r="T8551" s="147">
        <v>386</v>
      </c>
      <c r="U8551" s="147" t="s">
        <v>2516</v>
      </c>
      <c r="V8551" s="147" t="s">
        <v>4592</v>
      </c>
    </row>
    <row r="8552" spans="16:22" x14ac:dyDescent="0.25">
      <c r="P8552" s="147" t="s">
        <v>830</v>
      </c>
      <c r="Q8552" s="147">
        <v>219</v>
      </c>
      <c r="R8552" s="147"/>
      <c r="S8552" s="147" t="s">
        <v>2790</v>
      </c>
      <c r="T8552" s="147">
        <v>229</v>
      </c>
      <c r="U8552" s="147" t="s">
        <v>2791</v>
      </c>
      <c r="V8552" s="147" t="s">
        <v>4592</v>
      </c>
    </row>
    <row r="8553" spans="16:22" x14ac:dyDescent="0.25">
      <c r="P8553" s="147" t="s">
        <v>830</v>
      </c>
      <c r="Q8553" s="147">
        <v>219</v>
      </c>
      <c r="R8553" s="147"/>
      <c r="S8553" s="147" t="s">
        <v>2160</v>
      </c>
      <c r="T8553" s="147">
        <v>702</v>
      </c>
      <c r="U8553" s="147" t="s">
        <v>2161</v>
      </c>
      <c r="V8553" s="147" t="s">
        <v>4592</v>
      </c>
    </row>
    <row r="8554" spans="16:22" x14ac:dyDescent="0.25">
      <c r="P8554" s="147" t="s">
        <v>830</v>
      </c>
      <c r="Q8554" s="147">
        <v>219</v>
      </c>
      <c r="R8554" s="147"/>
      <c r="S8554" s="147" t="s">
        <v>3296</v>
      </c>
      <c r="T8554" s="147">
        <v>1066</v>
      </c>
      <c r="U8554" s="147" t="s">
        <v>3297</v>
      </c>
      <c r="V8554" s="147" t="s">
        <v>4592</v>
      </c>
    </row>
    <row r="8555" spans="16:22" x14ac:dyDescent="0.25">
      <c r="P8555" s="147" t="s">
        <v>830</v>
      </c>
      <c r="Q8555" s="147">
        <v>219</v>
      </c>
      <c r="R8555" s="147"/>
      <c r="S8555" s="147" t="s">
        <v>2517</v>
      </c>
      <c r="T8555" s="147">
        <v>1494</v>
      </c>
      <c r="U8555" s="147" t="s">
        <v>2518</v>
      </c>
      <c r="V8555" s="147" t="s">
        <v>4592</v>
      </c>
    </row>
    <row r="8556" spans="16:22" x14ac:dyDescent="0.25">
      <c r="P8556" s="147" t="s">
        <v>830</v>
      </c>
      <c r="Q8556" s="147">
        <v>219</v>
      </c>
      <c r="R8556" s="147"/>
      <c r="S8556" s="147" t="s">
        <v>3029</v>
      </c>
      <c r="T8556" s="147">
        <v>309</v>
      </c>
      <c r="U8556" s="147" t="s">
        <v>3030</v>
      </c>
      <c r="V8556" s="147" t="s">
        <v>4592</v>
      </c>
    </row>
    <row r="8557" spans="16:22" x14ac:dyDescent="0.25">
      <c r="P8557" s="147" t="s">
        <v>830</v>
      </c>
      <c r="Q8557" s="147">
        <v>219</v>
      </c>
      <c r="R8557" s="147"/>
      <c r="S8557" s="147" t="s">
        <v>4757</v>
      </c>
      <c r="T8557" s="147">
        <v>270</v>
      </c>
      <c r="U8557" s="147" t="s">
        <v>4758</v>
      </c>
      <c r="V8557" s="147" t="s">
        <v>4592</v>
      </c>
    </row>
    <row r="8558" spans="16:22" x14ac:dyDescent="0.25">
      <c r="P8558" s="147" t="s">
        <v>830</v>
      </c>
      <c r="Q8558" s="147">
        <v>219</v>
      </c>
      <c r="R8558" s="147"/>
      <c r="S8558" s="147" t="s">
        <v>4239</v>
      </c>
      <c r="T8558" s="147">
        <v>1170</v>
      </c>
      <c r="U8558" s="147" t="s">
        <v>4240</v>
      </c>
      <c r="V8558" s="147" t="s">
        <v>4592</v>
      </c>
    </row>
    <row r="8559" spans="16:22" x14ac:dyDescent="0.25">
      <c r="P8559" s="147" t="s">
        <v>830</v>
      </c>
      <c r="Q8559" s="147">
        <v>219</v>
      </c>
      <c r="R8559" s="147"/>
      <c r="S8559" s="147" t="s">
        <v>3851</v>
      </c>
      <c r="T8559" s="147">
        <v>1160</v>
      </c>
      <c r="U8559" s="147" t="s">
        <v>3852</v>
      </c>
      <c r="V8559" s="147" t="s">
        <v>4592</v>
      </c>
    </row>
    <row r="8560" spans="16:22" x14ac:dyDescent="0.25">
      <c r="P8560" s="147" t="s">
        <v>830</v>
      </c>
      <c r="Q8560" s="147">
        <v>219</v>
      </c>
      <c r="R8560" s="147"/>
      <c r="S8560" s="147" t="s">
        <v>2176</v>
      </c>
      <c r="T8560" s="147">
        <v>500</v>
      </c>
      <c r="U8560" s="147" t="s">
        <v>2177</v>
      </c>
      <c r="V8560" s="147" t="s">
        <v>4592</v>
      </c>
    </row>
    <row r="8561" spans="16:22" x14ac:dyDescent="0.25">
      <c r="P8561" s="147" t="s">
        <v>830</v>
      </c>
      <c r="Q8561" s="147">
        <v>219</v>
      </c>
      <c r="R8561" s="147"/>
      <c r="S8561" s="147" t="s">
        <v>2178</v>
      </c>
      <c r="T8561" s="147">
        <v>998</v>
      </c>
      <c r="U8561" s="147" t="s">
        <v>2179</v>
      </c>
      <c r="V8561" s="147" t="s">
        <v>4592</v>
      </c>
    </row>
    <row r="8562" spans="16:22" x14ac:dyDescent="0.25">
      <c r="P8562" s="147" t="s">
        <v>830</v>
      </c>
      <c r="Q8562" s="147">
        <v>219</v>
      </c>
      <c r="R8562" s="147"/>
      <c r="S8562" s="147" t="s">
        <v>2180</v>
      </c>
      <c r="T8562" s="147">
        <v>2725</v>
      </c>
      <c r="U8562" s="147" t="s">
        <v>2181</v>
      </c>
      <c r="V8562" s="147" t="s">
        <v>4592</v>
      </c>
    </row>
    <row r="8563" spans="16:22" x14ac:dyDescent="0.25">
      <c r="P8563" s="147" t="s">
        <v>830</v>
      </c>
      <c r="Q8563" s="147">
        <v>219</v>
      </c>
      <c r="R8563" s="147"/>
      <c r="S8563" s="147" t="s">
        <v>4555</v>
      </c>
      <c r="T8563" s="147">
        <v>1270</v>
      </c>
      <c r="U8563" s="147" t="s">
        <v>4556</v>
      </c>
      <c r="V8563" s="147" t="s">
        <v>4592</v>
      </c>
    </row>
    <row r="8564" spans="16:22" x14ac:dyDescent="0.25">
      <c r="P8564" s="147" t="s">
        <v>830</v>
      </c>
      <c r="Q8564" s="147">
        <v>219</v>
      </c>
      <c r="R8564" s="147"/>
      <c r="S8564" s="147" t="s">
        <v>2182</v>
      </c>
      <c r="T8564" s="147">
        <v>2115</v>
      </c>
      <c r="U8564" s="147" t="s">
        <v>2183</v>
      </c>
      <c r="V8564" s="147" t="s">
        <v>4592</v>
      </c>
    </row>
    <row r="8565" spans="16:22" x14ac:dyDescent="0.25">
      <c r="P8565" s="147" t="s">
        <v>830</v>
      </c>
      <c r="Q8565" s="147">
        <v>219</v>
      </c>
      <c r="R8565" s="147"/>
      <c r="S8565" s="147" t="s">
        <v>2184</v>
      </c>
      <c r="T8565" s="147">
        <v>1135</v>
      </c>
      <c r="U8565" s="147" t="s">
        <v>2185</v>
      </c>
      <c r="V8565" s="147" t="s">
        <v>4592</v>
      </c>
    </row>
    <row r="8566" spans="16:22" x14ac:dyDescent="0.25">
      <c r="P8566" s="147" t="s">
        <v>830</v>
      </c>
      <c r="Q8566" s="147">
        <v>219</v>
      </c>
      <c r="R8566" s="147"/>
      <c r="S8566" s="147" t="s">
        <v>2192</v>
      </c>
      <c r="T8566" s="147">
        <v>907</v>
      </c>
      <c r="U8566" s="147" t="s">
        <v>2193</v>
      </c>
      <c r="V8566" s="147" t="s">
        <v>4592</v>
      </c>
    </row>
    <row r="8567" spans="16:22" x14ac:dyDescent="0.25">
      <c r="P8567" s="147" t="s">
        <v>830</v>
      </c>
      <c r="Q8567" s="147">
        <v>219</v>
      </c>
      <c r="R8567" s="147"/>
      <c r="S8567" s="147" t="s">
        <v>2194</v>
      </c>
      <c r="T8567" s="147">
        <v>551</v>
      </c>
      <c r="U8567" s="147" t="s">
        <v>2195</v>
      </c>
      <c r="V8567" s="147" t="s">
        <v>4592</v>
      </c>
    </row>
    <row r="8568" spans="16:22" x14ac:dyDescent="0.25">
      <c r="P8568" s="147" t="s">
        <v>830</v>
      </c>
      <c r="Q8568" s="147">
        <v>219</v>
      </c>
      <c r="R8568" s="147"/>
      <c r="S8568" s="147" t="s">
        <v>2527</v>
      </c>
      <c r="T8568" s="147">
        <v>22</v>
      </c>
      <c r="U8568" s="147" t="s">
        <v>2528</v>
      </c>
      <c r="V8568" s="147" t="s">
        <v>4592</v>
      </c>
    </row>
    <row r="8569" spans="16:22" x14ac:dyDescent="0.25">
      <c r="P8569" s="147" t="s">
        <v>830</v>
      </c>
      <c r="Q8569" s="147">
        <v>219</v>
      </c>
      <c r="R8569" s="147"/>
      <c r="S8569" s="147" t="s">
        <v>2200</v>
      </c>
      <c r="T8569" s="147">
        <v>112</v>
      </c>
      <c r="U8569" s="147" t="s">
        <v>2201</v>
      </c>
      <c r="V8569" s="147" t="s">
        <v>4592</v>
      </c>
    </row>
    <row r="8570" spans="16:22" x14ac:dyDescent="0.25">
      <c r="P8570" s="147" t="s">
        <v>830</v>
      </c>
      <c r="Q8570" s="147">
        <v>219</v>
      </c>
      <c r="R8570" s="147"/>
      <c r="S8570" s="147" t="s">
        <v>2204</v>
      </c>
      <c r="T8570" s="147">
        <v>1408</v>
      </c>
      <c r="U8570" s="147" t="s">
        <v>2205</v>
      </c>
      <c r="V8570" s="147" t="s">
        <v>4592</v>
      </c>
    </row>
    <row r="8571" spans="16:22" x14ac:dyDescent="0.25">
      <c r="P8571" s="147" t="s">
        <v>830</v>
      </c>
      <c r="Q8571" s="147">
        <v>219</v>
      </c>
      <c r="R8571" s="147"/>
      <c r="S8571" s="147" t="s">
        <v>2206</v>
      </c>
      <c r="T8571" s="147">
        <v>440</v>
      </c>
      <c r="U8571" s="147" t="s">
        <v>2207</v>
      </c>
      <c r="V8571" s="147" t="s">
        <v>4592</v>
      </c>
    </row>
    <row r="8572" spans="16:22" x14ac:dyDescent="0.25">
      <c r="P8572" s="147" t="s">
        <v>830</v>
      </c>
      <c r="Q8572" s="147">
        <v>219</v>
      </c>
      <c r="R8572" s="147"/>
      <c r="S8572" s="147" t="s">
        <v>2798</v>
      </c>
      <c r="T8572" s="147">
        <v>122</v>
      </c>
      <c r="U8572" s="147" t="s">
        <v>2799</v>
      </c>
      <c r="V8572" s="147" t="s">
        <v>4592</v>
      </c>
    </row>
    <row r="8573" spans="16:22" x14ac:dyDescent="0.25">
      <c r="P8573" s="147" t="s">
        <v>830</v>
      </c>
      <c r="Q8573" s="147">
        <v>219</v>
      </c>
      <c r="R8573" s="147"/>
      <c r="S8573" s="147" t="s">
        <v>3853</v>
      </c>
      <c r="T8573" s="147">
        <v>552</v>
      </c>
      <c r="U8573" s="147" t="s">
        <v>3854</v>
      </c>
      <c r="V8573" s="147" t="s">
        <v>4592</v>
      </c>
    </row>
    <row r="8574" spans="16:22" x14ac:dyDescent="0.25">
      <c r="P8574" s="147" t="s">
        <v>830</v>
      </c>
      <c r="Q8574" s="147">
        <v>219</v>
      </c>
      <c r="R8574" s="147"/>
      <c r="S8574" s="147" t="s">
        <v>3855</v>
      </c>
      <c r="T8574" s="147">
        <v>80</v>
      </c>
      <c r="U8574" s="147" t="s">
        <v>3856</v>
      </c>
      <c r="V8574" s="147" t="s">
        <v>4592</v>
      </c>
    </row>
    <row r="8575" spans="16:22" x14ac:dyDescent="0.25">
      <c r="P8575" s="147" t="s">
        <v>830</v>
      </c>
      <c r="Q8575" s="147">
        <v>219</v>
      </c>
      <c r="R8575" s="147"/>
      <c r="S8575" s="147" t="s">
        <v>3304</v>
      </c>
      <c r="T8575" s="147">
        <v>100</v>
      </c>
      <c r="U8575" s="147" t="s">
        <v>3305</v>
      </c>
      <c r="V8575" s="147" t="s">
        <v>4592</v>
      </c>
    </row>
    <row r="8576" spans="16:22" x14ac:dyDescent="0.25">
      <c r="P8576" s="147" t="s">
        <v>830</v>
      </c>
      <c r="Q8576" s="147">
        <v>219</v>
      </c>
      <c r="R8576" s="147"/>
      <c r="S8576" s="147" t="s">
        <v>2210</v>
      </c>
      <c r="T8576" s="147">
        <v>100</v>
      </c>
      <c r="U8576" s="147" t="s">
        <v>2211</v>
      </c>
      <c r="V8576" s="147" t="s">
        <v>4592</v>
      </c>
    </row>
    <row r="8577" spans="16:22" x14ac:dyDescent="0.25">
      <c r="P8577" s="147" t="s">
        <v>830</v>
      </c>
      <c r="Q8577" s="147">
        <v>219</v>
      </c>
      <c r="R8577" s="147"/>
      <c r="S8577" s="147" t="s">
        <v>2222</v>
      </c>
      <c r="T8577" s="147">
        <v>61</v>
      </c>
      <c r="U8577" s="147" t="s">
        <v>2223</v>
      </c>
      <c r="V8577" s="147" t="s">
        <v>4592</v>
      </c>
    </row>
    <row r="8578" spans="16:22" x14ac:dyDescent="0.25">
      <c r="P8578" s="147" t="s">
        <v>830</v>
      </c>
      <c r="Q8578" s="147">
        <v>219</v>
      </c>
      <c r="R8578" s="147"/>
      <c r="S8578" s="147" t="s">
        <v>4245</v>
      </c>
      <c r="T8578" s="147">
        <v>40</v>
      </c>
      <c r="U8578" s="147" t="s">
        <v>4246</v>
      </c>
      <c r="V8578" s="147" t="s">
        <v>4592</v>
      </c>
    </row>
    <row r="8579" spans="16:22" x14ac:dyDescent="0.25">
      <c r="P8579" s="147" t="s">
        <v>830</v>
      </c>
      <c r="Q8579" s="147">
        <v>219</v>
      </c>
      <c r="R8579" s="147"/>
      <c r="S8579" s="147" t="s">
        <v>4247</v>
      </c>
      <c r="T8579" s="147">
        <v>75</v>
      </c>
      <c r="U8579" s="147" t="s">
        <v>4248</v>
      </c>
      <c r="V8579" s="147" t="s">
        <v>4592</v>
      </c>
    </row>
    <row r="8580" spans="16:22" x14ac:dyDescent="0.25">
      <c r="P8580" s="147" t="s">
        <v>830</v>
      </c>
      <c r="Q8580" s="147">
        <v>219</v>
      </c>
      <c r="R8580" s="147"/>
      <c r="S8580" s="147" t="s">
        <v>2230</v>
      </c>
      <c r="T8580" s="147">
        <v>153</v>
      </c>
      <c r="U8580" s="147" t="s">
        <v>2231</v>
      </c>
      <c r="V8580" s="147" t="s">
        <v>4592</v>
      </c>
    </row>
    <row r="8581" spans="16:22" x14ac:dyDescent="0.25">
      <c r="P8581" s="147" t="s">
        <v>830</v>
      </c>
      <c r="Q8581" s="147">
        <v>219</v>
      </c>
      <c r="R8581" s="147"/>
      <c r="S8581" s="147" t="s">
        <v>2236</v>
      </c>
      <c r="T8581" s="147">
        <v>130</v>
      </c>
      <c r="U8581" s="147" t="s">
        <v>2237</v>
      </c>
      <c r="V8581" s="147" t="s">
        <v>4592</v>
      </c>
    </row>
    <row r="8582" spans="16:22" x14ac:dyDescent="0.25">
      <c r="P8582" s="147" t="s">
        <v>830</v>
      </c>
      <c r="Q8582" s="147">
        <v>219</v>
      </c>
      <c r="R8582" s="147"/>
      <c r="S8582" s="147" t="s">
        <v>2535</v>
      </c>
      <c r="T8582" s="147">
        <v>262</v>
      </c>
      <c r="U8582" s="147" t="s">
        <v>2536</v>
      </c>
      <c r="V8582" s="147" t="s">
        <v>4592</v>
      </c>
    </row>
    <row r="8583" spans="16:22" x14ac:dyDescent="0.25">
      <c r="P8583" s="147" t="s">
        <v>830</v>
      </c>
      <c r="Q8583" s="147">
        <v>219</v>
      </c>
      <c r="R8583" s="147"/>
      <c r="S8583" s="147" t="s">
        <v>2238</v>
      </c>
      <c r="T8583" s="147">
        <v>34</v>
      </c>
      <c r="U8583" s="147" t="s">
        <v>2239</v>
      </c>
      <c r="V8583" s="147" t="s">
        <v>4592</v>
      </c>
    </row>
    <row r="8584" spans="16:22" x14ac:dyDescent="0.25">
      <c r="P8584" s="147" t="s">
        <v>830</v>
      </c>
      <c r="Q8584" s="147">
        <v>219</v>
      </c>
      <c r="R8584" s="147"/>
      <c r="S8584" s="147" t="s">
        <v>2240</v>
      </c>
      <c r="T8584" s="147">
        <v>60</v>
      </c>
      <c r="U8584" s="147" t="s">
        <v>2241</v>
      </c>
      <c r="V8584" s="147" t="s">
        <v>4592</v>
      </c>
    </row>
    <row r="8585" spans="16:22" x14ac:dyDescent="0.25">
      <c r="P8585" s="147" t="s">
        <v>830</v>
      </c>
      <c r="Q8585" s="147">
        <v>219</v>
      </c>
      <c r="R8585" s="147"/>
      <c r="S8585" s="147" t="s">
        <v>2252</v>
      </c>
      <c r="T8585" s="147">
        <v>174</v>
      </c>
      <c r="U8585" s="147" t="s">
        <v>2253</v>
      </c>
      <c r="V8585" s="147" t="s">
        <v>4592</v>
      </c>
    </row>
    <row r="8586" spans="16:22" x14ac:dyDescent="0.25">
      <c r="P8586" s="147" t="s">
        <v>830</v>
      </c>
      <c r="Q8586" s="147">
        <v>219</v>
      </c>
      <c r="R8586" s="147"/>
      <c r="S8586" s="147" t="s">
        <v>2254</v>
      </c>
      <c r="T8586" s="147">
        <v>154</v>
      </c>
      <c r="U8586" s="147" t="s">
        <v>2255</v>
      </c>
      <c r="V8586" s="147" t="s">
        <v>4592</v>
      </c>
    </row>
    <row r="8587" spans="16:22" x14ac:dyDescent="0.25">
      <c r="P8587" s="147" t="s">
        <v>830</v>
      </c>
      <c r="Q8587" s="147">
        <v>219</v>
      </c>
      <c r="R8587" s="147"/>
      <c r="S8587" s="147" t="s">
        <v>3039</v>
      </c>
      <c r="T8587" s="147">
        <v>338</v>
      </c>
      <c r="U8587" s="147" t="s">
        <v>3040</v>
      </c>
      <c r="V8587" s="147" t="s">
        <v>4592</v>
      </c>
    </row>
    <row r="8588" spans="16:22" x14ac:dyDescent="0.25">
      <c r="P8588" s="147" t="s">
        <v>830</v>
      </c>
      <c r="Q8588" s="147">
        <v>219</v>
      </c>
      <c r="R8588" s="147"/>
      <c r="S8588" s="147" t="s">
        <v>3875</v>
      </c>
      <c r="T8588" s="147">
        <v>353</v>
      </c>
      <c r="U8588" s="147" t="s">
        <v>3876</v>
      </c>
      <c r="V8588" s="147" t="s">
        <v>4592</v>
      </c>
    </row>
    <row r="8589" spans="16:22" x14ac:dyDescent="0.25">
      <c r="P8589" s="147" t="s">
        <v>830</v>
      </c>
      <c r="Q8589" s="147">
        <v>219</v>
      </c>
      <c r="R8589" s="147"/>
      <c r="S8589" s="147" t="s">
        <v>4759</v>
      </c>
      <c r="T8589" s="147">
        <v>313</v>
      </c>
      <c r="U8589" s="147" t="s">
        <v>4760</v>
      </c>
      <c r="V8589" s="147" t="s">
        <v>4592</v>
      </c>
    </row>
    <row r="8590" spans="16:22" x14ac:dyDescent="0.25">
      <c r="P8590" s="147" t="s">
        <v>830</v>
      </c>
      <c r="Q8590" s="147">
        <v>219</v>
      </c>
      <c r="R8590" s="147"/>
      <c r="S8590" s="147" t="s">
        <v>2270</v>
      </c>
      <c r="T8590" s="147">
        <v>2307</v>
      </c>
      <c r="U8590" s="147" t="s">
        <v>2271</v>
      </c>
      <c r="V8590" s="147" t="s">
        <v>4592</v>
      </c>
    </row>
    <row r="8591" spans="16:22" x14ac:dyDescent="0.25">
      <c r="P8591" s="147" t="s">
        <v>830</v>
      </c>
      <c r="Q8591" s="147">
        <v>219</v>
      </c>
      <c r="R8591" s="147"/>
      <c r="S8591" s="147" t="s">
        <v>3881</v>
      </c>
      <c r="T8591" s="147">
        <v>49</v>
      </c>
      <c r="U8591" s="147" t="s">
        <v>3882</v>
      </c>
      <c r="V8591" s="147" t="s">
        <v>4592</v>
      </c>
    </row>
    <row r="8592" spans="16:22" x14ac:dyDescent="0.25">
      <c r="P8592" s="147" t="s">
        <v>830</v>
      </c>
      <c r="Q8592" s="147">
        <v>219</v>
      </c>
      <c r="R8592" s="147"/>
      <c r="S8592" s="147" t="s">
        <v>3314</v>
      </c>
      <c r="T8592" s="147">
        <v>1320</v>
      </c>
      <c r="U8592" s="147" t="s">
        <v>3315</v>
      </c>
      <c r="V8592" s="147" t="s">
        <v>4592</v>
      </c>
    </row>
    <row r="8593" spans="16:22" x14ac:dyDescent="0.25">
      <c r="P8593" s="147" t="s">
        <v>830</v>
      </c>
      <c r="Q8593" s="147">
        <v>219</v>
      </c>
      <c r="R8593" s="147"/>
      <c r="S8593" s="147" t="s">
        <v>3316</v>
      </c>
      <c r="T8593" s="147">
        <v>97</v>
      </c>
      <c r="U8593" s="147" t="s">
        <v>3317</v>
      </c>
      <c r="V8593" s="147" t="s">
        <v>4592</v>
      </c>
    </row>
    <row r="8594" spans="16:22" x14ac:dyDescent="0.25">
      <c r="P8594" s="147" t="s">
        <v>830</v>
      </c>
      <c r="Q8594" s="147">
        <v>219</v>
      </c>
      <c r="R8594" s="147"/>
      <c r="S8594" s="147" t="s">
        <v>3049</v>
      </c>
      <c r="T8594" s="147">
        <v>585</v>
      </c>
      <c r="U8594" s="147" t="s">
        <v>3050</v>
      </c>
      <c r="V8594" s="147" t="s">
        <v>4592</v>
      </c>
    </row>
    <row r="8595" spans="16:22" x14ac:dyDescent="0.25">
      <c r="P8595" s="147" t="s">
        <v>830</v>
      </c>
      <c r="Q8595" s="147">
        <v>219</v>
      </c>
      <c r="R8595" s="147"/>
      <c r="S8595" s="147" t="s">
        <v>4557</v>
      </c>
      <c r="T8595" s="147">
        <v>708</v>
      </c>
      <c r="U8595" s="147" t="s">
        <v>4558</v>
      </c>
      <c r="V8595" s="147" t="s">
        <v>4592</v>
      </c>
    </row>
    <row r="8596" spans="16:22" x14ac:dyDescent="0.25">
      <c r="P8596" s="147" t="s">
        <v>830</v>
      </c>
      <c r="Q8596" s="147">
        <v>219</v>
      </c>
      <c r="R8596" s="147"/>
      <c r="S8596" s="147" t="s">
        <v>4761</v>
      </c>
      <c r="T8596" s="147">
        <v>450</v>
      </c>
      <c r="U8596" s="147" t="s">
        <v>4762</v>
      </c>
      <c r="V8596" s="147" t="s">
        <v>4592</v>
      </c>
    </row>
    <row r="8597" spans="16:22" x14ac:dyDescent="0.25">
      <c r="P8597" s="147" t="s">
        <v>830</v>
      </c>
      <c r="Q8597" s="147">
        <v>219</v>
      </c>
      <c r="R8597" s="147"/>
      <c r="S8597" s="147" t="s">
        <v>949</v>
      </c>
      <c r="T8597" s="147">
        <v>150</v>
      </c>
      <c r="U8597" s="147" t="s">
        <v>4253</v>
      </c>
      <c r="V8597" s="147" t="s">
        <v>4592</v>
      </c>
    </row>
    <row r="8598" spans="16:22" x14ac:dyDescent="0.25">
      <c r="P8598" s="147" t="s">
        <v>830</v>
      </c>
      <c r="Q8598" s="147">
        <v>219</v>
      </c>
      <c r="R8598" s="147"/>
      <c r="S8598" s="147" t="s">
        <v>4559</v>
      </c>
      <c r="T8598" s="147">
        <v>175</v>
      </c>
      <c r="U8598" s="147" t="s">
        <v>4560</v>
      </c>
      <c r="V8598" s="147" t="s">
        <v>4592</v>
      </c>
    </row>
    <row r="8599" spans="16:22" x14ac:dyDescent="0.25">
      <c r="P8599" s="147" t="s">
        <v>830</v>
      </c>
      <c r="Q8599" s="147">
        <v>221</v>
      </c>
      <c r="R8599" s="147"/>
      <c r="S8599" s="147" t="s">
        <v>3999</v>
      </c>
      <c r="T8599" s="147">
        <v>60</v>
      </c>
      <c r="U8599" s="147" t="s">
        <v>4000</v>
      </c>
      <c r="V8599" s="147" t="s">
        <v>4763</v>
      </c>
    </row>
    <row r="8600" spans="16:22" x14ac:dyDescent="0.25">
      <c r="P8600" s="147" t="s">
        <v>830</v>
      </c>
      <c r="Q8600" s="147">
        <v>221</v>
      </c>
      <c r="R8600" s="147"/>
      <c r="S8600" s="147" t="s">
        <v>4002</v>
      </c>
      <c r="T8600" s="147">
        <v>240</v>
      </c>
      <c r="U8600" s="147" t="s">
        <v>4003</v>
      </c>
      <c r="V8600" s="147" t="s">
        <v>4763</v>
      </c>
    </row>
    <row r="8601" spans="16:22" x14ac:dyDescent="0.25">
      <c r="P8601" s="147" t="s">
        <v>830</v>
      </c>
      <c r="Q8601" s="147">
        <v>220</v>
      </c>
      <c r="R8601" s="147"/>
      <c r="S8601" s="147" t="s">
        <v>4764</v>
      </c>
      <c r="T8601" s="147">
        <v>20</v>
      </c>
      <c r="U8601" s="147" t="s">
        <v>4765</v>
      </c>
      <c r="V8601" s="147" t="s">
        <v>4766</v>
      </c>
    </row>
    <row r="8602" spans="16:22" x14ac:dyDescent="0.25">
      <c r="P8602" s="147" t="s">
        <v>830</v>
      </c>
      <c r="Q8602" s="147">
        <v>220</v>
      </c>
      <c r="R8602" s="147"/>
      <c r="S8602" s="147" t="s">
        <v>4004</v>
      </c>
      <c r="T8602" s="147">
        <v>22</v>
      </c>
      <c r="U8602" s="147" t="s">
        <v>4005</v>
      </c>
      <c r="V8602" s="147" t="s">
        <v>4766</v>
      </c>
    </row>
    <row r="8603" spans="16:22" x14ac:dyDescent="0.25">
      <c r="P8603" s="147" t="s">
        <v>830</v>
      </c>
      <c r="Q8603" s="147">
        <v>220</v>
      </c>
      <c r="R8603" s="147"/>
      <c r="S8603" s="147" t="s">
        <v>4767</v>
      </c>
      <c r="T8603" s="147">
        <v>13</v>
      </c>
      <c r="U8603" s="147" t="s">
        <v>4768</v>
      </c>
      <c r="V8603" s="147" t="s">
        <v>4766</v>
      </c>
    </row>
    <row r="8604" spans="16:22" x14ac:dyDescent="0.25">
      <c r="P8604" s="147" t="s">
        <v>830</v>
      </c>
      <c r="Q8604" s="147">
        <v>220</v>
      </c>
      <c r="R8604" s="147"/>
      <c r="S8604" s="147" t="s">
        <v>4769</v>
      </c>
      <c r="T8604" s="147">
        <v>60</v>
      </c>
      <c r="U8604" s="147" t="s">
        <v>4770</v>
      </c>
      <c r="V8604" s="147" t="s">
        <v>4766</v>
      </c>
    </row>
    <row r="8605" spans="16:22" x14ac:dyDescent="0.25">
      <c r="P8605" s="147" t="s">
        <v>830</v>
      </c>
      <c r="Q8605" s="147">
        <v>220</v>
      </c>
      <c r="R8605" s="147"/>
      <c r="S8605" s="147" t="s">
        <v>4771</v>
      </c>
      <c r="T8605" s="147">
        <v>72</v>
      </c>
      <c r="U8605" s="147" t="s">
        <v>4772</v>
      </c>
      <c r="V8605" s="147" t="s">
        <v>4766</v>
      </c>
    </row>
    <row r="8606" spans="16:22" x14ac:dyDescent="0.25">
      <c r="P8606" s="147" t="s">
        <v>830</v>
      </c>
      <c r="Q8606" s="147">
        <v>220</v>
      </c>
      <c r="R8606" s="147"/>
      <c r="S8606" s="147" t="s">
        <v>4007</v>
      </c>
      <c r="T8606" s="147">
        <v>36</v>
      </c>
      <c r="U8606" s="147" t="s">
        <v>4008</v>
      </c>
      <c r="V8606" s="147" t="s">
        <v>4766</v>
      </c>
    </row>
    <row r="8607" spans="16:22" x14ac:dyDescent="0.25">
      <c r="P8607" s="147" t="s">
        <v>830</v>
      </c>
      <c r="Q8607" s="147">
        <v>220</v>
      </c>
      <c r="R8607" s="147"/>
      <c r="S8607" s="147" t="s">
        <v>4773</v>
      </c>
      <c r="T8607" s="147">
        <v>175</v>
      </c>
      <c r="U8607" s="147" t="s">
        <v>4774</v>
      </c>
      <c r="V8607" s="147" t="s">
        <v>4766</v>
      </c>
    </row>
    <row r="8608" spans="16:22" x14ac:dyDescent="0.25">
      <c r="P8608" s="147" t="s">
        <v>830</v>
      </c>
      <c r="Q8608" s="147">
        <v>220</v>
      </c>
      <c r="R8608" s="147"/>
      <c r="S8608" s="147" t="s">
        <v>4775</v>
      </c>
      <c r="T8608" s="147">
        <v>13</v>
      </c>
      <c r="U8608" s="147" t="s">
        <v>4776</v>
      </c>
      <c r="V8608" s="147" t="s">
        <v>4766</v>
      </c>
    </row>
    <row r="8609" spans="16:22" x14ac:dyDescent="0.25">
      <c r="P8609" s="147" t="s">
        <v>830</v>
      </c>
      <c r="Q8609" s="147">
        <v>220</v>
      </c>
      <c r="R8609" s="147"/>
      <c r="S8609" s="147" t="s">
        <v>4011</v>
      </c>
      <c r="T8609" s="147">
        <v>21</v>
      </c>
      <c r="U8609" s="147" t="s">
        <v>4012</v>
      </c>
      <c r="V8609" s="147" t="s">
        <v>4766</v>
      </c>
    </row>
    <row r="8610" spans="16:22" x14ac:dyDescent="0.25">
      <c r="P8610" s="147" t="s">
        <v>830</v>
      </c>
      <c r="Q8610" s="147">
        <v>221</v>
      </c>
      <c r="R8610" s="147"/>
      <c r="S8610" s="147" t="s">
        <v>4020</v>
      </c>
      <c r="T8610" s="147">
        <v>316</v>
      </c>
      <c r="U8610" s="147" t="s">
        <v>4021</v>
      </c>
      <c r="V8610" s="147" t="s">
        <v>4763</v>
      </c>
    </row>
    <row r="8611" spans="16:22" x14ac:dyDescent="0.25">
      <c r="P8611" s="147" t="s">
        <v>830</v>
      </c>
      <c r="Q8611" s="147">
        <v>221</v>
      </c>
      <c r="R8611" s="147"/>
      <c r="S8611" s="147" t="s">
        <v>4028</v>
      </c>
      <c r="T8611" s="147">
        <v>150</v>
      </c>
      <c r="U8611" s="147" t="s">
        <v>4029</v>
      </c>
      <c r="V8611" s="147" t="s">
        <v>4763</v>
      </c>
    </row>
    <row r="8612" spans="16:22" x14ac:dyDescent="0.25">
      <c r="P8612" s="147" t="s">
        <v>830</v>
      </c>
      <c r="Q8612" s="147">
        <v>221</v>
      </c>
      <c r="R8612" s="147"/>
      <c r="S8612" s="147" t="s">
        <v>4777</v>
      </c>
      <c r="T8612" s="147">
        <v>290</v>
      </c>
      <c r="U8612" s="147" t="s">
        <v>4778</v>
      </c>
      <c r="V8612" s="147" t="s">
        <v>4763</v>
      </c>
    </row>
    <row r="8613" spans="16:22" x14ac:dyDescent="0.25">
      <c r="P8613" s="147" t="s">
        <v>830</v>
      </c>
      <c r="Q8613" s="147">
        <v>221</v>
      </c>
      <c r="R8613" s="147"/>
      <c r="S8613" s="147" t="s">
        <v>4779</v>
      </c>
      <c r="T8613" s="147">
        <v>67</v>
      </c>
      <c r="U8613" s="147" t="s">
        <v>4780</v>
      </c>
      <c r="V8613" s="147" t="s">
        <v>4763</v>
      </c>
    </row>
    <row r="8614" spans="16:22" x14ac:dyDescent="0.25">
      <c r="P8614" s="147" t="s">
        <v>830</v>
      </c>
      <c r="Q8614" s="147">
        <v>221</v>
      </c>
      <c r="R8614" s="147"/>
      <c r="S8614" s="147" t="s">
        <v>4781</v>
      </c>
      <c r="T8614" s="147">
        <v>47</v>
      </c>
      <c r="U8614" s="147" t="s">
        <v>4782</v>
      </c>
      <c r="V8614" s="147" t="s">
        <v>4763</v>
      </c>
    </row>
    <row r="8615" spans="16:22" x14ac:dyDescent="0.25">
      <c r="P8615" s="147" t="s">
        <v>830</v>
      </c>
      <c r="Q8615" s="147">
        <v>221</v>
      </c>
      <c r="R8615" s="147"/>
      <c r="S8615" s="147" t="s">
        <v>4783</v>
      </c>
      <c r="T8615" s="147">
        <v>43</v>
      </c>
      <c r="U8615" s="147" t="s">
        <v>4784</v>
      </c>
      <c r="V8615" s="147" t="s">
        <v>4763</v>
      </c>
    </row>
    <row r="8616" spans="16:22" x14ac:dyDescent="0.25">
      <c r="P8616" s="147" t="s">
        <v>830</v>
      </c>
      <c r="Q8616" s="147">
        <v>220</v>
      </c>
      <c r="R8616" s="147"/>
      <c r="S8616" s="147" t="s">
        <v>4785</v>
      </c>
      <c r="T8616" s="147">
        <v>14</v>
      </c>
      <c r="U8616" s="147" t="s">
        <v>4786</v>
      </c>
      <c r="V8616" s="147" t="s">
        <v>4766</v>
      </c>
    </row>
    <row r="8617" spans="16:22" x14ac:dyDescent="0.25">
      <c r="P8617" s="147" t="s">
        <v>830</v>
      </c>
      <c r="Q8617" s="147">
        <v>220</v>
      </c>
      <c r="R8617" s="147"/>
      <c r="S8617" s="147" t="s">
        <v>4787</v>
      </c>
      <c r="T8617" s="147">
        <v>19</v>
      </c>
      <c r="U8617" s="147" t="s">
        <v>4788</v>
      </c>
      <c r="V8617" s="147" t="s">
        <v>4766</v>
      </c>
    </row>
    <row r="8618" spans="16:22" x14ac:dyDescent="0.25">
      <c r="P8618" s="147" t="s">
        <v>830</v>
      </c>
      <c r="Q8618" s="147">
        <v>221</v>
      </c>
      <c r="R8618" s="147"/>
      <c r="S8618" s="147" t="s">
        <v>4789</v>
      </c>
      <c r="T8618" s="147">
        <v>47</v>
      </c>
      <c r="U8618" s="147" t="s">
        <v>4790</v>
      </c>
      <c r="V8618" s="147" t="s">
        <v>4763</v>
      </c>
    </row>
    <row r="8619" spans="16:22" x14ac:dyDescent="0.25">
      <c r="P8619" s="147" t="s">
        <v>830</v>
      </c>
      <c r="Q8619" s="147">
        <v>221</v>
      </c>
      <c r="R8619" s="147"/>
      <c r="S8619" s="147" t="s">
        <v>4791</v>
      </c>
      <c r="T8619" s="147">
        <v>14</v>
      </c>
      <c r="U8619" s="147" t="s">
        <v>4792</v>
      </c>
      <c r="V8619" s="147" t="s">
        <v>4763</v>
      </c>
    </row>
    <row r="8620" spans="16:22" x14ac:dyDescent="0.25">
      <c r="P8620" s="147" t="s">
        <v>830</v>
      </c>
      <c r="Q8620" s="147">
        <v>221</v>
      </c>
      <c r="R8620" s="147"/>
      <c r="S8620" s="147" t="s">
        <v>4793</v>
      </c>
      <c r="T8620" s="147">
        <v>151</v>
      </c>
      <c r="U8620" s="147" t="s">
        <v>4794</v>
      </c>
      <c r="V8620" s="147" t="s">
        <v>4763</v>
      </c>
    </row>
    <row r="8621" spans="16:22" x14ac:dyDescent="0.25">
      <c r="P8621" s="147" t="s">
        <v>830</v>
      </c>
      <c r="Q8621" s="147">
        <v>221</v>
      </c>
      <c r="R8621" s="147"/>
      <c r="S8621" s="147" t="s">
        <v>4795</v>
      </c>
      <c r="T8621" s="147">
        <v>114</v>
      </c>
      <c r="U8621" s="147" t="s">
        <v>4796</v>
      </c>
      <c r="V8621" s="147" t="s">
        <v>4763</v>
      </c>
    </row>
    <row r="8622" spans="16:22" x14ac:dyDescent="0.25">
      <c r="P8622" s="147" t="s">
        <v>830</v>
      </c>
      <c r="Q8622" s="147">
        <v>220</v>
      </c>
      <c r="R8622" s="147"/>
      <c r="S8622" s="147" t="s">
        <v>4797</v>
      </c>
      <c r="T8622" s="147">
        <v>37</v>
      </c>
      <c r="U8622" s="147" t="s">
        <v>4798</v>
      </c>
      <c r="V8622" s="147" t="s">
        <v>4766</v>
      </c>
    </row>
    <row r="8623" spans="16:22" x14ac:dyDescent="0.25">
      <c r="P8623" s="147" t="s">
        <v>830</v>
      </c>
      <c r="Q8623" s="147">
        <v>220</v>
      </c>
      <c r="R8623" s="147"/>
      <c r="S8623" s="147" t="s">
        <v>4042</v>
      </c>
      <c r="T8623" s="147">
        <v>22</v>
      </c>
      <c r="U8623" s="147" t="s">
        <v>4043</v>
      </c>
      <c r="V8623" s="147" t="s">
        <v>4766</v>
      </c>
    </row>
    <row r="8624" spans="16:22" x14ac:dyDescent="0.25">
      <c r="P8624" s="147" t="s">
        <v>830</v>
      </c>
      <c r="Q8624" s="147">
        <v>220</v>
      </c>
      <c r="R8624" s="147"/>
      <c r="S8624" s="147" t="s">
        <v>4799</v>
      </c>
      <c r="T8624" s="147">
        <v>9</v>
      </c>
      <c r="U8624" s="147" t="s">
        <v>4800</v>
      </c>
      <c r="V8624" s="147" t="s">
        <v>4766</v>
      </c>
    </row>
    <row r="8625" spans="16:22" x14ac:dyDescent="0.25">
      <c r="P8625" s="147" t="s">
        <v>830</v>
      </c>
      <c r="Q8625" s="147">
        <v>220</v>
      </c>
      <c r="R8625" s="147"/>
      <c r="S8625" s="147" t="s">
        <v>4801</v>
      </c>
      <c r="T8625" s="147">
        <v>360</v>
      </c>
      <c r="U8625" s="147" t="s">
        <v>4802</v>
      </c>
      <c r="V8625" s="147" t="s">
        <v>4766</v>
      </c>
    </row>
    <row r="8626" spans="16:22" x14ac:dyDescent="0.25">
      <c r="P8626" s="147" t="s">
        <v>830</v>
      </c>
      <c r="Q8626" s="147">
        <v>220</v>
      </c>
      <c r="R8626" s="147"/>
      <c r="S8626" s="147" t="s">
        <v>4803</v>
      </c>
      <c r="T8626" s="147">
        <v>58</v>
      </c>
      <c r="U8626" s="147" t="s">
        <v>4804</v>
      </c>
      <c r="V8626" s="147" t="s">
        <v>4766</v>
      </c>
    </row>
    <row r="8627" spans="16:22" x14ac:dyDescent="0.25">
      <c r="P8627" s="147" t="s">
        <v>830</v>
      </c>
      <c r="Q8627" s="147">
        <v>220</v>
      </c>
      <c r="R8627" s="147"/>
      <c r="S8627" s="147" t="s">
        <v>4050</v>
      </c>
      <c r="T8627" s="147">
        <v>55</v>
      </c>
      <c r="U8627" s="147" t="s">
        <v>4051</v>
      </c>
      <c r="V8627" s="147" t="s">
        <v>4766</v>
      </c>
    </row>
    <row r="8628" spans="16:22" x14ac:dyDescent="0.25">
      <c r="P8628" s="147" t="s">
        <v>830</v>
      </c>
      <c r="Q8628" s="147">
        <v>220</v>
      </c>
      <c r="R8628" s="147"/>
      <c r="S8628" s="147" t="s">
        <v>4805</v>
      </c>
      <c r="T8628" s="147">
        <v>27</v>
      </c>
      <c r="U8628" s="147" t="s">
        <v>4806</v>
      </c>
      <c r="V8628" s="147" t="s">
        <v>4766</v>
      </c>
    </row>
    <row r="8629" spans="16:22" x14ac:dyDescent="0.25">
      <c r="P8629" s="147" t="s">
        <v>830</v>
      </c>
      <c r="Q8629" s="147">
        <v>220</v>
      </c>
      <c r="R8629" s="147"/>
      <c r="S8629" s="147" t="s">
        <v>4807</v>
      </c>
      <c r="T8629" s="147">
        <v>59</v>
      </c>
      <c r="U8629" s="147" t="s">
        <v>4808</v>
      </c>
      <c r="V8629" s="147" t="s">
        <v>4766</v>
      </c>
    </row>
    <row r="8630" spans="16:22" x14ac:dyDescent="0.25">
      <c r="P8630" s="147" t="s">
        <v>830</v>
      </c>
      <c r="Q8630" s="147">
        <v>220</v>
      </c>
      <c r="R8630" s="147"/>
      <c r="S8630" s="147" t="s">
        <v>4052</v>
      </c>
      <c r="T8630" s="147">
        <v>34</v>
      </c>
      <c r="U8630" s="147" t="s">
        <v>4053</v>
      </c>
      <c r="V8630" s="147" t="s">
        <v>4766</v>
      </c>
    </row>
    <row r="8631" spans="16:22" x14ac:dyDescent="0.25">
      <c r="P8631" s="147" t="s">
        <v>830</v>
      </c>
      <c r="Q8631" s="147">
        <v>220</v>
      </c>
      <c r="R8631" s="147"/>
      <c r="S8631" s="147" t="s">
        <v>4054</v>
      </c>
      <c r="T8631" s="147">
        <v>125</v>
      </c>
      <c r="U8631" s="147" t="s">
        <v>4055</v>
      </c>
      <c r="V8631" s="147" t="s">
        <v>4766</v>
      </c>
    </row>
    <row r="8632" spans="16:22" x14ac:dyDescent="0.25">
      <c r="P8632" s="147" t="s">
        <v>830</v>
      </c>
      <c r="Q8632" s="147">
        <v>220</v>
      </c>
      <c r="R8632" s="147"/>
      <c r="S8632" s="147" t="s">
        <v>4056</v>
      </c>
      <c r="T8632" s="147">
        <v>56</v>
      </c>
      <c r="U8632" s="147" t="s">
        <v>4057</v>
      </c>
      <c r="V8632" s="147" t="s">
        <v>4766</v>
      </c>
    </row>
    <row r="8633" spans="16:22" x14ac:dyDescent="0.25">
      <c r="P8633" s="147" t="s">
        <v>830</v>
      </c>
      <c r="Q8633" s="147">
        <v>220</v>
      </c>
      <c r="R8633" s="147"/>
      <c r="S8633" s="147" t="s">
        <v>4809</v>
      </c>
      <c r="T8633" s="147">
        <v>70</v>
      </c>
      <c r="U8633" s="147" t="s">
        <v>4810</v>
      </c>
      <c r="V8633" s="147" t="s">
        <v>4766</v>
      </c>
    </row>
    <row r="8634" spans="16:22" x14ac:dyDescent="0.25">
      <c r="P8634" s="147" t="s">
        <v>830</v>
      </c>
      <c r="Q8634" s="147">
        <v>220</v>
      </c>
      <c r="R8634" s="147"/>
      <c r="S8634" s="147" t="s">
        <v>4058</v>
      </c>
      <c r="T8634" s="147">
        <v>70</v>
      </c>
      <c r="U8634" s="147" t="s">
        <v>4059</v>
      </c>
      <c r="V8634" s="147" t="s">
        <v>4766</v>
      </c>
    </row>
    <row r="8635" spans="16:22" x14ac:dyDescent="0.25">
      <c r="P8635" s="147" t="s">
        <v>830</v>
      </c>
      <c r="Q8635" s="147">
        <v>220</v>
      </c>
      <c r="R8635" s="147"/>
      <c r="S8635" s="147" t="s">
        <v>4060</v>
      </c>
      <c r="T8635" s="147">
        <v>56</v>
      </c>
      <c r="U8635" s="147" t="s">
        <v>4061</v>
      </c>
      <c r="V8635" s="147" t="s">
        <v>4766</v>
      </c>
    </row>
    <row r="8636" spans="16:22" x14ac:dyDescent="0.25">
      <c r="P8636" s="147" t="s">
        <v>830</v>
      </c>
      <c r="Q8636" s="147">
        <v>220</v>
      </c>
      <c r="R8636" s="147"/>
      <c r="S8636" s="147" t="s">
        <v>4811</v>
      </c>
      <c r="T8636" s="147">
        <v>390</v>
      </c>
      <c r="U8636" s="147" t="s">
        <v>4812</v>
      </c>
      <c r="V8636" s="147" t="s">
        <v>4766</v>
      </c>
    </row>
    <row r="8637" spans="16:22" x14ac:dyDescent="0.25">
      <c r="P8637" s="147" t="s">
        <v>830</v>
      </c>
      <c r="Q8637" s="147">
        <v>221</v>
      </c>
      <c r="R8637" s="147"/>
      <c r="S8637" s="147" t="s">
        <v>4813</v>
      </c>
      <c r="T8637" s="147">
        <v>19</v>
      </c>
      <c r="U8637" s="147" t="s">
        <v>4814</v>
      </c>
      <c r="V8637" s="147" t="s">
        <v>4763</v>
      </c>
    </row>
    <row r="8638" spans="16:22" x14ac:dyDescent="0.25">
      <c r="P8638" s="147" t="s">
        <v>830</v>
      </c>
      <c r="Q8638" s="147">
        <v>221</v>
      </c>
      <c r="R8638" s="147"/>
      <c r="S8638" s="147" t="s">
        <v>4070</v>
      </c>
      <c r="T8638" s="147">
        <v>500</v>
      </c>
      <c r="U8638" s="147" t="s">
        <v>4071</v>
      </c>
      <c r="V8638" s="147" t="s">
        <v>4763</v>
      </c>
    </row>
    <row r="8639" spans="16:22" x14ac:dyDescent="0.25">
      <c r="P8639" s="147" t="s">
        <v>830</v>
      </c>
      <c r="Q8639" s="147">
        <v>221</v>
      </c>
      <c r="R8639" s="147"/>
      <c r="S8639" s="147" t="s">
        <v>4072</v>
      </c>
      <c r="T8639" s="147">
        <v>8</v>
      </c>
      <c r="U8639" s="147" t="s">
        <v>4073</v>
      </c>
      <c r="V8639" s="147" t="s">
        <v>4763</v>
      </c>
    </row>
    <row r="8640" spans="16:22" x14ac:dyDescent="0.25">
      <c r="P8640" s="147" t="s">
        <v>830</v>
      </c>
      <c r="Q8640" s="147">
        <v>221</v>
      </c>
      <c r="R8640" s="147"/>
      <c r="S8640" s="147" t="s">
        <v>4076</v>
      </c>
      <c r="T8640" s="147">
        <v>1509</v>
      </c>
      <c r="U8640" s="147" t="s">
        <v>4077</v>
      </c>
      <c r="V8640" s="147" t="s">
        <v>4763</v>
      </c>
    </row>
    <row r="8641" spans="16:22" x14ac:dyDescent="0.25">
      <c r="P8641" s="147" t="s">
        <v>830</v>
      </c>
      <c r="Q8641" s="147">
        <v>221</v>
      </c>
      <c r="R8641" s="147"/>
      <c r="S8641" s="147" t="s">
        <v>4815</v>
      </c>
      <c r="T8641" s="147">
        <v>300</v>
      </c>
      <c r="U8641" s="147" t="s">
        <v>4816</v>
      </c>
      <c r="V8641" s="147" t="s">
        <v>4763</v>
      </c>
    </row>
    <row r="8642" spans="16:22" x14ac:dyDescent="0.25">
      <c r="P8642" s="147" t="s">
        <v>830</v>
      </c>
      <c r="Q8642" s="147">
        <v>221</v>
      </c>
      <c r="R8642" s="147"/>
      <c r="S8642" s="147" t="s">
        <v>4817</v>
      </c>
      <c r="T8642" s="147">
        <v>104</v>
      </c>
      <c r="U8642" s="147" t="s">
        <v>4818</v>
      </c>
      <c r="V8642" s="147" t="s">
        <v>4763</v>
      </c>
    </row>
    <row r="8643" spans="16:22" x14ac:dyDescent="0.25">
      <c r="P8643" s="147" t="s">
        <v>830</v>
      </c>
      <c r="Q8643" s="147">
        <v>221</v>
      </c>
      <c r="R8643" s="147"/>
      <c r="S8643" s="147" t="s">
        <v>4819</v>
      </c>
      <c r="T8643" s="147">
        <v>5</v>
      </c>
      <c r="U8643" s="147" t="s">
        <v>4820</v>
      </c>
      <c r="V8643" s="147" t="s">
        <v>4763</v>
      </c>
    </row>
    <row r="8644" spans="16:22" x14ac:dyDescent="0.25">
      <c r="P8644" s="147" t="s">
        <v>830</v>
      </c>
      <c r="Q8644" s="147">
        <v>221</v>
      </c>
      <c r="R8644" s="147"/>
      <c r="S8644" s="147" t="s">
        <v>4821</v>
      </c>
      <c r="T8644" s="147">
        <v>128</v>
      </c>
      <c r="U8644" s="147" t="s">
        <v>4822</v>
      </c>
      <c r="V8644" s="147" t="s">
        <v>4763</v>
      </c>
    </row>
    <row r="8645" spans="16:22" x14ac:dyDescent="0.25">
      <c r="P8645" s="147" t="s">
        <v>830</v>
      </c>
      <c r="Q8645" s="147">
        <v>221</v>
      </c>
      <c r="R8645" s="147"/>
      <c r="S8645" s="147" t="s">
        <v>4823</v>
      </c>
      <c r="T8645" s="147">
        <v>22</v>
      </c>
      <c r="U8645" s="147" t="s">
        <v>4824</v>
      </c>
      <c r="V8645" s="147" t="s">
        <v>4763</v>
      </c>
    </row>
    <row r="8646" spans="16:22" x14ac:dyDescent="0.25">
      <c r="P8646" s="147" t="s">
        <v>830</v>
      </c>
      <c r="Q8646" s="147">
        <v>221</v>
      </c>
      <c r="R8646" s="147"/>
      <c r="S8646" s="147" t="s">
        <v>4078</v>
      </c>
      <c r="T8646" s="147">
        <v>951</v>
      </c>
      <c r="U8646" s="147" t="s">
        <v>4079</v>
      </c>
      <c r="V8646" s="147" t="s">
        <v>4763</v>
      </c>
    </row>
    <row r="8647" spans="16:22" x14ac:dyDescent="0.25">
      <c r="P8647" s="147" t="s">
        <v>830</v>
      </c>
      <c r="Q8647" s="147">
        <v>221</v>
      </c>
      <c r="R8647" s="147"/>
      <c r="S8647" s="147" t="s">
        <v>4825</v>
      </c>
      <c r="T8647" s="147">
        <v>36</v>
      </c>
      <c r="U8647" s="147" t="s">
        <v>4826</v>
      </c>
      <c r="V8647" s="147" t="s">
        <v>4763</v>
      </c>
    </row>
    <row r="8648" spans="16:22" x14ac:dyDescent="0.25">
      <c r="P8648" s="147" t="s">
        <v>830</v>
      </c>
      <c r="Q8648" s="147">
        <v>221</v>
      </c>
      <c r="R8648" s="147"/>
      <c r="S8648" s="147" t="s">
        <v>4827</v>
      </c>
      <c r="T8648" s="147">
        <v>40</v>
      </c>
      <c r="U8648" s="147" t="s">
        <v>4828</v>
      </c>
      <c r="V8648" s="147" t="s">
        <v>4763</v>
      </c>
    </row>
    <row r="8649" spans="16:22" x14ac:dyDescent="0.25">
      <c r="P8649" s="147" t="s">
        <v>830</v>
      </c>
      <c r="Q8649" s="147">
        <v>221</v>
      </c>
      <c r="R8649" s="147"/>
      <c r="S8649" s="147" t="s">
        <v>4829</v>
      </c>
      <c r="T8649" s="147">
        <v>33</v>
      </c>
      <c r="U8649" s="147" t="s">
        <v>4830</v>
      </c>
      <c r="V8649" s="147" t="s">
        <v>4763</v>
      </c>
    </row>
    <row r="8650" spans="16:22" x14ac:dyDescent="0.25">
      <c r="P8650" s="147" t="s">
        <v>830</v>
      </c>
      <c r="Q8650" s="147">
        <v>221</v>
      </c>
      <c r="R8650" s="147"/>
      <c r="S8650" s="147" t="s">
        <v>4831</v>
      </c>
      <c r="T8650" s="147">
        <v>3544</v>
      </c>
      <c r="U8650" s="147" t="s">
        <v>4832</v>
      </c>
      <c r="V8650" s="147" t="s">
        <v>4763</v>
      </c>
    </row>
    <row r="8651" spans="16:22" x14ac:dyDescent="0.25">
      <c r="P8651" s="147" t="s">
        <v>830</v>
      </c>
      <c r="Q8651" s="147">
        <v>221</v>
      </c>
      <c r="R8651" s="147"/>
      <c r="S8651" s="147" t="s">
        <v>4104</v>
      </c>
      <c r="T8651" s="147">
        <v>1400</v>
      </c>
      <c r="U8651" s="147" t="s">
        <v>4105</v>
      </c>
      <c r="V8651" s="147" t="s">
        <v>4763</v>
      </c>
    </row>
    <row r="8652" spans="16:22" x14ac:dyDescent="0.25">
      <c r="P8652" s="147" t="s">
        <v>830</v>
      </c>
      <c r="Q8652" s="147">
        <v>221</v>
      </c>
      <c r="R8652" s="147"/>
      <c r="S8652" s="147" t="s">
        <v>4833</v>
      </c>
      <c r="T8652" s="147">
        <v>168</v>
      </c>
      <c r="U8652" s="147" t="s">
        <v>4834</v>
      </c>
      <c r="V8652" s="147" t="s">
        <v>4763</v>
      </c>
    </row>
    <row r="8653" spans="16:22" x14ac:dyDescent="0.25">
      <c r="P8653" s="147" t="s">
        <v>830</v>
      </c>
      <c r="Q8653" s="147">
        <v>221</v>
      </c>
      <c r="R8653" s="147"/>
      <c r="S8653" s="147" t="s">
        <v>4108</v>
      </c>
      <c r="T8653" s="147">
        <v>84</v>
      </c>
      <c r="U8653" s="147" t="s">
        <v>4109</v>
      </c>
      <c r="V8653" s="147" t="s">
        <v>4763</v>
      </c>
    </row>
    <row r="8654" spans="16:22" x14ac:dyDescent="0.25">
      <c r="P8654" s="147" t="s">
        <v>830</v>
      </c>
      <c r="Q8654" s="147">
        <v>221</v>
      </c>
      <c r="R8654" s="147"/>
      <c r="S8654" s="147" t="s">
        <v>4110</v>
      </c>
      <c r="T8654" s="147">
        <v>70</v>
      </c>
      <c r="U8654" s="147" t="s">
        <v>4111</v>
      </c>
      <c r="V8654" s="147" t="s">
        <v>4763</v>
      </c>
    </row>
    <row r="8655" spans="16:22" x14ac:dyDescent="0.25">
      <c r="P8655" s="147" t="s">
        <v>830</v>
      </c>
      <c r="Q8655" s="147">
        <v>221</v>
      </c>
      <c r="R8655" s="147"/>
      <c r="S8655" s="147" t="s">
        <v>4835</v>
      </c>
      <c r="T8655" s="147">
        <v>700</v>
      </c>
      <c r="U8655" s="147" t="s">
        <v>4836</v>
      </c>
      <c r="V8655" s="147" t="s">
        <v>4763</v>
      </c>
    </row>
    <row r="8656" spans="16:22" x14ac:dyDescent="0.25">
      <c r="P8656" s="147" t="s">
        <v>830</v>
      </c>
      <c r="Q8656" s="147">
        <v>221</v>
      </c>
      <c r="R8656" s="147"/>
      <c r="S8656" s="147" t="s">
        <v>4837</v>
      </c>
      <c r="T8656" s="147">
        <v>280</v>
      </c>
      <c r="U8656" s="147" t="s">
        <v>4838</v>
      </c>
      <c r="V8656" s="147" t="s">
        <v>4763</v>
      </c>
    </row>
    <row r="8657" spans="16:22" x14ac:dyDescent="0.25">
      <c r="P8657" s="147" t="s">
        <v>830</v>
      </c>
      <c r="Q8657" s="147">
        <v>221</v>
      </c>
      <c r="R8657" s="147"/>
      <c r="S8657" s="147" t="s">
        <v>4839</v>
      </c>
      <c r="T8657" s="147">
        <v>221</v>
      </c>
      <c r="U8657" s="147" t="s">
        <v>4840</v>
      </c>
      <c r="V8657" s="147" t="s">
        <v>4763</v>
      </c>
    </row>
    <row r="8658" spans="16:22" x14ac:dyDescent="0.25">
      <c r="P8658" s="147" t="s">
        <v>830</v>
      </c>
      <c r="Q8658" s="147">
        <v>220</v>
      </c>
      <c r="R8658" s="147"/>
      <c r="S8658" s="147" t="s">
        <v>4134</v>
      </c>
      <c r="T8658" s="147">
        <v>22</v>
      </c>
      <c r="U8658" s="147" t="s">
        <v>4135</v>
      </c>
      <c r="V8658" s="147" t="s">
        <v>4766</v>
      </c>
    </row>
    <row r="8659" spans="16:22" x14ac:dyDescent="0.25">
      <c r="P8659" s="147" t="s">
        <v>830</v>
      </c>
      <c r="Q8659" s="147">
        <v>220</v>
      </c>
      <c r="R8659" s="147"/>
      <c r="S8659" s="147" t="s">
        <v>4136</v>
      </c>
      <c r="T8659" s="147">
        <v>18</v>
      </c>
      <c r="U8659" s="147" t="s">
        <v>4137</v>
      </c>
      <c r="V8659" s="147" t="s">
        <v>4766</v>
      </c>
    </row>
    <row r="8660" spans="16:22" x14ac:dyDescent="0.25">
      <c r="P8660" s="147" t="s">
        <v>830</v>
      </c>
      <c r="Q8660" s="147">
        <v>221</v>
      </c>
      <c r="R8660" s="147"/>
      <c r="S8660" s="147" t="s">
        <v>4841</v>
      </c>
      <c r="T8660" s="147">
        <v>348</v>
      </c>
      <c r="U8660" s="147" t="s">
        <v>4842</v>
      </c>
      <c r="V8660" s="147" t="s">
        <v>4763</v>
      </c>
    </row>
    <row r="8661" spans="16:22" x14ac:dyDescent="0.25">
      <c r="P8661" s="147" t="s">
        <v>830</v>
      </c>
      <c r="Q8661" s="147">
        <v>220</v>
      </c>
      <c r="R8661" s="147"/>
      <c r="S8661" s="147" t="s">
        <v>4843</v>
      </c>
      <c r="T8661" s="147">
        <v>288</v>
      </c>
      <c r="U8661" s="147" t="s">
        <v>4844</v>
      </c>
      <c r="V8661" s="147" t="s">
        <v>4766</v>
      </c>
    </row>
    <row r="8662" spans="16:22" x14ac:dyDescent="0.25">
      <c r="P8662" s="147" t="s">
        <v>830</v>
      </c>
      <c r="Q8662" s="147">
        <v>221</v>
      </c>
      <c r="R8662" s="147"/>
      <c r="S8662" s="147" t="s">
        <v>4845</v>
      </c>
      <c r="T8662" s="147">
        <v>7</v>
      </c>
      <c r="U8662" s="147" t="s">
        <v>4846</v>
      </c>
      <c r="V8662" s="147" t="s">
        <v>4763</v>
      </c>
    </row>
    <row r="8663" spans="16:22" x14ac:dyDescent="0.25">
      <c r="P8663" s="147" t="s">
        <v>830</v>
      </c>
      <c r="Q8663" s="147">
        <v>221</v>
      </c>
      <c r="R8663" s="147"/>
      <c r="S8663" s="147" t="s">
        <v>4847</v>
      </c>
      <c r="T8663" s="147">
        <v>90</v>
      </c>
      <c r="U8663" s="147" t="s">
        <v>4848</v>
      </c>
      <c r="V8663" s="147" t="s">
        <v>4763</v>
      </c>
    </row>
    <row r="8664" spans="16:22" x14ac:dyDescent="0.25">
      <c r="P8664" s="147" t="s">
        <v>830</v>
      </c>
      <c r="Q8664" s="147">
        <v>222</v>
      </c>
      <c r="R8664" s="147"/>
      <c r="S8664" s="147" t="s">
        <v>2298</v>
      </c>
      <c r="T8664" s="147">
        <v>314</v>
      </c>
      <c r="U8664" s="147" t="s">
        <v>2299</v>
      </c>
      <c r="V8664" s="147" t="s">
        <v>4849</v>
      </c>
    </row>
    <row r="8665" spans="16:22" x14ac:dyDescent="0.25">
      <c r="P8665" s="147" t="s">
        <v>830</v>
      </c>
      <c r="Q8665" s="147">
        <v>222</v>
      </c>
      <c r="R8665" s="147"/>
      <c r="S8665" s="147" t="s">
        <v>2815</v>
      </c>
      <c r="T8665" s="147">
        <v>364</v>
      </c>
      <c r="U8665" s="147" t="s">
        <v>2816</v>
      </c>
      <c r="V8665" s="147" t="s">
        <v>4849</v>
      </c>
    </row>
    <row r="8666" spans="16:22" x14ac:dyDescent="0.25">
      <c r="P8666" s="147" t="s">
        <v>830</v>
      </c>
      <c r="Q8666" s="147">
        <v>222</v>
      </c>
      <c r="R8666" s="147"/>
      <c r="S8666" s="147" t="s">
        <v>4850</v>
      </c>
      <c r="T8666" s="147">
        <v>36</v>
      </c>
      <c r="U8666" s="147" t="s">
        <v>4851</v>
      </c>
      <c r="V8666" s="147" t="s">
        <v>4849</v>
      </c>
    </row>
    <row r="8667" spans="16:22" x14ac:dyDescent="0.25">
      <c r="P8667" s="147" t="s">
        <v>830</v>
      </c>
      <c r="Q8667" s="147">
        <v>222</v>
      </c>
      <c r="R8667" s="147"/>
      <c r="S8667" s="147" t="s">
        <v>4852</v>
      </c>
      <c r="T8667" s="147">
        <v>168</v>
      </c>
      <c r="U8667" s="147" t="s">
        <v>4853</v>
      </c>
      <c r="V8667" s="147" t="s">
        <v>4849</v>
      </c>
    </row>
    <row r="8668" spans="16:22" x14ac:dyDescent="0.25">
      <c r="P8668" s="147" t="s">
        <v>830</v>
      </c>
      <c r="Q8668" s="147">
        <v>222</v>
      </c>
      <c r="R8668" s="147"/>
      <c r="S8668" s="147" t="s">
        <v>2301</v>
      </c>
      <c r="T8668" s="147">
        <v>1581</v>
      </c>
      <c r="U8668" s="147" t="s">
        <v>2302</v>
      </c>
      <c r="V8668" s="147" t="s">
        <v>4849</v>
      </c>
    </row>
    <row r="8669" spans="16:22" x14ac:dyDescent="0.25">
      <c r="P8669" s="147" t="s">
        <v>830</v>
      </c>
      <c r="Q8669" s="147">
        <v>222</v>
      </c>
      <c r="R8669" s="147"/>
      <c r="S8669" s="147" t="s">
        <v>4854</v>
      </c>
      <c r="T8669" s="147">
        <v>300</v>
      </c>
      <c r="U8669" s="147" t="s">
        <v>4855</v>
      </c>
      <c r="V8669" s="147" t="s">
        <v>4849</v>
      </c>
    </row>
    <row r="8670" spans="16:22" x14ac:dyDescent="0.25">
      <c r="P8670" s="147" t="s">
        <v>830</v>
      </c>
      <c r="Q8670" s="147">
        <v>222</v>
      </c>
      <c r="R8670" s="147"/>
      <c r="S8670" s="147" t="s">
        <v>976</v>
      </c>
      <c r="T8670" s="147">
        <v>172</v>
      </c>
      <c r="U8670" s="147" t="s">
        <v>977</v>
      </c>
      <c r="V8670" s="147" t="s">
        <v>4849</v>
      </c>
    </row>
    <row r="8671" spans="16:22" x14ac:dyDescent="0.25">
      <c r="P8671" s="147" t="s">
        <v>830</v>
      </c>
      <c r="Q8671" s="147">
        <v>222</v>
      </c>
      <c r="R8671" s="147"/>
      <c r="S8671" s="147" t="s">
        <v>978</v>
      </c>
      <c r="T8671" s="147">
        <v>417</v>
      </c>
      <c r="U8671" s="147" t="s">
        <v>979</v>
      </c>
      <c r="V8671" s="147" t="s">
        <v>4849</v>
      </c>
    </row>
    <row r="8672" spans="16:22" x14ac:dyDescent="0.25">
      <c r="P8672" s="147" t="s">
        <v>830</v>
      </c>
      <c r="Q8672" s="147">
        <v>222</v>
      </c>
      <c r="R8672" s="147"/>
      <c r="S8672" s="147" t="s">
        <v>982</v>
      </c>
      <c r="T8672" s="147">
        <v>29</v>
      </c>
      <c r="U8672" s="147" t="s">
        <v>983</v>
      </c>
      <c r="V8672" s="147" t="s">
        <v>4849</v>
      </c>
    </row>
    <row r="8673" spans="16:22" x14ac:dyDescent="0.25">
      <c r="P8673" s="147" t="s">
        <v>830</v>
      </c>
      <c r="Q8673" s="147">
        <v>222</v>
      </c>
      <c r="R8673" s="147"/>
      <c r="S8673" s="147" t="s">
        <v>984</v>
      </c>
      <c r="T8673" s="147">
        <v>93</v>
      </c>
      <c r="U8673" s="147" t="s">
        <v>985</v>
      </c>
      <c r="V8673" s="147" t="s">
        <v>4849</v>
      </c>
    </row>
    <row r="8674" spans="16:22" x14ac:dyDescent="0.25">
      <c r="P8674" s="147" t="s">
        <v>830</v>
      </c>
      <c r="Q8674" s="147">
        <v>222</v>
      </c>
      <c r="R8674" s="147"/>
      <c r="S8674" s="147" t="s">
        <v>3060</v>
      </c>
      <c r="T8674" s="147">
        <v>280</v>
      </c>
      <c r="U8674" s="147" t="s">
        <v>3061</v>
      </c>
      <c r="V8674" s="147" t="s">
        <v>4849</v>
      </c>
    </row>
    <row r="8675" spans="16:22" x14ac:dyDescent="0.25">
      <c r="P8675" s="147" t="s">
        <v>830</v>
      </c>
      <c r="Q8675" s="147">
        <v>222</v>
      </c>
      <c r="R8675" s="147"/>
      <c r="S8675" s="147" t="s">
        <v>2303</v>
      </c>
      <c r="T8675" s="147">
        <v>58</v>
      </c>
      <c r="U8675" s="147" t="s">
        <v>2304</v>
      </c>
      <c r="V8675" s="147" t="s">
        <v>4849</v>
      </c>
    </row>
    <row r="8676" spans="16:22" x14ac:dyDescent="0.25">
      <c r="P8676" s="147" t="s">
        <v>830</v>
      </c>
      <c r="Q8676" s="147">
        <v>222</v>
      </c>
      <c r="R8676" s="147"/>
      <c r="S8676" s="147" t="s">
        <v>986</v>
      </c>
      <c r="T8676" s="147">
        <v>303</v>
      </c>
      <c r="U8676" s="147" t="s">
        <v>987</v>
      </c>
      <c r="V8676" s="147" t="s">
        <v>4849</v>
      </c>
    </row>
    <row r="8677" spans="16:22" x14ac:dyDescent="0.25">
      <c r="P8677" s="147" t="s">
        <v>830</v>
      </c>
      <c r="Q8677" s="147">
        <v>222</v>
      </c>
      <c r="R8677" s="147"/>
      <c r="S8677" s="147" t="s">
        <v>988</v>
      </c>
      <c r="T8677" s="147">
        <v>281</v>
      </c>
      <c r="U8677" s="147" t="s">
        <v>989</v>
      </c>
      <c r="V8677" s="147" t="s">
        <v>4849</v>
      </c>
    </row>
    <row r="8678" spans="16:22" x14ac:dyDescent="0.25">
      <c r="P8678" s="147" t="s">
        <v>830</v>
      </c>
      <c r="Q8678" s="147">
        <v>222</v>
      </c>
      <c r="R8678" s="147"/>
      <c r="S8678" s="147" t="s">
        <v>990</v>
      </c>
      <c r="T8678" s="147">
        <v>156</v>
      </c>
      <c r="U8678" s="147" t="s">
        <v>991</v>
      </c>
      <c r="V8678" s="147" t="s">
        <v>4849</v>
      </c>
    </row>
    <row r="8679" spans="16:22" x14ac:dyDescent="0.25">
      <c r="P8679" s="147" t="s">
        <v>830</v>
      </c>
      <c r="Q8679" s="147">
        <v>222</v>
      </c>
      <c r="R8679" s="147"/>
      <c r="S8679" s="147" t="s">
        <v>992</v>
      </c>
      <c r="T8679" s="147">
        <v>2</v>
      </c>
      <c r="U8679" s="147" t="s">
        <v>993</v>
      </c>
      <c r="V8679" s="147" t="s">
        <v>4849</v>
      </c>
    </row>
    <row r="8680" spans="16:22" x14ac:dyDescent="0.25">
      <c r="P8680" s="147" t="s">
        <v>830</v>
      </c>
      <c r="Q8680" s="147">
        <v>222</v>
      </c>
      <c r="R8680" s="147"/>
      <c r="S8680" s="147" t="s">
        <v>4856</v>
      </c>
      <c r="T8680" s="147">
        <v>210</v>
      </c>
      <c r="U8680" s="147" t="s">
        <v>4857</v>
      </c>
      <c r="V8680" s="147" t="s">
        <v>4849</v>
      </c>
    </row>
    <row r="8681" spans="16:22" x14ac:dyDescent="0.25">
      <c r="P8681" s="147" t="s">
        <v>830</v>
      </c>
      <c r="Q8681" s="147">
        <v>222</v>
      </c>
      <c r="R8681" s="147"/>
      <c r="S8681" s="147" t="s">
        <v>994</v>
      </c>
      <c r="T8681" s="147">
        <v>134</v>
      </c>
      <c r="U8681" s="147" t="s">
        <v>995</v>
      </c>
      <c r="V8681" s="147" t="s">
        <v>4849</v>
      </c>
    </row>
    <row r="8682" spans="16:22" x14ac:dyDescent="0.25">
      <c r="P8682" s="147" t="s">
        <v>830</v>
      </c>
      <c r="Q8682" s="147">
        <v>222</v>
      </c>
      <c r="R8682" s="147"/>
      <c r="S8682" s="147" t="s">
        <v>996</v>
      </c>
      <c r="T8682" s="147">
        <v>505</v>
      </c>
      <c r="U8682" s="147" t="s">
        <v>997</v>
      </c>
      <c r="V8682" s="147" t="s">
        <v>4849</v>
      </c>
    </row>
    <row r="8683" spans="16:22" x14ac:dyDescent="0.25">
      <c r="P8683" s="147" t="s">
        <v>830</v>
      </c>
      <c r="Q8683" s="147">
        <v>222</v>
      </c>
      <c r="R8683" s="147"/>
      <c r="S8683" s="147" t="s">
        <v>2562</v>
      </c>
      <c r="T8683" s="147">
        <v>170</v>
      </c>
      <c r="U8683" s="147" t="s">
        <v>2563</v>
      </c>
      <c r="V8683" s="147" t="s">
        <v>4849</v>
      </c>
    </row>
    <row r="8684" spans="16:22" x14ac:dyDescent="0.25">
      <c r="P8684" s="147" t="s">
        <v>830</v>
      </c>
      <c r="Q8684" s="147">
        <v>222</v>
      </c>
      <c r="R8684" s="147"/>
      <c r="S8684" s="147" t="s">
        <v>1000</v>
      </c>
      <c r="T8684" s="147">
        <v>86</v>
      </c>
      <c r="U8684" s="147" t="s">
        <v>1001</v>
      </c>
      <c r="V8684" s="147" t="s">
        <v>4849</v>
      </c>
    </row>
    <row r="8685" spans="16:22" x14ac:dyDescent="0.25">
      <c r="P8685" s="147" t="s">
        <v>830</v>
      </c>
      <c r="Q8685" s="147">
        <v>222</v>
      </c>
      <c r="R8685" s="147"/>
      <c r="S8685" s="147" t="s">
        <v>1002</v>
      </c>
      <c r="T8685" s="147">
        <v>113</v>
      </c>
      <c r="U8685" s="147" t="s">
        <v>1003</v>
      </c>
      <c r="V8685" s="147" t="s">
        <v>4849</v>
      </c>
    </row>
    <row r="8686" spans="16:22" x14ac:dyDescent="0.25">
      <c r="P8686" s="147" t="s">
        <v>830</v>
      </c>
      <c r="Q8686" s="147">
        <v>222</v>
      </c>
      <c r="R8686" s="147"/>
      <c r="S8686" s="147" t="s">
        <v>3328</v>
      </c>
      <c r="T8686" s="147">
        <v>60</v>
      </c>
      <c r="U8686" s="147" t="s">
        <v>3329</v>
      </c>
      <c r="V8686" s="147" t="s">
        <v>4849</v>
      </c>
    </row>
    <row r="8687" spans="16:22" x14ac:dyDescent="0.25">
      <c r="P8687" s="147" t="s">
        <v>830</v>
      </c>
      <c r="Q8687" s="147">
        <v>222</v>
      </c>
      <c r="R8687" s="147"/>
      <c r="S8687" s="147" t="s">
        <v>3332</v>
      </c>
      <c r="T8687" s="147">
        <v>53</v>
      </c>
      <c r="U8687" s="147" t="s">
        <v>3333</v>
      </c>
      <c r="V8687" s="147" t="s">
        <v>4849</v>
      </c>
    </row>
    <row r="8688" spans="16:22" x14ac:dyDescent="0.25">
      <c r="P8688" s="147" t="s">
        <v>830</v>
      </c>
      <c r="Q8688" s="147">
        <v>222</v>
      </c>
      <c r="R8688" s="147"/>
      <c r="S8688" s="147" t="s">
        <v>3334</v>
      </c>
      <c r="T8688" s="147">
        <v>60</v>
      </c>
      <c r="U8688" s="147" t="s">
        <v>3335</v>
      </c>
      <c r="V8688" s="147" t="s">
        <v>4849</v>
      </c>
    </row>
    <row r="8689" spans="16:22" x14ac:dyDescent="0.25">
      <c r="P8689" s="147" t="s">
        <v>830</v>
      </c>
      <c r="Q8689" s="147">
        <v>222</v>
      </c>
      <c r="R8689" s="147"/>
      <c r="S8689" s="147" t="s">
        <v>4593</v>
      </c>
      <c r="T8689" s="147">
        <v>30</v>
      </c>
      <c r="U8689" s="147" t="s">
        <v>4594</v>
      </c>
      <c r="V8689" s="147" t="s">
        <v>4849</v>
      </c>
    </row>
    <row r="8690" spans="16:22" x14ac:dyDescent="0.25">
      <c r="P8690" s="147" t="s">
        <v>830</v>
      </c>
      <c r="Q8690" s="147">
        <v>222</v>
      </c>
      <c r="R8690" s="147"/>
      <c r="S8690" s="147" t="s">
        <v>4858</v>
      </c>
      <c r="T8690" s="147">
        <v>40</v>
      </c>
      <c r="U8690" s="147" t="s">
        <v>4859</v>
      </c>
      <c r="V8690" s="147" t="s">
        <v>4849</v>
      </c>
    </row>
    <row r="8691" spans="16:22" x14ac:dyDescent="0.25">
      <c r="P8691" s="147" t="s">
        <v>830</v>
      </c>
      <c r="Q8691" s="147">
        <v>222</v>
      </c>
      <c r="R8691" s="147"/>
      <c r="S8691" s="147" t="s">
        <v>4860</v>
      </c>
      <c r="T8691" s="147">
        <v>60</v>
      </c>
      <c r="U8691" s="147" t="s">
        <v>4861</v>
      </c>
      <c r="V8691" s="147" t="s">
        <v>4849</v>
      </c>
    </row>
    <row r="8692" spans="16:22" x14ac:dyDescent="0.25">
      <c r="P8692" s="147" t="s">
        <v>830</v>
      </c>
      <c r="Q8692" s="147">
        <v>222</v>
      </c>
      <c r="R8692" s="147"/>
      <c r="S8692" s="147" t="s">
        <v>1012</v>
      </c>
      <c r="T8692" s="147">
        <v>47</v>
      </c>
      <c r="U8692" s="147" t="s">
        <v>1013</v>
      </c>
      <c r="V8692" s="147" t="s">
        <v>4849</v>
      </c>
    </row>
    <row r="8693" spans="16:22" x14ac:dyDescent="0.25">
      <c r="P8693" s="147" t="s">
        <v>830</v>
      </c>
      <c r="Q8693" s="147">
        <v>222</v>
      </c>
      <c r="R8693" s="147"/>
      <c r="S8693" s="147" t="s">
        <v>1014</v>
      </c>
      <c r="T8693" s="147">
        <v>77</v>
      </c>
      <c r="U8693" s="147" t="s">
        <v>1015</v>
      </c>
      <c r="V8693" s="147" t="s">
        <v>4849</v>
      </c>
    </row>
    <row r="8694" spans="16:22" x14ac:dyDescent="0.25">
      <c r="P8694" s="147" t="s">
        <v>830</v>
      </c>
      <c r="Q8694" s="147">
        <v>222</v>
      </c>
      <c r="R8694" s="147"/>
      <c r="S8694" s="147" t="s">
        <v>1016</v>
      </c>
      <c r="T8694" s="147">
        <v>52</v>
      </c>
      <c r="U8694" s="147" t="s">
        <v>1017</v>
      </c>
      <c r="V8694" s="147" t="s">
        <v>4849</v>
      </c>
    </row>
    <row r="8695" spans="16:22" x14ac:dyDescent="0.25">
      <c r="P8695" s="147" t="s">
        <v>830</v>
      </c>
      <c r="Q8695" s="147">
        <v>222</v>
      </c>
      <c r="R8695" s="147"/>
      <c r="S8695" s="147" t="s">
        <v>1020</v>
      </c>
      <c r="T8695" s="147">
        <v>47</v>
      </c>
      <c r="U8695" s="147" t="s">
        <v>1021</v>
      </c>
      <c r="V8695" s="147" t="s">
        <v>4849</v>
      </c>
    </row>
    <row r="8696" spans="16:22" x14ac:dyDescent="0.25">
      <c r="P8696" s="147" t="s">
        <v>830</v>
      </c>
      <c r="Q8696" s="147">
        <v>222</v>
      </c>
      <c r="R8696" s="147"/>
      <c r="S8696" s="147" t="s">
        <v>4595</v>
      </c>
      <c r="T8696" s="147">
        <v>210</v>
      </c>
      <c r="U8696" s="147" t="s">
        <v>4596</v>
      </c>
      <c r="V8696" s="147" t="s">
        <v>4849</v>
      </c>
    </row>
    <row r="8697" spans="16:22" x14ac:dyDescent="0.25">
      <c r="P8697" s="147" t="s">
        <v>830</v>
      </c>
      <c r="Q8697" s="147">
        <v>222</v>
      </c>
      <c r="R8697" s="147"/>
      <c r="S8697" s="147" t="s">
        <v>4597</v>
      </c>
      <c r="T8697" s="147">
        <v>210</v>
      </c>
      <c r="U8697" s="147" t="s">
        <v>4598</v>
      </c>
      <c r="V8697" s="147" t="s">
        <v>4849</v>
      </c>
    </row>
    <row r="8698" spans="16:22" x14ac:dyDescent="0.25">
      <c r="P8698" s="147" t="s">
        <v>830</v>
      </c>
      <c r="Q8698" s="147">
        <v>222</v>
      </c>
      <c r="R8698" s="147"/>
      <c r="S8698" s="147" t="s">
        <v>4599</v>
      </c>
      <c r="T8698" s="147">
        <v>210</v>
      </c>
      <c r="U8698" s="147" t="s">
        <v>4600</v>
      </c>
      <c r="V8698" s="147" t="s">
        <v>4849</v>
      </c>
    </row>
    <row r="8699" spans="16:22" x14ac:dyDescent="0.25">
      <c r="P8699" s="147" t="s">
        <v>830</v>
      </c>
      <c r="Q8699" s="147">
        <v>222</v>
      </c>
      <c r="R8699" s="147"/>
      <c r="S8699" s="147" t="s">
        <v>1024</v>
      </c>
      <c r="T8699" s="147">
        <v>19</v>
      </c>
      <c r="U8699" s="147" t="s">
        <v>1025</v>
      </c>
      <c r="V8699" s="147" t="s">
        <v>4849</v>
      </c>
    </row>
    <row r="8700" spans="16:22" x14ac:dyDescent="0.25">
      <c r="P8700" s="147" t="s">
        <v>830</v>
      </c>
      <c r="Q8700" s="147">
        <v>222</v>
      </c>
      <c r="R8700" s="147"/>
      <c r="S8700" s="147" t="s">
        <v>1026</v>
      </c>
      <c r="T8700" s="147">
        <v>25</v>
      </c>
      <c r="U8700" s="147" t="s">
        <v>1027</v>
      </c>
      <c r="V8700" s="147" t="s">
        <v>4849</v>
      </c>
    </row>
    <row r="8701" spans="16:22" x14ac:dyDescent="0.25">
      <c r="P8701" s="147" t="s">
        <v>830</v>
      </c>
      <c r="Q8701" s="147">
        <v>222</v>
      </c>
      <c r="R8701" s="147"/>
      <c r="S8701" s="147" t="s">
        <v>4601</v>
      </c>
      <c r="T8701" s="147">
        <v>16</v>
      </c>
      <c r="U8701" s="147" t="s">
        <v>4602</v>
      </c>
      <c r="V8701" s="147" t="s">
        <v>4849</v>
      </c>
    </row>
    <row r="8702" spans="16:22" x14ac:dyDescent="0.25">
      <c r="P8702" s="147" t="s">
        <v>830</v>
      </c>
      <c r="Q8702" s="147">
        <v>222</v>
      </c>
      <c r="R8702" s="147"/>
      <c r="S8702" s="147" t="s">
        <v>4603</v>
      </c>
      <c r="T8702" s="147">
        <v>12</v>
      </c>
      <c r="U8702" s="147" t="s">
        <v>4604</v>
      </c>
      <c r="V8702" s="147" t="s">
        <v>4849</v>
      </c>
    </row>
    <row r="8703" spans="16:22" x14ac:dyDescent="0.25">
      <c r="P8703" s="147" t="s">
        <v>830</v>
      </c>
      <c r="Q8703" s="147">
        <v>222</v>
      </c>
      <c r="R8703" s="147"/>
      <c r="S8703" s="147" t="s">
        <v>1048</v>
      </c>
      <c r="T8703" s="147">
        <v>150</v>
      </c>
      <c r="U8703" s="147" t="s">
        <v>1049</v>
      </c>
      <c r="V8703" s="147" t="s">
        <v>4849</v>
      </c>
    </row>
    <row r="8704" spans="16:22" x14ac:dyDescent="0.25">
      <c r="P8704" s="147" t="s">
        <v>830</v>
      </c>
      <c r="Q8704" s="147">
        <v>222</v>
      </c>
      <c r="R8704" s="147"/>
      <c r="S8704" s="147" t="s">
        <v>1064</v>
      </c>
      <c r="T8704" s="147">
        <v>144</v>
      </c>
      <c r="U8704" s="147" t="s">
        <v>1065</v>
      </c>
      <c r="V8704" s="147" t="s">
        <v>4849</v>
      </c>
    </row>
    <row r="8705" spans="16:22" x14ac:dyDescent="0.25">
      <c r="P8705" s="147" t="s">
        <v>830</v>
      </c>
      <c r="Q8705" s="147">
        <v>222</v>
      </c>
      <c r="R8705" s="147"/>
      <c r="S8705" s="147" t="s">
        <v>1070</v>
      </c>
      <c r="T8705" s="147">
        <v>240</v>
      </c>
      <c r="U8705" s="147" t="s">
        <v>1071</v>
      </c>
      <c r="V8705" s="147" t="s">
        <v>4849</v>
      </c>
    </row>
    <row r="8706" spans="16:22" x14ac:dyDescent="0.25">
      <c r="P8706" s="147" t="s">
        <v>830</v>
      </c>
      <c r="Q8706" s="147">
        <v>222</v>
      </c>
      <c r="R8706" s="147"/>
      <c r="S8706" s="147" t="s">
        <v>1072</v>
      </c>
      <c r="T8706" s="147">
        <v>413</v>
      </c>
      <c r="U8706" s="147" t="s">
        <v>1073</v>
      </c>
      <c r="V8706" s="147" t="s">
        <v>4849</v>
      </c>
    </row>
    <row r="8707" spans="16:22" x14ac:dyDescent="0.25">
      <c r="P8707" s="147" t="s">
        <v>830</v>
      </c>
      <c r="Q8707" s="147">
        <v>222</v>
      </c>
      <c r="R8707" s="147"/>
      <c r="S8707" s="147" t="s">
        <v>1074</v>
      </c>
      <c r="T8707" s="147">
        <v>76</v>
      </c>
      <c r="U8707" s="147" t="s">
        <v>1075</v>
      </c>
      <c r="V8707" s="147" t="s">
        <v>4849</v>
      </c>
    </row>
    <row r="8708" spans="16:22" x14ac:dyDescent="0.25">
      <c r="P8708" s="147" t="s">
        <v>830</v>
      </c>
      <c r="Q8708" s="147">
        <v>222</v>
      </c>
      <c r="R8708" s="147"/>
      <c r="S8708" s="147" t="s">
        <v>3657</v>
      </c>
      <c r="T8708" s="147">
        <v>60</v>
      </c>
      <c r="U8708" s="147" t="s">
        <v>3658</v>
      </c>
      <c r="V8708" s="147" t="s">
        <v>4849</v>
      </c>
    </row>
    <row r="8709" spans="16:22" x14ac:dyDescent="0.25">
      <c r="P8709" s="147" t="s">
        <v>830</v>
      </c>
      <c r="Q8709" s="147">
        <v>222</v>
      </c>
      <c r="R8709" s="147"/>
      <c r="S8709" s="147" t="s">
        <v>3659</v>
      </c>
      <c r="T8709" s="147">
        <v>21</v>
      </c>
      <c r="U8709" s="147" t="s">
        <v>3660</v>
      </c>
      <c r="V8709" s="147" t="s">
        <v>4849</v>
      </c>
    </row>
    <row r="8710" spans="16:22" x14ac:dyDescent="0.25">
      <c r="P8710" s="147" t="s">
        <v>830</v>
      </c>
      <c r="Q8710" s="147">
        <v>222</v>
      </c>
      <c r="R8710" s="147"/>
      <c r="S8710" s="147" t="s">
        <v>4605</v>
      </c>
      <c r="T8710" s="147">
        <v>119</v>
      </c>
      <c r="U8710" s="147" t="s">
        <v>4606</v>
      </c>
      <c r="V8710" s="147" t="s">
        <v>4849</v>
      </c>
    </row>
    <row r="8711" spans="16:22" x14ac:dyDescent="0.25">
      <c r="P8711" s="147" t="s">
        <v>830</v>
      </c>
      <c r="Q8711" s="147">
        <v>222</v>
      </c>
      <c r="R8711" s="147"/>
      <c r="S8711" s="147" t="s">
        <v>4607</v>
      </c>
      <c r="T8711" s="147">
        <v>149</v>
      </c>
      <c r="U8711" s="147" t="s">
        <v>4608</v>
      </c>
      <c r="V8711" s="147" t="s">
        <v>4849</v>
      </c>
    </row>
    <row r="8712" spans="16:22" x14ac:dyDescent="0.25">
      <c r="P8712" s="147" t="s">
        <v>830</v>
      </c>
      <c r="Q8712" s="147">
        <v>222</v>
      </c>
      <c r="R8712" s="147"/>
      <c r="S8712" s="147" t="s">
        <v>1078</v>
      </c>
      <c r="T8712" s="147">
        <v>571</v>
      </c>
      <c r="U8712" s="147" t="s">
        <v>1079</v>
      </c>
      <c r="V8712" s="147" t="s">
        <v>4849</v>
      </c>
    </row>
    <row r="8713" spans="16:22" x14ac:dyDescent="0.25">
      <c r="P8713" s="147" t="s">
        <v>830</v>
      </c>
      <c r="Q8713" s="147">
        <v>222</v>
      </c>
      <c r="R8713" s="147"/>
      <c r="S8713" s="147" t="s">
        <v>1080</v>
      </c>
      <c r="T8713" s="147">
        <v>140</v>
      </c>
      <c r="U8713" s="147" t="s">
        <v>1081</v>
      </c>
      <c r="V8713" s="147" t="s">
        <v>4849</v>
      </c>
    </row>
    <row r="8714" spans="16:22" x14ac:dyDescent="0.25">
      <c r="P8714" s="147" t="s">
        <v>830</v>
      </c>
      <c r="Q8714" s="147">
        <v>222</v>
      </c>
      <c r="R8714" s="147"/>
      <c r="S8714" s="147" t="s">
        <v>1086</v>
      </c>
      <c r="T8714" s="147">
        <v>174</v>
      </c>
      <c r="U8714" s="147" t="s">
        <v>1087</v>
      </c>
      <c r="V8714" s="147" t="s">
        <v>4849</v>
      </c>
    </row>
    <row r="8715" spans="16:22" x14ac:dyDescent="0.25">
      <c r="P8715" s="147" t="s">
        <v>830</v>
      </c>
      <c r="Q8715" s="147">
        <v>222</v>
      </c>
      <c r="R8715" s="147"/>
      <c r="S8715" s="147" t="s">
        <v>1088</v>
      </c>
      <c r="T8715" s="147">
        <v>40</v>
      </c>
      <c r="U8715" s="147" t="s">
        <v>1089</v>
      </c>
      <c r="V8715" s="147" t="s">
        <v>4849</v>
      </c>
    </row>
    <row r="8716" spans="16:22" x14ac:dyDescent="0.25">
      <c r="P8716" s="147" t="s">
        <v>830</v>
      </c>
      <c r="Q8716" s="147">
        <v>222</v>
      </c>
      <c r="R8716" s="147"/>
      <c r="S8716" s="147" t="s">
        <v>4513</v>
      </c>
      <c r="T8716" s="147">
        <v>253</v>
      </c>
      <c r="U8716" s="147" t="s">
        <v>4514</v>
      </c>
      <c r="V8716" s="147" t="s">
        <v>4849</v>
      </c>
    </row>
    <row r="8717" spans="16:22" x14ac:dyDescent="0.25">
      <c r="P8717" s="147" t="s">
        <v>830</v>
      </c>
      <c r="Q8717" s="147">
        <v>222</v>
      </c>
      <c r="R8717" s="147"/>
      <c r="S8717" s="147" t="s">
        <v>4515</v>
      </c>
      <c r="T8717" s="147">
        <v>253</v>
      </c>
      <c r="U8717" s="147" t="s">
        <v>4516</v>
      </c>
      <c r="V8717" s="147" t="s">
        <v>4849</v>
      </c>
    </row>
    <row r="8718" spans="16:22" x14ac:dyDescent="0.25">
      <c r="P8718" s="147" t="s">
        <v>830</v>
      </c>
      <c r="Q8718" s="147">
        <v>222</v>
      </c>
      <c r="R8718" s="147"/>
      <c r="S8718" s="147" t="s">
        <v>4517</v>
      </c>
      <c r="T8718" s="147">
        <v>253</v>
      </c>
      <c r="U8718" s="147" t="s">
        <v>4518</v>
      </c>
      <c r="V8718" s="147" t="s">
        <v>4849</v>
      </c>
    </row>
    <row r="8719" spans="16:22" x14ac:dyDescent="0.25">
      <c r="P8719" s="147" t="s">
        <v>830</v>
      </c>
      <c r="Q8719" s="147">
        <v>222</v>
      </c>
      <c r="R8719" s="147"/>
      <c r="S8719" s="147" t="s">
        <v>1094</v>
      </c>
      <c r="T8719" s="147">
        <v>4</v>
      </c>
      <c r="U8719" s="147" t="s">
        <v>1095</v>
      </c>
      <c r="V8719" s="147" t="s">
        <v>4849</v>
      </c>
    </row>
    <row r="8720" spans="16:22" x14ac:dyDescent="0.25">
      <c r="P8720" s="147" t="s">
        <v>830</v>
      </c>
      <c r="Q8720" s="147">
        <v>222</v>
      </c>
      <c r="R8720" s="147"/>
      <c r="S8720" s="147" t="s">
        <v>1096</v>
      </c>
      <c r="T8720" s="147">
        <v>2</v>
      </c>
      <c r="U8720" s="147" t="s">
        <v>1097</v>
      </c>
      <c r="V8720" s="147" t="s">
        <v>4849</v>
      </c>
    </row>
    <row r="8721" spans="16:22" x14ac:dyDescent="0.25">
      <c r="P8721" s="147" t="s">
        <v>830</v>
      </c>
      <c r="Q8721" s="147">
        <v>222</v>
      </c>
      <c r="R8721" s="147"/>
      <c r="S8721" s="147" t="s">
        <v>4519</v>
      </c>
      <c r="T8721" s="147">
        <v>414</v>
      </c>
      <c r="U8721" s="147" t="s">
        <v>4520</v>
      </c>
      <c r="V8721" s="147" t="s">
        <v>4849</v>
      </c>
    </row>
    <row r="8722" spans="16:22" x14ac:dyDescent="0.25">
      <c r="P8722" s="147" t="s">
        <v>830</v>
      </c>
      <c r="Q8722" s="147">
        <v>222</v>
      </c>
      <c r="R8722" s="147"/>
      <c r="S8722" s="147" t="s">
        <v>4521</v>
      </c>
      <c r="T8722" s="147">
        <v>414</v>
      </c>
      <c r="U8722" s="147" t="s">
        <v>4522</v>
      </c>
      <c r="V8722" s="147" t="s">
        <v>4849</v>
      </c>
    </row>
    <row r="8723" spans="16:22" x14ac:dyDescent="0.25">
      <c r="P8723" s="147" t="s">
        <v>830</v>
      </c>
      <c r="Q8723" s="147">
        <v>222</v>
      </c>
      <c r="R8723" s="147"/>
      <c r="S8723" s="147" t="s">
        <v>4523</v>
      </c>
      <c r="T8723" s="147">
        <v>414</v>
      </c>
      <c r="U8723" s="147" t="s">
        <v>4524</v>
      </c>
      <c r="V8723" s="147" t="s">
        <v>4849</v>
      </c>
    </row>
    <row r="8724" spans="16:22" x14ac:dyDescent="0.25">
      <c r="P8724" s="147" t="s">
        <v>830</v>
      </c>
      <c r="Q8724" s="147">
        <v>222</v>
      </c>
      <c r="R8724" s="147"/>
      <c r="S8724" s="147" t="s">
        <v>4609</v>
      </c>
      <c r="T8724" s="147">
        <v>210</v>
      </c>
      <c r="U8724" s="147" t="s">
        <v>4610</v>
      </c>
      <c r="V8724" s="147" t="s">
        <v>4849</v>
      </c>
    </row>
    <row r="8725" spans="16:22" x14ac:dyDescent="0.25">
      <c r="P8725" s="147" t="s">
        <v>830</v>
      </c>
      <c r="Q8725" s="147">
        <v>222</v>
      </c>
      <c r="R8725" s="147"/>
      <c r="S8725" s="147" t="s">
        <v>4611</v>
      </c>
      <c r="T8725" s="147">
        <v>210</v>
      </c>
      <c r="U8725" s="147" t="s">
        <v>4612</v>
      </c>
      <c r="V8725" s="147" t="s">
        <v>4849</v>
      </c>
    </row>
    <row r="8726" spans="16:22" x14ac:dyDescent="0.25">
      <c r="P8726" s="147" t="s">
        <v>830</v>
      </c>
      <c r="Q8726" s="147">
        <v>222</v>
      </c>
      <c r="R8726" s="147"/>
      <c r="S8726" s="147" t="s">
        <v>4613</v>
      </c>
      <c r="T8726" s="147">
        <v>210</v>
      </c>
      <c r="U8726" s="147" t="s">
        <v>4614</v>
      </c>
      <c r="V8726" s="147" t="s">
        <v>4849</v>
      </c>
    </row>
    <row r="8727" spans="16:22" x14ac:dyDescent="0.25">
      <c r="P8727" s="147" t="s">
        <v>830</v>
      </c>
      <c r="Q8727" s="147">
        <v>222</v>
      </c>
      <c r="R8727" s="147"/>
      <c r="S8727" s="147" t="s">
        <v>2309</v>
      </c>
      <c r="T8727" s="147">
        <v>1510</v>
      </c>
      <c r="U8727" s="147" t="s">
        <v>2310</v>
      </c>
      <c r="V8727" s="147" t="s">
        <v>4849</v>
      </c>
    </row>
    <row r="8728" spans="16:22" x14ac:dyDescent="0.25">
      <c r="P8728" s="147" t="s">
        <v>830</v>
      </c>
      <c r="Q8728" s="147">
        <v>222</v>
      </c>
      <c r="R8728" s="147"/>
      <c r="S8728" s="147" t="s">
        <v>1108</v>
      </c>
      <c r="T8728" s="147">
        <v>367</v>
      </c>
      <c r="U8728" s="147" t="s">
        <v>1109</v>
      </c>
      <c r="V8728" s="147" t="s">
        <v>4849</v>
      </c>
    </row>
    <row r="8729" spans="16:22" x14ac:dyDescent="0.25">
      <c r="P8729" s="147" t="s">
        <v>830</v>
      </c>
      <c r="Q8729" s="147">
        <v>222</v>
      </c>
      <c r="R8729" s="147"/>
      <c r="S8729" s="147" t="s">
        <v>1110</v>
      </c>
      <c r="T8729" s="147">
        <v>653</v>
      </c>
      <c r="U8729" s="147" t="s">
        <v>1111</v>
      </c>
      <c r="V8729" s="147" t="s">
        <v>4849</v>
      </c>
    </row>
    <row r="8730" spans="16:22" x14ac:dyDescent="0.25">
      <c r="P8730" s="147" t="s">
        <v>830</v>
      </c>
      <c r="Q8730" s="147">
        <v>222</v>
      </c>
      <c r="R8730" s="147"/>
      <c r="S8730" s="147" t="s">
        <v>1112</v>
      </c>
      <c r="T8730" s="147">
        <v>182</v>
      </c>
      <c r="U8730" s="147" t="s">
        <v>1113</v>
      </c>
      <c r="V8730" s="147" t="s">
        <v>4849</v>
      </c>
    </row>
    <row r="8731" spans="16:22" x14ac:dyDescent="0.25">
      <c r="P8731" s="147" t="s">
        <v>830</v>
      </c>
      <c r="Q8731" s="147">
        <v>222</v>
      </c>
      <c r="R8731" s="147"/>
      <c r="S8731" s="147" t="s">
        <v>1114</v>
      </c>
      <c r="T8731" s="147">
        <v>850</v>
      </c>
      <c r="U8731" s="147" t="s">
        <v>1115</v>
      </c>
      <c r="V8731" s="147" t="s">
        <v>4849</v>
      </c>
    </row>
    <row r="8732" spans="16:22" x14ac:dyDescent="0.25">
      <c r="P8732" s="147" t="s">
        <v>830</v>
      </c>
      <c r="Q8732" s="147">
        <v>222</v>
      </c>
      <c r="R8732" s="147"/>
      <c r="S8732" s="147" t="s">
        <v>3663</v>
      </c>
      <c r="T8732" s="147">
        <v>33</v>
      </c>
      <c r="U8732" s="147" t="s">
        <v>3664</v>
      </c>
      <c r="V8732" s="147" t="s">
        <v>4849</v>
      </c>
    </row>
    <row r="8733" spans="16:22" x14ac:dyDescent="0.25">
      <c r="P8733" s="147" t="s">
        <v>830</v>
      </c>
      <c r="Q8733" s="147">
        <v>222</v>
      </c>
      <c r="R8733" s="147"/>
      <c r="S8733" s="147" t="s">
        <v>2566</v>
      </c>
      <c r="T8733" s="147">
        <v>455</v>
      </c>
      <c r="U8733" s="147" t="s">
        <v>2567</v>
      </c>
      <c r="V8733" s="147" t="s">
        <v>4849</v>
      </c>
    </row>
    <row r="8734" spans="16:22" x14ac:dyDescent="0.25">
      <c r="P8734" s="147" t="s">
        <v>830</v>
      </c>
      <c r="Q8734" s="147">
        <v>222</v>
      </c>
      <c r="R8734" s="147"/>
      <c r="S8734" s="147" t="s">
        <v>1116</v>
      </c>
      <c r="T8734" s="147">
        <v>826</v>
      </c>
      <c r="U8734" s="147" t="s">
        <v>1117</v>
      </c>
      <c r="V8734" s="147" t="s">
        <v>4849</v>
      </c>
    </row>
    <row r="8735" spans="16:22" x14ac:dyDescent="0.25">
      <c r="P8735" s="147" t="s">
        <v>830</v>
      </c>
      <c r="Q8735" s="147">
        <v>222</v>
      </c>
      <c r="R8735" s="147"/>
      <c r="S8735" s="147" t="s">
        <v>4615</v>
      </c>
      <c r="T8735" s="147">
        <v>30</v>
      </c>
      <c r="U8735" s="147" t="s">
        <v>4616</v>
      </c>
      <c r="V8735" s="147" t="s">
        <v>4849</v>
      </c>
    </row>
    <row r="8736" spans="16:22" x14ac:dyDescent="0.25">
      <c r="P8736" s="147" t="s">
        <v>830</v>
      </c>
      <c r="Q8736" s="147">
        <v>222</v>
      </c>
      <c r="R8736" s="147"/>
      <c r="S8736" s="147" t="s">
        <v>1126</v>
      </c>
      <c r="T8736" s="147">
        <v>635</v>
      </c>
      <c r="U8736" s="147" t="s">
        <v>1127</v>
      </c>
      <c r="V8736" s="147" t="s">
        <v>4849</v>
      </c>
    </row>
    <row r="8737" spans="16:22" x14ac:dyDescent="0.25">
      <c r="P8737" s="147" t="s">
        <v>830</v>
      </c>
      <c r="Q8737" s="147">
        <v>222</v>
      </c>
      <c r="R8737" s="147"/>
      <c r="S8737" s="147" t="s">
        <v>2821</v>
      </c>
      <c r="T8737" s="147">
        <v>39</v>
      </c>
      <c r="U8737" s="147" t="s">
        <v>2822</v>
      </c>
      <c r="V8737" s="147" t="s">
        <v>4849</v>
      </c>
    </row>
    <row r="8738" spans="16:22" x14ac:dyDescent="0.25">
      <c r="P8738" s="147" t="s">
        <v>830</v>
      </c>
      <c r="Q8738" s="147">
        <v>222</v>
      </c>
      <c r="R8738" s="147"/>
      <c r="S8738" s="147" t="s">
        <v>1128</v>
      </c>
      <c r="T8738" s="147">
        <v>1</v>
      </c>
      <c r="U8738" s="147" t="s">
        <v>1129</v>
      </c>
      <c r="V8738" s="147" t="s">
        <v>4849</v>
      </c>
    </row>
    <row r="8739" spans="16:22" x14ac:dyDescent="0.25">
      <c r="P8739" s="147" t="s">
        <v>830</v>
      </c>
      <c r="Q8739" s="147">
        <v>222</v>
      </c>
      <c r="R8739" s="147"/>
      <c r="S8739" s="147" t="s">
        <v>2570</v>
      </c>
      <c r="T8739" s="147">
        <v>50</v>
      </c>
      <c r="U8739" s="147" t="s">
        <v>2571</v>
      </c>
      <c r="V8739" s="147" t="s">
        <v>4849</v>
      </c>
    </row>
    <row r="8740" spans="16:22" x14ac:dyDescent="0.25">
      <c r="P8740" s="147" t="s">
        <v>830</v>
      </c>
      <c r="Q8740" s="147">
        <v>222</v>
      </c>
      <c r="R8740" s="147"/>
      <c r="S8740" s="147" t="s">
        <v>2823</v>
      </c>
      <c r="T8740" s="147">
        <v>233</v>
      </c>
      <c r="U8740" s="147" t="s">
        <v>2824</v>
      </c>
      <c r="V8740" s="147" t="s">
        <v>4849</v>
      </c>
    </row>
    <row r="8741" spans="16:22" x14ac:dyDescent="0.25">
      <c r="P8741" s="147" t="s">
        <v>830</v>
      </c>
      <c r="Q8741" s="147">
        <v>222</v>
      </c>
      <c r="R8741" s="147"/>
      <c r="S8741" s="147" t="s">
        <v>2825</v>
      </c>
      <c r="T8741" s="147">
        <v>172</v>
      </c>
      <c r="U8741" s="147" t="s">
        <v>2826</v>
      </c>
      <c r="V8741" s="147" t="s">
        <v>4849</v>
      </c>
    </row>
    <row r="8742" spans="16:22" x14ac:dyDescent="0.25">
      <c r="P8742" s="147" t="s">
        <v>830</v>
      </c>
      <c r="Q8742" s="147">
        <v>222</v>
      </c>
      <c r="R8742" s="147"/>
      <c r="S8742" s="147" t="s">
        <v>2829</v>
      </c>
      <c r="T8742" s="147">
        <v>77</v>
      </c>
      <c r="U8742" s="147" t="s">
        <v>2830</v>
      </c>
      <c r="V8742" s="147" t="s">
        <v>4849</v>
      </c>
    </row>
    <row r="8743" spans="16:22" x14ac:dyDescent="0.25">
      <c r="P8743" s="147" t="s">
        <v>830</v>
      </c>
      <c r="Q8743" s="147">
        <v>222</v>
      </c>
      <c r="R8743" s="147"/>
      <c r="S8743" s="147" t="s">
        <v>4862</v>
      </c>
      <c r="T8743" s="147">
        <v>413</v>
      </c>
      <c r="U8743" s="147" t="s">
        <v>4863</v>
      </c>
      <c r="V8743" s="147" t="s">
        <v>4849</v>
      </c>
    </row>
    <row r="8744" spans="16:22" x14ac:dyDescent="0.25">
      <c r="P8744" s="147" t="s">
        <v>830</v>
      </c>
      <c r="Q8744" s="147">
        <v>222</v>
      </c>
      <c r="R8744" s="147"/>
      <c r="S8744" s="147" t="s">
        <v>4864</v>
      </c>
      <c r="T8744" s="147">
        <v>413</v>
      </c>
      <c r="U8744" s="147" t="s">
        <v>4865</v>
      </c>
      <c r="V8744" s="147" t="s">
        <v>4849</v>
      </c>
    </row>
    <row r="8745" spans="16:22" x14ac:dyDescent="0.25">
      <c r="P8745" s="147" t="s">
        <v>830</v>
      </c>
      <c r="Q8745" s="147">
        <v>222</v>
      </c>
      <c r="R8745" s="147"/>
      <c r="S8745" s="147" t="s">
        <v>4866</v>
      </c>
      <c r="T8745" s="147">
        <v>413</v>
      </c>
      <c r="U8745" s="147" t="s">
        <v>4867</v>
      </c>
      <c r="V8745" s="147" t="s">
        <v>4849</v>
      </c>
    </row>
    <row r="8746" spans="16:22" x14ac:dyDescent="0.25">
      <c r="P8746" s="147" t="s">
        <v>830</v>
      </c>
      <c r="Q8746" s="147">
        <v>222</v>
      </c>
      <c r="R8746" s="147"/>
      <c r="S8746" s="147" t="s">
        <v>4868</v>
      </c>
      <c r="T8746" s="147">
        <v>413</v>
      </c>
      <c r="U8746" s="147" t="s">
        <v>4869</v>
      </c>
      <c r="V8746" s="147" t="s">
        <v>4849</v>
      </c>
    </row>
    <row r="8747" spans="16:22" x14ac:dyDescent="0.25">
      <c r="P8747" s="147" t="s">
        <v>830</v>
      </c>
      <c r="Q8747" s="147">
        <v>222</v>
      </c>
      <c r="R8747" s="147"/>
      <c r="S8747" s="147" t="s">
        <v>1174</v>
      </c>
      <c r="T8747" s="147">
        <v>940</v>
      </c>
      <c r="U8747" s="147" t="s">
        <v>1175</v>
      </c>
      <c r="V8747" s="147" t="s">
        <v>4849</v>
      </c>
    </row>
    <row r="8748" spans="16:22" x14ac:dyDescent="0.25">
      <c r="P8748" s="147" t="s">
        <v>830</v>
      </c>
      <c r="Q8748" s="147">
        <v>222</v>
      </c>
      <c r="R8748" s="147"/>
      <c r="S8748" s="147" t="s">
        <v>1178</v>
      </c>
      <c r="T8748" s="147">
        <v>57</v>
      </c>
      <c r="U8748" s="147" t="s">
        <v>1179</v>
      </c>
      <c r="V8748" s="147" t="s">
        <v>4849</v>
      </c>
    </row>
    <row r="8749" spans="16:22" x14ac:dyDescent="0.25">
      <c r="P8749" s="147" t="s">
        <v>830</v>
      </c>
      <c r="Q8749" s="147">
        <v>222</v>
      </c>
      <c r="R8749" s="147"/>
      <c r="S8749" s="147" t="s">
        <v>1180</v>
      </c>
      <c r="T8749" s="147">
        <v>183</v>
      </c>
      <c r="U8749" s="147" t="s">
        <v>1181</v>
      </c>
      <c r="V8749" s="147" t="s">
        <v>4849</v>
      </c>
    </row>
    <row r="8750" spans="16:22" x14ac:dyDescent="0.25">
      <c r="P8750" s="147" t="s">
        <v>830</v>
      </c>
      <c r="Q8750" s="147">
        <v>222</v>
      </c>
      <c r="R8750" s="147"/>
      <c r="S8750" s="147" t="s">
        <v>1182</v>
      </c>
      <c r="T8750" s="147">
        <v>194</v>
      </c>
      <c r="U8750" s="147" t="s">
        <v>1183</v>
      </c>
      <c r="V8750" s="147" t="s">
        <v>4849</v>
      </c>
    </row>
    <row r="8751" spans="16:22" x14ac:dyDescent="0.25">
      <c r="P8751" s="147" t="s">
        <v>830</v>
      </c>
      <c r="Q8751" s="147">
        <v>222</v>
      </c>
      <c r="R8751" s="147"/>
      <c r="S8751" s="147" t="s">
        <v>1184</v>
      </c>
      <c r="T8751" s="147">
        <v>60</v>
      </c>
      <c r="U8751" s="147" t="s">
        <v>1185</v>
      </c>
      <c r="V8751" s="147" t="s">
        <v>4849</v>
      </c>
    </row>
    <row r="8752" spans="16:22" x14ac:dyDescent="0.25">
      <c r="P8752" s="147" t="s">
        <v>830</v>
      </c>
      <c r="Q8752" s="147">
        <v>222</v>
      </c>
      <c r="R8752" s="147"/>
      <c r="S8752" s="147" t="s">
        <v>1188</v>
      </c>
      <c r="T8752" s="147">
        <v>26</v>
      </c>
      <c r="U8752" s="147" t="s">
        <v>1189</v>
      </c>
      <c r="V8752" s="147" t="s">
        <v>4849</v>
      </c>
    </row>
    <row r="8753" spans="16:22" x14ac:dyDescent="0.25">
      <c r="P8753" s="147" t="s">
        <v>830</v>
      </c>
      <c r="Q8753" s="147">
        <v>222</v>
      </c>
      <c r="R8753" s="147"/>
      <c r="S8753" s="147" t="s">
        <v>1200</v>
      </c>
      <c r="T8753" s="147">
        <v>61</v>
      </c>
      <c r="U8753" s="147" t="s">
        <v>1201</v>
      </c>
      <c r="V8753" s="147" t="s">
        <v>4849</v>
      </c>
    </row>
    <row r="8754" spans="16:22" x14ac:dyDescent="0.25">
      <c r="P8754" s="147" t="s">
        <v>830</v>
      </c>
      <c r="Q8754" s="147">
        <v>222</v>
      </c>
      <c r="R8754" s="147"/>
      <c r="S8754" s="147" t="s">
        <v>1202</v>
      </c>
      <c r="T8754" s="147">
        <v>599</v>
      </c>
      <c r="U8754" s="147" t="s">
        <v>1203</v>
      </c>
      <c r="V8754" s="147" t="s">
        <v>4849</v>
      </c>
    </row>
    <row r="8755" spans="16:22" x14ac:dyDescent="0.25">
      <c r="P8755" s="147" t="s">
        <v>830</v>
      </c>
      <c r="Q8755" s="147">
        <v>222</v>
      </c>
      <c r="R8755" s="147"/>
      <c r="S8755" s="147" t="s">
        <v>1228</v>
      </c>
      <c r="T8755" s="147">
        <v>366</v>
      </c>
      <c r="U8755" s="147" t="s">
        <v>1229</v>
      </c>
      <c r="V8755" s="147" t="s">
        <v>4849</v>
      </c>
    </row>
    <row r="8756" spans="16:22" x14ac:dyDescent="0.25">
      <c r="P8756" s="147" t="s">
        <v>830</v>
      </c>
      <c r="Q8756" s="147">
        <v>222</v>
      </c>
      <c r="R8756" s="147"/>
      <c r="S8756" s="147" t="s">
        <v>1230</v>
      </c>
      <c r="T8756" s="147">
        <v>82</v>
      </c>
      <c r="U8756" s="147" t="s">
        <v>1231</v>
      </c>
      <c r="V8756" s="147" t="s">
        <v>4849</v>
      </c>
    </row>
    <row r="8757" spans="16:22" x14ac:dyDescent="0.25">
      <c r="P8757" s="147" t="s">
        <v>830</v>
      </c>
      <c r="Q8757" s="147">
        <v>222</v>
      </c>
      <c r="R8757" s="147"/>
      <c r="S8757" s="147" t="s">
        <v>1232</v>
      </c>
      <c r="T8757" s="147">
        <v>813</v>
      </c>
      <c r="U8757" s="147" t="s">
        <v>1233</v>
      </c>
      <c r="V8757" s="147" t="s">
        <v>4849</v>
      </c>
    </row>
    <row r="8758" spans="16:22" x14ac:dyDescent="0.25">
      <c r="P8758" s="147" t="s">
        <v>830</v>
      </c>
      <c r="Q8758" s="147">
        <v>222</v>
      </c>
      <c r="R8758" s="147"/>
      <c r="S8758" s="147" t="s">
        <v>3088</v>
      </c>
      <c r="T8758" s="147">
        <v>220</v>
      </c>
      <c r="U8758" s="147" t="s">
        <v>3089</v>
      </c>
      <c r="V8758" s="147" t="s">
        <v>4849</v>
      </c>
    </row>
    <row r="8759" spans="16:22" x14ac:dyDescent="0.25">
      <c r="P8759" s="147" t="s">
        <v>830</v>
      </c>
      <c r="Q8759" s="147">
        <v>222</v>
      </c>
      <c r="R8759" s="147"/>
      <c r="S8759" s="147" t="s">
        <v>3090</v>
      </c>
      <c r="T8759" s="147">
        <v>396</v>
      </c>
      <c r="U8759" s="147" t="s">
        <v>3091</v>
      </c>
      <c r="V8759" s="147" t="s">
        <v>4849</v>
      </c>
    </row>
    <row r="8760" spans="16:22" x14ac:dyDescent="0.25">
      <c r="P8760" s="147" t="s">
        <v>830</v>
      </c>
      <c r="Q8760" s="147">
        <v>222</v>
      </c>
      <c r="R8760" s="147"/>
      <c r="S8760" s="147" t="s">
        <v>3092</v>
      </c>
      <c r="T8760" s="147">
        <v>132</v>
      </c>
      <c r="U8760" s="147" t="s">
        <v>3093</v>
      </c>
      <c r="V8760" s="147" t="s">
        <v>4849</v>
      </c>
    </row>
    <row r="8761" spans="16:22" x14ac:dyDescent="0.25">
      <c r="P8761" s="147" t="s">
        <v>830</v>
      </c>
      <c r="Q8761" s="147">
        <v>222</v>
      </c>
      <c r="R8761" s="147"/>
      <c r="S8761" s="147" t="s">
        <v>3094</v>
      </c>
      <c r="T8761" s="147">
        <v>44</v>
      </c>
      <c r="U8761" s="147" t="s">
        <v>3095</v>
      </c>
      <c r="V8761" s="147" t="s">
        <v>4849</v>
      </c>
    </row>
    <row r="8762" spans="16:22" x14ac:dyDescent="0.25">
      <c r="P8762" s="147" t="s">
        <v>830</v>
      </c>
      <c r="Q8762" s="147">
        <v>222</v>
      </c>
      <c r="R8762" s="147"/>
      <c r="S8762" s="147" t="s">
        <v>3096</v>
      </c>
      <c r="T8762" s="147">
        <v>396</v>
      </c>
      <c r="U8762" s="147" t="s">
        <v>3097</v>
      </c>
      <c r="V8762" s="147" t="s">
        <v>4849</v>
      </c>
    </row>
    <row r="8763" spans="16:22" x14ac:dyDescent="0.25">
      <c r="P8763" s="147" t="s">
        <v>830</v>
      </c>
      <c r="Q8763" s="147">
        <v>222</v>
      </c>
      <c r="R8763" s="147"/>
      <c r="S8763" s="147" t="s">
        <v>3098</v>
      </c>
      <c r="T8763" s="147">
        <v>660</v>
      </c>
      <c r="U8763" s="147" t="s">
        <v>3099</v>
      </c>
      <c r="V8763" s="147" t="s">
        <v>4849</v>
      </c>
    </row>
    <row r="8764" spans="16:22" x14ac:dyDescent="0.25">
      <c r="P8764" s="147" t="s">
        <v>830</v>
      </c>
      <c r="Q8764" s="147">
        <v>222</v>
      </c>
      <c r="R8764" s="147"/>
      <c r="S8764" s="147" t="s">
        <v>3100</v>
      </c>
      <c r="T8764" s="147">
        <v>220</v>
      </c>
      <c r="U8764" s="147" t="s">
        <v>3101</v>
      </c>
      <c r="V8764" s="147" t="s">
        <v>4849</v>
      </c>
    </row>
    <row r="8765" spans="16:22" x14ac:dyDescent="0.25">
      <c r="P8765" s="147" t="s">
        <v>830</v>
      </c>
      <c r="Q8765" s="147">
        <v>222</v>
      </c>
      <c r="R8765" s="147"/>
      <c r="S8765" s="147" t="s">
        <v>3102</v>
      </c>
      <c r="T8765" s="147">
        <v>88</v>
      </c>
      <c r="U8765" s="147" t="s">
        <v>3103</v>
      </c>
      <c r="V8765" s="147" t="s">
        <v>4849</v>
      </c>
    </row>
    <row r="8766" spans="16:22" x14ac:dyDescent="0.25">
      <c r="P8766" s="147" t="s">
        <v>830</v>
      </c>
      <c r="Q8766" s="147">
        <v>222</v>
      </c>
      <c r="R8766" s="147"/>
      <c r="S8766" s="147" t="s">
        <v>3104</v>
      </c>
      <c r="T8766" s="147">
        <v>660</v>
      </c>
      <c r="U8766" s="147" t="s">
        <v>3105</v>
      </c>
      <c r="V8766" s="147" t="s">
        <v>4849</v>
      </c>
    </row>
    <row r="8767" spans="16:22" x14ac:dyDescent="0.25">
      <c r="P8767" s="147" t="s">
        <v>830</v>
      </c>
      <c r="Q8767" s="147">
        <v>222</v>
      </c>
      <c r="R8767" s="147"/>
      <c r="S8767" s="147" t="s">
        <v>3106</v>
      </c>
      <c r="T8767" s="147">
        <v>1012</v>
      </c>
      <c r="U8767" s="147" t="s">
        <v>3107</v>
      </c>
      <c r="V8767" s="147" t="s">
        <v>4849</v>
      </c>
    </row>
    <row r="8768" spans="16:22" x14ac:dyDescent="0.25">
      <c r="P8768" s="147" t="s">
        <v>830</v>
      </c>
      <c r="Q8768" s="147">
        <v>222</v>
      </c>
      <c r="R8768" s="147"/>
      <c r="S8768" s="147" t="s">
        <v>3108</v>
      </c>
      <c r="T8768" s="147">
        <v>484</v>
      </c>
      <c r="U8768" s="147" t="s">
        <v>3109</v>
      </c>
      <c r="V8768" s="147" t="s">
        <v>4849</v>
      </c>
    </row>
    <row r="8769" spans="16:22" x14ac:dyDescent="0.25">
      <c r="P8769" s="147" t="s">
        <v>830</v>
      </c>
      <c r="Q8769" s="147">
        <v>222</v>
      </c>
      <c r="R8769" s="147"/>
      <c r="S8769" s="147" t="s">
        <v>3110</v>
      </c>
      <c r="T8769" s="147">
        <v>200</v>
      </c>
      <c r="U8769" s="147" t="s">
        <v>3111</v>
      </c>
      <c r="V8769" s="147" t="s">
        <v>4849</v>
      </c>
    </row>
    <row r="8770" spans="16:22" x14ac:dyDescent="0.25">
      <c r="P8770" s="147" t="s">
        <v>830</v>
      </c>
      <c r="Q8770" s="147">
        <v>222</v>
      </c>
      <c r="R8770" s="147"/>
      <c r="S8770" s="147" t="s">
        <v>3112</v>
      </c>
      <c r="T8770" s="147">
        <v>308</v>
      </c>
      <c r="U8770" s="147" t="s">
        <v>3113</v>
      </c>
      <c r="V8770" s="147" t="s">
        <v>4849</v>
      </c>
    </row>
    <row r="8771" spans="16:22" x14ac:dyDescent="0.25">
      <c r="P8771" s="147" t="s">
        <v>830</v>
      </c>
      <c r="Q8771" s="147">
        <v>222</v>
      </c>
      <c r="R8771" s="147"/>
      <c r="S8771" s="147" t="s">
        <v>3114</v>
      </c>
      <c r="T8771" s="147">
        <v>440</v>
      </c>
      <c r="U8771" s="147" t="s">
        <v>3115</v>
      </c>
      <c r="V8771" s="147" t="s">
        <v>4849</v>
      </c>
    </row>
    <row r="8772" spans="16:22" x14ac:dyDescent="0.25">
      <c r="P8772" s="147" t="s">
        <v>830</v>
      </c>
      <c r="Q8772" s="147">
        <v>222</v>
      </c>
      <c r="R8772" s="147"/>
      <c r="S8772" s="147" t="s">
        <v>3116</v>
      </c>
      <c r="T8772" s="147">
        <v>220</v>
      </c>
      <c r="U8772" s="147" t="s">
        <v>3117</v>
      </c>
      <c r="V8772" s="147" t="s">
        <v>4849</v>
      </c>
    </row>
    <row r="8773" spans="16:22" x14ac:dyDescent="0.25">
      <c r="P8773" s="147" t="s">
        <v>830</v>
      </c>
      <c r="Q8773" s="147">
        <v>222</v>
      </c>
      <c r="R8773" s="147"/>
      <c r="S8773" s="147" t="s">
        <v>3118</v>
      </c>
      <c r="T8773" s="147">
        <v>100</v>
      </c>
      <c r="U8773" s="147" t="s">
        <v>3119</v>
      </c>
      <c r="V8773" s="147" t="s">
        <v>4849</v>
      </c>
    </row>
    <row r="8774" spans="16:22" x14ac:dyDescent="0.25">
      <c r="P8774" s="147" t="s">
        <v>830</v>
      </c>
      <c r="Q8774" s="147">
        <v>222</v>
      </c>
      <c r="R8774" s="147"/>
      <c r="S8774" s="147" t="s">
        <v>3120</v>
      </c>
      <c r="T8774" s="147">
        <v>88</v>
      </c>
      <c r="U8774" s="147" t="s">
        <v>3121</v>
      </c>
      <c r="V8774" s="147" t="s">
        <v>4849</v>
      </c>
    </row>
    <row r="8775" spans="16:22" x14ac:dyDescent="0.25">
      <c r="P8775" s="147" t="s">
        <v>830</v>
      </c>
      <c r="Q8775" s="147">
        <v>222</v>
      </c>
      <c r="R8775" s="147"/>
      <c r="S8775" s="147" t="s">
        <v>3122</v>
      </c>
      <c r="T8775" s="147">
        <v>264</v>
      </c>
      <c r="U8775" s="147" t="s">
        <v>3123</v>
      </c>
      <c r="V8775" s="147" t="s">
        <v>4849</v>
      </c>
    </row>
    <row r="8776" spans="16:22" x14ac:dyDescent="0.25">
      <c r="P8776" s="147" t="s">
        <v>830</v>
      </c>
      <c r="Q8776" s="147">
        <v>222</v>
      </c>
      <c r="R8776" s="147"/>
      <c r="S8776" s="147" t="s">
        <v>3124</v>
      </c>
      <c r="T8776" s="147">
        <v>264</v>
      </c>
      <c r="U8776" s="147" t="s">
        <v>3125</v>
      </c>
      <c r="V8776" s="147" t="s">
        <v>4849</v>
      </c>
    </row>
    <row r="8777" spans="16:22" x14ac:dyDescent="0.25">
      <c r="P8777" s="147" t="s">
        <v>830</v>
      </c>
      <c r="Q8777" s="147">
        <v>222</v>
      </c>
      <c r="R8777" s="147"/>
      <c r="S8777" s="147" t="s">
        <v>3126</v>
      </c>
      <c r="T8777" s="147">
        <v>88</v>
      </c>
      <c r="U8777" s="147" t="s">
        <v>3127</v>
      </c>
      <c r="V8777" s="147" t="s">
        <v>4849</v>
      </c>
    </row>
    <row r="8778" spans="16:22" x14ac:dyDescent="0.25">
      <c r="P8778" s="147" t="s">
        <v>830</v>
      </c>
      <c r="Q8778" s="147">
        <v>222</v>
      </c>
      <c r="R8778" s="147"/>
      <c r="S8778" s="147" t="s">
        <v>3128</v>
      </c>
      <c r="T8778" s="147">
        <v>264</v>
      </c>
      <c r="U8778" s="147" t="s">
        <v>3129</v>
      </c>
      <c r="V8778" s="147" t="s">
        <v>4849</v>
      </c>
    </row>
    <row r="8779" spans="16:22" x14ac:dyDescent="0.25">
      <c r="P8779" s="147" t="s">
        <v>830</v>
      </c>
      <c r="Q8779" s="147">
        <v>222</v>
      </c>
      <c r="R8779" s="147"/>
      <c r="S8779" s="147" t="s">
        <v>3130</v>
      </c>
      <c r="T8779" s="147">
        <v>264</v>
      </c>
      <c r="U8779" s="147" t="s">
        <v>3131</v>
      </c>
      <c r="V8779" s="147" t="s">
        <v>4849</v>
      </c>
    </row>
    <row r="8780" spans="16:22" x14ac:dyDescent="0.25">
      <c r="P8780" s="147" t="s">
        <v>830</v>
      </c>
      <c r="Q8780" s="147">
        <v>222</v>
      </c>
      <c r="R8780" s="147"/>
      <c r="S8780" s="147" t="s">
        <v>4870</v>
      </c>
      <c r="T8780" s="147">
        <v>73</v>
      </c>
      <c r="U8780" s="147" t="s">
        <v>4871</v>
      </c>
      <c r="V8780" s="147" t="s">
        <v>4849</v>
      </c>
    </row>
    <row r="8781" spans="16:22" x14ac:dyDescent="0.25">
      <c r="P8781" s="147" t="s">
        <v>830</v>
      </c>
      <c r="Q8781" s="147">
        <v>222</v>
      </c>
      <c r="R8781" s="147"/>
      <c r="S8781" s="147" t="s">
        <v>4872</v>
      </c>
      <c r="T8781" s="147">
        <v>18</v>
      </c>
      <c r="U8781" s="147" t="s">
        <v>4873</v>
      </c>
      <c r="V8781" s="147" t="s">
        <v>4849</v>
      </c>
    </row>
    <row r="8782" spans="16:22" x14ac:dyDescent="0.25">
      <c r="P8782" s="147" t="s">
        <v>830</v>
      </c>
      <c r="Q8782" s="147">
        <v>222</v>
      </c>
      <c r="R8782" s="147"/>
      <c r="S8782" s="147" t="s">
        <v>3445</v>
      </c>
      <c r="T8782" s="147">
        <v>118</v>
      </c>
      <c r="U8782" s="147" t="s">
        <v>3446</v>
      </c>
      <c r="V8782" s="147" t="s">
        <v>4849</v>
      </c>
    </row>
    <row r="8783" spans="16:22" x14ac:dyDescent="0.25">
      <c r="P8783" s="147" t="s">
        <v>830</v>
      </c>
      <c r="Q8783" s="147">
        <v>222</v>
      </c>
      <c r="R8783" s="147"/>
      <c r="S8783" s="147" t="s">
        <v>3447</v>
      </c>
      <c r="T8783" s="147">
        <v>20</v>
      </c>
      <c r="U8783" s="147" t="s">
        <v>3448</v>
      </c>
      <c r="V8783" s="147" t="s">
        <v>4849</v>
      </c>
    </row>
    <row r="8784" spans="16:22" x14ac:dyDescent="0.25">
      <c r="P8784" s="147" t="s">
        <v>830</v>
      </c>
      <c r="Q8784" s="147">
        <v>222</v>
      </c>
      <c r="R8784" s="147"/>
      <c r="S8784" s="147" t="s">
        <v>4874</v>
      </c>
      <c r="T8784" s="147">
        <v>18</v>
      </c>
      <c r="U8784" s="147" t="s">
        <v>4875</v>
      </c>
      <c r="V8784" s="147" t="s">
        <v>4849</v>
      </c>
    </row>
    <row r="8785" spans="16:22" x14ac:dyDescent="0.25">
      <c r="P8785" s="147" t="s">
        <v>830</v>
      </c>
      <c r="Q8785" s="147">
        <v>222</v>
      </c>
      <c r="R8785" s="147"/>
      <c r="S8785" s="147" t="s">
        <v>4876</v>
      </c>
      <c r="T8785" s="147">
        <v>40</v>
      </c>
      <c r="U8785" s="147" t="s">
        <v>4877</v>
      </c>
      <c r="V8785" s="147" t="s">
        <v>4849</v>
      </c>
    </row>
    <row r="8786" spans="16:22" x14ac:dyDescent="0.25">
      <c r="P8786" s="147" t="s">
        <v>830</v>
      </c>
      <c r="Q8786" s="147">
        <v>222</v>
      </c>
      <c r="R8786" s="147"/>
      <c r="S8786" s="147" t="s">
        <v>4878</v>
      </c>
      <c r="T8786" s="147">
        <v>40</v>
      </c>
      <c r="U8786" s="147" t="s">
        <v>4879</v>
      </c>
      <c r="V8786" s="147" t="s">
        <v>4849</v>
      </c>
    </row>
    <row r="8787" spans="16:22" x14ac:dyDescent="0.25">
      <c r="P8787" s="147" t="s">
        <v>830</v>
      </c>
      <c r="Q8787" s="147">
        <v>222</v>
      </c>
      <c r="R8787" s="147"/>
      <c r="S8787" s="147" t="s">
        <v>4880</v>
      </c>
      <c r="T8787" s="147">
        <v>35</v>
      </c>
      <c r="U8787" s="147" t="s">
        <v>4881</v>
      </c>
      <c r="V8787" s="147" t="s">
        <v>4849</v>
      </c>
    </row>
    <row r="8788" spans="16:22" x14ac:dyDescent="0.25">
      <c r="P8788" s="147" t="s">
        <v>830</v>
      </c>
      <c r="Q8788" s="147">
        <v>222</v>
      </c>
      <c r="R8788" s="147"/>
      <c r="S8788" s="147" t="s">
        <v>4882</v>
      </c>
      <c r="T8788" s="147">
        <v>40</v>
      </c>
      <c r="U8788" s="147" t="s">
        <v>4883</v>
      </c>
      <c r="V8788" s="147" t="s">
        <v>4849</v>
      </c>
    </row>
    <row r="8789" spans="16:22" x14ac:dyDescent="0.25">
      <c r="P8789" s="147" t="s">
        <v>830</v>
      </c>
      <c r="Q8789" s="147">
        <v>222</v>
      </c>
      <c r="R8789" s="147"/>
      <c r="S8789" s="147" t="s">
        <v>4884</v>
      </c>
      <c r="T8789" s="147">
        <v>35</v>
      </c>
      <c r="U8789" s="147" t="s">
        <v>4885</v>
      </c>
      <c r="V8789" s="147" t="s">
        <v>4849</v>
      </c>
    </row>
    <row r="8790" spans="16:22" x14ac:dyDescent="0.25">
      <c r="P8790" s="147" t="s">
        <v>830</v>
      </c>
      <c r="Q8790" s="147">
        <v>222</v>
      </c>
      <c r="R8790" s="147"/>
      <c r="S8790" s="147" t="s">
        <v>4617</v>
      </c>
      <c r="T8790" s="147">
        <v>500</v>
      </c>
      <c r="U8790" s="147" t="s">
        <v>4618</v>
      </c>
      <c r="V8790" s="147" t="s">
        <v>4849</v>
      </c>
    </row>
    <row r="8791" spans="16:22" x14ac:dyDescent="0.25">
      <c r="P8791" s="147" t="s">
        <v>830</v>
      </c>
      <c r="Q8791" s="147">
        <v>222</v>
      </c>
      <c r="R8791" s="147"/>
      <c r="S8791" s="147" t="s">
        <v>4619</v>
      </c>
      <c r="T8791" s="147">
        <v>450</v>
      </c>
      <c r="U8791" s="147" t="s">
        <v>4620</v>
      </c>
      <c r="V8791" s="147" t="s">
        <v>4849</v>
      </c>
    </row>
    <row r="8792" spans="16:22" x14ac:dyDescent="0.25">
      <c r="P8792" s="147" t="s">
        <v>830</v>
      </c>
      <c r="Q8792" s="147">
        <v>222</v>
      </c>
      <c r="R8792" s="147"/>
      <c r="S8792" s="147" t="s">
        <v>4621</v>
      </c>
      <c r="T8792" s="147">
        <v>110</v>
      </c>
      <c r="U8792" s="147" t="s">
        <v>4622</v>
      </c>
      <c r="V8792" s="147" t="s">
        <v>4849</v>
      </c>
    </row>
    <row r="8793" spans="16:22" x14ac:dyDescent="0.25">
      <c r="P8793" s="147" t="s">
        <v>830</v>
      </c>
      <c r="Q8793" s="147">
        <v>222</v>
      </c>
      <c r="R8793" s="147"/>
      <c r="S8793" s="147" t="s">
        <v>4623</v>
      </c>
      <c r="T8793" s="147">
        <v>250</v>
      </c>
      <c r="U8793" s="147" t="s">
        <v>4624</v>
      </c>
      <c r="V8793" s="147" t="s">
        <v>4849</v>
      </c>
    </row>
    <row r="8794" spans="16:22" x14ac:dyDescent="0.25">
      <c r="P8794" s="147" t="s">
        <v>830</v>
      </c>
      <c r="Q8794" s="147">
        <v>222</v>
      </c>
      <c r="R8794" s="147"/>
      <c r="S8794" s="147" t="s">
        <v>1234</v>
      </c>
      <c r="T8794" s="147">
        <v>10</v>
      </c>
      <c r="U8794" s="147" t="s">
        <v>1235</v>
      </c>
      <c r="V8794" s="147" t="s">
        <v>4849</v>
      </c>
    </row>
    <row r="8795" spans="16:22" x14ac:dyDescent="0.25">
      <c r="P8795" s="147" t="s">
        <v>830</v>
      </c>
      <c r="Q8795" s="147">
        <v>222</v>
      </c>
      <c r="R8795" s="147"/>
      <c r="S8795" s="147" t="s">
        <v>1236</v>
      </c>
      <c r="T8795" s="147">
        <v>9</v>
      </c>
      <c r="U8795" s="147" t="s">
        <v>1237</v>
      </c>
      <c r="V8795" s="147" t="s">
        <v>4849</v>
      </c>
    </row>
    <row r="8796" spans="16:22" x14ac:dyDescent="0.25">
      <c r="P8796" s="147" t="s">
        <v>830</v>
      </c>
      <c r="Q8796" s="147">
        <v>222</v>
      </c>
      <c r="R8796" s="147"/>
      <c r="S8796" s="147" t="s">
        <v>1238</v>
      </c>
      <c r="T8796" s="147">
        <v>42</v>
      </c>
      <c r="U8796" s="147" t="s">
        <v>1239</v>
      </c>
      <c r="V8796" s="147" t="s">
        <v>4849</v>
      </c>
    </row>
    <row r="8797" spans="16:22" x14ac:dyDescent="0.25">
      <c r="P8797" s="147" t="s">
        <v>830</v>
      </c>
      <c r="Q8797" s="147">
        <v>222</v>
      </c>
      <c r="R8797" s="147"/>
      <c r="S8797" s="147" t="s">
        <v>4625</v>
      </c>
      <c r="T8797" s="147">
        <v>60</v>
      </c>
      <c r="U8797" s="147" t="s">
        <v>4626</v>
      </c>
      <c r="V8797" s="147" t="s">
        <v>4849</v>
      </c>
    </row>
    <row r="8798" spans="16:22" x14ac:dyDescent="0.25">
      <c r="P8798" s="147" t="s">
        <v>830</v>
      </c>
      <c r="Q8798" s="147">
        <v>222</v>
      </c>
      <c r="R8798" s="147"/>
      <c r="S8798" s="147" t="s">
        <v>4886</v>
      </c>
      <c r="T8798" s="147">
        <v>26</v>
      </c>
      <c r="U8798" s="147" t="s">
        <v>4887</v>
      </c>
      <c r="V8798" s="147" t="s">
        <v>4849</v>
      </c>
    </row>
    <row r="8799" spans="16:22" x14ac:dyDescent="0.25">
      <c r="P8799" s="147" t="s">
        <v>830</v>
      </c>
      <c r="Q8799" s="147">
        <v>222</v>
      </c>
      <c r="R8799" s="147"/>
      <c r="S8799" s="147" t="s">
        <v>1248</v>
      </c>
      <c r="T8799" s="147">
        <v>95</v>
      </c>
      <c r="U8799" s="147" t="s">
        <v>1249</v>
      </c>
      <c r="V8799" s="147" t="s">
        <v>4849</v>
      </c>
    </row>
    <row r="8800" spans="16:22" x14ac:dyDescent="0.25">
      <c r="P8800" s="147" t="s">
        <v>830</v>
      </c>
      <c r="Q8800" s="147">
        <v>222</v>
      </c>
      <c r="R8800" s="147"/>
      <c r="S8800" s="147" t="s">
        <v>1250</v>
      </c>
      <c r="T8800" s="147">
        <v>50</v>
      </c>
      <c r="U8800" s="147" t="s">
        <v>1251</v>
      </c>
      <c r="V8800" s="147" t="s">
        <v>4849</v>
      </c>
    </row>
    <row r="8801" spans="16:22" x14ac:dyDescent="0.25">
      <c r="P8801" s="147" t="s">
        <v>830</v>
      </c>
      <c r="Q8801" s="147">
        <v>222</v>
      </c>
      <c r="R8801" s="147"/>
      <c r="S8801" s="147" t="s">
        <v>1254</v>
      </c>
      <c r="T8801" s="147">
        <v>200</v>
      </c>
      <c r="U8801" s="147" t="s">
        <v>1255</v>
      </c>
      <c r="V8801" s="147" t="s">
        <v>4849</v>
      </c>
    </row>
    <row r="8802" spans="16:22" x14ac:dyDescent="0.25">
      <c r="P8802" s="147" t="s">
        <v>830</v>
      </c>
      <c r="Q8802" s="147">
        <v>222</v>
      </c>
      <c r="R8802" s="147"/>
      <c r="S8802" s="147" t="s">
        <v>1256</v>
      </c>
      <c r="T8802" s="147">
        <v>126</v>
      </c>
      <c r="U8802" s="147" t="s">
        <v>1257</v>
      </c>
      <c r="V8802" s="147" t="s">
        <v>4849</v>
      </c>
    </row>
    <row r="8803" spans="16:22" x14ac:dyDescent="0.25">
      <c r="P8803" s="147" t="s">
        <v>830</v>
      </c>
      <c r="Q8803" s="147">
        <v>222</v>
      </c>
      <c r="R8803" s="147"/>
      <c r="S8803" s="147" t="s">
        <v>2592</v>
      </c>
      <c r="T8803" s="147">
        <v>143</v>
      </c>
      <c r="U8803" s="147" t="s">
        <v>2593</v>
      </c>
      <c r="V8803" s="147" t="s">
        <v>4849</v>
      </c>
    </row>
    <row r="8804" spans="16:22" x14ac:dyDescent="0.25">
      <c r="P8804" s="147" t="s">
        <v>830</v>
      </c>
      <c r="Q8804" s="147">
        <v>222</v>
      </c>
      <c r="R8804" s="147"/>
      <c r="S8804" s="147" t="s">
        <v>1270</v>
      </c>
      <c r="T8804" s="147">
        <v>5</v>
      </c>
      <c r="U8804" s="147" t="s">
        <v>1271</v>
      </c>
      <c r="V8804" s="147" t="s">
        <v>4849</v>
      </c>
    </row>
    <row r="8805" spans="16:22" x14ac:dyDescent="0.25">
      <c r="P8805" s="147" t="s">
        <v>830</v>
      </c>
      <c r="Q8805" s="147">
        <v>222</v>
      </c>
      <c r="R8805" s="147"/>
      <c r="S8805" s="147" t="s">
        <v>3132</v>
      </c>
      <c r="T8805" s="147">
        <v>53</v>
      </c>
      <c r="U8805" s="147" t="s">
        <v>3133</v>
      </c>
      <c r="V8805" s="147" t="s">
        <v>4849</v>
      </c>
    </row>
    <row r="8806" spans="16:22" x14ac:dyDescent="0.25">
      <c r="P8806" s="147" t="s">
        <v>830</v>
      </c>
      <c r="Q8806" s="147">
        <v>222</v>
      </c>
      <c r="R8806" s="147"/>
      <c r="S8806" s="147" t="s">
        <v>3134</v>
      </c>
      <c r="T8806" s="147">
        <v>10</v>
      </c>
      <c r="U8806" s="147" t="s">
        <v>3135</v>
      </c>
      <c r="V8806" s="147" t="s">
        <v>4849</v>
      </c>
    </row>
    <row r="8807" spans="16:22" x14ac:dyDescent="0.25">
      <c r="P8807" s="147" t="s">
        <v>830</v>
      </c>
      <c r="Q8807" s="147">
        <v>222</v>
      </c>
      <c r="R8807" s="147"/>
      <c r="S8807" s="147" t="s">
        <v>3136</v>
      </c>
      <c r="T8807" s="147">
        <v>65</v>
      </c>
      <c r="U8807" s="147" t="s">
        <v>3137</v>
      </c>
      <c r="V8807" s="147" t="s">
        <v>4849</v>
      </c>
    </row>
    <row r="8808" spans="16:22" x14ac:dyDescent="0.25">
      <c r="P8808" s="147" t="s">
        <v>830</v>
      </c>
      <c r="Q8808" s="147">
        <v>222</v>
      </c>
      <c r="R8808" s="147"/>
      <c r="S8808" s="147" t="s">
        <v>1274</v>
      </c>
      <c r="T8808" s="147">
        <v>121</v>
      </c>
      <c r="U8808" s="147" t="s">
        <v>1275</v>
      </c>
      <c r="V8808" s="147" t="s">
        <v>4849</v>
      </c>
    </row>
    <row r="8809" spans="16:22" x14ac:dyDescent="0.25">
      <c r="P8809" s="147" t="s">
        <v>830</v>
      </c>
      <c r="Q8809" s="147">
        <v>222</v>
      </c>
      <c r="R8809" s="147"/>
      <c r="S8809" s="147" t="s">
        <v>1278</v>
      </c>
      <c r="T8809" s="147">
        <v>52</v>
      </c>
      <c r="U8809" s="147" t="s">
        <v>1279</v>
      </c>
      <c r="V8809" s="147" t="s">
        <v>4849</v>
      </c>
    </row>
    <row r="8810" spans="16:22" x14ac:dyDescent="0.25">
      <c r="P8810" s="147" t="s">
        <v>830</v>
      </c>
      <c r="Q8810" s="147">
        <v>222</v>
      </c>
      <c r="R8810" s="147"/>
      <c r="S8810" s="147" t="s">
        <v>3665</v>
      </c>
      <c r="T8810" s="147">
        <v>405</v>
      </c>
      <c r="U8810" s="147" t="s">
        <v>3666</v>
      </c>
      <c r="V8810" s="147" t="s">
        <v>4849</v>
      </c>
    </row>
    <row r="8811" spans="16:22" x14ac:dyDescent="0.25">
      <c r="P8811" s="147" t="s">
        <v>830</v>
      </c>
      <c r="Q8811" s="147">
        <v>222</v>
      </c>
      <c r="R8811" s="147"/>
      <c r="S8811" s="147" t="s">
        <v>3451</v>
      </c>
      <c r="T8811" s="147">
        <v>30</v>
      </c>
      <c r="U8811" s="147" t="s">
        <v>3452</v>
      </c>
      <c r="V8811" s="147" t="s">
        <v>4849</v>
      </c>
    </row>
    <row r="8812" spans="16:22" x14ac:dyDescent="0.25">
      <c r="P8812" s="147" t="s">
        <v>830</v>
      </c>
      <c r="Q8812" s="147">
        <v>222</v>
      </c>
      <c r="R8812" s="147"/>
      <c r="S8812" s="147" t="s">
        <v>3453</v>
      </c>
      <c r="T8812" s="147">
        <v>180</v>
      </c>
      <c r="U8812" s="147" t="s">
        <v>3454</v>
      </c>
      <c r="V8812" s="147" t="s">
        <v>4849</v>
      </c>
    </row>
    <row r="8813" spans="16:22" x14ac:dyDescent="0.25">
      <c r="P8813" s="147" t="s">
        <v>830</v>
      </c>
      <c r="Q8813" s="147">
        <v>222</v>
      </c>
      <c r="R8813" s="147"/>
      <c r="S8813" s="147" t="s">
        <v>1280</v>
      </c>
      <c r="T8813" s="147">
        <v>73</v>
      </c>
      <c r="U8813" s="147" t="s">
        <v>1281</v>
      </c>
      <c r="V8813" s="147" t="s">
        <v>4849</v>
      </c>
    </row>
    <row r="8814" spans="16:22" x14ac:dyDescent="0.25">
      <c r="P8814" s="147" t="s">
        <v>830</v>
      </c>
      <c r="Q8814" s="147">
        <v>222</v>
      </c>
      <c r="R8814" s="147"/>
      <c r="S8814" s="147" t="s">
        <v>1282</v>
      </c>
      <c r="T8814" s="147">
        <v>49</v>
      </c>
      <c r="U8814" s="147" t="s">
        <v>1283</v>
      </c>
      <c r="V8814" s="147" t="s">
        <v>4849</v>
      </c>
    </row>
    <row r="8815" spans="16:22" x14ac:dyDescent="0.25">
      <c r="P8815" s="147" t="s">
        <v>830</v>
      </c>
      <c r="Q8815" s="147">
        <v>222</v>
      </c>
      <c r="R8815" s="147"/>
      <c r="S8815" s="147" t="s">
        <v>2594</v>
      </c>
      <c r="T8815" s="147">
        <v>151</v>
      </c>
      <c r="U8815" s="147" t="s">
        <v>2595</v>
      </c>
      <c r="V8815" s="147" t="s">
        <v>4849</v>
      </c>
    </row>
    <row r="8816" spans="16:22" x14ac:dyDescent="0.25">
      <c r="P8816" s="147" t="s">
        <v>830</v>
      </c>
      <c r="Q8816" s="147">
        <v>222</v>
      </c>
      <c r="R8816" s="147"/>
      <c r="S8816" s="147" t="s">
        <v>2596</v>
      </c>
      <c r="T8816" s="147">
        <v>124</v>
      </c>
      <c r="U8816" s="147" t="s">
        <v>2597</v>
      </c>
      <c r="V8816" s="147" t="s">
        <v>4849</v>
      </c>
    </row>
    <row r="8817" spans="16:22" x14ac:dyDescent="0.25">
      <c r="P8817" s="147" t="s">
        <v>830</v>
      </c>
      <c r="Q8817" s="147">
        <v>222</v>
      </c>
      <c r="R8817" s="147"/>
      <c r="S8817" s="147" t="s">
        <v>1288</v>
      </c>
      <c r="T8817" s="147">
        <v>48</v>
      </c>
      <c r="U8817" s="147" t="s">
        <v>1289</v>
      </c>
      <c r="V8817" s="147" t="s">
        <v>4849</v>
      </c>
    </row>
    <row r="8818" spans="16:22" x14ac:dyDescent="0.25">
      <c r="P8818" s="147" t="s">
        <v>830</v>
      </c>
      <c r="Q8818" s="147">
        <v>222</v>
      </c>
      <c r="R8818" s="147"/>
      <c r="S8818" s="147" t="s">
        <v>4888</v>
      </c>
      <c r="T8818" s="147">
        <v>100</v>
      </c>
      <c r="U8818" s="147" t="s">
        <v>4889</v>
      </c>
      <c r="V8818" s="147" t="s">
        <v>4849</v>
      </c>
    </row>
    <row r="8819" spans="16:22" x14ac:dyDescent="0.25">
      <c r="P8819" s="147" t="s">
        <v>830</v>
      </c>
      <c r="Q8819" s="147">
        <v>222</v>
      </c>
      <c r="R8819" s="147"/>
      <c r="S8819" s="147" t="s">
        <v>4890</v>
      </c>
      <c r="T8819" s="147">
        <v>100</v>
      </c>
      <c r="U8819" s="147" t="s">
        <v>4891</v>
      </c>
      <c r="V8819" s="147" t="s">
        <v>4849</v>
      </c>
    </row>
    <row r="8820" spans="16:22" x14ac:dyDescent="0.25">
      <c r="P8820" s="147" t="s">
        <v>830</v>
      </c>
      <c r="Q8820" s="147">
        <v>222</v>
      </c>
      <c r="R8820" s="147"/>
      <c r="S8820" s="147" t="s">
        <v>4627</v>
      </c>
      <c r="T8820" s="147">
        <v>210</v>
      </c>
      <c r="U8820" s="147" t="s">
        <v>4628</v>
      </c>
      <c r="V8820" s="147" t="s">
        <v>4849</v>
      </c>
    </row>
    <row r="8821" spans="16:22" x14ac:dyDescent="0.25">
      <c r="P8821" s="147" t="s">
        <v>830</v>
      </c>
      <c r="Q8821" s="147">
        <v>222</v>
      </c>
      <c r="R8821" s="147"/>
      <c r="S8821" s="147" t="s">
        <v>1290</v>
      </c>
      <c r="T8821" s="147">
        <v>480</v>
      </c>
      <c r="U8821" s="147" t="s">
        <v>1291</v>
      </c>
      <c r="V8821" s="147" t="s">
        <v>4849</v>
      </c>
    </row>
    <row r="8822" spans="16:22" x14ac:dyDescent="0.25">
      <c r="P8822" s="147" t="s">
        <v>830</v>
      </c>
      <c r="Q8822" s="147">
        <v>222</v>
      </c>
      <c r="R8822" s="147"/>
      <c r="S8822" s="147" t="s">
        <v>1292</v>
      </c>
      <c r="T8822" s="147">
        <v>72</v>
      </c>
      <c r="U8822" s="147" t="s">
        <v>1293</v>
      </c>
      <c r="V8822" s="147" t="s">
        <v>4849</v>
      </c>
    </row>
    <row r="8823" spans="16:22" x14ac:dyDescent="0.25">
      <c r="P8823" s="147" t="s">
        <v>830</v>
      </c>
      <c r="Q8823" s="147">
        <v>222</v>
      </c>
      <c r="R8823" s="147"/>
      <c r="S8823" s="147" t="s">
        <v>1294</v>
      </c>
      <c r="T8823" s="147">
        <v>302</v>
      </c>
      <c r="U8823" s="147" t="s">
        <v>1295</v>
      </c>
      <c r="V8823" s="147" t="s">
        <v>4849</v>
      </c>
    </row>
    <row r="8824" spans="16:22" x14ac:dyDescent="0.25">
      <c r="P8824" s="147" t="s">
        <v>830</v>
      </c>
      <c r="Q8824" s="147">
        <v>222</v>
      </c>
      <c r="R8824" s="147"/>
      <c r="S8824" s="147" t="s">
        <v>1296</v>
      </c>
      <c r="T8824" s="147">
        <v>49</v>
      </c>
      <c r="U8824" s="147" t="s">
        <v>1297</v>
      </c>
      <c r="V8824" s="147" t="s">
        <v>4849</v>
      </c>
    </row>
    <row r="8825" spans="16:22" x14ac:dyDescent="0.25">
      <c r="P8825" s="147" t="s">
        <v>830</v>
      </c>
      <c r="Q8825" s="147">
        <v>222</v>
      </c>
      <c r="R8825" s="147"/>
      <c r="S8825" s="147" t="s">
        <v>1298</v>
      </c>
      <c r="T8825" s="147">
        <v>210</v>
      </c>
      <c r="U8825" s="147" t="s">
        <v>1299</v>
      </c>
      <c r="V8825" s="147" t="s">
        <v>4849</v>
      </c>
    </row>
    <row r="8826" spans="16:22" x14ac:dyDescent="0.25">
      <c r="P8826" s="147" t="s">
        <v>830</v>
      </c>
      <c r="Q8826" s="147">
        <v>222</v>
      </c>
      <c r="R8826" s="147"/>
      <c r="S8826" s="147" t="s">
        <v>4629</v>
      </c>
      <c r="T8826" s="147">
        <v>210</v>
      </c>
      <c r="U8826" s="147" t="s">
        <v>4630</v>
      </c>
      <c r="V8826" s="147" t="s">
        <v>4849</v>
      </c>
    </row>
    <row r="8827" spans="16:22" x14ac:dyDescent="0.25">
      <c r="P8827" s="147" t="s">
        <v>830</v>
      </c>
      <c r="Q8827" s="147">
        <v>222</v>
      </c>
      <c r="R8827" s="147"/>
      <c r="S8827" s="147" t="s">
        <v>4631</v>
      </c>
      <c r="T8827" s="147">
        <v>360</v>
      </c>
      <c r="U8827" s="147" t="s">
        <v>4632</v>
      </c>
      <c r="V8827" s="147" t="s">
        <v>4849</v>
      </c>
    </row>
    <row r="8828" spans="16:22" x14ac:dyDescent="0.25">
      <c r="P8828" s="147" t="s">
        <v>830</v>
      </c>
      <c r="Q8828" s="147">
        <v>222</v>
      </c>
      <c r="R8828" s="147"/>
      <c r="S8828" s="147" t="s">
        <v>1302</v>
      </c>
      <c r="T8828" s="147">
        <v>70</v>
      </c>
      <c r="U8828" s="147" t="s">
        <v>1303</v>
      </c>
      <c r="V8828" s="147" t="s">
        <v>4849</v>
      </c>
    </row>
    <row r="8829" spans="16:22" x14ac:dyDescent="0.25">
      <c r="P8829" s="147" t="s">
        <v>830</v>
      </c>
      <c r="Q8829" s="147">
        <v>222</v>
      </c>
      <c r="R8829" s="147"/>
      <c r="S8829" s="147" t="s">
        <v>1304</v>
      </c>
      <c r="T8829" s="147">
        <v>73</v>
      </c>
      <c r="U8829" s="147" t="s">
        <v>1305</v>
      </c>
      <c r="V8829" s="147" t="s">
        <v>4849</v>
      </c>
    </row>
    <row r="8830" spans="16:22" x14ac:dyDescent="0.25">
      <c r="P8830" s="147" t="s">
        <v>830</v>
      </c>
      <c r="Q8830" s="147">
        <v>222</v>
      </c>
      <c r="R8830" s="147"/>
      <c r="S8830" s="147" t="s">
        <v>1306</v>
      </c>
      <c r="T8830" s="147">
        <v>27</v>
      </c>
      <c r="U8830" s="147" t="s">
        <v>1307</v>
      </c>
      <c r="V8830" s="147" t="s">
        <v>4849</v>
      </c>
    </row>
    <row r="8831" spans="16:22" x14ac:dyDescent="0.25">
      <c r="P8831" s="147" t="s">
        <v>830</v>
      </c>
      <c r="Q8831" s="147">
        <v>222</v>
      </c>
      <c r="R8831" s="147"/>
      <c r="S8831" s="147" t="s">
        <v>4633</v>
      </c>
      <c r="T8831" s="147">
        <v>53</v>
      </c>
      <c r="U8831" s="147" t="s">
        <v>4634</v>
      </c>
      <c r="V8831" s="147" t="s">
        <v>4849</v>
      </c>
    </row>
    <row r="8832" spans="16:22" x14ac:dyDescent="0.25">
      <c r="P8832" s="147" t="s">
        <v>830</v>
      </c>
      <c r="Q8832" s="147">
        <v>222</v>
      </c>
      <c r="R8832" s="147"/>
      <c r="S8832" s="147" t="s">
        <v>4892</v>
      </c>
      <c r="T8832" s="147">
        <v>1</v>
      </c>
      <c r="U8832" s="147" t="s">
        <v>4893</v>
      </c>
      <c r="V8832" s="147" t="s">
        <v>4849</v>
      </c>
    </row>
    <row r="8833" spans="16:22" x14ac:dyDescent="0.25">
      <c r="P8833" s="147" t="s">
        <v>830</v>
      </c>
      <c r="Q8833" s="147">
        <v>222</v>
      </c>
      <c r="R8833" s="147"/>
      <c r="S8833" s="147" t="s">
        <v>4635</v>
      </c>
      <c r="T8833" s="147">
        <v>25</v>
      </c>
      <c r="U8833" s="147" t="s">
        <v>4636</v>
      </c>
      <c r="V8833" s="147" t="s">
        <v>4849</v>
      </c>
    </row>
    <row r="8834" spans="16:22" x14ac:dyDescent="0.25">
      <c r="P8834" s="147" t="s">
        <v>830</v>
      </c>
      <c r="Q8834" s="147">
        <v>222</v>
      </c>
      <c r="R8834" s="147"/>
      <c r="S8834" s="147" t="s">
        <v>4637</v>
      </c>
      <c r="T8834" s="147">
        <v>7</v>
      </c>
      <c r="U8834" s="147" t="s">
        <v>4638</v>
      </c>
      <c r="V8834" s="147" t="s">
        <v>4849</v>
      </c>
    </row>
    <row r="8835" spans="16:22" x14ac:dyDescent="0.25">
      <c r="P8835" s="147" t="s">
        <v>830</v>
      </c>
      <c r="Q8835" s="147">
        <v>222</v>
      </c>
      <c r="R8835" s="147"/>
      <c r="S8835" s="147" t="s">
        <v>4639</v>
      </c>
      <c r="T8835" s="147">
        <v>30</v>
      </c>
      <c r="U8835" s="147" t="s">
        <v>4640</v>
      </c>
      <c r="V8835" s="147" t="s">
        <v>4849</v>
      </c>
    </row>
    <row r="8836" spans="16:22" x14ac:dyDescent="0.25">
      <c r="P8836" s="147" t="s">
        <v>830</v>
      </c>
      <c r="Q8836" s="147">
        <v>222</v>
      </c>
      <c r="R8836" s="147"/>
      <c r="S8836" s="147" t="s">
        <v>1314</v>
      </c>
      <c r="T8836" s="147">
        <v>234</v>
      </c>
      <c r="U8836" s="147" t="s">
        <v>1315</v>
      </c>
      <c r="V8836" s="147" t="s">
        <v>4849</v>
      </c>
    </row>
    <row r="8837" spans="16:22" x14ac:dyDescent="0.25">
      <c r="P8837" s="147" t="s">
        <v>830</v>
      </c>
      <c r="Q8837" s="147">
        <v>222</v>
      </c>
      <c r="R8837" s="147"/>
      <c r="S8837" s="147" t="s">
        <v>1324</v>
      </c>
      <c r="T8837" s="147">
        <v>176</v>
      </c>
      <c r="U8837" s="147" t="s">
        <v>1325</v>
      </c>
      <c r="V8837" s="147" t="s">
        <v>4849</v>
      </c>
    </row>
    <row r="8838" spans="16:22" x14ac:dyDescent="0.25">
      <c r="P8838" s="147" t="s">
        <v>830</v>
      </c>
      <c r="Q8838" s="147">
        <v>222</v>
      </c>
      <c r="R8838" s="147"/>
      <c r="S8838" s="147" t="s">
        <v>1330</v>
      </c>
      <c r="T8838" s="147">
        <v>97</v>
      </c>
      <c r="U8838" s="147" t="s">
        <v>1331</v>
      </c>
      <c r="V8838" s="147" t="s">
        <v>4849</v>
      </c>
    </row>
    <row r="8839" spans="16:22" x14ac:dyDescent="0.25">
      <c r="P8839" s="147" t="s">
        <v>830</v>
      </c>
      <c r="Q8839" s="147">
        <v>222</v>
      </c>
      <c r="R8839" s="147"/>
      <c r="S8839" s="147" t="s">
        <v>1332</v>
      </c>
      <c r="T8839" s="147">
        <v>242</v>
      </c>
      <c r="U8839" s="147" t="s">
        <v>1333</v>
      </c>
      <c r="V8839" s="147" t="s">
        <v>4849</v>
      </c>
    </row>
    <row r="8840" spans="16:22" x14ac:dyDescent="0.25">
      <c r="P8840" s="147" t="s">
        <v>830</v>
      </c>
      <c r="Q8840" s="147">
        <v>222</v>
      </c>
      <c r="R8840" s="147"/>
      <c r="S8840" s="147" t="s">
        <v>1334</v>
      </c>
      <c r="T8840" s="147">
        <v>100</v>
      </c>
      <c r="U8840" s="147" t="s">
        <v>1335</v>
      </c>
      <c r="V8840" s="147" t="s">
        <v>4849</v>
      </c>
    </row>
    <row r="8841" spans="16:22" x14ac:dyDescent="0.25">
      <c r="P8841" s="147" t="s">
        <v>830</v>
      </c>
      <c r="Q8841" s="147">
        <v>222</v>
      </c>
      <c r="R8841" s="147"/>
      <c r="S8841" s="147" t="s">
        <v>1336</v>
      </c>
      <c r="T8841" s="147">
        <v>234</v>
      </c>
      <c r="U8841" s="147" t="s">
        <v>1337</v>
      </c>
      <c r="V8841" s="147" t="s">
        <v>4849</v>
      </c>
    </row>
    <row r="8842" spans="16:22" x14ac:dyDescent="0.25">
      <c r="P8842" s="147" t="s">
        <v>830</v>
      </c>
      <c r="Q8842" s="147">
        <v>222</v>
      </c>
      <c r="R8842" s="147"/>
      <c r="S8842" s="147" t="s">
        <v>1338</v>
      </c>
      <c r="T8842" s="147">
        <v>25</v>
      </c>
      <c r="U8842" s="147" t="s">
        <v>1339</v>
      </c>
      <c r="V8842" s="147" t="s">
        <v>4849</v>
      </c>
    </row>
    <row r="8843" spans="16:22" x14ac:dyDescent="0.25">
      <c r="P8843" s="147" t="s">
        <v>830</v>
      </c>
      <c r="Q8843" s="147">
        <v>222</v>
      </c>
      <c r="R8843" s="147"/>
      <c r="S8843" s="147" t="s">
        <v>1342</v>
      </c>
      <c r="T8843" s="147">
        <v>277</v>
      </c>
      <c r="U8843" s="147" t="s">
        <v>1343</v>
      </c>
      <c r="V8843" s="147" t="s">
        <v>4849</v>
      </c>
    </row>
    <row r="8844" spans="16:22" x14ac:dyDescent="0.25">
      <c r="P8844" s="147" t="s">
        <v>830</v>
      </c>
      <c r="Q8844" s="147">
        <v>222</v>
      </c>
      <c r="R8844" s="147"/>
      <c r="S8844" s="147" t="s">
        <v>1344</v>
      </c>
      <c r="T8844" s="147">
        <v>400</v>
      </c>
      <c r="U8844" s="147" t="s">
        <v>1345</v>
      </c>
      <c r="V8844" s="147" t="s">
        <v>4849</v>
      </c>
    </row>
    <row r="8845" spans="16:22" x14ac:dyDescent="0.25">
      <c r="P8845" s="147" t="s">
        <v>830</v>
      </c>
      <c r="Q8845" s="147">
        <v>222</v>
      </c>
      <c r="R8845" s="147"/>
      <c r="S8845" s="147" t="s">
        <v>1346</v>
      </c>
      <c r="T8845" s="147">
        <v>292</v>
      </c>
      <c r="U8845" s="147" t="s">
        <v>1347</v>
      </c>
      <c r="V8845" s="147" t="s">
        <v>4849</v>
      </c>
    </row>
    <row r="8846" spans="16:22" x14ac:dyDescent="0.25">
      <c r="P8846" s="147" t="s">
        <v>830</v>
      </c>
      <c r="Q8846" s="147">
        <v>222</v>
      </c>
      <c r="R8846" s="147"/>
      <c r="S8846" s="147" t="s">
        <v>1350</v>
      </c>
      <c r="T8846" s="147">
        <v>9</v>
      </c>
      <c r="U8846" s="147" t="s">
        <v>1351</v>
      </c>
      <c r="V8846" s="147" t="s">
        <v>4849</v>
      </c>
    </row>
    <row r="8847" spans="16:22" x14ac:dyDescent="0.25">
      <c r="P8847" s="147" t="s">
        <v>830</v>
      </c>
      <c r="Q8847" s="147">
        <v>222</v>
      </c>
      <c r="R8847" s="147"/>
      <c r="S8847" s="147" t="s">
        <v>1352</v>
      </c>
      <c r="T8847" s="147">
        <v>159</v>
      </c>
      <c r="U8847" s="147" t="s">
        <v>1353</v>
      </c>
      <c r="V8847" s="147" t="s">
        <v>4849</v>
      </c>
    </row>
    <row r="8848" spans="16:22" x14ac:dyDescent="0.25">
      <c r="P8848" s="147" t="s">
        <v>830</v>
      </c>
      <c r="Q8848" s="147">
        <v>222</v>
      </c>
      <c r="R8848" s="147"/>
      <c r="S8848" s="147" t="s">
        <v>1356</v>
      </c>
      <c r="T8848" s="147">
        <v>21</v>
      </c>
      <c r="U8848" s="147" t="s">
        <v>1357</v>
      </c>
      <c r="V8848" s="147" t="s">
        <v>4849</v>
      </c>
    </row>
    <row r="8849" spans="16:22" x14ac:dyDescent="0.25">
      <c r="P8849" s="147" t="s">
        <v>830</v>
      </c>
      <c r="Q8849" s="147">
        <v>222</v>
      </c>
      <c r="R8849" s="147"/>
      <c r="S8849" s="147" t="s">
        <v>3340</v>
      </c>
      <c r="T8849" s="147">
        <v>193</v>
      </c>
      <c r="U8849" s="147" t="s">
        <v>3341</v>
      </c>
      <c r="V8849" s="147" t="s">
        <v>4849</v>
      </c>
    </row>
    <row r="8850" spans="16:22" x14ac:dyDescent="0.25">
      <c r="P8850" s="147" t="s">
        <v>830</v>
      </c>
      <c r="Q8850" s="147">
        <v>222</v>
      </c>
      <c r="R8850" s="147"/>
      <c r="S8850" s="147" t="s">
        <v>1358</v>
      </c>
      <c r="T8850" s="147">
        <v>90</v>
      </c>
      <c r="U8850" s="147" t="s">
        <v>1359</v>
      </c>
      <c r="V8850" s="147" t="s">
        <v>4849</v>
      </c>
    </row>
    <row r="8851" spans="16:22" x14ac:dyDescent="0.25">
      <c r="P8851" s="147" t="s">
        <v>830</v>
      </c>
      <c r="Q8851" s="147">
        <v>222</v>
      </c>
      <c r="R8851" s="147"/>
      <c r="S8851" s="147" t="s">
        <v>3892</v>
      </c>
      <c r="T8851" s="147">
        <v>250</v>
      </c>
      <c r="U8851" s="147" t="s">
        <v>3893</v>
      </c>
      <c r="V8851" s="147" t="s">
        <v>4849</v>
      </c>
    </row>
    <row r="8852" spans="16:22" x14ac:dyDescent="0.25">
      <c r="P8852" s="147" t="s">
        <v>830</v>
      </c>
      <c r="Q8852" s="147">
        <v>222</v>
      </c>
      <c r="R8852" s="147"/>
      <c r="S8852" s="147" t="s">
        <v>3894</v>
      </c>
      <c r="T8852" s="147">
        <v>400</v>
      </c>
      <c r="U8852" s="147" t="s">
        <v>3895</v>
      </c>
      <c r="V8852" s="147" t="s">
        <v>4849</v>
      </c>
    </row>
    <row r="8853" spans="16:22" x14ac:dyDescent="0.25">
      <c r="P8853" s="147" t="s">
        <v>830</v>
      </c>
      <c r="Q8853" s="147">
        <v>222</v>
      </c>
      <c r="R8853" s="147"/>
      <c r="S8853" s="147" t="s">
        <v>3902</v>
      </c>
      <c r="T8853" s="147">
        <v>2506</v>
      </c>
      <c r="U8853" s="147" t="s">
        <v>3903</v>
      </c>
      <c r="V8853" s="147" t="s">
        <v>4849</v>
      </c>
    </row>
    <row r="8854" spans="16:22" x14ac:dyDescent="0.25">
      <c r="P8854" s="147" t="s">
        <v>830</v>
      </c>
      <c r="Q8854" s="147">
        <v>222</v>
      </c>
      <c r="R8854" s="147"/>
      <c r="S8854" s="147" t="s">
        <v>3904</v>
      </c>
      <c r="T8854" s="147">
        <v>2959</v>
      </c>
      <c r="U8854" s="147" t="s">
        <v>3905</v>
      </c>
      <c r="V8854" s="147" t="s">
        <v>4849</v>
      </c>
    </row>
    <row r="8855" spans="16:22" x14ac:dyDescent="0.25">
      <c r="P8855" s="147" t="s">
        <v>830</v>
      </c>
      <c r="Q8855" s="147">
        <v>222</v>
      </c>
      <c r="R8855" s="147"/>
      <c r="S8855" s="147" t="s">
        <v>4641</v>
      </c>
      <c r="T8855" s="147">
        <v>1000</v>
      </c>
      <c r="U8855" s="147" t="s">
        <v>4642</v>
      </c>
      <c r="V8855" s="147" t="s">
        <v>4849</v>
      </c>
    </row>
    <row r="8856" spans="16:22" x14ac:dyDescent="0.25">
      <c r="P8856" s="147" t="s">
        <v>830</v>
      </c>
      <c r="Q8856" s="147">
        <v>222</v>
      </c>
      <c r="R8856" s="147"/>
      <c r="S8856" s="147" t="s">
        <v>1364</v>
      </c>
      <c r="T8856" s="147">
        <v>176</v>
      </c>
      <c r="U8856" s="147" t="s">
        <v>1365</v>
      </c>
      <c r="V8856" s="147" t="s">
        <v>4849</v>
      </c>
    </row>
    <row r="8857" spans="16:22" x14ac:dyDescent="0.25">
      <c r="P8857" s="147" t="s">
        <v>830</v>
      </c>
      <c r="Q8857" s="147">
        <v>222</v>
      </c>
      <c r="R8857" s="147"/>
      <c r="S8857" s="147" t="s">
        <v>4894</v>
      </c>
      <c r="T8857" s="147">
        <v>60</v>
      </c>
      <c r="U8857" s="147" t="s">
        <v>4895</v>
      </c>
      <c r="V8857" s="147" t="s">
        <v>4849</v>
      </c>
    </row>
    <row r="8858" spans="16:22" x14ac:dyDescent="0.25">
      <c r="P8858" s="147" t="s">
        <v>830</v>
      </c>
      <c r="Q8858" s="147">
        <v>222</v>
      </c>
      <c r="R8858" s="147"/>
      <c r="S8858" s="147" t="s">
        <v>4896</v>
      </c>
      <c r="T8858" s="147">
        <v>60</v>
      </c>
      <c r="U8858" s="147" t="s">
        <v>4897</v>
      </c>
      <c r="V8858" s="147" t="s">
        <v>4849</v>
      </c>
    </row>
    <row r="8859" spans="16:22" x14ac:dyDescent="0.25">
      <c r="P8859" s="147" t="s">
        <v>830</v>
      </c>
      <c r="Q8859" s="147">
        <v>222</v>
      </c>
      <c r="R8859" s="147"/>
      <c r="S8859" s="147" t="s">
        <v>4898</v>
      </c>
      <c r="T8859" s="147">
        <v>60</v>
      </c>
      <c r="U8859" s="147" t="s">
        <v>4899</v>
      </c>
      <c r="V8859" s="147" t="s">
        <v>4849</v>
      </c>
    </row>
    <row r="8860" spans="16:22" x14ac:dyDescent="0.25">
      <c r="P8860" s="147" t="s">
        <v>830</v>
      </c>
      <c r="Q8860" s="147">
        <v>222</v>
      </c>
      <c r="R8860" s="147"/>
      <c r="S8860" s="147" t="s">
        <v>4900</v>
      </c>
      <c r="T8860" s="147">
        <v>60</v>
      </c>
      <c r="U8860" s="147" t="s">
        <v>4901</v>
      </c>
      <c r="V8860" s="147" t="s">
        <v>4849</v>
      </c>
    </row>
    <row r="8861" spans="16:22" x14ac:dyDescent="0.25">
      <c r="P8861" s="147" t="s">
        <v>830</v>
      </c>
      <c r="Q8861" s="147">
        <v>222</v>
      </c>
      <c r="R8861" s="147"/>
      <c r="S8861" s="147" t="s">
        <v>3344</v>
      </c>
      <c r="T8861" s="147">
        <v>115</v>
      </c>
      <c r="U8861" s="147" t="s">
        <v>3345</v>
      </c>
      <c r="V8861" s="147" t="s">
        <v>4849</v>
      </c>
    </row>
    <row r="8862" spans="16:22" x14ac:dyDescent="0.25">
      <c r="P8862" s="147" t="s">
        <v>830</v>
      </c>
      <c r="Q8862" s="147">
        <v>222</v>
      </c>
      <c r="R8862" s="147"/>
      <c r="S8862" s="147" t="s">
        <v>2598</v>
      </c>
      <c r="T8862" s="147">
        <v>36</v>
      </c>
      <c r="U8862" s="147" t="s">
        <v>2599</v>
      </c>
      <c r="V8862" s="147" t="s">
        <v>4849</v>
      </c>
    </row>
    <row r="8863" spans="16:22" x14ac:dyDescent="0.25">
      <c r="P8863" s="147" t="s">
        <v>830</v>
      </c>
      <c r="Q8863" s="147">
        <v>222</v>
      </c>
      <c r="R8863" s="147"/>
      <c r="S8863" s="147" t="s">
        <v>2602</v>
      </c>
      <c r="T8863" s="147">
        <v>83</v>
      </c>
      <c r="U8863" s="147" t="s">
        <v>2603</v>
      </c>
      <c r="V8863" s="147" t="s">
        <v>4849</v>
      </c>
    </row>
    <row r="8864" spans="16:22" x14ac:dyDescent="0.25">
      <c r="P8864" s="147" t="s">
        <v>830</v>
      </c>
      <c r="Q8864" s="147">
        <v>222</v>
      </c>
      <c r="R8864" s="147"/>
      <c r="S8864" s="147" t="s">
        <v>1374</v>
      </c>
      <c r="T8864" s="147">
        <v>199</v>
      </c>
      <c r="U8864" s="147" t="s">
        <v>1375</v>
      </c>
      <c r="V8864" s="147" t="s">
        <v>4849</v>
      </c>
    </row>
    <row r="8865" spans="16:22" x14ac:dyDescent="0.25">
      <c r="P8865" s="147" t="s">
        <v>830</v>
      </c>
      <c r="Q8865" s="147">
        <v>222</v>
      </c>
      <c r="R8865" s="147"/>
      <c r="S8865" s="147" t="s">
        <v>1382</v>
      </c>
      <c r="T8865" s="147">
        <v>74</v>
      </c>
      <c r="U8865" s="147" t="s">
        <v>1383</v>
      </c>
      <c r="V8865" s="147" t="s">
        <v>4849</v>
      </c>
    </row>
    <row r="8866" spans="16:22" x14ac:dyDescent="0.25">
      <c r="P8866" s="147" t="s">
        <v>830</v>
      </c>
      <c r="Q8866" s="147">
        <v>222</v>
      </c>
      <c r="R8866" s="147"/>
      <c r="S8866" s="147" t="s">
        <v>1384</v>
      </c>
      <c r="T8866" s="147">
        <v>65</v>
      </c>
      <c r="U8866" s="147" t="s">
        <v>1385</v>
      </c>
      <c r="V8866" s="147" t="s">
        <v>4849</v>
      </c>
    </row>
    <row r="8867" spans="16:22" x14ac:dyDescent="0.25">
      <c r="P8867" s="147" t="s">
        <v>830</v>
      </c>
      <c r="Q8867" s="147">
        <v>222</v>
      </c>
      <c r="R8867" s="147"/>
      <c r="S8867" s="147" t="s">
        <v>1386</v>
      </c>
      <c r="T8867" s="147">
        <v>418</v>
      </c>
      <c r="U8867" s="147" t="s">
        <v>1387</v>
      </c>
      <c r="V8867" s="147" t="s">
        <v>4849</v>
      </c>
    </row>
    <row r="8868" spans="16:22" x14ac:dyDescent="0.25">
      <c r="P8868" s="147" t="s">
        <v>830</v>
      </c>
      <c r="Q8868" s="147">
        <v>222</v>
      </c>
      <c r="R8868" s="147"/>
      <c r="S8868" s="147" t="s">
        <v>1388</v>
      </c>
      <c r="T8868" s="147">
        <v>43</v>
      </c>
      <c r="U8868" s="147" t="s">
        <v>1389</v>
      </c>
      <c r="V8868" s="147" t="s">
        <v>4849</v>
      </c>
    </row>
    <row r="8869" spans="16:22" x14ac:dyDescent="0.25">
      <c r="P8869" s="147" t="s">
        <v>830</v>
      </c>
      <c r="Q8869" s="147">
        <v>222</v>
      </c>
      <c r="R8869" s="147"/>
      <c r="S8869" s="147" t="s">
        <v>1390</v>
      </c>
      <c r="T8869" s="147">
        <v>100</v>
      </c>
      <c r="U8869" s="147" t="s">
        <v>1391</v>
      </c>
      <c r="V8869" s="147" t="s">
        <v>4849</v>
      </c>
    </row>
    <row r="8870" spans="16:22" x14ac:dyDescent="0.25">
      <c r="P8870" s="147" t="s">
        <v>830</v>
      </c>
      <c r="Q8870" s="147">
        <v>222</v>
      </c>
      <c r="R8870" s="147"/>
      <c r="S8870" s="147" t="s">
        <v>1392</v>
      </c>
      <c r="T8870" s="147">
        <v>74</v>
      </c>
      <c r="U8870" s="147" t="s">
        <v>1393</v>
      </c>
      <c r="V8870" s="147" t="s">
        <v>4849</v>
      </c>
    </row>
    <row r="8871" spans="16:22" x14ac:dyDescent="0.25">
      <c r="P8871" s="147" t="s">
        <v>830</v>
      </c>
      <c r="Q8871" s="147">
        <v>222</v>
      </c>
      <c r="R8871" s="147"/>
      <c r="S8871" s="147" t="s">
        <v>1394</v>
      </c>
      <c r="T8871" s="147">
        <v>170</v>
      </c>
      <c r="U8871" s="147" t="s">
        <v>1395</v>
      </c>
      <c r="V8871" s="147" t="s">
        <v>4849</v>
      </c>
    </row>
    <row r="8872" spans="16:22" x14ac:dyDescent="0.25">
      <c r="P8872" s="147" t="s">
        <v>830</v>
      </c>
      <c r="Q8872" s="147">
        <v>222</v>
      </c>
      <c r="R8872" s="147"/>
      <c r="S8872" s="147" t="s">
        <v>1396</v>
      </c>
      <c r="T8872" s="147">
        <v>234</v>
      </c>
      <c r="U8872" s="147" t="s">
        <v>1397</v>
      </c>
      <c r="V8872" s="147" t="s">
        <v>4849</v>
      </c>
    </row>
    <row r="8873" spans="16:22" x14ac:dyDescent="0.25">
      <c r="P8873" s="147" t="s">
        <v>830</v>
      </c>
      <c r="Q8873" s="147">
        <v>222</v>
      </c>
      <c r="R8873" s="147"/>
      <c r="S8873" s="147" t="s">
        <v>1398</v>
      </c>
      <c r="T8873" s="147">
        <v>180</v>
      </c>
      <c r="U8873" s="147" t="s">
        <v>1399</v>
      </c>
      <c r="V8873" s="147" t="s">
        <v>4849</v>
      </c>
    </row>
    <row r="8874" spans="16:22" x14ac:dyDescent="0.25">
      <c r="P8874" s="147" t="s">
        <v>830</v>
      </c>
      <c r="Q8874" s="147">
        <v>222</v>
      </c>
      <c r="R8874" s="147"/>
      <c r="S8874" s="147" t="s">
        <v>1400</v>
      </c>
      <c r="T8874" s="147">
        <v>68</v>
      </c>
      <c r="U8874" s="147" t="s">
        <v>1401</v>
      </c>
      <c r="V8874" s="147" t="s">
        <v>4849</v>
      </c>
    </row>
    <row r="8875" spans="16:22" x14ac:dyDescent="0.25">
      <c r="P8875" s="147" t="s">
        <v>830</v>
      </c>
      <c r="Q8875" s="147">
        <v>222</v>
      </c>
      <c r="R8875" s="147"/>
      <c r="S8875" s="147" t="s">
        <v>4643</v>
      </c>
      <c r="T8875" s="147">
        <v>210</v>
      </c>
      <c r="U8875" s="147" t="s">
        <v>4644</v>
      </c>
      <c r="V8875" s="147" t="s">
        <v>4849</v>
      </c>
    </row>
    <row r="8876" spans="16:22" x14ac:dyDescent="0.25">
      <c r="P8876" s="147" t="s">
        <v>830</v>
      </c>
      <c r="Q8876" s="147">
        <v>222</v>
      </c>
      <c r="R8876" s="147"/>
      <c r="S8876" s="147" t="s">
        <v>4645</v>
      </c>
      <c r="T8876" s="147">
        <v>210</v>
      </c>
      <c r="U8876" s="147" t="s">
        <v>4646</v>
      </c>
      <c r="V8876" s="147" t="s">
        <v>4849</v>
      </c>
    </row>
    <row r="8877" spans="16:22" x14ac:dyDescent="0.25">
      <c r="P8877" s="147" t="s">
        <v>830</v>
      </c>
      <c r="Q8877" s="147">
        <v>222</v>
      </c>
      <c r="R8877" s="147"/>
      <c r="S8877" s="147" t="s">
        <v>4647</v>
      </c>
      <c r="T8877" s="147">
        <v>360</v>
      </c>
      <c r="U8877" s="147" t="s">
        <v>4648</v>
      </c>
      <c r="V8877" s="147" t="s">
        <v>4849</v>
      </c>
    </row>
    <row r="8878" spans="16:22" x14ac:dyDescent="0.25">
      <c r="P8878" s="147" t="s">
        <v>830</v>
      </c>
      <c r="Q8878" s="147">
        <v>222</v>
      </c>
      <c r="R8878" s="147"/>
      <c r="S8878" s="147" t="s">
        <v>1404</v>
      </c>
      <c r="T8878" s="147">
        <v>69</v>
      </c>
      <c r="U8878" s="147" t="s">
        <v>1405</v>
      </c>
      <c r="V8878" s="147" t="s">
        <v>4849</v>
      </c>
    </row>
    <row r="8879" spans="16:22" x14ac:dyDescent="0.25">
      <c r="P8879" s="147" t="s">
        <v>830</v>
      </c>
      <c r="Q8879" s="147">
        <v>222</v>
      </c>
      <c r="R8879" s="147"/>
      <c r="S8879" s="147" t="s">
        <v>1408</v>
      </c>
      <c r="T8879" s="147">
        <v>190</v>
      </c>
      <c r="U8879" s="147" t="s">
        <v>1409</v>
      </c>
      <c r="V8879" s="147" t="s">
        <v>4849</v>
      </c>
    </row>
    <row r="8880" spans="16:22" x14ac:dyDescent="0.25">
      <c r="P8880" s="147" t="s">
        <v>830</v>
      </c>
      <c r="Q8880" s="147">
        <v>222</v>
      </c>
      <c r="R8880" s="147"/>
      <c r="S8880" s="147" t="s">
        <v>1414</v>
      </c>
      <c r="T8880" s="147">
        <v>50</v>
      </c>
      <c r="U8880" s="147" t="s">
        <v>1415</v>
      </c>
      <c r="V8880" s="147" t="s">
        <v>4849</v>
      </c>
    </row>
    <row r="8881" spans="16:22" x14ac:dyDescent="0.25">
      <c r="P8881" s="147" t="s">
        <v>830</v>
      </c>
      <c r="Q8881" s="147">
        <v>222</v>
      </c>
      <c r="R8881" s="147"/>
      <c r="S8881" s="147" t="s">
        <v>1416</v>
      </c>
      <c r="T8881" s="147">
        <v>155</v>
      </c>
      <c r="U8881" s="147" t="s">
        <v>1417</v>
      </c>
      <c r="V8881" s="147" t="s">
        <v>4849</v>
      </c>
    </row>
    <row r="8882" spans="16:22" x14ac:dyDescent="0.25">
      <c r="P8882" s="147" t="s">
        <v>830</v>
      </c>
      <c r="Q8882" s="147">
        <v>222</v>
      </c>
      <c r="R8882" s="147"/>
      <c r="S8882" s="147" t="s">
        <v>1418</v>
      </c>
      <c r="T8882" s="147">
        <v>155</v>
      </c>
      <c r="U8882" s="147" t="s">
        <v>1419</v>
      </c>
      <c r="V8882" s="147" t="s">
        <v>4849</v>
      </c>
    </row>
    <row r="8883" spans="16:22" x14ac:dyDescent="0.25">
      <c r="P8883" s="147" t="s">
        <v>830</v>
      </c>
      <c r="Q8883" s="147">
        <v>222</v>
      </c>
      <c r="R8883" s="147"/>
      <c r="S8883" s="147" t="s">
        <v>1420</v>
      </c>
      <c r="T8883" s="147">
        <v>248</v>
      </c>
      <c r="U8883" s="147" t="s">
        <v>1421</v>
      </c>
      <c r="V8883" s="147" t="s">
        <v>4849</v>
      </c>
    </row>
    <row r="8884" spans="16:22" x14ac:dyDescent="0.25">
      <c r="P8884" s="147" t="s">
        <v>830</v>
      </c>
      <c r="Q8884" s="147">
        <v>222</v>
      </c>
      <c r="R8884" s="147"/>
      <c r="S8884" s="147" t="s">
        <v>1426</v>
      </c>
      <c r="T8884" s="147">
        <v>20</v>
      </c>
      <c r="U8884" s="147" t="s">
        <v>1427</v>
      </c>
      <c r="V8884" s="147" t="s">
        <v>4849</v>
      </c>
    </row>
    <row r="8885" spans="16:22" x14ac:dyDescent="0.25">
      <c r="P8885" s="147" t="s">
        <v>830</v>
      </c>
      <c r="Q8885" s="147">
        <v>222</v>
      </c>
      <c r="R8885" s="147"/>
      <c r="S8885" s="147" t="s">
        <v>1428</v>
      </c>
      <c r="T8885" s="147">
        <v>46</v>
      </c>
      <c r="U8885" s="147" t="s">
        <v>1429</v>
      </c>
      <c r="V8885" s="147" t="s">
        <v>4849</v>
      </c>
    </row>
    <row r="8886" spans="16:22" x14ac:dyDescent="0.25">
      <c r="P8886" s="147" t="s">
        <v>830</v>
      </c>
      <c r="Q8886" s="147">
        <v>222</v>
      </c>
      <c r="R8886" s="147"/>
      <c r="S8886" s="147" t="s">
        <v>1434</v>
      </c>
      <c r="T8886" s="147">
        <v>50</v>
      </c>
      <c r="U8886" s="147" t="s">
        <v>1435</v>
      </c>
      <c r="V8886" s="147" t="s">
        <v>4849</v>
      </c>
    </row>
    <row r="8887" spans="16:22" x14ac:dyDescent="0.25">
      <c r="P8887" s="147" t="s">
        <v>830</v>
      </c>
      <c r="Q8887" s="147">
        <v>222</v>
      </c>
      <c r="R8887" s="147"/>
      <c r="S8887" s="147" t="s">
        <v>2837</v>
      </c>
      <c r="T8887" s="147">
        <v>80</v>
      </c>
      <c r="U8887" s="147" t="s">
        <v>2838</v>
      </c>
      <c r="V8887" s="147" t="s">
        <v>4849</v>
      </c>
    </row>
    <row r="8888" spans="16:22" x14ac:dyDescent="0.25">
      <c r="P8888" s="147" t="s">
        <v>830</v>
      </c>
      <c r="Q8888" s="147">
        <v>222</v>
      </c>
      <c r="R8888" s="147"/>
      <c r="S8888" s="147" t="s">
        <v>4649</v>
      </c>
      <c r="T8888" s="147">
        <v>210</v>
      </c>
      <c r="U8888" s="147" t="s">
        <v>4650</v>
      </c>
      <c r="V8888" s="147" t="s">
        <v>4849</v>
      </c>
    </row>
    <row r="8889" spans="16:22" x14ac:dyDescent="0.25">
      <c r="P8889" s="147" t="s">
        <v>830</v>
      </c>
      <c r="Q8889" s="147">
        <v>222</v>
      </c>
      <c r="R8889" s="147"/>
      <c r="S8889" s="147" t="s">
        <v>1440</v>
      </c>
      <c r="T8889" s="147">
        <v>349</v>
      </c>
      <c r="U8889" s="147" t="s">
        <v>1441</v>
      </c>
      <c r="V8889" s="147" t="s">
        <v>4849</v>
      </c>
    </row>
    <row r="8890" spans="16:22" x14ac:dyDescent="0.25">
      <c r="P8890" s="147" t="s">
        <v>830</v>
      </c>
      <c r="Q8890" s="147">
        <v>222</v>
      </c>
      <c r="R8890" s="147"/>
      <c r="S8890" s="147" t="s">
        <v>1442</v>
      </c>
      <c r="T8890" s="147">
        <v>313</v>
      </c>
      <c r="U8890" s="147" t="s">
        <v>1443</v>
      </c>
      <c r="V8890" s="147" t="s">
        <v>4849</v>
      </c>
    </row>
    <row r="8891" spans="16:22" x14ac:dyDescent="0.25">
      <c r="P8891" s="147" t="s">
        <v>830</v>
      </c>
      <c r="Q8891" s="147">
        <v>222</v>
      </c>
      <c r="R8891" s="147"/>
      <c r="S8891" s="147" t="s">
        <v>1444</v>
      </c>
      <c r="T8891" s="147">
        <v>663</v>
      </c>
      <c r="U8891" s="147" t="s">
        <v>1445</v>
      </c>
      <c r="V8891" s="147" t="s">
        <v>4849</v>
      </c>
    </row>
    <row r="8892" spans="16:22" x14ac:dyDescent="0.25">
      <c r="P8892" s="147" t="s">
        <v>830</v>
      </c>
      <c r="Q8892" s="147">
        <v>222</v>
      </c>
      <c r="R8892" s="147"/>
      <c r="S8892" s="147" t="s">
        <v>1448</v>
      </c>
      <c r="T8892" s="147">
        <v>276</v>
      </c>
      <c r="U8892" s="147" t="s">
        <v>1449</v>
      </c>
      <c r="V8892" s="147" t="s">
        <v>4849</v>
      </c>
    </row>
    <row r="8893" spans="16:22" x14ac:dyDescent="0.25">
      <c r="P8893" s="147" t="s">
        <v>830</v>
      </c>
      <c r="Q8893" s="147">
        <v>222</v>
      </c>
      <c r="R8893" s="147"/>
      <c r="S8893" s="147" t="s">
        <v>1450</v>
      </c>
      <c r="T8893" s="147">
        <v>248</v>
      </c>
      <c r="U8893" s="147" t="s">
        <v>1451</v>
      </c>
      <c r="V8893" s="147" t="s">
        <v>4849</v>
      </c>
    </row>
    <row r="8894" spans="16:22" x14ac:dyDescent="0.25">
      <c r="P8894" s="147" t="s">
        <v>830</v>
      </c>
      <c r="Q8894" s="147">
        <v>222</v>
      </c>
      <c r="R8894" s="147"/>
      <c r="S8894" s="147" t="s">
        <v>2841</v>
      </c>
      <c r="T8894" s="147">
        <v>13</v>
      </c>
      <c r="U8894" s="147" t="s">
        <v>2842</v>
      </c>
      <c r="V8894" s="147" t="s">
        <v>4849</v>
      </c>
    </row>
    <row r="8895" spans="16:22" x14ac:dyDescent="0.25">
      <c r="P8895" s="147" t="s">
        <v>830</v>
      </c>
      <c r="Q8895" s="147">
        <v>222</v>
      </c>
      <c r="R8895" s="147"/>
      <c r="S8895" s="147" t="s">
        <v>2845</v>
      </c>
      <c r="T8895" s="147">
        <v>10</v>
      </c>
      <c r="U8895" s="147" t="s">
        <v>2846</v>
      </c>
      <c r="V8895" s="147" t="s">
        <v>4849</v>
      </c>
    </row>
    <row r="8896" spans="16:22" x14ac:dyDescent="0.25">
      <c r="P8896" s="147" t="s">
        <v>830</v>
      </c>
      <c r="Q8896" s="147">
        <v>222</v>
      </c>
      <c r="R8896" s="147"/>
      <c r="S8896" s="147" t="s">
        <v>1454</v>
      </c>
      <c r="T8896" s="147">
        <v>144</v>
      </c>
      <c r="U8896" s="147" t="s">
        <v>1455</v>
      </c>
      <c r="V8896" s="147" t="s">
        <v>4849</v>
      </c>
    </row>
    <row r="8897" spans="16:22" x14ac:dyDescent="0.25">
      <c r="P8897" s="147" t="s">
        <v>830</v>
      </c>
      <c r="Q8897" s="147">
        <v>222</v>
      </c>
      <c r="R8897" s="147"/>
      <c r="S8897" s="147" t="s">
        <v>3140</v>
      </c>
      <c r="T8897" s="147">
        <v>57</v>
      </c>
      <c r="U8897" s="147" t="s">
        <v>3141</v>
      </c>
      <c r="V8897" s="147" t="s">
        <v>4849</v>
      </c>
    </row>
    <row r="8898" spans="16:22" x14ac:dyDescent="0.25">
      <c r="P8898" s="147" t="s">
        <v>830</v>
      </c>
      <c r="Q8898" s="147">
        <v>222</v>
      </c>
      <c r="R8898" s="147"/>
      <c r="S8898" s="147" t="s">
        <v>1458</v>
      </c>
      <c r="T8898" s="147">
        <v>1032</v>
      </c>
      <c r="U8898" s="147" t="s">
        <v>1459</v>
      </c>
      <c r="V8898" s="147" t="s">
        <v>4849</v>
      </c>
    </row>
    <row r="8899" spans="16:22" x14ac:dyDescent="0.25">
      <c r="P8899" s="147" t="s">
        <v>830</v>
      </c>
      <c r="Q8899" s="147">
        <v>222</v>
      </c>
      <c r="R8899" s="147"/>
      <c r="S8899" s="147" t="s">
        <v>1460</v>
      </c>
      <c r="T8899" s="147">
        <v>133</v>
      </c>
      <c r="U8899" s="147" t="s">
        <v>1461</v>
      </c>
      <c r="V8899" s="147" t="s">
        <v>4849</v>
      </c>
    </row>
    <row r="8900" spans="16:22" x14ac:dyDescent="0.25">
      <c r="P8900" s="147" t="s">
        <v>830</v>
      </c>
      <c r="Q8900" s="147">
        <v>222</v>
      </c>
      <c r="R8900" s="147"/>
      <c r="S8900" s="147" t="s">
        <v>1462</v>
      </c>
      <c r="T8900" s="147">
        <v>423</v>
      </c>
      <c r="U8900" s="147" t="s">
        <v>1463</v>
      </c>
      <c r="V8900" s="147" t="s">
        <v>4849</v>
      </c>
    </row>
    <row r="8901" spans="16:22" x14ac:dyDescent="0.25">
      <c r="P8901" s="147" t="s">
        <v>830</v>
      </c>
      <c r="Q8901" s="147">
        <v>222</v>
      </c>
      <c r="R8901" s="147"/>
      <c r="S8901" s="147" t="s">
        <v>2606</v>
      </c>
      <c r="T8901" s="147">
        <v>178</v>
      </c>
      <c r="U8901" s="147" t="s">
        <v>2607</v>
      </c>
      <c r="V8901" s="147" t="s">
        <v>4849</v>
      </c>
    </row>
    <row r="8902" spans="16:22" x14ac:dyDescent="0.25">
      <c r="P8902" s="147" t="s">
        <v>830</v>
      </c>
      <c r="Q8902" s="147">
        <v>222</v>
      </c>
      <c r="R8902" s="147"/>
      <c r="S8902" s="147" t="s">
        <v>1464</v>
      </c>
      <c r="T8902" s="147">
        <v>268</v>
      </c>
      <c r="U8902" s="147" t="s">
        <v>1465</v>
      </c>
      <c r="V8902" s="147" t="s">
        <v>4849</v>
      </c>
    </row>
    <row r="8903" spans="16:22" x14ac:dyDescent="0.25">
      <c r="P8903" s="147" t="s">
        <v>830</v>
      </c>
      <c r="Q8903" s="147">
        <v>222</v>
      </c>
      <c r="R8903" s="147"/>
      <c r="S8903" s="147" t="s">
        <v>1466</v>
      </c>
      <c r="T8903" s="147">
        <v>388</v>
      </c>
      <c r="U8903" s="147" t="s">
        <v>1467</v>
      </c>
      <c r="V8903" s="147" t="s">
        <v>4849</v>
      </c>
    </row>
    <row r="8904" spans="16:22" x14ac:dyDescent="0.25">
      <c r="P8904" s="147" t="s">
        <v>830</v>
      </c>
      <c r="Q8904" s="147">
        <v>222</v>
      </c>
      <c r="R8904" s="147"/>
      <c r="S8904" s="147" t="s">
        <v>1470</v>
      </c>
      <c r="T8904" s="147">
        <v>212</v>
      </c>
      <c r="U8904" s="147" t="s">
        <v>1471</v>
      </c>
      <c r="V8904" s="147" t="s">
        <v>4849</v>
      </c>
    </row>
    <row r="8905" spans="16:22" x14ac:dyDescent="0.25">
      <c r="P8905" s="147" t="s">
        <v>830</v>
      </c>
      <c r="Q8905" s="147">
        <v>222</v>
      </c>
      <c r="R8905" s="147"/>
      <c r="S8905" s="147" t="s">
        <v>1472</v>
      </c>
      <c r="T8905" s="147">
        <v>135</v>
      </c>
      <c r="U8905" s="147" t="s">
        <v>1473</v>
      </c>
      <c r="V8905" s="147" t="s">
        <v>4849</v>
      </c>
    </row>
    <row r="8906" spans="16:22" x14ac:dyDescent="0.25">
      <c r="P8906" s="147" t="s">
        <v>830</v>
      </c>
      <c r="Q8906" s="147">
        <v>222</v>
      </c>
      <c r="R8906" s="147"/>
      <c r="S8906" s="147" t="s">
        <v>4651</v>
      </c>
      <c r="T8906" s="147">
        <v>90</v>
      </c>
      <c r="U8906" s="147" t="s">
        <v>4652</v>
      </c>
      <c r="V8906" s="147" t="s">
        <v>4849</v>
      </c>
    </row>
    <row r="8907" spans="16:22" x14ac:dyDescent="0.25">
      <c r="P8907" s="147" t="s">
        <v>830</v>
      </c>
      <c r="Q8907" s="147">
        <v>222</v>
      </c>
      <c r="R8907" s="147"/>
      <c r="S8907" s="147" t="s">
        <v>1474</v>
      </c>
      <c r="T8907" s="147">
        <v>98</v>
      </c>
      <c r="U8907" s="147" t="s">
        <v>1475</v>
      </c>
      <c r="V8907" s="147" t="s">
        <v>4849</v>
      </c>
    </row>
    <row r="8908" spans="16:22" x14ac:dyDescent="0.25">
      <c r="P8908" s="147" t="s">
        <v>830</v>
      </c>
      <c r="Q8908" s="147">
        <v>222</v>
      </c>
      <c r="R8908" s="147"/>
      <c r="S8908" s="147" t="s">
        <v>1476</v>
      </c>
      <c r="T8908" s="147">
        <v>434</v>
      </c>
      <c r="U8908" s="147" t="s">
        <v>1477</v>
      </c>
      <c r="V8908" s="147" t="s">
        <v>4849</v>
      </c>
    </row>
    <row r="8909" spans="16:22" x14ac:dyDescent="0.25">
      <c r="P8909" s="147" t="s">
        <v>830</v>
      </c>
      <c r="Q8909" s="147">
        <v>222</v>
      </c>
      <c r="R8909" s="147"/>
      <c r="S8909" s="147" t="s">
        <v>1478</v>
      </c>
      <c r="T8909" s="147">
        <v>450</v>
      </c>
      <c r="U8909" s="147" t="s">
        <v>1479</v>
      </c>
      <c r="V8909" s="147" t="s">
        <v>4849</v>
      </c>
    </row>
    <row r="8910" spans="16:22" x14ac:dyDescent="0.25">
      <c r="P8910" s="147" t="s">
        <v>830</v>
      </c>
      <c r="Q8910" s="147">
        <v>222</v>
      </c>
      <c r="R8910" s="147"/>
      <c r="S8910" s="147" t="s">
        <v>4653</v>
      </c>
      <c r="T8910" s="147">
        <v>18</v>
      </c>
      <c r="U8910" s="147" t="s">
        <v>4654</v>
      </c>
      <c r="V8910" s="147" t="s">
        <v>4849</v>
      </c>
    </row>
    <row r="8911" spans="16:22" x14ac:dyDescent="0.25">
      <c r="P8911" s="147" t="s">
        <v>830</v>
      </c>
      <c r="Q8911" s="147">
        <v>222</v>
      </c>
      <c r="R8911" s="147"/>
      <c r="S8911" s="147" t="s">
        <v>4655</v>
      </c>
      <c r="T8911" s="147">
        <v>223</v>
      </c>
      <c r="U8911" s="147" t="s">
        <v>4656</v>
      </c>
      <c r="V8911" s="147" t="s">
        <v>4849</v>
      </c>
    </row>
    <row r="8912" spans="16:22" x14ac:dyDescent="0.25">
      <c r="P8912" s="147" t="s">
        <v>830</v>
      </c>
      <c r="Q8912" s="147">
        <v>222</v>
      </c>
      <c r="R8912" s="147"/>
      <c r="S8912" s="147" t="s">
        <v>4902</v>
      </c>
      <c r="T8912" s="147">
        <v>41</v>
      </c>
      <c r="U8912" s="147" t="s">
        <v>4903</v>
      </c>
      <c r="V8912" s="147" t="s">
        <v>4849</v>
      </c>
    </row>
    <row r="8913" spans="16:22" x14ac:dyDescent="0.25">
      <c r="P8913" s="147" t="s">
        <v>830</v>
      </c>
      <c r="Q8913" s="147">
        <v>222</v>
      </c>
      <c r="R8913" s="147"/>
      <c r="S8913" s="147" t="s">
        <v>4657</v>
      </c>
      <c r="T8913" s="147">
        <v>120</v>
      </c>
      <c r="U8913" s="147" t="s">
        <v>4658</v>
      </c>
      <c r="V8913" s="147" t="s">
        <v>4849</v>
      </c>
    </row>
    <row r="8914" spans="16:22" x14ac:dyDescent="0.25">
      <c r="P8914" s="147" t="s">
        <v>830</v>
      </c>
      <c r="Q8914" s="147">
        <v>222</v>
      </c>
      <c r="R8914" s="147"/>
      <c r="S8914" s="147" t="s">
        <v>1480</v>
      </c>
      <c r="T8914" s="147">
        <v>120</v>
      </c>
      <c r="U8914" s="147" t="s">
        <v>1481</v>
      </c>
      <c r="V8914" s="147" t="s">
        <v>4849</v>
      </c>
    </row>
    <row r="8915" spans="16:22" x14ac:dyDescent="0.25">
      <c r="P8915" s="147" t="s">
        <v>830</v>
      </c>
      <c r="Q8915" s="147">
        <v>222</v>
      </c>
      <c r="R8915" s="147"/>
      <c r="S8915" s="147" t="s">
        <v>1482</v>
      </c>
      <c r="T8915" s="147">
        <v>150</v>
      </c>
      <c r="U8915" s="147" t="s">
        <v>1483</v>
      </c>
      <c r="V8915" s="147" t="s">
        <v>4849</v>
      </c>
    </row>
    <row r="8916" spans="16:22" x14ac:dyDescent="0.25">
      <c r="P8916" s="147" t="s">
        <v>830</v>
      </c>
      <c r="Q8916" s="147">
        <v>222</v>
      </c>
      <c r="R8916" s="147"/>
      <c r="S8916" s="147" t="s">
        <v>1484</v>
      </c>
      <c r="T8916" s="147">
        <v>30</v>
      </c>
      <c r="U8916" s="147" t="s">
        <v>1485</v>
      </c>
      <c r="V8916" s="147" t="s">
        <v>4849</v>
      </c>
    </row>
    <row r="8917" spans="16:22" x14ac:dyDescent="0.25">
      <c r="P8917" s="147" t="s">
        <v>830</v>
      </c>
      <c r="Q8917" s="147">
        <v>222</v>
      </c>
      <c r="R8917" s="147"/>
      <c r="S8917" s="147" t="s">
        <v>3910</v>
      </c>
      <c r="T8917" s="147">
        <v>7</v>
      </c>
      <c r="U8917" s="147" t="s">
        <v>3911</v>
      </c>
      <c r="V8917" s="147" t="s">
        <v>4849</v>
      </c>
    </row>
    <row r="8918" spans="16:22" x14ac:dyDescent="0.25">
      <c r="P8918" s="147" t="s">
        <v>830</v>
      </c>
      <c r="Q8918" s="147">
        <v>222</v>
      </c>
      <c r="R8918" s="147"/>
      <c r="S8918" s="147" t="s">
        <v>4525</v>
      </c>
      <c r="T8918" s="147">
        <v>351</v>
      </c>
      <c r="U8918" s="147" t="s">
        <v>4526</v>
      </c>
      <c r="V8918" s="147" t="s">
        <v>4849</v>
      </c>
    </row>
    <row r="8919" spans="16:22" x14ac:dyDescent="0.25">
      <c r="P8919" s="147" t="s">
        <v>830</v>
      </c>
      <c r="Q8919" s="147">
        <v>222</v>
      </c>
      <c r="R8919" s="147"/>
      <c r="S8919" s="147" t="s">
        <v>4527</v>
      </c>
      <c r="T8919" s="147">
        <v>351</v>
      </c>
      <c r="U8919" s="147" t="s">
        <v>4528</v>
      </c>
      <c r="V8919" s="147" t="s">
        <v>4849</v>
      </c>
    </row>
    <row r="8920" spans="16:22" x14ac:dyDescent="0.25">
      <c r="P8920" s="147" t="s">
        <v>830</v>
      </c>
      <c r="Q8920" s="147">
        <v>222</v>
      </c>
      <c r="R8920" s="147"/>
      <c r="S8920" s="147" t="s">
        <v>4529</v>
      </c>
      <c r="T8920" s="147">
        <v>351</v>
      </c>
      <c r="U8920" s="147" t="s">
        <v>4530</v>
      </c>
      <c r="V8920" s="147" t="s">
        <v>4849</v>
      </c>
    </row>
    <row r="8921" spans="16:22" x14ac:dyDescent="0.25">
      <c r="P8921" s="147" t="s">
        <v>830</v>
      </c>
      <c r="Q8921" s="147">
        <v>222</v>
      </c>
      <c r="R8921" s="147"/>
      <c r="S8921" s="147" t="s">
        <v>4659</v>
      </c>
      <c r="T8921" s="147">
        <v>210</v>
      </c>
      <c r="U8921" s="147" t="s">
        <v>4660</v>
      </c>
      <c r="V8921" s="147" t="s">
        <v>4849</v>
      </c>
    </row>
    <row r="8922" spans="16:22" x14ac:dyDescent="0.25">
      <c r="P8922" s="147" t="s">
        <v>830</v>
      </c>
      <c r="Q8922" s="147">
        <v>222</v>
      </c>
      <c r="R8922" s="147"/>
      <c r="S8922" s="147" t="s">
        <v>4661</v>
      </c>
      <c r="T8922" s="147">
        <v>210</v>
      </c>
      <c r="U8922" s="147" t="s">
        <v>4662</v>
      </c>
      <c r="V8922" s="147" t="s">
        <v>4849</v>
      </c>
    </row>
    <row r="8923" spans="16:22" x14ac:dyDescent="0.25">
      <c r="P8923" s="147" t="s">
        <v>830</v>
      </c>
      <c r="Q8923" s="147">
        <v>222</v>
      </c>
      <c r="R8923" s="147"/>
      <c r="S8923" s="147" t="s">
        <v>4663</v>
      </c>
      <c r="T8923" s="147">
        <v>360</v>
      </c>
      <c r="U8923" s="147" t="s">
        <v>4664</v>
      </c>
      <c r="V8923" s="147" t="s">
        <v>4849</v>
      </c>
    </row>
    <row r="8924" spans="16:22" x14ac:dyDescent="0.25">
      <c r="P8924" s="147" t="s">
        <v>830</v>
      </c>
      <c r="Q8924" s="147">
        <v>222</v>
      </c>
      <c r="R8924" s="147"/>
      <c r="S8924" s="147" t="s">
        <v>4531</v>
      </c>
      <c r="T8924" s="147">
        <v>56</v>
      </c>
      <c r="U8924" s="147" t="s">
        <v>4532</v>
      </c>
      <c r="V8924" s="147" t="s">
        <v>4849</v>
      </c>
    </row>
    <row r="8925" spans="16:22" x14ac:dyDescent="0.25">
      <c r="P8925" s="147" t="s">
        <v>830</v>
      </c>
      <c r="Q8925" s="147">
        <v>222</v>
      </c>
      <c r="R8925" s="147"/>
      <c r="S8925" s="147" t="s">
        <v>4533</v>
      </c>
      <c r="T8925" s="147">
        <v>203</v>
      </c>
      <c r="U8925" s="147" t="s">
        <v>4534</v>
      </c>
      <c r="V8925" s="147" t="s">
        <v>4849</v>
      </c>
    </row>
    <row r="8926" spans="16:22" x14ac:dyDescent="0.25">
      <c r="P8926" s="147" t="s">
        <v>830</v>
      </c>
      <c r="Q8926" s="147">
        <v>222</v>
      </c>
      <c r="R8926" s="147"/>
      <c r="S8926" s="147" t="s">
        <v>4904</v>
      </c>
      <c r="T8926" s="147">
        <v>320</v>
      </c>
      <c r="U8926" s="147" t="s">
        <v>4905</v>
      </c>
      <c r="V8926" s="147" t="s">
        <v>4849</v>
      </c>
    </row>
    <row r="8927" spans="16:22" x14ac:dyDescent="0.25">
      <c r="P8927" s="147" t="s">
        <v>830</v>
      </c>
      <c r="Q8927" s="147">
        <v>222</v>
      </c>
      <c r="R8927" s="147"/>
      <c r="S8927" s="147" t="s">
        <v>1486</v>
      </c>
      <c r="T8927" s="147">
        <v>6130</v>
      </c>
      <c r="U8927" s="147" t="s">
        <v>1487</v>
      </c>
      <c r="V8927" s="147" t="s">
        <v>4849</v>
      </c>
    </row>
    <row r="8928" spans="16:22" x14ac:dyDescent="0.25">
      <c r="P8928" s="147" t="s">
        <v>830</v>
      </c>
      <c r="Q8928" s="147">
        <v>222</v>
      </c>
      <c r="R8928" s="147"/>
      <c r="S8928" s="147" t="s">
        <v>4665</v>
      </c>
      <c r="T8928" s="147">
        <v>750</v>
      </c>
      <c r="U8928" s="147" t="s">
        <v>4666</v>
      </c>
      <c r="V8928" s="147" t="s">
        <v>4849</v>
      </c>
    </row>
    <row r="8929" spans="16:22" x14ac:dyDescent="0.25">
      <c r="P8929" s="147" t="s">
        <v>830</v>
      </c>
      <c r="Q8929" s="147">
        <v>222</v>
      </c>
      <c r="R8929" s="147"/>
      <c r="S8929" s="147" t="s">
        <v>4906</v>
      </c>
      <c r="T8929" s="147">
        <v>360</v>
      </c>
      <c r="U8929" s="147" t="s">
        <v>4907</v>
      </c>
      <c r="V8929" s="147" t="s">
        <v>4849</v>
      </c>
    </row>
    <row r="8930" spans="16:22" x14ac:dyDescent="0.25">
      <c r="P8930" s="147" t="s">
        <v>830</v>
      </c>
      <c r="Q8930" s="147">
        <v>222</v>
      </c>
      <c r="R8930" s="147"/>
      <c r="S8930" s="147" t="s">
        <v>4908</v>
      </c>
      <c r="T8930" s="147">
        <v>360</v>
      </c>
      <c r="U8930" s="147" t="s">
        <v>4909</v>
      </c>
      <c r="V8930" s="147" t="s">
        <v>4849</v>
      </c>
    </row>
    <row r="8931" spans="16:22" x14ac:dyDescent="0.25">
      <c r="P8931" s="147" t="s">
        <v>830</v>
      </c>
      <c r="Q8931" s="147">
        <v>222</v>
      </c>
      <c r="R8931" s="147"/>
      <c r="S8931" s="147" t="s">
        <v>4910</v>
      </c>
      <c r="T8931" s="147">
        <v>360</v>
      </c>
      <c r="U8931" s="147" t="s">
        <v>4911</v>
      </c>
      <c r="V8931" s="147" t="s">
        <v>4849</v>
      </c>
    </row>
    <row r="8932" spans="16:22" x14ac:dyDescent="0.25">
      <c r="P8932" s="147" t="s">
        <v>830</v>
      </c>
      <c r="Q8932" s="147">
        <v>222</v>
      </c>
      <c r="R8932" s="147"/>
      <c r="S8932" s="147" t="s">
        <v>4912</v>
      </c>
      <c r="T8932" s="147">
        <v>750</v>
      </c>
      <c r="U8932" s="147" t="s">
        <v>4913</v>
      </c>
      <c r="V8932" s="147" t="s">
        <v>4849</v>
      </c>
    </row>
    <row r="8933" spans="16:22" x14ac:dyDescent="0.25">
      <c r="P8933" s="147" t="s">
        <v>830</v>
      </c>
      <c r="Q8933" s="147">
        <v>222</v>
      </c>
      <c r="R8933" s="147"/>
      <c r="S8933" s="147" t="s">
        <v>4914</v>
      </c>
      <c r="T8933" s="147">
        <v>750</v>
      </c>
      <c r="U8933" s="147" t="s">
        <v>4915</v>
      </c>
      <c r="V8933" s="147" t="s">
        <v>4849</v>
      </c>
    </row>
    <row r="8934" spans="16:22" x14ac:dyDescent="0.25">
      <c r="P8934" s="147" t="s">
        <v>830</v>
      </c>
      <c r="Q8934" s="147">
        <v>222</v>
      </c>
      <c r="R8934" s="147"/>
      <c r="S8934" s="147" t="s">
        <v>4916</v>
      </c>
      <c r="T8934" s="147">
        <v>750</v>
      </c>
      <c r="U8934" s="147" t="s">
        <v>4917</v>
      </c>
      <c r="V8934" s="147" t="s">
        <v>4849</v>
      </c>
    </row>
    <row r="8935" spans="16:22" x14ac:dyDescent="0.25">
      <c r="P8935" s="147" t="s">
        <v>830</v>
      </c>
      <c r="Q8935" s="147">
        <v>222</v>
      </c>
      <c r="R8935" s="147"/>
      <c r="S8935" s="147" t="s">
        <v>4667</v>
      </c>
      <c r="T8935" s="147">
        <v>210</v>
      </c>
      <c r="U8935" s="147" t="s">
        <v>4668</v>
      </c>
      <c r="V8935" s="147" t="s">
        <v>4849</v>
      </c>
    </row>
    <row r="8936" spans="16:22" x14ac:dyDescent="0.25">
      <c r="P8936" s="147" t="s">
        <v>830</v>
      </c>
      <c r="Q8936" s="147">
        <v>222</v>
      </c>
      <c r="R8936" s="147"/>
      <c r="S8936" s="147" t="s">
        <v>4669</v>
      </c>
      <c r="T8936" s="147">
        <v>210</v>
      </c>
      <c r="U8936" s="147" t="s">
        <v>4670</v>
      </c>
      <c r="V8936" s="147" t="s">
        <v>4849</v>
      </c>
    </row>
    <row r="8937" spans="16:22" x14ac:dyDescent="0.25">
      <c r="P8937" s="147" t="s">
        <v>830</v>
      </c>
      <c r="Q8937" s="147">
        <v>222</v>
      </c>
      <c r="R8937" s="147"/>
      <c r="S8937" s="147" t="s">
        <v>4671</v>
      </c>
      <c r="T8937" s="147">
        <v>360</v>
      </c>
      <c r="U8937" s="147" t="s">
        <v>4672</v>
      </c>
      <c r="V8937" s="147" t="s">
        <v>4849</v>
      </c>
    </row>
    <row r="8938" spans="16:22" x14ac:dyDescent="0.25">
      <c r="P8938" s="147" t="s">
        <v>830</v>
      </c>
      <c r="Q8938" s="147">
        <v>222</v>
      </c>
      <c r="R8938" s="147"/>
      <c r="S8938" s="147" t="s">
        <v>4673</v>
      </c>
      <c r="T8938" s="147">
        <v>210</v>
      </c>
      <c r="U8938" s="147" t="s">
        <v>4674</v>
      </c>
      <c r="V8938" s="147" t="s">
        <v>4849</v>
      </c>
    </row>
    <row r="8939" spans="16:22" x14ac:dyDescent="0.25">
      <c r="P8939" s="147" t="s">
        <v>830</v>
      </c>
      <c r="Q8939" s="147">
        <v>222</v>
      </c>
      <c r="R8939" s="147"/>
      <c r="S8939" s="147" t="s">
        <v>4675</v>
      </c>
      <c r="T8939" s="147">
        <v>360</v>
      </c>
      <c r="U8939" s="147" t="s">
        <v>4676</v>
      </c>
      <c r="V8939" s="147" t="s">
        <v>4849</v>
      </c>
    </row>
    <row r="8940" spans="16:22" x14ac:dyDescent="0.25">
      <c r="P8940" s="147" t="s">
        <v>830</v>
      </c>
      <c r="Q8940" s="147">
        <v>222</v>
      </c>
      <c r="R8940" s="147"/>
      <c r="S8940" s="147" t="s">
        <v>4677</v>
      </c>
      <c r="T8940" s="147">
        <v>210</v>
      </c>
      <c r="U8940" s="147" t="s">
        <v>4678</v>
      </c>
      <c r="V8940" s="147" t="s">
        <v>4849</v>
      </c>
    </row>
    <row r="8941" spans="16:22" x14ac:dyDescent="0.25">
      <c r="P8941" s="147" t="s">
        <v>830</v>
      </c>
      <c r="Q8941" s="147">
        <v>222</v>
      </c>
      <c r="R8941" s="147"/>
      <c r="S8941" s="147" t="s">
        <v>4679</v>
      </c>
      <c r="T8941" s="147">
        <v>150</v>
      </c>
      <c r="U8941" s="147" t="s">
        <v>4680</v>
      </c>
      <c r="V8941" s="147" t="s">
        <v>4849</v>
      </c>
    </row>
    <row r="8942" spans="16:22" x14ac:dyDescent="0.25">
      <c r="P8942" s="147" t="s">
        <v>830</v>
      </c>
      <c r="Q8942" s="147">
        <v>222</v>
      </c>
      <c r="R8942" s="147"/>
      <c r="S8942" s="147" t="s">
        <v>4918</v>
      </c>
      <c r="T8942" s="147">
        <v>393</v>
      </c>
      <c r="U8942" s="147" t="s">
        <v>4919</v>
      </c>
      <c r="V8942" s="147" t="s">
        <v>4849</v>
      </c>
    </row>
    <row r="8943" spans="16:22" x14ac:dyDescent="0.25">
      <c r="P8943" s="147" t="s">
        <v>830</v>
      </c>
      <c r="Q8943" s="147">
        <v>222</v>
      </c>
      <c r="R8943" s="147"/>
      <c r="S8943" s="147" t="s">
        <v>4179</v>
      </c>
      <c r="T8943" s="147">
        <v>75</v>
      </c>
      <c r="U8943" s="147" t="s">
        <v>4180</v>
      </c>
      <c r="V8943" s="147" t="s">
        <v>4849</v>
      </c>
    </row>
    <row r="8944" spans="16:22" x14ac:dyDescent="0.25">
      <c r="P8944" s="147" t="s">
        <v>830</v>
      </c>
      <c r="Q8944" s="147">
        <v>222</v>
      </c>
      <c r="R8944" s="147"/>
      <c r="S8944" s="147" t="s">
        <v>4181</v>
      </c>
      <c r="T8944" s="147">
        <v>44</v>
      </c>
      <c r="U8944" s="147" t="s">
        <v>4182</v>
      </c>
      <c r="V8944" s="147" t="s">
        <v>4849</v>
      </c>
    </row>
    <row r="8945" spans="16:22" x14ac:dyDescent="0.25">
      <c r="P8945" s="147" t="s">
        <v>830</v>
      </c>
      <c r="Q8945" s="147">
        <v>222</v>
      </c>
      <c r="R8945" s="147"/>
      <c r="S8945" s="147" t="s">
        <v>4183</v>
      </c>
      <c r="T8945" s="147">
        <v>75</v>
      </c>
      <c r="U8945" s="147" t="s">
        <v>4184</v>
      </c>
      <c r="V8945" s="147" t="s">
        <v>4849</v>
      </c>
    </row>
    <row r="8946" spans="16:22" x14ac:dyDescent="0.25">
      <c r="P8946" s="147" t="s">
        <v>830</v>
      </c>
      <c r="Q8946" s="147">
        <v>222</v>
      </c>
      <c r="R8946" s="147"/>
      <c r="S8946" s="147" t="s">
        <v>4185</v>
      </c>
      <c r="T8946" s="147">
        <v>56</v>
      </c>
      <c r="U8946" s="147" t="s">
        <v>4186</v>
      </c>
      <c r="V8946" s="147" t="s">
        <v>4849</v>
      </c>
    </row>
    <row r="8947" spans="16:22" x14ac:dyDescent="0.25">
      <c r="P8947" s="147" t="s">
        <v>830</v>
      </c>
      <c r="Q8947" s="147">
        <v>222</v>
      </c>
      <c r="R8947" s="147"/>
      <c r="S8947" s="147" t="s">
        <v>4681</v>
      </c>
      <c r="T8947" s="147">
        <v>60</v>
      </c>
      <c r="U8947" s="147" t="s">
        <v>4682</v>
      </c>
      <c r="V8947" s="147" t="s">
        <v>4849</v>
      </c>
    </row>
    <row r="8948" spans="16:22" x14ac:dyDescent="0.25">
      <c r="P8948" s="147" t="s">
        <v>830</v>
      </c>
      <c r="Q8948" s="147">
        <v>222</v>
      </c>
      <c r="R8948" s="147"/>
      <c r="S8948" s="147" t="s">
        <v>4683</v>
      </c>
      <c r="T8948" s="147">
        <v>180</v>
      </c>
      <c r="U8948" s="147" t="s">
        <v>4684</v>
      </c>
      <c r="V8948" s="147" t="s">
        <v>4849</v>
      </c>
    </row>
    <row r="8949" spans="16:22" x14ac:dyDescent="0.25">
      <c r="P8949" s="147" t="s">
        <v>830</v>
      </c>
      <c r="Q8949" s="147">
        <v>222</v>
      </c>
      <c r="R8949" s="147"/>
      <c r="S8949" s="147" t="s">
        <v>4685</v>
      </c>
      <c r="T8949" s="147">
        <v>1</v>
      </c>
      <c r="U8949" s="147" t="s">
        <v>4686</v>
      </c>
      <c r="V8949" s="147" t="s">
        <v>4849</v>
      </c>
    </row>
    <row r="8950" spans="16:22" x14ac:dyDescent="0.25">
      <c r="P8950" s="147" t="s">
        <v>830</v>
      </c>
      <c r="Q8950" s="147">
        <v>222</v>
      </c>
      <c r="R8950" s="147"/>
      <c r="S8950" s="147" t="s">
        <v>4687</v>
      </c>
      <c r="T8950" s="147">
        <v>1</v>
      </c>
      <c r="U8950" s="147" t="s">
        <v>4688</v>
      </c>
      <c r="V8950" s="147" t="s">
        <v>4849</v>
      </c>
    </row>
    <row r="8951" spans="16:22" x14ac:dyDescent="0.25">
      <c r="P8951" s="147" t="s">
        <v>830</v>
      </c>
      <c r="Q8951" s="147">
        <v>222</v>
      </c>
      <c r="R8951" s="147"/>
      <c r="S8951" s="147" t="s">
        <v>4689</v>
      </c>
      <c r="T8951" s="147">
        <v>1</v>
      </c>
      <c r="U8951" s="147" t="s">
        <v>4690</v>
      </c>
      <c r="V8951" s="147" t="s">
        <v>4849</v>
      </c>
    </row>
    <row r="8952" spans="16:22" x14ac:dyDescent="0.25">
      <c r="P8952" s="147" t="s">
        <v>830</v>
      </c>
      <c r="Q8952" s="147">
        <v>222</v>
      </c>
      <c r="R8952" s="147"/>
      <c r="S8952" s="147" t="s">
        <v>4691</v>
      </c>
      <c r="T8952" s="147">
        <v>1</v>
      </c>
      <c r="U8952" s="147" t="s">
        <v>4692</v>
      </c>
      <c r="V8952" s="147" t="s">
        <v>4849</v>
      </c>
    </row>
    <row r="8953" spans="16:22" x14ac:dyDescent="0.25">
      <c r="P8953" s="147" t="s">
        <v>830</v>
      </c>
      <c r="Q8953" s="147">
        <v>222</v>
      </c>
      <c r="R8953" s="147"/>
      <c r="S8953" s="147" t="s">
        <v>4693</v>
      </c>
      <c r="T8953" s="147">
        <v>1</v>
      </c>
      <c r="U8953" s="147" t="s">
        <v>4694</v>
      </c>
      <c r="V8953" s="147" t="s">
        <v>4849</v>
      </c>
    </row>
    <row r="8954" spans="16:22" x14ac:dyDescent="0.25">
      <c r="P8954" s="147" t="s">
        <v>830</v>
      </c>
      <c r="Q8954" s="147">
        <v>222</v>
      </c>
      <c r="R8954" s="147"/>
      <c r="S8954" s="147" t="s">
        <v>4695</v>
      </c>
      <c r="T8954" s="147">
        <v>1</v>
      </c>
      <c r="U8954" s="147" t="s">
        <v>4696</v>
      </c>
      <c r="V8954" s="147" t="s">
        <v>4849</v>
      </c>
    </row>
    <row r="8955" spans="16:22" x14ac:dyDescent="0.25">
      <c r="P8955" s="147" t="s">
        <v>830</v>
      </c>
      <c r="Q8955" s="147">
        <v>222</v>
      </c>
      <c r="R8955" s="147"/>
      <c r="S8955" s="147" t="s">
        <v>3959</v>
      </c>
      <c r="T8955" s="147">
        <v>75</v>
      </c>
      <c r="U8955" s="147" t="s">
        <v>3960</v>
      </c>
      <c r="V8955" s="147" t="s">
        <v>4849</v>
      </c>
    </row>
    <row r="8956" spans="16:22" x14ac:dyDescent="0.25">
      <c r="P8956" s="147" t="s">
        <v>830</v>
      </c>
      <c r="Q8956" s="147">
        <v>222</v>
      </c>
      <c r="R8956" s="147"/>
      <c r="S8956" s="147" t="s">
        <v>1490</v>
      </c>
      <c r="T8956" s="147">
        <v>310</v>
      </c>
      <c r="U8956" s="147" t="s">
        <v>1491</v>
      </c>
      <c r="V8956" s="147" t="s">
        <v>4849</v>
      </c>
    </row>
    <row r="8957" spans="16:22" x14ac:dyDescent="0.25">
      <c r="P8957" s="147" t="s">
        <v>830</v>
      </c>
      <c r="Q8957" s="147">
        <v>222</v>
      </c>
      <c r="R8957" s="147"/>
      <c r="S8957" s="147" t="s">
        <v>3150</v>
      </c>
      <c r="T8957" s="147">
        <v>135</v>
      </c>
      <c r="U8957" s="147" t="s">
        <v>3151</v>
      </c>
      <c r="V8957" s="147" t="s">
        <v>4849</v>
      </c>
    </row>
    <row r="8958" spans="16:22" x14ac:dyDescent="0.25">
      <c r="P8958" s="147" t="s">
        <v>830</v>
      </c>
      <c r="Q8958" s="147">
        <v>222</v>
      </c>
      <c r="R8958" s="147"/>
      <c r="S8958" s="147" t="s">
        <v>2608</v>
      </c>
      <c r="T8958" s="147">
        <v>160</v>
      </c>
      <c r="U8958" s="147" t="s">
        <v>2609</v>
      </c>
      <c r="V8958" s="147" t="s">
        <v>4849</v>
      </c>
    </row>
    <row r="8959" spans="16:22" x14ac:dyDescent="0.25">
      <c r="P8959" s="147" t="s">
        <v>830</v>
      </c>
      <c r="Q8959" s="147">
        <v>222</v>
      </c>
      <c r="R8959" s="147"/>
      <c r="S8959" s="147" t="s">
        <v>1494</v>
      </c>
      <c r="T8959" s="147">
        <v>303</v>
      </c>
      <c r="U8959" s="147" t="s">
        <v>1495</v>
      </c>
      <c r="V8959" s="147" t="s">
        <v>4849</v>
      </c>
    </row>
    <row r="8960" spans="16:22" x14ac:dyDescent="0.25">
      <c r="P8960" s="147" t="s">
        <v>830</v>
      </c>
      <c r="Q8960" s="147">
        <v>222</v>
      </c>
      <c r="R8960" s="147"/>
      <c r="S8960" s="147" t="s">
        <v>4697</v>
      </c>
      <c r="T8960" s="147">
        <v>45</v>
      </c>
      <c r="U8960" s="147" t="s">
        <v>4698</v>
      </c>
      <c r="V8960" s="147" t="s">
        <v>4849</v>
      </c>
    </row>
    <row r="8961" spans="16:22" x14ac:dyDescent="0.25">
      <c r="P8961" s="147" t="s">
        <v>830</v>
      </c>
      <c r="Q8961" s="147">
        <v>222</v>
      </c>
      <c r="R8961" s="147"/>
      <c r="S8961" s="147" t="s">
        <v>1500</v>
      </c>
      <c r="T8961" s="147">
        <v>273</v>
      </c>
      <c r="U8961" s="147" t="s">
        <v>1501</v>
      </c>
      <c r="V8961" s="147" t="s">
        <v>4849</v>
      </c>
    </row>
    <row r="8962" spans="16:22" x14ac:dyDescent="0.25">
      <c r="P8962" s="147" t="s">
        <v>830</v>
      </c>
      <c r="Q8962" s="147">
        <v>222</v>
      </c>
      <c r="R8962" s="147"/>
      <c r="S8962" s="147" t="s">
        <v>3154</v>
      </c>
      <c r="T8962" s="147">
        <v>112</v>
      </c>
      <c r="U8962" s="147" t="s">
        <v>3155</v>
      </c>
      <c r="V8962" s="147" t="s">
        <v>4849</v>
      </c>
    </row>
    <row r="8963" spans="16:22" x14ac:dyDescent="0.25">
      <c r="P8963" s="147" t="s">
        <v>830</v>
      </c>
      <c r="Q8963" s="147">
        <v>222</v>
      </c>
      <c r="R8963" s="147"/>
      <c r="S8963" s="147" t="s">
        <v>2610</v>
      </c>
      <c r="T8963" s="147">
        <v>300</v>
      </c>
      <c r="U8963" s="147" t="s">
        <v>2611</v>
      </c>
      <c r="V8963" s="147" t="s">
        <v>4849</v>
      </c>
    </row>
    <row r="8964" spans="16:22" x14ac:dyDescent="0.25">
      <c r="P8964" s="147" t="s">
        <v>830</v>
      </c>
      <c r="Q8964" s="147">
        <v>222</v>
      </c>
      <c r="R8964" s="147"/>
      <c r="S8964" s="147" t="s">
        <v>2612</v>
      </c>
      <c r="T8964" s="147">
        <v>271</v>
      </c>
      <c r="U8964" s="147" t="s">
        <v>2613</v>
      </c>
      <c r="V8964" s="147" t="s">
        <v>4849</v>
      </c>
    </row>
    <row r="8965" spans="16:22" x14ac:dyDescent="0.25">
      <c r="P8965" s="147" t="s">
        <v>830</v>
      </c>
      <c r="Q8965" s="147">
        <v>222</v>
      </c>
      <c r="R8965" s="147"/>
      <c r="S8965" s="147" t="s">
        <v>2614</v>
      </c>
      <c r="T8965" s="147">
        <v>232</v>
      </c>
      <c r="U8965" s="147" t="s">
        <v>2615</v>
      </c>
      <c r="V8965" s="147" t="s">
        <v>4849</v>
      </c>
    </row>
    <row r="8966" spans="16:22" x14ac:dyDescent="0.25">
      <c r="P8966" s="147" t="s">
        <v>830</v>
      </c>
      <c r="Q8966" s="147">
        <v>222</v>
      </c>
      <c r="R8966" s="147"/>
      <c r="S8966" s="147" t="s">
        <v>3156</v>
      </c>
      <c r="T8966" s="147">
        <v>181</v>
      </c>
      <c r="U8966" s="147" t="s">
        <v>3157</v>
      </c>
      <c r="V8966" s="147" t="s">
        <v>4849</v>
      </c>
    </row>
    <row r="8967" spans="16:22" x14ac:dyDescent="0.25">
      <c r="P8967" s="147" t="s">
        <v>830</v>
      </c>
      <c r="Q8967" s="147">
        <v>222</v>
      </c>
      <c r="R8967" s="147"/>
      <c r="S8967" s="147" t="s">
        <v>2325</v>
      </c>
      <c r="T8967" s="147">
        <v>193</v>
      </c>
      <c r="U8967" s="147" t="s">
        <v>2326</v>
      </c>
      <c r="V8967" s="147" t="s">
        <v>4849</v>
      </c>
    </row>
    <row r="8968" spans="16:22" x14ac:dyDescent="0.25">
      <c r="P8968" s="147" t="s">
        <v>830</v>
      </c>
      <c r="Q8968" s="147">
        <v>222</v>
      </c>
      <c r="R8968" s="147"/>
      <c r="S8968" s="147" t="s">
        <v>1506</v>
      </c>
      <c r="T8968" s="147">
        <v>262</v>
      </c>
      <c r="U8968" s="147" t="s">
        <v>1507</v>
      </c>
      <c r="V8968" s="147" t="s">
        <v>4849</v>
      </c>
    </row>
    <row r="8969" spans="16:22" x14ac:dyDescent="0.25">
      <c r="P8969" s="147" t="s">
        <v>830</v>
      </c>
      <c r="Q8969" s="147">
        <v>222</v>
      </c>
      <c r="R8969" s="147"/>
      <c r="S8969" s="147" t="s">
        <v>2616</v>
      </c>
      <c r="T8969" s="147">
        <v>104</v>
      </c>
      <c r="U8969" s="147" t="s">
        <v>2617</v>
      </c>
      <c r="V8969" s="147" t="s">
        <v>4849</v>
      </c>
    </row>
    <row r="8970" spans="16:22" x14ac:dyDescent="0.25">
      <c r="P8970" s="147" t="s">
        <v>830</v>
      </c>
      <c r="Q8970" s="147">
        <v>222</v>
      </c>
      <c r="R8970" s="147"/>
      <c r="S8970" s="147" t="s">
        <v>1508</v>
      </c>
      <c r="T8970" s="147">
        <v>684</v>
      </c>
      <c r="U8970" s="147" t="s">
        <v>1509</v>
      </c>
      <c r="V8970" s="147" t="s">
        <v>4849</v>
      </c>
    </row>
    <row r="8971" spans="16:22" x14ac:dyDescent="0.25">
      <c r="P8971" s="147" t="s">
        <v>830</v>
      </c>
      <c r="Q8971" s="147">
        <v>222</v>
      </c>
      <c r="R8971" s="147"/>
      <c r="S8971" s="147" t="s">
        <v>3346</v>
      </c>
      <c r="T8971" s="147">
        <v>162</v>
      </c>
      <c r="U8971" s="147" t="s">
        <v>3347</v>
      </c>
      <c r="V8971" s="147" t="s">
        <v>4849</v>
      </c>
    </row>
    <row r="8972" spans="16:22" x14ac:dyDescent="0.25">
      <c r="P8972" s="147" t="s">
        <v>830</v>
      </c>
      <c r="Q8972" s="147">
        <v>222</v>
      </c>
      <c r="R8972" s="147"/>
      <c r="S8972" s="147" t="s">
        <v>3550</v>
      </c>
      <c r="T8972" s="147">
        <v>117</v>
      </c>
      <c r="U8972" s="147" t="s">
        <v>3551</v>
      </c>
      <c r="V8972" s="147" t="s">
        <v>4849</v>
      </c>
    </row>
    <row r="8973" spans="16:22" x14ac:dyDescent="0.25">
      <c r="P8973" s="147" t="s">
        <v>830</v>
      </c>
      <c r="Q8973" s="147">
        <v>222</v>
      </c>
      <c r="R8973" s="147"/>
      <c r="S8973" s="147" t="s">
        <v>1510</v>
      </c>
      <c r="T8973" s="147">
        <v>237</v>
      </c>
      <c r="U8973" s="147" t="s">
        <v>1511</v>
      </c>
      <c r="V8973" s="147" t="s">
        <v>4849</v>
      </c>
    </row>
    <row r="8974" spans="16:22" x14ac:dyDescent="0.25">
      <c r="P8974" s="147" t="s">
        <v>830</v>
      </c>
      <c r="Q8974" s="147">
        <v>222</v>
      </c>
      <c r="R8974" s="147"/>
      <c r="S8974" s="147" t="s">
        <v>3158</v>
      </c>
      <c r="T8974" s="147">
        <v>90</v>
      </c>
      <c r="U8974" s="147" t="s">
        <v>3159</v>
      </c>
      <c r="V8974" s="147" t="s">
        <v>4849</v>
      </c>
    </row>
    <row r="8975" spans="16:22" x14ac:dyDescent="0.25">
      <c r="P8975" s="147" t="s">
        <v>830</v>
      </c>
      <c r="Q8975" s="147">
        <v>222</v>
      </c>
      <c r="R8975" s="147"/>
      <c r="S8975" s="147" t="s">
        <v>1514</v>
      </c>
      <c r="T8975" s="147">
        <v>155</v>
      </c>
      <c r="U8975" s="147" t="s">
        <v>1515</v>
      </c>
      <c r="V8975" s="147" t="s">
        <v>4849</v>
      </c>
    </row>
    <row r="8976" spans="16:22" x14ac:dyDescent="0.25">
      <c r="P8976" s="147" t="s">
        <v>830</v>
      </c>
      <c r="Q8976" s="147">
        <v>222</v>
      </c>
      <c r="R8976" s="147"/>
      <c r="S8976" s="147" t="s">
        <v>3160</v>
      </c>
      <c r="T8976" s="147">
        <v>738</v>
      </c>
      <c r="U8976" s="147" t="s">
        <v>3161</v>
      </c>
      <c r="V8976" s="147" t="s">
        <v>4849</v>
      </c>
    </row>
    <row r="8977" spans="16:22" x14ac:dyDescent="0.25">
      <c r="P8977" s="147" t="s">
        <v>830</v>
      </c>
      <c r="Q8977" s="147">
        <v>222</v>
      </c>
      <c r="R8977" s="147"/>
      <c r="S8977" s="147" t="s">
        <v>2327</v>
      </c>
      <c r="T8977" s="147">
        <v>810</v>
      </c>
      <c r="U8977" s="147" t="s">
        <v>2328</v>
      </c>
      <c r="V8977" s="147" t="s">
        <v>4849</v>
      </c>
    </row>
    <row r="8978" spans="16:22" x14ac:dyDescent="0.25">
      <c r="P8978" s="147" t="s">
        <v>830</v>
      </c>
      <c r="Q8978" s="147">
        <v>222</v>
      </c>
      <c r="R8978" s="147"/>
      <c r="S8978" s="147" t="s">
        <v>2622</v>
      </c>
      <c r="T8978" s="147">
        <v>360</v>
      </c>
      <c r="U8978" s="147" t="s">
        <v>2623</v>
      </c>
      <c r="V8978" s="147" t="s">
        <v>4849</v>
      </c>
    </row>
    <row r="8979" spans="16:22" x14ac:dyDescent="0.25">
      <c r="P8979" s="147" t="s">
        <v>830</v>
      </c>
      <c r="Q8979" s="147">
        <v>222</v>
      </c>
      <c r="R8979" s="147"/>
      <c r="S8979" s="147" t="s">
        <v>3166</v>
      </c>
      <c r="T8979" s="147">
        <v>159</v>
      </c>
      <c r="U8979" s="147" t="s">
        <v>3167</v>
      </c>
      <c r="V8979" s="147" t="s">
        <v>4849</v>
      </c>
    </row>
    <row r="8980" spans="16:22" x14ac:dyDescent="0.25">
      <c r="P8980" s="147" t="s">
        <v>830</v>
      </c>
      <c r="Q8980" s="147">
        <v>222</v>
      </c>
      <c r="R8980" s="147"/>
      <c r="S8980" s="147" t="s">
        <v>2329</v>
      </c>
      <c r="T8980" s="147">
        <v>694</v>
      </c>
      <c r="U8980" s="147" t="s">
        <v>2330</v>
      </c>
      <c r="V8980" s="147" t="s">
        <v>4849</v>
      </c>
    </row>
    <row r="8981" spans="16:22" x14ac:dyDescent="0.25">
      <c r="P8981" s="147" t="s">
        <v>830</v>
      </c>
      <c r="Q8981" s="147">
        <v>222</v>
      </c>
      <c r="R8981" s="147"/>
      <c r="S8981" s="147" t="s">
        <v>2861</v>
      </c>
      <c r="T8981" s="147">
        <v>421</v>
      </c>
      <c r="U8981" s="147" t="s">
        <v>2862</v>
      </c>
      <c r="V8981" s="147" t="s">
        <v>4849</v>
      </c>
    </row>
    <row r="8982" spans="16:22" x14ac:dyDescent="0.25">
      <c r="P8982" s="147" t="s">
        <v>830</v>
      </c>
      <c r="Q8982" s="147">
        <v>222</v>
      </c>
      <c r="R8982" s="147"/>
      <c r="S8982" s="147" t="s">
        <v>1518</v>
      </c>
      <c r="T8982" s="147">
        <v>977</v>
      </c>
      <c r="U8982" s="147" t="s">
        <v>1519</v>
      </c>
      <c r="V8982" s="147" t="s">
        <v>4849</v>
      </c>
    </row>
    <row r="8983" spans="16:22" x14ac:dyDescent="0.25">
      <c r="P8983" s="147" t="s">
        <v>830</v>
      </c>
      <c r="Q8983" s="147">
        <v>222</v>
      </c>
      <c r="R8983" s="147"/>
      <c r="S8983" s="147" t="s">
        <v>2331</v>
      </c>
      <c r="T8983" s="147">
        <v>160</v>
      </c>
      <c r="U8983" s="147" t="s">
        <v>2332</v>
      </c>
      <c r="V8983" s="147" t="s">
        <v>4849</v>
      </c>
    </row>
    <row r="8984" spans="16:22" x14ac:dyDescent="0.25">
      <c r="P8984" s="147" t="s">
        <v>830</v>
      </c>
      <c r="Q8984" s="147">
        <v>222</v>
      </c>
      <c r="R8984" s="147"/>
      <c r="S8984" s="147" t="s">
        <v>4699</v>
      </c>
      <c r="T8984" s="147">
        <v>60</v>
      </c>
      <c r="U8984" s="147" t="s">
        <v>4700</v>
      </c>
      <c r="V8984" s="147" t="s">
        <v>4849</v>
      </c>
    </row>
    <row r="8985" spans="16:22" x14ac:dyDescent="0.25">
      <c r="P8985" s="147" t="s">
        <v>830</v>
      </c>
      <c r="Q8985" s="147">
        <v>222</v>
      </c>
      <c r="R8985" s="147"/>
      <c r="S8985" s="147" t="s">
        <v>1522</v>
      </c>
      <c r="T8985" s="147">
        <v>211</v>
      </c>
      <c r="U8985" s="147" t="s">
        <v>1523</v>
      </c>
      <c r="V8985" s="147" t="s">
        <v>4849</v>
      </c>
    </row>
    <row r="8986" spans="16:22" x14ac:dyDescent="0.25">
      <c r="P8986" s="147" t="s">
        <v>830</v>
      </c>
      <c r="Q8986" s="147">
        <v>222</v>
      </c>
      <c r="R8986" s="147"/>
      <c r="S8986" s="147" t="s">
        <v>2333</v>
      </c>
      <c r="T8986" s="147">
        <v>187</v>
      </c>
      <c r="U8986" s="147" t="s">
        <v>2334</v>
      </c>
      <c r="V8986" s="147" t="s">
        <v>4849</v>
      </c>
    </row>
    <row r="8987" spans="16:22" x14ac:dyDescent="0.25">
      <c r="P8987" s="147" t="s">
        <v>830</v>
      </c>
      <c r="Q8987" s="147">
        <v>222</v>
      </c>
      <c r="R8987" s="147"/>
      <c r="S8987" s="147" t="s">
        <v>3961</v>
      </c>
      <c r="T8987" s="147">
        <v>125</v>
      </c>
      <c r="U8987" s="147" t="s">
        <v>3962</v>
      </c>
      <c r="V8987" s="147" t="s">
        <v>4849</v>
      </c>
    </row>
    <row r="8988" spans="16:22" x14ac:dyDescent="0.25">
      <c r="P8988" s="147" t="s">
        <v>830</v>
      </c>
      <c r="Q8988" s="147">
        <v>222</v>
      </c>
      <c r="R8988" s="147"/>
      <c r="S8988" s="147" t="s">
        <v>2335</v>
      </c>
      <c r="T8988" s="147">
        <v>109</v>
      </c>
      <c r="U8988" s="147" t="s">
        <v>2336</v>
      </c>
      <c r="V8988" s="147" t="s">
        <v>4849</v>
      </c>
    </row>
    <row r="8989" spans="16:22" x14ac:dyDescent="0.25">
      <c r="P8989" s="147" t="s">
        <v>830</v>
      </c>
      <c r="Q8989" s="147">
        <v>222</v>
      </c>
      <c r="R8989" s="147"/>
      <c r="S8989" s="147" t="s">
        <v>1526</v>
      </c>
      <c r="T8989" s="147">
        <v>238</v>
      </c>
      <c r="U8989" s="147" t="s">
        <v>1527</v>
      </c>
      <c r="V8989" s="147" t="s">
        <v>4849</v>
      </c>
    </row>
    <row r="8990" spans="16:22" x14ac:dyDescent="0.25">
      <c r="P8990" s="147" t="s">
        <v>830</v>
      </c>
      <c r="Q8990" s="147">
        <v>222</v>
      </c>
      <c r="R8990" s="147"/>
      <c r="S8990" s="147" t="s">
        <v>2337</v>
      </c>
      <c r="T8990" s="147">
        <v>118</v>
      </c>
      <c r="U8990" s="147" t="s">
        <v>2338</v>
      </c>
      <c r="V8990" s="147" t="s">
        <v>4849</v>
      </c>
    </row>
    <row r="8991" spans="16:22" x14ac:dyDescent="0.25">
      <c r="P8991" s="147" t="s">
        <v>830</v>
      </c>
      <c r="Q8991" s="147">
        <v>222</v>
      </c>
      <c r="R8991" s="147"/>
      <c r="S8991" s="147" t="s">
        <v>3170</v>
      </c>
      <c r="T8991" s="147">
        <v>52</v>
      </c>
      <c r="U8991" s="147" t="s">
        <v>3171</v>
      </c>
      <c r="V8991" s="147" t="s">
        <v>4849</v>
      </c>
    </row>
    <row r="8992" spans="16:22" x14ac:dyDescent="0.25">
      <c r="P8992" s="147" t="s">
        <v>830</v>
      </c>
      <c r="Q8992" s="147">
        <v>222</v>
      </c>
      <c r="R8992" s="147"/>
      <c r="S8992" s="147" t="s">
        <v>2626</v>
      </c>
      <c r="T8992" s="147">
        <v>194</v>
      </c>
      <c r="U8992" s="147" t="s">
        <v>2627</v>
      </c>
      <c r="V8992" s="147" t="s">
        <v>4849</v>
      </c>
    </row>
    <row r="8993" spans="16:22" x14ac:dyDescent="0.25">
      <c r="P8993" s="147" t="s">
        <v>830</v>
      </c>
      <c r="Q8993" s="147">
        <v>222</v>
      </c>
      <c r="R8993" s="147"/>
      <c r="S8993" s="147" t="s">
        <v>2339</v>
      </c>
      <c r="T8993" s="147">
        <v>363</v>
      </c>
      <c r="U8993" s="147" t="s">
        <v>2340</v>
      </c>
      <c r="V8993" s="147" t="s">
        <v>4849</v>
      </c>
    </row>
    <row r="8994" spans="16:22" x14ac:dyDescent="0.25">
      <c r="P8994" s="147" t="s">
        <v>830</v>
      </c>
      <c r="Q8994" s="147">
        <v>222</v>
      </c>
      <c r="R8994" s="147"/>
      <c r="S8994" s="147" t="s">
        <v>2628</v>
      </c>
      <c r="T8994" s="147">
        <v>161</v>
      </c>
      <c r="U8994" s="147" t="s">
        <v>2629</v>
      </c>
      <c r="V8994" s="147" t="s">
        <v>4849</v>
      </c>
    </row>
    <row r="8995" spans="16:22" x14ac:dyDescent="0.25">
      <c r="P8995" s="147" t="s">
        <v>830</v>
      </c>
      <c r="Q8995" s="147">
        <v>222</v>
      </c>
      <c r="R8995" s="147"/>
      <c r="S8995" s="147" t="s">
        <v>1530</v>
      </c>
      <c r="T8995" s="147">
        <v>171</v>
      </c>
      <c r="U8995" s="147" t="s">
        <v>1531</v>
      </c>
      <c r="V8995" s="147" t="s">
        <v>4849</v>
      </c>
    </row>
    <row r="8996" spans="16:22" x14ac:dyDescent="0.25">
      <c r="P8996" s="147" t="s">
        <v>830</v>
      </c>
      <c r="Q8996" s="147">
        <v>222</v>
      </c>
      <c r="R8996" s="147"/>
      <c r="S8996" s="147" t="s">
        <v>1532</v>
      </c>
      <c r="T8996" s="147">
        <v>100</v>
      </c>
      <c r="U8996" s="147" t="s">
        <v>1533</v>
      </c>
      <c r="V8996" s="147" t="s">
        <v>4849</v>
      </c>
    </row>
    <row r="8997" spans="16:22" x14ac:dyDescent="0.25">
      <c r="P8997" s="147" t="s">
        <v>830</v>
      </c>
      <c r="Q8997" s="147">
        <v>222</v>
      </c>
      <c r="R8997" s="147"/>
      <c r="S8997" s="147" t="s">
        <v>2341</v>
      </c>
      <c r="T8997" s="147">
        <v>103</v>
      </c>
      <c r="U8997" s="147" t="s">
        <v>2342</v>
      </c>
      <c r="V8997" s="147" t="s">
        <v>4849</v>
      </c>
    </row>
    <row r="8998" spans="16:22" x14ac:dyDescent="0.25">
      <c r="P8998" s="147" t="s">
        <v>830</v>
      </c>
      <c r="Q8998" s="147">
        <v>222</v>
      </c>
      <c r="R8998" s="147"/>
      <c r="S8998" s="147" t="s">
        <v>2630</v>
      </c>
      <c r="T8998" s="147">
        <v>145</v>
      </c>
      <c r="U8998" s="147" t="s">
        <v>2631</v>
      </c>
      <c r="V8998" s="147" t="s">
        <v>4849</v>
      </c>
    </row>
    <row r="8999" spans="16:22" x14ac:dyDescent="0.25">
      <c r="P8999" s="147" t="s">
        <v>830</v>
      </c>
      <c r="Q8999" s="147">
        <v>222</v>
      </c>
      <c r="R8999" s="147"/>
      <c r="S8999" s="147" t="s">
        <v>2632</v>
      </c>
      <c r="T8999" s="147">
        <v>300</v>
      </c>
      <c r="U8999" s="147" t="s">
        <v>2633</v>
      </c>
      <c r="V8999" s="147" t="s">
        <v>4849</v>
      </c>
    </row>
    <row r="9000" spans="16:22" x14ac:dyDescent="0.25">
      <c r="P9000" s="147" t="s">
        <v>830</v>
      </c>
      <c r="Q9000" s="147">
        <v>222</v>
      </c>
      <c r="R9000" s="147"/>
      <c r="S9000" s="147" t="s">
        <v>3350</v>
      </c>
      <c r="T9000" s="147">
        <v>226</v>
      </c>
      <c r="U9000" s="147" t="s">
        <v>3351</v>
      </c>
      <c r="V9000" s="147" t="s">
        <v>4849</v>
      </c>
    </row>
    <row r="9001" spans="16:22" x14ac:dyDescent="0.25">
      <c r="P9001" s="147" t="s">
        <v>830</v>
      </c>
      <c r="Q9001" s="147">
        <v>222</v>
      </c>
      <c r="R9001" s="147"/>
      <c r="S9001" s="147" t="s">
        <v>1534</v>
      </c>
      <c r="T9001" s="147">
        <v>87</v>
      </c>
      <c r="U9001" s="147" t="s">
        <v>1535</v>
      </c>
      <c r="V9001" s="147" t="s">
        <v>4849</v>
      </c>
    </row>
    <row r="9002" spans="16:22" x14ac:dyDescent="0.25">
      <c r="P9002" s="147" t="s">
        <v>830</v>
      </c>
      <c r="Q9002" s="147">
        <v>222</v>
      </c>
      <c r="R9002" s="147"/>
      <c r="S9002" s="147" t="s">
        <v>1536</v>
      </c>
      <c r="T9002" s="147">
        <v>242</v>
      </c>
      <c r="U9002" s="147" t="s">
        <v>1537</v>
      </c>
      <c r="V9002" s="147" t="s">
        <v>4849</v>
      </c>
    </row>
    <row r="9003" spans="16:22" x14ac:dyDescent="0.25">
      <c r="P9003" s="147" t="s">
        <v>830</v>
      </c>
      <c r="Q9003" s="147">
        <v>222</v>
      </c>
      <c r="R9003" s="147"/>
      <c r="S9003" s="147" t="s">
        <v>2636</v>
      </c>
      <c r="T9003" s="147">
        <v>450</v>
      </c>
      <c r="U9003" s="147" t="s">
        <v>2637</v>
      </c>
      <c r="V9003" s="147" t="s">
        <v>4849</v>
      </c>
    </row>
    <row r="9004" spans="16:22" x14ac:dyDescent="0.25">
      <c r="P9004" s="147" t="s">
        <v>830</v>
      </c>
      <c r="Q9004" s="147">
        <v>222</v>
      </c>
      <c r="R9004" s="147"/>
      <c r="S9004" s="147" t="s">
        <v>1538</v>
      </c>
      <c r="T9004" s="147">
        <v>4476</v>
      </c>
      <c r="U9004" s="147" t="s">
        <v>1539</v>
      </c>
      <c r="V9004" s="147" t="s">
        <v>4849</v>
      </c>
    </row>
    <row r="9005" spans="16:22" x14ac:dyDescent="0.25">
      <c r="P9005" s="147" t="s">
        <v>830</v>
      </c>
      <c r="Q9005" s="147">
        <v>222</v>
      </c>
      <c r="R9005" s="147"/>
      <c r="S9005" s="147" t="s">
        <v>1540</v>
      </c>
      <c r="T9005" s="147">
        <v>565</v>
      </c>
      <c r="U9005" s="147" t="s">
        <v>1541</v>
      </c>
      <c r="V9005" s="147" t="s">
        <v>4849</v>
      </c>
    </row>
    <row r="9006" spans="16:22" x14ac:dyDescent="0.25">
      <c r="P9006" s="147" t="s">
        <v>830</v>
      </c>
      <c r="Q9006" s="147">
        <v>222</v>
      </c>
      <c r="R9006" s="147"/>
      <c r="S9006" s="147" t="s">
        <v>3172</v>
      </c>
      <c r="T9006" s="147">
        <v>572</v>
      </c>
      <c r="U9006" s="147" t="s">
        <v>3173</v>
      </c>
      <c r="V9006" s="147" t="s">
        <v>4849</v>
      </c>
    </row>
    <row r="9007" spans="16:22" x14ac:dyDescent="0.25">
      <c r="P9007" s="147" t="s">
        <v>830</v>
      </c>
      <c r="Q9007" s="147">
        <v>222</v>
      </c>
      <c r="R9007" s="147"/>
      <c r="S9007" s="147" t="s">
        <v>4535</v>
      </c>
      <c r="T9007" s="147">
        <v>350</v>
      </c>
      <c r="U9007" s="147" t="s">
        <v>4536</v>
      </c>
      <c r="V9007" s="147" t="s">
        <v>4849</v>
      </c>
    </row>
    <row r="9008" spans="16:22" x14ac:dyDescent="0.25">
      <c r="P9008" s="147" t="s">
        <v>830</v>
      </c>
      <c r="Q9008" s="147">
        <v>222</v>
      </c>
      <c r="R9008" s="147"/>
      <c r="S9008" s="147" t="s">
        <v>1542</v>
      </c>
      <c r="T9008" s="147">
        <v>669</v>
      </c>
      <c r="U9008" s="147" t="s">
        <v>1543</v>
      </c>
      <c r="V9008" s="147" t="s">
        <v>4849</v>
      </c>
    </row>
    <row r="9009" spans="16:22" x14ac:dyDescent="0.25">
      <c r="P9009" s="147" t="s">
        <v>830</v>
      </c>
      <c r="Q9009" s="147">
        <v>222</v>
      </c>
      <c r="R9009" s="147"/>
      <c r="S9009" s="147" t="s">
        <v>1544</v>
      </c>
      <c r="T9009" s="147">
        <v>123</v>
      </c>
      <c r="U9009" s="147" t="s">
        <v>1545</v>
      </c>
      <c r="V9009" s="147" t="s">
        <v>4849</v>
      </c>
    </row>
    <row r="9010" spans="16:22" x14ac:dyDescent="0.25">
      <c r="P9010" s="147" t="s">
        <v>830</v>
      </c>
      <c r="Q9010" s="147">
        <v>222</v>
      </c>
      <c r="R9010" s="147"/>
      <c r="S9010" s="147" t="s">
        <v>3681</v>
      </c>
      <c r="T9010" s="147">
        <v>118</v>
      </c>
      <c r="U9010" s="147" t="s">
        <v>3682</v>
      </c>
      <c r="V9010" s="147" t="s">
        <v>4849</v>
      </c>
    </row>
    <row r="9011" spans="16:22" x14ac:dyDescent="0.25">
      <c r="P9011" s="147" t="s">
        <v>830</v>
      </c>
      <c r="Q9011" s="147">
        <v>222</v>
      </c>
      <c r="R9011" s="147"/>
      <c r="S9011" s="147" t="s">
        <v>4036</v>
      </c>
      <c r="T9011" s="147">
        <v>112</v>
      </c>
      <c r="U9011" s="147" t="s">
        <v>4037</v>
      </c>
      <c r="V9011" s="147" t="s">
        <v>4849</v>
      </c>
    </row>
    <row r="9012" spans="16:22" x14ac:dyDescent="0.25">
      <c r="P9012" s="147" t="s">
        <v>830</v>
      </c>
      <c r="Q9012" s="147">
        <v>222</v>
      </c>
      <c r="R9012" s="147"/>
      <c r="S9012" s="147" t="s">
        <v>1548</v>
      </c>
      <c r="T9012" s="147">
        <v>51</v>
      </c>
      <c r="U9012" s="147" t="s">
        <v>1549</v>
      </c>
      <c r="V9012" s="147" t="s">
        <v>4849</v>
      </c>
    </row>
    <row r="9013" spans="16:22" x14ac:dyDescent="0.25">
      <c r="P9013" s="147" t="s">
        <v>830</v>
      </c>
      <c r="Q9013" s="147">
        <v>222</v>
      </c>
      <c r="R9013" s="147"/>
      <c r="S9013" s="147" t="s">
        <v>2345</v>
      </c>
      <c r="T9013" s="147">
        <v>61</v>
      </c>
      <c r="U9013" s="147" t="s">
        <v>2346</v>
      </c>
      <c r="V9013" s="147" t="s">
        <v>4849</v>
      </c>
    </row>
    <row r="9014" spans="16:22" x14ac:dyDescent="0.25">
      <c r="P9014" s="147" t="s">
        <v>830</v>
      </c>
      <c r="Q9014" s="147">
        <v>222</v>
      </c>
      <c r="R9014" s="147"/>
      <c r="S9014" s="147" t="s">
        <v>2644</v>
      </c>
      <c r="T9014" s="147">
        <v>58</v>
      </c>
      <c r="U9014" s="147" t="s">
        <v>2645</v>
      </c>
      <c r="V9014" s="147" t="s">
        <v>4849</v>
      </c>
    </row>
    <row r="9015" spans="16:22" x14ac:dyDescent="0.25">
      <c r="P9015" s="147" t="s">
        <v>830</v>
      </c>
      <c r="Q9015" s="147">
        <v>222</v>
      </c>
      <c r="R9015" s="147"/>
      <c r="S9015" s="147" t="s">
        <v>3683</v>
      </c>
      <c r="T9015" s="147">
        <v>27</v>
      </c>
      <c r="U9015" s="147" t="s">
        <v>3684</v>
      </c>
      <c r="V9015" s="147" t="s">
        <v>4849</v>
      </c>
    </row>
    <row r="9016" spans="16:22" x14ac:dyDescent="0.25">
      <c r="P9016" s="147" t="s">
        <v>830</v>
      </c>
      <c r="Q9016" s="147">
        <v>222</v>
      </c>
      <c r="R9016" s="147"/>
      <c r="S9016" s="147" t="s">
        <v>1552</v>
      </c>
      <c r="T9016" s="147">
        <v>680</v>
      </c>
      <c r="U9016" s="147" t="s">
        <v>1553</v>
      </c>
      <c r="V9016" s="147" t="s">
        <v>4849</v>
      </c>
    </row>
    <row r="9017" spans="16:22" x14ac:dyDescent="0.25">
      <c r="P9017" s="147" t="s">
        <v>830</v>
      </c>
      <c r="Q9017" s="147">
        <v>222</v>
      </c>
      <c r="R9017" s="147"/>
      <c r="S9017" s="147" t="s">
        <v>2347</v>
      </c>
      <c r="T9017" s="147">
        <v>468</v>
      </c>
      <c r="U9017" s="147" t="s">
        <v>2348</v>
      </c>
      <c r="V9017" s="147" t="s">
        <v>4849</v>
      </c>
    </row>
    <row r="9018" spans="16:22" x14ac:dyDescent="0.25">
      <c r="P9018" s="147" t="s">
        <v>830</v>
      </c>
      <c r="Q9018" s="147">
        <v>222</v>
      </c>
      <c r="R9018" s="147"/>
      <c r="S9018" s="147" t="s">
        <v>4920</v>
      </c>
      <c r="T9018" s="147">
        <v>300</v>
      </c>
      <c r="U9018" s="147" t="s">
        <v>4921</v>
      </c>
      <c r="V9018" s="147" t="s">
        <v>4849</v>
      </c>
    </row>
    <row r="9019" spans="16:22" x14ac:dyDescent="0.25">
      <c r="P9019" s="147" t="s">
        <v>830</v>
      </c>
      <c r="Q9019" s="147">
        <v>222</v>
      </c>
      <c r="R9019" s="147"/>
      <c r="S9019" s="147" t="s">
        <v>3174</v>
      </c>
      <c r="T9019" s="147">
        <v>94</v>
      </c>
      <c r="U9019" s="147" t="s">
        <v>3175</v>
      </c>
      <c r="V9019" s="147" t="s">
        <v>4849</v>
      </c>
    </row>
    <row r="9020" spans="16:22" x14ac:dyDescent="0.25">
      <c r="P9020" s="147" t="s">
        <v>830</v>
      </c>
      <c r="Q9020" s="147">
        <v>222</v>
      </c>
      <c r="R9020" s="147"/>
      <c r="S9020" s="147" t="s">
        <v>1556</v>
      </c>
      <c r="T9020" s="147">
        <v>228</v>
      </c>
      <c r="U9020" s="147" t="s">
        <v>1557</v>
      </c>
      <c r="V9020" s="147" t="s">
        <v>4849</v>
      </c>
    </row>
    <row r="9021" spans="16:22" x14ac:dyDescent="0.25">
      <c r="P9021" s="147" t="s">
        <v>830</v>
      </c>
      <c r="Q9021" s="147">
        <v>222</v>
      </c>
      <c r="R9021" s="147"/>
      <c r="S9021" s="147" t="s">
        <v>3176</v>
      </c>
      <c r="T9021" s="147">
        <v>331</v>
      </c>
      <c r="U9021" s="147" t="s">
        <v>3177</v>
      </c>
      <c r="V9021" s="147" t="s">
        <v>4849</v>
      </c>
    </row>
    <row r="9022" spans="16:22" x14ac:dyDescent="0.25">
      <c r="P9022" s="147" t="s">
        <v>830</v>
      </c>
      <c r="Q9022" s="147">
        <v>222</v>
      </c>
      <c r="R9022" s="147"/>
      <c r="S9022" s="147" t="s">
        <v>4922</v>
      </c>
      <c r="T9022" s="147">
        <v>450</v>
      </c>
      <c r="U9022" s="147" t="s">
        <v>4923</v>
      </c>
      <c r="V9022" s="147" t="s">
        <v>4849</v>
      </c>
    </row>
    <row r="9023" spans="16:22" x14ac:dyDescent="0.25">
      <c r="P9023" s="147" t="s">
        <v>830</v>
      </c>
      <c r="Q9023" s="147">
        <v>222</v>
      </c>
      <c r="R9023" s="147"/>
      <c r="S9023" s="147" t="s">
        <v>1560</v>
      </c>
      <c r="T9023" s="147">
        <v>951</v>
      </c>
      <c r="U9023" s="147" t="s">
        <v>1561</v>
      </c>
      <c r="V9023" s="147" t="s">
        <v>4849</v>
      </c>
    </row>
    <row r="9024" spans="16:22" x14ac:dyDescent="0.25">
      <c r="P9024" s="147" t="s">
        <v>830</v>
      </c>
      <c r="Q9024" s="147">
        <v>222</v>
      </c>
      <c r="R9024" s="147"/>
      <c r="S9024" s="147" t="s">
        <v>1562</v>
      </c>
      <c r="T9024" s="147">
        <v>1100</v>
      </c>
      <c r="U9024" s="147" t="s">
        <v>1563</v>
      </c>
      <c r="V9024" s="147" t="s">
        <v>4849</v>
      </c>
    </row>
    <row r="9025" spans="16:22" x14ac:dyDescent="0.25">
      <c r="P9025" s="147" t="s">
        <v>830</v>
      </c>
      <c r="Q9025" s="147">
        <v>222</v>
      </c>
      <c r="R9025" s="147"/>
      <c r="S9025" s="147" t="s">
        <v>3356</v>
      </c>
      <c r="T9025" s="147">
        <v>124</v>
      </c>
      <c r="U9025" s="147" t="s">
        <v>3357</v>
      </c>
      <c r="V9025" s="147" t="s">
        <v>4849</v>
      </c>
    </row>
    <row r="9026" spans="16:22" x14ac:dyDescent="0.25">
      <c r="P9026" s="147" t="s">
        <v>830</v>
      </c>
      <c r="Q9026" s="147">
        <v>222</v>
      </c>
      <c r="R9026" s="147"/>
      <c r="S9026" s="147" t="s">
        <v>2652</v>
      </c>
      <c r="T9026" s="147">
        <v>607</v>
      </c>
      <c r="U9026" s="147" t="s">
        <v>2653</v>
      </c>
      <c r="V9026" s="147" t="s">
        <v>4849</v>
      </c>
    </row>
    <row r="9027" spans="16:22" x14ac:dyDescent="0.25">
      <c r="P9027" s="147" t="s">
        <v>830</v>
      </c>
      <c r="Q9027" s="147">
        <v>222</v>
      </c>
      <c r="R9027" s="147"/>
      <c r="S9027" s="147" t="s">
        <v>2654</v>
      </c>
      <c r="T9027" s="147">
        <v>1215</v>
      </c>
      <c r="U9027" s="147" t="s">
        <v>2655</v>
      </c>
      <c r="V9027" s="147" t="s">
        <v>4849</v>
      </c>
    </row>
    <row r="9028" spans="16:22" x14ac:dyDescent="0.25">
      <c r="P9028" s="147" t="s">
        <v>830</v>
      </c>
      <c r="Q9028" s="147">
        <v>222</v>
      </c>
      <c r="R9028" s="147"/>
      <c r="S9028" s="147" t="s">
        <v>2351</v>
      </c>
      <c r="T9028" s="147">
        <v>592</v>
      </c>
      <c r="U9028" s="147" t="s">
        <v>2352</v>
      </c>
      <c r="V9028" s="147" t="s">
        <v>4849</v>
      </c>
    </row>
    <row r="9029" spans="16:22" x14ac:dyDescent="0.25">
      <c r="P9029" s="147" t="s">
        <v>830</v>
      </c>
      <c r="Q9029" s="147">
        <v>222</v>
      </c>
      <c r="R9029" s="147"/>
      <c r="S9029" s="147" t="s">
        <v>3687</v>
      </c>
      <c r="T9029" s="147">
        <v>411</v>
      </c>
      <c r="U9029" s="147" t="s">
        <v>3688</v>
      </c>
      <c r="V9029" s="147" t="s">
        <v>4849</v>
      </c>
    </row>
    <row r="9030" spans="16:22" x14ac:dyDescent="0.25">
      <c r="P9030" s="147" t="s">
        <v>830</v>
      </c>
      <c r="Q9030" s="147">
        <v>222</v>
      </c>
      <c r="R9030" s="147"/>
      <c r="S9030" s="147" t="s">
        <v>1564</v>
      </c>
      <c r="T9030" s="147">
        <v>4180</v>
      </c>
      <c r="U9030" s="147" t="s">
        <v>1565</v>
      </c>
      <c r="V9030" s="147" t="s">
        <v>4849</v>
      </c>
    </row>
    <row r="9031" spans="16:22" x14ac:dyDescent="0.25">
      <c r="P9031" s="147" t="s">
        <v>830</v>
      </c>
      <c r="Q9031" s="147">
        <v>222</v>
      </c>
      <c r="R9031" s="147"/>
      <c r="S9031" s="147" t="s">
        <v>1568</v>
      </c>
      <c r="T9031" s="147">
        <v>582</v>
      </c>
      <c r="U9031" s="147" t="s">
        <v>1569</v>
      </c>
      <c r="V9031" s="147" t="s">
        <v>4849</v>
      </c>
    </row>
    <row r="9032" spans="16:22" x14ac:dyDescent="0.25">
      <c r="P9032" s="147" t="s">
        <v>830</v>
      </c>
      <c r="Q9032" s="147">
        <v>222</v>
      </c>
      <c r="R9032" s="147"/>
      <c r="S9032" s="147" t="s">
        <v>3360</v>
      </c>
      <c r="T9032" s="147">
        <v>250</v>
      </c>
      <c r="U9032" s="147" t="s">
        <v>3361</v>
      </c>
      <c r="V9032" s="147" t="s">
        <v>4849</v>
      </c>
    </row>
    <row r="9033" spans="16:22" x14ac:dyDescent="0.25">
      <c r="P9033" s="147" t="s">
        <v>830</v>
      </c>
      <c r="Q9033" s="147">
        <v>222</v>
      </c>
      <c r="R9033" s="147"/>
      <c r="S9033" s="147" t="s">
        <v>1570</v>
      </c>
      <c r="T9033" s="147">
        <v>291</v>
      </c>
      <c r="U9033" s="147" t="s">
        <v>1571</v>
      </c>
      <c r="V9033" s="147" t="s">
        <v>4849</v>
      </c>
    </row>
    <row r="9034" spans="16:22" x14ac:dyDescent="0.25">
      <c r="P9034" s="147" t="s">
        <v>830</v>
      </c>
      <c r="Q9034" s="147">
        <v>222</v>
      </c>
      <c r="R9034" s="147"/>
      <c r="S9034" s="147" t="s">
        <v>3362</v>
      </c>
      <c r="T9034" s="147">
        <v>106</v>
      </c>
      <c r="U9034" s="147" t="s">
        <v>3363</v>
      </c>
      <c r="V9034" s="147" t="s">
        <v>4849</v>
      </c>
    </row>
    <row r="9035" spans="16:22" x14ac:dyDescent="0.25">
      <c r="P9035" s="147" t="s">
        <v>830</v>
      </c>
      <c r="Q9035" s="147">
        <v>222</v>
      </c>
      <c r="R9035" s="147"/>
      <c r="S9035" s="147" t="s">
        <v>2656</v>
      </c>
      <c r="T9035" s="147">
        <v>200</v>
      </c>
      <c r="U9035" s="147" t="s">
        <v>2657</v>
      </c>
      <c r="V9035" s="147" t="s">
        <v>4849</v>
      </c>
    </row>
    <row r="9036" spans="16:22" x14ac:dyDescent="0.25">
      <c r="P9036" s="147" t="s">
        <v>830</v>
      </c>
      <c r="Q9036" s="147">
        <v>222</v>
      </c>
      <c r="R9036" s="147"/>
      <c r="S9036" s="147" t="s">
        <v>1572</v>
      </c>
      <c r="T9036" s="147">
        <v>350</v>
      </c>
      <c r="U9036" s="147" t="s">
        <v>1573</v>
      </c>
      <c r="V9036" s="147" t="s">
        <v>4849</v>
      </c>
    </row>
    <row r="9037" spans="16:22" x14ac:dyDescent="0.25">
      <c r="P9037" s="147" t="s">
        <v>830</v>
      </c>
      <c r="Q9037" s="147">
        <v>222</v>
      </c>
      <c r="R9037" s="147"/>
      <c r="S9037" s="147" t="s">
        <v>4924</v>
      </c>
      <c r="T9037" s="147">
        <v>55</v>
      </c>
      <c r="U9037" s="147" t="s">
        <v>4925</v>
      </c>
      <c r="V9037" s="147" t="s">
        <v>4849</v>
      </c>
    </row>
    <row r="9038" spans="16:22" x14ac:dyDescent="0.25">
      <c r="P9038" s="147" t="s">
        <v>830</v>
      </c>
      <c r="Q9038" s="147">
        <v>222</v>
      </c>
      <c r="R9038" s="147"/>
      <c r="S9038" s="147" t="s">
        <v>4537</v>
      </c>
      <c r="T9038" s="147">
        <v>414</v>
      </c>
      <c r="U9038" s="147" t="s">
        <v>4538</v>
      </c>
      <c r="V9038" s="147" t="s">
        <v>4849</v>
      </c>
    </row>
    <row r="9039" spans="16:22" x14ac:dyDescent="0.25">
      <c r="P9039" s="147" t="s">
        <v>830</v>
      </c>
      <c r="Q9039" s="147">
        <v>222</v>
      </c>
      <c r="R9039" s="147"/>
      <c r="S9039" s="147" t="s">
        <v>4701</v>
      </c>
      <c r="T9039" s="147">
        <v>225</v>
      </c>
      <c r="U9039" s="147" t="s">
        <v>4702</v>
      </c>
      <c r="V9039" s="147" t="s">
        <v>4849</v>
      </c>
    </row>
    <row r="9040" spans="16:22" x14ac:dyDescent="0.25">
      <c r="P9040" s="147" t="s">
        <v>830</v>
      </c>
      <c r="Q9040" s="147">
        <v>222</v>
      </c>
      <c r="R9040" s="147"/>
      <c r="S9040" s="147" t="s">
        <v>4703</v>
      </c>
      <c r="T9040" s="147">
        <v>180</v>
      </c>
      <c r="U9040" s="147" t="s">
        <v>4704</v>
      </c>
      <c r="V9040" s="147" t="s">
        <v>4849</v>
      </c>
    </row>
    <row r="9041" spans="16:22" x14ac:dyDescent="0.25">
      <c r="P9041" s="147" t="s">
        <v>830</v>
      </c>
      <c r="Q9041" s="147">
        <v>222</v>
      </c>
      <c r="R9041" s="147"/>
      <c r="S9041" s="147" t="s">
        <v>1578</v>
      </c>
      <c r="T9041" s="147">
        <v>315</v>
      </c>
      <c r="U9041" s="147" t="s">
        <v>1579</v>
      </c>
      <c r="V9041" s="147" t="s">
        <v>4849</v>
      </c>
    </row>
    <row r="9042" spans="16:22" x14ac:dyDescent="0.25">
      <c r="P9042" s="147" t="s">
        <v>830</v>
      </c>
      <c r="Q9042" s="147">
        <v>222</v>
      </c>
      <c r="R9042" s="147"/>
      <c r="S9042" s="147" t="s">
        <v>1580</v>
      </c>
      <c r="T9042" s="147">
        <v>434</v>
      </c>
      <c r="U9042" s="147" t="s">
        <v>1581</v>
      </c>
      <c r="V9042" s="147" t="s">
        <v>4849</v>
      </c>
    </row>
    <row r="9043" spans="16:22" x14ac:dyDescent="0.25">
      <c r="P9043" s="147" t="s">
        <v>830</v>
      </c>
      <c r="Q9043" s="147">
        <v>222</v>
      </c>
      <c r="R9043" s="147"/>
      <c r="S9043" s="147" t="s">
        <v>1582</v>
      </c>
      <c r="T9043" s="147">
        <v>966</v>
      </c>
      <c r="U9043" s="147" t="s">
        <v>1583</v>
      </c>
      <c r="V9043" s="147" t="s">
        <v>4849</v>
      </c>
    </row>
    <row r="9044" spans="16:22" x14ac:dyDescent="0.25">
      <c r="P9044" s="147" t="s">
        <v>830</v>
      </c>
      <c r="Q9044" s="147">
        <v>222</v>
      </c>
      <c r="R9044" s="147"/>
      <c r="S9044" s="147" t="s">
        <v>1584</v>
      </c>
      <c r="T9044" s="147">
        <v>210</v>
      </c>
      <c r="U9044" s="147" t="s">
        <v>1585</v>
      </c>
      <c r="V9044" s="147" t="s">
        <v>4849</v>
      </c>
    </row>
    <row r="9045" spans="16:22" x14ac:dyDescent="0.25">
      <c r="P9045" s="147" t="s">
        <v>830</v>
      </c>
      <c r="Q9045" s="147">
        <v>222</v>
      </c>
      <c r="R9045" s="147"/>
      <c r="S9045" s="147" t="s">
        <v>1586</v>
      </c>
      <c r="T9045" s="147">
        <v>368</v>
      </c>
      <c r="U9045" s="147" t="s">
        <v>1587</v>
      </c>
      <c r="V9045" s="147" t="s">
        <v>4849</v>
      </c>
    </row>
    <row r="9046" spans="16:22" x14ac:dyDescent="0.25">
      <c r="P9046" s="147" t="s">
        <v>830</v>
      </c>
      <c r="Q9046" s="147">
        <v>222</v>
      </c>
      <c r="R9046" s="147"/>
      <c r="S9046" s="147" t="s">
        <v>1588</v>
      </c>
      <c r="T9046" s="147">
        <v>154</v>
      </c>
      <c r="U9046" s="147" t="s">
        <v>1589</v>
      </c>
      <c r="V9046" s="147" t="s">
        <v>4849</v>
      </c>
    </row>
    <row r="9047" spans="16:22" x14ac:dyDescent="0.25">
      <c r="P9047" s="147" t="s">
        <v>830</v>
      </c>
      <c r="Q9047" s="147">
        <v>222</v>
      </c>
      <c r="R9047" s="147"/>
      <c r="S9047" s="147" t="s">
        <v>2875</v>
      </c>
      <c r="T9047" s="147">
        <v>244</v>
      </c>
      <c r="U9047" s="147" t="s">
        <v>2876</v>
      </c>
      <c r="V9047" s="147" t="s">
        <v>4849</v>
      </c>
    </row>
    <row r="9048" spans="16:22" x14ac:dyDescent="0.25">
      <c r="P9048" s="147" t="s">
        <v>830</v>
      </c>
      <c r="Q9048" s="147">
        <v>222</v>
      </c>
      <c r="R9048" s="147"/>
      <c r="S9048" s="147" t="s">
        <v>4926</v>
      </c>
      <c r="T9048" s="147">
        <v>178</v>
      </c>
      <c r="U9048" s="147" t="s">
        <v>4927</v>
      </c>
      <c r="V9048" s="147" t="s">
        <v>4849</v>
      </c>
    </row>
    <row r="9049" spans="16:22" x14ac:dyDescent="0.25">
      <c r="P9049" s="147" t="s">
        <v>830</v>
      </c>
      <c r="Q9049" s="147">
        <v>222</v>
      </c>
      <c r="R9049" s="147"/>
      <c r="S9049" s="147" t="s">
        <v>4928</v>
      </c>
      <c r="T9049" s="147">
        <v>180</v>
      </c>
      <c r="U9049" s="147" t="s">
        <v>4929</v>
      </c>
      <c r="V9049" s="147" t="s">
        <v>4849</v>
      </c>
    </row>
    <row r="9050" spans="16:22" x14ac:dyDescent="0.25">
      <c r="P9050" s="147" t="s">
        <v>830</v>
      </c>
      <c r="Q9050" s="147">
        <v>222</v>
      </c>
      <c r="R9050" s="147"/>
      <c r="S9050" s="147" t="s">
        <v>4539</v>
      </c>
      <c r="T9050" s="147">
        <v>230</v>
      </c>
      <c r="U9050" s="147" t="s">
        <v>4540</v>
      </c>
      <c r="V9050" s="147" t="s">
        <v>4849</v>
      </c>
    </row>
    <row r="9051" spans="16:22" x14ac:dyDescent="0.25">
      <c r="P9051" s="147" t="s">
        <v>830</v>
      </c>
      <c r="Q9051" s="147">
        <v>222</v>
      </c>
      <c r="R9051" s="147"/>
      <c r="S9051" s="147" t="s">
        <v>3184</v>
      </c>
      <c r="T9051" s="147">
        <v>1574</v>
      </c>
      <c r="U9051" s="147" t="s">
        <v>3185</v>
      </c>
      <c r="V9051" s="147" t="s">
        <v>4849</v>
      </c>
    </row>
    <row r="9052" spans="16:22" x14ac:dyDescent="0.25">
      <c r="P9052" s="147" t="s">
        <v>830</v>
      </c>
      <c r="Q9052" s="147">
        <v>222</v>
      </c>
      <c r="R9052" s="147"/>
      <c r="S9052" s="147" t="s">
        <v>2353</v>
      </c>
      <c r="T9052" s="147">
        <v>1313</v>
      </c>
      <c r="U9052" s="147" t="s">
        <v>2354</v>
      </c>
      <c r="V9052" s="147" t="s">
        <v>4849</v>
      </c>
    </row>
    <row r="9053" spans="16:22" x14ac:dyDescent="0.25">
      <c r="P9053" s="147" t="s">
        <v>830</v>
      </c>
      <c r="Q9053" s="147">
        <v>222</v>
      </c>
      <c r="R9053" s="147"/>
      <c r="S9053" s="147" t="s">
        <v>4930</v>
      </c>
      <c r="T9053" s="147">
        <v>450</v>
      </c>
      <c r="U9053" s="147" t="s">
        <v>4931</v>
      </c>
      <c r="V9053" s="147" t="s">
        <v>4849</v>
      </c>
    </row>
    <row r="9054" spans="16:22" x14ac:dyDescent="0.25">
      <c r="P9054" s="147" t="s">
        <v>830</v>
      </c>
      <c r="Q9054" s="147">
        <v>222</v>
      </c>
      <c r="R9054" s="147"/>
      <c r="S9054" s="147" t="s">
        <v>4932</v>
      </c>
      <c r="T9054" s="147">
        <v>450</v>
      </c>
      <c r="U9054" s="147" t="s">
        <v>4933</v>
      </c>
      <c r="V9054" s="147" t="s">
        <v>4849</v>
      </c>
    </row>
    <row r="9055" spans="16:22" x14ac:dyDescent="0.25">
      <c r="P9055" s="147" t="s">
        <v>830</v>
      </c>
      <c r="Q9055" s="147">
        <v>222</v>
      </c>
      <c r="R9055" s="147"/>
      <c r="S9055" s="147" t="s">
        <v>4934</v>
      </c>
      <c r="T9055" s="147">
        <v>450</v>
      </c>
      <c r="U9055" s="147" t="s">
        <v>4935</v>
      </c>
      <c r="V9055" s="147" t="s">
        <v>4849</v>
      </c>
    </row>
    <row r="9056" spans="16:22" x14ac:dyDescent="0.25">
      <c r="P9056" s="147" t="s">
        <v>830</v>
      </c>
      <c r="Q9056" s="147">
        <v>222</v>
      </c>
      <c r="R9056" s="147"/>
      <c r="S9056" s="147" t="s">
        <v>1592</v>
      </c>
      <c r="T9056" s="147">
        <v>558</v>
      </c>
      <c r="U9056" s="147" t="s">
        <v>1593</v>
      </c>
      <c r="V9056" s="147" t="s">
        <v>4849</v>
      </c>
    </row>
    <row r="9057" spans="16:22" x14ac:dyDescent="0.25">
      <c r="P9057" s="147" t="s">
        <v>830</v>
      </c>
      <c r="Q9057" s="147">
        <v>222</v>
      </c>
      <c r="R9057" s="147"/>
      <c r="S9057" s="147" t="s">
        <v>2355</v>
      </c>
      <c r="T9057" s="147">
        <v>1308</v>
      </c>
      <c r="U9057" s="147" t="s">
        <v>2356</v>
      </c>
      <c r="V9057" s="147" t="s">
        <v>4849</v>
      </c>
    </row>
    <row r="9058" spans="16:22" x14ac:dyDescent="0.25">
      <c r="P9058" s="147" t="s">
        <v>830</v>
      </c>
      <c r="Q9058" s="147">
        <v>222</v>
      </c>
      <c r="R9058" s="147"/>
      <c r="S9058" s="147" t="s">
        <v>1594</v>
      </c>
      <c r="T9058" s="147">
        <v>112</v>
      </c>
      <c r="U9058" s="147" t="s">
        <v>1595</v>
      </c>
      <c r="V9058" s="147" t="s">
        <v>4849</v>
      </c>
    </row>
    <row r="9059" spans="16:22" x14ac:dyDescent="0.25">
      <c r="P9059" s="147" t="s">
        <v>830</v>
      </c>
      <c r="Q9059" s="147">
        <v>222</v>
      </c>
      <c r="R9059" s="147"/>
      <c r="S9059" s="147" t="s">
        <v>2357</v>
      </c>
      <c r="T9059" s="147">
        <v>543</v>
      </c>
      <c r="U9059" s="147" t="s">
        <v>2358</v>
      </c>
      <c r="V9059" s="147" t="s">
        <v>4849</v>
      </c>
    </row>
    <row r="9060" spans="16:22" x14ac:dyDescent="0.25">
      <c r="P9060" s="147" t="s">
        <v>830</v>
      </c>
      <c r="Q9060" s="147">
        <v>222</v>
      </c>
      <c r="R9060" s="147"/>
      <c r="S9060" s="147" t="s">
        <v>2879</v>
      </c>
      <c r="T9060" s="147">
        <v>984</v>
      </c>
      <c r="U9060" s="147" t="s">
        <v>2880</v>
      </c>
      <c r="V9060" s="147" t="s">
        <v>4849</v>
      </c>
    </row>
    <row r="9061" spans="16:22" x14ac:dyDescent="0.25">
      <c r="P9061" s="147" t="s">
        <v>830</v>
      </c>
      <c r="Q9061" s="147">
        <v>222</v>
      </c>
      <c r="R9061" s="147"/>
      <c r="S9061" s="147" t="s">
        <v>3965</v>
      </c>
      <c r="T9061" s="147">
        <v>2280</v>
      </c>
      <c r="U9061" s="147" t="s">
        <v>3966</v>
      </c>
      <c r="V9061" s="147" t="s">
        <v>4849</v>
      </c>
    </row>
    <row r="9062" spans="16:22" x14ac:dyDescent="0.25">
      <c r="P9062" s="147" t="s">
        <v>830</v>
      </c>
      <c r="Q9062" s="147">
        <v>222</v>
      </c>
      <c r="R9062" s="147"/>
      <c r="S9062" s="147" t="s">
        <v>1604</v>
      </c>
      <c r="T9062" s="147">
        <v>256</v>
      </c>
      <c r="U9062" s="147" t="s">
        <v>1605</v>
      </c>
      <c r="V9062" s="147" t="s">
        <v>4849</v>
      </c>
    </row>
    <row r="9063" spans="16:22" x14ac:dyDescent="0.25">
      <c r="P9063" s="147" t="s">
        <v>830</v>
      </c>
      <c r="Q9063" s="147">
        <v>222</v>
      </c>
      <c r="R9063" s="147"/>
      <c r="S9063" s="147" t="s">
        <v>2883</v>
      </c>
      <c r="T9063" s="147">
        <v>72</v>
      </c>
      <c r="U9063" s="147" t="s">
        <v>2884</v>
      </c>
      <c r="V9063" s="147" t="s">
        <v>4849</v>
      </c>
    </row>
    <row r="9064" spans="16:22" x14ac:dyDescent="0.25">
      <c r="P9064" s="147" t="s">
        <v>830</v>
      </c>
      <c r="Q9064" s="147">
        <v>222</v>
      </c>
      <c r="R9064" s="147"/>
      <c r="S9064" s="147" t="s">
        <v>2885</v>
      </c>
      <c r="T9064" s="147">
        <v>65</v>
      </c>
      <c r="U9064" s="147" t="s">
        <v>2886</v>
      </c>
      <c r="V9064" s="147" t="s">
        <v>4849</v>
      </c>
    </row>
    <row r="9065" spans="16:22" x14ac:dyDescent="0.25">
      <c r="P9065" s="147" t="s">
        <v>830</v>
      </c>
      <c r="Q9065" s="147">
        <v>222</v>
      </c>
      <c r="R9065" s="147"/>
      <c r="S9065" s="147" t="s">
        <v>4936</v>
      </c>
      <c r="T9065" s="147">
        <v>530</v>
      </c>
      <c r="U9065" s="147" t="s">
        <v>4937</v>
      </c>
      <c r="V9065" s="147" t="s">
        <v>4849</v>
      </c>
    </row>
    <row r="9066" spans="16:22" x14ac:dyDescent="0.25">
      <c r="P9066" s="147" t="s">
        <v>830</v>
      </c>
      <c r="Q9066" s="147">
        <v>222</v>
      </c>
      <c r="R9066" s="147"/>
      <c r="S9066" s="147" t="s">
        <v>1610</v>
      </c>
      <c r="T9066" s="147">
        <v>987</v>
      </c>
      <c r="U9066" s="147" t="s">
        <v>1611</v>
      </c>
      <c r="V9066" s="147" t="s">
        <v>4849</v>
      </c>
    </row>
    <row r="9067" spans="16:22" x14ac:dyDescent="0.25">
      <c r="P9067" s="147" t="s">
        <v>830</v>
      </c>
      <c r="Q9067" s="147">
        <v>222</v>
      </c>
      <c r="R9067" s="147"/>
      <c r="S9067" s="147" t="s">
        <v>2889</v>
      </c>
      <c r="T9067" s="147">
        <v>630</v>
      </c>
      <c r="U9067" s="147" t="s">
        <v>2890</v>
      </c>
      <c r="V9067" s="147" t="s">
        <v>4849</v>
      </c>
    </row>
    <row r="9068" spans="16:22" x14ac:dyDescent="0.25">
      <c r="P9068" s="147" t="s">
        <v>830</v>
      </c>
      <c r="Q9068" s="147">
        <v>222</v>
      </c>
      <c r="R9068" s="147"/>
      <c r="S9068" s="147" t="s">
        <v>1612</v>
      </c>
      <c r="T9068" s="147">
        <v>1439</v>
      </c>
      <c r="U9068" s="147" t="s">
        <v>1613</v>
      </c>
      <c r="V9068" s="147" t="s">
        <v>4849</v>
      </c>
    </row>
    <row r="9069" spans="16:22" x14ac:dyDescent="0.25">
      <c r="P9069" s="147" t="s">
        <v>830</v>
      </c>
      <c r="Q9069" s="147">
        <v>222</v>
      </c>
      <c r="R9069" s="147"/>
      <c r="S9069" s="147" t="s">
        <v>1614</v>
      </c>
      <c r="T9069" s="147">
        <v>392</v>
      </c>
      <c r="U9069" s="147" t="s">
        <v>1615</v>
      </c>
      <c r="V9069" s="147" t="s">
        <v>4849</v>
      </c>
    </row>
    <row r="9070" spans="16:22" x14ac:dyDescent="0.25">
      <c r="P9070" s="147" t="s">
        <v>830</v>
      </c>
      <c r="Q9070" s="147">
        <v>222</v>
      </c>
      <c r="R9070" s="147"/>
      <c r="S9070" s="147" t="s">
        <v>3188</v>
      </c>
      <c r="T9070" s="147">
        <v>528</v>
      </c>
      <c r="U9070" s="147" t="s">
        <v>3189</v>
      </c>
      <c r="V9070" s="147" t="s">
        <v>4849</v>
      </c>
    </row>
    <row r="9071" spans="16:22" x14ac:dyDescent="0.25">
      <c r="P9071" s="147" t="s">
        <v>830</v>
      </c>
      <c r="Q9071" s="147">
        <v>222</v>
      </c>
      <c r="R9071" s="147"/>
      <c r="S9071" s="147" t="s">
        <v>1620</v>
      </c>
      <c r="T9071" s="147">
        <v>743</v>
      </c>
      <c r="U9071" s="147" t="s">
        <v>1621</v>
      </c>
      <c r="V9071" s="147" t="s">
        <v>4849</v>
      </c>
    </row>
    <row r="9072" spans="16:22" x14ac:dyDescent="0.25">
      <c r="P9072" s="147" t="s">
        <v>830</v>
      </c>
      <c r="Q9072" s="147">
        <v>222</v>
      </c>
      <c r="R9072" s="147"/>
      <c r="S9072" s="147" t="s">
        <v>4705</v>
      </c>
      <c r="T9072" s="147">
        <v>90</v>
      </c>
      <c r="U9072" s="147" t="s">
        <v>4706</v>
      </c>
      <c r="V9072" s="147" t="s">
        <v>4849</v>
      </c>
    </row>
    <row r="9073" spans="16:22" x14ac:dyDescent="0.25">
      <c r="P9073" s="147" t="s">
        <v>830</v>
      </c>
      <c r="Q9073" s="147">
        <v>222</v>
      </c>
      <c r="R9073" s="147"/>
      <c r="S9073" s="147" t="s">
        <v>3695</v>
      </c>
      <c r="T9073" s="147">
        <v>574</v>
      </c>
      <c r="U9073" s="147" t="s">
        <v>3696</v>
      </c>
      <c r="V9073" s="147" t="s">
        <v>4849</v>
      </c>
    </row>
    <row r="9074" spans="16:22" x14ac:dyDescent="0.25">
      <c r="P9074" s="147" t="s">
        <v>830</v>
      </c>
      <c r="Q9074" s="147">
        <v>222</v>
      </c>
      <c r="R9074" s="147"/>
      <c r="S9074" s="147" t="s">
        <v>1622</v>
      </c>
      <c r="T9074" s="147">
        <v>194</v>
      </c>
      <c r="U9074" s="147" t="s">
        <v>1623</v>
      </c>
      <c r="V9074" s="147" t="s">
        <v>4849</v>
      </c>
    </row>
    <row r="9075" spans="16:22" x14ac:dyDescent="0.25">
      <c r="P9075" s="147" t="s">
        <v>830</v>
      </c>
      <c r="Q9075" s="147">
        <v>222</v>
      </c>
      <c r="R9075" s="147"/>
      <c r="S9075" s="147" t="s">
        <v>1624</v>
      </c>
      <c r="T9075" s="147">
        <v>159</v>
      </c>
      <c r="U9075" s="147" t="s">
        <v>1625</v>
      </c>
      <c r="V9075" s="147" t="s">
        <v>4849</v>
      </c>
    </row>
    <row r="9076" spans="16:22" x14ac:dyDescent="0.25">
      <c r="P9076" s="147" t="s">
        <v>830</v>
      </c>
      <c r="Q9076" s="147">
        <v>222</v>
      </c>
      <c r="R9076" s="147"/>
      <c r="S9076" s="147" t="s">
        <v>3967</v>
      </c>
      <c r="T9076" s="147">
        <v>245</v>
      </c>
      <c r="U9076" s="147" t="s">
        <v>3968</v>
      </c>
      <c r="V9076" s="147" t="s">
        <v>4849</v>
      </c>
    </row>
    <row r="9077" spans="16:22" x14ac:dyDescent="0.25">
      <c r="P9077" s="147" t="s">
        <v>830</v>
      </c>
      <c r="Q9077" s="147">
        <v>222</v>
      </c>
      <c r="R9077" s="147"/>
      <c r="S9077" s="147" t="s">
        <v>4707</v>
      </c>
      <c r="T9077" s="147">
        <v>90</v>
      </c>
      <c r="U9077" s="147" t="s">
        <v>4708</v>
      </c>
      <c r="V9077" s="147" t="s">
        <v>4849</v>
      </c>
    </row>
    <row r="9078" spans="16:22" x14ac:dyDescent="0.25">
      <c r="P9078" s="147" t="s">
        <v>830</v>
      </c>
      <c r="Q9078" s="147">
        <v>222</v>
      </c>
      <c r="R9078" s="147"/>
      <c r="S9078" s="147" t="s">
        <v>1636</v>
      </c>
      <c r="T9078" s="147">
        <v>1070</v>
      </c>
      <c r="U9078" s="147" t="s">
        <v>1637</v>
      </c>
      <c r="V9078" s="147" t="s">
        <v>4849</v>
      </c>
    </row>
    <row r="9079" spans="16:22" x14ac:dyDescent="0.25">
      <c r="P9079" s="147" t="s">
        <v>830</v>
      </c>
      <c r="Q9079" s="147">
        <v>222</v>
      </c>
      <c r="R9079" s="147"/>
      <c r="S9079" s="147" t="s">
        <v>2367</v>
      </c>
      <c r="T9079" s="147">
        <v>1131</v>
      </c>
      <c r="U9079" s="147" t="s">
        <v>2368</v>
      </c>
      <c r="V9079" s="147" t="s">
        <v>4849</v>
      </c>
    </row>
    <row r="9080" spans="16:22" x14ac:dyDescent="0.25">
      <c r="P9080" s="147" t="s">
        <v>830</v>
      </c>
      <c r="Q9080" s="147">
        <v>222</v>
      </c>
      <c r="R9080" s="147"/>
      <c r="S9080" s="147" t="s">
        <v>1638</v>
      </c>
      <c r="T9080" s="147">
        <v>1359</v>
      </c>
      <c r="U9080" s="147" t="s">
        <v>1639</v>
      </c>
      <c r="V9080" s="147" t="s">
        <v>4849</v>
      </c>
    </row>
    <row r="9081" spans="16:22" x14ac:dyDescent="0.25">
      <c r="P9081" s="147" t="s">
        <v>830</v>
      </c>
      <c r="Q9081" s="147">
        <v>222</v>
      </c>
      <c r="R9081" s="147"/>
      <c r="S9081" s="147" t="s">
        <v>4938</v>
      </c>
      <c r="T9081" s="147">
        <v>237</v>
      </c>
      <c r="U9081" s="147" t="s">
        <v>4939</v>
      </c>
      <c r="V9081" s="147" t="s">
        <v>4849</v>
      </c>
    </row>
    <row r="9082" spans="16:22" x14ac:dyDescent="0.25">
      <c r="P9082" s="147" t="s">
        <v>830</v>
      </c>
      <c r="Q9082" s="147">
        <v>222</v>
      </c>
      <c r="R9082" s="147"/>
      <c r="S9082" s="147" t="s">
        <v>3699</v>
      </c>
      <c r="T9082" s="147">
        <v>112</v>
      </c>
      <c r="U9082" s="147" t="s">
        <v>3700</v>
      </c>
      <c r="V9082" s="147" t="s">
        <v>4849</v>
      </c>
    </row>
    <row r="9083" spans="16:22" x14ac:dyDescent="0.25">
      <c r="P9083" s="147" t="s">
        <v>830</v>
      </c>
      <c r="Q9083" s="147">
        <v>222</v>
      </c>
      <c r="R9083" s="147"/>
      <c r="S9083" s="147" t="s">
        <v>3914</v>
      </c>
      <c r="T9083" s="147">
        <v>139</v>
      </c>
      <c r="U9083" s="147" t="s">
        <v>3915</v>
      </c>
      <c r="V9083" s="147" t="s">
        <v>4849</v>
      </c>
    </row>
    <row r="9084" spans="16:22" x14ac:dyDescent="0.25">
      <c r="P9084" s="147" t="s">
        <v>830</v>
      </c>
      <c r="Q9084" s="147">
        <v>222</v>
      </c>
      <c r="R9084" s="147"/>
      <c r="S9084" s="147" t="s">
        <v>2369</v>
      </c>
      <c r="T9084" s="147">
        <v>208</v>
      </c>
      <c r="U9084" s="147" t="s">
        <v>2370</v>
      </c>
      <c r="V9084" s="147" t="s">
        <v>4849</v>
      </c>
    </row>
    <row r="9085" spans="16:22" x14ac:dyDescent="0.25">
      <c r="P9085" s="147" t="s">
        <v>830</v>
      </c>
      <c r="Q9085" s="147">
        <v>222</v>
      </c>
      <c r="R9085" s="147"/>
      <c r="S9085" s="147" t="s">
        <v>3701</v>
      </c>
      <c r="T9085" s="147">
        <v>151</v>
      </c>
      <c r="U9085" s="147" t="s">
        <v>3702</v>
      </c>
      <c r="V9085" s="147" t="s">
        <v>4849</v>
      </c>
    </row>
    <row r="9086" spans="16:22" x14ac:dyDescent="0.25">
      <c r="P9086" s="147" t="s">
        <v>830</v>
      </c>
      <c r="Q9086" s="147">
        <v>222</v>
      </c>
      <c r="R9086" s="147"/>
      <c r="S9086" s="147" t="s">
        <v>3368</v>
      </c>
      <c r="T9086" s="147">
        <v>95</v>
      </c>
      <c r="U9086" s="147" t="s">
        <v>3369</v>
      </c>
      <c r="V9086" s="147" t="s">
        <v>4849</v>
      </c>
    </row>
    <row r="9087" spans="16:22" x14ac:dyDescent="0.25">
      <c r="P9087" s="147" t="s">
        <v>830</v>
      </c>
      <c r="Q9087" s="147">
        <v>222</v>
      </c>
      <c r="R9087" s="147"/>
      <c r="S9087" s="147" t="s">
        <v>1646</v>
      </c>
      <c r="T9087" s="147">
        <v>466</v>
      </c>
      <c r="U9087" s="147" t="s">
        <v>1647</v>
      </c>
      <c r="V9087" s="147" t="s">
        <v>4849</v>
      </c>
    </row>
    <row r="9088" spans="16:22" x14ac:dyDescent="0.25">
      <c r="P9088" s="147" t="s">
        <v>830</v>
      </c>
      <c r="Q9088" s="147">
        <v>222</v>
      </c>
      <c r="R9088" s="147"/>
      <c r="S9088" s="147" t="s">
        <v>1648</v>
      </c>
      <c r="T9088" s="147">
        <v>950</v>
      </c>
      <c r="U9088" s="147" t="s">
        <v>1649</v>
      </c>
      <c r="V9088" s="147" t="s">
        <v>4849</v>
      </c>
    </row>
    <row r="9089" spans="16:22" x14ac:dyDescent="0.25">
      <c r="P9089" s="147" t="s">
        <v>830</v>
      </c>
      <c r="Q9089" s="147">
        <v>222</v>
      </c>
      <c r="R9089" s="147"/>
      <c r="S9089" s="147" t="s">
        <v>3703</v>
      </c>
      <c r="T9089" s="147">
        <v>201</v>
      </c>
      <c r="U9089" s="147" t="s">
        <v>3704</v>
      </c>
      <c r="V9089" s="147" t="s">
        <v>4849</v>
      </c>
    </row>
    <row r="9090" spans="16:22" x14ac:dyDescent="0.25">
      <c r="P9090" s="147" t="s">
        <v>830</v>
      </c>
      <c r="Q9090" s="147">
        <v>222</v>
      </c>
      <c r="R9090" s="147"/>
      <c r="S9090" s="147" t="s">
        <v>1650</v>
      </c>
      <c r="T9090" s="147">
        <v>429</v>
      </c>
      <c r="U9090" s="147" t="s">
        <v>1651</v>
      </c>
      <c r="V9090" s="147" t="s">
        <v>4849</v>
      </c>
    </row>
    <row r="9091" spans="16:22" x14ac:dyDescent="0.25">
      <c r="P9091" s="147" t="s">
        <v>830</v>
      </c>
      <c r="Q9091" s="147">
        <v>222</v>
      </c>
      <c r="R9091" s="147"/>
      <c r="S9091" s="147" t="s">
        <v>4541</v>
      </c>
      <c r="T9091" s="147">
        <v>40</v>
      </c>
      <c r="U9091" s="147" t="s">
        <v>4542</v>
      </c>
      <c r="V9091" s="147" t="s">
        <v>4849</v>
      </c>
    </row>
    <row r="9092" spans="16:22" x14ac:dyDescent="0.25">
      <c r="P9092" s="147" t="s">
        <v>830</v>
      </c>
      <c r="Q9092" s="147">
        <v>222</v>
      </c>
      <c r="R9092" s="147"/>
      <c r="S9092" s="147" t="s">
        <v>1654</v>
      </c>
      <c r="T9092" s="147">
        <v>578</v>
      </c>
      <c r="U9092" s="147" t="s">
        <v>1655</v>
      </c>
      <c r="V9092" s="147" t="s">
        <v>4849</v>
      </c>
    </row>
    <row r="9093" spans="16:22" x14ac:dyDescent="0.25">
      <c r="P9093" s="147" t="s">
        <v>830</v>
      </c>
      <c r="Q9093" s="147">
        <v>222</v>
      </c>
      <c r="R9093" s="147"/>
      <c r="S9093" s="147" t="s">
        <v>3554</v>
      </c>
      <c r="T9093" s="147">
        <v>996</v>
      </c>
      <c r="U9093" s="147" t="s">
        <v>3555</v>
      </c>
      <c r="V9093" s="147" t="s">
        <v>4849</v>
      </c>
    </row>
    <row r="9094" spans="16:22" x14ac:dyDescent="0.25">
      <c r="P9094" s="147" t="s">
        <v>830</v>
      </c>
      <c r="Q9094" s="147">
        <v>222</v>
      </c>
      <c r="R9094" s="147"/>
      <c r="S9094" s="147" t="s">
        <v>2371</v>
      </c>
      <c r="T9094" s="147">
        <v>1582</v>
      </c>
      <c r="U9094" s="147" t="s">
        <v>2372</v>
      </c>
      <c r="V9094" s="147" t="s">
        <v>4849</v>
      </c>
    </row>
    <row r="9095" spans="16:22" x14ac:dyDescent="0.25">
      <c r="P9095" s="147" t="s">
        <v>830</v>
      </c>
      <c r="Q9095" s="147">
        <v>222</v>
      </c>
      <c r="R9095" s="147"/>
      <c r="S9095" s="147" t="s">
        <v>2895</v>
      </c>
      <c r="T9095" s="147">
        <v>887</v>
      </c>
      <c r="U9095" s="147" t="s">
        <v>2896</v>
      </c>
      <c r="V9095" s="147" t="s">
        <v>4849</v>
      </c>
    </row>
    <row r="9096" spans="16:22" x14ac:dyDescent="0.25">
      <c r="P9096" s="147" t="s">
        <v>830</v>
      </c>
      <c r="Q9096" s="147">
        <v>222</v>
      </c>
      <c r="R9096" s="147"/>
      <c r="S9096" s="147" t="s">
        <v>3705</v>
      </c>
      <c r="T9096" s="147">
        <v>416</v>
      </c>
      <c r="U9096" s="147" t="s">
        <v>3706</v>
      </c>
      <c r="V9096" s="147" t="s">
        <v>4849</v>
      </c>
    </row>
    <row r="9097" spans="16:22" x14ac:dyDescent="0.25">
      <c r="P9097" s="147" t="s">
        <v>830</v>
      </c>
      <c r="Q9097" s="147">
        <v>222</v>
      </c>
      <c r="R9097" s="147"/>
      <c r="S9097" s="147" t="s">
        <v>1672</v>
      </c>
      <c r="T9097" s="147">
        <v>68</v>
      </c>
      <c r="U9097" s="147" t="s">
        <v>1673</v>
      </c>
      <c r="V9097" s="147" t="s">
        <v>4849</v>
      </c>
    </row>
    <row r="9098" spans="16:22" x14ac:dyDescent="0.25">
      <c r="P9098" s="147" t="s">
        <v>830</v>
      </c>
      <c r="Q9098" s="147">
        <v>222</v>
      </c>
      <c r="R9098" s="147"/>
      <c r="S9098" s="147" t="s">
        <v>4543</v>
      </c>
      <c r="T9098" s="147">
        <v>356</v>
      </c>
      <c r="U9098" s="147" t="s">
        <v>4544</v>
      </c>
      <c r="V9098" s="147" t="s">
        <v>4849</v>
      </c>
    </row>
    <row r="9099" spans="16:22" x14ac:dyDescent="0.25">
      <c r="P9099" s="147" t="s">
        <v>830</v>
      </c>
      <c r="Q9099" s="147">
        <v>222</v>
      </c>
      <c r="R9099" s="147"/>
      <c r="S9099" s="147" t="s">
        <v>1674</v>
      </c>
      <c r="T9099" s="147">
        <v>290</v>
      </c>
      <c r="U9099" s="147" t="s">
        <v>1675</v>
      </c>
      <c r="V9099" s="147" t="s">
        <v>4849</v>
      </c>
    </row>
    <row r="9100" spans="16:22" x14ac:dyDescent="0.25">
      <c r="P9100" s="147" t="s">
        <v>830</v>
      </c>
      <c r="Q9100" s="147">
        <v>222</v>
      </c>
      <c r="R9100" s="147"/>
      <c r="S9100" s="147" t="s">
        <v>2668</v>
      </c>
      <c r="T9100" s="147">
        <v>143</v>
      </c>
      <c r="U9100" s="147" t="s">
        <v>2669</v>
      </c>
      <c r="V9100" s="147" t="s">
        <v>4849</v>
      </c>
    </row>
    <row r="9101" spans="16:22" x14ac:dyDescent="0.25">
      <c r="P9101" s="147" t="s">
        <v>830</v>
      </c>
      <c r="Q9101" s="147">
        <v>222</v>
      </c>
      <c r="R9101" s="147"/>
      <c r="S9101" s="147" t="s">
        <v>3709</v>
      </c>
      <c r="T9101" s="147">
        <v>220</v>
      </c>
      <c r="U9101" s="147" t="s">
        <v>3710</v>
      </c>
      <c r="V9101" s="147" t="s">
        <v>4849</v>
      </c>
    </row>
    <row r="9102" spans="16:22" x14ac:dyDescent="0.25">
      <c r="P9102" s="147" t="s">
        <v>830</v>
      </c>
      <c r="Q9102" s="147">
        <v>222</v>
      </c>
      <c r="R9102" s="147"/>
      <c r="S9102" s="147" t="s">
        <v>2670</v>
      </c>
      <c r="T9102" s="147">
        <v>71</v>
      </c>
      <c r="U9102" s="147" t="s">
        <v>2671</v>
      </c>
      <c r="V9102" s="147" t="s">
        <v>4849</v>
      </c>
    </row>
    <row r="9103" spans="16:22" x14ac:dyDescent="0.25">
      <c r="P9103" s="147" t="s">
        <v>830</v>
      </c>
      <c r="Q9103" s="147">
        <v>222</v>
      </c>
      <c r="R9103" s="147"/>
      <c r="S9103" s="147" t="s">
        <v>4709</v>
      </c>
      <c r="T9103" s="147">
        <v>45</v>
      </c>
      <c r="U9103" s="147" t="s">
        <v>4710</v>
      </c>
      <c r="V9103" s="147" t="s">
        <v>4849</v>
      </c>
    </row>
    <row r="9104" spans="16:22" x14ac:dyDescent="0.25">
      <c r="P9104" s="147" t="s">
        <v>830</v>
      </c>
      <c r="Q9104" s="147">
        <v>222</v>
      </c>
      <c r="R9104" s="147"/>
      <c r="S9104" s="147" t="s">
        <v>4068</v>
      </c>
      <c r="T9104" s="147">
        <v>101</v>
      </c>
      <c r="U9104" s="147" t="s">
        <v>4069</v>
      </c>
      <c r="V9104" s="147" t="s">
        <v>4849</v>
      </c>
    </row>
    <row r="9105" spans="16:22" x14ac:dyDescent="0.25">
      <c r="P9105" s="147" t="s">
        <v>830</v>
      </c>
      <c r="Q9105" s="147">
        <v>222</v>
      </c>
      <c r="R9105" s="147"/>
      <c r="S9105" s="147" t="s">
        <v>1678</v>
      </c>
      <c r="T9105" s="147">
        <v>85</v>
      </c>
      <c r="U9105" s="147" t="s">
        <v>1679</v>
      </c>
      <c r="V9105" s="147" t="s">
        <v>4849</v>
      </c>
    </row>
    <row r="9106" spans="16:22" x14ac:dyDescent="0.25">
      <c r="P9106" s="147" t="s">
        <v>830</v>
      </c>
      <c r="Q9106" s="147">
        <v>222</v>
      </c>
      <c r="R9106" s="147"/>
      <c r="S9106" s="147" t="s">
        <v>3200</v>
      </c>
      <c r="T9106" s="147">
        <v>1959</v>
      </c>
      <c r="U9106" s="147" t="s">
        <v>3201</v>
      </c>
      <c r="V9106" s="147" t="s">
        <v>4849</v>
      </c>
    </row>
    <row r="9107" spans="16:22" x14ac:dyDescent="0.25">
      <c r="P9107" s="147" t="s">
        <v>830</v>
      </c>
      <c r="Q9107" s="147">
        <v>222</v>
      </c>
      <c r="R9107" s="147"/>
      <c r="S9107" s="147" t="s">
        <v>2897</v>
      </c>
      <c r="T9107" s="147">
        <v>404</v>
      </c>
      <c r="U9107" s="147" t="s">
        <v>2898</v>
      </c>
      <c r="V9107" s="147" t="s">
        <v>4849</v>
      </c>
    </row>
    <row r="9108" spans="16:22" x14ac:dyDescent="0.25">
      <c r="P9108" s="147" t="s">
        <v>830</v>
      </c>
      <c r="Q9108" s="147">
        <v>222</v>
      </c>
      <c r="R9108" s="147"/>
      <c r="S9108" s="147" t="s">
        <v>1686</v>
      </c>
      <c r="T9108" s="147">
        <v>105</v>
      </c>
      <c r="U9108" s="147" t="s">
        <v>1687</v>
      </c>
      <c r="V9108" s="147" t="s">
        <v>4849</v>
      </c>
    </row>
    <row r="9109" spans="16:22" x14ac:dyDescent="0.25">
      <c r="P9109" s="147" t="s">
        <v>830</v>
      </c>
      <c r="Q9109" s="147">
        <v>222</v>
      </c>
      <c r="R9109" s="147"/>
      <c r="S9109" s="147" t="s">
        <v>2373</v>
      </c>
      <c r="T9109" s="147">
        <v>336</v>
      </c>
      <c r="U9109" s="147" t="s">
        <v>2374</v>
      </c>
      <c r="V9109" s="147" t="s">
        <v>4849</v>
      </c>
    </row>
    <row r="9110" spans="16:22" x14ac:dyDescent="0.25">
      <c r="P9110" s="147" t="s">
        <v>830</v>
      </c>
      <c r="Q9110" s="147">
        <v>222</v>
      </c>
      <c r="R9110" s="147"/>
      <c r="S9110" s="147" t="s">
        <v>1688</v>
      </c>
      <c r="T9110" s="147">
        <v>173</v>
      </c>
      <c r="U9110" s="147" t="s">
        <v>1689</v>
      </c>
      <c r="V9110" s="147" t="s">
        <v>4849</v>
      </c>
    </row>
    <row r="9111" spans="16:22" x14ac:dyDescent="0.25">
      <c r="P9111" s="147" t="s">
        <v>830</v>
      </c>
      <c r="Q9111" s="147">
        <v>222</v>
      </c>
      <c r="R9111" s="147"/>
      <c r="S9111" s="147" t="s">
        <v>2676</v>
      </c>
      <c r="T9111" s="147">
        <v>173</v>
      </c>
      <c r="U9111" s="147" t="s">
        <v>2677</v>
      </c>
      <c r="V9111" s="147" t="s">
        <v>4849</v>
      </c>
    </row>
    <row r="9112" spans="16:22" x14ac:dyDescent="0.25">
      <c r="P9112" s="147" t="s">
        <v>830</v>
      </c>
      <c r="Q9112" s="147">
        <v>222</v>
      </c>
      <c r="R9112" s="147"/>
      <c r="S9112" s="147" t="s">
        <v>1698</v>
      </c>
      <c r="T9112" s="147">
        <v>367</v>
      </c>
      <c r="U9112" s="147" t="s">
        <v>1699</v>
      </c>
      <c r="V9112" s="147" t="s">
        <v>4849</v>
      </c>
    </row>
    <row r="9113" spans="16:22" x14ac:dyDescent="0.25">
      <c r="P9113" s="147" t="s">
        <v>830</v>
      </c>
      <c r="Q9113" s="147">
        <v>222</v>
      </c>
      <c r="R9113" s="147"/>
      <c r="S9113" s="147" t="s">
        <v>1700</v>
      </c>
      <c r="T9113" s="147">
        <v>113</v>
      </c>
      <c r="U9113" s="147" t="s">
        <v>1701</v>
      </c>
      <c r="V9113" s="147" t="s">
        <v>4849</v>
      </c>
    </row>
    <row r="9114" spans="16:22" x14ac:dyDescent="0.25">
      <c r="P9114" s="147" t="s">
        <v>830</v>
      </c>
      <c r="Q9114" s="147">
        <v>222</v>
      </c>
      <c r="R9114" s="147"/>
      <c r="S9114" s="147" t="s">
        <v>3711</v>
      </c>
      <c r="T9114" s="147">
        <v>520</v>
      </c>
      <c r="U9114" s="147" t="s">
        <v>3712</v>
      </c>
      <c r="V9114" s="147" t="s">
        <v>4849</v>
      </c>
    </row>
    <row r="9115" spans="16:22" x14ac:dyDescent="0.25">
      <c r="P9115" s="147" t="s">
        <v>830</v>
      </c>
      <c r="Q9115" s="147">
        <v>222</v>
      </c>
      <c r="R9115" s="147"/>
      <c r="S9115" s="147" t="s">
        <v>1706</v>
      </c>
      <c r="T9115" s="147">
        <v>1065</v>
      </c>
      <c r="U9115" s="147" t="s">
        <v>1707</v>
      </c>
      <c r="V9115" s="147" t="s">
        <v>4849</v>
      </c>
    </row>
    <row r="9116" spans="16:22" x14ac:dyDescent="0.25">
      <c r="P9116" s="147" t="s">
        <v>830</v>
      </c>
      <c r="Q9116" s="147">
        <v>222</v>
      </c>
      <c r="R9116" s="147"/>
      <c r="S9116" s="147" t="s">
        <v>2381</v>
      </c>
      <c r="T9116" s="147">
        <v>778</v>
      </c>
      <c r="U9116" s="147" t="s">
        <v>2382</v>
      </c>
      <c r="V9116" s="147" t="s">
        <v>4849</v>
      </c>
    </row>
    <row r="9117" spans="16:22" x14ac:dyDescent="0.25">
      <c r="P9117" s="147" t="s">
        <v>830</v>
      </c>
      <c r="Q9117" s="147">
        <v>222</v>
      </c>
      <c r="R9117" s="147"/>
      <c r="S9117" s="147" t="s">
        <v>1710</v>
      </c>
      <c r="T9117" s="147">
        <v>145</v>
      </c>
      <c r="U9117" s="147" t="s">
        <v>1711</v>
      </c>
      <c r="V9117" s="147" t="s">
        <v>4849</v>
      </c>
    </row>
    <row r="9118" spans="16:22" x14ac:dyDescent="0.25">
      <c r="P9118" s="147" t="s">
        <v>830</v>
      </c>
      <c r="Q9118" s="147">
        <v>222</v>
      </c>
      <c r="R9118" s="147"/>
      <c r="S9118" s="147" t="s">
        <v>1712</v>
      </c>
      <c r="T9118" s="147">
        <v>861</v>
      </c>
      <c r="U9118" s="147" t="s">
        <v>1713</v>
      </c>
      <c r="V9118" s="147" t="s">
        <v>4849</v>
      </c>
    </row>
    <row r="9119" spans="16:22" x14ac:dyDescent="0.25">
      <c r="P9119" s="147" t="s">
        <v>830</v>
      </c>
      <c r="Q9119" s="147">
        <v>222</v>
      </c>
      <c r="R9119" s="147"/>
      <c r="S9119" s="147" t="s">
        <v>1714</v>
      </c>
      <c r="T9119" s="147">
        <v>120</v>
      </c>
      <c r="U9119" s="147" t="s">
        <v>1715</v>
      </c>
      <c r="V9119" s="147" t="s">
        <v>4849</v>
      </c>
    </row>
    <row r="9120" spans="16:22" x14ac:dyDescent="0.25">
      <c r="P9120" s="147" t="s">
        <v>830</v>
      </c>
      <c r="Q9120" s="147">
        <v>222</v>
      </c>
      <c r="R9120" s="147"/>
      <c r="S9120" s="147" t="s">
        <v>4191</v>
      </c>
      <c r="T9120" s="147">
        <v>939</v>
      </c>
      <c r="U9120" s="147" t="s">
        <v>4192</v>
      </c>
      <c r="V9120" s="147" t="s">
        <v>4849</v>
      </c>
    </row>
    <row r="9121" spans="16:22" x14ac:dyDescent="0.25">
      <c r="P9121" s="147" t="s">
        <v>830</v>
      </c>
      <c r="Q9121" s="147">
        <v>222</v>
      </c>
      <c r="R9121" s="147"/>
      <c r="S9121" s="147" t="s">
        <v>3202</v>
      </c>
      <c r="T9121" s="147">
        <v>1360</v>
      </c>
      <c r="U9121" s="147" t="s">
        <v>3203</v>
      </c>
      <c r="V9121" s="147" t="s">
        <v>4849</v>
      </c>
    </row>
    <row r="9122" spans="16:22" x14ac:dyDescent="0.25">
      <c r="P9122" s="147" t="s">
        <v>830</v>
      </c>
      <c r="Q9122" s="147">
        <v>222</v>
      </c>
      <c r="R9122" s="147"/>
      <c r="S9122" s="147" t="s">
        <v>1718</v>
      </c>
      <c r="T9122" s="147">
        <v>158</v>
      </c>
      <c r="U9122" s="147" t="s">
        <v>1719</v>
      </c>
      <c r="V9122" s="147" t="s">
        <v>4849</v>
      </c>
    </row>
    <row r="9123" spans="16:22" x14ac:dyDescent="0.25">
      <c r="P9123" s="147" t="s">
        <v>830</v>
      </c>
      <c r="Q9123" s="147">
        <v>222</v>
      </c>
      <c r="R9123" s="147"/>
      <c r="S9123" s="147" t="s">
        <v>4193</v>
      </c>
      <c r="T9123" s="147">
        <v>1170</v>
      </c>
      <c r="U9123" s="147" t="s">
        <v>4194</v>
      </c>
      <c r="V9123" s="147" t="s">
        <v>4849</v>
      </c>
    </row>
    <row r="9124" spans="16:22" x14ac:dyDescent="0.25">
      <c r="P9124" s="147" t="s">
        <v>830</v>
      </c>
      <c r="Q9124" s="147">
        <v>222</v>
      </c>
      <c r="R9124" s="147"/>
      <c r="S9124" s="147" t="s">
        <v>4940</v>
      </c>
      <c r="T9124" s="147">
        <v>750</v>
      </c>
      <c r="U9124" s="147" t="s">
        <v>4941</v>
      </c>
      <c r="V9124" s="147" t="s">
        <v>4849</v>
      </c>
    </row>
    <row r="9125" spans="16:22" x14ac:dyDescent="0.25">
      <c r="P9125" s="147" t="s">
        <v>830</v>
      </c>
      <c r="Q9125" s="147">
        <v>222</v>
      </c>
      <c r="R9125" s="147"/>
      <c r="S9125" s="147" t="s">
        <v>4942</v>
      </c>
      <c r="T9125" s="147">
        <v>750</v>
      </c>
      <c r="U9125" s="147" t="s">
        <v>4943</v>
      </c>
      <c r="V9125" s="147" t="s">
        <v>4849</v>
      </c>
    </row>
    <row r="9126" spans="16:22" x14ac:dyDescent="0.25">
      <c r="P9126" s="147" t="s">
        <v>830</v>
      </c>
      <c r="Q9126" s="147">
        <v>222</v>
      </c>
      <c r="R9126" s="147"/>
      <c r="S9126" s="147" t="s">
        <v>4944</v>
      </c>
      <c r="T9126" s="147">
        <v>750</v>
      </c>
      <c r="U9126" s="147" t="s">
        <v>4945</v>
      </c>
      <c r="V9126" s="147" t="s">
        <v>4849</v>
      </c>
    </row>
    <row r="9127" spans="16:22" x14ac:dyDescent="0.25">
      <c r="P9127" s="147" t="s">
        <v>830</v>
      </c>
      <c r="Q9127" s="147">
        <v>222</v>
      </c>
      <c r="R9127" s="147"/>
      <c r="S9127" s="147" t="s">
        <v>1720</v>
      </c>
      <c r="T9127" s="147">
        <v>3630</v>
      </c>
      <c r="U9127" s="147" t="s">
        <v>1721</v>
      </c>
      <c r="V9127" s="147" t="s">
        <v>4849</v>
      </c>
    </row>
    <row r="9128" spans="16:22" x14ac:dyDescent="0.25">
      <c r="P9128" s="147" t="s">
        <v>830</v>
      </c>
      <c r="Q9128" s="147">
        <v>222</v>
      </c>
      <c r="R9128" s="147"/>
      <c r="S9128" s="147" t="s">
        <v>4946</v>
      </c>
      <c r="T9128" s="147">
        <v>900</v>
      </c>
      <c r="U9128" s="147" t="s">
        <v>4947</v>
      </c>
      <c r="V9128" s="147" t="s">
        <v>4849</v>
      </c>
    </row>
    <row r="9129" spans="16:22" x14ac:dyDescent="0.25">
      <c r="P9129" s="147" t="s">
        <v>830</v>
      </c>
      <c r="Q9129" s="147">
        <v>222</v>
      </c>
      <c r="R9129" s="147"/>
      <c r="S9129" s="147" t="s">
        <v>1722</v>
      </c>
      <c r="T9129" s="147">
        <v>968</v>
      </c>
      <c r="U9129" s="147" t="s">
        <v>1723</v>
      </c>
      <c r="V9129" s="147" t="s">
        <v>4849</v>
      </c>
    </row>
    <row r="9130" spans="16:22" x14ac:dyDescent="0.25">
      <c r="P9130" s="147" t="s">
        <v>830</v>
      </c>
      <c r="Q9130" s="147">
        <v>222</v>
      </c>
      <c r="R9130" s="147"/>
      <c r="S9130" s="147" t="s">
        <v>4948</v>
      </c>
      <c r="T9130" s="147">
        <v>160</v>
      </c>
      <c r="U9130" s="147" t="s">
        <v>4949</v>
      </c>
      <c r="V9130" s="147" t="s">
        <v>4849</v>
      </c>
    </row>
    <row r="9131" spans="16:22" x14ac:dyDescent="0.25">
      <c r="P9131" s="147" t="s">
        <v>830</v>
      </c>
      <c r="Q9131" s="147">
        <v>222</v>
      </c>
      <c r="R9131" s="147"/>
      <c r="S9131" s="147" t="s">
        <v>4815</v>
      </c>
      <c r="T9131" s="147">
        <v>300</v>
      </c>
      <c r="U9131" s="147" t="s">
        <v>4816</v>
      </c>
      <c r="V9131" s="147" t="s">
        <v>4849</v>
      </c>
    </row>
    <row r="9132" spans="16:22" x14ac:dyDescent="0.25">
      <c r="P9132" s="147" t="s">
        <v>830</v>
      </c>
      <c r="Q9132" s="147">
        <v>222</v>
      </c>
      <c r="R9132" s="147"/>
      <c r="S9132" s="147" t="s">
        <v>4711</v>
      </c>
      <c r="T9132" s="147">
        <v>31</v>
      </c>
      <c r="U9132" s="147" t="s">
        <v>4712</v>
      </c>
      <c r="V9132" s="147" t="s">
        <v>4849</v>
      </c>
    </row>
    <row r="9133" spans="16:22" x14ac:dyDescent="0.25">
      <c r="P9133" s="147" t="s">
        <v>830</v>
      </c>
      <c r="Q9133" s="147">
        <v>222</v>
      </c>
      <c r="R9133" s="147"/>
      <c r="S9133" s="147" t="s">
        <v>2387</v>
      </c>
      <c r="T9133" s="147">
        <v>1276</v>
      </c>
      <c r="U9133" s="147" t="s">
        <v>2388</v>
      </c>
      <c r="V9133" s="147" t="s">
        <v>4849</v>
      </c>
    </row>
    <row r="9134" spans="16:22" x14ac:dyDescent="0.25">
      <c r="P9134" s="147" t="s">
        <v>830</v>
      </c>
      <c r="Q9134" s="147">
        <v>222</v>
      </c>
      <c r="R9134" s="147"/>
      <c r="S9134" s="147" t="s">
        <v>1724</v>
      </c>
      <c r="T9134" s="147">
        <v>1658</v>
      </c>
      <c r="U9134" s="147" t="s">
        <v>1725</v>
      </c>
      <c r="V9134" s="147" t="s">
        <v>4849</v>
      </c>
    </row>
    <row r="9135" spans="16:22" x14ac:dyDescent="0.25">
      <c r="P9135" s="147" t="s">
        <v>830</v>
      </c>
      <c r="Q9135" s="147">
        <v>222</v>
      </c>
      <c r="R9135" s="147"/>
      <c r="S9135" s="147" t="s">
        <v>1726</v>
      </c>
      <c r="T9135" s="147">
        <v>1007</v>
      </c>
      <c r="U9135" s="147" t="s">
        <v>1727</v>
      </c>
      <c r="V9135" s="147" t="s">
        <v>4849</v>
      </c>
    </row>
    <row r="9136" spans="16:22" x14ac:dyDescent="0.25">
      <c r="P9136" s="147" t="s">
        <v>830</v>
      </c>
      <c r="Q9136" s="147">
        <v>222</v>
      </c>
      <c r="R9136" s="147"/>
      <c r="S9136" s="147" t="s">
        <v>1728</v>
      </c>
      <c r="T9136" s="147">
        <v>1583</v>
      </c>
      <c r="U9136" s="147" t="s">
        <v>1729</v>
      </c>
      <c r="V9136" s="147" t="s">
        <v>4849</v>
      </c>
    </row>
    <row r="9137" spans="16:22" x14ac:dyDescent="0.25">
      <c r="P9137" s="147" t="s">
        <v>830</v>
      </c>
      <c r="Q9137" s="147">
        <v>222</v>
      </c>
      <c r="R9137" s="147"/>
      <c r="S9137" s="147" t="s">
        <v>2686</v>
      </c>
      <c r="T9137" s="147">
        <v>1633</v>
      </c>
      <c r="U9137" s="147" t="s">
        <v>2687</v>
      </c>
      <c r="V9137" s="147" t="s">
        <v>4849</v>
      </c>
    </row>
    <row r="9138" spans="16:22" x14ac:dyDescent="0.25">
      <c r="P9138" s="147" t="s">
        <v>830</v>
      </c>
      <c r="Q9138" s="147">
        <v>222</v>
      </c>
      <c r="R9138" s="147"/>
      <c r="S9138" s="147" t="s">
        <v>2688</v>
      </c>
      <c r="T9138" s="147">
        <v>2198</v>
      </c>
      <c r="U9138" s="147" t="s">
        <v>2689</v>
      </c>
      <c r="V9138" s="147" t="s">
        <v>4849</v>
      </c>
    </row>
    <row r="9139" spans="16:22" x14ac:dyDescent="0.25">
      <c r="P9139" s="147" t="s">
        <v>830</v>
      </c>
      <c r="Q9139" s="147">
        <v>222</v>
      </c>
      <c r="R9139" s="147"/>
      <c r="S9139" s="147" t="s">
        <v>2903</v>
      </c>
      <c r="T9139" s="147">
        <v>503</v>
      </c>
      <c r="U9139" s="147" t="s">
        <v>2904</v>
      </c>
      <c r="V9139" s="147" t="s">
        <v>4849</v>
      </c>
    </row>
    <row r="9140" spans="16:22" x14ac:dyDescent="0.25">
      <c r="P9140" s="147" t="s">
        <v>830</v>
      </c>
      <c r="Q9140" s="147">
        <v>222</v>
      </c>
      <c r="R9140" s="147"/>
      <c r="S9140" s="147" t="s">
        <v>1730</v>
      </c>
      <c r="T9140" s="147">
        <v>225</v>
      </c>
      <c r="U9140" s="147" t="s">
        <v>1731</v>
      </c>
      <c r="V9140" s="147" t="s">
        <v>4849</v>
      </c>
    </row>
    <row r="9141" spans="16:22" x14ac:dyDescent="0.25">
      <c r="P9141" s="147" t="s">
        <v>830</v>
      </c>
      <c r="Q9141" s="147">
        <v>222</v>
      </c>
      <c r="R9141" s="147"/>
      <c r="S9141" s="147" t="s">
        <v>3370</v>
      </c>
      <c r="T9141" s="147">
        <v>2879</v>
      </c>
      <c r="U9141" s="147" t="s">
        <v>3371</v>
      </c>
      <c r="V9141" s="147" t="s">
        <v>4849</v>
      </c>
    </row>
    <row r="9142" spans="16:22" x14ac:dyDescent="0.25">
      <c r="P9142" s="147" t="s">
        <v>830</v>
      </c>
      <c r="Q9142" s="147">
        <v>222</v>
      </c>
      <c r="R9142" s="147"/>
      <c r="S9142" s="147" t="s">
        <v>4199</v>
      </c>
      <c r="T9142" s="147">
        <v>200</v>
      </c>
      <c r="U9142" s="147" t="s">
        <v>4200</v>
      </c>
      <c r="V9142" s="147" t="s">
        <v>4849</v>
      </c>
    </row>
    <row r="9143" spans="16:22" x14ac:dyDescent="0.25">
      <c r="P9143" s="147" t="s">
        <v>830</v>
      </c>
      <c r="Q9143" s="147">
        <v>222</v>
      </c>
      <c r="R9143" s="147"/>
      <c r="S9143" s="147" t="s">
        <v>1734</v>
      </c>
      <c r="T9143" s="147">
        <v>400</v>
      </c>
      <c r="U9143" s="147" t="s">
        <v>1735</v>
      </c>
      <c r="V9143" s="147" t="s">
        <v>4849</v>
      </c>
    </row>
    <row r="9144" spans="16:22" x14ac:dyDescent="0.25">
      <c r="P9144" s="147" t="s">
        <v>830</v>
      </c>
      <c r="Q9144" s="147">
        <v>222</v>
      </c>
      <c r="R9144" s="147"/>
      <c r="S9144" s="147" t="s">
        <v>4950</v>
      </c>
      <c r="T9144" s="147">
        <v>30</v>
      </c>
      <c r="U9144" s="147" t="s">
        <v>4951</v>
      </c>
      <c r="V9144" s="147" t="s">
        <v>4849</v>
      </c>
    </row>
    <row r="9145" spans="16:22" x14ac:dyDescent="0.25">
      <c r="P9145" s="147" t="s">
        <v>830</v>
      </c>
      <c r="Q9145" s="147">
        <v>222</v>
      </c>
      <c r="R9145" s="147"/>
      <c r="S9145" s="147" t="s">
        <v>4201</v>
      </c>
      <c r="T9145" s="147">
        <v>57</v>
      </c>
      <c r="U9145" s="147" t="s">
        <v>4202</v>
      </c>
      <c r="V9145" s="147" t="s">
        <v>4849</v>
      </c>
    </row>
    <row r="9146" spans="16:22" x14ac:dyDescent="0.25">
      <c r="P9146" s="147" t="s">
        <v>830</v>
      </c>
      <c r="Q9146" s="147">
        <v>222</v>
      </c>
      <c r="R9146" s="147"/>
      <c r="S9146" s="147" t="s">
        <v>3717</v>
      </c>
      <c r="T9146" s="147">
        <v>172</v>
      </c>
      <c r="U9146" s="147" t="s">
        <v>3718</v>
      </c>
      <c r="V9146" s="147" t="s">
        <v>4849</v>
      </c>
    </row>
    <row r="9147" spans="16:22" x14ac:dyDescent="0.25">
      <c r="P9147" s="147" t="s">
        <v>830</v>
      </c>
      <c r="Q9147" s="147">
        <v>222</v>
      </c>
      <c r="R9147" s="147"/>
      <c r="S9147" s="147" t="s">
        <v>3719</v>
      </c>
      <c r="T9147" s="147">
        <v>80</v>
      </c>
      <c r="U9147" s="147" t="s">
        <v>3720</v>
      </c>
      <c r="V9147" s="147" t="s">
        <v>4849</v>
      </c>
    </row>
    <row r="9148" spans="16:22" x14ac:dyDescent="0.25">
      <c r="P9148" s="147" t="s">
        <v>830</v>
      </c>
      <c r="Q9148" s="147">
        <v>222</v>
      </c>
      <c r="R9148" s="147"/>
      <c r="S9148" s="147" t="s">
        <v>4545</v>
      </c>
      <c r="T9148" s="147">
        <v>250</v>
      </c>
      <c r="U9148" s="147" t="s">
        <v>4546</v>
      </c>
      <c r="V9148" s="147" t="s">
        <v>4849</v>
      </c>
    </row>
    <row r="9149" spans="16:22" x14ac:dyDescent="0.25">
      <c r="P9149" s="147" t="s">
        <v>830</v>
      </c>
      <c r="Q9149" s="147">
        <v>222</v>
      </c>
      <c r="R9149" s="147"/>
      <c r="S9149" s="147" t="s">
        <v>2389</v>
      </c>
      <c r="T9149" s="147">
        <v>191</v>
      </c>
      <c r="U9149" s="147" t="s">
        <v>2390</v>
      </c>
      <c r="V9149" s="147" t="s">
        <v>4849</v>
      </c>
    </row>
    <row r="9150" spans="16:22" x14ac:dyDescent="0.25">
      <c r="P9150" s="147" t="s">
        <v>830</v>
      </c>
      <c r="Q9150" s="147">
        <v>222</v>
      </c>
      <c r="R9150" s="147"/>
      <c r="S9150" s="147" t="s">
        <v>2905</v>
      </c>
      <c r="T9150" s="147">
        <v>38</v>
      </c>
      <c r="U9150" s="147" t="s">
        <v>2906</v>
      </c>
      <c r="V9150" s="147" t="s">
        <v>4849</v>
      </c>
    </row>
    <row r="9151" spans="16:22" x14ac:dyDescent="0.25">
      <c r="P9151" s="147" t="s">
        <v>830</v>
      </c>
      <c r="Q9151" s="147">
        <v>222</v>
      </c>
      <c r="R9151" s="147"/>
      <c r="S9151" s="147" t="s">
        <v>1736</v>
      </c>
      <c r="T9151" s="147">
        <v>793</v>
      </c>
      <c r="U9151" s="147" t="s">
        <v>1737</v>
      </c>
      <c r="V9151" s="147" t="s">
        <v>4849</v>
      </c>
    </row>
    <row r="9152" spans="16:22" x14ac:dyDescent="0.25">
      <c r="P9152" s="147" t="s">
        <v>830</v>
      </c>
      <c r="Q9152" s="147">
        <v>222</v>
      </c>
      <c r="R9152" s="147"/>
      <c r="S9152" s="147" t="s">
        <v>3916</v>
      </c>
      <c r="T9152" s="147">
        <v>414</v>
      </c>
      <c r="U9152" s="147" t="s">
        <v>3917</v>
      </c>
      <c r="V9152" s="147" t="s">
        <v>4849</v>
      </c>
    </row>
    <row r="9153" spans="16:22" x14ac:dyDescent="0.25">
      <c r="P9153" s="147" t="s">
        <v>830</v>
      </c>
      <c r="Q9153" s="147">
        <v>222</v>
      </c>
      <c r="R9153" s="147"/>
      <c r="S9153" s="147" t="s">
        <v>2690</v>
      </c>
      <c r="T9153" s="147">
        <v>90</v>
      </c>
      <c r="U9153" s="147" t="s">
        <v>2691</v>
      </c>
      <c r="V9153" s="147" t="s">
        <v>4849</v>
      </c>
    </row>
    <row r="9154" spans="16:22" x14ac:dyDescent="0.25">
      <c r="P9154" s="147" t="s">
        <v>830</v>
      </c>
      <c r="Q9154" s="147">
        <v>222</v>
      </c>
      <c r="R9154" s="147"/>
      <c r="S9154" s="147" t="s">
        <v>2391</v>
      </c>
      <c r="T9154" s="147">
        <v>82</v>
      </c>
      <c r="U9154" s="147" t="s">
        <v>2392</v>
      </c>
      <c r="V9154" s="147" t="s">
        <v>4849</v>
      </c>
    </row>
    <row r="9155" spans="16:22" x14ac:dyDescent="0.25">
      <c r="P9155" s="147" t="s">
        <v>830</v>
      </c>
      <c r="Q9155" s="147">
        <v>222</v>
      </c>
      <c r="R9155" s="147"/>
      <c r="S9155" s="147" t="s">
        <v>1738</v>
      </c>
      <c r="T9155" s="147">
        <v>248</v>
      </c>
      <c r="U9155" s="147" t="s">
        <v>1739</v>
      </c>
      <c r="V9155" s="147" t="s">
        <v>4849</v>
      </c>
    </row>
    <row r="9156" spans="16:22" x14ac:dyDescent="0.25">
      <c r="P9156" s="147" t="s">
        <v>830</v>
      </c>
      <c r="Q9156" s="147">
        <v>222</v>
      </c>
      <c r="R9156" s="147"/>
      <c r="S9156" s="147" t="s">
        <v>3210</v>
      </c>
      <c r="T9156" s="147">
        <v>863</v>
      </c>
      <c r="U9156" s="147" t="s">
        <v>3211</v>
      </c>
      <c r="V9156" s="147" t="s">
        <v>4849</v>
      </c>
    </row>
    <row r="9157" spans="16:22" x14ac:dyDescent="0.25">
      <c r="P9157" s="147" t="s">
        <v>830</v>
      </c>
      <c r="Q9157" s="147">
        <v>222</v>
      </c>
      <c r="R9157" s="147"/>
      <c r="S9157" s="147" t="s">
        <v>3969</v>
      </c>
      <c r="T9157" s="147">
        <v>246</v>
      </c>
      <c r="U9157" s="147" t="s">
        <v>3970</v>
      </c>
      <c r="V9157" s="147" t="s">
        <v>4849</v>
      </c>
    </row>
    <row r="9158" spans="16:22" x14ac:dyDescent="0.25">
      <c r="P9158" s="147" t="s">
        <v>830</v>
      </c>
      <c r="Q9158" s="147">
        <v>222</v>
      </c>
      <c r="R9158" s="147"/>
      <c r="S9158" s="147" t="s">
        <v>3212</v>
      </c>
      <c r="T9158" s="147">
        <v>189</v>
      </c>
      <c r="U9158" s="147" t="s">
        <v>3213</v>
      </c>
      <c r="V9158" s="147" t="s">
        <v>4849</v>
      </c>
    </row>
    <row r="9159" spans="16:22" x14ac:dyDescent="0.25">
      <c r="P9159" s="147" t="s">
        <v>830</v>
      </c>
      <c r="Q9159" s="147">
        <v>222</v>
      </c>
      <c r="R9159" s="147"/>
      <c r="S9159" s="147" t="s">
        <v>1740</v>
      </c>
      <c r="T9159" s="147">
        <v>208</v>
      </c>
      <c r="U9159" s="147" t="s">
        <v>1741</v>
      </c>
      <c r="V9159" s="147" t="s">
        <v>4849</v>
      </c>
    </row>
    <row r="9160" spans="16:22" x14ac:dyDescent="0.25">
      <c r="P9160" s="147" t="s">
        <v>830</v>
      </c>
      <c r="Q9160" s="147">
        <v>222</v>
      </c>
      <c r="R9160" s="147"/>
      <c r="S9160" s="147" t="s">
        <v>3723</v>
      </c>
      <c r="T9160" s="147">
        <v>290</v>
      </c>
      <c r="U9160" s="147" t="s">
        <v>3724</v>
      </c>
      <c r="V9160" s="147" t="s">
        <v>4849</v>
      </c>
    </row>
    <row r="9161" spans="16:22" x14ac:dyDescent="0.25">
      <c r="P9161" s="147" t="s">
        <v>830</v>
      </c>
      <c r="Q9161" s="147">
        <v>222</v>
      </c>
      <c r="R9161" s="147"/>
      <c r="S9161" s="147" t="s">
        <v>1742</v>
      </c>
      <c r="T9161" s="147">
        <v>628</v>
      </c>
      <c r="U9161" s="147" t="s">
        <v>1743</v>
      </c>
      <c r="V9161" s="147" t="s">
        <v>4849</v>
      </c>
    </row>
    <row r="9162" spans="16:22" x14ac:dyDescent="0.25">
      <c r="P9162" s="147" t="s">
        <v>830</v>
      </c>
      <c r="Q9162" s="147">
        <v>222</v>
      </c>
      <c r="R9162" s="147"/>
      <c r="S9162" s="147" t="s">
        <v>2692</v>
      </c>
      <c r="T9162" s="147">
        <v>120</v>
      </c>
      <c r="U9162" s="147" t="s">
        <v>2693</v>
      </c>
      <c r="V9162" s="147" t="s">
        <v>4849</v>
      </c>
    </row>
    <row r="9163" spans="16:22" x14ac:dyDescent="0.25">
      <c r="P9163" s="147" t="s">
        <v>830</v>
      </c>
      <c r="Q9163" s="147">
        <v>222</v>
      </c>
      <c r="R9163" s="147"/>
      <c r="S9163" s="147" t="s">
        <v>3725</v>
      </c>
      <c r="T9163" s="147">
        <v>75</v>
      </c>
      <c r="U9163" s="147" t="s">
        <v>3726</v>
      </c>
      <c r="V9163" s="147" t="s">
        <v>4849</v>
      </c>
    </row>
    <row r="9164" spans="16:22" x14ac:dyDescent="0.25">
      <c r="P9164" s="147" t="s">
        <v>830</v>
      </c>
      <c r="Q9164" s="147">
        <v>222</v>
      </c>
      <c r="R9164" s="147"/>
      <c r="S9164" s="147" t="s">
        <v>2393</v>
      </c>
      <c r="T9164" s="147">
        <v>183</v>
      </c>
      <c r="U9164" s="147" t="s">
        <v>2394</v>
      </c>
      <c r="V9164" s="147" t="s">
        <v>4849</v>
      </c>
    </row>
    <row r="9165" spans="16:22" x14ac:dyDescent="0.25">
      <c r="P9165" s="147" t="s">
        <v>830</v>
      </c>
      <c r="Q9165" s="147">
        <v>222</v>
      </c>
      <c r="R9165" s="147"/>
      <c r="S9165" s="147" t="s">
        <v>2395</v>
      </c>
      <c r="T9165" s="147">
        <v>72</v>
      </c>
      <c r="U9165" s="147" t="s">
        <v>2396</v>
      </c>
      <c r="V9165" s="147" t="s">
        <v>4849</v>
      </c>
    </row>
    <row r="9166" spans="16:22" x14ac:dyDescent="0.25">
      <c r="P9166" s="147" t="s">
        <v>830</v>
      </c>
      <c r="Q9166" s="147">
        <v>222</v>
      </c>
      <c r="R9166" s="147"/>
      <c r="S9166" s="147" t="s">
        <v>2909</v>
      </c>
      <c r="T9166" s="147">
        <v>57</v>
      </c>
      <c r="U9166" s="147" t="s">
        <v>2910</v>
      </c>
      <c r="V9166" s="147" t="s">
        <v>4849</v>
      </c>
    </row>
    <row r="9167" spans="16:22" x14ac:dyDescent="0.25">
      <c r="P9167" s="147" t="s">
        <v>830</v>
      </c>
      <c r="Q9167" s="147">
        <v>222</v>
      </c>
      <c r="R9167" s="147"/>
      <c r="S9167" s="147" t="s">
        <v>4203</v>
      </c>
      <c r="T9167" s="147">
        <v>115</v>
      </c>
      <c r="U9167" s="147" t="s">
        <v>4204</v>
      </c>
      <c r="V9167" s="147" t="s">
        <v>4849</v>
      </c>
    </row>
    <row r="9168" spans="16:22" x14ac:dyDescent="0.25">
      <c r="P9168" s="147" t="s">
        <v>830</v>
      </c>
      <c r="Q9168" s="147">
        <v>222</v>
      </c>
      <c r="R9168" s="147"/>
      <c r="S9168" s="147" t="s">
        <v>3918</v>
      </c>
      <c r="T9168" s="147">
        <v>148</v>
      </c>
      <c r="U9168" s="147" t="s">
        <v>3919</v>
      </c>
      <c r="V9168" s="147" t="s">
        <v>4849</v>
      </c>
    </row>
    <row r="9169" spans="16:22" x14ac:dyDescent="0.25">
      <c r="P9169" s="147" t="s">
        <v>830</v>
      </c>
      <c r="Q9169" s="147">
        <v>222</v>
      </c>
      <c r="R9169" s="147"/>
      <c r="S9169" s="147" t="s">
        <v>4547</v>
      </c>
      <c r="T9169" s="147">
        <v>302</v>
      </c>
      <c r="U9169" s="147" t="s">
        <v>4548</v>
      </c>
      <c r="V9169" s="147" t="s">
        <v>4849</v>
      </c>
    </row>
    <row r="9170" spans="16:22" x14ac:dyDescent="0.25">
      <c r="P9170" s="147" t="s">
        <v>830</v>
      </c>
      <c r="Q9170" s="147">
        <v>222</v>
      </c>
      <c r="R9170" s="147"/>
      <c r="S9170" s="147" t="s">
        <v>4952</v>
      </c>
      <c r="T9170" s="147">
        <v>180</v>
      </c>
      <c r="U9170" s="147" t="s">
        <v>4953</v>
      </c>
      <c r="V9170" s="147" t="s">
        <v>4849</v>
      </c>
    </row>
    <row r="9171" spans="16:22" x14ac:dyDescent="0.25">
      <c r="P9171" s="147" t="s">
        <v>830</v>
      </c>
      <c r="Q9171" s="147">
        <v>222</v>
      </c>
      <c r="R9171" s="147"/>
      <c r="S9171" s="147" t="s">
        <v>2397</v>
      </c>
      <c r="T9171" s="147">
        <v>234</v>
      </c>
      <c r="U9171" s="147" t="s">
        <v>2398</v>
      </c>
      <c r="V9171" s="147" t="s">
        <v>4849</v>
      </c>
    </row>
    <row r="9172" spans="16:22" x14ac:dyDescent="0.25">
      <c r="P9172" s="147" t="s">
        <v>830</v>
      </c>
      <c r="Q9172" s="147">
        <v>222</v>
      </c>
      <c r="R9172" s="147"/>
      <c r="S9172" s="147" t="s">
        <v>1744</v>
      </c>
      <c r="T9172" s="147">
        <v>217</v>
      </c>
      <c r="U9172" s="147" t="s">
        <v>1745</v>
      </c>
      <c r="V9172" s="147" t="s">
        <v>4849</v>
      </c>
    </row>
    <row r="9173" spans="16:22" x14ac:dyDescent="0.25">
      <c r="P9173" s="147" t="s">
        <v>830</v>
      </c>
      <c r="Q9173" s="147">
        <v>222</v>
      </c>
      <c r="R9173" s="147"/>
      <c r="S9173" s="147" t="s">
        <v>3560</v>
      </c>
      <c r="T9173" s="147">
        <v>396</v>
      </c>
      <c r="U9173" s="147" t="s">
        <v>3561</v>
      </c>
      <c r="V9173" s="147" t="s">
        <v>4849</v>
      </c>
    </row>
    <row r="9174" spans="16:22" x14ac:dyDescent="0.25">
      <c r="P9174" s="147" t="s">
        <v>830</v>
      </c>
      <c r="Q9174" s="147">
        <v>222</v>
      </c>
      <c r="R9174" s="147"/>
      <c r="S9174" s="147" t="s">
        <v>3971</v>
      </c>
      <c r="T9174" s="147">
        <v>898</v>
      </c>
      <c r="U9174" s="147" t="s">
        <v>3972</v>
      </c>
      <c r="V9174" s="147" t="s">
        <v>4849</v>
      </c>
    </row>
    <row r="9175" spans="16:22" x14ac:dyDescent="0.25">
      <c r="P9175" s="147" t="s">
        <v>830</v>
      </c>
      <c r="Q9175" s="147">
        <v>222</v>
      </c>
      <c r="R9175" s="147"/>
      <c r="S9175" s="147" t="s">
        <v>3973</v>
      </c>
      <c r="T9175" s="147">
        <v>720</v>
      </c>
      <c r="U9175" s="147" t="s">
        <v>3974</v>
      </c>
      <c r="V9175" s="147" t="s">
        <v>4849</v>
      </c>
    </row>
    <row r="9176" spans="16:22" x14ac:dyDescent="0.25">
      <c r="P9176" s="147" t="s">
        <v>830</v>
      </c>
      <c r="Q9176" s="147">
        <v>222</v>
      </c>
      <c r="R9176" s="147"/>
      <c r="S9176" s="147" t="s">
        <v>4205</v>
      </c>
      <c r="T9176" s="147">
        <v>537</v>
      </c>
      <c r="U9176" s="147" t="s">
        <v>4206</v>
      </c>
      <c r="V9176" s="147" t="s">
        <v>4849</v>
      </c>
    </row>
    <row r="9177" spans="16:22" x14ac:dyDescent="0.25">
      <c r="P9177" s="147" t="s">
        <v>830</v>
      </c>
      <c r="Q9177" s="147">
        <v>222</v>
      </c>
      <c r="R9177" s="147"/>
      <c r="S9177" s="147" t="s">
        <v>4713</v>
      </c>
      <c r="T9177" s="147">
        <v>85</v>
      </c>
      <c r="U9177" s="147" t="s">
        <v>4714</v>
      </c>
      <c r="V9177" s="147" t="s">
        <v>4849</v>
      </c>
    </row>
    <row r="9178" spans="16:22" x14ac:dyDescent="0.25">
      <c r="P9178" s="147" t="s">
        <v>830</v>
      </c>
      <c r="Q9178" s="147">
        <v>222</v>
      </c>
      <c r="R9178" s="147"/>
      <c r="S9178" s="147" t="s">
        <v>4207</v>
      </c>
      <c r="T9178" s="147">
        <v>121</v>
      </c>
      <c r="U9178" s="147" t="s">
        <v>4208</v>
      </c>
      <c r="V9178" s="147" t="s">
        <v>4849</v>
      </c>
    </row>
    <row r="9179" spans="16:22" x14ac:dyDescent="0.25">
      <c r="P9179" s="147" t="s">
        <v>830</v>
      </c>
      <c r="Q9179" s="147">
        <v>222</v>
      </c>
      <c r="R9179" s="147"/>
      <c r="S9179" s="147" t="s">
        <v>4209</v>
      </c>
      <c r="T9179" s="147">
        <v>271</v>
      </c>
      <c r="U9179" s="147" t="s">
        <v>4210</v>
      </c>
      <c r="V9179" s="147" t="s">
        <v>4849</v>
      </c>
    </row>
    <row r="9180" spans="16:22" x14ac:dyDescent="0.25">
      <c r="P9180" s="147" t="s">
        <v>830</v>
      </c>
      <c r="Q9180" s="147">
        <v>222</v>
      </c>
      <c r="R9180" s="147"/>
      <c r="S9180" s="147" t="s">
        <v>2917</v>
      </c>
      <c r="T9180" s="147">
        <v>484</v>
      </c>
      <c r="U9180" s="147" t="s">
        <v>2918</v>
      </c>
      <c r="V9180" s="147" t="s">
        <v>4849</v>
      </c>
    </row>
    <row r="9181" spans="16:22" x14ac:dyDescent="0.25">
      <c r="P9181" s="147" t="s">
        <v>830</v>
      </c>
      <c r="Q9181" s="147">
        <v>222</v>
      </c>
      <c r="R9181" s="147"/>
      <c r="S9181" s="147" t="s">
        <v>3562</v>
      </c>
      <c r="T9181" s="147">
        <v>132</v>
      </c>
      <c r="U9181" s="147" t="s">
        <v>3563</v>
      </c>
      <c r="V9181" s="147" t="s">
        <v>4849</v>
      </c>
    </row>
    <row r="9182" spans="16:22" x14ac:dyDescent="0.25">
      <c r="P9182" s="147" t="s">
        <v>830</v>
      </c>
      <c r="Q9182" s="147">
        <v>222</v>
      </c>
      <c r="R9182" s="147"/>
      <c r="S9182" s="147" t="s">
        <v>4954</v>
      </c>
      <c r="T9182" s="147">
        <v>360</v>
      </c>
      <c r="U9182" s="147" t="s">
        <v>4955</v>
      </c>
      <c r="V9182" s="147" t="s">
        <v>4849</v>
      </c>
    </row>
    <row r="9183" spans="16:22" x14ac:dyDescent="0.25">
      <c r="P9183" s="147" t="s">
        <v>830</v>
      </c>
      <c r="Q9183" s="147">
        <v>222</v>
      </c>
      <c r="R9183" s="147"/>
      <c r="S9183" s="147" t="s">
        <v>4956</v>
      </c>
      <c r="T9183" s="147">
        <v>248</v>
      </c>
      <c r="U9183" s="147" t="s">
        <v>4957</v>
      </c>
      <c r="V9183" s="147" t="s">
        <v>4849</v>
      </c>
    </row>
    <row r="9184" spans="16:22" x14ac:dyDescent="0.25">
      <c r="P9184" s="147" t="s">
        <v>830</v>
      </c>
      <c r="Q9184" s="147">
        <v>222</v>
      </c>
      <c r="R9184" s="147"/>
      <c r="S9184" s="147" t="s">
        <v>4958</v>
      </c>
      <c r="T9184" s="147">
        <v>206</v>
      </c>
      <c r="U9184" s="147" t="s">
        <v>4959</v>
      </c>
      <c r="V9184" s="147" t="s">
        <v>4849</v>
      </c>
    </row>
    <row r="9185" spans="16:22" x14ac:dyDescent="0.25">
      <c r="P9185" s="147" t="s">
        <v>830</v>
      </c>
      <c r="Q9185" s="147">
        <v>222</v>
      </c>
      <c r="R9185" s="147"/>
      <c r="S9185" s="147" t="s">
        <v>4960</v>
      </c>
      <c r="T9185" s="147">
        <v>87</v>
      </c>
      <c r="U9185" s="147" t="s">
        <v>4961</v>
      </c>
      <c r="V9185" s="147" t="s">
        <v>4849</v>
      </c>
    </row>
    <row r="9186" spans="16:22" x14ac:dyDescent="0.25">
      <c r="P9186" s="147" t="s">
        <v>830</v>
      </c>
      <c r="Q9186" s="147">
        <v>222</v>
      </c>
      <c r="R9186" s="147"/>
      <c r="S9186" s="147" t="s">
        <v>2399</v>
      </c>
      <c r="T9186" s="147">
        <v>191</v>
      </c>
      <c r="U9186" s="147" t="s">
        <v>2400</v>
      </c>
      <c r="V9186" s="147" t="s">
        <v>4849</v>
      </c>
    </row>
    <row r="9187" spans="16:22" x14ac:dyDescent="0.25">
      <c r="P9187" s="147" t="s">
        <v>830</v>
      </c>
      <c r="Q9187" s="147">
        <v>222</v>
      </c>
      <c r="R9187" s="147"/>
      <c r="S9187" s="147" t="s">
        <v>3564</v>
      </c>
      <c r="T9187" s="147">
        <v>225</v>
      </c>
      <c r="U9187" s="147" t="s">
        <v>3565</v>
      </c>
      <c r="V9187" s="147" t="s">
        <v>4849</v>
      </c>
    </row>
    <row r="9188" spans="16:22" x14ac:dyDescent="0.25">
      <c r="P9188" s="147" t="s">
        <v>830</v>
      </c>
      <c r="Q9188" s="147">
        <v>222</v>
      </c>
      <c r="R9188" s="147"/>
      <c r="S9188" s="147" t="s">
        <v>3374</v>
      </c>
      <c r="T9188" s="147">
        <v>41</v>
      </c>
      <c r="U9188" s="147" t="s">
        <v>3375</v>
      </c>
      <c r="V9188" s="147" t="s">
        <v>4849</v>
      </c>
    </row>
    <row r="9189" spans="16:22" x14ac:dyDescent="0.25">
      <c r="P9189" s="147" t="s">
        <v>830</v>
      </c>
      <c r="Q9189" s="147">
        <v>222</v>
      </c>
      <c r="R9189" s="147"/>
      <c r="S9189" s="147" t="s">
        <v>1750</v>
      </c>
      <c r="T9189" s="147">
        <v>234</v>
      </c>
      <c r="U9189" s="147" t="s">
        <v>1751</v>
      </c>
      <c r="V9189" s="147" t="s">
        <v>4849</v>
      </c>
    </row>
    <row r="9190" spans="16:22" x14ac:dyDescent="0.25">
      <c r="P9190" s="147" t="s">
        <v>830</v>
      </c>
      <c r="Q9190" s="147">
        <v>222</v>
      </c>
      <c r="R9190" s="147"/>
      <c r="S9190" s="147" t="s">
        <v>3376</v>
      </c>
      <c r="T9190" s="147">
        <v>107</v>
      </c>
      <c r="U9190" s="147" t="s">
        <v>3377</v>
      </c>
      <c r="V9190" s="147" t="s">
        <v>4849</v>
      </c>
    </row>
    <row r="9191" spans="16:22" x14ac:dyDescent="0.25">
      <c r="P9191" s="147" t="s">
        <v>830</v>
      </c>
      <c r="Q9191" s="147">
        <v>222</v>
      </c>
      <c r="R9191" s="147"/>
      <c r="S9191" s="147" t="s">
        <v>1754</v>
      </c>
      <c r="T9191" s="147">
        <v>116</v>
      </c>
      <c r="U9191" s="147" t="s">
        <v>1755</v>
      </c>
      <c r="V9191" s="147" t="s">
        <v>4849</v>
      </c>
    </row>
    <row r="9192" spans="16:22" x14ac:dyDescent="0.25">
      <c r="P9192" s="147" t="s">
        <v>830</v>
      </c>
      <c r="Q9192" s="147">
        <v>222</v>
      </c>
      <c r="R9192" s="147"/>
      <c r="S9192" s="147" t="s">
        <v>4962</v>
      </c>
      <c r="T9192" s="147">
        <v>60</v>
      </c>
      <c r="U9192" s="147" t="s">
        <v>4963</v>
      </c>
      <c r="V9192" s="147" t="s">
        <v>4849</v>
      </c>
    </row>
    <row r="9193" spans="16:22" x14ac:dyDescent="0.25">
      <c r="P9193" s="147" t="s">
        <v>830</v>
      </c>
      <c r="Q9193" s="147">
        <v>222</v>
      </c>
      <c r="R9193" s="147"/>
      <c r="S9193" s="147" t="s">
        <v>4964</v>
      </c>
      <c r="T9193" s="147">
        <v>900</v>
      </c>
      <c r="U9193" s="147" t="s">
        <v>4965</v>
      </c>
      <c r="V9193" s="147" t="s">
        <v>4849</v>
      </c>
    </row>
    <row r="9194" spans="16:22" x14ac:dyDescent="0.25">
      <c r="P9194" s="147" t="s">
        <v>830</v>
      </c>
      <c r="Q9194" s="147">
        <v>222</v>
      </c>
      <c r="R9194" s="147"/>
      <c r="S9194" s="147" t="s">
        <v>1758</v>
      </c>
      <c r="T9194" s="147">
        <v>1265</v>
      </c>
      <c r="U9194" s="147" t="s">
        <v>1759</v>
      </c>
      <c r="V9194" s="147" t="s">
        <v>4849</v>
      </c>
    </row>
    <row r="9195" spans="16:22" x14ac:dyDescent="0.25">
      <c r="P9195" s="147" t="s">
        <v>830</v>
      </c>
      <c r="Q9195" s="147">
        <v>222</v>
      </c>
      <c r="R9195" s="147"/>
      <c r="S9195" s="147" t="s">
        <v>3733</v>
      </c>
      <c r="T9195" s="147">
        <v>1071</v>
      </c>
      <c r="U9195" s="147" t="s">
        <v>3734</v>
      </c>
      <c r="V9195" s="147" t="s">
        <v>4849</v>
      </c>
    </row>
    <row r="9196" spans="16:22" x14ac:dyDescent="0.25">
      <c r="P9196" s="147" t="s">
        <v>830</v>
      </c>
      <c r="Q9196" s="147">
        <v>222</v>
      </c>
      <c r="R9196" s="147"/>
      <c r="S9196" s="147" t="s">
        <v>4966</v>
      </c>
      <c r="T9196" s="147">
        <v>810</v>
      </c>
      <c r="U9196" s="147" t="s">
        <v>4967</v>
      </c>
      <c r="V9196" s="147" t="s">
        <v>4849</v>
      </c>
    </row>
    <row r="9197" spans="16:22" x14ac:dyDescent="0.25">
      <c r="P9197" s="147" t="s">
        <v>830</v>
      </c>
      <c r="Q9197" s="147">
        <v>222</v>
      </c>
      <c r="R9197" s="147"/>
      <c r="S9197" s="147" t="s">
        <v>2702</v>
      </c>
      <c r="T9197" s="147">
        <v>690</v>
      </c>
      <c r="U9197" s="147" t="s">
        <v>2703</v>
      </c>
      <c r="V9197" s="147" t="s">
        <v>4849</v>
      </c>
    </row>
    <row r="9198" spans="16:22" x14ac:dyDescent="0.25">
      <c r="P9198" s="147" t="s">
        <v>830</v>
      </c>
      <c r="Q9198" s="147">
        <v>222</v>
      </c>
      <c r="R9198" s="147"/>
      <c r="S9198" s="147" t="s">
        <v>2704</v>
      </c>
      <c r="T9198" s="147">
        <v>570</v>
      </c>
      <c r="U9198" s="147" t="s">
        <v>2705</v>
      </c>
      <c r="V9198" s="147" t="s">
        <v>4849</v>
      </c>
    </row>
    <row r="9199" spans="16:22" x14ac:dyDescent="0.25">
      <c r="P9199" s="147" t="s">
        <v>830</v>
      </c>
      <c r="Q9199" s="147">
        <v>222</v>
      </c>
      <c r="R9199" s="147"/>
      <c r="S9199" s="147" t="s">
        <v>4715</v>
      </c>
      <c r="T9199" s="147">
        <v>270</v>
      </c>
      <c r="U9199" s="147" t="s">
        <v>4716</v>
      </c>
      <c r="V9199" s="147" t="s">
        <v>4849</v>
      </c>
    </row>
    <row r="9200" spans="16:22" x14ac:dyDescent="0.25">
      <c r="P9200" s="147" t="s">
        <v>830</v>
      </c>
      <c r="Q9200" s="147">
        <v>222</v>
      </c>
      <c r="R9200" s="147"/>
      <c r="S9200" s="147" t="s">
        <v>2708</v>
      </c>
      <c r="T9200" s="147">
        <v>1500</v>
      </c>
      <c r="U9200" s="147" t="s">
        <v>2709</v>
      </c>
      <c r="V9200" s="147" t="s">
        <v>4849</v>
      </c>
    </row>
    <row r="9201" spans="16:22" x14ac:dyDescent="0.25">
      <c r="P9201" s="147" t="s">
        <v>830</v>
      </c>
      <c r="Q9201" s="147">
        <v>222</v>
      </c>
      <c r="R9201" s="147"/>
      <c r="S9201" s="147" t="s">
        <v>4968</v>
      </c>
      <c r="T9201" s="147">
        <v>531</v>
      </c>
      <c r="U9201" s="147" t="s">
        <v>4969</v>
      </c>
      <c r="V9201" s="147" t="s">
        <v>4849</v>
      </c>
    </row>
    <row r="9202" spans="16:22" x14ac:dyDescent="0.25">
      <c r="P9202" s="147" t="s">
        <v>830</v>
      </c>
      <c r="Q9202" s="147">
        <v>222</v>
      </c>
      <c r="R9202" s="147"/>
      <c r="S9202" s="147" t="s">
        <v>4213</v>
      </c>
      <c r="T9202" s="147">
        <v>60</v>
      </c>
      <c r="U9202" s="147" t="s">
        <v>4214</v>
      </c>
      <c r="V9202" s="147" t="s">
        <v>4849</v>
      </c>
    </row>
    <row r="9203" spans="16:22" x14ac:dyDescent="0.25">
      <c r="P9203" s="147" t="s">
        <v>830</v>
      </c>
      <c r="Q9203" s="147">
        <v>222</v>
      </c>
      <c r="R9203" s="147"/>
      <c r="S9203" s="147" t="s">
        <v>3922</v>
      </c>
      <c r="T9203" s="147">
        <v>120</v>
      </c>
      <c r="U9203" s="147" t="s">
        <v>3923</v>
      </c>
      <c r="V9203" s="147" t="s">
        <v>4849</v>
      </c>
    </row>
    <row r="9204" spans="16:22" x14ac:dyDescent="0.25">
      <c r="P9204" s="147" t="s">
        <v>830</v>
      </c>
      <c r="Q9204" s="147">
        <v>222</v>
      </c>
      <c r="R9204" s="147"/>
      <c r="S9204" s="147" t="s">
        <v>1764</v>
      </c>
      <c r="T9204" s="147">
        <v>66</v>
      </c>
      <c r="U9204" s="147" t="s">
        <v>1765</v>
      </c>
      <c r="V9204" s="147" t="s">
        <v>4849</v>
      </c>
    </row>
    <row r="9205" spans="16:22" x14ac:dyDescent="0.25">
      <c r="P9205" s="147" t="s">
        <v>830</v>
      </c>
      <c r="Q9205" s="147">
        <v>222</v>
      </c>
      <c r="R9205" s="147"/>
      <c r="S9205" s="147" t="s">
        <v>3216</v>
      </c>
      <c r="T9205" s="147">
        <v>120</v>
      </c>
      <c r="U9205" s="147" t="s">
        <v>3217</v>
      </c>
      <c r="V9205" s="147" t="s">
        <v>4849</v>
      </c>
    </row>
    <row r="9206" spans="16:22" x14ac:dyDescent="0.25">
      <c r="P9206" s="147" t="s">
        <v>830</v>
      </c>
      <c r="Q9206" s="147">
        <v>222</v>
      </c>
      <c r="R9206" s="147"/>
      <c r="S9206" s="147" t="s">
        <v>4717</v>
      </c>
      <c r="T9206" s="147">
        <v>54</v>
      </c>
      <c r="U9206" s="147" t="s">
        <v>4718</v>
      </c>
      <c r="V9206" s="147" t="s">
        <v>4849</v>
      </c>
    </row>
    <row r="9207" spans="16:22" x14ac:dyDescent="0.25">
      <c r="P9207" s="147" t="s">
        <v>830</v>
      </c>
      <c r="Q9207" s="147">
        <v>222</v>
      </c>
      <c r="R9207" s="147"/>
      <c r="S9207" s="147" t="s">
        <v>4719</v>
      </c>
      <c r="T9207" s="147">
        <v>54</v>
      </c>
      <c r="U9207" s="147" t="s">
        <v>4720</v>
      </c>
      <c r="V9207" s="147" t="s">
        <v>4849</v>
      </c>
    </row>
    <row r="9208" spans="16:22" x14ac:dyDescent="0.25">
      <c r="P9208" s="147" t="s">
        <v>830</v>
      </c>
      <c r="Q9208" s="147">
        <v>222</v>
      </c>
      <c r="R9208" s="147"/>
      <c r="S9208" s="147" t="s">
        <v>4721</v>
      </c>
      <c r="T9208" s="147">
        <v>72</v>
      </c>
      <c r="U9208" s="147" t="s">
        <v>4722</v>
      </c>
      <c r="V9208" s="147" t="s">
        <v>4849</v>
      </c>
    </row>
    <row r="9209" spans="16:22" x14ac:dyDescent="0.25">
      <c r="P9209" s="147" t="s">
        <v>830</v>
      </c>
      <c r="Q9209" s="147">
        <v>222</v>
      </c>
      <c r="R9209" s="147"/>
      <c r="S9209" s="147" t="s">
        <v>4723</v>
      </c>
      <c r="T9209" s="147">
        <v>54</v>
      </c>
      <c r="U9209" s="147" t="s">
        <v>4724</v>
      </c>
      <c r="V9209" s="147" t="s">
        <v>4849</v>
      </c>
    </row>
    <row r="9210" spans="16:22" x14ac:dyDescent="0.25">
      <c r="P9210" s="147" t="s">
        <v>830</v>
      </c>
      <c r="Q9210" s="147">
        <v>222</v>
      </c>
      <c r="R9210" s="147"/>
      <c r="S9210" s="147" t="s">
        <v>4725</v>
      </c>
      <c r="T9210" s="147">
        <v>27</v>
      </c>
      <c r="U9210" s="147" t="s">
        <v>4726</v>
      </c>
      <c r="V9210" s="147" t="s">
        <v>4849</v>
      </c>
    </row>
    <row r="9211" spans="16:22" x14ac:dyDescent="0.25">
      <c r="P9211" s="147" t="s">
        <v>830</v>
      </c>
      <c r="Q9211" s="147">
        <v>222</v>
      </c>
      <c r="R9211" s="147"/>
      <c r="S9211" s="147" t="s">
        <v>4727</v>
      </c>
      <c r="T9211" s="147">
        <v>72</v>
      </c>
      <c r="U9211" s="147" t="s">
        <v>4728</v>
      </c>
      <c r="V9211" s="147" t="s">
        <v>4849</v>
      </c>
    </row>
    <row r="9212" spans="16:22" x14ac:dyDescent="0.25">
      <c r="P9212" s="147" t="s">
        <v>830</v>
      </c>
      <c r="Q9212" s="147">
        <v>222</v>
      </c>
      <c r="R9212" s="147"/>
      <c r="S9212" s="147" t="s">
        <v>4729</v>
      </c>
      <c r="T9212" s="147">
        <v>27</v>
      </c>
      <c r="U9212" s="147" t="s">
        <v>4730</v>
      </c>
      <c r="V9212" s="147" t="s">
        <v>4849</v>
      </c>
    </row>
    <row r="9213" spans="16:22" x14ac:dyDescent="0.25">
      <c r="P9213" s="147" t="s">
        <v>830</v>
      </c>
      <c r="Q9213" s="147">
        <v>222</v>
      </c>
      <c r="R9213" s="147"/>
      <c r="S9213" s="147" t="s">
        <v>1768</v>
      </c>
      <c r="T9213" s="147">
        <v>946</v>
      </c>
      <c r="U9213" s="147" t="s">
        <v>1769</v>
      </c>
      <c r="V9213" s="147" t="s">
        <v>4849</v>
      </c>
    </row>
    <row r="9214" spans="16:22" x14ac:dyDescent="0.25">
      <c r="P9214" s="147" t="s">
        <v>830</v>
      </c>
      <c r="Q9214" s="147">
        <v>222</v>
      </c>
      <c r="R9214" s="147"/>
      <c r="S9214" s="147" t="s">
        <v>1772</v>
      </c>
      <c r="T9214" s="147">
        <v>294</v>
      </c>
      <c r="U9214" s="147" t="s">
        <v>1773</v>
      </c>
      <c r="V9214" s="147" t="s">
        <v>4849</v>
      </c>
    </row>
    <row r="9215" spans="16:22" x14ac:dyDescent="0.25">
      <c r="P9215" s="147" t="s">
        <v>830</v>
      </c>
      <c r="Q9215" s="147">
        <v>222</v>
      </c>
      <c r="R9215" s="147"/>
      <c r="S9215" s="147" t="s">
        <v>3568</v>
      </c>
      <c r="T9215" s="147">
        <v>300</v>
      </c>
      <c r="U9215" s="147" t="s">
        <v>3569</v>
      </c>
      <c r="V9215" s="147" t="s">
        <v>4849</v>
      </c>
    </row>
    <row r="9216" spans="16:22" x14ac:dyDescent="0.25">
      <c r="P9216" s="147" t="s">
        <v>830</v>
      </c>
      <c r="Q9216" s="147">
        <v>222</v>
      </c>
      <c r="R9216" s="147"/>
      <c r="S9216" s="147" t="s">
        <v>1776</v>
      </c>
      <c r="T9216" s="147">
        <v>269</v>
      </c>
      <c r="U9216" s="147" t="s">
        <v>1777</v>
      </c>
      <c r="V9216" s="147" t="s">
        <v>4849</v>
      </c>
    </row>
    <row r="9217" spans="16:22" x14ac:dyDescent="0.25">
      <c r="P9217" s="147" t="s">
        <v>830</v>
      </c>
      <c r="Q9217" s="147">
        <v>222</v>
      </c>
      <c r="R9217" s="147"/>
      <c r="S9217" s="147" t="s">
        <v>3975</v>
      </c>
      <c r="T9217" s="147">
        <v>50</v>
      </c>
      <c r="U9217" s="147" t="s">
        <v>3976</v>
      </c>
      <c r="V9217" s="147" t="s">
        <v>4849</v>
      </c>
    </row>
    <row r="9218" spans="16:22" x14ac:dyDescent="0.25">
      <c r="P9218" s="147" t="s">
        <v>830</v>
      </c>
      <c r="Q9218" s="147">
        <v>222</v>
      </c>
      <c r="R9218" s="147"/>
      <c r="S9218" s="147" t="s">
        <v>3218</v>
      </c>
      <c r="T9218" s="147">
        <v>204</v>
      </c>
      <c r="U9218" s="147" t="s">
        <v>3219</v>
      </c>
      <c r="V9218" s="147" t="s">
        <v>4849</v>
      </c>
    </row>
    <row r="9219" spans="16:22" x14ac:dyDescent="0.25">
      <c r="P9219" s="147" t="s">
        <v>830</v>
      </c>
      <c r="Q9219" s="147">
        <v>222</v>
      </c>
      <c r="R9219" s="147"/>
      <c r="S9219" s="147" t="s">
        <v>1778</v>
      </c>
      <c r="T9219" s="147">
        <v>393</v>
      </c>
      <c r="U9219" s="147" t="s">
        <v>1779</v>
      </c>
      <c r="V9219" s="147" t="s">
        <v>4849</v>
      </c>
    </row>
    <row r="9220" spans="16:22" x14ac:dyDescent="0.25">
      <c r="P9220" s="147" t="s">
        <v>830</v>
      </c>
      <c r="Q9220" s="147">
        <v>222</v>
      </c>
      <c r="R9220" s="147"/>
      <c r="S9220" s="147" t="s">
        <v>1784</v>
      </c>
      <c r="T9220" s="147">
        <v>271</v>
      </c>
      <c r="U9220" s="147" t="s">
        <v>1785</v>
      </c>
      <c r="V9220" s="147" t="s">
        <v>4849</v>
      </c>
    </row>
    <row r="9221" spans="16:22" x14ac:dyDescent="0.25">
      <c r="P9221" s="147" t="s">
        <v>830</v>
      </c>
      <c r="Q9221" s="147">
        <v>222</v>
      </c>
      <c r="R9221" s="147"/>
      <c r="S9221" s="147" t="s">
        <v>1790</v>
      </c>
      <c r="T9221" s="147">
        <v>100</v>
      </c>
      <c r="U9221" s="147" t="s">
        <v>1791</v>
      </c>
      <c r="V9221" s="147" t="s">
        <v>4849</v>
      </c>
    </row>
    <row r="9222" spans="16:22" x14ac:dyDescent="0.25">
      <c r="P9222" s="147" t="s">
        <v>830</v>
      </c>
      <c r="Q9222" s="147">
        <v>222</v>
      </c>
      <c r="R9222" s="147"/>
      <c r="S9222" s="147" t="s">
        <v>4731</v>
      </c>
      <c r="T9222" s="147">
        <v>90</v>
      </c>
      <c r="U9222" s="147" t="s">
        <v>4732</v>
      </c>
      <c r="V9222" s="147" t="s">
        <v>4849</v>
      </c>
    </row>
    <row r="9223" spans="16:22" x14ac:dyDescent="0.25">
      <c r="P9223" s="147" t="s">
        <v>830</v>
      </c>
      <c r="Q9223" s="147">
        <v>222</v>
      </c>
      <c r="R9223" s="147"/>
      <c r="S9223" s="147" t="s">
        <v>1792</v>
      </c>
      <c r="T9223" s="147">
        <v>4500</v>
      </c>
      <c r="U9223" s="147" t="s">
        <v>1793</v>
      </c>
      <c r="V9223" s="147" t="s">
        <v>4849</v>
      </c>
    </row>
    <row r="9224" spans="16:22" x14ac:dyDescent="0.25">
      <c r="P9224" s="147" t="s">
        <v>830</v>
      </c>
      <c r="Q9224" s="147">
        <v>222</v>
      </c>
      <c r="R9224" s="147"/>
      <c r="S9224" s="147" t="s">
        <v>4970</v>
      </c>
      <c r="T9224" s="147">
        <v>938</v>
      </c>
      <c r="U9224" s="147" t="s">
        <v>4971</v>
      </c>
      <c r="V9224" s="147" t="s">
        <v>4849</v>
      </c>
    </row>
    <row r="9225" spans="16:22" x14ac:dyDescent="0.25">
      <c r="P9225" s="147" t="s">
        <v>830</v>
      </c>
      <c r="Q9225" s="147">
        <v>222</v>
      </c>
      <c r="R9225" s="147"/>
      <c r="S9225" s="147" t="s">
        <v>1794</v>
      </c>
      <c r="T9225" s="147">
        <v>525</v>
      </c>
      <c r="U9225" s="147" t="s">
        <v>1795</v>
      </c>
      <c r="V9225" s="147" t="s">
        <v>4849</v>
      </c>
    </row>
    <row r="9226" spans="16:22" x14ac:dyDescent="0.25">
      <c r="P9226" s="147" t="s">
        <v>830</v>
      </c>
      <c r="Q9226" s="147">
        <v>222</v>
      </c>
      <c r="R9226" s="147"/>
      <c r="S9226" s="147" t="s">
        <v>1796</v>
      </c>
      <c r="T9226" s="147">
        <v>1474</v>
      </c>
      <c r="U9226" s="147" t="s">
        <v>1797</v>
      </c>
      <c r="V9226" s="147" t="s">
        <v>4849</v>
      </c>
    </row>
    <row r="9227" spans="16:22" x14ac:dyDescent="0.25">
      <c r="P9227" s="147" t="s">
        <v>830</v>
      </c>
      <c r="Q9227" s="147">
        <v>222</v>
      </c>
      <c r="R9227" s="147"/>
      <c r="S9227" s="147" t="s">
        <v>1798</v>
      </c>
      <c r="T9227" s="147">
        <v>320</v>
      </c>
      <c r="U9227" s="147" t="s">
        <v>1799</v>
      </c>
      <c r="V9227" s="147" t="s">
        <v>4849</v>
      </c>
    </row>
    <row r="9228" spans="16:22" x14ac:dyDescent="0.25">
      <c r="P9228" s="147" t="s">
        <v>830</v>
      </c>
      <c r="Q9228" s="147">
        <v>222</v>
      </c>
      <c r="R9228" s="147"/>
      <c r="S9228" s="147" t="s">
        <v>2407</v>
      </c>
      <c r="T9228" s="147">
        <v>779</v>
      </c>
      <c r="U9228" s="147" t="s">
        <v>2408</v>
      </c>
      <c r="V9228" s="147" t="s">
        <v>4849</v>
      </c>
    </row>
    <row r="9229" spans="16:22" x14ac:dyDescent="0.25">
      <c r="P9229" s="147" t="s">
        <v>830</v>
      </c>
      <c r="Q9229" s="147">
        <v>222</v>
      </c>
      <c r="R9229" s="147"/>
      <c r="S9229" s="147" t="s">
        <v>1804</v>
      </c>
      <c r="T9229" s="147">
        <v>540</v>
      </c>
      <c r="U9229" s="147" t="s">
        <v>1805</v>
      </c>
      <c r="V9229" s="147" t="s">
        <v>4849</v>
      </c>
    </row>
    <row r="9230" spans="16:22" x14ac:dyDescent="0.25">
      <c r="P9230" s="147" t="s">
        <v>830</v>
      </c>
      <c r="Q9230" s="147">
        <v>222</v>
      </c>
      <c r="R9230" s="147"/>
      <c r="S9230" s="147" t="s">
        <v>1806</v>
      </c>
      <c r="T9230" s="147">
        <v>606</v>
      </c>
      <c r="U9230" s="147" t="s">
        <v>1807</v>
      </c>
      <c r="V9230" s="147" t="s">
        <v>4849</v>
      </c>
    </row>
    <row r="9231" spans="16:22" x14ac:dyDescent="0.25">
      <c r="P9231" s="147" t="s">
        <v>830</v>
      </c>
      <c r="Q9231" s="147">
        <v>222</v>
      </c>
      <c r="R9231" s="147"/>
      <c r="S9231" s="147" t="s">
        <v>1808</v>
      </c>
      <c r="T9231" s="147">
        <v>748</v>
      </c>
      <c r="U9231" s="147" t="s">
        <v>1809</v>
      </c>
      <c r="V9231" s="147" t="s">
        <v>4849</v>
      </c>
    </row>
    <row r="9232" spans="16:22" x14ac:dyDescent="0.25">
      <c r="P9232" s="147" t="s">
        <v>830</v>
      </c>
      <c r="Q9232" s="147">
        <v>222</v>
      </c>
      <c r="R9232" s="147"/>
      <c r="S9232" s="147" t="s">
        <v>4215</v>
      </c>
      <c r="T9232" s="147">
        <v>213</v>
      </c>
      <c r="U9232" s="147" t="s">
        <v>4216</v>
      </c>
      <c r="V9232" s="147" t="s">
        <v>4849</v>
      </c>
    </row>
    <row r="9233" spans="16:22" x14ac:dyDescent="0.25">
      <c r="P9233" s="147" t="s">
        <v>830</v>
      </c>
      <c r="Q9233" s="147">
        <v>222</v>
      </c>
      <c r="R9233" s="147"/>
      <c r="S9233" s="147" t="s">
        <v>4972</v>
      </c>
      <c r="T9233" s="147">
        <v>270</v>
      </c>
      <c r="U9233" s="147" t="s">
        <v>4973</v>
      </c>
      <c r="V9233" s="147" t="s">
        <v>4849</v>
      </c>
    </row>
    <row r="9234" spans="16:22" x14ac:dyDescent="0.25">
      <c r="P9234" s="147" t="s">
        <v>830</v>
      </c>
      <c r="Q9234" s="147">
        <v>222</v>
      </c>
      <c r="R9234" s="147"/>
      <c r="S9234" s="147" t="s">
        <v>4733</v>
      </c>
      <c r="T9234" s="147">
        <v>270</v>
      </c>
      <c r="U9234" s="147" t="s">
        <v>4734</v>
      </c>
      <c r="V9234" s="147" t="s">
        <v>4849</v>
      </c>
    </row>
    <row r="9235" spans="16:22" x14ac:dyDescent="0.25">
      <c r="P9235" s="147" t="s">
        <v>830</v>
      </c>
      <c r="Q9235" s="147">
        <v>222</v>
      </c>
      <c r="R9235" s="147"/>
      <c r="S9235" s="147" t="s">
        <v>1810</v>
      </c>
      <c r="T9235" s="147">
        <v>3770</v>
      </c>
      <c r="U9235" s="147" t="s">
        <v>1811</v>
      </c>
      <c r="V9235" s="147" t="s">
        <v>4849</v>
      </c>
    </row>
    <row r="9236" spans="16:22" x14ac:dyDescent="0.25">
      <c r="P9236" s="147" t="s">
        <v>830</v>
      </c>
      <c r="Q9236" s="147">
        <v>222</v>
      </c>
      <c r="R9236" s="147"/>
      <c r="S9236" s="147" t="s">
        <v>1816</v>
      </c>
      <c r="T9236" s="147">
        <v>363</v>
      </c>
      <c r="U9236" s="147" t="s">
        <v>1817</v>
      </c>
      <c r="V9236" s="147" t="s">
        <v>4849</v>
      </c>
    </row>
    <row r="9237" spans="16:22" x14ac:dyDescent="0.25">
      <c r="P9237" s="147" t="s">
        <v>830</v>
      </c>
      <c r="Q9237" s="147">
        <v>222</v>
      </c>
      <c r="R9237" s="147"/>
      <c r="S9237" s="147" t="s">
        <v>1818</v>
      </c>
      <c r="T9237" s="147">
        <v>540</v>
      </c>
      <c r="U9237" s="147" t="s">
        <v>1819</v>
      </c>
      <c r="V9237" s="147" t="s">
        <v>4849</v>
      </c>
    </row>
    <row r="9238" spans="16:22" x14ac:dyDescent="0.25">
      <c r="P9238" s="147" t="s">
        <v>830</v>
      </c>
      <c r="Q9238" s="147">
        <v>222</v>
      </c>
      <c r="R9238" s="147"/>
      <c r="S9238" s="147" t="s">
        <v>1820</v>
      </c>
      <c r="T9238" s="147">
        <v>4400</v>
      </c>
      <c r="U9238" s="147" t="s">
        <v>1821</v>
      </c>
      <c r="V9238" s="147" t="s">
        <v>4849</v>
      </c>
    </row>
    <row r="9239" spans="16:22" x14ac:dyDescent="0.25">
      <c r="P9239" s="147" t="s">
        <v>830</v>
      </c>
      <c r="Q9239" s="147">
        <v>222</v>
      </c>
      <c r="R9239" s="147"/>
      <c r="S9239" s="147" t="s">
        <v>1822</v>
      </c>
      <c r="T9239" s="147">
        <v>331</v>
      </c>
      <c r="U9239" s="147" t="s">
        <v>1823</v>
      </c>
      <c r="V9239" s="147" t="s">
        <v>4849</v>
      </c>
    </row>
    <row r="9240" spans="16:22" x14ac:dyDescent="0.25">
      <c r="P9240" s="147" t="s">
        <v>830</v>
      </c>
      <c r="Q9240" s="147">
        <v>222</v>
      </c>
      <c r="R9240" s="147"/>
      <c r="S9240" s="147" t="s">
        <v>1824</v>
      </c>
      <c r="T9240" s="147">
        <v>4736</v>
      </c>
      <c r="U9240" s="147" t="s">
        <v>1825</v>
      </c>
      <c r="V9240" s="147" t="s">
        <v>4849</v>
      </c>
    </row>
    <row r="9241" spans="16:22" x14ac:dyDescent="0.25">
      <c r="P9241" s="147" t="s">
        <v>830</v>
      </c>
      <c r="Q9241" s="147">
        <v>222</v>
      </c>
      <c r="R9241" s="147"/>
      <c r="S9241" s="147" t="s">
        <v>3572</v>
      </c>
      <c r="T9241" s="147">
        <v>201</v>
      </c>
      <c r="U9241" s="147" t="s">
        <v>3573</v>
      </c>
      <c r="V9241" s="147" t="s">
        <v>4849</v>
      </c>
    </row>
    <row r="9242" spans="16:22" x14ac:dyDescent="0.25">
      <c r="P9242" s="147" t="s">
        <v>830</v>
      </c>
      <c r="Q9242" s="147">
        <v>222</v>
      </c>
      <c r="R9242" s="147"/>
      <c r="S9242" s="147" t="s">
        <v>1826</v>
      </c>
      <c r="T9242" s="147">
        <v>8012</v>
      </c>
      <c r="U9242" s="147" t="s">
        <v>1827</v>
      </c>
      <c r="V9242" s="147" t="s">
        <v>4849</v>
      </c>
    </row>
    <row r="9243" spans="16:22" x14ac:dyDescent="0.25">
      <c r="P9243" s="147" t="s">
        <v>830</v>
      </c>
      <c r="Q9243" s="147">
        <v>222</v>
      </c>
      <c r="R9243" s="147"/>
      <c r="S9243" s="147" t="s">
        <v>1828</v>
      </c>
      <c r="T9243" s="147">
        <v>5713</v>
      </c>
      <c r="U9243" s="147" t="s">
        <v>1829</v>
      </c>
      <c r="V9243" s="147" t="s">
        <v>4849</v>
      </c>
    </row>
    <row r="9244" spans="16:22" x14ac:dyDescent="0.25">
      <c r="P9244" s="147" t="s">
        <v>830</v>
      </c>
      <c r="Q9244" s="147">
        <v>222</v>
      </c>
      <c r="R9244" s="147"/>
      <c r="S9244" s="147" t="s">
        <v>1830</v>
      </c>
      <c r="T9244" s="147">
        <v>6520</v>
      </c>
      <c r="U9244" s="147" t="s">
        <v>1831</v>
      </c>
      <c r="V9244" s="147" t="s">
        <v>4849</v>
      </c>
    </row>
    <row r="9245" spans="16:22" x14ac:dyDescent="0.25">
      <c r="P9245" s="147" t="s">
        <v>830</v>
      </c>
      <c r="Q9245" s="147">
        <v>222</v>
      </c>
      <c r="R9245" s="147"/>
      <c r="S9245" s="147" t="s">
        <v>1832</v>
      </c>
      <c r="T9245" s="147">
        <v>9214</v>
      </c>
      <c r="U9245" s="147" t="s">
        <v>1833</v>
      </c>
      <c r="V9245" s="147" t="s">
        <v>4849</v>
      </c>
    </row>
    <row r="9246" spans="16:22" x14ac:dyDescent="0.25">
      <c r="P9246" s="147" t="s">
        <v>830</v>
      </c>
      <c r="Q9246" s="147">
        <v>222</v>
      </c>
      <c r="R9246" s="147"/>
      <c r="S9246" s="147" t="s">
        <v>1834</v>
      </c>
      <c r="T9246" s="147">
        <v>9000</v>
      </c>
      <c r="U9246" s="147" t="s">
        <v>1835</v>
      </c>
      <c r="V9246" s="147" t="s">
        <v>4849</v>
      </c>
    </row>
    <row r="9247" spans="16:22" x14ac:dyDescent="0.25">
      <c r="P9247" s="147" t="s">
        <v>830</v>
      </c>
      <c r="Q9247" s="147">
        <v>222</v>
      </c>
      <c r="R9247" s="147"/>
      <c r="S9247" s="147" t="s">
        <v>1836</v>
      </c>
      <c r="T9247" s="147">
        <v>9271</v>
      </c>
      <c r="U9247" s="147" t="s">
        <v>1837</v>
      </c>
      <c r="V9247" s="147" t="s">
        <v>4849</v>
      </c>
    </row>
    <row r="9248" spans="16:22" x14ac:dyDescent="0.25">
      <c r="P9248" s="147" t="s">
        <v>830</v>
      </c>
      <c r="Q9248" s="147">
        <v>222</v>
      </c>
      <c r="R9248" s="147"/>
      <c r="S9248" s="147" t="s">
        <v>2411</v>
      </c>
      <c r="T9248" s="147">
        <v>8343</v>
      </c>
      <c r="U9248" s="147" t="s">
        <v>2412</v>
      </c>
      <c r="V9248" s="147" t="s">
        <v>4849</v>
      </c>
    </row>
    <row r="9249" spans="16:22" x14ac:dyDescent="0.25">
      <c r="P9249" s="147" t="s">
        <v>830</v>
      </c>
      <c r="Q9249" s="147">
        <v>222</v>
      </c>
      <c r="R9249" s="147"/>
      <c r="S9249" s="147" t="s">
        <v>1844</v>
      </c>
      <c r="T9249" s="147">
        <v>2662</v>
      </c>
      <c r="U9249" s="147" t="s">
        <v>1845</v>
      </c>
      <c r="V9249" s="147" t="s">
        <v>4849</v>
      </c>
    </row>
    <row r="9250" spans="16:22" x14ac:dyDescent="0.25">
      <c r="P9250" s="147" t="s">
        <v>830</v>
      </c>
      <c r="Q9250" s="147">
        <v>222</v>
      </c>
      <c r="R9250" s="147"/>
      <c r="S9250" s="147" t="s">
        <v>1846</v>
      </c>
      <c r="T9250" s="147">
        <v>1600</v>
      </c>
      <c r="U9250" s="147" t="s">
        <v>1847</v>
      </c>
      <c r="V9250" s="147" t="s">
        <v>4849</v>
      </c>
    </row>
    <row r="9251" spans="16:22" x14ac:dyDescent="0.25">
      <c r="P9251" s="147" t="s">
        <v>830</v>
      </c>
      <c r="Q9251" s="147">
        <v>222</v>
      </c>
      <c r="R9251" s="147"/>
      <c r="S9251" s="147" t="s">
        <v>3741</v>
      </c>
      <c r="T9251" s="147">
        <v>1813</v>
      </c>
      <c r="U9251" s="147" t="s">
        <v>3742</v>
      </c>
      <c r="V9251" s="147" t="s">
        <v>4849</v>
      </c>
    </row>
    <row r="9252" spans="16:22" x14ac:dyDescent="0.25">
      <c r="P9252" s="147" t="s">
        <v>830</v>
      </c>
      <c r="Q9252" s="147">
        <v>222</v>
      </c>
      <c r="R9252" s="147"/>
      <c r="S9252" s="147" t="s">
        <v>1852</v>
      </c>
      <c r="T9252" s="147">
        <v>434</v>
      </c>
      <c r="U9252" s="147" t="s">
        <v>1853</v>
      </c>
      <c r="V9252" s="147" t="s">
        <v>4849</v>
      </c>
    </row>
    <row r="9253" spans="16:22" x14ac:dyDescent="0.25">
      <c r="P9253" s="147" t="s">
        <v>830</v>
      </c>
      <c r="Q9253" s="147">
        <v>222</v>
      </c>
      <c r="R9253" s="147"/>
      <c r="S9253" s="147" t="s">
        <v>1858</v>
      </c>
      <c r="T9253" s="147">
        <v>1200</v>
      </c>
      <c r="U9253" s="147" t="s">
        <v>1859</v>
      </c>
      <c r="V9253" s="147" t="s">
        <v>4849</v>
      </c>
    </row>
    <row r="9254" spans="16:22" x14ac:dyDescent="0.25">
      <c r="P9254" s="147" t="s">
        <v>830</v>
      </c>
      <c r="Q9254" s="147">
        <v>222</v>
      </c>
      <c r="R9254" s="147"/>
      <c r="S9254" s="147" t="s">
        <v>1860</v>
      </c>
      <c r="T9254" s="147">
        <v>1239</v>
      </c>
      <c r="U9254" s="147" t="s">
        <v>1861</v>
      </c>
      <c r="V9254" s="147" t="s">
        <v>4849</v>
      </c>
    </row>
    <row r="9255" spans="16:22" x14ac:dyDescent="0.25">
      <c r="P9255" s="147" t="s">
        <v>830</v>
      </c>
      <c r="Q9255" s="147">
        <v>222</v>
      </c>
      <c r="R9255" s="147"/>
      <c r="S9255" s="147" t="s">
        <v>1862</v>
      </c>
      <c r="T9255" s="147">
        <v>820</v>
      </c>
      <c r="U9255" s="147" t="s">
        <v>1863</v>
      </c>
      <c r="V9255" s="147" t="s">
        <v>4849</v>
      </c>
    </row>
    <row r="9256" spans="16:22" x14ac:dyDescent="0.25">
      <c r="P9256" s="147" t="s">
        <v>830</v>
      </c>
      <c r="Q9256" s="147">
        <v>222</v>
      </c>
      <c r="R9256" s="147"/>
      <c r="S9256" s="147" t="s">
        <v>3230</v>
      </c>
      <c r="T9256" s="147">
        <v>319</v>
      </c>
      <c r="U9256" s="147" t="s">
        <v>3231</v>
      </c>
      <c r="V9256" s="147" t="s">
        <v>4849</v>
      </c>
    </row>
    <row r="9257" spans="16:22" x14ac:dyDescent="0.25">
      <c r="P9257" s="147" t="s">
        <v>830</v>
      </c>
      <c r="Q9257" s="147">
        <v>222</v>
      </c>
      <c r="R9257" s="147"/>
      <c r="S9257" s="147" t="s">
        <v>1866</v>
      </c>
      <c r="T9257" s="147">
        <v>625</v>
      </c>
      <c r="U9257" s="147" t="s">
        <v>1867</v>
      </c>
      <c r="V9257" s="147" t="s">
        <v>4849</v>
      </c>
    </row>
    <row r="9258" spans="16:22" x14ac:dyDescent="0.25">
      <c r="P9258" s="147" t="s">
        <v>830</v>
      </c>
      <c r="Q9258" s="147">
        <v>222</v>
      </c>
      <c r="R9258" s="147"/>
      <c r="S9258" s="147" t="s">
        <v>2931</v>
      </c>
      <c r="T9258" s="147">
        <v>568</v>
      </c>
      <c r="U9258" s="147" t="s">
        <v>2932</v>
      </c>
      <c r="V9258" s="147" t="s">
        <v>4849</v>
      </c>
    </row>
    <row r="9259" spans="16:22" x14ac:dyDescent="0.25">
      <c r="P9259" s="147" t="s">
        <v>830</v>
      </c>
      <c r="Q9259" s="147">
        <v>222</v>
      </c>
      <c r="R9259" s="147"/>
      <c r="S9259" s="147" t="s">
        <v>2933</v>
      </c>
      <c r="T9259" s="147">
        <v>741</v>
      </c>
      <c r="U9259" s="147" t="s">
        <v>2934</v>
      </c>
      <c r="V9259" s="147" t="s">
        <v>4849</v>
      </c>
    </row>
    <row r="9260" spans="16:22" x14ac:dyDescent="0.25">
      <c r="P9260" s="147" t="s">
        <v>830</v>
      </c>
      <c r="Q9260" s="147">
        <v>222</v>
      </c>
      <c r="R9260" s="147"/>
      <c r="S9260" s="147" t="s">
        <v>3747</v>
      </c>
      <c r="T9260" s="147">
        <v>268</v>
      </c>
      <c r="U9260" s="147" t="s">
        <v>3748</v>
      </c>
      <c r="V9260" s="147" t="s">
        <v>4849</v>
      </c>
    </row>
    <row r="9261" spans="16:22" x14ac:dyDescent="0.25">
      <c r="P9261" s="147" t="s">
        <v>830</v>
      </c>
      <c r="Q9261" s="147">
        <v>222</v>
      </c>
      <c r="R9261" s="147"/>
      <c r="S9261" s="147" t="s">
        <v>3749</v>
      </c>
      <c r="T9261" s="147">
        <v>102</v>
      </c>
      <c r="U9261" s="147" t="s">
        <v>3750</v>
      </c>
      <c r="V9261" s="147" t="s">
        <v>4849</v>
      </c>
    </row>
    <row r="9262" spans="16:22" x14ac:dyDescent="0.25">
      <c r="P9262" s="147" t="s">
        <v>830</v>
      </c>
      <c r="Q9262" s="147">
        <v>222</v>
      </c>
      <c r="R9262" s="147"/>
      <c r="S9262" s="147" t="s">
        <v>2722</v>
      </c>
      <c r="T9262" s="147">
        <v>422</v>
      </c>
      <c r="U9262" s="147" t="s">
        <v>2723</v>
      </c>
      <c r="V9262" s="147" t="s">
        <v>4849</v>
      </c>
    </row>
    <row r="9263" spans="16:22" x14ac:dyDescent="0.25">
      <c r="P9263" s="147" t="s">
        <v>830</v>
      </c>
      <c r="Q9263" s="147">
        <v>222</v>
      </c>
      <c r="R9263" s="147"/>
      <c r="S9263" s="147" t="s">
        <v>1880</v>
      </c>
      <c r="T9263" s="147">
        <v>605</v>
      </c>
      <c r="U9263" s="147" t="s">
        <v>1881</v>
      </c>
      <c r="V9263" s="147" t="s">
        <v>4849</v>
      </c>
    </row>
    <row r="9264" spans="16:22" x14ac:dyDescent="0.25">
      <c r="P9264" s="147" t="s">
        <v>830</v>
      </c>
      <c r="Q9264" s="147">
        <v>222</v>
      </c>
      <c r="R9264" s="147"/>
      <c r="S9264" s="147" t="s">
        <v>4549</v>
      </c>
      <c r="T9264" s="147">
        <v>225</v>
      </c>
      <c r="U9264" s="147" t="s">
        <v>4550</v>
      </c>
      <c r="V9264" s="147" t="s">
        <v>4849</v>
      </c>
    </row>
    <row r="9265" spans="16:22" x14ac:dyDescent="0.25">
      <c r="P9265" s="147" t="s">
        <v>830</v>
      </c>
      <c r="Q9265" s="147">
        <v>222</v>
      </c>
      <c r="R9265" s="147"/>
      <c r="S9265" s="147" t="s">
        <v>3394</v>
      </c>
      <c r="T9265" s="147">
        <v>3599</v>
      </c>
      <c r="U9265" s="147" t="s">
        <v>3395</v>
      </c>
      <c r="V9265" s="147" t="s">
        <v>4849</v>
      </c>
    </row>
    <row r="9266" spans="16:22" x14ac:dyDescent="0.25">
      <c r="P9266" s="147" t="s">
        <v>830</v>
      </c>
      <c r="Q9266" s="147">
        <v>222</v>
      </c>
      <c r="R9266" s="147"/>
      <c r="S9266" s="147" t="s">
        <v>1884</v>
      </c>
      <c r="T9266" s="147">
        <v>4831</v>
      </c>
      <c r="U9266" s="147" t="s">
        <v>1885</v>
      </c>
      <c r="V9266" s="147" t="s">
        <v>4849</v>
      </c>
    </row>
    <row r="9267" spans="16:22" x14ac:dyDescent="0.25">
      <c r="P9267" s="147" t="s">
        <v>830</v>
      </c>
      <c r="Q9267" s="147">
        <v>222</v>
      </c>
      <c r="R9267" s="147"/>
      <c r="S9267" s="147" t="s">
        <v>2947</v>
      </c>
      <c r="T9267" s="147">
        <v>630</v>
      </c>
      <c r="U9267" s="147" t="s">
        <v>2948</v>
      </c>
      <c r="V9267" s="147" t="s">
        <v>4849</v>
      </c>
    </row>
    <row r="9268" spans="16:22" x14ac:dyDescent="0.25">
      <c r="P9268" s="147" t="s">
        <v>830</v>
      </c>
      <c r="Q9268" s="147">
        <v>222</v>
      </c>
      <c r="R9268" s="147"/>
      <c r="S9268" s="147" t="s">
        <v>2949</v>
      </c>
      <c r="T9268" s="147">
        <v>3500</v>
      </c>
      <c r="U9268" s="147" t="s">
        <v>2950</v>
      </c>
      <c r="V9268" s="147" t="s">
        <v>4849</v>
      </c>
    </row>
    <row r="9269" spans="16:22" x14ac:dyDescent="0.25">
      <c r="P9269" s="147" t="s">
        <v>830</v>
      </c>
      <c r="Q9269" s="147">
        <v>222</v>
      </c>
      <c r="R9269" s="147"/>
      <c r="S9269" s="147" t="s">
        <v>3983</v>
      </c>
      <c r="T9269" s="147">
        <v>345</v>
      </c>
      <c r="U9269" s="147" t="s">
        <v>3984</v>
      </c>
      <c r="V9269" s="147" t="s">
        <v>4849</v>
      </c>
    </row>
    <row r="9270" spans="16:22" x14ac:dyDescent="0.25">
      <c r="P9270" s="147" t="s">
        <v>830</v>
      </c>
      <c r="Q9270" s="147">
        <v>222</v>
      </c>
      <c r="R9270" s="147"/>
      <c r="S9270" s="147" t="s">
        <v>2953</v>
      </c>
      <c r="T9270" s="147">
        <v>604</v>
      </c>
      <c r="U9270" s="147" t="s">
        <v>2954</v>
      </c>
      <c r="V9270" s="147" t="s">
        <v>4849</v>
      </c>
    </row>
    <row r="9271" spans="16:22" x14ac:dyDescent="0.25">
      <c r="P9271" s="147" t="s">
        <v>830</v>
      </c>
      <c r="Q9271" s="147">
        <v>222</v>
      </c>
      <c r="R9271" s="147"/>
      <c r="S9271" s="147" t="s">
        <v>3755</v>
      </c>
      <c r="T9271" s="147">
        <v>372</v>
      </c>
      <c r="U9271" s="147" t="s">
        <v>3756</v>
      </c>
      <c r="V9271" s="147" t="s">
        <v>4849</v>
      </c>
    </row>
    <row r="9272" spans="16:22" x14ac:dyDescent="0.25">
      <c r="P9272" s="147" t="s">
        <v>830</v>
      </c>
      <c r="Q9272" s="147">
        <v>222</v>
      </c>
      <c r="R9272" s="147"/>
      <c r="S9272" s="147" t="s">
        <v>3985</v>
      </c>
      <c r="T9272" s="147">
        <v>767</v>
      </c>
      <c r="U9272" s="147" t="s">
        <v>3986</v>
      </c>
      <c r="V9272" s="147" t="s">
        <v>4849</v>
      </c>
    </row>
    <row r="9273" spans="16:22" x14ac:dyDescent="0.25">
      <c r="P9273" s="147" t="s">
        <v>830</v>
      </c>
      <c r="Q9273" s="147">
        <v>222</v>
      </c>
      <c r="R9273" s="147"/>
      <c r="S9273" s="147" t="s">
        <v>1896</v>
      </c>
      <c r="T9273" s="147">
        <v>54</v>
      </c>
      <c r="U9273" s="147" t="s">
        <v>1897</v>
      </c>
      <c r="V9273" s="147" t="s">
        <v>4849</v>
      </c>
    </row>
    <row r="9274" spans="16:22" x14ac:dyDescent="0.25">
      <c r="P9274" s="147" t="s">
        <v>830</v>
      </c>
      <c r="Q9274" s="147">
        <v>222</v>
      </c>
      <c r="R9274" s="147"/>
      <c r="S9274" s="147" t="s">
        <v>4735</v>
      </c>
      <c r="T9274" s="147">
        <v>225</v>
      </c>
      <c r="U9274" s="147" t="s">
        <v>4736</v>
      </c>
      <c r="V9274" s="147" t="s">
        <v>4849</v>
      </c>
    </row>
    <row r="9275" spans="16:22" x14ac:dyDescent="0.25">
      <c r="P9275" s="147" t="s">
        <v>830</v>
      </c>
      <c r="Q9275" s="147">
        <v>222</v>
      </c>
      <c r="R9275" s="147"/>
      <c r="S9275" s="147" t="s">
        <v>4217</v>
      </c>
      <c r="T9275" s="147">
        <v>161</v>
      </c>
      <c r="U9275" s="147" t="s">
        <v>4218</v>
      </c>
      <c r="V9275" s="147" t="s">
        <v>4849</v>
      </c>
    </row>
    <row r="9276" spans="16:22" x14ac:dyDescent="0.25">
      <c r="P9276" s="147" t="s">
        <v>830</v>
      </c>
      <c r="Q9276" s="147">
        <v>222</v>
      </c>
      <c r="R9276" s="147"/>
      <c r="S9276" s="147" t="s">
        <v>4974</v>
      </c>
      <c r="T9276" s="147">
        <v>165</v>
      </c>
      <c r="U9276" s="147" t="s">
        <v>4975</v>
      </c>
      <c r="V9276" s="147" t="s">
        <v>4849</v>
      </c>
    </row>
    <row r="9277" spans="16:22" x14ac:dyDescent="0.25">
      <c r="P9277" s="147" t="s">
        <v>830</v>
      </c>
      <c r="Q9277" s="147">
        <v>222</v>
      </c>
      <c r="R9277" s="147"/>
      <c r="S9277" s="147" t="s">
        <v>4976</v>
      </c>
      <c r="T9277" s="147">
        <v>220</v>
      </c>
      <c r="U9277" s="147" t="s">
        <v>4977</v>
      </c>
      <c r="V9277" s="147" t="s">
        <v>4849</v>
      </c>
    </row>
    <row r="9278" spans="16:22" x14ac:dyDescent="0.25">
      <c r="P9278" s="147" t="s">
        <v>830</v>
      </c>
      <c r="Q9278" s="147">
        <v>222</v>
      </c>
      <c r="R9278" s="147"/>
      <c r="S9278" s="147" t="s">
        <v>4978</v>
      </c>
      <c r="T9278" s="147">
        <v>396</v>
      </c>
      <c r="U9278" s="147" t="s">
        <v>4979</v>
      </c>
      <c r="V9278" s="147" t="s">
        <v>4849</v>
      </c>
    </row>
    <row r="9279" spans="16:22" x14ac:dyDescent="0.25">
      <c r="P9279" s="147" t="s">
        <v>830</v>
      </c>
      <c r="Q9279" s="147">
        <v>222</v>
      </c>
      <c r="R9279" s="147"/>
      <c r="S9279" s="147" t="s">
        <v>1902</v>
      </c>
      <c r="T9279" s="147">
        <v>363</v>
      </c>
      <c r="U9279" s="147" t="s">
        <v>1903</v>
      </c>
      <c r="V9279" s="147" t="s">
        <v>4849</v>
      </c>
    </row>
    <row r="9280" spans="16:22" x14ac:dyDescent="0.25">
      <c r="P9280" s="147" t="s">
        <v>830</v>
      </c>
      <c r="Q9280" s="147">
        <v>222</v>
      </c>
      <c r="R9280" s="147"/>
      <c r="S9280" s="147" t="s">
        <v>2726</v>
      </c>
      <c r="T9280" s="147">
        <v>509</v>
      </c>
      <c r="U9280" s="147" t="s">
        <v>2727</v>
      </c>
      <c r="V9280" s="147" t="s">
        <v>4849</v>
      </c>
    </row>
    <row r="9281" spans="16:22" x14ac:dyDescent="0.25">
      <c r="P9281" s="147" t="s">
        <v>830</v>
      </c>
      <c r="Q9281" s="147">
        <v>222</v>
      </c>
      <c r="R9281" s="147"/>
      <c r="S9281" s="147" t="s">
        <v>3928</v>
      </c>
      <c r="T9281" s="147">
        <v>169</v>
      </c>
      <c r="U9281" s="147" t="s">
        <v>3929</v>
      </c>
      <c r="V9281" s="147" t="s">
        <v>4849</v>
      </c>
    </row>
    <row r="9282" spans="16:22" x14ac:dyDescent="0.25">
      <c r="P9282" s="147" t="s">
        <v>830</v>
      </c>
      <c r="Q9282" s="147">
        <v>222</v>
      </c>
      <c r="R9282" s="147"/>
      <c r="S9282" s="147" t="s">
        <v>3757</v>
      </c>
      <c r="T9282" s="147">
        <v>353</v>
      </c>
      <c r="U9282" s="147" t="s">
        <v>3758</v>
      </c>
      <c r="V9282" s="147" t="s">
        <v>4849</v>
      </c>
    </row>
    <row r="9283" spans="16:22" x14ac:dyDescent="0.25">
      <c r="P9283" s="147" t="s">
        <v>830</v>
      </c>
      <c r="Q9283" s="147">
        <v>222</v>
      </c>
      <c r="R9283" s="147"/>
      <c r="S9283" s="147" t="s">
        <v>2415</v>
      </c>
      <c r="T9283" s="147">
        <v>2601</v>
      </c>
      <c r="U9283" s="147" t="s">
        <v>2416</v>
      </c>
      <c r="V9283" s="147" t="s">
        <v>4849</v>
      </c>
    </row>
    <row r="9284" spans="16:22" x14ac:dyDescent="0.25">
      <c r="P9284" s="147" t="s">
        <v>830</v>
      </c>
      <c r="Q9284" s="147">
        <v>222</v>
      </c>
      <c r="R9284" s="147"/>
      <c r="S9284" s="147" t="s">
        <v>1906</v>
      </c>
      <c r="T9284" s="147">
        <v>448</v>
      </c>
      <c r="U9284" s="147" t="s">
        <v>1907</v>
      </c>
      <c r="V9284" s="147" t="s">
        <v>4849</v>
      </c>
    </row>
    <row r="9285" spans="16:22" x14ac:dyDescent="0.25">
      <c r="P9285" s="147" t="s">
        <v>830</v>
      </c>
      <c r="Q9285" s="147">
        <v>222</v>
      </c>
      <c r="R9285" s="147"/>
      <c r="S9285" s="147" t="s">
        <v>2417</v>
      </c>
      <c r="T9285" s="147">
        <v>135</v>
      </c>
      <c r="U9285" s="147" t="s">
        <v>2418</v>
      </c>
      <c r="V9285" s="147" t="s">
        <v>4849</v>
      </c>
    </row>
    <row r="9286" spans="16:22" x14ac:dyDescent="0.25">
      <c r="P9286" s="147" t="s">
        <v>830</v>
      </c>
      <c r="Q9286" s="147">
        <v>222</v>
      </c>
      <c r="R9286" s="147"/>
      <c r="S9286" s="147" t="s">
        <v>3761</v>
      </c>
      <c r="T9286" s="147">
        <v>113</v>
      </c>
      <c r="U9286" s="147" t="s">
        <v>3762</v>
      </c>
      <c r="V9286" s="147" t="s">
        <v>4849</v>
      </c>
    </row>
    <row r="9287" spans="16:22" x14ac:dyDescent="0.25">
      <c r="P9287" s="147" t="s">
        <v>830</v>
      </c>
      <c r="Q9287" s="147">
        <v>222</v>
      </c>
      <c r="R9287" s="147"/>
      <c r="S9287" s="147" t="s">
        <v>1908</v>
      </c>
      <c r="T9287" s="147">
        <v>224</v>
      </c>
      <c r="U9287" s="147" t="s">
        <v>1909</v>
      </c>
      <c r="V9287" s="147" t="s">
        <v>4849</v>
      </c>
    </row>
    <row r="9288" spans="16:22" x14ac:dyDescent="0.25">
      <c r="P9288" s="147" t="s">
        <v>830</v>
      </c>
      <c r="Q9288" s="147">
        <v>222</v>
      </c>
      <c r="R9288" s="147"/>
      <c r="S9288" s="147" t="s">
        <v>3234</v>
      </c>
      <c r="T9288" s="147">
        <v>204</v>
      </c>
      <c r="U9288" s="147" t="s">
        <v>3235</v>
      </c>
      <c r="V9288" s="147" t="s">
        <v>4849</v>
      </c>
    </row>
    <row r="9289" spans="16:22" x14ac:dyDescent="0.25">
      <c r="P9289" s="147" t="s">
        <v>830</v>
      </c>
      <c r="Q9289" s="147">
        <v>222</v>
      </c>
      <c r="R9289" s="147"/>
      <c r="S9289" s="147" t="s">
        <v>4980</v>
      </c>
      <c r="T9289" s="147">
        <v>145</v>
      </c>
      <c r="U9289" s="147" t="s">
        <v>4981</v>
      </c>
      <c r="V9289" s="147" t="s">
        <v>4849</v>
      </c>
    </row>
    <row r="9290" spans="16:22" x14ac:dyDescent="0.25">
      <c r="P9290" s="147" t="s">
        <v>830</v>
      </c>
      <c r="Q9290" s="147">
        <v>222</v>
      </c>
      <c r="R9290" s="147"/>
      <c r="S9290" s="147" t="s">
        <v>3236</v>
      </c>
      <c r="T9290" s="147">
        <v>1045</v>
      </c>
      <c r="U9290" s="147" t="s">
        <v>3237</v>
      </c>
      <c r="V9290" s="147" t="s">
        <v>4849</v>
      </c>
    </row>
    <row r="9291" spans="16:22" x14ac:dyDescent="0.25">
      <c r="P9291" s="147" t="s">
        <v>830</v>
      </c>
      <c r="Q9291" s="147">
        <v>222</v>
      </c>
      <c r="R9291" s="147"/>
      <c r="S9291" s="147" t="s">
        <v>4982</v>
      </c>
      <c r="T9291" s="147">
        <v>413</v>
      </c>
      <c r="U9291" s="147" t="s">
        <v>4983</v>
      </c>
      <c r="V9291" s="147" t="s">
        <v>4849</v>
      </c>
    </row>
    <row r="9292" spans="16:22" x14ac:dyDescent="0.25">
      <c r="P9292" s="147" t="s">
        <v>830</v>
      </c>
      <c r="Q9292" s="147">
        <v>222</v>
      </c>
      <c r="R9292" s="147"/>
      <c r="S9292" s="147" t="s">
        <v>2728</v>
      </c>
      <c r="T9292" s="147">
        <v>280</v>
      </c>
      <c r="U9292" s="147" t="s">
        <v>2729</v>
      </c>
      <c r="V9292" s="147" t="s">
        <v>4849</v>
      </c>
    </row>
    <row r="9293" spans="16:22" x14ac:dyDescent="0.25">
      <c r="P9293" s="147" t="s">
        <v>830</v>
      </c>
      <c r="Q9293" s="147">
        <v>222</v>
      </c>
      <c r="R9293" s="147"/>
      <c r="S9293" s="147" t="s">
        <v>1918</v>
      </c>
      <c r="T9293" s="147">
        <v>790</v>
      </c>
      <c r="U9293" s="147" t="s">
        <v>1919</v>
      </c>
      <c r="V9293" s="147" t="s">
        <v>4849</v>
      </c>
    </row>
    <row r="9294" spans="16:22" x14ac:dyDescent="0.25">
      <c r="P9294" s="147" t="s">
        <v>830</v>
      </c>
      <c r="Q9294" s="147">
        <v>222</v>
      </c>
      <c r="R9294" s="147"/>
      <c r="S9294" s="147" t="s">
        <v>1920</v>
      </c>
      <c r="T9294" s="147">
        <v>1105</v>
      </c>
      <c r="U9294" s="147" t="s">
        <v>1921</v>
      </c>
      <c r="V9294" s="147" t="s">
        <v>4849</v>
      </c>
    </row>
    <row r="9295" spans="16:22" x14ac:dyDescent="0.25">
      <c r="P9295" s="147" t="s">
        <v>830</v>
      </c>
      <c r="Q9295" s="147">
        <v>222</v>
      </c>
      <c r="R9295" s="147"/>
      <c r="S9295" s="147" t="s">
        <v>2419</v>
      </c>
      <c r="T9295" s="147">
        <v>871</v>
      </c>
      <c r="U9295" s="147" t="s">
        <v>2420</v>
      </c>
      <c r="V9295" s="147" t="s">
        <v>4849</v>
      </c>
    </row>
    <row r="9296" spans="16:22" x14ac:dyDescent="0.25">
      <c r="P9296" s="147" t="s">
        <v>830</v>
      </c>
      <c r="Q9296" s="147">
        <v>222</v>
      </c>
      <c r="R9296" s="147"/>
      <c r="S9296" s="147" t="s">
        <v>1922</v>
      </c>
      <c r="T9296" s="147">
        <v>2015</v>
      </c>
      <c r="U9296" s="147" t="s">
        <v>1923</v>
      </c>
      <c r="V9296" s="147" t="s">
        <v>4849</v>
      </c>
    </row>
    <row r="9297" spans="16:22" x14ac:dyDescent="0.25">
      <c r="P9297" s="147" t="s">
        <v>830</v>
      </c>
      <c r="Q9297" s="147">
        <v>222</v>
      </c>
      <c r="R9297" s="147"/>
      <c r="S9297" s="147" t="s">
        <v>1924</v>
      </c>
      <c r="T9297" s="147">
        <v>230</v>
      </c>
      <c r="U9297" s="147" t="s">
        <v>1925</v>
      </c>
      <c r="V9297" s="147" t="s">
        <v>4849</v>
      </c>
    </row>
    <row r="9298" spans="16:22" x14ac:dyDescent="0.25">
      <c r="P9298" s="147" t="s">
        <v>830</v>
      </c>
      <c r="Q9298" s="147">
        <v>222</v>
      </c>
      <c r="R9298" s="147"/>
      <c r="S9298" s="147" t="s">
        <v>1926</v>
      </c>
      <c r="T9298" s="147">
        <v>632</v>
      </c>
      <c r="U9298" s="147" t="s">
        <v>1927</v>
      </c>
      <c r="V9298" s="147" t="s">
        <v>4849</v>
      </c>
    </row>
    <row r="9299" spans="16:22" x14ac:dyDescent="0.25">
      <c r="P9299" s="147" t="s">
        <v>830</v>
      </c>
      <c r="Q9299" s="147">
        <v>222</v>
      </c>
      <c r="R9299" s="147"/>
      <c r="S9299" s="147" t="s">
        <v>2957</v>
      </c>
      <c r="T9299" s="147">
        <v>317</v>
      </c>
      <c r="U9299" s="147" t="s">
        <v>2958</v>
      </c>
      <c r="V9299" s="147" t="s">
        <v>4849</v>
      </c>
    </row>
    <row r="9300" spans="16:22" x14ac:dyDescent="0.25">
      <c r="P9300" s="147" t="s">
        <v>830</v>
      </c>
      <c r="Q9300" s="147">
        <v>222</v>
      </c>
      <c r="R9300" s="147"/>
      <c r="S9300" s="147" t="s">
        <v>2959</v>
      </c>
      <c r="T9300" s="147">
        <v>340</v>
      </c>
      <c r="U9300" s="147" t="s">
        <v>2960</v>
      </c>
      <c r="V9300" s="147" t="s">
        <v>4849</v>
      </c>
    </row>
    <row r="9301" spans="16:22" x14ac:dyDescent="0.25">
      <c r="P9301" s="147" t="s">
        <v>830</v>
      </c>
      <c r="Q9301" s="147">
        <v>222</v>
      </c>
      <c r="R9301" s="147"/>
      <c r="S9301" s="147" t="s">
        <v>1928</v>
      </c>
      <c r="T9301" s="147">
        <v>310</v>
      </c>
      <c r="U9301" s="147" t="s">
        <v>1929</v>
      </c>
      <c r="V9301" s="147" t="s">
        <v>4849</v>
      </c>
    </row>
    <row r="9302" spans="16:22" x14ac:dyDescent="0.25">
      <c r="P9302" s="147" t="s">
        <v>830</v>
      </c>
      <c r="Q9302" s="147">
        <v>222</v>
      </c>
      <c r="R9302" s="147"/>
      <c r="S9302" s="147" t="s">
        <v>4737</v>
      </c>
      <c r="T9302" s="147">
        <v>270</v>
      </c>
      <c r="U9302" s="147" t="s">
        <v>4738</v>
      </c>
      <c r="V9302" s="147" t="s">
        <v>4849</v>
      </c>
    </row>
    <row r="9303" spans="16:22" x14ac:dyDescent="0.25">
      <c r="P9303" s="147" t="s">
        <v>830</v>
      </c>
      <c r="Q9303" s="147">
        <v>222</v>
      </c>
      <c r="R9303" s="147"/>
      <c r="S9303" s="147" t="s">
        <v>3763</v>
      </c>
      <c r="T9303" s="147">
        <v>1018</v>
      </c>
      <c r="U9303" s="147" t="s">
        <v>3764</v>
      </c>
      <c r="V9303" s="147" t="s">
        <v>4849</v>
      </c>
    </row>
    <row r="9304" spans="16:22" x14ac:dyDescent="0.25">
      <c r="P9304" s="147" t="s">
        <v>830</v>
      </c>
      <c r="Q9304" s="147">
        <v>222</v>
      </c>
      <c r="R9304" s="147"/>
      <c r="S9304" s="147" t="s">
        <v>3987</v>
      </c>
      <c r="T9304" s="147">
        <v>830</v>
      </c>
      <c r="U9304" s="147" t="s">
        <v>3988</v>
      </c>
      <c r="V9304" s="147" t="s">
        <v>4849</v>
      </c>
    </row>
    <row r="9305" spans="16:22" x14ac:dyDescent="0.25">
      <c r="P9305" s="147" t="s">
        <v>830</v>
      </c>
      <c r="Q9305" s="147">
        <v>222</v>
      </c>
      <c r="R9305" s="147"/>
      <c r="S9305" s="147" t="s">
        <v>4984</v>
      </c>
      <c r="T9305" s="147">
        <v>1125</v>
      </c>
      <c r="U9305" s="147" t="s">
        <v>4985</v>
      </c>
      <c r="V9305" s="147" t="s">
        <v>4849</v>
      </c>
    </row>
    <row r="9306" spans="16:22" x14ac:dyDescent="0.25">
      <c r="P9306" s="147" t="s">
        <v>830</v>
      </c>
      <c r="Q9306" s="147">
        <v>222</v>
      </c>
      <c r="R9306" s="147"/>
      <c r="S9306" s="147" t="s">
        <v>1930</v>
      </c>
      <c r="T9306" s="147">
        <v>795</v>
      </c>
      <c r="U9306" s="147" t="s">
        <v>1931</v>
      </c>
      <c r="V9306" s="147" t="s">
        <v>4849</v>
      </c>
    </row>
    <row r="9307" spans="16:22" x14ac:dyDescent="0.25">
      <c r="P9307" s="147" t="s">
        <v>830</v>
      </c>
      <c r="Q9307" s="147">
        <v>222</v>
      </c>
      <c r="R9307" s="147"/>
      <c r="S9307" s="147" t="s">
        <v>4986</v>
      </c>
      <c r="T9307" s="147">
        <v>720</v>
      </c>
      <c r="U9307" s="147" t="s">
        <v>4987</v>
      </c>
      <c r="V9307" s="147" t="s">
        <v>4849</v>
      </c>
    </row>
    <row r="9308" spans="16:22" x14ac:dyDescent="0.25">
      <c r="P9308" s="147" t="s">
        <v>830</v>
      </c>
      <c r="Q9308" s="147">
        <v>222</v>
      </c>
      <c r="R9308" s="147"/>
      <c r="S9308" s="147" t="s">
        <v>1932</v>
      </c>
      <c r="T9308" s="147">
        <v>190</v>
      </c>
      <c r="U9308" s="147" t="s">
        <v>1933</v>
      </c>
      <c r="V9308" s="147" t="s">
        <v>4849</v>
      </c>
    </row>
    <row r="9309" spans="16:22" x14ac:dyDescent="0.25">
      <c r="P9309" s="147" t="s">
        <v>830</v>
      </c>
      <c r="Q9309" s="147">
        <v>222</v>
      </c>
      <c r="R9309" s="147"/>
      <c r="S9309" s="147" t="s">
        <v>2961</v>
      </c>
      <c r="T9309" s="147">
        <v>189</v>
      </c>
      <c r="U9309" s="147" t="s">
        <v>2962</v>
      </c>
      <c r="V9309" s="147" t="s">
        <v>4849</v>
      </c>
    </row>
    <row r="9310" spans="16:22" x14ac:dyDescent="0.25">
      <c r="P9310" s="147" t="s">
        <v>830</v>
      </c>
      <c r="Q9310" s="147">
        <v>222</v>
      </c>
      <c r="R9310" s="147"/>
      <c r="S9310" s="147" t="s">
        <v>1936</v>
      </c>
      <c r="T9310" s="147">
        <v>314</v>
      </c>
      <c r="U9310" s="147" t="s">
        <v>1937</v>
      </c>
      <c r="V9310" s="147" t="s">
        <v>4849</v>
      </c>
    </row>
    <row r="9311" spans="16:22" x14ac:dyDescent="0.25">
      <c r="P9311" s="147" t="s">
        <v>830</v>
      </c>
      <c r="Q9311" s="147">
        <v>222</v>
      </c>
      <c r="R9311" s="147"/>
      <c r="S9311" s="147" t="s">
        <v>2732</v>
      </c>
      <c r="T9311" s="147">
        <v>900</v>
      </c>
      <c r="U9311" s="147" t="s">
        <v>2733</v>
      </c>
      <c r="V9311" s="147" t="s">
        <v>4849</v>
      </c>
    </row>
    <row r="9312" spans="16:22" x14ac:dyDescent="0.25">
      <c r="P9312" s="147" t="s">
        <v>830</v>
      </c>
      <c r="Q9312" s="147">
        <v>222</v>
      </c>
      <c r="R9312" s="147"/>
      <c r="S9312" s="147" t="s">
        <v>4219</v>
      </c>
      <c r="T9312" s="147">
        <v>1200</v>
      </c>
      <c r="U9312" s="147" t="s">
        <v>4220</v>
      </c>
      <c r="V9312" s="147" t="s">
        <v>4849</v>
      </c>
    </row>
    <row r="9313" spans="16:22" x14ac:dyDescent="0.25">
      <c r="P9313" s="147" t="s">
        <v>830</v>
      </c>
      <c r="Q9313" s="147">
        <v>222</v>
      </c>
      <c r="R9313" s="147"/>
      <c r="S9313" s="147" t="s">
        <v>1938</v>
      </c>
      <c r="T9313" s="147">
        <v>450</v>
      </c>
      <c r="U9313" s="147" t="s">
        <v>1939</v>
      </c>
      <c r="V9313" s="147" t="s">
        <v>4849</v>
      </c>
    </row>
    <row r="9314" spans="16:22" x14ac:dyDescent="0.25">
      <c r="P9314" s="147" t="s">
        <v>830</v>
      </c>
      <c r="Q9314" s="147">
        <v>222</v>
      </c>
      <c r="R9314" s="147"/>
      <c r="S9314" s="147" t="s">
        <v>3580</v>
      </c>
      <c r="T9314" s="147">
        <v>289</v>
      </c>
      <c r="U9314" s="147" t="s">
        <v>3581</v>
      </c>
      <c r="V9314" s="147" t="s">
        <v>4849</v>
      </c>
    </row>
    <row r="9315" spans="16:22" x14ac:dyDescent="0.25">
      <c r="P9315" s="147" t="s">
        <v>830</v>
      </c>
      <c r="Q9315" s="147">
        <v>222</v>
      </c>
      <c r="R9315" s="147"/>
      <c r="S9315" s="147" t="s">
        <v>2734</v>
      </c>
      <c r="T9315" s="147">
        <v>628</v>
      </c>
      <c r="U9315" s="147" t="s">
        <v>2735</v>
      </c>
      <c r="V9315" s="147" t="s">
        <v>4849</v>
      </c>
    </row>
    <row r="9316" spans="16:22" x14ac:dyDescent="0.25">
      <c r="P9316" s="147" t="s">
        <v>830</v>
      </c>
      <c r="Q9316" s="147">
        <v>222</v>
      </c>
      <c r="R9316" s="147"/>
      <c r="S9316" s="147" t="s">
        <v>2736</v>
      </c>
      <c r="T9316" s="147">
        <v>2250</v>
      </c>
      <c r="U9316" s="147" t="s">
        <v>2737</v>
      </c>
      <c r="V9316" s="147" t="s">
        <v>4849</v>
      </c>
    </row>
    <row r="9317" spans="16:22" x14ac:dyDescent="0.25">
      <c r="P9317" s="147" t="s">
        <v>830</v>
      </c>
      <c r="Q9317" s="147">
        <v>222</v>
      </c>
      <c r="R9317" s="147"/>
      <c r="S9317" s="147" t="s">
        <v>3767</v>
      </c>
      <c r="T9317" s="147">
        <v>752</v>
      </c>
      <c r="U9317" s="147" t="s">
        <v>3768</v>
      </c>
      <c r="V9317" s="147" t="s">
        <v>4849</v>
      </c>
    </row>
    <row r="9318" spans="16:22" x14ac:dyDescent="0.25">
      <c r="P9318" s="147" t="s">
        <v>830</v>
      </c>
      <c r="Q9318" s="147">
        <v>222</v>
      </c>
      <c r="R9318" s="147"/>
      <c r="S9318" s="147" t="s">
        <v>2738</v>
      </c>
      <c r="T9318" s="147">
        <v>450</v>
      </c>
      <c r="U9318" s="147" t="s">
        <v>2739</v>
      </c>
      <c r="V9318" s="147" t="s">
        <v>4849</v>
      </c>
    </row>
    <row r="9319" spans="16:22" x14ac:dyDescent="0.25">
      <c r="P9319" s="147" t="s">
        <v>830</v>
      </c>
      <c r="Q9319" s="147">
        <v>222</v>
      </c>
      <c r="R9319" s="147"/>
      <c r="S9319" s="147" t="s">
        <v>4988</v>
      </c>
      <c r="T9319" s="147">
        <v>297</v>
      </c>
      <c r="U9319" s="147" t="s">
        <v>4989</v>
      </c>
      <c r="V9319" s="147" t="s">
        <v>4849</v>
      </c>
    </row>
    <row r="9320" spans="16:22" x14ac:dyDescent="0.25">
      <c r="P9320" s="147" t="s">
        <v>830</v>
      </c>
      <c r="Q9320" s="147">
        <v>222</v>
      </c>
      <c r="R9320" s="147"/>
      <c r="S9320" s="147" t="s">
        <v>1942</v>
      </c>
      <c r="T9320" s="147">
        <v>166</v>
      </c>
      <c r="U9320" s="147" t="s">
        <v>1943</v>
      </c>
      <c r="V9320" s="147" t="s">
        <v>4849</v>
      </c>
    </row>
    <row r="9321" spans="16:22" x14ac:dyDescent="0.25">
      <c r="P9321" s="147" t="s">
        <v>830</v>
      </c>
      <c r="Q9321" s="147">
        <v>222</v>
      </c>
      <c r="R9321" s="147"/>
      <c r="S9321" s="147" t="s">
        <v>4990</v>
      </c>
      <c r="T9321" s="147">
        <v>289</v>
      </c>
      <c r="U9321" s="147" t="s">
        <v>4991</v>
      </c>
      <c r="V9321" s="147" t="s">
        <v>4849</v>
      </c>
    </row>
    <row r="9322" spans="16:22" x14ac:dyDescent="0.25">
      <c r="P9322" s="147" t="s">
        <v>830</v>
      </c>
      <c r="Q9322" s="147">
        <v>222</v>
      </c>
      <c r="R9322" s="147"/>
      <c r="S9322" s="147" t="s">
        <v>2421</v>
      </c>
      <c r="T9322" s="147">
        <v>501</v>
      </c>
      <c r="U9322" s="147" t="s">
        <v>2422</v>
      </c>
      <c r="V9322" s="147" t="s">
        <v>4849</v>
      </c>
    </row>
    <row r="9323" spans="16:22" x14ac:dyDescent="0.25">
      <c r="P9323" s="147" t="s">
        <v>830</v>
      </c>
      <c r="Q9323" s="147">
        <v>222</v>
      </c>
      <c r="R9323" s="147"/>
      <c r="S9323" s="147" t="s">
        <v>3582</v>
      </c>
      <c r="T9323" s="147">
        <v>1515</v>
      </c>
      <c r="U9323" s="147" t="s">
        <v>3583</v>
      </c>
      <c r="V9323" s="147" t="s">
        <v>4849</v>
      </c>
    </row>
    <row r="9324" spans="16:22" x14ac:dyDescent="0.25">
      <c r="P9324" s="147" t="s">
        <v>830</v>
      </c>
      <c r="Q9324" s="147">
        <v>222</v>
      </c>
      <c r="R9324" s="147"/>
      <c r="S9324" s="147" t="s">
        <v>3238</v>
      </c>
      <c r="T9324" s="147">
        <v>1842</v>
      </c>
      <c r="U9324" s="147" t="s">
        <v>3239</v>
      </c>
      <c r="V9324" s="147" t="s">
        <v>4849</v>
      </c>
    </row>
    <row r="9325" spans="16:22" x14ac:dyDescent="0.25">
      <c r="P9325" s="147" t="s">
        <v>830</v>
      </c>
      <c r="Q9325" s="147">
        <v>222</v>
      </c>
      <c r="R9325" s="147"/>
      <c r="S9325" s="147" t="s">
        <v>4739</v>
      </c>
      <c r="T9325" s="147">
        <v>270</v>
      </c>
      <c r="U9325" s="147" t="s">
        <v>4740</v>
      </c>
      <c r="V9325" s="147" t="s">
        <v>4849</v>
      </c>
    </row>
    <row r="9326" spans="16:22" x14ac:dyDescent="0.25">
      <c r="P9326" s="147" t="s">
        <v>830</v>
      </c>
      <c r="Q9326" s="147">
        <v>222</v>
      </c>
      <c r="R9326" s="147"/>
      <c r="S9326" s="147" t="s">
        <v>1946</v>
      </c>
      <c r="T9326" s="147">
        <v>251</v>
      </c>
      <c r="U9326" s="147" t="s">
        <v>1947</v>
      </c>
      <c r="V9326" s="147" t="s">
        <v>4849</v>
      </c>
    </row>
    <row r="9327" spans="16:22" x14ac:dyDescent="0.25">
      <c r="P9327" s="147" t="s">
        <v>830</v>
      </c>
      <c r="Q9327" s="147">
        <v>222</v>
      </c>
      <c r="R9327" s="147"/>
      <c r="S9327" s="147" t="s">
        <v>1948</v>
      </c>
      <c r="T9327" s="147">
        <v>124</v>
      </c>
      <c r="U9327" s="147" t="s">
        <v>1949</v>
      </c>
      <c r="V9327" s="147" t="s">
        <v>4849</v>
      </c>
    </row>
    <row r="9328" spans="16:22" x14ac:dyDescent="0.25">
      <c r="P9328" s="147" t="s">
        <v>830</v>
      </c>
      <c r="Q9328" s="147">
        <v>222</v>
      </c>
      <c r="R9328" s="147"/>
      <c r="S9328" s="147" t="s">
        <v>1950</v>
      </c>
      <c r="T9328" s="147">
        <v>70</v>
      </c>
      <c r="U9328" s="147" t="s">
        <v>1951</v>
      </c>
      <c r="V9328" s="147" t="s">
        <v>4849</v>
      </c>
    </row>
    <row r="9329" spans="16:22" x14ac:dyDescent="0.25">
      <c r="P9329" s="147" t="s">
        <v>830</v>
      </c>
      <c r="Q9329" s="147">
        <v>222</v>
      </c>
      <c r="R9329" s="147"/>
      <c r="S9329" s="147" t="s">
        <v>3769</v>
      </c>
      <c r="T9329" s="147">
        <v>50</v>
      </c>
      <c r="U9329" s="147" t="s">
        <v>3770</v>
      </c>
      <c r="V9329" s="147" t="s">
        <v>4849</v>
      </c>
    </row>
    <row r="9330" spans="16:22" x14ac:dyDescent="0.25">
      <c r="P9330" s="147" t="s">
        <v>830</v>
      </c>
      <c r="Q9330" s="147">
        <v>222</v>
      </c>
      <c r="R9330" s="147"/>
      <c r="S9330" s="147" t="s">
        <v>2965</v>
      </c>
      <c r="T9330" s="147">
        <v>450</v>
      </c>
      <c r="U9330" s="147" t="s">
        <v>2966</v>
      </c>
      <c r="V9330" s="147" t="s">
        <v>4849</v>
      </c>
    </row>
    <row r="9331" spans="16:22" x14ac:dyDescent="0.25">
      <c r="P9331" s="147" t="s">
        <v>830</v>
      </c>
      <c r="Q9331" s="147">
        <v>222</v>
      </c>
      <c r="R9331" s="147"/>
      <c r="S9331" s="147" t="s">
        <v>2967</v>
      </c>
      <c r="T9331" s="147">
        <v>450</v>
      </c>
      <c r="U9331" s="147" t="s">
        <v>2968</v>
      </c>
      <c r="V9331" s="147" t="s">
        <v>4849</v>
      </c>
    </row>
    <row r="9332" spans="16:22" x14ac:dyDescent="0.25">
      <c r="P9332" s="147" t="s">
        <v>830</v>
      </c>
      <c r="Q9332" s="147">
        <v>222</v>
      </c>
      <c r="R9332" s="147"/>
      <c r="S9332" s="147" t="s">
        <v>1952</v>
      </c>
      <c r="T9332" s="147">
        <v>39</v>
      </c>
      <c r="U9332" s="147" t="s">
        <v>1953</v>
      </c>
      <c r="V9332" s="147" t="s">
        <v>4849</v>
      </c>
    </row>
    <row r="9333" spans="16:22" x14ac:dyDescent="0.25">
      <c r="P9333" s="147" t="s">
        <v>830</v>
      </c>
      <c r="Q9333" s="147">
        <v>222</v>
      </c>
      <c r="R9333" s="147"/>
      <c r="S9333" s="147" t="s">
        <v>2969</v>
      </c>
      <c r="T9333" s="147">
        <v>68</v>
      </c>
      <c r="U9333" s="147" t="s">
        <v>2970</v>
      </c>
      <c r="V9333" s="147" t="s">
        <v>4849</v>
      </c>
    </row>
    <row r="9334" spans="16:22" x14ac:dyDescent="0.25">
      <c r="P9334" s="147" t="s">
        <v>830</v>
      </c>
      <c r="Q9334" s="147">
        <v>222</v>
      </c>
      <c r="R9334" s="147"/>
      <c r="S9334" s="147" t="s">
        <v>2971</v>
      </c>
      <c r="T9334" s="147">
        <v>450</v>
      </c>
      <c r="U9334" s="147" t="s">
        <v>2972</v>
      </c>
      <c r="V9334" s="147" t="s">
        <v>4849</v>
      </c>
    </row>
    <row r="9335" spans="16:22" x14ac:dyDescent="0.25">
      <c r="P9335" s="147" t="s">
        <v>830</v>
      </c>
      <c r="Q9335" s="147">
        <v>222</v>
      </c>
      <c r="R9335" s="147"/>
      <c r="S9335" s="147" t="s">
        <v>3777</v>
      </c>
      <c r="T9335" s="147">
        <v>100</v>
      </c>
      <c r="U9335" s="147" t="s">
        <v>3778</v>
      </c>
      <c r="V9335" s="147" t="s">
        <v>4849</v>
      </c>
    </row>
    <row r="9336" spans="16:22" x14ac:dyDescent="0.25">
      <c r="P9336" s="147" t="s">
        <v>830</v>
      </c>
      <c r="Q9336" s="147">
        <v>222</v>
      </c>
      <c r="R9336" s="147"/>
      <c r="S9336" s="147" t="s">
        <v>3783</v>
      </c>
      <c r="T9336" s="147">
        <v>100</v>
      </c>
      <c r="U9336" s="147" t="s">
        <v>3784</v>
      </c>
      <c r="V9336" s="147" t="s">
        <v>4849</v>
      </c>
    </row>
    <row r="9337" spans="16:22" x14ac:dyDescent="0.25">
      <c r="P9337" s="147" t="s">
        <v>830</v>
      </c>
      <c r="Q9337" s="147">
        <v>222</v>
      </c>
      <c r="R9337" s="147"/>
      <c r="S9337" s="147" t="s">
        <v>2973</v>
      </c>
      <c r="T9337" s="147">
        <v>82</v>
      </c>
      <c r="U9337" s="147" t="s">
        <v>2974</v>
      </c>
      <c r="V9337" s="147" t="s">
        <v>4849</v>
      </c>
    </row>
    <row r="9338" spans="16:22" x14ac:dyDescent="0.25">
      <c r="P9338" s="147" t="s">
        <v>830</v>
      </c>
      <c r="Q9338" s="147">
        <v>222</v>
      </c>
      <c r="R9338" s="147"/>
      <c r="S9338" s="147" t="s">
        <v>2975</v>
      </c>
      <c r="T9338" s="147">
        <v>174</v>
      </c>
      <c r="U9338" s="147" t="s">
        <v>2976</v>
      </c>
      <c r="V9338" s="147" t="s">
        <v>4849</v>
      </c>
    </row>
    <row r="9339" spans="16:22" x14ac:dyDescent="0.25">
      <c r="P9339" s="147" t="s">
        <v>830</v>
      </c>
      <c r="Q9339" s="147">
        <v>222</v>
      </c>
      <c r="R9339" s="147"/>
      <c r="S9339" s="147" t="s">
        <v>3789</v>
      </c>
      <c r="T9339" s="147">
        <v>121</v>
      </c>
      <c r="U9339" s="147" t="s">
        <v>3790</v>
      </c>
      <c r="V9339" s="147" t="s">
        <v>4849</v>
      </c>
    </row>
    <row r="9340" spans="16:22" x14ac:dyDescent="0.25">
      <c r="P9340" s="147" t="s">
        <v>830</v>
      </c>
      <c r="Q9340" s="147">
        <v>222</v>
      </c>
      <c r="R9340" s="147"/>
      <c r="S9340" s="147" t="s">
        <v>3793</v>
      </c>
      <c r="T9340" s="147">
        <v>46</v>
      </c>
      <c r="U9340" s="147" t="s">
        <v>3794</v>
      </c>
      <c r="V9340" s="147" t="s">
        <v>4849</v>
      </c>
    </row>
    <row r="9341" spans="16:22" x14ac:dyDescent="0.25">
      <c r="P9341" s="147" t="s">
        <v>830</v>
      </c>
      <c r="Q9341" s="147">
        <v>222</v>
      </c>
      <c r="R9341" s="147"/>
      <c r="S9341" s="147" t="s">
        <v>3795</v>
      </c>
      <c r="T9341" s="147">
        <v>43</v>
      </c>
      <c r="U9341" s="147" t="s">
        <v>3796</v>
      </c>
      <c r="V9341" s="147" t="s">
        <v>4849</v>
      </c>
    </row>
    <row r="9342" spans="16:22" x14ac:dyDescent="0.25">
      <c r="P9342" s="147" t="s">
        <v>830</v>
      </c>
      <c r="Q9342" s="147">
        <v>222</v>
      </c>
      <c r="R9342" s="147"/>
      <c r="S9342" s="147" t="s">
        <v>3797</v>
      </c>
      <c r="T9342" s="147">
        <v>86</v>
      </c>
      <c r="U9342" s="147" t="s">
        <v>3798</v>
      </c>
      <c r="V9342" s="147" t="s">
        <v>4849</v>
      </c>
    </row>
    <row r="9343" spans="16:22" x14ac:dyDescent="0.25">
      <c r="P9343" s="147" t="s">
        <v>830</v>
      </c>
      <c r="Q9343" s="147">
        <v>222</v>
      </c>
      <c r="R9343" s="147"/>
      <c r="S9343" s="147" t="s">
        <v>3801</v>
      </c>
      <c r="T9343" s="147">
        <v>33</v>
      </c>
      <c r="U9343" s="147" t="s">
        <v>3802</v>
      </c>
      <c r="V9343" s="147" t="s">
        <v>4849</v>
      </c>
    </row>
    <row r="9344" spans="16:22" x14ac:dyDescent="0.25">
      <c r="P9344" s="147" t="s">
        <v>830</v>
      </c>
      <c r="Q9344" s="147">
        <v>222</v>
      </c>
      <c r="R9344" s="147"/>
      <c r="S9344" s="147" t="s">
        <v>3803</v>
      </c>
      <c r="T9344" s="147">
        <v>80</v>
      </c>
      <c r="U9344" s="147" t="s">
        <v>3804</v>
      </c>
      <c r="V9344" s="147" t="s">
        <v>4849</v>
      </c>
    </row>
    <row r="9345" spans="16:22" x14ac:dyDescent="0.25">
      <c r="P9345" s="147" t="s">
        <v>830</v>
      </c>
      <c r="Q9345" s="147">
        <v>222</v>
      </c>
      <c r="R9345" s="147"/>
      <c r="S9345" s="147" t="s">
        <v>3805</v>
      </c>
      <c r="T9345" s="147">
        <v>17</v>
      </c>
      <c r="U9345" s="147" t="s">
        <v>3806</v>
      </c>
      <c r="V9345" s="147" t="s">
        <v>4849</v>
      </c>
    </row>
    <row r="9346" spans="16:22" x14ac:dyDescent="0.25">
      <c r="P9346" s="147" t="s">
        <v>830</v>
      </c>
      <c r="Q9346" s="147">
        <v>222</v>
      </c>
      <c r="R9346" s="147"/>
      <c r="S9346" s="147" t="s">
        <v>3807</v>
      </c>
      <c r="T9346" s="147">
        <v>52</v>
      </c>
      <c r="U9346" s="147" t="s">
        <v>3808</v>
      </c>
      <c r="V9346" s="147" t="s">
        <v>4849</v>
      </c>
    </row>
    <row r="9347" spans="16:22" x14ac:dyDescent="0.25">
      <c r="P9347" s="147" t="s">
        <v>830</v>
      </c>
      <c r="Q9347" s="147">
        <v>222</v>
      </c>
      <c r="R9347" s="147"/>
      <c r="S9347" s="147" t="s">
        <v>3584</v>
      </c>
      <c r="T9347" s="147">
        <v>1258</v>
      </c>
      <c r="U9347" s="147" t="s">
        <v>3585</v>
      </c>
      <c r="V9347" s="147" t="s">
        <v>4849</v>
      </c>
    </row>
    <row r="9348" spans="16:22" x14ac:dyDescent="0.25">
      <c r="P9348" s="147" t="s">
        <v>830</v>
      </c>
      <c r="Q9348" s="147">
        <v>222</v>
      </c>
      <c r="R9348" s="147"/>
      <c r="S9348" s="147" t="s">
        <v>3586</v>
      </c>
      <c r="T9348" s="147">
        <v>505</v>
      </c>
      <c r="U9348" s="147" t="s">
        <v>3587</v>
      </c>
      <c r="V9348" s="147" t="s">
        <v>4849</v>
      </c>
    </row>
    <row r="9349" spans="16:22" x14ac:dyDescent="0.25">
      <c r="P9349" s="147" t="s">
        <v>830</v>
      </c>
      <c r="Q9349" s="147">
        <v>222</v>
      </c>
      <c r="R9349" s="147"/>
      <c r="S9349" s="147" t="s">
        <v>1962</v>
      </c>
      <c r="T9349" s="147">
        <v>546</v>
      </c>
      <c r="U9349" s="147" t="s">
        <v>1963</v>
      </c>
      <c r="V9349" s="147" t="s">
        <v>4849</v>
      </c>
    </row>
    <row r="9350" spans="16:22" x14ac:dyDescent="0.25">
      <c r="P9350" s="147" t="s">
        <v>830</v>
      </c>
      <c r="Q9350" s="147">
        <v>222</v>
      </c>
      <c r="R9350" s="147"/>
      <c r="S9350" s="147" t="s">
        <v>2740</v>
      </c>
      <c r="T9350" s="147">
        <v>849</v>
      </c>
      <c r="U9350" s="147" t="s">
        <v>2741</v>
      </c>
      <c r="V9350" s="147" t="s">
        <v>4849</v>
      </c>
    </row>
    <row r="9351" spans="16:22" x14ac:dyDescent="0.25">
      <c r="P9351" s="147" t="s">
        <v>830</v>
      </c>
      <c r="Q9351" s="147">
        <v>222</v>
      </c>
      <c r="R9351" s="147"/>
      <c r="S9351" s="147" t="s">
        <v>2429</v>
      </c>
      <c r="T9351" s="147">
        <v>1023</v>
      </c>
      <c r="U9351" s="147" t="s">
        <v>2430</v>
      </c>
      <c r="V9351" s="147" t="s">
        <v>4849</v>
      </c>
    </row>
    <row r="9352" spans="16:22" x14ac:dyDescent="0.25">
      <c r="P9352" s="147" t="s">
        <v>830</v>
      </c>
      <c r="Q9352" s="147">
        <v>222</v>
      </c>
      <c r="R9352" s="147"/>
      <c r="S9352" s="147" t="s">
        <v>2431</v>
      </c>
      <c r="T9352" s="147">
        <v>1386</v>
      </c>
      <c r="U9352" s="147" t="s">
        <v>2432</v>
      </c>
      <c r="V9352" s="147" t="s">
        <v>4849</v>
      </c>
    </row>
    <row r="9353" spans="16:22" x14ac:dyDescent="0.25">
      <c r="P9353" s="147" t="s">
        <v>830</v>
      </c>
      <c r="Q9353" s="147">
        <v>222</v>
      </c>
      <c r="R9353" s="147"/>
      <c r="S9353" s="147" t="s">
        <v>1972</v>
      </c>
      <c r="T9353" s="147">
        <v>3733</v>
      </c>
      <c r="U9353" s="147" t="s">
        <v>1973</v>
      </c>
      <c r="V9353" s="147" t="s">
        <v>4849</v>
      </c>
    </row>
    <row r="9354" spans="16:22" x14ac:dyDescent="0.25">
      <c r="P9354" s="147" t="s">
        <v>830</v>
      </c>
      <c r="Q9354" s="147">
        <v>222</v>
      </c>
      <c r="R9354" s="147"/>
      <c r="S9354" s="147" t="s">
        <v>2433</v>
      </c>
      <c r="T9354" s="147">
        <v>1767</v>
      </c>
      <c r="U9354" s="147" t="s">
        <v>2434</v>
      </c>
      <c r="V9354" s="147" t="s">
        <v>4849</v>
      </c>
    </row>
    <row r="9355" spans="16:22" x14ac:dyDescent="0.25">
      <c r="P9355" s="147" t="s">
        <v>830</v>
      </c>
      <c r="Q9355" s="147">
        <v>222</v>
      </c>
      <c r="R9355" s="147"/>
      <c r="S9355" s="147" t="s">
        <v>2979</v>
      </c>
      <c r="T9355" s="147">
        <v>372</v>
      </c>
      <c r="U9355" s="147" t="s">
        <v>2980</v>
      </c>
      <c r="V9355" s="147" t="s">
        <v>4849</v>
      </c>
    </row>
    <row r="9356" spans="16:22" x14ac:dyDescent="0.25">
      <c r="P9356" s="147" t="s">
        <v>830</v>
      </c>
      <c r="Q9356" s="147">
        <v>222</v>
      </c>
      <c r="R9356" s="147"/>
      <c r="S9356" s="147" t="s">
        <v>2439</v>
      </c>
      <c r="T9356" s="147">
        <v>1780</v>
      </c>
      <c r="U9356" s="147" t="s">
        <v>2440</v>
      </c>
      <c r="V9356" s="147" t="s">
        <v>4849</v>
      </c>
    </row>
    <row r="9357" spans="16:22" x14ac:dyDescent="0.25">
      <c r="P9357" s="147" t="s">
        <v>830</v>
      </c>
      <c r="Q9357" s="147">
        <v>222</v>
      </c>
      <c r="R9357" s="147"/>
      <c r="S9357" s="147" t="s">
        <v>2441</v>
      </c>
      <c r="T9357" s="147">
        <v>216</v>
      </c>
      <c r="U9357" s="147" t="s">
        <v>2442</v>
      </c>
      <c r="V9357" s="147" t="s">
        <v>4849</v>
      </c>
    </row>
    <row r="9358" spans="16:22" x14ac:dyDescent="0.25">
      <c r="P9358" s="147" t="s">
        <v>830</v>
      </c>
      <c r="Q9358" s="147">
        <v>222</v>
      </c>
      <c r="R9358" s="147"/>
      <c r="S9358" s="147" t="s">
        <v>2443</v>
      </c>
      <c r="T9358" s="147">
        <v>301</v>
      </c>
      <c r="U9358" s="147" t="s">
        <v>2444</v>
      </c>
      <c r="V9358" s="147" t="s">
        <v>4849</v>
      </c>
    </row>
    <row r="9359" spans="16:22" x14ac:dyDescent="0.25">
      <c r="P9359" s="147" t="s">
        <v>830</v>
      </c>
      <c r="Q9359" s="147">
        <v>222</v>
      </c>
      <c r="R9359" s="147"/>
      <c r="S9359" s="147" t="s">
        <v>3406</v>
      </c>
      <c r="T9359" s="147">
        <v>385</v>
      </c>
      <c r="U9359" s="147" t="s">
        <v>3407</v>
      </c>
      <c r="V9359" s="147" t="s">
        <v>4849</v>
      </c>
    </row>
    <row r="9360" spans="16:22" x14ac:dyDescent="0.25">
      <c r="P9360" s="147" t="s">
        <v>830</v>
      </c>
      <c r="Q9360" s="147">
        <v>222</v>
      </c>
      <c r="R9360" s="147"/>
      <c r="S9360" s="147" t="s">
        <v>3242</v>
      </c>
      <c r="T9360" s="147">
        <v>248</v>
      </c>
      <c r="U9360" s="147" t="s">
        <v>3243</v>
      </c>
      <c r="V9360" s="147" t="s">
        <v>4849</v>
      </c>
    </row>
    <row r="9361" spans="16:22" x14ac:dyDescent="0.25">
      <c r="P9361" s="147" t="s">
        <v>830</v>
      </c>
      <c r="Q9361" s="147">
        <v>222</v>
      </c>
      <c r="R9361" s="147"/>
      <c r="S9361" s="147" t="s">
        <v>1980</v>
      </c>
      <c r="T9361" s="147">
        <v>103</v>
      </c>
      <c r="U9361" s="147" t="s">
        <v>1981</v>
      </c>
      <c r="V9361" s="147" t="s">
        <v>4849</v>
      </c>
    </row>
    <row r="9362" spans="16:22" x14ac:dyDescent="0.25">
      <c r="P9362" s="147" t="s">
        <v>830</v>
      </c>
      <c r="Q9362" s="147">
        <v>222</v>
      </c>
      <c r="R9362" s="147"/>
      <c r="S9362" s="147" t="s">
        <v>4741</v>
      </c>
      <c r="T9362" s="147">
        <v>15</v>
      </c>
      <c r="U9362" s="147" t="s">
        <v>4742</v>
      </c>
      <c r="V9362" s="147" t="s">
        <v>4849</v>
      </c>
    </row>
    <row r="9363" spans="16:22" x14ac:dyDescent="0.25">
      <c r="P9363" s="147" t="s">
        <v>830</v>
      </c>
      <c r="Q9363" s="147">
        <v>222</v>
      </c>
      <c r="R9363" s="147"/>
      <c r="S9363" s="147" t="s">
        <v>3244</v>
      </c>
      <c r="T9363" s="147">
        <v>1404</v>
      </c>
      <c r="U9363" s="147" t="s">
        <v>3245</v>
      </c>
      <c r="V9363" s="147" t="s">
        <v>4849</v>
      </c>
    </row>
    <row r="9364" spans="16:22" x14ac:dyDescent="0.25">
      <c r="P9364" s="147" t="s">
        <v>830</v>
      </c>
      <c r="Q9364" s="147">
        <v>222</v>
      </c>
      <c r="R9364" s="147"/>
      <c r="S9364" s="147" t="s">
        <v>2449</v>
      </c>
      <c r="T9364" s="147">
        <v>225</v>
      </c>
      <c r="U9364" s="147" t="s">
        <v>2450</v>
      </c>
      <c r="V9364" s="147" t="s">
        <v>4849</v>
      </c>
    </row>
    <row r="9365" spans="16:22" x14ac:dyDescent="0.25">
      <c r="P9365" s="147" t="s">
        <v>830</v>
      </c>
      <c r="Q9365" s="147">
        <v>222</v>
      </c>
      <c r="R9365" s="147"/>
      <c r="S9365" s="147" t="s">
        <v>3817</v>
      </c>
      <c r="T9365" s="147">
        <v>208</v>
      </c>
      <c r="U9365" s="147" t="s">
        <v>3818</v>
      </c>
      <c r="V9365" s="147" t="s">
        <v>4849</v>
      </c>
    </row>
    <row r="9366" spans="16:22" x14ac:dyDescent="0.25">
      <c r="P9366" s="147" t="s">
        <v>830</v>
      </c>
      <c r="Q9366" s="147">
        <v>222</v>
      </c>
      <c r="R9366" s="147"/>
      <c r="S9366" s="147" t="s">
        <v>1982</v>
      </c>
      <c r="T9366" s="147">
        <v>357</v>
      </c>
      <c r="U9366" s="147" t="s">
        <v>1983</v>
      </c>
      <c r="V9366" s="147" t="s">
        <v>4849</v>
      </c>
    </row>
    <row r="9367" spans="16:22" x14ac:dyDescent="0.25">
      <c r="P9367" s="147" t="s">
        <v>830</v>
      </c>
      <c r="Q9367" s="147">
        <v>222</v>
      </c>
      <c r="R9367" s="147"/>
      <c r="S9367" s="147" t="s">
        <v>3408</v>
      </c>
      <c r="T9367" s="147">
        <v>122</v>
      </c>
      <c r="U9367" s="147" t="s">
        <v>3409</v>
      </c>
      <c r="V9367" s="147" t="s">
        <v>4849</v>
      </c>
    </row>
    <row r="9368" spans="16:22" x14ac:dyDescent="0.25">
      <c r="P9368" s="147" t="s">
        <v>830</v>
      </c>
      <c r="Q9368" s="147">
        <v>222</v>
      </c>
      <c r="R9368" s="147"/>
      <c r="S9368" s="147" t="s">
        <v>2451</v>
      </c>
      <c r="T9368" s="147">
        <v>108</v>
      </c>
      <c r="U9368" s="147" t="s">
        <v>2452</v>
      </c>
      <c r="V9368" s="147" t="s">
        <v>4849</v>
      </c>
    </row>
    <row r="9369" spans="16:22" x14ac:dyDescent="0.25">
      <c r="P9369" s="147" t="s">
        <v>830</v>
      </c>
      <c r="Q9369" s="147">
        <v>222</v>
      </c>
      <c r="R9369" s="147"/>
      <c r="S9369" s="147" t="s">
        <v>2746</v>
      </c>
      <c r="T9369" s="147">
        <v>170</v>
      </c>
      <c r="U9369" s="147" t="s">
        <v>2747</v>
      </c>
      <c r="V9369" s="147" t="s">
        <v>4849</v>
      </c>
    </row>
    <row r="9370" spans="16:22" x14ac:dyDescent="0.25">
      <c r="P9370" s="147" t="s">
        <v>830</v>
      </c>
      <c r="Q9370" s="147">
        <v>222</v>
      </c>
      <c r="R9370" s="147"/>
      <c r="S9370" s="147" t="s">
        <v>4743</v>
      </c>
      <c r="T9370" s="147">
        <v>180</v>
      </c>
      <c r="U9370" s="147" t="s">
        <v>4744</v>
      </c>
      <c r="V9370" s="147" t="s">
        <v>4849</v>
      </c>
    </row>
    <row r="9371" spans="16:22" x14ac:dyDescent="0.25">
      <c r="P9371" s="147" t="s">
        <v>830</v>
      </c>
      <c r="Q9371" s="147">
        <v>222</v>
      </c>
      <c r="R9371" s="147"/>
      <c r="S9371" s="147" t="s">
        <v>4745</v>
      </c>
      <c r="T9371" s="147">
        <v>180</v>
      </c>
      <c r="U9371" s="147" t="s">
        <v>4746</v>
      </c>
      <c r="V9371" s="147" t="s">
        <v>4849</v>
      </c>
    </row>
    <row r="9372" spans="16:22" x14ac:dyDescent="0.25">
      <c r="P9372" s="147" t="s">
        <v>830</v>
      </c>
      <c r="Q9372" s="147">
        <v>222</v>
      </c>
      <c r="R9372" s="147"/>
      <c r="S9372" s="147" t="s">
        <v>3252</v>
      </c>
      <c r="T9372" s="147">
        <v>816</v>
      </c>
      <c r="U9372" s="147" t="s">
        <v>3253</v>
      </c>
      <c r="V9372" s="147" t="s">
        <v>4849</v>
      </c>
    </row>
    <row r="9373" spans="16:22" x14ac:dyDescent="0.25">
      <c r="P9373" s="147" t="s">
        <v>830</v>
      </c>
      <c r="Q9373" s="147">
        <v>222</v>
      </c>
      <c r="R9373" s="147"/>
      <c r="S9373" s="147" t="s">
        <v>2981</v>
      </c>
      <c r="T9373" s="147">
        <v>462</v>
      </c>
      <c r="U9373" s="147" t="s">
        <v>2982</v>
      </c>
      <c r="V9373" s="147" t="s">
        <v>4849</v>
      </c>
    </row>
    <row r="9374" spans="16:22" x14ac:dyDescent="0.25">
      <c r="P9374" s="147" t="s">
        <v>830</v>
      </c>
      <c r="Q9374" s="147">
        <v>222</v>
      </c>
      <c r="R9374" s="147"/>
      <c r="S9374" s="147" t="s">
        <v>3254</v>
      </c>
      <c r="T9374" s="147">
        <v>302</v>
      </c>
      <c r="U9374" s="147" t="s">
        <v>3255</v>
      </c>
      <c r="V9374" s="147" t="s">
        <v>4849</v>
      </c>
    </row>
    <row r="9375" spans="16:22" x14ac:dyDescent="0.25">
      <c r="P9375" s="147" t="s">
        <v>830</v>
      </c>
      <c r="Q9375" s="147">
        <v>222</v>
      </c>
      <c r="R9375" s="147"/>
      <c r="S9375" s="147" t="s">
        <v>3256</v>
      </c>
      <c r="T9375" s="147">
        <v>420</v>
      </c>
      <c r="U9375" s="147" t="s">
        <v>3257</v>
      </c>
      <c r="V9375" s="147" t="s">
        <v>4849</v>
      </c>
    </row>
    <row r="9376" spans="16:22" x14ac:dyDescent="0.25">
      <c r="P9376" s="147" t="s">
        <v>830</v>
      </c>
      <c r="Q9376" s="147">
        <v>222</v>
      </c>
      <c r="R9376" s="147"/>
      <c r="S9376" s="147" t="s">
        <v>3819</v>
      </c>
      <c r="T9376" s="147">
        <v>2338</v>
      </c>
      <c r="U9376" s="147" t="s">
        <v>3820</v>
      </c>
      <c r="V9376" s="147" t="s">
        <v>4849</v>
      </c>
    </row>
    <row r="9377" spans="16:22" x14ac:dyDescent="0.25">
      <c r="P9377" s="147" t="s">
        <v>830</v>
      </c>
      <c r="Q9377" s="147">
        <v>222</v>
      </c>
      <c r="R9377" s="147"/>
      <c r="S9377" s="147" t="s">
        <v>2983</v>
      </c>
      <c r="T9377" s="147">
        <v>302</v>
      </c>
      <c r="U9377" s="147" t="s">
        <v>2984</v>
      </c>
      <c r="V9377" s="147" t="s">
        <v>4849</v>
      </c>
    </row>
    <row r="9378" spans="16:22" x14ac:dyDescent="0.25">
      <c r="P9378" s="147" t="s">
        <v>830</v>
      </c>
      <c r="Q9378" s="147">
        <v>222</v>
      </c>
      <c r="R9378" s="147"/>
      <c r="S9378" s="147" t="s">
        <v>2985</v>
      </c>
      <c r="T9378" s="147">
        <v>199</v>
      </c>
      <c r="U9378" s="147" t="s">
        <v>2986</v>
      </c>
      <c r="V9378" s="147" t="s">
        <v>4849</v>
      </c>
    </row>
    <row r="9379" spans="16:22" x14ac:dyDescent="0.25">
      <c r="P9379" s="147" t="s">
        <v>830</v>
      </c>
      <c r="Q9379" s="147">
        <v>222</v>
      </c>
      <c r="R9379" s="147"/>
      <c r="S9379" s="147" t="s">
        <v>2987</v>
      </c>
      <c r="T9379" s="147">
        <v>279</v>
      </c>
      <c r="U9379" s="147" t="s">
        <v>2988</v>
      </c>
      <c r="V9379" s="147" t="s">
        <v>4849</v>
      </c>
    </row>
    <row r="9380" spans="16:22" x14ac:dyDescent="0.25">
      <c r="P9380" s="147" t="s">
        <v>830</v>
      </c>
      <c r="Q9380" s="147">
        <v>222</v>
      </c>
      <c r="R9380" s="147"/>
      <c r="S9380" s="147" t="s">
        <v>3821</v>
      </c>
      <c r="T9380" s="147">
        <v>694</v>
      </c>
      <c r="U9380" s="147" t="s">
        <v>3822</v>
      </c>
      <c r="V9380" s="147" t="s">
        <v>4849</v>
      </c>
    </row>
    <row r="9381" spans="16:22" x14ac:dyDescent="0.25">
      <c r="P9381" s="147" t="s">
        <v>830</v>
      </c>
      <c r="Q9381" s="147">
        <v>222</v>
      </c>
      <c r="R9381" s="147"/>
      <c r="S9381" s="147" t="s">
        <v>3258</v>
      </c>
      <c r="T9381" s="147">
        <v>157</v>
      </c>
      <c r="U9381" s="147" t="s">
        <v>3259</v>
      </c>
      <c r="V9381" s="147" t="s">
        <v>4849</v>
      </c>
    </row>
    <row r="9382" spans="16:22" x14ac:dyDescent="0.25">
      <c r="P9382" s="147" t="s">
        <v>830</v>
      </c>
      <c r="Q9382" s="147">
        <v>222</v>
      </c>
      <c r="R9382" s="147"/>
      <c r="S9382" s="147" t="s">
        <v>4747</v>
      </c>
      <c r="T9382" s="147">
        <v>270</v>
      </c>
      <c r="U9382" s="147" t="s">
        <v>4748</v>
      </c>
      <c r="V9382" s="147" t="s">
        <v>4849</v>
      </c>
    </row>
    <row r="9383" spans="16:22" x14ac:dyDescent="0.25">
      <c r="P9383" s="147" t="s">
        <v>830</v>
      </c>
      <c r="Q9383" s="147">
        <v>222</v>
      </c>
      <c r="R9383" s="147"/>
      <c r="S9383" s="147" t="s">
        <v>4749</v>
      </c>
      <c r="T9383" s="147">
        <v>270</v>
      </c>
      <c r="U9383" s="147" t="s">
        <v>4750</v>
      </c>
      <c r="V9383" s="147" t="s">
        <v>4849</v>
      </c>
    </row>
    <row r="9384" spans="16:22" x14ac:dyDescent="0.25">
      <c r="P9384" s="147" t="s">
        <v>830</v>
      </c>
      <c r="Q9384" s="147">
        <v>222</v>
      </c>
      <c r="R9384" s="147"/>
      <c r="S9384" s="147" t="s">
        <v>1996</v>
      </c>
      <c r="T9384" s="147">
        <v>406</v>
      </c>
      <c r="U9384" s="147" t="s">
        <v>1997</v>
      </c>
      <c r="V9384" s="147" t="s">
        <v>4849</v>
      </c>
    </row>
    <row r="9385" spans="16:22" x14ac:dyDescent="0.25">
      <c r="P9385" s="147" t="s">
        <v>830</v>
      </c>
      <c r="Q9385" s="147">
        <v>222</v>
      </c>
      <c r="R9385" s="147"/>
      <c r="S9385" s="147" t="s">
        <v>3264</v>
      </c>
      <c r="T9385" s="147">
        <v>1334</v>
      </c>
      <c r="U9385" s="147" t="s">
        <v>3265</v>
      </c>
      <c r="V9385" s="147" t="s">
        <v>4849</v>
      </c>
    </row>
    <row r="9386" spans="16:22" x14ac:dyDescent="0.25">
      <c r="P9386" s="147" t="s">
        <v>830</v>
      </c>
      <c r="Q9386" s="147">
        <v>222</v>
      </c>
      <c r="R9386" s="147"/>
      <c r="S9386" s="147" t="s">
        <v>1998</v>
      </c>
      <c r="T9386" s="147">
        <v>914</v>
      </c>
      <c r="U9386" s="147" t="s">
        <v>1999</v>
      </c>
      <c r="V9386" s="147" t="s">
        <v>4849</v>
      </c>
    </row>
    <row r="9387" spans="16:22" x14ac:dyDescent="0.25">
      <c r="P9387" s="147" t="s">
        <v>830</v>
      </c>
      <c r="Q9387" s="147">
        <v>222</v>
      </c>
      <c r="R9387" s="147"/>
      <c r="S9387" s="147" t="s">
        <v>2000</v>
      </c>
      <c r="T9387" s="147">
        <v>591</v>
      </c>
      <c r="U9387" s="147" t="s">
        <v>2001</v>
      </c>
      <c r="V9387" s="147" t="s">
        <v>4849</v>
      </c>
    </row>
    <row r="9388" spans="16:22" x14ac:dyDescent="0.25">
      <c r="P9388" s="147" t="s">
        <v>830</v>
      </c>
      <c r="Q9388" s="147">
        <v>222</v>
      </c>
      <c r="R9388" s="147"/>
      <c r="S9388" s="147" t="s">
        <v>2461</v>
      </c>
      <c r="T9388" s="147">
        <v>657</v>
      </c>
      <c r="U9388" s="147" t="s">
        <v>2462</v>
      </c>
      <c r="V9388" s="147" t="s">
        <v>4849</v>
      </c>
    </row>
    <row r="9389" spans="16:22" x14ac:dyDescent="0.25">
      <c r="P9389" s="147" t="s">
        <v>830</v>
      </c>
      <c r="Q9389" s="147">
        <v>222</v>
      </c>
      <c r="R9389" s="147"/>
      <c r="S9389" s="147" t="s">
        <v>3266</v>
      </c>
      <c r="T9389" s="147">
        <v>577</v>
      </c>
      <c r="U9389" s="147" t="s">
        <v>3267</v>
      </c>
      <c r="V9389" s="147" t="s">
        <v>4849</v>
      </c>
    </row>
    <row r="9390" spans="16:22" x14ac:dyDescent="0.25">
      <c r="P9390" s="147" t="s">
        <v>830</v>
      </c>
      <c r="Q9390" s="147">
        <v>222</v>
      </c>
      <c r="R9390" s="147"/>
      <c r="S9390" s="147" t="s">
        <v>2004</v>
      </c>
      <c r="T9390" s="147">
        <v>374</v>
      </c>
      <c r="U9390" s="147" t="s">
        <v>2005</v>
      </c>
      <c r="V9390" s="147" t="s">
        <v>4849</v>
      </c>
    </row>
    <row r="9391" spans="16:22" x14ac:dyDescent="0.25">
      <c r="P9391" s="147" t="s">
        <v>830</v>
      </c>
      <c r="Q9391" s="147">
        <v>222</v>
      </c>
      <c r="R9391" s="147"/>
      <c r="S9391" s="147" t="s">
        <v>2006</v>
      </c>
      <c r="T9391" s="147">
        <v>297</v>
      </c>
      <c r="U9391" s="147" t="s">
        <v>2007</v>
      </c>
      <c r="V9391" s="147" t="s">
        <v>4849</v>
      </c>
    </row>
    <row r="9392" spans="16:22" x14ac:dyDescent="0.25">
      <c r="P9392" s="147" t="s">
        <v>830</v>
      </c>
      <c r="Q9392" s="147">
        <v>222</v>
      </c>
      <c r="R9392" s="147"/>
      <c r="S9392" s="147" t="s">
        <v>2008</v>
      </c>
      <c r="T9392" s="147">
        <v>387</v>
      </c>
      <c r="U9392" s="147" t="s">
        <v>2009</v>
      </c>
      <c r="V9392" s="147" t="s">
        <v>4849</v>
      </c>
    </row>
    <row r="9393" spans="16:22" x14ac:dyDescent="0.25">
      <c r="P9393" s="147" t="s">
        <v>830</v>
      </c>
      <c r="Q9393" s="147">
        <v>222</v>
      </c>
      <c r="R9393" s="147"/>
      <c r="S9393" s="147" t="s">
        <v>2748</v>
      </c>
      <c r="T9393" s="147">
        <v>369</v>
      </c>
      <c r="U9393" s="147" t="s">
        <v>2749</v>
      </c>
      <c r="V9393" s="147" t="s">
        <v>4849</v>
      </c>
    </row>
    <row r="9394" spans="16:22" x14ac:dyDescent="0.25">
      <c r="P9394" s="147" t="s">
        <v>830</v>
      </c>
      <c r="Q9394" s="147">
        <v>222</v>
      </c>
      <c r="R9394" s="147"/>
      <c r="S9394" s="147" t="s">
        <v>2010</v>
      </c>
      <c r="T9394" s="147">
        <v>497</v>
      </c>
      <c r="U9394" s="147" t="s">
        <v>2011</v>
      </c>
      <c r="V9394" s="147" t="s">
        <v>4849</v>
      </c>
    </row>
    <row r="9395" spans="16:22" x14ac:dyDescent="0.25">
      <c r="P9395" s="147" t="s">
        <v>830</v>
      </c>
      <c r="Q9395" s="147">
        <v>222</v>
      </c>
      <c r="R9395" s="147"/>
      <c r="S9395" s="147" t="s">
        <v>2012</v>
      </c>
      <c r="T9395" s="147">
        <v>481</v>
      </c>
      <c r="U9395" s="147" t="s">
        <v>2013</v>
      </c>
      <c r="V9395" s="147" t="s">
        <v>4849</v>
      </c>
    </row>
    <row r="9396" spans="16:22" x14ac:dyDescent="0.25">
      <c r="P9396" s="147" t="s">
        <v>830</v>
      </c>
      <c r="Q9396" s="147">
        <v>222</v>
      </c>
      <c r="R9396" s="147"/>
      <c r="S9396" s="147" t="s">
        <v>2016</v>
      </c>
      <c r="T9396" s="147">
        <v>110</v>
      </c>
      <c r="U9396" s="147" t="s">
        <v>2017</v>
      </c>
      <c r="V9396" s="147" t="s">
        <v>4849</v>
      </c>
    </row>
    <row r="9397" spans="16:22" x14ac:dyDescent="0.25">
      <c r="P9397" s="147" t="s">
        <v>830</v>
      </c>
      <c r="Q9397" s="147">
        <v>222</v>
      </c>
      <c r="R9397" s="147"/>
      <c r="S9397" s="147" t="s">
        <v>2750</v>
      </c>
      <c r="T9397" s="147">
        <v>111</v>
      </c>
      <c r="U9397" s="147" t="s">
        <v>2751</v>
      </c>
      <c r="V9397" s="147" t="s">
        <v>4849</v>
      </c>
    </row>
    <row r="9398" spans="16:22" x14ac:dyDescent="0.25">
      <c r="P9398" s="147" t="s">
        <v>830</v>
      </c>
      <c r="Q9398" s="147">
        <v>222</v>
      </c>
      <c r="R9398" s="147"/>
      <c r="S9398" s="147" t="s">
        <v>2018</v>
      </c>
      <c r="T9398" s="147">
        <v>156</v>
      </c>
      <c r="U9398" s="147" t="s">
        <v>2019</v>
      </c>
      <c r="V9398" s="147" t="s">
        <v>4849</v>
      </c>
    </row>
    <row r="9399" spans="16:22" x14ac:dyDescent="0.25">
      <c r="P9399" s="147" t="s">
        <v>830</v>
      </c>
      <c r="Q9399" s="147">
        <v>222</v>
      </c>
      <c r="R9399" s="147"/>
      <c r="S9399" s="147" t="s">
        <v>4751</v>
      </c>
      <c r="T9399" s="147">
        <v>90</v>
      </c>
      <c r="U9399" s="147" t="s">
        <v>4752</v>
      </c>
      <c r="V9399" s="147" t="s">
        <v>4849</v>
      </c>
    </row>
    <row r="9400" spans="16:22" x14ac:dyDescent="0.25">
      <c r="P9400" s="147" t="s">
        <v>830</v>
      </c>
      <c r="Q9400" s="147">
        <v>222</v>
      </c>
      <c r="R9400" s="147"/>
      <c r="S9400" s="147" t="s">
        <v>2020</v>
      </c>
      <c r="T9400" s="147">
        <v>28</v>
      </c>
      <c r="U9400" s="147" t="s">
        <v>2021</v>
      </c>
      <c r="V9400" s="147" t="s">
        <v>4849</v>
      </c>
    </row>
    <row r="9401" spans="16:22" x14ac:dyDescent="0.25">
      <c r="P9401" s="147" t="s">
        <v>830</v>
      </c>
      <c r="Q9401" s="147">
        <v>222</v>
      </c>
      <c r="R9401" s="147"/>
      <c r="S9401" s="147" t="s">
        <v>2022</v>
      </c>
      <c r="T9401" s="147">
        <v>27</v>
      </c>
      <c r="U9401" s="147" t="s">
        <v>2023</v>
      </c>
      <c r="V9401" s="147" t="s">
        <v>4849</v>
      </c>
    </row>
    <row r="9402" spans="16:22" x14ac:dyDescent="0.25">
      <c r="P9402" s="147" t="s">
        <v>830</v>
      </c>
      <c r="Q9402" s="147">
        <v>222</v>
      </c>
      <c r="R9402" s="147"/>
      <c r="S9402" s="147" t="s">
        <v>3412</v>
      </c>
      <c r="T9402" s="147">
        <v>346</v>
      </c>
      <c r="U9402" s="147" t="s">
        <v>3413</v>
      </c>
      <c r="V9402" s="147" t="s">
        <v>4849</v>
      </c>
    </row>
    <row r="9403" spans="16:22" x14ac:dyDescent="0.25">
      <c r="P9403" s="147" t="s">
        <v>830</v>
      </c>
      <c r="Q9403" s="147">
        <v>222</v>
      </c>
      <c r="R9403" s="147"/>
      <c r="S9403" s="147" t="s">
        <v>3274</v>
      </c>
      <c r="T9403" s="147">
        <v>622</v>
      </c>
      <c r="U9403" s="147" t="s">
        <v>3275</v>
      </c>
      <c r="V9403" s="147" t="s">
        <v>4849</v>
      </c>
    </row>
    <row r="9404" spans="16:22" x14ac:dyDescent="0.25">
      <c r="P9404" s="147" t="s">
        <v>830</v>
      </c>
      <c r="Q9404" s="147">
        <v>222</v>
      </c>
      <c r="R9404" s="147"/>
      <c r="S9404" s="147" t="s">
        <v>2026</v>
      </c>
      <c r="T9404" s="147">
        <v>55</v>
      </c>
      <c r="U9404" s="147" t="s">
        <v>2027</v>
      </c>
      <c r="V9404" s="147" t="s">
        <v>4849</v>
      </c>
    </row>
    <row r="9405" spans="16:22" x14ac:dyDescent="0.25">
      <c r="P9405" s="147" t="s">
        <v>830</v>
      </c>
      <c r="Q9405" s="147">
        <v>222</v>
      </c>
      <c r="R9405" s="147"/>
      <c r="S9405" s="147" t="s">
        <v>2465</v>
      </c>
      <c r="T9405" s="147">
        <v>185</v>
      </c>
      <c r="U9405" s="147" t="s">
        <v>2466</v>
      </c>
      <c r="V9405" s="147" t="s">
        <v>4849</v>
      </c>
    </row>
    <row r="9406" spans="16:22" x14ac:dyDescent="0.25">
      <c r="P9406" s="147" t="s">
        <v>830</v>
      </c>
      <c r="Q9406" s="147">
        <v>222</v>
      </c>
      <c r="R9406" s="147"/>
      <c r="S9406" s="147" t="s">
        <v>2032</v>
      </c>
      <c r="T9406" s="147">
        <v>320</v>
      </c>
      <c r="U9406" s="147" t="s">
        <v>2033</v>
      </c>
      <c r="V9406" s="147" t="s">
        <v>4849</v>
      </c>
    </row>
    <row r="9407" spans="16:22" x14ac:dyDescent="0.25">
      <c r="P9407" s="147" t="s">
        <v>830</v>
      </c>
      <c r="Q9407" s="147">
        <v>222</v>
      </c>
      <c r="R9407" s="147"/>
      <c r="S9407" s="147" t="s">
        <v>2754</v>
      </c>
      <c r="T9407" s="147">
        <v>378</v>
      </c>
      <c r="U9407" s="147" t="s">
        <v>2755</v>
      </c>
      <c r="V9407" s="147" t="s">
        <v>4849</v>
      </c>
    </row>
    <row r="9408" spans="16:22" x14ac:dyDescent="0.25">
      <c r="P9408" s="147" t="s">
        <v>830</v>
      </c>
      <c r="Q9408" s="147">
        <v>222</v>
      </c>
      <c r="R9408" s="147"/>
      <c r="S9408" s="147" t="s">
        <v>3276</v>
      </c>
      <c r="T9408" s="147">
        <v>153</v>
      </c>
      <c r="U9408" s="147" t="s">
        <v>3277</v>
      </c>
      <c r="V9408" s="147" t="s">
        <v>4849</v>
      </c>
    </row>
    <row r="9409" spans="16:22" x14ac:dyDescent="0.25">
      <c r="P9409" s="147" t="s">
        <v>830</v>
      </c>
      <c r="Q9409" s="147">
        <v>222</v>
      </c>
      <c r="R9409" s="147"/>
      <c r="S9409" s="147" t="s">
        <v>4221</v>
      </c>
      <c r="T9409" s="147">
        <v>225</v>
      </c>
      <c r="U9409" s="147" t="s">
        <v>4222</v>
      </c>
      <c r="V9409" s="147" t="s">
        <v>4849</v>
      </c>
    </row>
    <row r="9410" spans="16:22" x14ac:dyDescent="0.25">
      <c r="P9410" s="147" t="s">
        <v>830</v>
      </c>
      <c r="Q9410" s="147">
        <v>222</v>
      </c>
      <c r="R9410" s="147"/>
      <c r="S9410" s="147" t="s">
        <v>2989</v>
      </c>
      <c r="T9410" s="147">
        <v>519</v>
      </c>
      <c r="U9410" s="147" t="s">
        <v>2990</v>
      </c>
      <c r="V9410" s="147" t="s">
        <v>4849</v>
      </c>
    </row>
    <row r="9411" spans="16:22" x14ac:dyDescent="0.25">
      <c r="P9411" s="147" t="s">
        <v>830</v>
      </c>
      <c r="Q9411" s="147">
        <v>222</v>
      </c>
      <c r="R9411" s="147"/>
      <c r="S9411" s="147" t="s">
        <v>2034</v>
      </c>
      <c r="T9411" s="147">
        <v>262</v>
      </c>
      <c r="U9411" s="147" t="s">
        <v>2035</v>
      </c>
      <c r="V9411" s="147" t="s">
        <v>4849</v>
      </c>
    </row>
    <row r="9412" spans="16:22" x14ac:dyDescent="0.25">
      <c r="P9412" s="147" t="s">
        <v>830</v>
      </c>
      <c r="Q9412" s="147">
        <v>222</v>
      </c>
      <c r="R9412" s="147"/>
      <c r="S9412" s="147" t="s">
        <v>2036</v>
      </c>
      <c r="T9412" s="147">
        <v>221</v>
      </c>
      <c r="U9412" s="147" t="s">
        <v>2037</v>
      </c>
      <c r="V9412" s="147" t="s">
        <v>4849</v>
      </c>
    </row>
    <row r="9413" spans="16:22" x14ac:dyDescent="0.25">
      <c r="P9413" s="147" t="s">
        <v>830</v>
      </c>
      <c r="Q9413" s="147">
        <v>222</v>
      </c>
      <c r="R9413" s="147"/>
      <c r="S9413" s="147" t="s">
        <v>2756</v>
      </c>
      <c r="T9413" s="147">
        <v>555</v>
      </c>
      <c r="U9413" s="147" t="s">
        <v>2757</v>
      </c>
      <c r="V9413" s="147" t="s">
        <v>4849</v>
      </c>
    </row>
    <row r="9414" spans="16:22" x14ac:dyDescent="0.25">
      <c r="P9414" s="147" t="s">
        <v>830</v>
      </c>
      <c r="Q9414" s="147">
        <v>222</v>
      </c>
      <c r="R9414" s="147"/>
      <c r="S9414" s="147" t="s">
        <v>2038</v>
      </c>
      <c r="T9414" s="147">
        <v>259</v>
      </c>
      <c r="U9414" s="147" t="s">
        <v>2039</v>
      </c>
      <c r="V9414" s="147" t="s">
        <v>4849</v>
      </c>
    </row>
    <row r="9415" spans="16:22" x14ac:dyDescent="0.25">
      <c r="P9415" s="147" t="s">
        <v>830</v>
      </c>
      <c r="Q9415" s="147">
        <v>222</v>
      </c>
      <c r="R9415" s="147"/>
      <c r="S9415" s="147" t="s">
        <v>2467</v>
      </c>
      <c r="T9415" s="147">
        <v>230</v>
      </c>
      <c r="U9415" s="147" t="s">
        <v>2468</v>
      </c>
      <c r="V9415" s="147" t="s">
        <v>4849</v>
      </c>
    </row>
    <row r="9416" spans="16:22" x14ac:dyDescent="0.25">
      <c r="P9416" s="147" t="s">
        <v>830</v>
      </c>
      <c r="Q9416" s="147">
        <v>222</v>
      </c>
      <c r="R9416" s="147"/>
      <c r="S9416" s="147" t="s">
        <v>4223</v>
      </c>
      <c r="T9416" s="147">
        <v>55</v>
      </c>
      <c r="U9416" s="147" t="s">
        <v>4224</v>
      </c>
      <c r="V9416" s="147" t="s">
        <v>4849</v>
      </c>
    </row>
    <row r="9417" spans="16:22" x14ac:dyDescent="0.25">
      <c r="P9417" s="147" t="s">
        <v>830</v>
      </c>
      <c r="Q9417" s="147">
        <v>222</v>
      </c>
      <c r="R9417" s="147"/>
      <c r="S9417" s="147" t="s">
        <v>3416</v>
      </c>
      <c r="T9417" s="147">
        <v>425</v>
      </c>
      <c r="U9417" s="147" t="s">
        <v>3417</v>
      </c>
      <c r="V9417" s="147" t="s">
        <v>4849</v>
      </c>
    </row>
    <row r="9418" spans="16:22" x14ac:dyDescent="0.25">
      <c r="P9418" s="147" t="s">
        <v>830</v>
      </c>
      <c r="Q9418" s="147">
        <v>222</v>
      </c>
      <c r="R9418" s="147"/>
      <c r="S9418" s="147" t="s">
        <v>2991</v>
      </c>
      <c r="T9418" s="147">
        <v>450</v>
      </c>
      <c r="U9418" s="147" t="s">
        <v>2992</v>
      </c>
      <c r="V9418" s="147" t="s">
        <v>4849</v>
      </c>
    </row>
    <row r="9419" spans="16:22" x14ac:dyDescent="0.25">
      <c r="P9419" s="147" t="s">
        <v>830</v>
      </c>
      <c r="Q9419" s="147">
        <v>222</v>
      </c>
      <c r="R9419" s="147"/>
      <c r="S9419" s="147" t="s">
        <v>4992</v>
      </c>
      <c r="T9419" s="147">
        <v>330</v>
      </c>
      <c r="U9419" s="147" t="s">
        <v>4993</v>
      </c>
      <c r="V9419" s="147" t="s">
        <v>4849</v>
      </c>
    </row>
    <row r="9420" spans="16:22" x14ac:dyDescent="0.25">
      <c r="P9420" s="147" t="s">
        <v>830</v>
      </c>
      <c r="Q9420" s="147">
        <v>222</v>
      </c>
      <c r="R9420" s="147"/>
      <c r="S9420" s="147" t="s">
        <v>2040</v>
      </c>
      <c r="T9420" s="147">
        <v>460</v>
      </c>
      <c r="U9420" s="147" t="s">
        <v>2041</v>
      </c>
      <c r="V9420" s="147" t="s">
        <v>4849</v>
      </c>
    </row>
    <row r="9421" spans="16:22" x14ac:dyDescent="0.25">
      <c r="P9421" s="147" t="s">
        <v>830</v>
      </c>
      <c r="Q9421" s="147">
        <v>222</v>
      </c>
      <c r="R9421" s="147"/>
      <c r="S9421" s="147" t="s">
        <v>2042</v>
      </c>
      <c r="T9421" s="147">
        <v>600</v>
      </c>
      <c r="U9421" s="147" t="s">
        <v>2043</v>
      </c>
      <c r="V9421" s="147" t="s">
        <v>4849</v>
      </c>
    </row>
    <row r="9422" spans="16:22" x14ac:dyDescent="0.25">
      <c r="P9422" s="147" t="s">
        <v>830</v>
      </c>
      <c r="Q9422" s="147">
        <v>222</v>
      </c>
      <c r="R9422" s="147"/>
      <c r="S9422" s="147" t="s">
        <v>4551</v>
      </c>
      <c r="T9422" s="147">
        <v>165</v>
      </c>
      <c r="U9422" s="147" t="s">
        <v>4552</v>
      </c>
      <c r="V9422" s="147" t="s">
        <v>4849</v>
      </c>
    </row>
    <row r="9423" spans="16:22" x14ac:dyDescent="0.25">
      <c r="P9423" s="147" t="s">
        <v>830</v>
      </c>
      <c r="Q9423" s="147">
        <v>222</v>
      </c>
      <c r="R9423" s="147"/>
      <c r="S9423" s="147" t="s">
        <v>2044</v>
      </c>
      <c r="T9423" s="147">
        <v>2881</v>
      </c>
      <c r="U9423" s="147" t="s">
        <v>2045</v>
      </c>
      <c r="V9423" s="147" t="s">
        <v>4849</v>
      </c>
    </row>
    <row r="9424" spans="16:22" x14ac:dyDescent="0.25">
      <c r="P9424" s="147" t="s">
        <v>830</v>
      </c>
      <c r="Q9424" s="147">
        <v>222</v>
      </c>
      <c r="R9424" s="147"/>
      <c r="S9424" s="147" t="s">
        <v>2046</v>
      </c>
      <c r="T9424" s="147">
        <v>3201</v>
      </c>
      <c r="U9424" s="147" t="s">
        <v>2047</v>
      </c>
      <c r="V9424" s="147" t="s">
        <v>4849</v>
      </c>
    </row>
    <row r="9425" spans="16:22" x14ac:dyDescent="0.25">
      <c r="P9425" s="147" t="s">
        <v>830</v>
      </c>
      <c r="Q9425" s="147">
        <v>222</v>
      </c>
      <c r="R9425" s="147"/>
      <c r="S9425" s="147" t="s">
        <v>2050</v>
      </c>
      <c r="T9425" s="147">
        <v>3211</v>
      </c>
      <c r="U9425" s="147" t="s">
        <v>2051</v>
      </c>
      <c r="V9425" s="147" t="s">
        <v>4849</v>
      </c>
    </row>
    <row r="9426" spans="16:22" x14ac:dyDescent="0.25">
      <c r="P9426" s="147" t="s">
        <v>830</v>
      </c>
      <c r="Q9426" s="147">
        <v>222</v>
      </c>
      <c r="R9426" s="147"/>
      <c r="S9426" s="147" t="s">
        <v>2052</v>
      </c>
      <c r="T9426" s="147">
        <v>4080</v>
      </c>
      <c r="U9426" s="147" t="s">
        <v>2053</v>
      </c>
      <c r="V9426" s="147" t="s">
        <v>4849</v>
      </c>
    </row>
    <row r="9427" spans="16:22" x14ac:dyDescent="0.25">
      <c r="P9427" s="147" t="s">
        <v>830</v>
      </c>
      <c r="Q9427" s="147">
        <v>222</v>
      </c>
      <c r="R9427" s="147"/>
      <c r="S9427" s="147" t="s">
        <v>2758</v>
      </c>
      <c r="T9427" s="147">
        <v>448</v>
      </c>
      <c r="U9427" s="147" t="s">
        <v>2759</v>
      </c>
      <c r="V9427" s="147" t="s">
        <v>4849</v>
      </c>
    </row>
    <row r="9428" spans="16:22" x14ac:dyDescent="0.25">
      <c r="P9428" s="147" t="s">
        <v>830</v>
      </c>
      <c r="Q9428" s="147">
        <v>222</v>
      </c>
      <c r="R9428" s="147"/>
      <c r="S9428" s="147" t="s">
        <v>2058</v>
      </c>
      <c r="T9428" s="147">
        <v>3687</v>
      </c>
      <c r="U9428" s="147" t="s">
        <v>2059</v>
      </c>
      <c r="V9428" s="147" t="s">
        <v>4849</v>
      </c>
    </row>
    <row r="9429" spans="16:22" x14ac:dyDescent="0.25">
      <c r="P9429" s="147" t="s">
        <v>830</v>
      </c>
      <c r="Q9429" s="147">
        <v>222</v>
      </c>
      <c r="R9429" s="147"/>
      <c r="S9429" s="147" t="s">
        <v>3602</v>
      </c>
      <c r="T9429" s="147">
        <v>146</v>
      </c>
      <c r="U9429" s="147" t="s">
        <v>3603</v>
      </c>
      <c r="V9429" s="147" t="s">
        <v>4849</v>
      </c>
    </row>
    <row r="9430" spans="16:22" x14ac:dyDescent="0.25">
      <c r="P9430" s="147" t="s">
        <v>830</v>
      </c>
      <c r="Q9430" s="147">
        <v>222</v>
      </c>
      <c r="R9430" s="147"/>
      <c r="S9430" s="147" t="s">
        <v>3936</v>
      </c>
      <c r="T9430" s="147">
        <v>46</v>
      </c>
      <c r="U9430" s="147" t="s">
        <v>3937</v>
      </c>
      <c r="V9430" s="147" t="s">
        <v>4849</v>
      </c>
    </row>
    <row r="9431" spans="16:22" x14ac:dyDescent="0.25">
      <c r="P9431" s="147" t="s">
        <v>830</v>
      </c>
      <c r="Q9431" s="147">
        <v>222</v>
      </c>
      <c r="R9431" s="147"/>
      <c r="S9431" s="147" t="s">
        <v>4227</v>
      </c>
      <c r="T9431" s="147">
        <v>150</v>
      </c>
      <c r="U9431" s="147" t="s">
        <v>4228</v>
      </c>
      <c r="V9431" s="147" t="s">
        <v>4849</v>
      </c>
    </row>
    <row r="9432" spans="16:22" x14ac:dyDescent="0.25">
      <c r="P9432" s="147" t="s">
        <v>830</v>
      </c>
      <c r="Q9432" s="147">
        <v>222</v>
      </c>
      <c r="R9432" s="147"/>
      <c r="S9432" s="147" t="s">
        <v>4229</v>
      </c>
      <c r="T9432" s="147">
        <v>153</v>
      </c>
      <c r="U9432" s="147" t="s">
        <v>4230</v>
      </c>
      <c r="V9432" s="147" t="s">
        <v>4849</v>
      </c>
    </row>
    <row r="9433" spans="16:22" x14ac:dyDescent="0.25">
      <c r="P9433" s="147" t="s">
        <v>830</v>
      </c>
      <c r="Q9433" s="147">
        <v>222</v>
      </c>
      <c r="R9433" s="147"/>
      <c r="S9433" s="147" t="s">
        <v>4231</v>
      </c>
      <c r="T9433" s="147">
        <v>151</v>
      </c>
      <c r="U9433" s="147" t="s">
        <v>4232</v>
      </c>
      <c r="V9433" s="147" t="s">
        <v>4849</v>
      </c>
    </row>
    <row r="9434" spans="16:22" x14ac:dyDescent="0.25">
      <c r="P9434" s="147" t="s">
        <v>830</v>
      </c>
      <c r="Q9434" s="147">
        <v>222</v>
      </c>
      <c r="R9434" s="147"/>
      <c r="S9434" s="147" t="s">
        <v>2064</v>
      </c>
      <c r="T9434" s="147">
        <v>836</v>
      </c>
      <c r="U9434" s="147" t="s">
        <v>2065</v>
      </c>
      <c r="V9434" s="147" t="s">
        <v>4849</v>
      </c>
    </row>
    <row r="9435" spans="16:22" x14ac:dyDescent="0.25">
      <c r="P9435" s="147" t="s">
        <v>830</v>
      </c>
      <c r="Q9435" s="147">
        <v>222</v>
      </c>
      <c r="R9435" s="147"/>
      <c r="S9435" s="147" t="s">
        <v>2479</v>
      </c>
      <c r="T9435" s="147">
        <v>1015</v>
      </c>
      <c r="U9435" s="147" t="s">
        <v>2480</v>
      </c>
      <c r="V9435" s="147" t="s">
        <v>4849</v>
      </c>
    </row>
    <row r="9436" spans="16:22" x14ac:dyDescent="0.25">
      <c r="P9436" s="147" t="s">
        <v>830</v>
      </c>
      <c r="Q9436" s="147">
        <v>222</v>
      </c>
      <c r="R9436" s="147"/>
      <c r="S9436" s="147" t="s">
        <v>4994</v>
      </c>
      <c r="T9436" s="147">
        <v>119</v>
      </c>
      <c r="U9436" s="147" t="s">
        <v>4995</v>
      </c>
      <c r="V9436" s="147" t="s">
        <v>4849</v>
      </c>
    </row>
    <row r="9437" spans="16:22" x14ac:dyDescent="0.25">
      <c r="P9437" s="147" t="s">
        <v>830</v>
      </c>
      <c r="Q9437" s="147">
        <v>222</v>
      </c>
      <c r="R9437" s="147"/>
      <c r="S9437" s="147" t="s">
        <v>3418</v>
      </c>
      <c r="T9437" s="147">
        <v>358</v>
      </c>
      <c r="U9437" s="147" t="s">
        <v>3419</v>
      </c>
      <c r="V9437" s="147" t="s">
        <v>4849</v>
      </c>
    </row>
    <row r="9438" spans="16:22" x14ac:dyDescent="0.25">
      <c r="P9438" s="147" t="s">
        <v>830</v>
      </c>
      <c r="Q9438" s="147">
        <v>222</v>
      </c>
      <c r="R9438" s="147"/>
      <c r="S9438" s="147" t="s">
        <v>2074</v>
      </c>
      <c r="T9438" s="147">
        <v>292</v>
      </c>
      <c r="U9438" s="147" t="s">
        <v>2075</v>
      </c>
      <c r="V9438" s="147" t="s">
        <v>4849</v>
      </c>
    </row>
    <row r="9439" spans="16:22" x14ac:dyDescent="0.25">
      <c r="P9439" s="147" t="s">
        <v>830</v>
      </c>
      <c r="Q9439" s="147">
        <v>222</v>
      </c>
      <c r="R9439" s="147"/>
      <c r="S9439" s="147" t="s">
        <v>2076</v>
      </c>
      <c r="T9439" s="147">
        <v>246</v>
      </c>
      <c r="U9439" s="147" t="s">
        <v>2077</v>
      </c>
      <c r="V9439" s="147" t="s">
        <v>4849</v>
      </c>
    </row>
    <row r="9440" spans="16:22" x14ac:dyDescent="0.25">
      <c r="P9440" s="147" t="s">
        <v>830</v>
      </c>
      <c r="Q9440" s="147">
        <v>222</v>
      </c>
      <c r="R9440" s="147"/>
      <c r="S9440" s="147" t="s">
        <v>2080</v>
      </c>
      <c r="T9440" s="147">
        <v>1260</v>
      </c>
      <c r="U9440" s="147" t="s">
        <v>2081</v>
      </c>
      <c r="V9440" s="147" t="s">
        <v>4849</v>
      </c>
    </row>
    <row r="9441" spans="16:22" x14ac:dyDescent="0.25">
      <c r="P9441" s="147" t="s">
        <v>830</v>
      </c>
      <c r="Q9441" s="147">
        <v>222</v>
      </c>
      <c r="R9441" s="147"/>
      <c r="S9441" s="147" t="s">
        <v>2997</v>
      </c>
      <c r="T9441" s="147">
        <v>300</v>
      </c>
      <c r="U9441" s="147" t="s">
        <v>2998</v>
      </c>
      <c r="V9441" s="147" t="s">
        <v>4849</v>
      </c>
    </row>
    <row r="9442" spans="16:22" x14ac:dyDescent="0.25">
      <c r="P9442" s="147" t="s">
        <v>830</v>
      </c>
      <c r="Q9442" s="147">
        <v>222</v>
      </c>
      <c r="R9442" s="147"/>
      <c r="S9442" s="147" t="s">
        <v>2082</v>
      </c>
      <c r="T9442" s="147">
        <v>309</v>
      </c>
      <c r="U9442" s="147" t="s">
        <v>2083</v>
      </c>
      <c r="V9442" s="147" t="s">
        <v>4849</v>
      </c>
    </row>
    <row r="9443" spans="16:22" x14ac:dyDescent="0.25">
      <c r="P9443" s="147" t="s">
        <v>830</v>
      </c>
      <c r="Q9443" s="147">
        <v>222</v>
      </c>
      <c r="R9443" s="147"/>
      <c r="S9443" s="147" t="s">
        <v>2481</v>
      </c>
      <c r="T9443" s="147">
        <v>237</v>
      </c>
      <c r="U9443" s="147" t="s">
        <v>2482</v>
      </c>
      <c r="V9443" s="147" t="s">
        <v>4849</v>
      </c>
    </row>
    <row r="9444" spans="16:22" x14ac:dyDescent="0.25">
      <c r="P9444" s="147" t="s">
        <v>830</v>
      </c>
      <c r="Q9444" s="147">
        <v>222</v>
      </c>
      <c r="R9444" s="147"/>
      <c r="S9444" s="147" t="s">
        <v>2084</v>
      </c>
      <c r="T9444" s="147">
        <v>905</v>
      </c>
      <c r="U9444" s="147" t="s">
        <v>2085</v>
      </c>
      <c r="V9444" s="147" t="s">
        <v>4849</v>
      </c>
    </row>
    <row r="9445" spans="16:22" x14ac:dyDescent="0.25">
      <c r="P9445" s="147" t="s">
        <v>830</v>
      </c>
      <c r="Q9445" s="147">
        <v>222</v>
      </c>
      <c r="R9445" s="147"/>
      <c r="S9445" s="147" t="s">
        <v>3001</v>
      </c>
      <c r="T9445" s="147">
        <v>547</v>
      </c>
      <c r="U9445" s="147" t="s">
        <v>3002</v>
      </c>
      <c r="V9445" s="147" t="s">
        <v>4849</v>
      </c>
    </row>
    <row r="9446" spans="16:22" x14ac:dyDescent="0.25">
      <c r="P9446" s="147" t="s">
        <v>830</v>
      </c>
      <c r="Q9446" s="147">
        <v>222</v>
      </c>
      <c r="R9446" s="147"/>
      <c r="S9446" s="147" t="s">
        <v>4996</v>
      </c>
      <c r="T9446" s="147">
        <v>150</v>
      </c>
      <c r="U9446" s="147" t="s">
        <v>4997</v>
      </c>
      <c r="V9446" s="147" t="s">
        <v>4849</v>
      </c>
    </row>
    <row r="9447" spans="16:22" x14ac:dyDescent="0.25">
      <c r="P9447" s="147" t="s">
        <v>830</v>
      </c>
      <c r="Q9447" s="147">
        <v>222</v>
      </c>
      <c r="R9447" s="147"/>
      <c r="S9447" s="147" t="s">
        <v>3005</v>
      </c>
      <c r="T9447" s="147">
        <v>4353</v>
      </c>
      <c r="U9447" s="147" t="s">
        <v>3006</v>
      </c>
      <c r="V9447" s="147" t="s">
        <v>4849</v>
      </c>
    </row>
    <row r="9448" spans="16:22" x14ac:dyDescent="0.25">
      <c r="P9448" s="147" t="s">
        <v>830</v>
      </c>
      <c r="Q9448" s="147">
        <v>222</v>
      </c>
      <c r="R9448" s="147"/>
      <c r="S9448" s="147" t="s">
        <v>4233</v>
      </c>
      <c r="T9448" s="147">
        <v>300</v>
      </c>
      <c r="U9448" s="147" t="s">
        <v>4234</v>
      </c>
      <c r="V9448" s="147" t="s">
        <v>4849</v>
      </c>
    </row>
    <row r="9449" spans="16:22" x14ac:dyDescent="0.25">
      <c r="P9449" s="147" t="s">
        <v>830</v>
      </c>
      <c r="Q9449" s="147">
        <v>222</v>
      </c>
      <c r="R9449" s="147"/>
      <c r="S9449" s="147" t="s">
        <v>3007</v>
      </c>
      <c r="T9449" s="147">
        <v>127</v>
      </c>
      <c r="U9449" s="147" t="s">
        <v>3008</v>
      </c>
      <c r="V9449" s="147" t="s">
        <v>4849</v>
      </c>
    </row>
    <row r="9450" spans="16:22" x14ac:dyDescent="0.25">
      <c r="P9450" s="147" t="s">
        <v>830</v>
      </c>
      <c r="Q9450" s="147">
        <v>222</v>
      </c>
      <c r="R9450" s="147"/>
      <c r="S9450" s="147" t="s">
        <v>4753</v>
      </c>
      <c r="T9450" s="147">
        <v>360</v>
      </c>
      <c r="U9450" s="147" t="s">
        <v>4754</v>
      </c>
      <c r="V9450" s="147" t="s">
        <v>4849</v>
      </c>
    </row>
    <row r="9451" spans="16:22" x14ac:dyDescent="0.25">
      <c r="P9451" s="147" t="s">
        <v>830</v>
      </c>
      <c r="Q9451" s="147">
        <v>222</v>
      </c>
      <c r="R9451" s="147"/>
      <c r="S9451" s="147" t="s">
        <v>4998</v>
      </c>
      <c r="T9451" s="147">
        <v>54</v>
      </c>
      <c r="U9451" s="147" t="s">
        <v>4999</v>
      </c>
      <c r="V9451" s="147" t="s">
        <v>4849</v>
      </c>
    </row>
    <row r="9452" spans="16:22" x14ac:dyDescent="0.25">
      <c r="P9452" s="147" t="s">
        <v>830</v>
      </c>
      <c r="Q9452" s="147">
        <v>222</v>
      </c>
      <c r="R9452" s="147"/>
      <c r="S9452" s="147" t="s">
        <v>3009</v>
      </c>
      <c r="T9452" s="147">
        <v>571</v>
      </c>
      <c r="U9452" s="147" t="s">
        <v>3010</v>
      </c>
      <c r="V9452" s="147" t="s">
        <v>4849</v>
      </c>
    </row>
    <row r="9453" spans="16:22" x14ac:dyDescent="0.25">
      <c r="P9453" s="147" t="s">
        <v>830</v>
      </c>
      <c r="Q9453" s="147">
        <v>222</v>
      </c>
      <c r="R9453" s="147"/>
      <c r="S9453" s="147" t="s">
        <v>2491</v>
      </c>
      <c r="T9453" s="147">
        <v>670</v>
      </c>
      <c r="U9453" s="147" t="s">
        <v>2492</v>
      </c>
      <c r="V9453" s="147" t="s">
        <v>4849</v>
      </c>
    </row>
    <row r="9454" spans="16:22" x14ac:dyDescent="0.25">
      <c r="P9454" s="147" t="s">
        <v>830</v>
      </c>
      <c r="Q9454" s="147">
        <v>222</v>
      </c>
      <c r="R9454" s="147"/>
      <c r="S9454" s="147" t="s">
        <v>2088</v>
      </c>
      <c r="T9454" s="147">
        <v>959</v>
      </c>
      <c r="U9454" s="147" t="s">
        <v>2089</v>
      </c>
      <c r="V9454" s="147" t="s">
        <v>4849</v>
      </c>
    </row>
    <row r="9455" spans="16:22" x14ac:dyDescent="0.25">
      <c r="P9455" s="147" t="s">
        <v>830</v>
      </c>
      <c r="Q9455" s="147">
        <v>222</v>
      </c>
      <c r="R9455" s="147"/>
      <c r="S9455" s="147" t="s">
        <v>3837</v>
      </c>
      <c r="T9455" s="147">
        <v>143</v>
      </c>
      <c r="U9455" s="147" t="s">
        <v>3838</v>
      </c>
      <c r="V9455" s="147" t="s">
        <v>4849</v>
      </c>
    </row>
    <row r="9456" spans="16:22" x14ac:dyDescent="0.25">
      <c r="P9456" s="147" t="s">
        <v>830</v>
      </c>
      <c r="Q9456" s="147">
        <v>222</v>
      </c>
      <c r="R9456" s="147"/>
      <c r="S9456" s="147" t="s">
        <v>2774</v>
      </c>
      <c r="T9456" s="147">
        <v>437</v>
      </c>
      <c r="U9456" s="147" t="s">
        <v>2775</v>
      </c>
      <c r="V9456" s="147" t="s">
        <v>4849</v>
      </c>
    </row>
    <row r="9457" spans="16:22" x14ac:dyDescent="0.25">
      <c r="P9457" s="147" t="s">
        <v>830</v>
      </c>
      <c r="Q9457" s="147">
        <v>222</v>
      </c>
      <c r="R9457" s="147"/>
      <c r="S9457" s="147" t="s">
        <v>3286</v>
      </c>
      <c r="T9457" s="147">
        <v>1209</v>
      </c>
      <c r="U9457" s="147" t="s">
        <v>3287</v>
      </c>
      <c r="V9457" s="147" t="s">
        <v>4849</v>
      </c>
    </row>
    <row r="9458" spans="16:22" x14ac:dyDescent="0.25">
      <c r="P9458" s="147" t="s">
        <v>830</v>
      </c>
      <c r="Q9458" s="147">
        <v>222</v>
      </c>
      <c r="R9458" s="147"/>
      <c r="S9458" s="147" t="s">
        <v>3420</v>
      </c>
      <c r="T9458" s="147">
        <v>297</v>
      </c>
      <c r="U9458" s="147" t="s">
        <v>3421</v>
      </c>
      <c r="V9458" s="147" t="s">
        <v>4849</v>
      </c>
    </row>
    <row r="9459" spans="16:22" x14ac:dyDescent="0.25">
      <c r="P9459" s="147" t="s">
        <v>830</v>
      </c>
      <c r="Q9459" s="147">
        <v>222</v>
      </c>
      <c r="R9459" s="147"/>
      <c r="S9459" s="147" t="s">
        <v>2094</v>
      </c>
      <c r="T9459" s="147">
        <v>250</v>
      </c>
      <c r="U9459" s="147" t="s">
        <v>2095</v>
      </c>
      <c r="V9459" s="147" t="s">
        <v>4849</v>
      </c>
    </row>
    <row r="9460" spans="16:22" x14ac:dyDescent="0.25">
      <c r="P9460" s="147" t="s">
        <v>830</v>
      </c>
      <c r="Q9460" s="147">
        <v>222</v>
      </c>
      <c r="R9460" s="147"/>
      <c r="S9460" s="147" t="s">
        <v>2096</v>
      </c>
      <c r="T9460" s="147">
        <v>907</v>
      </c>
      <c r="U9460" s="147" t="s">
        <v>2097</v>
      </c>
      <c r="V9460" s="147" t="s">
        <v>4849</v>
      </c>
    </row>
    <row r="9461" spans="16:22" x14ac:dyDescent="0.25">
      <c r="P9461" s="147" t="s">
        <v>830</v>
      </c>
      <c r="Q9461" s="147">
        <v>222</v>
      </c>
      <c r="R9461" s="147"/>
      <c r="S9461" s="147" t="s">
        <v>2495</v>
      </c>
      <c r="T9461" s="147">
        <v>3890</v>
      </c>
      <c r="U9461" s="147" t="s">
        <v>2496</v>
      </c>
      <c r="V9461" s="147" t="s">
        <v>4849</v>
      </c>
    </row>
    <row r="9462" spans="16:22" x14ac:dyDescent="0.25">
      <c r="P9462" s="147" t="s">
        <v>830</v>
      </c>
      <c r="Q9462" s="147">
        <v>222</v>
      </c>
      <c r="R9462" s="147"/>
      <c r="S9462" s="147" t="s">
        <v>2776</v>
      </c>
      <c r="T9462" s="147">
        <v>1035</v>
      </c>
      <c r="U9462" s="147" t="s">
        <v>2777</v>
      </c>
      <c r="V9462" s="147" t="s">
        <v>4849</v>
      </c>
    </row>
    <row r="9463" spans="16:22" x14ac:dyDescent="0.25">
      <c r="P9463" s="147" t="s">
        <v>830</v>
      </c>
      <c r="Q9463" s="147">
        <v>222</v>
      </c>
      <c r="R9463" s="147"/>
      <c r="S9463" s="147" t="s">
        <v>2098</v>
      </c>
      <c r="T9463" s="147">
        <v>1266</v>
      </c>
      <c r="U9463" s="147" t="s">
        <v>2099</v>
      </c>
      <c r="V9463" s="147" t="s">
        <v>4849</v>
      </c>
    </row>
    <row r="9464" spans="16:22" x14ac:dyDescent="0.25">
      <c r="P9464" s="147" t="s">
        <v>830</v>
      </c>
      <c r="Q9464" s="147">
        <v>222</v>
      </c>
      <c r="R9464" s="147"/>
      <c r="S9464" s="147" t="s">
        <v>2501</v>
      </c>
      <c r="T9464" s="147">
        <v>951</v>
      </c>
      <c r="U9464" s="147" t="s">
        <v>2502</v>
      </c>
      <c r="V9464" s="147" t="s">
        <v>4849</v>
      </c>
    </row>
    <row r="9465" spans="16:22" x14ac:dyDescent="0.25">
      <c r="P9465" s="147" t="s">
        <v>830</v>
      </c>
      <c r="Q9465" s="147">
        <v>222</v>
      </c>
      <c r="R9465" s="147"/>
      <c r="S9465" s="147" t="s">
        <v>3015</v>
      </c>
      <c r="T9465" s="147">
        <v>2490</v>
      </c>
      <c r="U9465" s="147" t="s">
        <v>3016</v>
      </c>
      <c r="V9465" s="147" t="s">
        <v>4849</v>
      </c>
    </row>
    <row r="9466" spans="16:22" x14ac:dyDescent="0.25">
      <c r="P9466" s="147" t="s">
        <v>830</v>
      </c>
      <c r="Q9466" s="147">
        <v>222</v>
      </c>
      <c r="R9466" s="147"/>
      <c r="S9466" s="147" t="s">
        <v>3017</v>
      </c>
      <c r="T9466" s="147">
        <v>200</v>
      </c>
      <c r="U9466" s="147" t="s">
        <v>3018</v>
      </c>
      <c r="V9466" s="147" t="s">
        <v>4849</v>
      </c>
    </row>
    <row r="9467" spans="16:22" x14ac:dyDescent="0.25">
      <c r="P9467" s="147" t="s">
        <v>830</v>
      </c>
      <c r="Q9467" s="147">
        <v>222</v>
      </c>
      <c r="R9467" s="147"/>
      <c r="S9467" s="147" t="s">
        <v>2780</v>
      </c>
      <c r="T9467" s="147">
        <v>1667</v>
      </c>
      <c r="U9467" s="147" t="s">
        <v>2781</v>
      </c>
      <c r="V9467" s="147" t="s">
        <v>4849</v>
      </c>
    </row>
    <row r="9468" spans="16:22" x14ac:dyDescent="0.25">
      <c r="P9468" s="147" t="s">
        <v>830</v>
      </c>
      <c r="Q9468" s="147">
        <v>222</v>
      </c>
      <c r="R9468" s="147"/>
      <c r="S9468" s="147" t="s">
        <v>2114</v>
      </c>
      <c r="T9468" s="147">
        <v>801</v>
      </c>
      <c r="U9468" s="147" t="s">
        <v>2115</v>
      </c>
      <c r="V9468" s="147" t="s">
        <v>4849</v>
      </c>
    </row>
    <row r="9469" spans="16:22" x14ac:dyDescent="0.25">
      <c r="P9469" s="147" t="s">
        <v>830</v>
      </c>
      <c r="Q9469" s="147">
        <v>222</v>
      </c>
      <c r="R9469" s="147"/>
      <c r="S9469" s="147" t="s">
        <v>5000</v>
      </c>
      <c r="T9469" s="147">
        <v>190</v>
      </c>
      <c r="U9469" s="147" t="s">
        <v>5001</v>
      </c>
      <c r="V9469" s="147" t="s">
        <v>4849</v>
      </c>
    </row>
    <row r="9470" spans="16:22" x14ac:dyDescent="0.25">
      <c r="P9470" s="147" t="s">
        <v>830</v>
      </c>
      <c r="Q9470" s="147">
        <v>222</v>
      </c>
      <c r="R9470" s="147"/>
      <c r="S9470" s="147" t="s">
        <v>2118</v>
      </c>
      <c r="T9470" s="147">
        <v>470</v>
      </c>
      <c r="U9470" s="147" t="s">
        <v>2119</v>
      </c>
      <c r="V9470" s="147" t="s">
        <v>4849</v>
      </c>
    </row>
    <row r="9471" spans="16:22" x14ac:dyDescent="0.25">
      <c r="P9471" s="147" t="s">
        <v>830</v>
      </c>
      <c r="Q9471" s="147">
        <v>222</v>
      </c>
      <c r="R9471" s="147"/>
      <c r="S9471" s="147" t="s">
        <v>2503</v>
      </c>
      <c r="T9471" s="147">
        <v>342</v>
      </c>
      <c r="U9471" s="147" t="s">
        <v>2504</v>
      </c>
      <c r="V9471" s="147" t="s">
        <v>4849</v>
      </c>
    </row>
    <row r="9472" spans="16:22" x14ac:dyDescent="0.25">
      <c r="P9472" s="147" t="s">
        <v>830</v>
      </c>
      <c r="Q9472" s="147">
        <v>222</v>
      </c>
      <c r="R9472" s="147"/>
      <c r="S9472" s="147" t="s">
        <v>5002</v>
      </c>
      <c r="T9472" s="147">
        <v>225</v>
      </c>
      <c r="U9472" s="147" t="s">
        <v>5003</v>
      </c>
      <c r="V9472" s="147" t="s">
        <v>4849</v>
      </c>
    </row>
    <row r="9473" spans="16:22" x14ac:dyDescent="0.25">
      <c r="P9473" s="147" t="s">
        <v>830</v>
      </c>
      <c r="Q9473" s="147">
        <v>222</v>
      </c>
      <c r="R9473" s="147"/>
      <c r="S9473" s="147" t="s">
        <v>3288</v>
      </c>
      <c r="T9473" s="147">
        <v>116</v>
      </c>
      <c r="U9473" s="147" t="s">
        <v>3289</v>
      </c>
      <c r="V9473" s="147" t="s">
        <v>4849</v>
      </c>
    </row>
    <row r="9474" spans="16:22" x14ac:dyDescent="0.25">
      <c r="P9474" s="147" t="s">
        <v>830</v>
      </c>
      <c r="Q9474" s="147">
        <v>222</v>
      </c>
      <c r="R9474" s="147"/>
      <c r="S9474" s="147" t="s">
        <v>3021</v>
      </c>
      <c r="T9474" s="147">
        <v>61</v>
      </c>
      <c r="U9474" s="147" t="s">
        <v>3022</v>
      </c>
      <c r="V9474" s="147" t="s">
        <v>4849</v>
      </c>
    </row>
    <row r="9475" spans="16:22" x14ac:dyDescent="0.25">
      <c r="P9475" s="147" t="s">
        <v>830</v>
      </c>
      <c r="Q9475" s="147">
        <v>222</v>
      </c>
      <c r="R9475" s="147"/>
      <c r="S9475" s="147" t="s">
        <v>3608</v>
      </c>
      <c r="T9475" s="147">
        <v>208</v>
      </c>
      <c r="U9475" s="147" t="s">
        <v>3609</v>
      </c>
      <c r="V9475" s="147" t="s">
        <v>4849</v>
      </c>
    </row>
    <row r="9476" spans="16:22" x14ac:dyDescent="0.25">
      <c r="P9476" s="147" t="s">
        <v>830</v>
      </c>
      <c r="Q9476" s="147">
        <v>222</v>
      </c>
      <c r="R9476" s="147"/>
      <c r="S9476" s="147" t="s">
        <v>5004</v>
      </c>
      <c r="T9476" s="147">
        <v>69</v>
      </c>
      <c r="U9476" s="147" t="s">
        <v>5005</v>
      </c>
      <c r="V9476" s="147" t="s">
        <v>4849</v>
      </c>
    </row>
    <row r="9477" spans="16:22" x14ac:dyDescent="0.25">
      <c r="P9477" s="147" t="s">
        <v>830</v>
      </c>
      <c r="Q9477" s="147">
        <v>222</v>
      </c>
      <c r="R9477" s="147"/>
      <c r="S9477" s="147" t="s">
        <v>2505</v>
      </c>
      <c r="T9477" s="147">
        <v>425</v>
      </c>
      <c r="U9477" s="147" t="s">
        <v>2506</v>
      </c>
      <c r="V9477" s="147" t="s">
        <v>4849</v>
      </c>
    </row>
    <row r="9478" spans="16:22" x14ac:dyDescent="0.25">
      <c r="P9478" s="147" t="s">
        <v>830</v>
      </c>
      <c r="Q9478" s="147">
        <v>222</v>
      </c>
      <c r="R9478" s="147"/>
      <c r="S9478" s="147" t="s">
        <v>2122</v>
      </c>
      <c r="T9478" s="147">
        <v>172</v>
      </c>
      <c r="U9478" s="147" t="s">
        <v>2123</v>
      </c>
      <c r="V9478" s="147" t="s">
        <v>4849</v>
      </c>
    </row>
    <row r="9479" spans="16:22" x14ac:dyDescent="0.25">
      <c r="P9479" s="147" t="s">
        <v>830</v>
      </c>
      <c r="Q9479" s="147">
        <v>222</v>
      </c>
      <c r="R9479" s="147"/>
      <c r="S9479" s="147" t="s">
        <v>2124</v>
      </c>
      <c r="T9479" s="147">
        <v>89</v>
      </c>
      <c r="U9479" s="147" t="s">
        <v>2125</v>
      </c>
      <c r="V9479" s="147" t="s">
        <v>4849</v>
      </c>
    </row>
    <row r="9480" spans="16:22" x14ac:dyDescent="0.25">
      <c r="P9480" s="147" t="s">
        <v>830</v>
      </c>
      <c r="Q9480" s="147">
        <v>222</v>
      </c>
      <c r="R9480" s="147"/>
      <c r="S9480" s="147" t="s">
        <v>2507</v>
      </c>
      <c r="T9480" s="147">
        <v>2063</v>
      </c>
      <c r="U9480" s="147" t="s">
        <v>2508</v>
      </c>
      <c r="V9480" s="147" t="s">
        <v>4849</v>
      </c>
    </row>
    <row r="9481" spans="16:22" x14ac:dyDescent="0.25">
      <c r="P9481" s="147" t="s">
        <v>830</v>
      </c>
      <c r="Q9481" s="147">
        <v>222</v>
      </c>
      <c r="R9481" s="147"/>
      <c r="S9481" s="147" t="s">
        <v>3610</v>
      </c>
      <c r="T9481" s="147">
        <v>103</v>
      </c>
      <c r="U9481" s="147" t="s">
        <v>3611</v>
      </c>
      <c r="V9481" s="147" t="s">
        <v>4849</v>
      </c>
    </row>
    <row r="9482" spans="16:22" x14ac:dyDescent="0.25">
      <c r="P9482" s="147" t="s">
        <v>830</v>
      </c>
      <c r="Q9482" s="147">
        <v>222</v>
      </c>
      <c r="R9482" s="147"/>
      <c r="S9482" s="147" t="s">
        <v>4235</v>
      </c>
      <c r="T9482" s="147">
        <v>36</v>
      </c>
      <c r="U9482" s="147" t="s">
        <v>4236</v>
      </c>
      <c r="V9482" s="147" t="s">
        <v>4849</v>
      </c>
    </row>
    <row r="9483" spans="16:22" x14ac:dyDescent="0.25">
      <c r="P9483" s="147" t="s">
        <v>830</v>
      </c>
      <c r="Q9483" s="147">
        <v>222</v>
      </c>
      <c r="R9483" s="147"/>
      <c r="S9483" s="147" t="s">
        <v>2128</v>
      </c>
      <c r="T9483" s="147">
        <v>156</v>
      </c>
      <c r="U9483" s="147" t="s">
        <v>2129</v>
      </c>
      <c r="V9483" s="147" t="s">
        <v>4849</v>
      </c>
    </row>
    <row r="9484" spans="16:22" x14ac:dyDescent="0.25">
      <c r="P9484" s="147" t="s">
        <v>830</v>
      </c>
      <c r="Q9484" s="147">
        <v>222</v>
      </c>
      <c r="R9484" s="147"/>
      <c r="S9484" s="147" t="s">
        <v>2130</v>
      </c>
      <c r="T9484" s="147">
        <v>380</v>
      </c>
      <c r="U9484" s="147" t="s">
        <v>2131</v>
      </c>
      <c r="V9484" s="147" t="s">
        <v>4849</v>
      </c>
    </row>
    <row r="9485" spans="16:22" x14ac:dyDescent="0.25">
      <c r="P9485" s="147" t="s">
        <v>830</v>
      </c>
      <c r="Q9485" s="147">
        <v>222</v>
      </c>
      <c r="R9485" s="147"/>
      <c r="S9485" s="147" t="s">
        <v>2509</v>
      </c>
      <c r="T9485" s="147">
        <v>16</v>
      </c>
      <c r="U9485" s="147" t="s">
        <v>2510</v>
      </c>
      <c r="V9485" s="147" t="s">
        <v>4849</v>
      </c>
    </row>
    <row r="9486" spans="16:22" x14ac:dyDescent="0.25">
      <c r="P9486" s="147" t="s">
        <v>830</v>
      </c>
      <c r="Q9486" s="147">
        <v>222</v>
      </c>
      <c r="R9486" s="147"/>
      <c r="S9486" s="147" t="s">
        <v>2132</v>
      </c>
      <c r="T9486" s="147">
        <v>59</v>
      </c>
      <c r="U9486" s="147" t="s">
        <v>2133</v>
      </c>
      <c r="V9486" s="147" t="s">
        <v>4849</v>
      </c>
    </row>
    <row r="9487" spans="16:22" x14ac:dyDescent="0.25">
      <c r="P9487" s="147" t="s">
        <v>830</v>
      </c>
      <c r="Q9487" s="147">
        <v>222</v>
      </c>
      <c r="R9487" s="147"/>
      <c r="S9487" s="147" t="s">
        <v>2134</v>
      </c>
      <c r="T9487" s="147">
        <v>312</v>
      </c>
      <c r="U9487" s="147" t="s">
        <v>2135</v>
      </c>
      <c r="V9487" s="147" t="s">
        <v>4849</v>
      </c>
    </row>
    <row r="9488" spans="16:22" x14ac:dyDescent="0.25">
      <c r="P9488" s="147" t="s">
        <v>830</v>
      </c>
      <c r="Q9488" s="147">
        <v>222</v>
      </c>
      <c r="R9488" s="147"/>
      <c r="S9488" s="147" t="s">
        <v>2136</v>
      </c>
      <c r="T9488" s="147">
        <v>26</v>
      </c>
      <c r="U9488" s="147" t="s">
        <v>2137</v>
      </c>
      <c r="V9488" s="147" t="s">
        <v>4849</v>
      </c>
    </row>
    <row r="9489" spans="16:22" x14ac:dyDescent="0.25">
      <c r="P9489" s="147" t="s">
        <v>830</v>
      </c>
      <c r="Q9489" s="147">
        <v>222</v>
      </c>
      <c r="R9489" s="147"/>
      <c r="S9489" s="147" t="s">
        <v>3839</v>
      </c>
      <c r="T9489" s="147">
        <v>25</v>
      </c>
      <c r="U9489" s="147" t="s">
        <v>3840</v>
      </c>
      <c r="V9489" s="147" t="s">
        <v>4849</v>
      </c>
    </row>
    <row r="9490" spans="16:22" x14ac:dyDescent="0.25">
      <c r="P9490" s="147" t="s">
        <v>830</v>
      </c>
      <c r="Q9490" s="147">
        <v>222</v>
      </c>
      <c r="R9490" s="147"/>
      <c r="S9490" s="147" t="s">
        <v>2786</v>
      </c>
      <c r="T9490" s="147">
        <v>300</v>
      </c>
      <c r="U9490" s="147" t="s">
        <v>2787</v>
      </c>
      <c r="V9490" s="147" t="s">
        <v>4849</v>
      </c>
    </row>
    <row r="9491" spans="16:22" x14ac:dyDescent="0.25">
      <c r="P9491" s="147" t="s">
        <v>830</v>
      </c>
      <c r="Q9491" s="147">
        <v>222</v>
      </c>
      <c r="R9491" s="147"/>
      <c r="S9491" s="147" t="s">
        <v>4237</v>
      </c>
      <c r="T9491" s="147">
        <v>452</v>
      </c>
      <c r="U9491" s="147" t="s">
        <v>4238</v>
      </c>
      <c r="V9491" s="147" t="s">
        <v>4849</v>
      </c>
    </row>
    <row r="9492" spans="16:22" x14ac:dyDescent="0.25">
      <c r="P9492" s="147" t="s">
        <v>830</v>
      </c>
      <c r="Q9492" s="147">
        <v>222</v>
      </c>
      <c r="R9492" s="147"/>
      <c r="S9492" s="147" t="s">
        <v>4755</v>
      </c>
      <c r="T9492" s="147">
        <v>150</v>
      </c>
      <c r="U9492" s="147" t="s">
        <v>4756</v>
      </c>
      <c r="V9492" s="147" t="s">
        <v>4849</v>
      </c>
    </row>
    <row r="9493" spans="16:22" x14ac:dyDescent="0.25">
      <c r="P9493" s="147" t="s">
        <v>830</v>
      </c>
      <c r="Q9493" s="147">
        <v>222</v>
      </c>
      <c r="R9493" s="147"/>
      <c r="S9493" s="147" t="s">
        <v>2144</v>
      </c>
      <c r="T9493" s="147">
        <v>23</v>
      </c>
      <c r="U9493" s="147" t="s">
        <v>2145</v>
      </c>
      <c r="V9493" s="147" t="s">
        <v>4849</v>
      </c>
    </row>
    <row r="9494" spans="16:22" x14ac:dyDescent="0.25">
      <c r="P9494" s="147" t="s">
        <v>830</v>
      </c>
      <c r="Q9494" s="147">
        <v>222</v>
      </c>
      <c r="R9494" s="147"/>
      <c r="S9494" s="147" t="s">
        <v>2513</v>
      </c>
      <c r="T9494" s="147">
        <v>4159</v>
      </c>
      <c r="U9494" s="147" t="s">
        <v>2514</v>
      </c>
      <c r="V9494" s="147" t="s">
        <v>4849</v>
      </c>
    </row>
    <row r="9495" spans="16:22" x14ac:dyDescent="0.25">
      <c r="P9495" s="147" t="s">
        <v>830</v>
      </c>
      <c r="Q9495" s="147">
        <v>222</v>
      </c>
      <c r="R9495" s="147"/>
      <c r="S9495" s="147" t="s">
        <v>3027</v>
      </c>
      <c r="T9495" s="147">
        <v>1249</v>
      </c>
      <c r="U9495" s="147" t="s">
        <v>3028</v>
      </c>
      <c r="V9495" s="147" t="s">
        <v>4849</v>
      </c>
    </row>
    <row r="9496" spans="16:22" x14ac:dyDescent="0.25">
      <c r="P9496" s="147" t="s">
        <v>830</v>
      </c>
      <c r="Q9496" s="147">
        <v>222</v>
      </c>
      <c r="R9496" s="147"/>
      <c r="S9496" s="147" t="s">
        <v>5006</v>
      </c>
      <c r="T9496" s="147">
        <v>360</v>
      </c>
      <c r="U9496" s="147" t="s">
        <v>5007</v>
      </c>
      <c r="V9496" s="147" t="s">
        <v>4849</v>
      </c>
    </row>
    <row r="9497" spans="16:22" x14ac:dyDescent="0.25">
      <c r="P9497" s="147" t="s">
        <v>830</v>
      </c>
      <c r="Q9497" s="147">
        <v>222</v>
      </c>
      <c r="R9497" s="147"/>
      <c r="S9497" s="147" t="s">
        <v>2152</v>
      </c>
      <c r="T9497" s="147">
        <v>360</v>
      </c>
      <c r="U9497" s="147" t="s">
        <v>2153</v>
      </c>
      <c r="V9497" s="147" t="s">
        <v>4849</v>
      </c>
    </row>
    <row r="9498" spans="16:22" x14ac:dyDescent="0.25">
      <c r="P9498" s="147" t="s">
        <v>830</v>
      </c>
      <c r="Q9498" s="147">
        <v>222</v>
      </c>
      <c r="R9498" s="147"/>
      <c r="S9498" s="147" t="s">
        <v>5008</v>
      </c>
      <c r="T9498" s="147">
        <v>346</v>
      </c>
      <c r="U9498" s="147" t="s">
        <v>5009</v>
      </c>
      <c r="V9498" s="147" t="s">
        <v>4849</v>
      </c>
    </row>
    <row r="9499" spans="16:22" x14ac:dyDescent="0.25">
      <c r="P9499" s="147" t="s">
        <v>830</v>
      </c>
      <c r="Q9499" s="147">
        <v>222</v>
      </c>
      <c r="R9499" s="147"/>
      <c r="S9499" s="147" t="s">
        <v>2156</v>
      </c>
      <c r="T9499" s="147">
        <v>304</v>
      </c>
      <c r="U9499" s="147" t="s">
        <v>2157</v>
      </c>
      <c r="V9499" s="147" t="s">
        <v>4849</v>
      </c>
    </row>
    <row r="9500" spans="16:22" x14ac:dyDescent="0.25">
      <c r="P9500" s="147" t="s">
        <v>830</v>
      </c>
      <c r="Q9500" s="147">
        <v>222</v>
      </c>
      <c r="R9500" s="147"/>
      <c r="S9500" s="147" t="s">
        <v>3843</v>
      </c>
      <c r="T9500" s="147">
        <v>498</v>
      </c>
      <c r="U9500" s="147" t="s">
        <v>3844</v>
      </c>
      <c r="V9500" s="147" t="s">
        <v>4849</v>
      </c>
    </row>
    <row r="9501" spans="16:22" x14ac:dyDescent="0.25">
      <c r="P9501" s="147" t="s">
        <v>830</v>
      </c>
      <c r="Q9501" s="147">
        <v>222</v>
      </c>
      <c r="R9501" s="147"/>
      <c r="S9501" s="147" t="s">
        <v>2515</v>
      </c>
      <c r="T9501" s="147">
        <v>484</v>
      </c>
      <c r="U9501" s="147" t="s">
        <v>2516</v>
      </c>
      <c r="V9501" s="147" t="s">
        <v>4849</v>
      </c>
    </row>
    <row r="9502" spans="16:22" x14ac:dyDescent="0.25">
      <c r="P9502" s="147" t="s">
        <v>830</v>
      </c>
      <c r="Q9502" s="147">
        <v>222</v>
      </c>
      <c r="R9502" s="147"/>
      <c r="S9502" s="147" t="s">
        <v>2790</v>
      </c>
      <c r="T9502" s="147">
        <v>275</v>
      </c>
      <c r="U9502" s="147" t="s">
        <v>2791</v>
      </c>
      <c r="V9502" s="147" t="s">
        <v>4849</v>
      </c>
    </row>
    <row r="9503" spans="16:22" x14ac:dyDescent="0.25">
      <c r="P9503" s="147" t="s">
        <v>830</v>
      </c>
      <c r="Q9503" s="147">
        <v>222</v>
      </c>
      <c r="R9503" s="147"/>
      <c r="S9503" s="147" t="s">
        <v>2160</v>
      </c>
      <c r="T9503" s="147">
        <v>736</v>
      </c>
      <c r="U9503" s="147" t="s">
        <v>2161</v>
      </c>
      <c r="V9503" s="147" t="s">
        <v>4849</v>
      </c>
    </row>
    <row r="9504" spans="16:22" x14ac:dyDescent="0.25">
      <c r="P9504" s="147" t="s">
        <v>830</v>
      </c>
      <c r="Q9504" s="147">
        <v>222</v>
      </c>
      <c r="R9504" s="147"/>
      <c r="S9504" s="147" t="s">
        <v>3296</v>
      </c>
      <c r="T9504" s="147">
        <v>2728</v>
      </c>
      <c r="U9504" s="147" t="s">
        <v>3297</v>
      </c>
      <c r="V9504" s="147" t="s">
        <v>4849</v>
      </c>
    </row>
    <row r="9505" spans="16:22" x14ac:dyDescent="0.25">
      <c r="P9505" s="147" t="s">
        <v>830</v>
      </c>
      <c r="Q9505" s="147">
        <v>222</v>
      </c>
      <c r="R9505" s="147"/>
      <c r="S9505" s="147" t="s">
        <v>2164</v>
      </c>
      <c r="T9505" s="147">
        <v>946</v>
      </c>
      <c r="U9505" s="147" t="s">
        <v>2165</v>
      </c>
      <c r="V9505" s="147" t="s">
        <v>4849</v>
      </c>
    </row>
    <row r="9506" spans="16:22" x14ac:dyDescent="0.25">
      <c r="P9506" s="147" t="s">
        <v>830</v>
      </c>
      <c r="Q9506" s="147">
        <v>222</v>
      </c>
      <c r="R9506" s="147"/>
      <c r="S9506" s="147" t="s">
        <v>2166</v>
      </c>
      <c r="T9506" s="147">
        <v>731</v>
      </c>
      <c r="U9506" s="147" t="s">
        <v>2167</v>
      </c>
      <c r="V9506" s="147" t="s">
        <v>4849</v>
      </c>
    </row>
    <row r="9507" spans="16:22" x14ac:dyDescent="0.25">
      <c r="P9507" s="147" t="s">
        <v>830</v>
      </c>
      <c r="Q9507" s="147">
        <v>222</v>
      </c>
      <c r="R9507" s="147"/>
      <c r="S9507" s="147" t="s">
        <v>3849</v>
      </c>
      <c r="T9507" s="147">
        <v>1204</v>
      </c>
      <c r="U9507" s="147" t="s">
        <v>3850</v>
      </c>
      <c r="V9507" s="147" t="s">
        <v>4849</v>
      </c>
    </row>
    <row r="9508" spans="16:22" x14ac:dyDescent="0.25">
      <c r="P9508" s="147" t="s">
        <v>830</v>
      </c>
      <c r="Q9508" s="147">
        <v>222</v>
      </c>
      <c r="R9508" s="147"/>
      <c r="S9508" s="147" t="s">
        <v>2517</v>
      </c>
      <c r="T9508" s="147">
        <v>2000</v>
      </c>
      <c r="U9508" s="147" t="s">
        <v>2518</v>
      </c>
      <c r="V9508" s="147" t="s">
        <v>4849</v>
      </c>
    </row>
    <row r="9509" spans="16:22" x14ac:dyDescent="0.25">
      <c r="P9509" s="147" t="s">
        <v>830</v>
      </c>
      <c r="Q9509" s="147">
        <v>222</v>
      </c>
      <c r="R9509" s="147"/>
      <c r="S9509" s="147" t="s">
        <v>3029</v>
      </c>
      <c r="T9509" s="147">
        <v>684</v>
      </c>
      <c r="U9509" s="147" t="s">
        <v>3030</v>
      </c>
      <c r="V9509" s="147" t="s">
        <v>4849</v>
      </c>
    </row>
    <row r="9510" spans="16:22" x14ac:dyDescent="0.25">
      <c r="P9510" s="147" t="s">
        <v>830</v>
      </c>
      <c r="Q9510" s="147">
        <v>222</v>
      </c>
      <c r="R9510" s="147"/>
      <c r="S9510" s="147" t="s">
        <v>2792</v>
      </c>
      <c r="T9510" s="147">
        <v>150</v>
      </c>
      <c r="U9510" s="147" t="s">
        <v>2793</v>
      </c>
      <c r="V9510" s="147" t="s">
        <v>4849</v>
      </c>
    </row>
    <row r="9511" spans="16:22" x14ac:dyDescent="0.25">
      <c r="P9511" s="147" t="s">
        <v>830</v>
      </c>
      <c r="Q9511" s="147">
        <v>222</v>
      </c>
      <c r="R9511" s="147"/>
      <c r="S9511" s="147" t="s">
        <v>4757</v>
      </c>
      <c r="T9511" s="147">
        <v>270</v>
      </c>
      <c r="U9511" s="147" t="s">
        <v>4758</v>
      </c>
      <c r="V9511" s="147" t="s">
        <v>4849</v>
      </c>
    </row>
    <row r="9512" spans="16:22" x14ac:dyDescent="0.25">
      <c r="P9512" s="147" t="s">
        <v>830</v>
      </c>
      <c r="Q9512" s="147">
        <v>222</v>
      </c>
      <c r="R9512" s="147"/>
      <c r="S9512" s="147" t="s">
        <v>4239</v>
      </c>
      <c r="T9512" s="147">
        <v>1662</v>
      </c>
      <c r="U9512" s="147" t="s">
        <v>4240</v>
      </c>
      <c r="V9512" s="147" t="s">
        <v>4849</v>
      </c>
    </row>
    <row r="9513" spans="16:22" x14ac:dyDescent="0.25">
      <c r="P9513" s="147" t="s">
        <v>830</v>
      </c>
      <c r="Q9513" s="147">
        <v>222</v>
      </c>
      <c r="R9513" s="147"/>
      <c r="S9513" s="147" t="s">
        <v>3851</v>
      </c>
      <c r="T9513" s="147">
        <v>1474</v>
      </c>
      <c r="U9513" s="147" t="s">
        <v>3852</v>
      </c>
      <c r="V9513" s="147" t="s">
        <v>4849</v>
      </c>
    </row>
    <row r="9514" spans="16:22" x14ac:dyDescent="0.25">
      <c r="P9514" s="147" t="s">
        <v>830</v>
      </c>
      <c r="Q9514" s="147">
        <v>222</v>
      </c>
      <c r="R9514" s="147"/>
      <c r="S9514" s="147" t="s">
        <v>3616</v>
      </c>
      <c r="T9514" s="147">
        <v>503</v>
      </c>
      <c r="U9514" s="147" t="s">
        <v>3617</v>
      </c>
      <c r="V9514" s="147" t="s">
        <v>4849</v>
      </c>
    </row>
    <row r="9515" spans="16:22" x14ac:dyDescent="0.25">
      <c r="P9515" s="147" t="s">
        <v>830</v>
      </c>
      <c r="Q9515" s="147">
        <v>222</v>
      </c>
      <c r="R9515" s="147"/>
      <c r="S9515" s="147" t="s">
        <v>2176</v>
      </c>
      <c r="T9515" s="147">
        <v>625</v>
      </c>
      <c r="U9515" s="147" t="s">
        <v>2177</v>
      </c>
      <c r="V9515" s="147" t="s">
        <v>4849</v>
      </c>
    </row>
    <row r="9516" spans="16:22" x14ac:dyDescent="0.25">
      <c r="P9516" s="147" t="s">
        <v>830</v>
      </c>
      <c r="Q9516" s="147">
        <v>222</v>
      </c>
      <c r="R9516" s="147"/>
      <c r="S9516" s="147" t="s">
        <v>2178</v>
      </c>
      <c r="T9516" s="147">
        <v>1110</v>
      </c>
      <c r="U9516" s="147" t="s">
        <v>2179</v>
      </c>
      <c r="V9516" s="147" t="s">
        <v>4849</v>
      </c>
    </row>
    <row r="9517" spans="16:22" x14ac:dyDescent="0.25">
      <c r="P9517" s="147" t="s">
        <v>830</v>
      </c>
      <c r="Q9517" s="147">
        <v>222</v>
      </c>
      <c r="R9517" s="147"/>
      <c r="S9517" s="147" t="s">
        <v>2180</v>
      </c>
      <c r="T9517" s="147">
        <v>4829</v>
      </c>
      <c r="U9517" s="147" t="s">
        <v>2181</v>
      </c>
      <c r="V9517" s="147" t="s">
        <v>4849</v>
      </c>
    </row>
    <row r="9518" spans="16:22" x14ac:dyDescent="0.25">
      <c r="P9518" s="147" t="s">
        <v>830</v>
      </c>
      <c r="Q9518" s="147">
        <v>222</v>
      </c>
      <c r="R9518" s="147"/>
      <c r="S9518" s="147" t="s">
        <v>4555</v>
      </c>
      <c r="T9518" s="147">
        <v>1290</v>
      </c>
      <c r="U9518" s="147" t="s">
        <v>4556</v>
      </c>
      <c r="V9518" s="147" t="s">
        <v>4849</v>
      </c>
    </row>
    <row r="9519" spans="16:22" x14ac:dyDescent="0.25">
      <c r="P9519" s="147" t="s">
        <v>830</v>
      </c>
      <c r="Q9519" s="147">
        <v>222</v>
      </c>
      <c r="R9519" s="147"/>
      <c r="S9519" s="147" t="s">
        <v>2182</v>
      </c>
      <c r="T9519" s="147">
        <v>2390</v>
      </c>
      <c r="U9519" s="147" t="s">
        <v>2183</v>
      </c>
      <c r="V9519" s="147" t="s">
        <v>4849</v>
      </c>
    </row>
    <row r="9520" spans="16:22" x14ac:dyDescent="0.25">
      <c r="P9520" s="147" t="s">
        <v>830</v>
      </c>
      <c r="Q9520" s="147">
        <v>222</v>
      </c>
      <c r="R9520" s="147"/>
      <c r="S9520" s="147" t="s">
        <v>2794</v>
      </c>
      <c r="T9520" s="147">
        <v>1399</v>
      </c>
      <c r="U9520" s="147" t="s">
        <v>2795</v>
      </c>
      <c r="V9520" s="147" t="s">
        <v>4849</v>
      </c>
    </row>
    <row r="9521" spans="16:22" x14ac:dyDescent="0.25">
      <c r="P9521" s="147" t="s">
        <v>830</v>
      </c>
      <c r="Q9521" s="147">
        <v>222</v>
      </c>
      <c r="R9521" s="147"/>
      <c r="S9521" s="147" t="s">
        <v>2525</v>
      </c>
      <c r="T9521" s="147">
        <v>589</v>
      </c>
      <c r="U9521" s="147" t="s">
        <v>2526</v>
      </c>
      <c r="V9521" s="147" t="s">
        <v>4849</v>
      </c>
    </row>
    <row r="9522" spans="16:22" x14ac:dyDescent="0.25">
      <c r="P9522" s="147" t="s">
        <v>830</v>
      </c>
      <c r="Q9522" s="147">
        <v>222</v>
      </c>
      <c r="R9522" s="147"/>
      <c r="S9522" s="147" t="s">
        <v>2184</v>
      </c>
      <c r="T9522" s="147">
        <v>1615</v>
      </c>
      <c r="U9522" s="147" t="s">
        <v>2185</v>
      </c>
      <c r="V9522" s="147" t="s">
        <v>4849</v>
      </c>
    </row>
    <row r="9523" spans="16:22" x14ac:dyDescent="0.25">
      <c r="P9523" s="147" t="s">
        <v>830</v>
      </c>
      <c r="Q9523" s="147">
        <v>222</v>
      </c>
      <c r="R9523" s="147"/>
      <c r="S9523" s="147" t="s">
        <v>2188</v>
      </c>
      <c r="T9523" s="147">
        <v>514</v>
      </c>
      <c r="U9523" s="147" t="s">
        <v>2189</v>
      </c>
      <c r="V9523" s="147" t="s">
        <v>4849</v>
      </c>
    </row>
    <row r="9524" spans="16:22" x14ac:dyDescent="0.25">
      <c r="P9524" s="147" t="s">
        <v>830</v>
      </c>
      <c r="Q9524" s="147">
        <v>222</v>
      </c>
      <c r="R9524" s="147"/>
      <c r="S9524" s="147" t="s">
        <v>2190</v>
      </c>
      <c r="T9524" s="147">
        <v>2891</v>
      </c>
      <c r="U9524" s="147" t="s">
        <v>2191</v>
      </c>
      <c r="V9524" s="147" t="s">
        <v>4849</v>
      </c>
    </row>
    <row r="9525" spans="16:22" x14ac:dyDescent="0.25">
      <c r="P9525" s="147" t="s">
        <v>830</v>
      </c>
      <c r="Q9525" s="147">
        <v>222</v>
      </c>
      <c r="R9525" s="147"/>
      <c r="S9525" s="147" t="s">
        <v>2192</v>
      </c>
      <c r="T9525" s="147">
        <v>1037</v>
      </c>
      <c r="U9525" s="147" t="s">
        <v>2193</v>
      </c>
      <c r="V9525" s="147" t="s">
        <v>4849</v>
      </c>
    </row>
    <row r="9526" spans="16:22" x14ac:dyDescent="0.25">
      <c r="P9526" s="147" t="s">
        <v>830</v>
      </c>
      <c r="Q9526" s="147">
        <v>222</v>
      </c>
      <c r="R9526" s="147"/>
      <c r="S9526" s="147" t="s">
        <v>2194</v>
      </c>
      <c r="T9526" s="147">
        <v>614</v>
      </c>
      <c r="U9526" s="147" t="s">
        <v>2195</v>
      </c>
      <c r="V9526" s="147" t="s">
        <v>4849</v>
      </c>
    </row>
    <row r="9527" spans="16:22" x14ac:dyDescent="0.25">
      <c r="P9527" s="147" t="s">
        <v>830</v>
      </c>
      <c r="Q9527" s="147">
        <v>222</v>
      </c>
      <c r="R9527" s="147"/>
      <c r="S9527" s="147" t="s">
        <v>2527</v>
      </c>
      <c r="T9527" s="147">
        <v>66</v>
      </c>
      <c r="U9527" s="147" t="s">
        <v>2528</v>
      </c>
      <c r="V9527" s="147" t="s">
        <v>4849</v>
      </c>
    </row>
    <row r="9528" spans="16:22" x14ac:dyDescent="0.25">
      <c r="P9528" s="147" t="s">
        <v>830</v>
      </c>
      <c r="Q9528" s="147">
        <v>222</v>
      </c>
      <c r="R9528" s="147"/>
      <c r="S9528" s="147" t="s">
        <v>2198</v>
      </c>
      <c r="T9528" s="147">
        <v>910</v>
      </c>
      <c r="U9528" s="147" t="s">
        <v>2199</v>
      </c>
      <c r="V9528" s="147" t="s">
        <v>4849</v>
      </c>
    </row>
    <row r="9529" spans="16:22" x14ac:dyDescent="0.25">
      <c r="P9529" s="147" t="s">
        <v>830</v>
      </c>
      <c r="Q9529" s="147">
        <v>222</v>
      </c>
      <c r="R9529" s="147"/>
      <c r="S9529" s="147" t="s">
        <v>2200</v>
      </c>
      <c r="T9529" s="147">
        <v>129</v>
      </c>
      <c r="U9529" s="147" t="s">
        <v>2201</v>
      </c>
      <c r="V9529" s="147" t="s">
        <v>4849</v>
      </c>
    </row>
    <row r="9530" spans="16:22" x14ac:dyDescent="0.25">
      <c r="P9530" s="147" t="s">
        <v>830</v>
      </c>
      <c r="Q9530" s="147">
        <v>222</v>
      </c>
      <c r="R9530" s="147"/>
      <c r="S9530" s="147" t="s">
        <v>3033</v>
      </c>
      <c r="T9530" s="147">
        <v>649</v>
      </c>
      <c r="U9530" s="147" t="s">
        <v>3034</v>
      </c>
      <c r="V9530" s="147" t="s">
        <v>4849</v>
      </c>
    </row>
    <row r="9531" spans="16:22" x14ac:dyDescent="0.25">
      <c r="P9531" s="147" t="s">
        <v>830</v>
      </c>
      <c r="Q9531" s="147">
        <v>222</v>
      </c>
      <c r="R9531" s="147"/>
      <c r="S9531" s="147" t="s">
        <v>2204</v>
      </c>
      <c r="T9531" s="147">
        <v>1643</v>
      </c>
      <c r="U9531" s="147" t="s">
        <v>2205</v>
      </c>
      <c r="V9531" s="147" t="s">
        <v>4849</v>
      </c>
    </row>
    <row r="9532" spans="16:22" x14ac:dyDescent="0.25">
      <c r="P9532" s="147" t="s">
        <v>830</v>
      </c>
      <c r="Q9532" s="147">
        <v>222</v>
      </c>
      <c r="R9532" s="147"/>
      <c r="S9532" s="147" t="s">
        <v>2206</v>
      </c>
      <c r="T9532" s="147">
        <v>1269</v>
      </c>
      <c r="U9532" s="147" t="s">
        <v>2207</v>
      </c>
      <c r="V9532" s="147" t="s">
        <v>4849</v>
      </c>
    </row>
    <row r="9533" spans="16:22" x14ac:dyDescent="0.25">
      <c r="P9533" s="147" t="s">
        <v>830</v>
      </c>
      <c r="Q9533" s="147">
        <v>222</v>
      </c>
      <c r="R9533" s="147"/>
      <c r="S9533" s="147" t="s">
        <v>2798</v>
      </c>
      <c r="T9533" s="147">
        <v>161</v>
      </c>
      <c r="U9533" s="147" t="s">
        <v>2799</v>
      </c>
      <c r="V9533" s="147" t="s">
        <v>4849</v>
      </c>
    </row>
    <row r="9534" spans="16:22" x14ac:dyDescent="0.25">
      <c r="P9534" s="147" t="s">
        <v>830</v>
      </c>
      <c r="Q9534" s="147">
        <v>222</v>
      </c>
      <c r="R9534" s="147"/>
      <c r="S9534" s="147" t="s">
        <v>3853</v>
      </c>
      <c r="T9534" s="147">
        <v>711</v>
      </c>
      <c r="U9534" s="147" t="s">
        <v>3854</v>
      </c>
      <c r="V9534" s="147" t="s">
        <v>4849</v>
      </c>
    </row>
    <row r="9535" spans="16:22" x14ac:dyDescent="0.25">
      <c r="P9535" s="147" t="s">
        <v>830</v>
      </c>
      <c r="Q9535" s="147">
        <v>222</v>
      </c>
      <c r="R9535" s="147"/>
      <c r="S9535" s="147" t="s">
        <v>3855</v>
      </c>
      <c r="T9535" s="147">
        <v>100</v>
      </c>
      <c r="U9535" s="147" t="s">
        <v>3856</v>
      </c>
      <c r="V9535" s="147" t="s">
        <v>4849</v>
      </c>
    </row>
    <row r="9536" spans="16:22" x14ac:dyDescent="0.25">
      <c r="P9536" s="147" t="s">
        <v>830</v>
      </c>
      <c r="Q9536" s="147">
        <v>222</v>
      </c>
      <c r="R9536" s="147"/>
      <c r="S9536" s="147" t="s">
        <v>5010</v>
      </c>
      <c r="T9536" s="147">
        <v>451</v>
      </c>
      <c r="U9536" s="147" t="s">
        <v>5011</v>
      </c>
      <c r="V9536" s="147" t="s">
        <v>4849</v>
      </c>
    </row>
    <row r="9537" spans="16:22" x14ac:dyDescent="0.25">
      <c r="P9537" s="147" t="s">
        <v>830</v>
      </c>
      <c r="Q9537" s="147">
        <v>222</v>
      </c>
      <c r="R9537" s="147"/>
      <c r="S9537" s="147" t="s">
        <v>3304</v>
      </c>
      <c r="T9537" s="147">
        <v>107</v>
      </c>
      <c r="U9537" s="147" t="s">
        <v>3305</v>
      </c>
      <c r="V9537" s="147" t="s">
        <v>4849</v>
      </c>
    </row>
    <row r="9538" spans="16:22" x14ac:dyDescent="0.25">
      <c r="P9538" s="147" t="s">
        <v>830</v>
      </c>
      <c r="Q9538" s="147">
        <v>222</v>
      </c>
      <c r="R9538" s="147"/>
      <c r="S9538" s="147" t="s">
        <v>2533</v>
      </c>
      <c r="T9538" s="147">
        <v>41</v>
      </c>
      <c r="U9538" s="147" t="s">
        <v>2534</v>
      </c>
      <c r="V9538" s="147" t="s">
        <v>4849</v>
      </c>
    </row>
    <row r="9539" spans="16:22" x14ac:dyDescent="0.25">
      <c r="P9539" s="147" t="s">
        <v>830</v>
      </c>
      <c r="Q9539" s="147">
        <v>222</v>
      </c>
      <c r="R9539" s="147"/>
      <c r="S9539" s="147" t="s">
        <v>2210</v>
      </c>
      <c r="T9539" s="147">
        <v>112</v>
      </c>
      <c r="U9539" s="147" t="s">
        <v>2211</v>
      </c>
      <c r="V9539" s="147" t="s">
        <v>4849</v>
      </c>
    </row>
    <row r="9540" spans="16:22" x14ac:dyDescent="0.25">
      <c r="P9540" s="147" t="s">
        <v>830</v>
      </c>
      <c r="Q9540" s="147">
        <v>222</v>
      </c>
      <c r="R9540" s="147"/>
      <c r="S9540" s="147" t="s">
        <v>5012</v>
      </c>
      <c r="T9540" s="147">
        <v>72</v>
      </c>
      <c r="U9540" s="147" t="s">
        <v>5013</v>
      </c>
      <c r="V9540" s="147" t="s">
        <v>4849</v>
      </c>
    </row>
    <row r="9541" spans="16:22" x14ac:dyDescent="0.25">
      <c r="P9541" s="147" t="s">
        <v>830</v>
      </c>
      <c r="Q9541" s="147">
        <v>222</v>
      </c>
      <c r="R9541" s="147"/>
      <c r="S9541" s="147" t="s">
        <v>4245</v>
      </c>
      <c r="T9541" s="147">
        <v>40</v>
      </c>
      <c r="U9541" s="147" t="s">
        <v>4246</v>
      </c>
      <c r="V9541" s="147" t="s">
        <v>4849</v>
      </c>
    </row>
    <row r="9542" spans="16:22" x14ac:dyDescent="0.25">
      <c r="P9542" s="147" t="s">
        <v>830</v>
      </c>
      <c r="Q9542" s="147">
        <v>222</v>
      </c>
      <c r="R9542" s="147"/>
      <c r="S9542" s="147" t="s">
        <v>4247</v>
      </c>
      <c r="T9542" s="147">
        <v>82</v>
      </c>
      <c r="U9542" s="147" t="s">
        <v>4248</v>
      </c>
      <c r="V9542" s="147" t="s">
        <v>4849</v>
      </c>
    </row>
    <row r="9543" spans="16:22" x14ac:dyDescent="0.25">
      <c r="P9543" s="147" t="s">
        <v>830</v>
      </c>
      <c r="Q9543" s="147">
        <v>222</v>
      </c>
      <c r="R9543" s="147"/>
      <c r="S9543" s="147" t="s">
        <v>2800</v>
      </c>
      <c r="T9543" s="147">
        <v>2273</v>
      </c>
      <c r="U9543" s="147" t="s">
        <v>2801</v>
      </c>
      <c r="V9543" s="147" t="s">
        <v>4849</v>
      </c>
    </row>
    <row r="9544" spans="16:22" x14ac:dyDescent="0.25">
      <c r="P9544" s="147" t="s">
        <v>830</v>
      </c>
      <c r="Q9544" s="147">
        <v>222</v>
      </c>
      <c r="R9544" s="147"/>
      <c r="S9544" s="147" t="s">
        <v>2230</v>
      </c>
      <c r="T9544" s="147">
        <v>183</v>
      </c>
      <c r="U9544" s="147" t="s">
        <v>2231</v>
      </c>
      <c r="V9544" s="147" t="s">
        <v>4849</v>
      </c>
    </row>
    <row r="9545" spans="16:22" x14ac:dyDescent="0.25">
      <c r="P9545" s="147" t="s">
        <v>830</v>
      </c>
      <c r="Q9545" s="147">
        <v>222</v>
      </c>
      <c r="R9545" s="147"/>
      <c r="S9545" s="147" t="s">
        <v>2236</v>
      </c>
      <c r="T9545" s="147">
        <v>145</v>
      </c>
      <c r="U9545" s="147" t="s">
        <v>2237</v>
      </c>
      <c r="V9545" s="147" t="s">
        <v>4849</v>
      </c>
    </row>
    <row r="9546" spans="16:22" x14ac:dyDescent="0.25">
      <c r="P9546" s="147" t="s">
        <v>830</v>
      </c>
      <c r="Q9546" s="147">
        <v>222</v>
      </c>
      <c r="R9546" s="147"/>
      <c r="S9546" s="147" t="s">
        <v>2535</v>
      </c>
      <c r="T9546" s="147">
        <v>303</v>
      </c>
      <c r="U9546" s="147" t="s">
        <v>2536</v>
      </c>
      <c r="V9546" s="147" t="s">
        <v>4849</v>
      </c>
    </row>
    <row r="9547" spans="16:22" x14ac:dyDescent="0.25">
      <c r="P9547" s="147" t="s">
        <v>830</v>
      </c>
      <c r="Q9547" s="147">
        <v>222</v>
      </c>
      <c r="R9547" s="147"/>
      <c r="S9547" s="147" t="s">
        <v>2238</v>
      </c>
      <c r="T9547" s="147">
        <v>42</v>
      </c>
      <c r="U9547" s="147" t="s">
        <v>2239</v>
      </c>
      <c r="V9547" s="147" t="s">
        <v>4849</v>
      </c>
    </row>
    <row r="9548" spans="16:22" x14ac:dyDescent="0.25">
      <c r="P9548" s="147" t="s">
        <v>830</v>
      </c>
      <c r="Q9548" s="147">
        <v>222</v>
      </c>
      <c r="R9548" s="147"/>
      <c r="S9548" s="147" t="s">
        <v>2240</v>
      </c>
      <c r="T9548" s="147">
        <v>100</v>
      </c>
      <c r="U9548" s="147" t="s">
        <v>2241</v>
      </c>
      <c r="V9548" s="147" t="s">
        <v>4849</v>
      </c>
    </row>
    <row r="9549" spans="16:22" x14ac:dyDescent="0.25">
      <c r="P9549" s="147" t="s">
        <v>830</v>
      </c>
      <c r="Q9549" s="147">
        <v>222</v>
      </c>
      <c r="R9549" s="147"/>
      <c r="S9549" s="147" t="s">
        <v>2244</v>
      </c>
      <c r="T9549" s="147">
        <v>90</v>
      </c>
      <c r="U9549" s="147" t="s">
        <v>2245</v>
      </c>
      <c r="V9549" s="147" t="s">
        <v>4849</v>
      </c>
    </row>
    <row r="9550" spans="16:22" x14ac:dyDescent="0.25">
      <c r="P9550" s="147" t="s">
        <v>830</v>
      </c>
      <c r="Q9550" s="147">
        <v>222</v>
      </c>
      <c r="R9550" s="147"/>
      <c r="S9550" s="147" t="s">
        <v>2248</v>
      </c>
      <c r="T9550" s="147">
        <v>104</v>
      </c>
      <c r="U9550" s="147" t="s">
        <v>2249</v>
      </c>
      <c r="V9550" s="147" t="s">
        <v>4849</v>
      </c>
    </row>
    <row r="9551" spans="16:22" x14ac:dyDescent="0.25">
      <c r="P9551" s="147" t="s">
        <v>830</v>
      </c>
      <c r="Q9551" s="147">
        <v>222</v>
      </c>
      <c r="R9551" s="147"/>
      <c r="S9551" s="147" t="s">
        <v>2804</v>
      </c>
      <c r="T9551" s="147">
        <v>140</v>
      </c>
      <c r="U9551" s="147" t="s">
        <v>2805</v>
      </c>
      <c r="V9551" s="147" t="s">
        <v>4849</v>
      </c>
    </row>
    <row r="9552" spans="16:22" x14ac:dyDescent="0.25">
      <c r="P9552" s="147" t="s">
        <v>830</v>
      </c>
      <c r="Q9552" s="147">
        <v>222</v>
      </c>
      <c r="R9552" s="147"/>
      <c r="S9552" s="147" t="s">
        <v>2252</v>
      </c>
      <c r="T9552" s="147">
        <v>208</v>
      </c>
      <c r="U9552" s="147" t="s">
        <v>2253</v>
      </c>
      <c r="V9552" s="147" t="s">
        <v>4849</v>
      </c>
    </row>
    <row r="9553" spans="16:22" x14ac:dyDescent="0.25">
      <c r="P9553" s="147" t="s">
        <v>830</v>
      </c>
      <c r="Q9553" s="147">
        <v>222</v>
      </c>
      <c r="R9553" s="147"/>
      <c r="S9553" s="147" t="s">
        <v>2254</v>
      </c>
      <c r="T9553" s="147">
        <v>186</v>
      </c>
      <c r="U9553" s="147" t="s">
        <v>2255</v>
      </c>
      <c r="V9553" s="147" t="s">
        <v>4849</v>
      </c>
    </row>
    <row r="9554" spans="16:22" x14ac:dyDescent="0.25">
      <c r="P9554" s="147" t="s">
        <v>830</v>
      </c>
      <c r="Q9554" s="147">
        <v>222</v>
      </c>
      <c r="R9554" s="147"/>
      <c r="S9554" s="147" t="s">
        <v>3039</v>
      </c>
      <c r="T9554" s="147">
        <v>398</v>
      </c>
      <c r="U9554" s="147" t="s">
        <v>3040</v>
      </c>
      <c r="V9554" s="147" t="s">
        <v>4849</v>
      </c>
    </row>
    <row r="9555" spans="16:22" x14ac:dyDescent="0.25">
      <c r="P9555" s="147" t="s">
        <v>830</v>
      </c>
      <c r="Q9555" s="147">
        <v>222</v>
      </c>
      <c r="R9555" s="147"/>
      <c r="S9555" s="147" t="s">
        <v>4249</v>
      </c>
      <c r="T9555" s="147">
        <v>271</v>
      </c>
      <c r="U9555" s="147" t="s">
        <v>4250</v>
      </c>
      <c r="V9555" s="147" t="s">
        <v>4849</v>
      </c>
    </row>
    <row r="9556" spans="16:22" x14ac:dyDescent="0.25">
      <c r="P9556" s="147" t="s">
        <v>830</v>
      </c>
      <c r="Q9556" s="147">
        <v>222</v>
      </c>
      <c r="R9556" s="147"/>
      <c r="S9556" s="147" t="s">
        <v>3873</v>
      </c>
      <c r="T9556" s="147">
        <v>525</v>
      </c>
      <c r="U9556" s="147" t="s">
        <v>3874</v>
      </c>
      <c r="V9556" s="147" t="s">
        <v>4849</v>
      </c>
    </row>
    <row r="9557" spans="16:22" x14ac:dyDescent="0.25">
      <c r="P9557" s="147" t="s">
        <v>830</v>
      </c>
      <c r="Q9557" s="147">
        <v>222</v>
      </c>
      <c r="R9557" s="147"/>
      <c r="S9557" s="147" t="s">
        <v>3875</v>
      </c>
      <c r="T9557" s="147">
        <v>447</v>
      </c>
      <c r="U9557" s="147" t="s">
        <v>3876</v>
      </c>
      <c r="V9557" s="147" t="s">
        <v>4849</v>
      </c>
    </row>
    <row r="9558" spans="16:22" x14ac:dyDescent="0.25">
      <c r="P9558" s="147" t="s">
        <v>830</v>
      </c>
      <c r="Q9558" s="147">
        <v>222</v>
      </c>
      <c r="R9558" s="147"/>
      <c r="S9558" s="147" t="s">
        <v>2260</v>
      </c>
      <c r="T9558" s="147">
        <v>540</v>
      </c>
      <c r="U9558" s="147" t="s">
        <v>2261</v>
      </c>
      <c r="V9558" s="147" t="s">
        <v>4849</v>
      </c>
    </row>
    <row r="9559" spans="16:22" x14ac:dyDescent="0.25">
      <c r="P9559" s="147" t="s">
        <v>830</v>
      </c>
      <c r="Q9559" s="147">
        <v>222</v>
      </c>
      <c r="R9559" s="147"/>
      <c r="S9559" s="147" t="s">
        <v>2262</v>
      </c>
      <c r="T9559" s="147">
        <v>549</v>
      </c>
      <c r="U9559" s="147" t="s">
        <v>2263</v>
      </c>
      <c r="V9559" s="147" t="s">
        <v>4849</v>
      </c>
    </row>
    <row r="9560" spans="16:22" x14ac:dyDescent="0.25">
      <c r="P9560" s="147" t="s">
        <v>830</v>
      </c>
      <c r="Q9560" s="147">
        <v>222</v>
      </c>
      <c r="R9560" s="147"/>
      <c r="S9560" s="147" t="s">
        <v>3045</v>
      </c>
      <c r="T9560" s="147">
        <v>164</v>
      </c>
      <c r="U9560" s="147" t="s">
        <v>3046</v>
      </c>
      <c r="V9560" s="147" t="s">
        <v>4849</v>
      </c>
    </row>
    <row r="9561" spans="16:22" x14ac:dyDescent="0.25">
      <c r="P9561" s="147" t="s">
        <v>830</v>
      </c>
      <c r="Q9561" s="147">
        <v>222</v>
      </c>
      <c r="R9561" s="147"/>
      <c r="S9561" s="147" t="s">
        <v>5014</v>
      </c>
      <c r="T9561" s="147">
        <v>405</v>
      </c>
      <c r="U9561" s="147" t="s">
        <v>5015</v>
      </c>
      <c r="V9561" s="147" t="s">
        <v>4849</v>
      </c>
    </row>
    <row r="9562" spans="16:22" x14ac:dyDescent="0.25">
      <c r="P9562" s="147" t="s">
        <v>830</v>
      </c>
      <c r="Q9562" s="147">
        <v>222</v>
      </c>
      <c r="R9562" s="147"/>
      <c r="S9562" s="147" t="s">
        <v>5016</v>
      </c>
      <c r="T9562" s="147">
        <v>405</v>
      </c>
      <c r="U9562" s="147" t="s">
        <v>5017</v>
      </c>
      <c r="V9562" s="147" t="s">
        <v>4849</v>
      </c>
    </row>
    <row r="9563" spans="16:22" x14ac:dyDescent="0.25">
      <c r="P9563" s="147" t="s">
        <v>830</v>
      </c>
      <c r="Q9563" s="147">
        <v>222</v>
      </c>
      <c r="R9563" s="147"/>
      <c r="S9563" s="147" t="s">
        <v>4759</v>
      </c>
      <c r="T9563" s="147">
        <v>403</v>
      </c>
      <c r="U9563" s="147" t="s">
        <v>4760</v>
      </c>
      <c r="V9563" s="147" t="s">
        <v>4849</v>
      </c>
    </row>
    <row r="9564" spans="16:22" x14ac:dyDescent="0.25">
      <c r="P9564" s="147" t="s">
        <v>830</v>
      </c>
      <c r="Q9564" s="147">
        <v>222</v>
      </c>
      <c r="R9564" s="147"/>
      <c r="S9564" s="147" t="s">
        <v>2270</v>
      </c>
      <c r="T9564" s="147">
        <v>4832</v>
      </c>
      <c r="U9564" s="147" t="s">
        <v>2271</v>
      </c>
      <c r="V9564" s="147" t="s">
        <v>4849</v>
      </c>
    </row>
    <row r="9565" spans="16:22" x14ac:dyDescent="0.25">
      <c r="P9565" s="147" t="s">
        <v>830</v>
      </c>
      <c r="Q9565" s="147">
        <v>222</v>
      </c>
      <c r="R9565" s="147"/>
      <c r="S9565" s="147" t="s">
        <v>3881</v>
      </c>
      <c r="T9565" s="147">
        <v>78</v>
      </c>
      <c r="U9565" s="147" t="s">
        <v>3882</v>
      </c>
      <c r="V9565" s="147" t="s">
        <v>4849</v>
      </c>
    </row>
    <row r="9566" spans="16:22" x14ac:dyDescent="0.25">
      <c r="P9566" s="147" t="s">
        <v>830</v>
      </c>
      <c r="Q9566" s="147">
        <v>222</v>
      </c>
      <c r="R9566" s="147"/>
      <c r="S9566" s="147" t="s">
        <v>2280</v>
      </c>
      <c r="T9566" s="147">
        <v>1079</v>
      </c>
      <c r="U9566" s="147" t="s">
        <v>2281</v>
      </c>
      <c r="V9566" s="147" t="s">
        <v>4849</v>
      </c>
    </row>
    <row r="9567" spans="16:22" x14ac:dyDescent="0.25">
      <c r="P9567" s="147" t="s">
        <v>830</v>
      </c>
      <c r="Q9567" s="147">
        <v>222</v>
      </c>
      <c r="R9567" s="147"/>
      <c r="S9567" s="147" t="s">
        <v>2284</v>
      </c>
      <c r="T9567" s="147">
        <v>564</v>
      </c>
      <c r="U9567" s="147" t="s">
        <v>2285</v>
      </c>
      <c r="V9567" s="147" t="s">
        <v>4849</v>
      </c>
    </row>
    <row r="9568" spans="16:22" x14ac:dyDescent="0.25">
      <c r="P9568" s="147" t="s">
        <v>830</v>
      </c>
      <c r="Q9568" s="147">
        <v>222</v>
      </c>
      <c r="R9568" s="147"/>
      <c r="S9568" s="147" t="s">
        <v>2288</v>
      </c>
      <c r="T9568" s="147">
        <v>204</v>
      </c>
      <c r="U9568" s="147" t="s">
        <v>2289</v>
      </c>
      <c r="V9568" s="147" t="s">
        <v>4849</v>
      </c>
    </row>
    <row r="9569" spans="16:22" x14ac:dyDescent="0.25">
      <c r="P9569" s="147" t="s">
        <v>830</v>
      </c>
      <c r="Q9569" s="147">
        <v>222</v>
      </c>
      <c r="R9569" s="147"/>
      <c r="S9569" s="147" t="s">
        <v>3440</v>
      </c>
      <c r="T9569" s="147">
        <v>535</v>
      </c>
      <c r="U9569" s="147" t="s">
        <v>3441</v>
      </c>
      <c r="V9569" s="147" t="s">
        <v>4849</v>
      </c>
    </row>
    <row r="9570" spans="16:22" x14ac:dyDescent="0.25">
      <c r="P9570" s="147" t="s">
        <v>830</v>
      </c>
      <c r="Q9570" s="147">
        <v>222</v>
      </c>
      <c r="R9570" s="147"/>
      <c r="S9570" s="147" t="s">
        <v>2290</v>
      </c>
      <c r="T9570" s="147">
        <v>342</v>
      </c>
      <c r="U9570" s="147" t="s">
        <v>2291</v>
      </c>
      <c r="V9570" s="147" t="s">
        <v>4849</v>
      </c>
    </row>
    <row r="9571" spans="16:22" x14ac:dyDescent="0.25">
      <c r="P9571" s="147" t="s">
        <v>830</v>
      </c>
      <c r="Q9571" s="147">
        <v>222</v>
      </c>
      <c r="R9571" s="147"/>
      <c r="S9571" s="147" t="s">
        <v>3047</v>
      </c>
      <c r="T9571" s="147">
        <v>270</v>
      </c>
      <c r="U9571" s="147" t="s">
        <v>3048</v>
      </c>
      <c r="V9571" s="147" t="s">
        <v>4849</v>
      </c>
    </row>
    <row r="9572" spans="16:22" x14ac:dyDescent="0.25">
      <c r="P9572" s="147" t="s">
        <v>830</v>
      </c>
      <c r="Q9572" s="147">
        <v>222</v>
      </c>
      <c r="R9572" s="147"/>
      <c r="S9572" s="147" t="s">
        <v>3316</v>
      </c>
      <c r="T9572" s="147">
        <v>297</v>
      </c>
      <c r="U9572" s="147" t="s">
        <v>3317</v>
      </c>
      <c r="V9572" s="147" t="s">
        <v>4849</v>
      </c>
    </row>
    <row r="9573" spans="16:22" x14ac:dyDescent="0.25">
      <c r="P9573" s="147" t="s">
        <v>830</v>
      </c>
      <c r="Q9573" s="147">
        <v>222</v>
      </c>
      <c r="R9573" s="147"/>
      <c r="S9573" s="147" t="s">
        <v>2292</v>
      </c>
      <c r="T9573" s="147">
        <v>3463</v>
      </c>
      <c r="U9573" s="147" t="s">
        <v>2293</v>
      </c>
      <c r="V9573" s="147" t="s">
        <v>4849</v>
      </c>
    </row>
    <row r="9574" spans="16:22" x14ac:dyDescent="0.25">
      <c r="P9574" s="147" t="s">
        <v>830</v>
      </c>
      <c r="Q9574" s="147">
        <v>222</v>
      </c>
      <c r="R9574" s="147"/>
      <c r="S9574" s="147" t="s">
        <v>2296</v>
      </c>
      <c r="T9574" s="147">
        <v>3348</v>
      </c>
      <c r="U9574" s="147" t="s">
        <v>2297</v>
      </c>
      <c r="V9574" s="147" t="s">
        <v>4849</v>
      </c>
    </row>
    <row r="9575" spans="16:22" x14ac:dyDescent="0.25">
      <c r="P9575" s="147" t="s">
        <v>830</v>
      </c>
      <c r="Q9575" s="147">
        <v>222</v>
      </c>
      <c r="R9575" s="147"/>
      <c r="S9575" s="147" t="s">
        <v>4557</v>
      </c>
      <c r="T9575" s="147">
        <v>773</v>
      </c>
      <c r="U9575" s="147" t="s">
        <v>4558</v>
      </c>
      <c r="V9575" s="147" t="s">
        <v>4849</v>
      </c>
    </row>
    <row r="9576" spans="16:22" x14ac:dyDescent="0.25">
      <c r="P9576" s="147" t="s">
        <v>830</v>
      </c>
      <c r="Q9576" s="147">
        <v>222</v>
      </c>
      <c r="R9576" s="147"/>
      <c r="S9576" s="147" t="s">
        <v>4761</v>
      </c>
      <c r="T9576" s="147">
        <v>450</v>
      </c>
      <c r="U9576" s="147" t="s">
        <v>4762</v>
      </c>
      <c r="V9576" s="147" t="s">
        <v>4849</v>
      </c>
    </row>
    <row r="9577" spans="16:22" x14ac:dyDescent="0.25">
      <c r="P9577" s="147" t="s">
        <v>830</v>
      </c>
      <c r="Q9577" s="147">
        <v>222</v>
      </c>
      <c r="R9577" s="147"/>
      <c r="S9577" s="147" t="s">
        <v>949</v>
      </c>
      <c r="T9577" s="147">
        <v>150</v>
      </c>
      <c r="U9577" s="147" t="s">
        <v>4253</v>
      </c>
      <c r="V9577" s="147" t="s">
        <v>4849</v>
      </c>
    </row>
    <row r="9578" spans="16:22" x14ac:dyDescent="0.25">
      <c r="P9578" s="147" t="s">
        <v>830</v>
      </c>
      <c r="Q9578" s="147">
        <v>222</v>
      </c>
      <c r="R9578" s="147"/>
      <c r="S9578" s="147" t="s">
        <v>4559</v>
      </c>
      <c r="T9578" s="147">
        <v>231</v>
      </c>
      <c r="U9578" s="147" t="s">
        <v>4560</v>
      </c>
      <c r="V9578" s="147" t="s">
        <v>4849</v>
      </c>
    </row>
  </sheetData>
  <pageMargins left="0.7" right="0.7" top="0.75" bottom="0.75" header="0.3" footer="0.3"/>
  <tableParts count="4">
    <tablePart r:id="rId1"/>
    <tablePart r:id="rId2"/>
    <tablePart r:id="rId3"/>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7" sqref="D7"/>
    </sheetView>
  </sheetViews>
  <sheetFormatPr baseColWidth="10" defaultRowHeight="15" x14ac:dyDescent="0.25"/>
  <cols>
    <col min="1" max="1" width="26.85546875" style="141" customWidth="1"/>
    <col min="2" max="2" width="23" style="141" customWidth="1"/>
    <col min="3" max="3" width="10.140625" style="141" customWidth="1"/>
    <col min="4" max="4" width="16.28515625" style="141" customWidth="1"/>
    <col min="5" max="6" width="17.140625" style="141" customWidth="1"/>
    <col min="7" max="10" width="16.5703125" style="141" customWidth="1"/>
    <col min="11" max="11" width="8.140625" style="141" customWidth="1"/>
    <col min="12" max="12" width="16.42578125" style="141" customWidth="1"/>
    <col min="13" max="13" width="12.5703125" style="141" customWidth="1"/>
    <col min="14" max="14" width="17" style="141" customWidth="1"/>
    <col min="15" max="15" width="12.5703125" style="141" customWidth="1"/>
    <col min="16" max="20" width="16.140625" style="141" customWidth="1"/>
    <col min="21" max="21" width="12.5703125" style="141" customWidth="1"/>
    <col min="22" max="29" width="21.42578125" style="141" customWidth="1"/>
    <col min="30" max="16384" width="11.42578125" style="141"/>
  </cols>
  <sheetData>
    <row r="1" spans="1:21" ht="21" x14ac:dyDescent="0.35">
      <c r="A1" s="145" t="s">
        <v>579</v>
      </c>
    </row>
    <row r="3" spans="1:21" x14ac:dyDescent="0.25">
      <c r="A3" s="112" t="s">
        <v>57</v>
      </c>
      <c r="B3" s="66" t="s">
        <v>513</v>
      </c>
    </row>
    <row r="4" spans="1:21" x14ac:dyDescent="0.25">
      <c r="A4" s="112" t="s">
        <v>54</v>
      </c>
      <c r="B4" s="66" t="s">
        <v>513</v>
      </c>
    </row>
    <row r="6" spans="1:21" x14ac:dyDescent="0.25">
      <c r="A6" s="112" t="s">
        <v>578</v>
      </c>
      <c r="B6"/>
      <c r="C6"/>
      <c r="D6"/>
      <c r="E6" s="112" t="s">
        <v>572</v>
      </c>
      <c r="F6" s="112" t="s">
        <v>570</v>
      </c>
      <c r="G6" s="112" t="s">
        <v>573</v>
      </c>
      <c r="H6"/>
      <c r="I6"/>
      <c r="J6"/>
      <c r="K6"/>
      <c r="L6"/>
    </row>
    <row r="7" spans="1:21" x14ac:dyDescent="0.25">
      <c r="A7"/>
      <c r="B7"/>
      <c r="C7"/>
      <c r="D7"/>
      <c r="E7" s="85" t="s">
        <v>678</v>
      </c>
      <c r="F7" s="85" t="s">
        <v>816</v>
      </c>
      <c r="G7" s="66" t="s">
        <v>84</v>
      </c>
      <c r="H7"/>
      <c r="I7"/>
      <c r="J7"/>
      <c r="K7"/>
      <c r="L7"/>
    </row>
    <row r="8" spans="1:21" x14ac:dyDescent="0.25">
      <c r="A8"/>
      <c r="B8"/>
      <c r="C8"/>
      <c r="D8"/>
      <c r="E8" s="85">
        <v>374</v>
      </c>
      <c r="F8" s="85">
        <v>353</v>
      </c>
      <c r="G8"/>
      <c r="H8"/>
      <c r="I8"/>
      <c r="J8"/>
      <c r="K8"/>
      <c r="L8"/>
    </row>
    <row r="9" spans="1:21" x14ac:dyDescent="0.25">
      <c r="A9" s="112" t="s">
        <v>3</v>
      </c>
      <c r="B9" s="112" t="s">
        <v>4</v>
      </c>
      <c r="C9" s="112" t="s">
        <v>23</v>
      </c>
      <c r="D9" s="112" t="s">
        <v>37</v>
      </c>
      <c r="E9" s="20">
        <v>0</v>
      </c>
      <c r="F9" s="20">
        <v>0</v>
      </c>
      <c r="G9"/>
      <c r="H9"/>
      <c r="I9"/>
      <c r="J9"/>
      <c r="K9"/>
      <c r="L9"/>
    </row>
    <row r="10" spans="1:21" s="144" customFormat="1" x14ac:dyDescent="0.25">
      <c r="A10" s="66" t="s">
        <v>676</v>
      </c>
      <c r="B10" s="66" t="s">
        <v>689</v>
      </c>
      <c r="C10" s="66" t="s">
        <v>688</v>
      </c>
      <c r="D10" s="14" t="s">
        <v>677</v>
      </c>
      <c r="E10" s="27">
        <v>92</v>
      </c>
      <c r="F10" s="27">
        <v>20</v>
      </c>
      <c r="G10" s="27">
        <v>112</v>
      </c>
      <c r="H10"/>
      <c r="I10"/>
      <c r="J10"/>
      <c r="K10"/>
      <c r="L10"/>
      <c r="M10" s="141"/>
      <c r="N10" s="141"/>
      <c r="O10" s="141"/>
      <c r="P10" s="141"/>
      <c r="Q10" s="141"/>
      <c r="R10" s="141"/>
      <c r="S10" s="141"/>
      <c r="T10" s="141"/>
      <c r="U10" s="141"/>
    </row>
    <row r="11" spans="1:21" s="144" customFormat="1" x14ac:dyDescent="0.25">
      <c r="A11"/>
      <c r="B11"/>
      <c r="C11"/>
      <c r="D11"/>
      <c r="E11"/>
      <c r="F11"/>
      <c r="G11"/>
      <c r="H11"/>
      <c r="I11"/>
      <c r="J11"/>
      <c r="K11"/>
      <c r="L11"/>
      <c r="M11" s="141"/>
      <c r="N11" s="141"/>
      <c r="O11" s="141"/>
      <c r="P11" s="141"/>
      <c r="Q11" s="141"/>
      <c r="R11" s="141"/>
      <c r="S11" s="141"/>
      <c r="T11" s="141"/>
      <c r="U11" s="141"/>
    </row>
    <row r="12" spans="1:21" s="144" customFormat="1" x14ac:dyDescent="0.25">
      <c r="A12"/>
      <c r="B12"/>
      <c r="C12"/>
      <c r="D12"/>
      <c r="E12"/>
      <c r="F12"/>
      <c r="G12"/>
      <c r="H12"/>
      <c r="I12"/>
      <c r="J12"/>
      <c r="K12"/>
      <c r="L12"/>
      <c r="M12" s="141"/>
      <c r="N12" s="141"/>
      <c r="O12" s="141"/>
      <c r="P12" s="141"/>
      <c r="Q12" s="141"/>
      <c r="R12" s="141"/>
      <c r="S12" s="141"/>
      <c r="T12" s="141"/>
      <c r="U12" s="141"/>
    </row>
    <row r="13" spans="1:21" s="144" customFormat="1" x14ac:dyDescent="0.25">
      <c r="A13"/>
      <c r="B13"/>
      <c r="C13"/>
      <c r="D13"/>
      <c r="E13"/>
      <c r="F13"/>
      <c r="G13"/>
      <c r="H13"/>
      <c r="I13"/>
      <c r="J13"/>
      <c r="K13"/>
      <c r="L13"/>
      <c r="M13" s="141"/>
      <c r="N13" s="141"/>
      <c r="O13" s="141"/>
      <c r="P13" s="141"/>
      <c r="Q13" s="141"/>
      <c r="R13" s="141"/>
      <c r="S13" s="141"/>
      <c r="T13" s="141"/>
      <c r="U13" s="141"/>
    </row>
    <row r="14" spans="1:21" s="144" customFormat="1" x14ac:dyDescent="0.25">
      <c r="A14"/>
      <c r="B14"/>
      <c r="C14"/>
      <c r="D14"/>
      <c r="E14"/>
      <c r="F14"/>
      <c r="G14"/>
      <c r="H14"/>
      <c r="I14"/>
      <c r="J14"/>
      <c r="K14"/>
      <c r="L14"/>
      <c r="M14" s="141"/>
      <c r="N14" s="141"/>
      <c r="O14" s="141"/>
      <c r="P14" s="141"/>
      <c r="Q14" s="141"/>
      <c r="R14" s="141"/>
      <c r="S14" s="141"/>
      <c r="T14" s="141"/>
      <c r="U14" s="141"/>
    </row>
    <row r="15" spans="1:21" s="144" customFormat="1" x14ac:dyDescent="0.25">
      <c r="A15"/>
      <c r="B15"/>
      <c r="C15"/>
      <c r="D15"/>
      <c r="E15"/>
      <c r="F15"/>
      <c r="G15"/>
      <c r="H15"/>
      <c r="I15"/>
      <c r="J15"/>
      <c r="K15"/>
      <c r="L15"/>
      <c r="M15" s="141"/>
      <c r="N15" s="141"/>
      <c r="O15" s="141"/>
      <c r="P15" s="141"/>
      <c r="Q15" s="141"/>
      <c r="R15" s="141"/>
      <c r="S15" s="141"/>
      <c r="T15" s="141"/>
      <c r="U15" s="141"/>
    </row>
    <row r="16" spans="1:21" s="144" customFormat="1" x14ac:dyDescent="0.25">
      <c r="A16"/>
      <c r="B16"/>
      <c r="C16"/>
      <c r="D16"/>
      <c r="E16"/>
      <c r="F16"/>
      <c r="G16"/>
      <c r="H16"/>
      <c r="I16"/>
      <c r="J16"/>
      <c r="K16"/>
      <c r="L16"/>
      <c r="M16" s="141"/>
      <c r="N16" s="141"/>
      <c r="O16" s="141"/>
      <c r="P16" s="141"/>
      <c r="Q16" s="141"/>
      <c r="R16" s="141"/>
      <c r="S16" s="141"/>
      <c r="T16" s="141"/>
      <c r="U16" s="141"/>
    </row>
    <row r="17" spans="1:21" s="144" customFormat="1" x14ac:dyDescent="0.25">
      <c r="A17"/>
      <c r="B17"/>
      <c r="C17"/>
      <c r="D17"/>
      <c r="E17"/>
      <c r="F17"/>
      <c r="G17"/>
      <c r="H17"/>
      <c r="I17"/>
      <c r="J17"/>
      <c r="K17"/>
      <c r="L17"/>
      <c r="M17" s="141"/>
      <c r="N17" s="141"/>
      <c r="O17" s="141"/>
      <c r="P17" s="141"/>
      <c r="Q17" s="141"/>
      <c r="R17" s="141"/>
      <c r="S17" s="141"/>
      <c r="T17" s="141"/>
      <c r="U17" s="141"/>
    </row>
    <row r="18" spans="1:21" s="144" customFormat="1" x14ac:dyDescent="0.25">
      <c r="A18"/>
      <c r="B18"/>
      <c r="C18"/>
      <c r="D18"/>
      <c r="E18"/>
      <c r="F18"/>
      <c r="G18"/>
      <c r="H18"/>
      <c r="I18"/>
      <c r="J18"/>
      <c r="K18"/>
      <c r="L18"/>
      <c r="M18" s="141"/>
      <c r="N18" s="141"/>
      <c r="O18" s="141"/>
      <c r="P18" s="141"/>
      <c r="Q18" s="141"/>
      <c r="R18" s="141"/>
      <c r="S18" s="141"/>
      <c r="T18" s="141"/>
      <c r="U18" s="141"/>
    </row>
    <row r="19" spans="1:21" s="144" customFormat="1" x14ac:dyDescent="0.25">
      <c r="A19" s="141"/>
      <c r="B19" s="141"/>
      <c r="C19" s="141"/>
      <c r="D19" s="141"/>
      <c r="E19" s="141"/>
      <c r="F19" s="141"/>
      <c r="G19" s="141"/>
      <c r="H19" s="141"/>
      <c r="I19" s="141"/>
      <c r="J19" s="141"/>
      <c r="K19" s="141"/>
      <c r="L19" s="141"/>
      <c r="M19" s="141"/>
      <c r="N19" s="141"/>
      <c r="O19" s="141"/>
      <c r="P19" s="141"/>
      <c r="Q19" s="141"/>
      <c r="R19" s="141"/>
      <c r="S19" s="141"/>
      <c r="T19" s="141"/>
      <c r="U19" s="141"/>
    </row>
    <row r="20" spans="1:21" s="144" customFormat="1" x14ac:dyDescent="0.25">
      <c r="A20" s="141"/>
      <c r="B20" s="141"/>
      <c r="C20" s="141"/>
      <c r="D20" s="141"/>
      <c r="E20" s="141"/>
      <c r="F20" s="141"/>
      <c r="G20" s="141"/>
      <c r="H20" s="141"/>
      <c r="I20" s="141"/>
      <c r="J20" s="141"/>
      <c r="K20" s="141"/>
      <c r="L20" s="141"/>
      <c r="M20" s="141"/>
      <c r="N20" s="141"/>
      <c r="O20" s="141"/>
      <c r="P20" s="141"/>
      <c r="Q20" s="141"/>
      <c r="R20" s="141"/>
      <c r="S20" s="141"/>
      <c r="T20" s="141"/>
      <c r="U20" s="141"/>
    </row>
    <row r="21" spans="1:21" s="144" customFormat="1" x14ac:dyDescent="0.25">
      <c r="A21" s="141"/>
      <c r="B21" s="141"/>
      <c r="C21" s="141"/>
      <c r="D21" s="141"/>
      <c r="E21" s="141"/>
      <c r="F21" s="141"/>
      <c r="G21" s="141"/>
      <c r="H21" s="141"/>
      <c r="I21" s="141"/>
      <c r="J21" s="141"/>
      <c r="K21" s="141"/>
      <c r="L21" s="141"/>
      <c r="M21" s="141"/>
      <c r="N21" s="141"/>
      <c r="O21" s="141"/>
      <c r="P21" s="141"/>
      <c r="Q21" s="141"/>
      <c r="R21" s="141"/>
      <c r="S21" s="141"/>
      <c r="T21" s="141"/>
      <c r="U21" s="141"/>
    </row>
    <row r="22" spans="1:21" s="144" customFormat="1" x14ac:dyDescent="0.25">
      <c r="A22" s="141"/>
      <c r="B22" s="141"/>
      <c r="C22" s="141"/>
      <c r="D22" s="141"/>
      <c r="E22" s="141"/>
      <c r="F22" s="141"/>
      <c r="G22" s="141"/>
      <c r="H22" s="141"/>
      <c r="I22" s="141"/>
      <c r="J22" s="141"/>
      <c r="K22" s="141"/>
      <c r="L22" s="141"/>
      <c r="M22" s="141"/>
      <c r="N22" s="141"/>
      <c r="O22" s="141"/>
      <c r="P22" s="141"/>
      <c r="Q22" s="141"/>
      <c r="R22" s="141"/>
      <c r="S22" s="141"/>
      <c r="T22" s="141"/>
      <c r="U22" s="141"/>
    </row>
    <row r="23" spans="1:21" s="144" customFormat="1" x14ac:dyDescent="0.25">
      <c r="A23" s="141"/>
      <c r="B23" s="141"/>
      <c r="C23" s="141"/>
      <c r="D23" s="141"/>
      <c r="E23" s="141"/>
      <c r="F23" s="141"/>
      <c r="G23" s="141"/>
      <c r="H23" s="141"/>
      <c r="I23" s="141"/>
      <c r="J23" s="141"/>
      <c r="K23" s="141"/>
      <c r="L23" s="141"/>
      <c r="M23" s="141"/>
      <c r="N23" s="141"/>
      <c r="O23" s="141"/>
      <c r="P23" s="141"/>
      <c r="Q23" s="141"/>
      <c r="R23" s="141"/>
      <c r="S23" s="141"/>
      <c r="T23" s="141"/>
      <c r="U23" s="141"/>
    </row>
    <row r="24" spans="1:21" s="144" customFormat="1" x14ac:dyDescent="0.25">
      <c r="A24" s="141"/>
      <c r="B24" s="141"/>
      <c r="C24" s="141"/>
      <c r="D24" s="141"/>
      <c r="E24" s="141"/>
      <c r="F24" s="141"/>
      <c r="G24" s="141"/>
      <c r="H24" s="141"/>
      <c r="I24" s="141"/>
      <c r="J24" s="141"/>
      <c r="K24" s="141"/>
      <c r="L24" s="141"/>
      <c r="M24" s="141"/>
      <c r="N24" s="141"/>
      <c r="O24" s="141"/>
      <c r="P24" s="141"/>
      <c r="Q24" s="141"/>
      <c r="R24" s="141"/>
      <c r="S24" s="141"/>
      <c r="T24" s="141"/>
      <c r="U24" s="141"/>
    </row>
    <row r="25" spans="1:21" s="144" customFormat="1" x14ac:dyDescent="0.25">
      <c r="A25" s="141"/>
      <c r="B25" s="141"/>
      <c r="C25" s="141"/>
      <c r="D25" s="141"/>
      <c r="E25" s="141"/>
      <c r="F25" s="141"/>
      <c r="G25" s="141"/>
      <c r="H25" s="141"/>
      <c r="I25" s="141"/>
      <c r="J25" s="141"/>
      <c r="K25" s="141"/>
      <c r="L25" s="141"/>
      <c r="M25" s="141"/>
      <c r="N25" s="141"/>
      <c r="O25" s="141"/>
      <c r="P25" s="141"/>
      <c r="Q25" s="141"/>
      <c r="R25" s="141"/>
      <c r="S25" s="141"/>
      <c r="T25" s="141"/>
      <c r="U25" s="141"/>
    </row>
    <row r="26" spans="1:21" s="144" customFormat="1" x14ac:dyDescent="0.25">
      <c r="A26" s="141"/>
      <c r="B26" s="141"/>
      <c r="C26" s="141"/>
      <c r="D26" s="141"/>
      <c r="E26" s="141"/>
      <c r="F26" s="141"/>
      <c r="G26" s="141"/>
      <c r="H26" s="141"/>
      <c r="I26" s="141"/>
      <c r="J26" s="141"/>
      <c r="K26" s="141"/>
      <c r="L26" s="141"/>
      <c r="M26" s="141"/>
      <c r="N26" s="141"/>
      <c r="O26" s="141"/>
      <c r="P26" s="141"/>
      <c r="Q26" s="141"/>
      <c r="R26" s="141"/>
      <c r="S26" s="141"/>
      <c r="T26" s="141"/>
      <c r="U26" s="141"/>
    </row>
    <row r="27" spans="1:21" s="144" customFormat="1" x14ac:dyDescent="0.25">
      <c r="A27" s="141"/>
      <c r="B27" s="141"/>
      <c r="C27" s="141"/>
      <c r="D27" s="141"/>
      <c r="E27" s="141"/>
      <c r="F27" s="141"/>
      <c r="G27" s="141"/>
      <c r="H27" s="141"/>
      <c r="I27" s="141"/>
      <c r="J27" s="141"/>
      <c r="K27" s="141"/>
      <c r="L27" s="141"/>
      <c r="M27" s="141"/>
      <c r="N27" s="141"/>
      <c r="O27" s="141"/>
      <c r="P27" s="141"/>
      <c r="Q27" s="141"/>
      <c r="R27" s="141"/>
      <c r="S27" s="141"/>
      <c r="T27" s="141"/>
      <c r="U27" s="141"/>
    </row>
    <row r="28" spans="1:21" s="144" customFormat="1" x14ac:dyDescent="0.25">
      <c r="A28" s="141"/>
      <c r="B28" s="141"/>
      <c r="C28" s="141"/>
      <c r="D28" s="141"/>
      <c r="E28" s="141"/>
      <c r="F28" s="141"/>
      <c r="G28" s="141"/>
      <c r="H28" s="141"/>
      <c r="I28" s="141"/>
      <c r="J28" s="141"/>
      <c r="K28" s="141"/>
      <c r="L28" s="141"/>
      <c r="M28" s="141"/>
      <c r="N28" s="141"/>
      <c r="O28" s="141"/>
      <c r="P28" s="141"/>
      <c r="Q28" s="141"/>
      <c r="R28" s="141"/>
      <c r="S28" s="141"/>
      <c r="T28" s="141"/>
      <c r="U28" s="141"/>
    </row>
    <row r="29" spans="1:21" s="144" customFormat="1" x14ac:dyDescent="0.25">
      <c r="A29" s="141"/>
      <c r="B29" s="141"/>
      <c r="C29" s="141"/>
      <c r="D29" s="141"/>
      <c r="E29" s="141"/>
      <c r="F29" s="141"/>
      <c r="G29" s="141"/>
      <c r="H29" s="141"/>
      <c r="I29" s="141"/>
      <c r="J29" s="141"/>
      <c r="K29" s="141"/>
      <c r="L29" s="141"/>
      <c r="M29" s="141"/>
      <c r="N29" s="141"/>
      <c r="O29" s="141"/>
      <c r="P29" s="141"/>
      <c r="Q29" s="141"/>
      <c r="R29" s="141"/>
      <c r="S29" s="141"/>
      <c r="T29" s="141"/>
      <c r="U29" s="141"/>
    </row>
    <row r="30" spans="1:21" s="144" customFormat="1" x14ac:dyDescent="0.25">
      <c r="A30" s="141"/>
      <c r="B30" s="141"/>
      <c r="C30" s="141"/>
      <c r="D30" s="141"/>
      <c r="E30" s="141"/>
      <c r="F30" s="141"/>
      <c r="G30" s="141"/>
      <c r="H30" s="141"/>
      <c r="I30" s="141"/>
      <c r="J30" s="141"/>
      <c r="K30" s="141"/>
      <c r="L30" s="141"/>
      <c r="M30" s="141"/>
      <c r="N30" s="141"/>
      <c r="O30" s="141"/>
      <c r="P30" s="141"/>
      <c r="Q30" s="141"/>
      <c r="R30" s="141"/>
      <c r="S30" s="141"/>
      <c r="T30" s="141"/>
      <c r="U30" s="141"/>
    </row>
    <row r="31" spans="1:21" s="144" customFormat="1" x14ac:dyDescent="0.25">
      <c r="A31" s="141"/>
      <c r="B31" s="141"/>
      <c r="C31" s="141"/>
      <c r="D31" s="141"/>
      <c r="E31" s="141"/>
      <c r="F31" s="141"/>
      <c r="G31" s="141"/>
      <c r="H31" s="141"/>
      <c r="I31" s="141"/>
      <c r="J31" s="141"/>
      <c r="K31" s="141"/>
      <c r="L31" s="141"/>
      <c r="M31" s="141"/>
      <c r="N31" s="141"/>
      <c r="O31" s="141"/>
      <c r="P31" s="141"/>
      <c r="Q31" s="141"/>
      <c r="R31" s="141"/>
      <c r="S31" s="141"/>
      <c r="T31" s="141"/>
      <c r="U31" s="141"/>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5" r:id="rId5" name="cmd_Volver">
          <controlPr locked="0" defaultSize="0" autoLine="0" r:id="rId6">
            <anchor>
              <from>
                <xdr:col>2</xdr:col>
                <xdr:colOff>200025</xdr:colOff>
                <xdr:row>0</xdr:row>
                <xdr:rowOff>142875</xdr:rowOff>
              </from>
              <to>
                <xdr:col>3</xdr:col>
                <xdr:colOff>247650</xdr:colOff>
                <xdr:row>2</xdr:row>
                <xdr:rowOff>9525</xdr:rowOff>
              </to>
            </anchor>
          </controlPr>
        </control>
      </mc:Choice>
      <mc:Fallback>
        <control shapeId="763905" r:id="rId5" name="cmd_Volver"/>
      </mc:Fallback>
    </mc:AlternateContent>
    <mc:AlternateContent xmlns:mc="http://schemas.openxmlformats.org/markup-compatibility/2006">
      <mc:Choice Requires="x14">
        <control shapeId="763906" r:id="rId7" name="cmdIr">
          <controlPr defaultSize="0" autoLine="0" r:id="rId8">
            <anchor>
              <from>
                <xdr:col>2</xdr:col>
                <xdr:colOff>200025</xdr:colOff>
                <xdr:row>2</xdr:row>
                <xdr:rowOff>19050</xdr:rowOff>
              </from>
              <to>
                <xdr:col>3</xdr:col>
                <xdr:colOff>238125</xdr:colOff>
                <xdr:row>3</xdr:row>
                <xdr:rowOff>123825</xdr:rowOff>
              </to>
            </anchor>
          </controlPr>
        </control>
      </mc:Choice>
      <mc:Fallback>
        <control shapeId="763906" r:id="rId7" name="cmdIr"/>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19" t="s">
        <v>564</v>
      </c>
      <c r="I1" s="148" t="s">
        <v>595</v>
      </c>
    </row>
    <row r="2" spans="1:16" ht="25.5" customHeight="1" x14ac:dyDescent="0.2">
      <c r="A2" s="122" t="s">
        <v>63</v>
      </c>
      <c r="B2" s="120" t="s">
        <v>3</v>
      </c>
      <c r="C2" s="120" t="s">
        <v>4</v>
      </c>
      <c r="D2" s="120" t="s">
        <v>23</v>
      </c>
      <c r="E2" s="120" t="s">
        <v>37</v>
      </c>
      <c r="F2" s="120" t="s">
        <v>279</v>
      </c>
      <c r="G2" s="120" t="s">
        <v>280</v>
      </c>
      <c r="H2" s="120" t="s">
        <v>281</v>
      </c>
      <c r="I2" s="120" t="s">
        <v>282</v>
      </c>
      <c r="J2" s="120" t="s">
        <v>283</v>
      </c>
      <c r="K2" s="120" t="s">
        <v>22</v>
      </c>
      <c r="L2" s="120" t="s">
        <v>284</v>
      </c>
      <c r="M2" s="120" t="s">
        <v>561</v>
      </c>
      <c r="N2" s="120" t="s">
        <v>562</v>
      </c>
      <c r="O2" s="120" t="s">
        <v>563</v>
      </c>
      <c r="P2" s="120" t="s">
        <v>584</v>
      </c>
    </row>
    <row r="3" spans="1:16" x14ac:dyDescent="0.2">
      <c r="A3" s="1" t="s">
        <v>580</v>
      </c>
      <c r="B3" s="1" t="s">
        <v>620</v>
      </c>
      <c r="C3" t="s">
        <v>625</v>
      </c>
      <c r="I3" t="s">
        <v>633</v>
      </c>
      <c r="L3" t="s">
        <v>616</v>
      </c>
      <c r="M3" s="20">
        <v>42852</v>
      </c>
      <c r="N3" s="20">
        <v>42810</v>
      </c>
      <c r="O3" s="85">
        <v>36</v>
      </c>
    </row>
    <row r="4" spans="1:16" x14ac:dyDescent="0.2">
      <c r="A4" t="s">
        <v>580</v>
      </c>
      <c r="B4" t="s">
        <v>619</v>
      </c>
      <c r="C4" t="s">
        <v>624</v>
      </c>
      <c r="I4" t="s">
        <v>629</v>
      </c>
      <c r="L4" t="s">
        <v>615</v>
      </c>
      <c r="M4" s="20">
        <v>42870</v>
      </c>
      <c r="N4" s="20">
        <v>42842</v>
      </c>
      <c r="O4" s="85">
        <v>18</v>
      </c>
    </row>
    <row r="5" spans="1:16" x14ac:dyDescent="0.2">
      <c r="A5" t="s">
        <v>580</v>
      </c>
      <c r="B5" t="s">
        <v>621</v>
      </c>
      <c r="C5" t="s">
        <v>626</v>
      </c>
      <c r="I5" t="s">
        <v>630</v>
      </c>
      <c r="L5" t="s">
        <v>615</v>
      </c>
      <c r="M5" s="20">
        <v>42870</v>
      </c>
      <c r="N5" s="20">
        <v>42842</v>
      </c>
      <c r="O5" s="85">
        <v>18</v>
      </c>
    </row>
    <row r="6" spans="1:16" x14ac:dyDescent="0.2">
      <c r="A6" t="s">
        <v>580</v>
      </c>
      <c r="B6" t="s">
        <v>618</v>
      </c>
      <c r="C6" t="s">
        <v>623</v>
      </c>
      <c r="I6" t="s">
        <v>628</v>
      </c>
      <c r="L6" t="s">
        <v>615</v>
      </c>
      <c r="M6" s="20">
        <v>42870</v>
      </c>
      <c r="N6" s="20">
        <v>42842</v>
      </c>
      <c r="O6" s="85">
        <v>18</v>
      </c>
    </row>
    <row r="7" spans="1:16" x14ac:dyDescent="0.2">
      <c r="A7" t="s">
        <v>580</v>
      </c>
      <c r="B7" t="s">
        <v>617</v>
      </c>
      <c r="C7" t="s">
        <v>622</v>
      </c>
      <c r="I7" t="s">
        <v>627</v>
      </c>
      <c r="L7" t="s">
        <v>615</v>
      </c>
      <c r="M7" s="20">
        <v>42870</v>
      </c>
      <c r="N7" s="20">
        <v>42842</v>
      </c>
      <c r="O7" s="85">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Button 2">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6"/>
    <col min="2" max="2" width="15.85546875" style="66" customWidth="1"/>
    <col min="3" max="4" width="11.42578125" style="66"/>
    <col min="5" max="5" width="12.42578125" style="66" customWidth="1"/>
    <col min="6" max="7" width="11.42578125" style="66"/>
    <col min="8" max="8" width="14.5703125" style="66" customWidth="1"/>
    <col min="9" max="9" width="14" style="66" customWidth="1"/>
    <col min="10" max="11" width="11.42578125" style="66"/>
    <col min="12" max="12" width="17.28515625" style="66" customWidth="1"/>
    <col min="13" max="13" width="18.85546875" style="66" customWidth="1"/>
    <col min="14" max="14" width="19.5703125" style="66" customWidth="1"/>
    <col min="15" max="15" width="21.85546875" style="66" customWidth="1"/>
    <col min="16" max="16" width="19.42578125" style="66" customWidth="1"/>
    <col min="17" max="17" width="14.7109375" style="66" customWidth="1"/>
    <col min="18" max="18" width="0" style="66" hidden="1" customWidth="1"/>
    <col min="19" max="16384" width="11.42578125" style="66"/>
  </cols>
  <sheetData>
    <row r="1" spans="1:18" ht="22.5" x14ac:dyDescent="0.3">
      <c r="A1" s="119" t="s">
        <v>565</v>
      </c>
      <c r="I1" s="148" t="s">
        <v>596</v>
      </c>
    </row>
    <row r="2" spans="1:18" ht="28.5" customHeight="1" x14ac:dyDescent="0.2">
      <c r="A2" s="120" t="s">
        <v>63</v>
      </c>
      <c r="B2" s="120" t="s">
        <v>3</v>
      </c>
      <c r="C2" s="120" t="s">
        <v>4</v>
      </c>
      <c r="D2" s="120" t="s">
        <v>23</v>
      </c>
      <c r="E2" s="120" t="s">
        <v>37</v>
      </c>
      <c r="F2" s="120" t="s">
        <v>279</v>
      </c>
      <c r="G2" s="120" t="s">
        <v>280</v>
      </c>
      <c r="H2" s="120" t="s">
        <v>281</v>
      </c>
      <c r="I2" s="120" t="s">
        <v>282</v>
      </c>
      <c r="J2" s="120" t="s">
        <v>283</v>
      </c>
      <c r="K2" s="120" t="s">
        <v>22</v>
      </c>
      <c r="L2" s="120" t="s">
        <v>284</v>
      </c>
      <c r="M2" s="120" t="s">
        <v>566</v>
      </c>
      <c r="N2" s="120" t="s">
        <v>567</v>
      </c>
      <c r="O2" s="120" t="s">
        <v>568</v>
      </c>
      <c r="P2" s="120" t="s">
        <v>569</v>
      </c>
      <c r="Q2" s="120" t="s">
        <v>563</v>
      </c>
      <c r="R2" s="120" t="s">
        <v>584</v>
      </c>
    </row>
    <row r="3" spans="1:18" x14ac:dyDescent="0.2">
      <c r="A3" s="1"/>
      <c r="M3" s="20"/>
      <c r="N3" s="20"/>
      <c r="O3" s="85"/>
      <c r="P3" s="85"/>
      <c r="Q3" s="124"/>
      <c r="R3" s="85"/>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Button 2">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557</v>
      </c>
      <c r="B1" t="s">
        <v>558</v>
      </c>
    </row>
    <row r="2" spans="1:2" x14ac:dyDescent="0.2">
      <c r="A2" t="s">
        <v>559</v>
      </c>
      <c r="B2" t="s">
        <v>560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529</v>
      </c>
      <c r="E1" t="s">
        <v>530</v>
      </c>
    </row>
    <row r="2" spans="1:5" x14ac:dyDescent="0.2">
      <c r="A2" s="1"/>
      <c r="B2" s="1"/>
      <c r="C2" s="14"/>
      <c r="D2" s="14"/>
      <c r="E2" s="14"/>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7"/>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518</v>
      </c>
      <c r="C1" t="s">
        <v>519</v>
      </c>
      <c r="D1" t="s">
        <v>520</v>
      </c>
      <c r="F1" s="1" t="s">
        <v>523</v>
      </c>
    </row>
    <row r="2" spans="1:6" x14ac:dyDescent="0.2">
      <c r="A2" t="s">
        <v>489</v>
      </c>
      <c r="B2" t="s">
        <v>489</v>
      </c>
      <c r="C2" t="s">
        <v>821</v>
      </c>
      <c r="D2">
        <v>0.7</v>
      </c>
      <c r="F2" t="s">
        <v>489</v>
      </c>
    </row>
    <row r="3" spans="1:6" x14ac:dyDescent="0.2">
      <c r="A3" t="s">
        <v>489</v>
      </c>
      <c r="B3" t="s">
        <v>489</v>
      </c>
      <c r="C3" t="s">
        <v>705</v>
      </c>
      <c r="D3">
        <v>0.65</v>
      </c>
      <c r="F3" t="s">
        <v>527</v>
      </c>
    </row>
    <row r="4" spans="1:6" x14ac:dyDescent="0.2">
      <c r="A4" t="s">
        <v>489</v>
      </c>
      <c r="B4" t="s">
        <v>489</v>
      </c>
      <c r="C4" t="s">
        <v>822</v>
      </c>
      <c r="D4">
        <v>0.8</v>
      </c>
    </row>
    <row r="5" spans="1:6" x14ac:dyDescent="0.2">
      <c r="A5" t="s">
        <v>489</v>
      </c>
      <c r="B5" t="s">
        <v>489</v>
      </c>
      <c r="C5" t="s">
        <v>823</v>
      </c>
      <c r="D5">
        <v>0.4</v>
      </c>
    </row>
    <row r="6" spans="1:6" x14ac:dyDescent="0.2">
      <c r="A6" t="s">
        <v>489</v>
      </c>
      <c r="B6" t="s">
        <v>489</v>
      </c>
      <c r="C6" t="s">
        <v>824</v>
      </c>
      <c r="D6">
        <v>0.5</v>
      </c>
    </row>
    <row r="7" spans="1:6" x14ac:dyDescent="0.2">
      <c r="A7" t="s">
        <v>527</v>
      </c>
      <c r="B7" t="s">
        <v>489</v>
      </c>
      <c r="D7">
        <v>0.4</v>
      </c>
    </row>
  </sheetData>
  <pageMargins left="0.7" right="0.7" top="0.75" bottom="0.75" header="0.3" footer="0.3"/>
  <tableParts count="2">
    <tablePart r:id="rId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5149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5"/>
  <sheetViews>
    <sheetView showGridLines="0" workbookViewId="0">
      <pane ySplit="13" topLeftCell="A14" activePane="bottomLeft" state="frozen"/>
      <selection pane="bottomLeft" activeCell="B19" sqref="B19"/>
    </sheetView>
  </sheetViews>
  <sheetFormatPr baseColWidth="10" defaultRowHeight="12.75" x14ac:dyDescent="0.2"/>
  <cols>
    <col min="1" max="1" width="17.85546875" customWidth="1"/>
    <col min="2" max="2" width="7.5703125" style="66" customWidth="1"/>
  </cols>
  <sheetData>
    <row r="1" spans="1:3" x14ac:dyDescent="0.2">
      <c r="A1" s="1"/>
      <c r="B1" s="1"/>
    </row>
    <row r="14" spans="1:3" x14ac:dyDescent="0.2">
      <c r="A14" s="107"/>
      <c r="B14" s="107">
        <v>1</v>
      </c>
      <c r="C14" t="s">
        <v>453</v>
      </c>
    </row>
    <row r="15" spans="1:3" x14ac:dyDescent="0.2">
      <c r="A15" s="107"/>
      <c r="B15" s="107">
        <v>2</v>
      </c>
      <c r="C15" t="s">
        <v>454</v>
      </c>
    </row>
    <row r="16" spans="1:3" x14ac:dyDescent="0.2">
      <c r="A16" s="107"/>
      <c r="B16" s="107">
        <v>3</v>
      </c>
      <c r="C16" t="s">
        <v>455</v>
      </c>
    </row>
    <row r="17" spans="1:3" x14ac:dyDescent="0.2">
      <c r="A17" s="107"/>
      <c r="B17" s="107">
        <v>4</v>
      </c>
      <c r="C17" t="s">
        <v>456</v>
      </c>
    </row>
    <row r="18" spans="1:3" x14ac:dyDescent="0.2">
      <c r="A18" s="107"/>
      <c r="B18" s="107">
        <v>5</v>
      </c>
      <c r="C18" t="s">
        <v>457</v>
      </c>
    </row>
    <row r="19" spans="1:3" s="66" customFormat="1" x14ac:dyDescent="0.2">
      <c r="A19" s="107"/>
      <c r="B19" s="107">
        <v>6</v>
      </c>
      <c r="C19" s="1" t="s">
        <v>466</v>
      </c>
    </row>
    <row r="20" spans="1:3" s="66" customFormat="1" x14ac:dyDescent="0.2">
      <c r="A20" s="107"/>
      <c r="B20" s="107">
        <v>7</v>
      </c>
      <c r="C20" s="1" t="s">
        <v>467</v>
      </c>
    </row>
    <row r="21" spans="1:3" s="66" customFormat="1" x14ac:dyDescent="0.2">
      <c r="A21" s="107"/>
      <c r="B21" s="107">
        <v>8</v>
      </c>
      <c r="C21" s="1" t="s">
        <v>597</v>
      </c>
    </row>
    <row r="22" spans="1:3" s="66" customFormat="1" x14ac:dyDescent="0.2">
      <c r="A22" s="107"/>
      <c r="B22" s="107">
        <v>9</v>
      </c>
      <c r="C22" s="1" t="s">
        <v>598</v>
      </c>
    </row>
    <row r="23" spans="1:3" ht="16.5" customHeight="1" x14ac:dyDescent="0.2">
      <c r="A23" s="107"/>
      <c r="B23" s="107">
        <v>10</v>
      </c>
      <c r="C23" t="s">
        <v>500</v>
      </c>
    </row>
    <row r="24" spans="1:3" ht="16.5" customHeight="1" x14ac:dyDescent="0.2">
      <c r="A24" s="107"/>
      <c r="B24" s="107">
        <v>11</v>
      </c>
      <c r="C24" t="s">
        <v>685</v>
      </c>
    </row>
    <row r="25" spans="1:3" s="66" customFormat="1" ht="16.5" customHeight="1" x14ac:dyDescent="0.2">
      <c r="A25" s="107"/>
      <c r="B25" s="107">
        <v>12</v>
      </c>
      <c r="C25" s="1" t="s">
        <v>5547</v>
      </c>
    </row>
    <row r="26" spans="1:3" ht="16.5" customHeight="1" x14ac:dyDescent="0.2">
      <c r="A26" s="107"/>
      <c r="B26" s="107">
        <v>13</v>
      </c>
      <c r="C26" s="1" t="s">
        <v>537</v>
      </c>
    </row>
    <row r="27" spans="1:3" ht="16.5" customHeight="1" x14ac:dyDescent="0.2">
      <c r="A27" s="107"/>
      <c r="B27" s="107">
        <v>14</v>
      </c>
      <c r="C27" t="s">
        <v>501</v>
      </c>
    </row>
    <row r="28" spans="1:3" ht="16.5" customHeight="1" x14ac:dyDescent="0.2">
      <c r="A28" s="107"/>
      <c r="B28" s="107">
        <v>15</v>
      </c>
      <c r="C28" t="s">
        <v>458</v>
      </c>
    </row>
    <row r="29" spans="1:3" ht="16.5" customHeight="1" x14ac:dyDescent="0.2">
      <c r="A29" s="107"/>
      <c r="B29" s="107">
        <v>16</v>
      </c>
      <c r="C29" t="s">
        <v>502</v>
      </c>
    </row>
    <row r="30" spans="1:3" ht="16.5" customHeight="1" x14ac:dyDescent="0.2">
      <c r="A30" s="107"/>
      <c r="B30" s="107">
        <v>17</v>
      </c>
      <c r="C30" t="s">
        <v>459</v>
      </c>
    </row>
    <row r="31" spans="1:3" ht="16.5" customHeight="1" x14ac:dyDescent="0.2">
      <c r="A31" s="107"/>
      <c r="B31" s="107">
        <v>18</v>
      </c>
      <c r="C31" t="s">
        <v>460</v>
      </c>
    </row>
    <row r="32" spans="1:3" ht="16.5" customHeight="1" x14ac:dyDescent="0.2">
      <c r="A32" s="107"/>
      <c r="B32" s="107">
        <v>19</v>
      </c>
      <c r="C32" t="s">
        <v>461</v>
      </c>
    </row>
    <row r="33" spans="1:3" ht="16.5" customHeight="1" x14ac:dyDescent="0.2">
      <c r="A33" s="107"/>
      <c r="B33" s="107">
        <v>20</v>
      </c>
      <c r="C33" t="s">
        <v>462</v>
      </c>
    </row>
    <row r="34" spans="1:3" ht="16.5" customHeight="1" x14ac:dyDescent="0.2">
      <c r="A34" s="107"/>
      <c r="B34" s="107">
        <v>21</v>
      </c>
      <c r="C34" t="s">
        <v>463</v>
      </c>
    </row>
    <row r="35" spans="1:3" ht="16.5" customHeight="1" x14ac:dyDescent="0.2">
      <c r="A35" s="108"/>
      <c r="B35" s="107">
        <v>22</v>
      </c>
      <c r="C35" s="1" t="s">
        <v>477</v>
      </c>
    </row>
    <row r="36" spans="1:3" s="66" customFormat="1" ht="16.5" customHeight="1" x14ac:dyDescent="0.2">
      <c r="A36" s="108"/>
      <c r="B36" s="107">
        <v>23</v>
      </c>
      <c r="C36" s="1" t="s">
        <v>470</v>
      </c>
    </row>
    <row r="37" spans="1:3" ht="16.5" customHeight="1" x14ac:dyDescent="0.2">
      <c r="A37" s="107"/>
      <c r="B37" s="107">
        <v>24</v>
      </c>
      <c r="C37" s="1" t="s">
        <v>464</v>
      </c>
    </row>
    <row r="38" spans="1:3" ht="16.5" customHeight="1" x14ac:dyDescent="0.2">
      <c r="A38" s="107"/>
      <c r="B38" s="115">
        <v>25</v>
      </c>
      <c r="C38" s="1" t="s">
        <v>478</v>
      </c>
    </row>
    <row r="39" spans="1:3" ht="16.5" customHeight="1" x14ac:dyDescent="0.2">
      <c r="A39" s="107"/>
      <c r="B39" s="115">
        <v>26</v>
      </c>
      <c r="C39" s="1" t="s">
        <v>479</v>
      </c>
    </row>
    <row r="40" spans="1:3" ht="16.5" customHeight="1" x14ac:dyDescent="0.2">
      <c r="A40" s="107"/>
      <c r="B40" s="115">
        <v>27</v>
      </c>
      <c r="C40" s="1" t="s">
        <v>480</v>
      </c>
    </row>
    <row r="41" spans="1:3" ht="16.5" customHeight="1" x14ac:dyDescent="0.2">
      <c r="A41" s="107"/>
      <c r="B41" s="115">
        <v>28</v>
      </c>
      <c r="C41" s="1" t="s">
        <v>481</v>
      </c>
    </row>
    <row r="42" spans="1:3" ht="16.5" customHeight="1" x14ac:dyDescent="0.2">
      <c r="A42" s="107"/>
      <c r="B42" s="115">
        <v>29</v>
      </c>
      <c r="C42" s="1" t="s">
        <v>482</v>
      </c>
    </row>
    <row r="43" spans="1:3" ht="16.5" customHeight="1" x14ac:dyDescent="0.2">
      <c r="A43" s="107"/>
      <c r="B43" s="107">
        <v>30</v>
      </c>
      <c r="C43" s="1" t="s">
        <v>465</v>
      </c>
    </row>
    <row r="44" spans="1:3" ht="16.5" customHeight="1" x14ac:dyDescent="0.2">
      <c r="A44" s="107"/>
      <c r="B44" s="107">
        <v>31</v>
      </c>
      <c r="C44" s="1" t="s">
        <v>468</v>
      </c>
    </row>
    <row r="45" spans="1:3" ht="16.5" customHeight="1" x14ac:dyDescent="0.2">
      <c r="A45" s="107"/>
      <c r="B45" s="107">
        <v>32</v>
      </c>
      <c r="C45" s="1" t="s">
        <v>471</v>
      </c>
    </row>
    <row r="46" spans="1:3" ht="16.5" customHeight="1" x14ac:dyDescent="0.2">
      <c r="A46" s="107"/>
      <c r="B46" s="107">
        <v>33</v>
      </c>
      <c r="C46" s="1" t="s">
        <v>469</v>
      </c>
    </row>
    <row r="47" spans="1:3" ht="16.5" customHeight="1" x14ac:dyDescent="0.2">
      <c r="A47" s="107"/>
      <c r="B47" s="107">
        <v>34</v>
      </c>
      <c r="C47" s="1" t="s">
        <v>483</v>
      </c>
    </row>
    <row r="48" spans="1:3" ht="16.5" customHeight="1" x14ac:dyDescent="0.2">
      <c r="A48" s="107"/>
      <c r="B48" s="107">
        <v>35</v>
      </c>
      <c r="C48" s="1" t="s">
        <v>534</v>
      </c>
    </row>
    <row r="49" spans="1:3" ht="16.5" customHeight="1" x14ac:dyDescent="0.2">
      <c r="A49" s="107"/>
      <c r="B49" s="107">
        <v>36</v>
      </c>
      <c r="C49" s="1" t="s">
        <v>535</v>
      </c>
    </row>
    <row r="50" spans="1:3" x14ac:dyDescent="0.2">
      <c r="B50" s="107">
        <v>37</v>
      </c>
      <c r="C50" s="1" t="s">
        <v>536</v>
      </c>
    </row>
    <row r="53" spans="1:3" x14ac:dyDescent="0.2">
      <c r="C53" s="1"/>
    </row>
    <row r="54" spans="1:3" x14ac:dyDescent="0.2">
      <c r="C54" s="1"/>
    </row>
    <row r="55" spans="1:3" x14ac:dyDescent="0.2">
      <c r="C55"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topLeftCell="M1" zoomScale="80" zoomScaleNormal="80" workbookViewId="0">
      <selection activeCell="AA16" sqref="AA16"/>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3.7109375" customWidth="1"/>
    <col min="23" max="23" width="7.85546875" customWidth="1"/>
    <col min="24" max="24" width="12.28515625" bestFit="1" customWidth="1"/>
    <col min="25" max="25" width="11.28515625" customWidth="1"/>
    <col min="27" max="27" width="15.5703125" customWidth="1"/>
    <col min="30" max="30" width="26.28515625" customWidth="1"/>
    <col min="38" max="38" width="13.85546875" customWidth="1"/>
  </cols>
  <sheetData>
    <row r="1" spans="1:42" ht="11.45" customHeight="1" x14ac:dyDescent="0.2">
      <c r="N1" s="53" t="s">
        <v>103</v>
      </c>
      <c r="O1" s="54" t="str">
        <f ca="1">IFERROR(NOMBREWORKBOOK&amp;"  "&amp;"# "&amp;NOMBREPESTANA1,MID($A$4,(FIND("[",$A$4,1))+1,(FIND("]",$A$4,1))-(FIND("[",$A$4,1))-1)
)</f>
        <v>Control Buffers.xlsm</v>
      </c>
      <c r="P1" s="55"/>
      <c r="Q1" s="56"/>
      <c r="R1" s="53" t="s">
        <v>104</v>
      </c>
      <c r="S1" s="76">
        <f ca="1">SUMPRODUCT(SUBTOTAL(109,OFFSET(OFFSET(CONTROL[[#Headers],[CTV]],1,,,),ROW(CONTROL[CTV])-ROW(CONTROL[[#Headers],[CTV]])-1,,,)),CONTROL[Buff Act])</f>
        <v>739329.70999999985</v>
      </c>
      <c r="V1" s="82" t="str">
        <f t="array" aca="1" ref="V1" ca="1">IFERROR(INDEX(Observaciones_Notables[Observaciones],SMALL(IF((Observaciones_Notables[Observaciones])&lt;&gt;"",ROW(Observaciones_Notables[Observaciones]),10000),ROW())-ROW(Observaciones_Notables[[#Headers],[Observaciones]])),"")</f>
        <v>1 No viene de ERP</v>
      </c>
      <c r="W1" s="75"/>
      <c r="AA1" t="s">
        <v>52</v>
      </c>
      <c r="AD1" s="66" t="s">
        <v>555</v>
      </c>
      <c r="AL1" s="1" t="s">
        <v>81</v>
      </c>
      <c r="AM1" s="1" t="s">
        <v>88</v>
      </c>
      <c r="AN1" s="1" t="s">
        <v>592</v>
      </c>
      <c r="AO1" s="1" t="s">
        <v>593</v>
      </c>
      <c r="AP1" s="1" t="s">
        <v>594</v>
      </c>
    </row>
    <row r="2" spans="1:42" ht="11.45" customHeight="1" x14ac:dyDescent="0.2">
      <c r="A2" t="s">
        <v>56</v>
      </c>
      <c r="N2" s="57" t="s">
        <v>223</v>
      </c>
      <c r="O2" s="57" t="str">
        <f ca="1">PRIMER_CAMPO&amp;" - "&amp;OFFSET(PRIMER_CAMPO,0,COUNTIF(CONTROL[#Headers],"*/*")-1,1,1)&amp;"   "&amp;Tabla_Empresa[DIAS PERIODO]&amp;" días"</f>
        <v>22/11/2017 - 02/08/2019   341 días</v>
      </c>
      <c r="P2" s="58"/>
      <c r="Q2" s="59"/>
      <c r="R2" s="53" t="s">
        <v>124</v>
      </c>
      <c r="S2" s="76">
        <f ca="1">SUMPRODUCT(SUBTOTAL(109,OFFSET(OFFSET(CONTROL[[#Headers],[CTV]],1,,,),ROW(CONTROL[CTV])-ROW(CONTROL[[#Headers],[CTV]])-1,,,)),CONTROL[Inv Fís Act])</f>
        <v>241755.22999999998</v>
      </c>
      <c r="V2" s="82" t="str">
        <f t="array" aca="1" ref="V2" ca="1">IFERROR(INDEX(Observaciones_Notables[Observaciones],SMALL(IF((Observaciones_Notables[Observaciones])&lt;&gt;"",ROW(Observaciones_Notables[Observaciones]),10000),ROW())-ROW(Observaciones_Notables[[#Headers],[Observaciones]])),"")</f>
        <v>33 Sugerencia GDB</v>
      </c>
      <c r="W2" s="75"/>
      <c r="AA2" s="74" t="str">
        <f t="array" ref="AA2">IF(SUMPRODUCT(--(CONTROL[DESCRIPCION]="")),SUMPRODUCT(--(CONTROL[DESCRIPCION]=""))&amp;" No viene de ERP","")</f>
        <v>1 No viene de ERP</v>
      </c>
      <c r="AL2" s="15"/>
      <c r="AM2" s="13"/>
      <c r="AN2" s="13"/>
      <c r="AO2" s="13"/>
      <c r="AP2" s="13"/>
    </row>
    <row r="3" spans="1:42" ht="11.45" customHeight="1" x14ac:dyDescent="0.2">
      <c r="A3" t="s">
        <v>75</v>
      </c>
      <c r="N3" s="53" t="s">
        <v>224</v>
      </c>
      <c r="O3" s="60">
        <f>MIN(CONTROL[Inicio Per])</f>
        <v>43346</v>
      </c>
      <c r="P3" s="61"/>
      <c r="Q3" s="61"/>
      <c r="R3" s="53" t="s">
        <v>127</v>
      </c>
      <c r="S3" s="76">
        <f ca="1">SUMPRODUCT(SUBTOTAL(109,OFFSET(OFFSET(CONTROL[[#Headers],[CTV]],1,,,),ROW(CONTROL[CTV])-ROW(CONTROL[[#Headers],[CTV]])-1,,,)),CONTROL[Tráns Act])</f>
        <v>304427.36000000004</v>
      </c>
      <c r="V3" s="82" t="str">
        <f t="array" aca="1" ref="V3" ca="1">IFERROR(INDEX(Observaciones_Notables[Observaciones],SMALL(IF((Observaciones_Notables[Observaciones])&lt;&gt;"",ROW(Observaciones_Notables[Observaciones]),10000),ROW())-ROW(Observaciones_Notables[[#Headers],[Observaciones]])),"")</f>
        <v>86 Comportamiento</v>
      </c>
      <c r="W3" s="75"/>
      <c r="AA3" s="74" t="str">
        <f t="array" ref="AA3">IF(SUMPRODUCT(--(ISNUMBER(CONTROL[Nuevo Buff Sug]))),SUMPRODUCT(--(ISNUMBER(CONTROL[Nuevo Buff Sug])))&amp;" Sugerencia GDB","")</f>
        <v>33 Sugerencia GDB</v>
      </c>
    </row>
    <row r="4" spans="1:42" ht="11.45" customHeight="1" x14ac:dyDescent="0.2">
      <c r="A4" t="str">
        <f ca="1">CELL("filename",A1)</f>
        <v>C:\Users\BUFFER\Documents\RAM CAS\MEJORA CONTINUA\CONTROL DE BUFFERS\BASE\[Control Buffers.xlsm]NoBorrar</v>
      </c>
      <c r="I4" t="s">
        <v>28</v>
      </c>
      <c r="N4" s="53" t="str">
        <f ca="1">IF(LEN(IF(Falta_Periodo&lt;&gt;"",Falta_Periodo,""))=0,Tabla_Empresa[ITEMS TOTALES]&amp;"-"&amp;SUBTOTAL(3,CONTROL[BODEGA])&amp;" SKUs",IF(Falta_Periodo&lt;&gt;"",Falta_Periodo,""))</f>
        <v>393-393 SKUs</v>
      </c>
      <c r="O4" s="53"/>
      <c r="P4" s="56"/>
      <c r="Q4" s="56"/>
      <c r="R4" s="53" t="s">
        <v>484</v>
      </c>
      <c r="S4" s="111">
        <f>Tabla_Empresa[FECHA REFRESCADO]</f>
        <v>43493.055150462962</v>
      </c>
      <c r="V4" s="82" t="str">
        <f t="array" aca="1" ref="V4" ca="1">IFERROR(INDEX(Observaciones_Notables[Observaciones],SMALL(IF((Observaciones_Notables[Observaciones])&lt;&gt;"",ROW(Observaciones_Notables[Observaciones]),10000),ROW())-ROW(Observaciones_Notables[[#Headers],[Observaciones]])),"")</f>
        <v>3 Buffers vacíos</v>
      </c>
      <c r="W4" s="75"/>
      <c r="AA4" s="74" t="str">
        <f t="array" ref="AA4">IFERROR(IF(SUMPRODUCT((CONTROL[Comportamiento]&lt;&gt;"")*1),SUMPRODUCT((CONTROL[Comportamiento]&lt;&gt;"")*1)&amp;" Comportamiento",""),"")</f>
        <v>86 Comportamiento</v>
      </c>
    </row>
    <row r="5" spans="1:42" x14ac:dyDescent="0.2">
      <c r="A5" t="str">
        <f ca="1">LEFT(SUBSTITUTE(SUBSTITUTE(A4,"[",""),"]",""),FIND("xlsm",SUBSTITUTE(SUBSTITUTE(A4,"[",""),"]",""),1)+3)</f>
        <v>C:\Users\BUFFER\Documents\RAM CAS\MEJORA CONTINUA\CONTROL DE BUFFERS\BASE\Control Buffers.xlsm</v>
      </c>
      <c r="I5" t="s">
        <v>39</v>
      </c>
      <c r="V5" s="82" t="str">
        <f t="array" aca="1" ref="V5" ca="1">IFERROR(INDEX(Observaciones_Notables[Observaciones],SMALL(IF((Observaciones_Notables[Observaciones])&lt;&gt;"",ROW(Observaciones_Notables[Observaciones]),10000),ROW())-ROW(Observaciones_Notables[[#Headers],[Observaciones]])),"")</f>
        <v/>
      </c>
      <c r="W5" s="75"/>
      <c r="X5" s="1" t="s">
        <v>6189</v>
      </c>
      <c r="AA5" s="74" t="str">
        <f t="array" ref="AA5">IF(SUMPRODUCT(--CONTROL[Omisiones GDB])=TRUE,"Subida GDB bloqueada","")</f>
        <v/>
      </c>
    </row>
    <row r="6" spans="1:42" x14ac:dyDescent="0.2">
      <c r="A6" t="str">
        <f ca="1">LEFT(CELL("filename",A1),FIND("[",CELL("filename",A1))-2)</f>
        <v>C:\Users\BUFFER\Documents\RAM CAS\MEJORA CONTINUA\CONTROL DE BUFFERS\BASE</v>
      </c>
      <c r="I6" t="s">
        <v>29</v>
      </c>
      <c r="V6" s="82" t="str">
        <f t="array" aca="1" ref="V6" ca="1">IFERROR(INDEX(Observaciones_Notables[Observaciones],SMALL(IF((Observaciones_Notables[Observaciones])&lt;&gt;"",ROW(Observaciones_Notables[Observaciones]),10000),ROW())-ROW(Observaciones_Notables[[#Headers],[Observaciones]])),"")</f>
        <v/>
      </c>
      <c r="AA6" s="74" t="str">
        <f t="array" ref="AA6">IF(SUMPRODUCT(--(CONTROL[Acción Estacional]&lt;&gt;"")),SUMPRODUCT(--(CONTROL[Acción Estacional]&lt;&gt;""))&amp;" Acción Estacionalidad","")</f>
        <v/>
      </c>
    </row>
    <row r="7" spans="1:42" x14ac:dyDescent="0.2">
      <c r="V7" s="82" t="str">
        <f t="array" aca="1" ref="V7" ca="1">IFERROR(INDEX(Observaciones_Notables[Observaciones],SMALL(IF((Observaciones_Notables[Observaciones])&lt;&gt;"",ROW(Observaciones_Notables[Observaciones]),10000),ROW())-ROW(Observaciones_Notables[[#Headers],[Observaciones]])),"")</f>
        <v/>
      </c>
      <c r="X7" s="1" t="s">
        <v>6191</v>
      </c>
      <c r="Y7" t="str">
        <f t="array" ref="Y7">IF(SUMPRODUCT(--(CONTROL[Ult Transfer Inicial]=0),--(CONTROL[Color]&lt;&gt;"G"),--(CONTROL[PEDIDCalc]&gt;0)),SUMPRODUCT(--(CONTROL[Ult Transfer Inicial]=0),--(CONTROL[Color]&lt;&gt;"G"),--(CONTROL[PEDIDCalc]&gt;0))&amp;" Sin reposiciones","")</f>
        <v/>
      </c>
      <c r="AA7" s="74"/>
    </row>
    <row r="8" spans="1:42" x14ac:dyDescent="0.2">
      <c r="A8" t="str">
        <f ca="1">MID(LEFT(A4,FIND("[",A4)-2),1,FIND("CONTROL",LEFT(A4,FIND("[",A4)-2),1)-1)&amp;"CONTROL DE BUFFERS\"</f>
        <v>C:\Users\BUFFER\Documents\RAM CAS\MEJORA CONTINUA\CONTROL DE BUFFERS\</v>
      </c>
      <c r="I8" s="1" t="s">
        <v>27</v>
      </c>
      <c r="V8" s="82" t="str">
        <f t="array" aca="1" ref="V8" ca="1">IFERROR(INDEX(Observaciones_Notables[Observaciones],SMALL(IF((Observaciones_Notables[Observaciones])&lt;&gt;"",ROW(Observaciones_Notables[Observaciones]),10000),ROW())-ROW(Observaciones_Notables[[#Headers],[Observaciones]])),"")</f>
        <v/>
      </c>
      <c r="X8" s="1" t="s">
        <v>6190</v>
      </c>
      <c r="Y8" t="str">
        <f t="array" ref="Y8">IF(SUMPRODUCT(IFERROR(SEARCH("MAC",CONTROL[Estado Reposiciones]),0)),SUMPRODUCT(IFERROR(SEARCH("MAC",CONTROL[Estado Reposiciones]),0))&amp;" Mal Atendido Cantidad","")</f>
        <v>76 Mal Atendido Cantidad</v>
      </c>
      <c r="AA8" s="74"/>
    </row>
    <row r="9" spans="1:42" x14ac:dyDescent="0.2">
      <c r="V9" s="82" t="str">
        <f t="array" aca="1" ref="V9" ca="1">IFERROR(INDEX(Observaciones_Notables[Observaciones],SMALL(IF((Observaciones_Notables[Observaciones])&lt;&gt;"",ROW(Observaciones_Notables[Observaciones]),10000),ROW())-ROW(Observaciones_Notables[[#Headers],[Observaciones]])),"")</f>
        <v/>
      </c>
      <c r="X9" s="1" t="s">
        <v>6192</v>
      </c>
      <c r="Y9" t="str">
        <f t="array" ref="Y9">IF(SUMPRODUCT(IFERROR(SEARCH("SAC",CONTROL[Estado Reposiciones]),0)),SUMPRODUCT(IFERROR(SEARCH("SAC",CONTROL[Estado Reposiciones]),0))&amp;" Sobre atendido Cantidad","")</f>
        <v/>
      </c>
      <c r="AA9" s="74"/>
    </row>
    <row r="10" spans="1:42" x14ac:dyDescent="0.2">
      <c r="A10" t="str">
        <f ca="1">MID(A6,LEN(A8)+1,LEN(A6)-LEN(A8))</f>
        <v>BASE</v>
      </c>
      <c r="I10" t="s">
        <v>30</v>
      </c>
      <c r="V10" s="82" t="str">
        <f t="array" aca="1" ref="V10" ca="1">IFERROR(INDEX(Observaciones_Notables[Observaciones],SMALL(IF((Observaciones_Notables[Observaciones])&lt;&gt;"",ROW(Observaciones_Notables[Observaciones]),10000),ROW())-ROW(Observaciones_Notables[[#Headers],[Observaciones]])),"")</f>
        <v/>
      </c>
      <c r="X10" s="1" t="s">
        <v>6193</v>
      </c>
      <c r="Y10" t="str">
        <f t="array" ref="Y10">IF(SUMPRODUCT(IFERROR(SEARCH("MFR",CONTROL[Estado Reposiciones]),0)),SUMPRODUCT(IFERROR(SEARCH("MFR",CONTROL[Estado Reposiciones]),0))&amp;" Mal atendido Frecuencia","")</f>
        <v/>
      </c>
      <c r="AA10" s="121"/>
    </row>
    <row r="11" spans="1:42" x14ac:dyDescent="0.2">
      <c r="V11" s="82" t="str">
        <f t="array" aca="1" ref="V11" ca="1">IFERROR(INDEX(Observaciones_Notables[Observaciones],SMALL(IF((Observaciones_Notables[Observaciones])&lt;&gt;"",ROW(Observaciones_Notables[Observaciones]),10000),ROW())-ROW(Observaciones_Notables[[#Headers],[Observaciones]])),"")</f>
        <v/>
      </c>
      <c r="X11" s="1" t="s">
        <v>6194</v>
      </c>
      <c r="Y11" t="str">
        <f t="array" ref="Y11">IF(COUNTA(tbl_transferencia_demorada[CODIGO]),COUNTA(tbl_transferencia_demorada[CODIGO])&amp;" Mal atendido T Suminis","")</f>
        <v/>
      </c>
      <c r="AA11" s="123"/>
    </row>
    <row r="12" spans="1:42" x14ac:dyDescent="0.2">
      <c r="A12" t="str">
        <f ca="1">SUBSTITUTE(EMPRESABODEGA1,"\"," ")</f>
        <v>BASE</v>
      </c>
      <c r="I12" t="s">
        <v>30</v>
      </c>
      <c r="AA12" s="117" t="str">
        <f t="array" ref="AA12">IF(SUMPRODUCT(--(CONTROL[DESCRIPCION]&lt;&gt;""),--(CONTROL[Ult Cambio]=0)),SUMPRODUCT(--(CONTROL[DESCRIPCION]&lt;&gt;""),--(CONTROL[Ult Cambio]=0))&amp;" Buffer no inicializado","")</f>
        <v/>
      </c>
    </row>
    <row r="13" spans="1:42" x14ac:dyDescent="0.2">
      <c r="AA13" s="74" t="str">
        <f t="array" ref="AA13">IF(SUMPRODUCT(--(ISBLANK(CONTROL[Buff Act]))),SUMPRODUCT(--(ISBLANK(CONTROL[Buff Act])))&amp;" Buffers vacíos","")</f>
        <v>3 Buffers vacíos</v>
      </c>
    </row>
    <row r="14" spans="1:42" x14ac:dyDescent="0.2">
      <c r="A14" t="str">
        <f>Tabla_Empresa_Activa[NOMBRE]</f>
        <v>MOTORALMOR</v>
      </c>
      <c r="I14" t="s">
        <v>31</v>
      </c>
      <c r="AA14" s="74" t="str">
        <f t="array" ref="AA14">IF(SUMPRODUCT(--(CONTROL[Nuevo Buff Real]&lt;&gt;"")),SUMPRODUCT(--(CONTROL[Nuevo Buff Real]&lt;&gt;""))&amp;" Buffers por efectivizar","")</f>
        <v/>
      </c>
    </row>
    <row r="15" spans="1:42" x14ac:dyDescent="0.2">
      <c r="AA15" s="74"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4" t="str">
        <f>IF(COUNTA(Tabla_Duplicados[]),ROWS(Tabla_Duplicados[])&amp;" Duplicados otra Hoja CB","")</f>
        <v/>
      </c>
    </row>
    <row r="17" spans="1:27" x14ac:dyDescent="0.2">
      <c r="M17" s="1" t="s">
        <v>591</v>
      </c>
      <c r="N17" s="83">
        <v>42592</v>
      </c>
      <c r="AA17" s="74" t="str">
        <f t="array" ref="AA17">IF(SUM(IF(COUNTIFS(CONTROL[BODEGA],CONTROL[BODEGA],CONTROL[CODIGO],CONTROL[CODIGO])&gt;1,1)),SUM(IF(COUNTIFS(CONTROL[BODEGA],CONTROL[BODEGA],CONTROL[CODIGO],CONTROL[CODIGO])&gt;1,1))&amp;" Duplicados esta Hoja CB","")</f>
        <v/>
      </c>
    </row>
    <row r="18" spans="1:27" x14ac:dyDescent="0.2">
      <c r="A18" t="e">
        <f ca="1">EMPRES&amp;BODEG</f>
        <v>#VALUE!</v>
      </c>
      <c r="I18" t="s">
        <v>34</v>
      </c>
      <c r="AA18" s="74" t="str">
        <f t="array" aca="1" ref="AA18" ca="1">IF(SUMPRODUCT(--(CONTROL[Posponer GDB]&gt;(HOY+120))),SUMPRODUCT(--(CONTROL[Posponer GDB]&gt;(HOY+120)))&amp;" GDB muy pospuesta","")</f>
        <v/>
      </c>
    </row>
    <row r="19" spans="1:27" x14ac:dyDescent="0.2">
      <c r="A19" t="str">
        <f>INDEX(Tabla_ArchivosCB[COD_EMPRESA],MATCH(EMPRES,Tabla_ArchivosCB[EMPRESA],0))</f>
        <v>0190333973001</v>
      </c>
      <c r="R19" s="83"/>
      <c r="AA19" s="74" t="str">
        <f t="array" aca="1" ref="AA19" ca="1">IF(SUMPRODUCT(--(CONTROL[Posponer BUF]&gt;(HOY+120))),SUMPRODUCT(--(CONTROL[Posponer BUF]&gt;(HOY+120)))&amp;" BUF muy pospuesta","")</f>
        <v/>
      </c>
    </row>
    <row r="20" spans="1:27" x14ac:dyDescent="0.2">
      <c r="A20" t="str">
        <f ca="1">LEFT(RIGHT(DIRPATHCOMPLETO,LEN(DIRPATHCOMPLETO)-(LEN(DIRCOMPLETO)+1)),LEN(RIGHT(DIRPATHCOMPLETO,LEN(DIRPATHCOMPLETO)-(LEN(DIRCOMPLETO)+1)))-5)</f>
        <v>Control Buffers</v>
      </c>
      <c r="B20" s="2"/>
      <c r="F20" s="19"/>
      <c r="I20" s="1" t="s">
        <v>40</v>
      </c>
      <c r="AA20" s="74" t="str">
        <f t="array" aca="1" ref="AA20" ca="1">IF(SUMPRODUCT(--(CONTROL[Posponer RED]&gt;(HOY+120))),SUMPRODUCT(--(CONTROL[Posponer RED]&gt;(HOY+120)))&amp;" RED muy pospuesta","")</f>
        <v/>
      </c>
    </row>
    <row r="21" spans="1:27" x14ac:dyDescent="0.2">
      <c r="A21" t="str">
        <f ca="1">UPPER(SUBSTITUTE(A20," ",""))</f>
        <v>CONTROLBUFFERS</v>
      </c>
      <c r="I21" s="1" t="s">
        <v>42</v>
      </c>
      <c r="AA21" s="74" t="str">
        <f>IF(COUNTA(tbl_Cambio_Global_Buffers[])&gt;0,"CAMBIOS GLOBALES BUFF","")</f>
        <v/>
      </c>
    </row>
    <row r="22" spans="1:27" x14ac:dyDescent="0.2">
      <c r="A22" t="str">
        <f ca="1">A20&amp;".xlsm"</f>
        <v>Control Buffers.xlsm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5045</v>
      </c>
      <c r="C24" s="1" t="s">
        <v>61</v>
      </c>
      <c r="D24" s="15" t="s">
        <v>72</v>
      </c>
    </row>
    <row r="25" spans="1:27" x14ac:dyDescent="0.2">
      <c r="A25" s="16">
        <f>IFERROR(MATCH(FECHAINVFISICO,CONTROL[#Headers],0),0)</f>
        <v>365</v>
      </c>
    </row>
    <row r="26" spans="1:27" x14ac:dyDescent="0.2">
      <c r="A26" s="4" t="s">
        <v>43</v>
      </c>
      <c r="B26" s="5"/>
      <c r="C26" s="6" t="s">
        <v>44</v>
      </c>
    </row>
    <row r="27" spans="1:27" x14ac:dyDescent="0.2">
      <c r="A27" s="7" t="str">
        <f ca="1">DIRCOMPLETO&amp;"\"&amp;NOMBREWORKBOOK</f>
        <v>C:\Users\BUFFER\Documents\RAM CAS\MEJORA CONTINUA\CONTROL DE BUFFERS\BASE\Control Buffers.xlsm</v>
      </c>
      <c r="B27" s="8"/>
      <c r="C27" s="9" t="e">
        <f ca="1">INDEX(Tabla_ArchivosCB[TabARCHIVO],MATCH(NOMBREPESTANA,Tabla_ArchivosCB[PATH],0),1)</f>
        <v>#N/A</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542</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159</v>
      </c>
    </row>
    <row r="52" spans="1:3" x14ac:dyDescent="0.2">
      <c r="A52" t="s">
        <v>112</v>
      </c>
      <c r="B52" t="s">
        <v>113</v>
      </c>
      <c r="C52" s="1" t="s">
        <v>111</v>
      </c>
    </row>
    <row r="53" spans="1:3" x14ac:dyDescent="0.2">
      <c r="A53" s="24">
        <f ca="1">HOY</f>
        <v>43493</v>
      </c>
      <c r="B53" s="24">
        <f ca="1">Tabla_Parametros_Nivel_Servicio[FECHAFIN]-Tabla_Parametros_Nivel_Servicio[DÍAS NIVEL SERVICIO]</f>
        <v>43313</v>
      </c>
      <c r="C53" s="13">
        <f>AVERAGE(Tabla_ArchivosBodegas[T NIV SER (DIAS)])</f>
        <v>180</v>
      </c>
    </row>
  </sheetData>
  <conditionalFormatting sqref="O3">
    <cfRule type="expression" dxfId="75" priority="12">
      <formula>$O$3&lt;PRIMER_CAMPO*1</formula>
    </cfRule>
  </conditionalFormatting>
  <conditionalFormatting sqref="N4:Q4">
    <cfRule type="expression" dxfId="74" priority="10">
      <formula>AND($N$4&lt;&gt;"",RIGHT($N$4,4)&lt;&gt;"SKUs")</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AB7"/>
  <sheetViews>
    <sheetView showGridLines="0" topLeftCell="Q1" workbookViewId="0">
      <selection activeCell="AC2" sqref="AC2"/>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8" x14ac:dyDescent="0.2">
      <c r="A1" s="66"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532</v>
      </c>
      <c r="V1" t="s">
        <v>533</v>
      </c>
      <c r="W1" t="s">
        <v>538</v>
      </c>
      <c r="X1" s="1" t="s">
        <v>636</v>
      </c>
      <c r="Y1" s="1" t="s">
        <v>682</v>
      </c>
      <c r="Z1" s="1" t="s">
        <v>684</v>
      </c>
      <c r="AA1" s="1" t="s">
        <v>683</v>
      </c>
      <c r="AB1" s="1" t="s">
        <v>687</v>
      </c>
    </row>
    <row r="2" spans="1:28" x14ac:dyDescent="0.2">
      <c r="A2" s="66"/>
      <c r="B2" t="str">
        <f ca="1">NOMBREWORKBOOK</f>
        <v>Control Buffers.xlsm</v>
      </c>
      <c r="C2" t="str">
        <f ca="1">DIRPATHCOMPLETO</f>
        <v>C:\Users\BUFFER\Documents\RAM CAS\MEJORA CONTINUA\CONTROL DE BUFFERS\BASE\Control Buffers.xlsm</v>
      </c>
      <c r="D2" t="str">
        <f ca="1">PRIMER_CAMPO</f>
        <v>22/11/2017</v>
      </c>
      <c r="E2" t="str">
        <f ca="1">OFFSET(PRIMER_CAMPO,0,COUNTIF(CONTROL[#Headers],"*/*")-1,1,1)</f>
        <v>02/08/2019</v>
      </c>
      <c r="F2">
        <f ca="1">COLUMNS(HORIZONTE)</f>
        <v>341</v>
      </c>
      <c r="G2" s="69">
        <f ca="1">HOY</f>
        <v>43493</v>
      </c>
      <c r="H2">
        <f ca="1">Tabla_Empresa[ULTIMO DIA]-Tabla_Empresa[HOY]</f>
        <v>186</v>
      </c>
      <c r="I2">
        <f>ROWS(CONTROL[])</f>
        <v>393</v>
      </c>
      <c r="J2">
        <f>SUMPRODUCT(--(CONTROL[Buff Act]&gt;0))</f>
        <v>295</v>
      </c>
      <c r="K2" s="66" t="e">
        <f ca="1">INDEX(Tabla_ArchivosCB[EMPRESA],MATCH(DIRPATHCOMPLETO,Tabla_ArchivosCB[PATH],0),1)</f>
        <v>#N/A</v>
      </c>
      <c r="L2" s="66"/>
      <c r="M2">
        <f>SUMPRODUCT(CONTROL[Buff Act],CONTROL[CTV])</f>
        <v>739329.70999999985</v>
      </c>
      <c r="N2">
        <f>SUMPRODUCT((CONTROL[Inv Fís Act]+CONTROL[Tráns Act]),CONTROL[CTV])</f>
        <v>546182.59</v>
      </c>
      <c r="O2">
        <f>SUMPRODUCT((CONTROL[Inv Fís Act]),CONTROL[CTV])</f>
        <v>241755.22999999998</v>
      </c>
      <c r="P2">
        <f>SUMPRODUCT(CONTROL[Tráns Act],CONTROL[CTV])</f>
        <v>304427.36000000004</v>
      </c>
      <c r="R2">
        <v>1</v>
      </c>
      <c r="S2" s="12">
        <v>43493.055150462962</v>
      </c>
      <c r="T2">
        <f>COUNTA(CONTROL[#Headers])</f>
        <v>499</v>
      </c>
      <c r="U2">
        <f>COUNTA(Tabla_Duplicados[EMPRESA])</f>
        <v>0</v>
      </c>
      <c r="V2" s="83">
        <v>43493.052268518521</v>
      </c>
      <c r="W2" t="s">
        <v>638</v>
      </c>
      <c r="X2">
        <v>1</v>
      </c>
      <c r="Y2">
        <f>SUMPRODUCT(CONTROL[Comprom],CONTROL[CTV])</f>
        <v>0</v>
      </c>
      <c r="Z2">
        <f>SUMPRODUCT(CONTROL[Backorders],CONTROL[CTV])</f>
        <v>0</v>
      </c>
      <c r="AA2">
        <f>SUMPRODUCT(CONTROL[Inv Proy Act],CONTROL[CTV])</f>
        <v>546182.59</v>
      </c>
      <c r="AB2">
        <f ca="1">SUMPRODUCT(--(Observaciones_Notables[Observaciones]&lt;&gt;""))</f>
        <v>4</v>
      </c>
    </row>
    <row r="7" spans="1:28" x14ac:dyDescent="0.2">
      <c r="J7" s="1"/>
    </row>
  </sheetData>
  <pageMargins left="0.7" right="0.7" top="0.75" bottom="0.75" header="0.3" footer="0.3"/>
  <pageSetup paperSize="9"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3"/>
  <sheetViews>
    <sheetView showGridLines="0" workbookViewId="0">
      <selection activeCell="B23" sqref="B23"/>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2"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2"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2"/>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2"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531</v>
      </c>
      <c r="F6" t="str">
        <f>IF(SUMPRODUCT(--ISBLANK(CONTROL[CODIGO])),"Hay vacíos en la columna CODIGO.","")</f>
        <v/>
      </c>
    </row>
    <row r="7" spans="1:6" x14ac:dyDescent="0.2">
      <c r="A7" s="1" t="s">
        <v>67</v>
      </c>
      <c r="C7" s="72">
        <f ca="1">TODAY()</f>
        <v>43493</v>
      </c>
      <c r="D7">
        <v>33</v>
      </c>
      <c r="E7" s="62" t="s">
        <v>246</v>
      </c>
      <c r="F7" s="3" t="str">
        <f>IF(SUMPRODUCT(--ISBLANK(CONTROL[Proveedor])),"Hay vacíos en la columna PROVEEDOR.","")</f>
        <v/>
      </c>
    </row>
    <row r="8" spans="1:6" x14ac:dyDescent="0.2">
      <c r="C8" s="72"/>
      <c r="D8">
        <f ca="1">WEEKNUM(HOY)</f>
        <v>5</v>
      </c>
      <c r="E8" s="62" t="s">
        <v>247</v>
      </c>
      <c r="F8" s="3" t="str">
        <f>IF(SUMPRODUCT(--ISBLANK(CONTROL[Perfil])),"Hay vacíos en la columna PERFIL.","")</f>
        <v/>
      </c>
    </row>
    <row r="9" spans="1:6" x14ac:dyDescent="0.2">
      <c r="C9" s="72"/>
      <c r="E9" s="1" t="s">
        <v>525</v>
      </c>
      <c r="F9" t="str">
        <f>IF(SUMPRODUCT(--ISBLANK(CONTROL[Redondeo Pedido Mínimo])),"Hay vacíos en la columna Redondeo Pedido Mínimo.","")</f>
        <v/>
      </c>
    </row>
    <row r="10" spans="1:6" x14ac:dyDescent="0.2">
      <c r="C10" s="72"/>
      <c r="E10" s="1" t="s">
        <v>526</v>
      </c>
      <c r="F10" t="str">
        <f>IF(SUMPRODUCT(--ISBLANK(CONTROL[Redondeo Unidad Empaque])),"Hay vacíos en la columna Redondeo Unidad Empaque.","")</f>
        <v/>
      </c>
    </row>
    <row r="11" spans="1:6" x14ac:dyDescent="0.2">
      <c r="A11" s="1" t="s">
        <v>119</v>
      </c>
      <c r="C11" s="73" t="s">
        <v>120</v>
      </c>
      <c r="E11" s="1" t="s">
        <v>599</v>
      </c>
      <c r="F11" s="66" t="str">
        <f>IF(SUMPRODUCT(--ISBLANK(CONTROL[PEDID Min])),"Hay vacíos en la columna PEDID Min.","")</f>
        <v/>
      </c>
    </row>
    <row r="12" spans="1:6" x14ac:dyDescent="0.2">
      <c r="C12" s="72">
        <v>1</v>
      </c>
      <c r="E12" s="1" t="s">
        <v>600</v>
      </c>
      <c r="F12" s="66" t="str">
        <f>IF(SUMPRODUCT(--ISBLANK(CONTROL[Unidad Empaque])),"Hay vacíos en la columna Unidad Empaque.","")</f>
        <v/>
      </c>
    </row>
    <row r="13" spans="1:6" x14ac:dyDescent="0.2">
      <c r="C13" s="72">
        <v>0</v>
      </c>
      <c r="E13" s="62" t="s">
        <v>248</v>
      </c>
      <c r="F13" s="3" t="str">
        <f>IF(SUMPRODUCT(--ISBLANK(CONTROL[Porc Aten]))&gt;0,"Hay vacíos en la columna PORC ATEN.","")</f>
        <v/>
      </c>
    </row>
    <row r="14" spans="1:6" x14ac:dyDescent="0.2">
      <c r="C14" s="72"/>
      <c r="E14" s="62" t="s">
        <v>249</v>
      </c>
      <c r="F14" s="3" t="str">
        <f>IF(SUMPRODUCT(--ISBLANK(CONTROL[Inicio Per]))&gt;0,"Hay vacíos en la columna INICIO PER.","")</f>
        <v/>
      </c>
    </row>
    <row r="15" spans="1:6" x14ac:dyDescent="0.2">
      <c r="C15" s="72"/>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2"/>
      <c r="E17" s="1" t="s">
        <v>238</v>
      </c>
      <c r="F17" t="str">
        <f t="array" ref="F17">IF(MIN(IFERROR(MATCH(CONTROL[Perfil],PerfilesPermitidos,0),0))=0,"PERFILES de reposición que no corresponden a esta Hoja CB.","")</f>
        <v/>
      </c>
    </row>
    <row r="18" spans="1:6" x14ac:dyDescent="0.2">
      <c r="A18" t="s">
        <v>222</v>
      </c>
      <c r="C18" s="83">
        <v>43332</v>
      </c>
      <c r="E18" s="62" t="s">
        <v>243</v>
      </c>
      <c r="F18" s="3" t="str">
        <f t="array" ref="F18">IF(MIN(IFERROR(MATCH(CONTROL[BODEGA]&amp;CONTROL[Proveedor],ListaBodegaProveedor,0),0))=0,"PROVEEDORES asignados a BODEGAS que no le corresponden.","")</f>
        <v/>
      </c>
    </row>
    <row r="19" spans="1:6" x14ac:dyDescent="0.2">
      <c r="A19" s="66" t="s">
        <v>376</v>
      </c>
      <c r="C19" s="72">
        <f t="array" aca="1" ref="C19" ca="1">IFERROR(MATCH(FechaEnHorizonte,HORIZONTE*1,0),0)</f>
        <v>70</v>
      </c>
      <c r="E19" s="3" t="s">
        <v>244</v>
      </c>
      <c r="F19" s="62" t="str">
        <f t="array" ref="F19">IF(MIN(IFERROR(MATCH(CONTROL[BODEGA]&amp;CONTROL[Perfil],ListaBodegaPerfil,0),0))=0,"PERFILES asignados a BODEGAS que no les corresponden.","")</f>
        <v/>
      </c>
    </row>
    <row r="20" spans="1:6" x14ac:dyDescent="0.2">
      <c r="A20" t="s">
        <v>253</v>
      </c>
      <c r="C20" s="64">
        <f t="array" aca="1" ref="C20" ca="1">IF(ISERROR(MATCH(((MAX(CONTROL[Horizonte])*7)+HOY),HORIZONTE*1,0)),INDEX(HORIZONTE,1,1+MATCH(((MAX(CONTROL[Horizonte])*7)+HOY),HORIZONTE*1,1)),((MAX(CONTROL[Horizonte])*7)+HOY))</f>
        <v>43647</v>
      </c>
      <c r="E20" s="62"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528</v>
      </c>
      <c r="F21" s="1" t="str">
        <f>IF(1,"",SUMPRODUCT(--(CONTROL[Ult Cambio]=HORIZONTE*1)))</f>
        <v/>
      </c>
    </row>
    <row r="22" spans="1:6" x14ac:dyDescent="0.2">
      <c r="E22" s="1" t="s">
        <v>637</v>
      </c>
      <c r="F22" t="str">
        <f>IF(SUM(Tabla_Empresa[SUBIR BASE DATOS])=1,"","NO SE SUBIÓ A LA BASE DE DATOS")</f>
        <v/>
      </c>
    </row>
    <row r="23" spans="1:6" x14ac:dyDescent="0.2">
      <c r="A23" s="1" t="s">
        <v>6179</v>
      </c>
      <c r="B23">
        <v>0</v>
      </c>
    </row>
  </sheetData>
  <conditionalFormatting sqref="C1">
    <cfRule type="expression" dxfId="71"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6" t="s">
        <v>825</v>
      </c>
      <c r="B2" s="66" t="s">
        <v>826</v>
      </c>
      <c r="C2" s="66" t="s">
        <v>827</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3"/>
  <sheetViews>
    <sheetView showGridLines="0" workbookViewId="0">
      <selection activeCell="C15" sqref="C15"/>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6" t="s">
        <v>273</v>
      </c>
    </row>
    <row r="2" spans="1:5" x14ac:dyDescent="0.2">
      <c r="A2" s="66" t="s">
        <v>826</v>
      </c>
      <c r="B2" s="66" t="s">
        <v>5407</v>
      </c>
      <c r="C2" s="49" t="s">
        <v>5408</v>
      </c>
      <c r="D2">
        <v>17</v>
      </c>
      <c r="E2" s="1" t="s">
        <v>825</v>
      </c>
    </row>
    <row r="3" spans="1:5" x14ac:dyDescent="0.2">
      <c r="A3" t="s">
        <v>826</v>
      </c>
      <c r="B3" t="s">
        <v>828</v>
      </c>
      <c r="C3" t="s">
        <v>829</v>
      </c>
      <c r="D3">
        <v>1</v>
      </c>
      <c r="E3" s="1" t="s">
        <v>825</v>
      </c>
    </row>
  </sheetData>
  <pageMargins left="0.7" right="0.7" top="0.75" bottom="0.75" header="0.3" footer="0.3"/>
  <pageSetup orientation="portrait"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10"/>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6" t="s">
        <v>266</v>
      </c>
      <c r="J1" t="s">
        <v>245</v>
      </c>
      <c r="K1" s="66" t="s">
        <v>272</v>
      </c>
      <c r="L1" s="66" t="s">
        <v>277</v>
      </c>
      <c r="M1" s="66" t="s">
        <v>278</v>
      </c>
      <c r="N1" s="66" t="s">
        <v>361</v>
      </c>
      <c r="O1" s="1" t="s">
        <v>472</v>
      </c>
      <c r="P1" s="1" t="s">
        <v>473</v>
      </c>
      <c r="Q1" s="1" t="s">
        <v>474</v>
      </c>
      <c r="R1" s="1" t="s">
        <v>475</v>
      </c>
      <c r="S1" t="s">
        <v>476</v>
      </c>
      <c r="T1" s="1" t="s">
        <v>487</v>
      </c>
      <c r="U1" t="s">
        <v>516</v>
      </c>
      <c r="V1" t="s">
        <v>517</v>
      </c>
      <c r="W1" s="1" t="s">
        <v>550</v>
      </c>
      <c r="X1" s="1" t="s">
        <v>590</v>
      </c>
    </row>
    <row r="2" spans="1:24" ht="12.75" customHeight="1" x14ac:dyDescent="0.2">
      <c r="A2" s="66" t="s">
        <v>830</v>
      </c>
      <c r="B2" s="66" t="s">
        <v>5407</v>
      </c>
      <c r="C2" s="66" t="s">
        <v>5408</v>
      </c>
      <c r="D2">
        <v>8</v>
      </c>
      <c r="E2">
        <v>18</v>
      </c>
      <c r="F2">
        <v>20</v>
      </c>
      <c r="G2">
        <v>180</v>
      </c>
      <c r="H2" s="66" t="s">
        <v>831</v>
      </c>
      <c r="I2" s="66">
        <v>0.33</v>
      </c>
      <c r="J2" s="66" t="s">
        <v>832</v>
      </c>
      <c r="K2" s="66" t="s">
        <v>671</v>
      </c>
      <c r="L2">
        <v>0.4</v>
      </c>
      <c r="M2" s="66" t="s">
        <v>451</v>
      </c>
      <c r="N2">
        <v>0</v>
      </c>
      <c r="O2">
        <v>1</v>
      </c>
      <c r="P2">
        <v>1</v>
      </c>
      <c r="Q2">
        <v>1</v>
      </c>
      <c r="R2">
        <v>1</v>
      </c>
      <c r="S2" t="s">
        <v>833</v>
      </c>
      <c r="T2" t="s">
        <v>833</v>
      </c>
      <c r="U2" t="s">
        <v>833</v>
      </c>
      <c r="W2" s="13" t="str">
        <f t="array" aca="1" ref="W2" ca="1">IFERROR(INDEX(HORIZONTE,MATCH((HOY-Tabla_ArchivosBodegas[[#This Row],[HORIZONTE]]*7),HORIZONTE*1,0)),INDEX(HORIZONTE,MATCH((HOY-Tabla_ArchivosBodegas[[#This Row],[HORIZONTE]]*7),HORIZONTE*1,1)))</f>
        <v>10/09/2018</v>
      </c>
      <c r="X2" s="95">
        <f ca="1">IFERROR(Tabla_ArchivosBodegas[[#This Row],[INICIO_HORIZONTE]]*1,DATE(YEAR((HOY-Tabla_ArchivosBodegas[[#This Row],[HORIZONTE]]*7)),MONTH((HOY-Tabla_ArchivosBodegas[[#This Row],[HORIZONTE]]*7)),DAY((HOY-Tabla_ArchivosBodegas[[#This Row],[HORIZONTE]]*7))))</f>
        <v>43353</v>
      </c>
    </row>
    <row r="3" spans="1:24" x14ac:dyDescent="0.2">
      <c r="A3" t="s">
        <v>830</v>
      </c>
      <c r="B3" t="s">
        <v>5407</v>
      </c>
      <c r="C3" t="s">
        <v>5408</v>
      </c>
      <c r="D3">
        <v>12</v>
      </c>
      <c r="E3">
        <v>23</v>
      </c>
      <c r="F3">
        <v>23</v>
      </c>
      <c r="G3">
        <v>180</v>
      </c>
      <c r="H3" t="s">
        <v>838</v>
      </c>
      <c r="I3">
        <v>0.33</v>
      </c>
      <c r="J3" t="s">
        <v>839</v>
      </c>
      <c r="K3" t="s">
        <v>671</v>
      </c>
      <c r="L3">
        <v>0.4</v>
      </c>
      <c r="M3" t="s">
        <v>451</v>
      </c>
      <c r="N3">
        <v>0</v>
      </c>
      <c r="O3">
        <v>1</v>
      </c>
      <c r="P3">
        <v>1</v>
      </c>
      <c r="Q3">
        <v>1</v>
      </c>
      <c r="R3">
        <v>1</v>
      </c>
      <c r="S3" t="s">
        <v>833</v>
      </c>
      <c r="T3" t="s">
        <v>833</v>
      </c>
      <c r="U3" t="s">
        <v>833</v>
      </c>
      <c r="W3" s="13" t="str">
        <f t="array" aca="1" ref="W3" ca="1">IFERROR(INDEX(HORIZONTE,MATCH((HOY-Tabla_ArchivosBodegas[[#This Row],[HORIZONTE]]*7),HORIZONTE*1,0)),INDEX(HORIZONTE,MATCH((HOY-Tabla_ArchivosBodegas[[#This Row],[HORIZONTE]]*7),HORIZONTE*1,1)))</f>
        <v>20/08/2018</v>
      </c>
      <c r="X3" s="95">
        <f ca="1">IFERROR(Tabla_ArchivosBodegas[[#This Row],[INICIO_HORIZONTE]]*1,DATE(YEAR((HOY-Tabla_ArchivosBodegas[[#This Row],[HORIZONTE]]*7)),MONTH((HOY-Tabla_ArchivosBodegas[[#This Row],[HORIZONTE]]*7)),DAY((HOY-Tabla_ArchivosBodegas[[#This Row],[HORIZONTE]]*7))))</f>
        <v>43332</v>
      </c>
    </row>
    <row r="4" spans="1:24" x14ac:dyDescent="0.2">
      <c r="A4" t="s">
        <v>830</v>
      </c>
      <c r="B4" t="s">
        <v>5407</v>
      </c>
      <c r="C4" t="s">
        <v>5408</v>
      </c>
      <c r="D4">
        <v>12</v>
      </c>
      <c r="E4">
        <v>16</v>
      </c>
      <c r="F4">
        <v>18</v>
      </c>
      <c r="G4">
        <v>180</v>
      </c>
      <c r="H4" t="s">
        <v>844</v>
      </c>
      <c r="I4">
        <v>0.33</v>
      </c>
      <c r="J4" t="s">
        <v>845</v>
      </c>
      <c r="K4" t="s">
        <v>671</v>
      </c>
      <c r="L4">
        <v>0.4</v>
      </c>
      <c r="M4" t="s">
        <v>451</v>
      </c>
      <c r="N4">
        <v>0</v>
      </c>
      <c r="O4">
        <v>1</v>
      </c>
      <c r="P4">
        <v>1</v>
      </c>
      <c r="Q4">
        <v>1</v>
      </c>
      <c r="R4">
        <v>1</v>
      </c>
      <c r="S4" t="s">
        <v>833</v>
      </c>
      <c r="T4" t="s">
        <v>833</v>
      </c>
      <c r="U4" t="s">
        <v>833</v>
      </c>
      <c r="W4" s="13" t="str">
        <f t="array" aca="1" ref="W4" ca="1">IFERROR(INDEX(HORIZONTE,MATCH((HOY-Tabla_ArchivosBodegas[[#This Row],[HORIZONTE]]*7),HORIZONTE*1,0)),INDEX(HORIZONTE,MATCH((HOY-Tabla_ArchivosBodegas[[#This Row],[HORIZONTE]]*7),HORIZONTE*1,1)))</f>
        <v>24/09/2018</v>
      </c>
      <c r="X4" s="95">
        <f ca="1">IFERROR(Tabla_ArchivosBodegas[[#This Row],[INICIO_HORIZONTE]]*1,DATE(YEAR((HOY-Tabla_ArchivosBodegas[[#This Row],[HORIZONTE]]*7)),MONTH((HOY-Tabla_ArchivosBodegas[[#This Row],[HORIZONTE]]*7)),DAY((HOY-Tabla_ArchivosBodegas[[#This Row],[HORIZONTE]]*7))))</f>
        <v>43367</v>
      </c>
    </row>
    <row r="5" spans="1:24" x14ac:dyDescent="0.2">
      <c r="A5" t="s">
        <v>830</v>
      </c>
      <c r="B5" t="s">
        <v>5407</v>
      </c>
      <c r="C5" t="s">
        <v>5408</v>
      </c>
      <c r="D5">
        <v>24</v>
      </c>
      <c r="E5">
        <v>14</v>
      </c>
      <c r="F5">
        <v>14</v>
      </c>
      <c r="G5">
        <v>180</v>
      </c>
      <c r="H5" t="s">
        <v>5409</v>
      </c>
      <c r="I5">
        <v>0.33</v>
      </c>
      <c r="J5" t="s">
        <v>5410</v>
      </c>
      <c r="K5" t="s">
        <v>671</v>
      </c>
      <c r="L5">
        <v>0.4</v>
      </c>
      <c r="M5" t="s">
        <v>451</v>
      </c>
      <c r="N5">
        <v>0</v>
      </c>
      <c r="O5">
        <v>1</v>
      </c>
      <c r="P5">
        <v>1</v>
      </c>
      <c r="Q5">
        <v>1</v>
      </c>
      <c r="R5">
        <v>1</v>
      </c>
      <c r="S5" t="s">
        <v>833</v>
      </c>
      <c r="T5" t="s">
        <v>833</v>
      </c>
      <c r="U5" t="s">
        <v>833</v>
      </c>
      <c r="W5" s="13" t="str">
        <f t="array" aca="1" ref="W5" ca="1">IFERROR(INDEX(HORIZONTE,MATCH((HOY-Tabla_ArchivosBodegas[[#This Row],[HORIZONTE]]*7),HORIZONTE*1,0)),INDEX(HORIZONTE,MATCH((HOY-Tabla_ArchivosBodegas[[#This Row],[HORIZONTE]]*7),HORIZONTE*1,1)))</f>
        <v>22/10/2018</v>
      </c>
      <c r="X5" s="95">
        <f ca="1">IFERROR(Tabla_ArchivosBodegas[[#This Row],[INICIO_HORIZONTE]]*1,DATE(YEAR((HOY-Tabla_ArchivosBodegas[[#This Row],[HORIZONTE]]*7)),MONTH((HOY-Tabla_ArchivosBodegas[[#This Row],[HORIZONTE]]*7)),DAY((HOY-Tabla_ArchivosBodegas[[#This Row],[HORIZONTE]]*7))))</f>
        <v>43395</v>
      </c>
    </row>
    <row r="6" spans="1:24" x14ac:dyDescent="0.2">
      <c r="A6" t="s">
        <v>830</v>
      </c>
      <c r="B6" t="s">
        <v>5407</v>
      </c>
      <c r="C6" t="s">
        <v>5408</v>
      </c>
      <c r="D6">
        <v>24</v>
      </c>
      <c r="E6">
        <v>14</v>
      </c>
      <c r="F6">
        <v>14</v>
      </c>
      <c r="G6">
        <v>180</v>
      </c>
      <c r="H6" t="s">
        <v>5411</v>
      </c>
      <c r="I6">
        <v>0.33</v>
      </c>
      <c r="J6" t="s">
        <v>5412</v>
      </c>
      <c r="K6" t="s">
        <v>671</v>
      </c>
      <c r="L6">
        <v>0.4</v>
      </c>
      <c r="M6" t="s">
        <v>451</v>
      </c>
      <c r="N6">
        <v>0</v>
      </c>
      <c r="O6">
        <v>1</v>
      </c>
      <c r="P6">
        <v>1</v>
      </c>
      <c r="Q6">
        <v>1</v>
      </c>
      <c r="R6">
        <v>1</v>
      </c>
      <c r="S6" t="s">
        <v>833</v>
      </c>
      <c r="T6" t="s">
        <v>833</v>
      </c>
      <c r="U6" t="s">
        <v>833</v>
      </c>
      <c r="W6" s="13" t="str">
        <f t="array" aca="1" ref="W6" ca="1">IFERROR(INDEX(HORIZONTE,MATCH((HOY-Tabla_ArchivosBodegas[[#This Row],[HORIZONTE]]*7),HORIZONTE*1,0)),INDEX(HORIZONTE,MATCH((HOY-Tabla_ArchivosBodegas[[#This Row],[HORIZONTE]]*7),HORIZONTE*1,1)))</f>
        <v>22/10/2018</v>
      </c>
      <c r="X6" s="95">
        <f ca="1">IFERROR(Tabla_ArchivosBodegas[[#This Row],[INICIO_HORIZONTE]]*1,DATE(YEAR((HOY-Tabla_ArchivosBodegas[[#This Row],[HORIZONTE]]*7)),MONTH((HOY-Tabla_ArchivosBodegas[[#This Row],[HORIZONTE]]*7)),DAY((HOY-Tabla_ArchivosBodegas[[#This Row],[HORIZONTE]]*7))))</f>
        <v>43395</v>
      </c>
    </row>
    <row r="7" spans="1:24" x14ac:dyDescent="0.2">
      <c r="A7" t="s">
        <v>830</v>
      </c>
      <c r="B7" t="s">
        <v>5407</v>
      </c>
      <c r="C7" t="s">
        <v>5408</v>
      </c>
      <c r="D7">
        <v>12</v>
      </c>
      <c r="E7">
        <v>24</v>
      </c>
      <c r="F7">
        <v>18</v>
      </c>
      <c r="G7">
        <v>180</v>
      </c>
      <c r="H7" t="s">
        <v>846</v>
      </c>
      <c r="I7">
        <v>0.33</v>
      </c>
      <c r="J7" t="s">
        <v>847</v>
      </c>
      <c r="K7" t="s">
        <v>671</v>
      </c>
      <c r="L7">
        <v>0.4</v>
      </c>
      <c r="M7" t="s">
        <v>451</v>
      </c>
      <c r="N7">
        <v>0</v>
      </c>
      <c r="O7">
        <v>1</v>
      </c>
      <c r="P7">
        <v>1</v>
      </c>
      <c r="Q7">
        <v>1</v>
      </c>
      <c r="R7">
        <v>1</v>
      </c>
      <c r="S7" t="s">
        <v>833</v>
      </c>
      <c r="T7" t="s">
        <v>833</v>
      </c>
      <c r="U7" t="s">
        <v>833</v>
      </c>
      <c r="W7" s="13" t="str">
        <f t="array" aca="1" ref="W7" ca="1">IFERROR(INDEX(HORIZONTE,MATCH((HOY-Tabla_ArchivosBodegas[[#This Row],[HORIZONTE]]*7),HORIZONTE*1,0)),INDEX(HORIZONTE,MATCH((HOY-Tabla_ArchivosBodegas[[#This Row],[HORIZONTE]]*7),HORIZONTE*1,1)))</f>
        <v>24/09/2018</v>
      </c>
      <c r="X7" s="95">
        <f ca="1">IFERROR(Tabla_ArchivosBodegas[[#This Row],[INICIO_HORIZONTE]]*1,DATE(YEAR((HOY-Tabla_ArchivosBodegas[[#This Row],[HORIZONTE]]*7)),MONTH((HOY-Tabla_ArchivosBodegas[[#This Row],[HORIZONTE]]*7)),DAY((HOY-Tabla_ArchivosBodegas[[#This Row],[HORIZONTE]]*7))))</f>
        <v>43367</v>
      </c>
    </row>
    <row r="8" spans="1:24" x14ac:dyDescent="0.2">
      <c r="A8" t="s">
        <v>830</v>
      </c>
      <c r="B8" t="s">
        <v>5407</v>
      </c>
      <c r="C8" t="s">
        <v>5408</v>
      </c>
      <c r="D8">
        <v>8</v>
      </c>
      <c r="E8">
        <v>20</v>
      </c>
      <c r="F8">
        <v>21</v>
      </c>
      <c r="G8">
        <v>180</v>
      </c>
      <c r="H8" t="s">
        <v>5018</v>
      </c>
      <c r="I8">
        <v>0.33</v>
      </c>
      <c r="J8" t="s">
        <v>5019</v>
      </c>
      <c r="K8" t="s">
        <v>671</v>
      </c>
      <c r="L8">
        <v>0.4</v>
      </c>
      <c r="M8" t="s">
        <v>451</v>
      </c>
      <c r="N8">
        <v>0</v>
      </c>
      <c r="O8">
        <v>1</v>
      </c>
      <c r="P8">
        <v>1</v>
      </c>
      <c r="Q8">
        <v>1</v>
      </c>
      <c r="R8">
        <v>1</v>
      </c>
      <c r="S8" t="s">
        <v>833</v>
      </c>
      <c r="T8" t="s">
        <v>833</v>
      </c>
      <c r="U8" t="s">
        <v>833</v>
      </c>
      <c r="W8" s="13" t="str">
        <f t="array" aca="1" ref="W8" ca="1">IFERROR(INDEX(HORIZONTE,MATCH((HOY-Tabla_ArchivosBodegas[[#This Row],[HORIZONTE]]*7),HORIZONTE*1,0)),INDEX(HORIZONTE,MATCH((HOY-Tabla_ArchivosBodegas[[#This Row],[HORIZONTE]]*7),HORIZONTE*1,1)))</f>
        <v>03/09/2018</v>
      </c>
      <c r="X8" s="95">
        <f ca="1">IFERROR(Tabla_ArchivosBodegas[[#This Row],[INICIO_HORIZONTE]]*1,DATE(YEAR((HOY-Tabla_ArchivosBodegas[[#This Row],[HORIZONTE]]*7)),MONTH((HOY-Tabla_ArchivosBodegas[[#This Row],[HORIZONTE]]*7)),DAY((HOY-Tabla_ArchivosBodegas[[#This Row],[HORIZONTE]]*7))))</f>
        <v>43346</v>
      </c>
    </row>
    <row r="9" spans="1:24" x14ac:dyDescent="0.2">
      <c r="A9" t="s">
        <v>830</v>
      </c>
      <c r="B9" t="s">
        <v>5407</v>
      </c>
      <c r="C9" t="s">
        <v>5408</v>
      </c>
      <c r="D9">
        <v>8</v>
      </c>
      <c r="E9">
        <v>21</v>
      </c>
      <c r="F9">
        <v>22</v>
      </c>
      <c r="G9">
        <v>180</v>
      </c>
      <c r="H9" t="s">
        <v>5020</v>
      </c>
      <c r="I9">
        <v>0.33</v>
      </c>
      <c r="J9" t="s">
        <v>5021</v>
      </c>
      <c r="K9" t="s">
        <v>671</v>
      </c>
      <c r="L9">
        <v>0.4</v>
      </c>
      <c r="M9" t="s">
        <v>451</v>
      </c>
      <c r="N9">
        <v>0</v>
      </c>
      <c r="O9">
        <v>1</v>
      </c>
      <c r="P9">
        <v>1</v>
      </c>
      <c r="Q9">
        <v>1</v>
      </c>
      <c r="R9">
        <v>1</v>
      </c>
      <c r="S9" t="s">
        <v>833</v>
      </c>
      <c r="T9" t="s">
        <v>833</v>
      </c>
      <c r="U9" t="s">
        <v>833</v>
      </c>
      <c r="W9" s="13" t="str">
        <f t="array" aca="1" ref="W9" ca="1">IFERROR(INDEX(HORIZONTE,MATCH((HOY-Tabla_ArchivosBodegas[[#This Row],[HORIZONTE]]*7),HORIZONTE*1,0)),INDEX(HORIZONTE,MATCH((HOY-Tabla_ArchivosBodegas[[#This Row],[HORIZONTE]]*7),HORIZONTE*1,1)))</f>
        <v>27/08/2018</v>
      </c>
      <c r="X9" s="95">
        <f ca="1">IFERROR(Tabla_ArchivosBodegas[[#This Row],[INICIO_HORIZONTE]]*1,DATE(YEAR((HOY-Tabla_ArchivosBodegas[[#This Row],[HORIZONTE]]*7)),MONTH((HOY-Tabla_ArchivosBodegas[[#This Row],[HORIZONTE]]*7)),DAY((HOY-Tabla_ArchivosBodegas[[#This Row],[HORIZONTE]]*7))))</f>
        <v>43339</v>
      </c>
    </row>
    <row r="10" spans="1:24" x14ac:dyDescent="0.2">
      <c r="A10" t="s">
        <v>830</v>
      </c>
      <c r="B10" t="s">
        <v>5407</v>
      </c>
      <c r="C10" t="s">
        <v>5408</v>
      </c>
      <c r="D10">
        <v>8</v>
      </c>
      <c r="E10">
        <v>20</v>
      </c>
      <c r="F10">
        <v>21</v>
      </c>
      <c r="G10">
        <v>180</v>
      </c>
      <c r="H10" t="s">
        <v>5022</v>
      </c>
      <c r="I10">
        <v>0.33</v>
      </c>
      <c r="J10" t="s">
        <v>5023</v>
      </c>
      <c r="K10" t="s">
        <v>671</v>
      </c>
      <c r="L10">
        <v>0.4</v>
      </c>
      <c r="M10" t="s">
        <v>451</v>
      </c>
      <c r="N10">
        <v>0</v>
      </c>
      <c r="O10">
        <v>1</v>
      </c>
      <c r="P10">
        <v>1</v>
      </c>
      <c r="Q10">
        <v>1</v>
      </c>
      <c r="R10">
        <v>1</v>
      </c>
      <c r="S10" t="s">
        <v>833</v>
      </c>
      <c r="T10" t="s">
        <v>833</v>
      </c>
      <c r="U10" t="s">
        <v>833</v>
      </c>
      <c r="W10" s="13" t="str">
        <f t="array" aca="1" ref="W10" ca="1">IFERROR(INDEX(HORIZONTE,MATCH((HOY-Tabla_ArchivosBodegas[[#This Row],[HORIZONTE]]*7),HORIZONTE*1,0)),INDEX(HORIZONTE,MATCH((HOY-Tabla_ArchivosBodegas[[#This Row],[HORIZONTE]]*7),HORIZONTE*1,1)))</f>
        <v>03/09/2018</v>
      </c>
      <c r="X10" s="95">
        <f ca="1">IFERROR(Tabla_ArchivosBodegas[[#This Row],[INICIO_HORIZONTE]]*1,DATE(YEAR((HOY-Tabla_ArchivosBodegas[[#This Row],[HORIZONTE]]*7)),MONTH((HOY-Tabla_ArchivosBodegas[[#This Row],[HORIZONTE]]*7)),DAY((HOY-Tabla_ArchivosBodegas[[#This Row],[HORIZONTE]]*7))))</f>
        <v>43346</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38"/>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6" t="s">
        <v>360</v>
      </c>
      <c r="G1" s="1" t="s">
        <v>553</v>
      </c>
    </row>
    <row r="2" spans="1:7" x14ac:dyDescent="0.2">
      <c r="A2" s="66" t="s">
        <v>830</v>
      </c>
      <c r="B2" s="66" t="s">
        <v>834</v>
      </c>
      <c r="C2">
        <v>5</v>
      </c>
      <c r="D2" s="13" t="s">
        <v>835</v>
      </c>
      <c r="E2" s="66" t="s">
        <v>671</v>
      </c>
      <c r="F2" s="1" t="s">
        <v>848</v>
      </c>
      <c r="G2" s="13" t="str">
        <f>Tabla_Proveedores[[#This Row],[BodegaProveedor]]&amp;Tabla_Proveedores[[#This Row],[Prioridad]]</f>
        <v>BP-MATRIZ1193 - 5</v>
      </c>
    </row>
    <row r="3" spans="1:7" x14ac:dyDescent="0.2">
      <c r="A3" t="s">
        <v>830</v>
      </c>
      <c r="B3" t="s">
        <v>849</v>
      </c>
      <c r="C3">
        <v>9</v>
      </c>
      <c r="D3" s="13" t="s">
        <v>850</v>
      </c>
      <c r="E3" t="s">
        <v>671</v>
      </c>
      <c r="F3" t="s">
        <v>851</v>
      </c>
      <c r="G3" s="13" t="str">
        <f>Tabla_Proveedores[[#This Row],[BodegaProveedor]]&amp;Tabla_Proveedores[[#This Row],[Prioridad]]</f>
        <v>BP-MATRIZ1500 - 9</v>
      </c>
    </row>
    <row r="4" spans="1:7" x14ac:dyDescent="0.2">
      <c r="A4" t="s">
        <v>830</v>
      </c>
      <c r="B4" t="s">
        <v>852</v>
      </c>
      <c r="C4">
        <v>13</v>
      </c>
      <c r="D4" s="13" t="s">
        <v>853</v>
      </c>
      <c r="E4" t="s">
        <v>671</v>
      </c>
      <c r="F4" t="s">
        <v>854</v>
      </c>
      <c r="G4" s="13" t="str">
        <f>Tabla_Proveedores[[#This Row],[BodegaProveedor]]&amp;Tabla_Proveedores[[#This Row],[Prioridad]]</f>
        <v>BP-MATRIZ1738 - 13</v>
      </c>
    </row>
    <row r="5" spans="1:7" x14ac:dyDescent="0.2">
      <c r="A5" t="s">
        <v>830</v>
      </c>
      <c r="B5" t="s">
        <v>855</v>
      </c>
      <c r="C5">
        <v>17</v>
      </c>
      <c r="D5" s="13" t="s">
        <v>856</v>
      </c>
      <c r="E5" t="s">
        <v>671</v>
      </c>
      <c r="F5" t="s">
        <v>857</v>
      </c>
      <c r="G5" s="13" t="str">
        <f>Tabla_Proveedores[[#This Row],[BodegaProveedor]]&amp;Tabla_Proveedores[[#This Row],[Prioridad]]</f>
        <v>BP-MATRIZ243 - 17</v>
      </c>
    </row>
    <row r="6" spans="1:7" x14ac:dyDescent="0.2">
      <c r="A6" t="s">
        <v>830</v>
      </c>
      <c r="B6" t="s">
        <v>858</v>
      </c>
      <c r="C6">
        <v>21</v>
      </c>
      <c r="D6" s="13" t="s">
        <v>859</v>
      </c>
      <c r="E6" t="s">
        <v>671</v>
      </c>
      <c r="F6" t="s">
        <v>860</v>
      </c>
      <c r="G6" s="13" t="str">
        <f>Tabla_Proveedores[[#This Row],[BodegaProveedor]]&amp;Tabla_Proveedores[[#This Row],[Prioridad]]</f>
        <v>BP-MATRIZ3934 - PI21</v>
      </c>
    </row>
    <row r="7" spans="1:7" x14ac:dyDescent="0.2">
      <c r="A7" t="s">
        <v>830</v>
      </c>
      <c r="B7" t="s">
        <v>861</v>
      </c>
      <c r="C7">
        <v>25</v>
      </c>
      <c r="D7" s="13" t="s">
        <v>862</v>
      </c>
      <c r="E7" t="s">
        <v>671</v>
      </c>
      <c r="F7" t="s">
        <v>863</v>
      </c>
      <c r="G7" s="13" t="str">
        <f>Tabla_Proveedores[[#This Row],[BodegaProveedor]]&amp;Tabla_Proveedores[[#This Row],[Prioridad]]</f>
        <v>BP-MATRIZ2095 - 25</v>
      </c>
    </row>
    <row r="8" spans="1:7" x14ac:dyDescent="0.2">
      <c r="A8" t="s">
        <v>830</v>
      </c>
      <c r="B8" t="s">
        <v>864</v>
      </c>
      <c r="C8">
        <v>100</v>
      </c>
      <c r="D8" s="13" t="s">
        <v>865</v>
      </c>
      <c r="E8" t="s">
        <v>671</v>
      </c>
      <c r="F8" t="s">
        <v>866</v>
      </c>
      <c r="G8" s="13" t="str">
        <f>Tabla_Proveedores[[#This Row],[BodegaProveedor]]&amp;Tabla_Proveedores[[#This Row],[Prioridad]]</f>
        <v>BP-MATRIZ3106 - 100</v>
      </c>
    </row>
    <row r="9" spans="1:7" x14ac:dyDescent="0.2">
      <c r="A9" t="s">
        <v>830</v>
      </c>
      <c r="B9" t="s">
        <v>867</v>
      </c>
      <c r="C9">
        <v>34</v>
      </c>
      <c r="D9" s="13" t="s">
        <v>868</v>
      </c>
      <c r="E9" t="s">
        <v>671</v>
      </c>
      <c r="F9" t="s">
        <v>869</v>
      </c>
      <c r="G9" s="13" t="str">
        <f>Tabla_Proveedores[[#This Row],[BodegaProveedor]]&amp;Tabla_Proveedores[[#This Row],[Prioridad]]</f>
        <v>BP-MATRIZ3558 - E34</v>
      </c>
    </row>
    <row r="10" spans="1:7" x14ac:dyDescent="0.2">
      <c r="A10" t="s">
        <v>830</v>
      </c>
      <c r="B10" t="s">
        <v>870</v>
      </c>
      <c r="C10">
        <v>38</v>
      </c>
      <c r="D10" s="13" t="s">
        <v>871</v>
      </c>
      <c r="E10" t="s">
        <v>671</v>
      </c>
      <c r="F10" t="s">
        <v>870</v>
      </c>
      <c r="G10" s="13" t="str">
        <f>Tabla_Proveedores[[#This Row],[BodegaProveedor]]&amp;Tabla_Proveedores[[#This Row],[Prioridad]]</f>
        <v>BP-MATRIZ375938</v>
      </c>
    </row>
    <row r="11" spans="1:7" x14ac:dyDescent="0.2">
      <c r="A11" t="s">
        <v>830</v>
      </c>
      <c r="B11" t="s">
        <v>872</v>
      </c>
      <c r="C11">
        <v>1</v>
      </c>
      <c r="D11" s="13" t="s">
        <v>873</v>
      </c>
      <c r="E11" t="s">
        <v>671</v>
      </c>
      <c r="F11" t="s">
        <v>874</v>
      </c>
      <c r="G11" s="13" t="str">
        <f>Tabla_Proveedores[[#This Row],[BodegaProveedor]]&amp;Tabla_Proveedores[[#This Row],[Prioridad]]</f>
        <v>BP-MATRIZ1159 - 1</v>
      </c>
    </row>
    <row r="12" spans="1:7" x14ac:dyDescent="0.2">
      <c r="A12" t="s">
        <v>830</v>
      </c>
      <c r="B12" t="s">
        <v>875</v>
      </c>
      <c r="C12">
        <v>6</v>
      </c>
      <c r="D12" s="13" t="s">
        <v>876</v>
      </c>
      <c r="E12" t="s">
        <v>671</v>
      </c>
      <c r="F12" t="s">
        <v>877</v>
      </c>
      <c r="G12" s="13" t="str">
        <f>Tabla_Proveedores[[#This Row],[BodegaProveedor]]&amp;Tabla_Proveedores[[#This Row],[Prioridad]]</f>
        <v>BP-MATRIZ1297 - 6</v>
      </c>
    </row>
    <row r="13" spans="1:7" x14ac:dyDescent="0.2">
      <c r="A13" t="s">
        <v>830</v>
      </c>
      <c r="B13" t="s">
        <v>878</v>
      </c>
      <c r="C13">
        <v>10</v>
      </c>
      <c r="D13" s="13" t="s">
        <v>879</v>
      </c>
      <c r="E13" t="s">
        <v>671</v>
      </c>
      <c r="F13" t="s">
        <v>880</v>
      </c>
      <c r="G13" s="13" t="str">
        <f>Tabla_Proveedores[[#This Row],[BodegaProveedor]]&amp;Tabla_Proveedores[[#This Row],[Prioridad]]</f>
        <v>BP-MATRIZ1503 - 10</v>
      </c>
    </row>
    <row r="14" spans="1:7" x14ac:dyDescent="0.2">
      <c r="A14" t="s">
        <v>830</v>
      </c>
      <c r="B14" t="s">
        <v>881</v>
      </c>
      <c r="C14">
        <v>14</v>
      </c>
      <c r="D14" s="13" t="s">
        <v>882</v>
      </c>
      <c r="E14" t="s">
        <v>671</v>
      </c>
      <c r="F14" t="s">
        <v>883</v>
      </c>
      <c r="G14" s="13" t="str">
        <f>Tabla_Proveedores[[#This Row],[BodegaProveedor]]&amp;Tabla_Proveedores[[#This Row],[Prioridad]]</f>
        <v>BP-MATRIZ1838 - 14</v>
      </c>
    </row>
    <row r="15" spans="1:7" x14ac:dyDescent="0.2">
      <c r="A15" t="s">
        <v>830</v>
      </c>
      <c r="B15" t="s">
        <v>884</v>
      </c>
      <c r="C15">
        <v>18</v>
      </c>
      <c r="D15" s="13" t="s">
        <v>885</v>
      </c>
      <c r="E15" t="s">
        <v>671</v>
      </c>
      <c r="F15" t="s">
        <v>886</v>
      </c>
      <c r="G15" s="13" t="str">
        <f>Tabla_Proveedores[[#This Row],[BodegaProveedor]]&amp;Tabla_Proveedores[[#This Row],[Prioridad]]</f>
        <v>BP-MATRIZ410 - 18</v>
      </c>
    </row>
    <row r="16" spans="1:7" x14ac:dyDescent="0.2">
      <c r="A16" t="s">
        <v>830</v>
      </c>
      <c r="B16" t="s">
        <v>887</v>
      </c>
      <c r="C16">
        <v>22</v>
      </c>
      <c r="D16" s="13" t="s">
        <v>888</v>
      </c>
      <c r="E16" t="s">
        <v>671</v>
      </c>
      <c r="F16" t="s">
        <v>889</v>
      </c>
      <c r="G16" s="13" t="str">
        <f>Tabla_Proveedores[[#This Row],[BodegaProveedor]]&amp;Tabla_Proveedores[[#This Row],[Prioridad]]</f>
        <v>BP-MATRIZ847 - 22</v>
      </c>
    </row>
    <row r="17" spans="1:7" x14ac:dyDescent="0.2">
      <c r="A17" t="s">
        <v>830</v>
      </c>
      <c r="B17" t="s">
        <v>890</v>
      </c>
      <c r="C17">
        <v>30</v>
      </c>
      <c r="D17" s="13" t="s">
        <v>891</v>
      </c>
      <c r="E17" t="s">
        <v>671</v>
      </c>
      <c r="F17" t="s">
        <v>892</v>
      </c>
      <c r="G17" s="13" t="str">
        <f>Tabla_Proveedores[[#This Row],[BodegaProveedor]]&amp;Tabla_Proveedores[[#This Row],[Prioridad]]</f>
        <v>BP-MATRIZ1253 - 30</v>
      </c>
    </row>
    <row r="18" spans="1:7" x14ac:dyDescent="0.2">
      <c r="A18" t="s">
        <v>830</v>
      </c>
      <c r="B18" t="s">
        <v>893</v>
      </c>
      <c r="C18">
        <v>31</v>
      </c>
      <c r="D18" s="13" t="s">
        <v>894</v>
      </c>
      <c r="E18" t="s">
        <v>671</v>
      </c>
      <c r="F18" t="s">
        <v>895</v>
      </c>
      <c r="G18" s="13" t="str">
        <f>Tabla_Proveedores[[#This Row],[BodegaProveedor]]&amp;Tabla_Proveedores[[#This Row],[Prioridad]]</f>
        <v>BP-MATRIZ3272 - 31</v>
      </c>
    </row>
    <row r="19" spans="1:7" x14ac:dyDescent="0.2">
      <c r="A19" t="s">
        <v>830</v>
      </c>
      <c r="B19" t="s">
        <v>896</v>
      </c>
      <c r="C19">
        <v>35</v>
      </c>
      <c r="D19" s="13" t="s">
        <v>897</v>
      </c>
      <c r="E19" t="s">
        <v>671</v>
      </c>
      <c r="F19" t="s">
        <v>898</v>
      </c>
      <c r="G19" s="13" t="str">
        <f>Tabla_Proveedores[[#This Row],[BodegaProveedor]]&amp;Tabla_Proveedores[[#This Row],[Prioridad]]</f>
        <v>BP-MATRIZ3469 -35</v>
      </c>
    </row>
    <row r="20" spans="1:7" x14ac:dyDescent="0.2">
      <c r="A20" t="s">
        <v>830</v>
      </c>
      <c r="B20" t="s">
        <v>899</v>
      </c>
      <c r="C20">
        <v>101</v>
      </c>
      <c r="D20" s="13" t="s">
        <v>900</v>
      </c>
      <c r="E20" t="s">
        <v>671</v>
      </c>
      <c r="F20" t="s">
        <v>901</v>
      </c>
      <c r="G20" s="13" t="str">
        <f>Tabla_Proveedores[[#This Row],[BodegaProveedor]]&amp;Tabla_Proveedores[[#This Row],[Prioridad]]</f>
        <v>BP-MATRIZ3760 -101</v>
      </c>
    </row>
    <row r="21" spans="1:7" x14ac:dyDescent="0.2">
      <c r="A21" t="s">
        <v>830</v>
      </c>
      <c r="B21" t="s">
        <v>902</v>
      </c>
      <c r="C21">
        <v>2</v>
      </c>
      <c r="D21" s="13" t="s">
        <v>903</v>
      </c>
      <c r="E21" t="s">
        <v>671</v>
      </c>
      <c r="F21" t="s">
        <v>904</v>
      </c>
      <c r="G21" s="13" t="str">
        <f>Tabla_Proveedores[[#This Row],[BodegaProveedor]]&amp;Tabla_Proveedores[[#This Row],[Prioridad]]</f>
        <v>BP-MATRIZ1103 - 2</v>
      </c>
    </row>
    <row r="22" spans="1:7" x14ac:dyDescent="0.2">
      <c r="A22" t="s">
        <v>830</v>
      </c>
      <c r="B22" t="s">
        <v>836</v>
      </c>
      <c r="C22">
        <v>7</v>
      </c>
      <c r="D22" s="13" t="s">
        <v>837</v>
      </c>
      <c r="E22" t="s">
        <v>671</v>
      </c>
      <c r="F22" t="s">
        <v>905</v>
      </c>
      <c r="G22" s="13" t="str">
        <f>Tabla_Proveedores[[#This Row],[BodegaProveedor]]&amp;Tabla_Proveedores[[#This Row],[Prioridad]]</f>
        <v>BP-MATRIZ1367 - 7</v>
      </c>
    </row>
    <row r="23" spans="1:7" x14ac:dyDescent="0.2">
      <c r="A23" t="s">
        <v>830</v>
      </c>
      <c r="B23" t="s">
        <v>838</v>
      </c>
      <c r="C23">
        <v>11</v>
      </c>
      <c r="D23" s="13" t="s">
        <v>839</v>
      </c>
      <c r="E23" t="s">
        <v>671</v>
      </c>
      <c r="F23" t="s">
        <v>906</v>
      </c>
      <c r="G23" s="13" t="str">
        <f>Tabla_Proveedores[[#This Row],[BodegaProveedor]]&amp;Tabla_Proveedores[[#This Row],[Prioridad]]</f>
        <v>BP-MATRIZ1554 - 11</v>
      </c>
    </row>
    <row r="24" spans="1:7" x14ac:dyDescent="0.2">
      <c r="A24" t="s">
        <v>830</v>
      </c>
      <c r="B24" t="s">
        <v>840</v>
      </c>
      <c r="C24">
        <v>15</v>
      </c>
      <c r="D24" s="13" t="s">
        <v>841</v>
      </c>
      <c r="E24" t="s">
        <v>671</v>
      </c>
      <c r="F24" t="s">
        <v>907</v>
      </c>
      <c r="G24" s="13" t="str">
        <f>Tabla_Proveedores[[#This Row],[BodegaProveedor]]&amp;Tabla_Proveedores[[#This Row],[Prioridad]]</f>
        <v>BP-MATRIZ1897 - 15</v>
      </c>
    </row>
    <row r="25" spans="1:7" x14ac:dyDescent="0.2">
      <c r="A25" t="s">
        <v>830</v>
      </c>
      <c r="B25" t="s">
        <v>908</v>
      </c>
      <c r="C25">
        <v>19</v>
      </c>
      <c r="D25" s="13" t="s">
        <v>909</v>
      </c>
      <c r="E25" t="s">
        <v>671</v>
      </c>
      <c r="F25" t="s">
        <v>910</v>
      </c>
      <c r="G25" s="13" t="str">
        <f>Tabla_Proveedores[[#This Row],[BodegaProveedor]]&amp;Tabla_Proveedores[[#This Row],[Prioridad]]</f>
        <v>BP-MATRIZ622 - 19</v>
      </c>
    </row>
    <row r="26" spans="1:7" x14ac:dyDescent="0.2">
      <c r="A26" t="s">
        <v>830</v>
      </c>
      <c r="B26" t="s">
        <v>911</v>
      </c>
      <c r="C26">
        <v>23</v>
      </c>
      <c r="D26" s="13" t="s">
        <v>912</v>
      </c>
      <c r="E26" t="s">
        <v>671</v>
      </c>
      <c r="F26" t="s">
        <v>913</v>
      </c>
      <c r="G26" s="13" t="str">
        <f>Tabla_Proveedores[[#This Row],[BodegaProveedor]]&amp;Tabla_Proveedores[[#This Row],[Prioridad]]</f>
        <v>BP-MATRIZIMPORTACION23</v>
      </c>
    </row>
    <row r="27" spans="1:7" x14ac:dyDescent="0.2">
      <c r="A27" t="s">
        <v>830</v>
      </c>
      <c r="B27" t="s">
        <v>914</v>
      </c>
      <c r="C27">
        <v>29</v>
      </c>
      <c r="D27" s="13" t="s">
        <v>915</v>
      </c>
      <c r="E27" t="s">
        <v>671</v>
      </c>
      <c r="F27" t="s">
        <v>916</v>
      </c>
      <c r="G27" s="13" t="str">
        <f>Tabla_Proveedores[[#This Row],[BodegaProveedor]]&amp;Tabla_Proveedores[[#This Row],[Prioridad]]</f>
        <v>BP-MATRIZ2201 - 29</v>
      </c>
    </row>
    <row r="28" spans="1:7" x14ac:dyDescent="0.2">
      <c r="A28" t="s">
        <v>830</v>
      </c>
      <c r="B28" t="s">
        <v>917</v>
      </c>
      <c r="C28">
        <v>32</v>
      </c>
      <c r="D28" s="13" t="s">
        <v>918</v>
      </c>
      <c r="E28" t="s">
        <v>671</v>
      </c>
      <c r="F28" t="s">
        <v>919</v>
      </c>
      <c r="G28" s="13" t="str">
        <f>Tabla_Proveedores[[#This Row],[BodegaProveedor]]&amp;Tabla_Proveedores[[#This Row],[Prioridad]]</f>
        <v>BP-MATRIZ3552 - RI32</v>
      </c>
    </row>
    <row r="29" spans="1:7" x14ac:dyDescent="0.2">
      <c r="A29" t="s">
        <v>830</v>
      </c>
      <c r="B29" t="s">
        <v>920</v>
      </c>
      <c r="C29">
        <v>36</v>
      </c>
      <c r="D29" s="13" t="s">
        <v>921</v>
      </c>
      <c r="E29" t="s">
        <v>671</v>
      </c>
      <c r="F29" t="s">
        <v>922</v>
      </c>
      <c r="G29" s="13" t="str">
        <f>Tabla_Proveedores[[#This Row],[BodegaProveedor]]&amp;Tabla_Proveedores[[#This Row],[Prioridad]]</f>
        <v>BP-MATRIZ3753 - 36</v>
      </c>
    </row>
    <row r="30" spans="1:7" x14ac:dyDescent="0.2">
      <c r="A30" t="s">
        <v>830</v>
      </c>
      <c r="B30" t="s">
        <v>923</v>
      </c>
      <c r="C30">
        <v>3</v>
      </c>
      <c r="D30" s="13" t="s">
        <v>924</v>
      </c>
      <c r="E30" t="s">
        <v>671</v>
      </c>
      <c r="F30" t="s">
        <v>925</v>
      </c>
      <c r="G30" s="13" t="str">
        <f>Tabla_Proveedores[[#This Row],[BodegaProveedor]]&amp;Tabla_Proveedores[[#This Row],[Prioridad]]</f>
        <v>BP-MATRIZ3366 - DY3</v>
      </c>
    </row>
    <row r="31" spans="1:7" x14ac:dyDescent="0.2">
      <c r="A31" t="s">
        <v>830</v>
      </c>
      <c r="B31" t="s">
        <v>926</v>
      </c>
      <c r="C31">
        <v>8</v>
      </c>
      <c r="D31" s="13" t="s">
        <v>927</v>
      </c>
      <c r="E31" t="s">
        <v>671</v>
      </c>
      <c r="F31" t="s">
        <v>928</v>
      </c>
      <c r="G31" s="13" t="str">
        <f>Tabla_Proveedores[[#This Row],[BodegaProveedor]]&amp;Tabla_Proveedores[[#This Row],[Prioridad]]</f>
        <v>BP-MATRIZ1415 - 8</v>
      </c>
    </row>
    <row r="32" spans="1:7" x14ac:dyDescent="0.2">
      <c r="A32" t="s">
        <v>830</v>
      </c>
      <c r="B32" t="s">
        <v>929</v>
      </c>
      <c r="C32">
        <v>12</v>
      </c>
      <c r="D32" s="13" t="s">
        <v>930</v>
      </c>
      <c r="E32" t="s">
        <v>671</v>
      </c>
      <c r="F32" t="s">
        <v>931</v>
      </c>
      <c r="G32" s="13" t="str">
        <f>Tabla_Proveedores[[#This Row],[BodegaProveedor]]&amp;Tabla_Proveedores[[#This Row],[Prioridad]]</f>
        <v>BP-MATRIZ1706 - 12</v>
      </c>
    </row>
    <row r="33" spans="1:7" x14ac:dyDescent="0.2">
      <c r="A33" t="s">
        <v>830</v>
      </c>
      <c r="B33" t="s">
        <v>842</v>
      </c>
      <c r="C33">
        <v>16</v>
      </c>
      <c r="D33" s="13" t="s">
        <v>843</v>
      </c>
      <c r="E33" t="s">
        <v>671</v>
      </c>
      <c r="F33" t="s">
        <v>932</v>
      </c>
      <c r="G33" s="13" t="str">
        <f>Tabla_Proveedores[[#This Row],[BodegaProveedor]]&amp;Tabla_Proveedores[[#This Row],[Prioridad]]</f>
        <v>BP-MATRIZ1942 - 16</v>
      </c>
    </row>
    <row r="34" spans="1:7" x14ac:dyDescent="0.2">
      <c r="A34" t="s">
        <v>830</v>
      </c>
      <c r="B34" t="s">
        <v>933</v>
      </c>
      <c r="C34">
        <v>20</v>
      </c>
      <c r="D34" s="13" t="s">
        <v>934</v>
      </c>
      <c r="E34" t="s">
        <v>671</v>
      </c>
      <c r="F34" t="s">
        <v>935</v>
      </c>
      <c r="G34" s="13" t="str">
        <f>Tabla_Proveedores[[#This Row],[BodegaProveedor]]&amp;Tabla_Proveedores[[#This Row],[Prioridad]]</f>
        <v>BP-MATRIZ2961 - 20</v>
      </c>
    </row>
    <row r="35" spans="1:7" x14ac:dyDescent="0.2">
      <c r="A35" t="s">
        <v>830</v>
      </c>
      <c r="B35" t="s">
        <v>844</v>
      </c>
      <c r="C35">
        <v>24</v>
      </c>
      <c r="D35" s="13" t="s">
        <v>845</v>
      </c>
      <c r="E35" t="s">
        <v>671</v>
      </c>
      <c r="F35" t="s">
        <v>936</v>
      </c>
      <c r="G35" s="13" t="str">
        <f>Tabla_Proveedores[[#This Row],[BodegaProveedor]]&amp;Tabla_Proveedores[[#This Row],[Prioridad]]</f>
        <v>BP-MATRIZ2078 - 24</v>
      </c>
    </row>
    <row r="36" spans="1:7" x14ac:dyDescent="0.2">
      <c r="A36" t="s">
        <v>830</v>
      </c>
      <c r="B36" t="s">
        <v>937</v>
      </c>
      <c r="C36">
        <v>4</v>
      </c>
      <c r="D36" s="13" t="s">
        <v>938</v>
      </c>
      <c r="E36" t="s">
        <v>671</v>
      </c>
      <c r="F36" t="s">
        <v>939</v>
      </c>
      <c r="G36" s="13" t="str">
        <f>Tabla_Proveedores[[#This Row],[BodegaProveedor]]&amp;Tabla_Proveedores[[#This Row],[Prioridad]]</f>
        <v>BP-MATRIZ2679 - 4</v>
      </c>
    </row>
    <row r="37" spans="1:7" x14ac:dyDescent="0.2">
      <c r="A37" t="s">
        <v>830</v>
      </c>
      <c r="B37" t="s">
        <v>940</v>
      </c>
      <c r="C37">
        <v>33</v>
      </c>
      <c r="D37" s="13" t="s">
        <v>941</v>
      </c>
      <c r="E37" t="s">
        <v>671</v>
      </c>
      <c r="F37" t="s">
        <v>942</v>
      </c>
      <c r="G37" s="13" t="str">
        <f>Tabla_Proveedores[[#This Row],[BodegaProveedor]]&amp;Tabla_Proveedores[[#This Row],[Prioridad]]</f>
        <v>BP-MATRIZ3557 - VA33</v>
      </c>
    </row>
    <row r="38" spans="1:7" x14ac:dyDescent="0.2">
      <c r="A38" t="s">
        <v>830</v>
      </c>
      <c r="B38" t="s">
        <v>943</v>
      </c>
      <c r="C38">
        <v>37</v>
      </c>
      <c r="D38" s="13" t="s">
        <v>944</v>
      </c>
      <c r="E38" t="s">
        <v>671</v>
      </c>
      <c r="F38" t="s">
        <v>945</v>
      </c>
      <c r="G38" s="13" t="str">
        <f>Tabla_Proveedores[[#This Row],[BodegaProveedor]]&amp;Tabla_Proveedores[[#This Row],[Prioridad]]</f>
        <v>BP-MATRIZ462 -37</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election activeCell="B1" sqref="B1"/>
    </sheetView>
  </sheetViews>
  <sheetFormatPr baseColWidth="10" defaultColWidth="11.42578125" defaultRowHeight="12.75" x14ac:dyDescent="0.2"/>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6" t="s">
        <v>360</v>
      </c>
    </row>
    <row r="2" spans="1:6" x14ac:dyDescent="0.2">
      <c r="A2" s="66" t="s">
        <v>671</v>
      </c>
      <c r="B2" s="66" t="s">
        <v>830</v>
      </c>
      <c r="C2" s="13" t="str">
        <f>IFERROR(INDEX(Tabla_Proveedores[COD_PROVEEDOR],MATCH(Tabla_Bodegas_Permitidas[[#This Row],[COD_BODEGA]],Tabla_Proveedores[COD_BODEGA],0)),0)</f>
        <v>1193</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38"/>
  <sheetViews>
    <sheetView showGridLines="0" zoomScale="80" zoomScaleNormal="8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6" t="s">
        <v>902</v>
      </c>
    </row>
    <row r="3" spans="1:1" x14ac:dyDescent="0.2">
      <c r="A3" t="s">
        <v>872</v>
      </c>
    </row>
    <row r="4" spans="1:1" x14ac:dyDescent="0.2">
      <c r="A4" t="s">
        <v>834</v>
      </c>
    </row>
    <row r="5" spans="1:1" x14ac:dyDescent="0.2">
      <c r="A5" t="s">
        <v>890</v>
      </c>
    </row>
    <row r="6" spans="1:1" x14ac:dyDescent="0.2">
      <c r="A6" t="s">
        <v>875</v>
      </c>
    </row>
    <row r="7" spans="1:1" x14ac:dyDescent="0.2">
      <c r="A7" t="s">
        <v>836</v>
      </c>
    </row>
    <row r="8" spans="1:1" x14ac:dyDescent="0.2">
      <c r="A8" t="s">
        <v>926</v>
      </c>
    </row>
    <row r="9" spans="1:1" x14ac:dyDescent="0.2">
      <c r="A9" t="s">
        <v>849</v>
      </c>
    </row>
    <row r="10" spans="1:1" x14ac:dyDescent="0.2">
      <c r="A10" t="s">
        <v>878</v>
      </c>
    </row>
    <row r="11" spans="1:1" x14ac:dyDescent="0.2">
      <c r="A11" t="s">
        <v>838</v>
      </c>
    </row>
    <row r="12" spans="1:1" x14ac:dyDescent="0.2">
      <c r="A12" t="s">
        <v>929</v>
      </c>
    </row>
    <row r="13" spans="1:1" x14ac:dyDescent="0.2">
      <c r="A13" t="s">
        <v>852</v>
      </c>
    </row>
    <row r="14" spans="1:1" x14ac:dyDescent="0.2">
      <c r="A14" t="s">
        <v>881</v>
      </c>
    </row>
    <row r="15" spans="1:1" x14ac:dyDescent="0.2">
      <c r="A15" t="s">
        <v>840</v>
      </c>
    </row>
    <row r="16" spans="1:1" x14ac:dyDescent="0.2">
      <c r="A16" t="s">
        <v>842</v>
      </c>
    </row>
    <row r="17" spans="1:1" x14ac:dyDescent="0.2">
      <c r="A17" t="s">
        <v>844</v>
      </c>
    </row>
    <row r="18" spans="1:1" x14ac:dyDescent="0.2">
      <c r="A18" t="s">
        <v>861</v>
      </c>
    </row>
    <row r="19" spans="1:1" x14ac:dyDescent="0.2">
      <c r="A19" t="s">
        <v>914</v>
      </c>
    </row>
    <row r="20" spans="1:1" x14ac:dyDescent="0.2">
      <c r="A20" t="s">
        <v>855</v>
      </c>
    </row>
    <row r="21" spans="1:1" x14ac:dyDescent="0.2">
      <c r="A21" t="s">
        <v>937</v>
      </c>
    </row>
    <row r="22" spans="1:1" x14ac:dyDescent="0.2">
      <c r="A22" t="s">
        <v>933</v>
      </c>
    </row>
    <row r="23" spans="1:1" x14ac:dyDescent="0.2">
      <c r="A23" t="s">
        <v>864</v>
      </c>
    </row>
    <row r="24" spans="1:1" x14ac:dyDescent="0.2">
      <c r="A24" t="s">
        <v>893</v>
      </c>
    </row>
    <row r="25" spans="1:1" x14ac:dyDescent="0.2">
      <c r="A25" t="s">
        <v>923</v>
      </c>
    </row>
    <row r="26" spans="1:1" x14ac:dyDescent="0.2">
      <c r="A26" t="s">
        <v>896</v>
      </c>
    </row>
    <row r="27" spans="1:1" x14ac:dyDescent="0.2">
      <c r="A27" t="s">
        <v>917</v>
      </c>
    </row>
    <row r="28" spans="1:1" x14ac:dyDescent="0.2">
      <c r="A28" t="s">
        <v>940</v>
      </c>
    </row>
    <row r="29" spans="1:1" x14ac:dyDescent="0.2">
      <c r="A29" t="s">
        <v>867</v>
      </c>
    </row>
    <row r="30" spans="1:1" x14ac:dyDescent="0.2">
      <c r="A30" t="s">
        <v>920</v>
      </c>
    </row>
    <row r="31" spans="1:1" x14ac:dyDescent="0.2">
      <c r="A31" t="s">
        <v>870</v>
      </c>
    </row>
    <row r="32" spans="1:1" x14ac:dyDescent="0.2">
      <c r="A32" t="s">
        <v>899</v>
      </c>
    </row>
    <row r="33" spans="1:1" x14ac:dyDescent="0.2">
      <c r="A33" t="s">
        <v>858</v>
      </c>
    </row>
    <row r="34" spans="1:1" x14ac:dyDescent="0.2">
      <c r="A34" t="s">
        <v>884</v>
      </c>
    </row>
    <row r="35" spans="1:1" x14ac:dyDescent="0.2">
      <c r="A35" t="s">
        <v>943</v>
      </c>
    </row>
    <row r="36" spans="1:1" x14ac:dyDescent="0.2">
      <c r="A36" t="s">
        <v>908</v>
      </c>
    </row>
    <row r="37" spans="1:1" x14ac:dyDescent="0.2">
      <c r="A37" t="s">
        <v>887</v>
      </c>
    </row>
    <row r="38" spans="1:1" x14ac:dyDescent="0.2">
      <c r="A38" t="s">
        <v>911</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10"/>
  <sheetViews>
    <sheetView showGridLines="0" workbookViewId="0">
      <selection activeCell="A2" sqref="A2:A3"/>
    </sheetView>
  </sheetViews>
  <sheetFormatPr baseColWidth="10" defaultColWidth="11.42578125" defaultRowHeight="12.75" x14ac:dyDescent="0.2"/>
  <cols>
    <col min="1" max="1" width="35" customWidth="1"/>
  </cols>
  <sheetData>
    <row r="1" spans="1:1" x14ac:dyDescent="0.2">
      <c r="A1" t="s">
        <v>234</v>
      </c>
    </row>
    <row r="2" spans="1:1" x14ac:dyDescent="0.2">
      <c r="A2" s="66" t="s">
        <v>838</v>
      </c>
    </row>
    <row r="3" spans="1:1" x14ac:dyDescent="0.2">
      <c r="A3" t="s">
        <v>844</v>
      </c>
    </row>
    <row r="4" spans="1:1" x14ac:dyDescent="0.2">
      <c r="A4" t="s">
        <v>831</v>
      </c>
    </row>
    <row r="5" spans="1:1" x14ac:dyDescent="0.2">
      <c r="A5" t="s">
        <v>846</v>
      </c>
    </row>
    <row r="6" spans="1:1" x14ac:dyDescent="0.2">
      <c r="A6" t="s">
        <v>5020</v>
      </c>
    </row>
    <row r="7" spans="1:1" x14ac:dyDescent="0.2">
      <c r="A7" t="s">
        <v>5022</v>
      </c>
    </row>
    <row r="8" spans="1:1" x14ac:dyDescent="0.2">
      <c r="A8" t="s">
        <v>5018</v>
      </c>
    </row>
    <row r="9" spans="1:1" x14ac:dyDescent="0.2">
      <c r="A9" t="s">
        <v>5411</v>
      </c>
    </row>
    <row r="10" spans="1:1" x14ac:dyDescent="0.2">
      <c r="A10" t="s">
        <v>5409</v>
      </c>
    </row>
  </sheetData>
  <pageMargins left="0.7" right="0.7" top="0.75" bottom="0.75" header="0.3" footer="0.3"/>
  <pageSetup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D9" sqref="D9"/>
    </sheetView>
  </sheetViews>
  <sheetFormatPr baseColWidth="10" defaultColWidth="11.42578125" defaultRowHeight="12.75" x14ac:dyDescent="0.2"/>
  <cols>
    <col min="1" max="57" width="11.42578125" style="66"/>
    <col min="58" max="58" width="16.42578125" customWidth="1"/>
    <col min="59" max="59" width="81.140625" customWidth="1"/>
    <col min="60" max="60" width="26.140625" customWidth="1"/>
    <col min="61" max="61" width="25" customWidth="1"/>
    <col min="62" max="62" width="10.28515625" style="66" customWidth="1"/>
    <col min="63" max="63" width="8" style="66" customWidth="1"/>
    <col min="64" max="64" width="8.42578125" style="66" customWidth="1"/>
    <col min="65" max="65" width="12.42578125" style="66" customWidth="1"/>
    <col min="66" max="66" width="10.28515625" style="66"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6" t="s">
        <v>291</v>
      </c>
      <c r="B1" s="66" t="s">
        <v>292</v>
      </c>
      <c r="C1" s="66" t="s">
        <v>293</v>
      </c>
      <c r="D1" s="66" t="s">
        <v>294</v>
      </c>
      <c r="E1" s="66" t="s">
        <v>295</v>
      </c>
      <c r="F1" s="66" t="s">
        <v>296</v>
      </c>
      <c r="G1" s="66" t="s">
        <v>297</v>
      </c>
      <c r="H1" s="66" t="s">
        <v>298</v>
      </c>
      <c r="I1" s="66" t="s">
        <v>299</v>
      </c>
      <c r="J1" s="66" t="s">
        <v>300</v>
      </c>
      <c r="K1" s="66" t="s">
        <v>301</v>
      </c>
      <c r="L1" s="66" t="s">
        <v>302</v>
      </c>
      <c r="M1" s="66" t="s">
        <v>303</v>
      </c>
      <c r="N1" s="66" t="s">
        <v>304</v>
      </c>
      <c r="O1" s="66" t="s">
        <v>486</v>
      </c>
      <c r="P1" s="66" t="s">
        <v>305</v>
      </c>
      <c r="Q1" s="66" t="s">
        <v>306</v>
      </c>
      <c r="R1" s="66" t="s">
        <v>307</v>
      </c>
      <c r="S1" s="66" t="s">
        <v>308</v>
      </c>
      <c r="T1" s="66" t="s">
        <v>309</v>
      </c>
      <c r="U1" s="66" t="s">
        <v>310</v>
      </c>
      <c r="V1" s="66" t="s">
        <v>311</v>
      </c>
      <c r="W1" s="66" t="s">
        <v>312</v>
      </c>
      <c r="X1" s="66" t="s">
        <v>313</v>
      </c>
      <c r="Y1" s="66" t="s">
        <v>314</v>
      </c>
      <c r="Z1" s="66" t="s">
        <v>315</v>
      </c>
      <c r="AA1" s="66" t="s">
        <v>316</v>
      </c>
      <c r="AB1" s="66" t="s">
        <v>317</v>
      </c>
      <c r="AC1" s="66" t="s">
        <v>318</v>
      </c>
      <c r="AD1" s="66" t="s">
        <v>319</v>
      </c>
      <c r="AE1" s="66" t="s">
        <v>320</v>
      </c>
      <c r="AF1" s="66" t="s">
        <v>321</v>
      </c>
      <c r="AG1" s="66" t="s">
        <v>322</v>
      </c>
      <c r="AH1" s="66" t="s">
        <v>323</v>
      </c>
      <c r="AI1" s="66" t="s">
        <v>324</v>
      </c>
      <c r="AJ1" s="66" t="s">
        <v>325</v>
      </c>
      <c r="AK1" s="66" t="s">
        <v>326</v>
      </c>
      <c r="AL1" s="66" t="s">
        <v>327</v>
      </c>
      <c r="AM1" s="66" t="s">
        <v>328</v>
      </c>
      <c r="AN1" s="66" t="s">
        <v>329</v>
      </c>
      <c r="AO1" s="66" t="s">
        <v>330</v>
      </c>
      <c r="AP1" s="66" t="s">
        <v>331</v>
      </c>
      <c r="AQ1" s="66" t="s">
        <v>332</v>
      </c>
      <c r="AR1" s="66" t="s">
        <v>333</v>
      </c>
      <c r="AS1" s="66" t="s">
        <v>334</v>
      </c>
      <c r="AT1" s="66" t="s">
        <v>335</v>
      </c>
      <c r="AU1" s="66" t="s">
        <v>336</v>
      </c>
      <c r="AV1" s="66" t="s">
        <v>337</v>
      </c>
      <c r="AW1" s="66" t="s">
        <v>408</v>
      </c>
      <c r="AX1" s="1" t="s">
        <v>494</v>
      </c>
      <c r="AY1" s="1" t="s">
        <v>495</v>
      </c>
      <c r="AZ1" s="1" t="s">
        <v>496</v>
      </c>
      <c r="BA1" s="1" t="s">
        <v>497</v>
      </c>
      <c r="BB1" s="1" t="s">
        <v>498</v>
      </c>
      <c r="BC1" s="66" t="s">
        <v>338</v>
      </c>
      <c r="BD1" s="66" t="s">
        <v>339</v>
      </c>
      <c r="BE1"/>
      <c r="BJ1"/>
      <c r="BK1"/>
      <c r="BL1"/>
      <c r="BM1"/>
      <c r="BN1"/>
    </row>
    <row r="2" spans="1:66" x14ac:dyDescent="0.2">
      <c r="AU2" s="110"/>
      <c r="BA2" s="83"/>
      <c r="BB2" s="83"/>
      <c r="BC2" s="83"/>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6"/>
      <c r="B1" s="66"/>
      <c r="C1" s="66"/>
      <c r="D1" s="66"/>
      <c r="E1" s="66"/>
      <c r="F1" s="66"/>
      <c r="G1" s="66"/>
      <c r="H1" s="66"/>
      <c r="I1" s="66"/>
      <c r="J1" s="66"/>
      <c r="K1" s="66"/>
      <c r="L1" s="66"/>
      <c r="M1" s="66"/>
      <c r="N1" s="66"/>
      <c r="O1" s="66"/>
      <c r="P1" s="66"/>
      <c r="Q1" s="66"/>
      <c r="R1" s="66"/>
      <c r="S1" s="66"/>
      <c r="T1" s="66"/>
      <c r="U1" s="66"/>
    </row>
    <row r="2" spans="1:21" x14ac:dyDescent="0.2">
      <c r="A2" s="66"/>
      <c r="B2" s="66"/>
      <c r="C2" s="66"/>
      <c r="D2" s="66"/>
      <c r="E2" s="66"/>
      <c r="F2" s="66"/>
      <c r="G2" s="66"/>
      <c r="H2" s="66"/>
      <c r="I2" s="66"/>
      <c r="J2" s="66"/>
      <c r="K2" s="66"/>
      <c r="L2" s="66"/>
      <c r="M2" s="66"/>
      <c r="N2" s="66"/>
      <c r="O2" s="66"/>
      <c r="P2" s="66"/>
      <c r="Q2" s="66"/>
      <c r="R2" s="66"/>
      <c r="S2" s="66"/>
      <c r="T2" s="66"/>
      <c r="U2" s="66"/>
    </row>
    <row r="3" spans="1:21" x14ac:dyDescent="0.2">
      <c r="A3" s="66"/>
      <c r="B3" s="66"/>
      <c r="C3" s="66"/>
      <c r="D3" s="66"/>
      <c r="E3" s="66"/>
      <c r="F3" s="66"/>
      <c r="G3" s="66"/>
      <c r="H3" s="66"/>
      <c r="I3" s="66"/>
      <c r="J3" s="66"/>
      <c r="K3" s="66"/>
      <c r="L3" s="66"/>
      <c r="M3" s="66"/>
      <c r="N3" s="66"/>
      <c r="O3" s="66"/>
      <c r="P3" s="66"/>
      <c r="Q3" s="66"/>
      <c r="R3" s="66"/>
      <c r="S3" s="66"/>
      <c r="T3" s="66"/>
      <c r="U3" s="66"/>
    </row>
    <row r="4" spans="1:21" x14ac:dyDescent="0.2">
      <c r="A4" s="66"/>
      <c r="B4" s="66"/>
      <c r="C4" s="66"/>
      <c r="D4" s="66"/>
      <c r="E4" s="66"/>
      <c r="F4" s="66"/>
      <c r="G4" s="66"/>
      <c r="H4" s="66"/>
      <c r="I4" s="66"/>
      <c r="J4" s="66"/>
      <c r="K4" s="66"/>
      <c r="L4" s="66"/>
      <c r="M4" s="66"/>
      <c r="N4" s="66"/>
      <c r="O4" s="66"/>
      <c r="P4" s="66"/>
      <c r="Q4" s="66"/>
      <c r="R4" s="66"/>
      <c r="S4" s="66"/>
      <c r="T4" s="66"/>
      <c r="U4" s="66"/>
    </row>
    <row r="5" spans="1:21" x14ac:dyDescent="0.2">
      <c r="A5" s="66"/>
      <c r="B5" s="66"/>
      <c r="C5" s="66"/>
      <c r="D5" s="66"/>
      <c r="E5" s="66"/>
      <c r="F5" s="66"/>
      <c r="G5" s="66"/>
      <c r="H5" s="66"/>
      <c r="I5" s="66"/>
      <c r="J5" s="66"/>
      <c r="K5" s="66"/>
      <c r="L5" s="66"/>
      <c r="M5" s="66"/>
      <c r="N5" s="66"/>
      <c r="O5" s="66"/>
      <c r="P5" s="66"/>
      <c r="Q5" s="66"/>
      <c r="R5" s="66"/>
      <c r="S5" s="66"/>
      <c r="T5" s="66"/>
      <c r="U5" s="66"/>
    </row>
    <row r="6" spans="1:21" x14ac:dyDescent="0.2">
      <c r="A6" s="66"/>
      <c r="B6" s="66"/>
      <c r="C6" s="66"/>
      <c r="D6" s="66"/>
      <c r="E6" s="66"/>
      <c r="F6" s="66"/>
      <c r="G6" s="66"/>
      <c r="H6" s="66"/>
      <c r="I6" s="66"/>
      <c r="J6" s="66"/>
      <c r="K6" s="66"/>
      <c r="L6" s="66"/>
      <c r="M6" s="66"/>
      <c r="N6" s="66"/>
      <c r="O6" s="66"/>
      <c r="P6" s="66"/>
      <c r="Q6" s="66"/>
      <c r="R6" s="66"/>
      <c r="S6" s="66"/>
      <c r="T6" s="66"/>
      <c r="U6" s="66"/>
    </row>
    <row r="7" spans="1:21" x14ac:dyDescent="0.2">
      <c r="A7" s="66"/>
      <c r="B7" s="66"/>
      <c r="C7" s="66"/>
      <c r="D7" s="66"/>
      <c r="E7" s="66"/>
      <c r="F7" s="66"/>
      <c r="G7" s="66"/>
      <c r="H7" s="66"/>
      <c r="I7" s="66"/>
      <c r="J7" s="66"/>
      <c r="K7" s="66"/>
      <c r="L7" s="66"/>
      <c r="M7" s="66"/>
      <c r="N7" s="66"/>
      <c r="O7" s="66"/>
      <c r="P7" s="66"/>
      <c r="Q7" s="66"/>
      <c r="R7" s="66"/>
      <c r="S7" s="66"/>
      <c r="T7" s="66"/>
      <c r="U7" s="66"/>
    </row>
    <row r="8" spans="1:21" x14ac:dyDescent="0.2">
      <c r="A8" s="66"/>
      <c r="B8" s="66"/>
      <c r="C8" s="66"/>
      <c r="D8" s="66"/>
      <c r="E8" s="66"/>
      <c r="F8" s="66"/>
      <c r="G8" s="66"/>
      <c r="H8" s="66"/>
      <c r="I8" s="66"/>
      <c r="J8" s="66"/>
      <c r="K8" s="66"/>
      <c r="L8" s="66"/>
      <c r="M8" s="66"/>
      <c r="N8" s="66"/>
      <c r="O8" s="66"/>
      <c r="P8" s="66"/>
      <c r="Q8" s="66"/>
      <c r="R8" s="66"/>
      <c r="S8" s="66"/>
      <c r="T8" s="66"/>
      <c r="U8" s="66"/>
    </row>
    <row r="9" spans="1:21" x14ac:dyDescent="0.2">
      <c r="A9" s="66"/>
      <c r="B9" s="66"/>
      <c r="C9" s="66"/>
      <c r="D9" s="66"/>
      <c r="E9" s="66"/>
      <c r="F9" s="66"/>
      <c r="G9" s="66"/>
      <c r="H9" s="66"/>
      <c r="I9" s="66"/>
      <c r="J9" s="66"/>
      <c r="K9" s="66"/>
      <c r="L9" s="66"/>
      <c r="M9" s="66"/>
      <c r="N9" s="66"/>
      <c r="O9" s="66"/>
      <c r="P9" s="66"/>
      <c r="Q9" s="66"/>
      <c r="R9" s="66"/>
      <c r="S9" s="66"/>
      <c r="T9" s="66"/>
      <c r="U9" s="66"/>
    </row>
    <row r="10" spans="1:21" x14ac:dyDescent="0.2">
      <c r="A10" s="66"/>
      <c r="B10" s="66"/>
      <c r="C10" s="66"/>
      <c r="D10" s="66"/>
      <c r="E10" s="66"/>
      <c r="F10" s="66"/>
      <c r="G10" s="66"/>
      <c r="H10" s="66"/>
      <c r="I10" s="66"/>
      <c r="J10" s="66"/>
      <c r="K10" s="66"/>
      <c r="L10" s="66"/>
      <c r="M10" s="66"/>
      <c r="N10" s="66"/>
      <c r="O10" s="66"/>
      <c r="P10" s="66"/>
      <c r="Q10" s="66"/>
      <c r="R10" s="66"/>
      <c r="S10" s="66"/>
      <c r="T10" s="66"/>
      <c r="U10" s="66"/>
    </row>
    <row r="11" spans="1:21" x14ac:dyDescent="0.2">
      <c r="A11" s="66"/>
      <c r="B11" s="66"/>
      <c r="C11" s="66"/>
      <c r="D11" s="66"/>
      <c r="E11" s="66"/>
      <c r="F11" s="66"/>
      <c r="G11" s="66"/>
      <c r="H11" s="66"/>
      <c r="I11" s="66"/>
      <c r="J11" s="66"/>
      <c r="K11" s="66"/>
      <c r="L11" s="66"/>
      <c r="M11" s="66"/>
      <c r="N11" s="66"/>
      <c r="O11" s="66"/>
      <c r="P11" s="66"/>
      <c r="Q11" s="66"/>
      <c r="R11" s="66"/>
      <c r="S11" s="66"/>
      <c r="T11" s="66"/>
      <c r="U11" s="66"/>
    </row>
    <row r="12" spans="1:21" x14ac:dyDescent="0.2">
      <c r="A12" s="66"/>
      <c r="B12" s="66"/>
      <c r="C12" s="66"/>
      <c r="D12" s="66"/>
      <c r="E12" s="66"/>
      <c r="F12" s="66"/>
      <c r="G12" s="66"/>
      <c r="H12" s="66"/>
      <c r="I12" s="66"/>
      <c r="J12" s="66"/>
      <c r="K12" s="66"/>
      <c r="L12" s="66"/>
      <c r="M12" s="66"/>
      <c r="N12" s="66"/>
      <c r="O12" s="66"/>
      <c r="P12" s="66"/>
      <c r="Q12" s="66"/>
      <c r="R12" s="66"/>
      <c r="S12" s="66"/>
      <c r="T12" s="66"/>
      <c r="U12" s="66"/>
    </row>
    <row r="13" spans="1:21" x14ac:dyDescent="0.2">
      <c r="A13" s="66"/>
      <c r="B13" s="66"/>
      <c r="C13" s="66"/>
      <c r="D13" s="66"/>
      <c r="E13" s="66"/>
      <c r="F13" s="66"/>
      <c r="G13" s="66"/>
      <c r="H13" s="66"/>
      <c r="I13" s="66"/>
      <c r="J13" s="66"/>
      <c r="K13" s="66"/>
      <c r="L13" s="66"/>
      <c r="M13" s="66"/>
      <c r="N13" s="66"/>
      <c r="O13" s="66"/>
      <c r="P13" s="66"/>
      <c r="Q13" s="66"/>
      <c r="R13" s="66"/>
      <c r="S13" s="66"/>
      <c r="T13" s="66"/>
      <c r="U13" s="66"/>
    </row>
    <row r="14" spans="1:21" x14ac:dyDescent="0.2">
      <c r="A14" s="66"/>
      <c r="B14" s="66"/>
      <c r="C14" s="66"/>
      <c r="D14" s="66"/>
      <c r="E14" s="66"/>
      <c r="F14" s="66"/>
      <c r="G14" s="66"/>
      <c r="H14" s="66"/>
      <c r="I14" s="66"/>
      <c r="J14" s="66"/>
      <c r="K14" s="66"/>
      <c r="L14" s="66"/>
      <c r="M14" s="66"/>
      <c r="N14" s="66"/>
      <c r="O14" s="66"/>
      <c r="P14" s="66"/>
      <c r="Q14" s="66"/>
      <c r="R14" s="66"/>
      <c r="S14" s="66"/>
      <c r="T14" s="66"/>
      <c r="U14" s="66"/>
    </row>
    <row r="15" spans="1:21" x14ac:dyDescent="0.2">
      <c r="A15" s="66"/>
      <c r="B15" s="66"/>
      <c r="C15" s="66"/>
      <c r="D15" s="66"/>
      <c r="E15" s="66"/>
      <c r="F15" s="66"/>
      <c r="G15" s="66"/>
      <c r="H15" s="66"/>
      <c r="I15" s="66"/>
      <c r="J15" s="66"/>
      <c r="K15" s="66"/>
      <c r="L15" s="66"/>
      <c r="M15" s="66"/>
      <c r="N15" s="66"/>
      <c r="O15" s="66"/>
      <c r="P15" s="66"/>
      <c r="Q15" s="66"/>
      <c r="R15" s="66"/>
      <c r="S15" s="66"/>
      <c r="T15" s="66"/>
      <c r="U15" s="66"/>
    </row>
    <row r="16" spans="1:21" x14ac:dyDescent="0.2">
      <c r="A16" s="66"/>
      <c r="B16" s="66"/>
      <c r="C16" s="66"/>
      <c r="D16" s="66"/>
      <c r="E16" s="66"/>
      <c r="F16" s="66"/>
      <c r="G16" s="66"/>
      <c r="H16" s="66"/>
      <c r="I16" s="66"/>
      <c r="J16" s="66"/>
      <c r="K16" s="66"/>
      <c r="L16" s="66"/>
      <c r="M16" s="66"/>
      <c r="N16" s="66"/>
      <c r="O16" s="66"/>
      <c r="P16" s="66"/>
      <c r="Q16" s="66"/>
      <c r="R16" s="66"/>
      <c r="S16" s="66"/>
      <c r="T16" s="66"/>
      <c r="U16" s="66"/>
    </row>
    <row r="17" spans="1:18" x14ac:dyDescent="0.2">
      <c r="A17" s="66"/>
      <c r="B17" s="66"/>
      <c r="C17" s="66"/>
      <c r="D17" s="66"/>
      <c r="E17" s="66"/>
      <c r="F17" s="66"/>
      <c r="G17" s="66"/>
      <c r="H17" s="66"/>
      <c r="I17" s="66"/>
      <c r="J17" s="66"/>
      <c r="K17" s="66"/>
      <c r="L17" s="66"/>
      <c r="M17" s="66"/>
      <c r="N17" s="66"/>
      <c r="O17" s="66"/>
      <c r="P17" s="66"/>
      <c r="Q17" s="66"/>
      <c r="R17" s="66"/>
    </row>
    <row r="18" spans="1:18" x14ac:dyDescent="0.2">
      <c r="A18" s="66"/>
      <c r="B18" s="66"/>
      <c r="C18" s="66"/>
      <c r="D18" s="66"/>
      <c r="E18" s="66"/>
      <c r="F18" s="66"/>
      <c r="G18" s="66"/>
      <c r="H18" s="66"/>
      <c r="I18" s="66"/>
      <c r="J18" s="66"/>
      <c r="K18" s="66"/>
      <c r="L18" s="66"/>
      <c r="M18" s="66"/>
      <c r="N18" s="66"/>
      <c r="O18" s="66"/>
      <c r="P18" s="66"/>
      <c r="Q18" s="66"/>
      <c r="R18" s="66"/>
    </row>
    <row r="19" spans="1:18" x14ac:dyDescent="0.2">
      <c r="A19" s="66"/>
      <c r="B19" s="66"/>
      <c r="C19" s="66"/>
      <c r="D19" s="66"/>
      <c r="E19" s="66"/>
      <c r="F19" s="66"/>
      <c r="G19" s="66"/>
      <c r="H19" s="66"/>
      <c r="I19" s="66"/>
      <c r="J19" s="66"/>
      <c r="K19" s="66"/>
      <c r="L19" s="66"/>
      <c r="M19" s="66"/>
      <c r="N19" s="66"/>
      <c r="O19" s="66"/>
      <c r="P19" s="66"/>
      <c r="Q19" s="66"/>
      <c r="R19" s="66"/>
    </row>
    <row r="20" spans="1:18" x14ac:dyDescent="0.2">
      <c r="A20" s="66"/>
      <c r="B20" s="66"/>
      <c r="C20" s="66"/>
      <c r="D20" s="66"/>
      <c r="E20" s="66"/>
      <c r="F20" s="66"/>
      <c r="G20" s="66"/>
      <c r="H20" s="66"/>
      <c r="I20" s="66"/>
      <c r="J20" s="66"/>
      <c r="K20" s="66"/>
      <c r="L20" s="66"/>
      <c r="M20" s="66"/>
      <c r="N20" s="66"/>
      <c r="O20" s="66"/>
      <c r="P20" s="66"/>
      <c r="Q20" s="66"/>
      <c r="R20" s="66"/>
    </row>
    <row r="21" spans="1:18" x14ac:dyDescent="0.2">
      <c r="A21" s="66"/>
      <c r="B21" s="66"/>
      <c r="C21" s="66"/>
      <c r="D21" s="66"/>
      <c r="E21" s="66"/>
      <c r="F21" s="66"/>
      <c r="G21" s="66"/>
      <c r="H21" s="66"/>
      <c r="I21" s="66"/>
      <c r="J21" s="66"/>
      <c r="K21" s="66"/>
      <c r="L21" s="66"/>
      <c r="M21" s="66"/>
      <c r="N21" s="66"/>
      <c r="O21" s="66"/>
      <c r="P21" s="66"/>
      <c r="Q21" s="66"/>
      <c r="R21" s="66"/>
    </row>
    <row r="22" spans="1:18" x14ac:dyDescent="0.2">
      <c r="A22" s="66"/>
      <c r="B22" s="66"/>
      <c r="C22" s="66"/>
      <c r="D22" s="66"/>
      <c r="E22" s="66"/>
      <c r="F22" s="66"/>
      <c r="G22" s="66"/>
      <c r="H22" s="66"/>
      <c r="I22" s="66"/>
      <c r="J22" s="66"/>
      <c r="K22" s="66"/>
      <c r="L22" s="66"/>
      <c r="M22" s="66"/>
      <c r="N22" s="66"/>
      <c r="O22" s="66"/>
      <c r="P22" s="66"/>
      <c r="Q22" s="66"/>
      <c r="R22" s="66"/>
    </row>
    <row r="23" spans="1:18" x14ac:dyDescent="0.2">
      <c r="A23" s="66"/>
      <c r="B23" s="66"/>
      <c r="C23" s="66"/>
      <c r="D23" s="66"/>
      <c r="E23" s="66"/>
      <c r="F23" s="66"/>
      <c r="G23" s="66"/>
      <c r="H23" s="66"/>
      <c r="I23" s="66"/>
      <c r="J23" s="66"/>
      <c r="K23" s="66"/>
      <c r="L23" s="66"/>
      <c r="M23" s="66"/>
      <c r="N23" s="66"/>
      <c r="O23" s="66"/>
      <c r="P23" s="66"/>
      <c r="Q23" s="66"/>
      <c r="R23" s="66"/>
    </row>
    <row r="24" spans="1:18" x14ac:dyDescent="0.2">
      <c r="A24" s="66"/>
      <c r="B24" s="66"/>
      <c r="C24" s="66"/>
      <c r="D24" s="66"/>
      <c r="E24" s="66"/>
      <c r="F24" s="66"/>
      <c r="G24" s="66"/>
      <c r="H24" s="66"/>
      <c r="I24" s="66"/>
      <c r="J24" s="66"/>
      <c r="K24" s="66"/>
      <c r="L24" s="66"/>
      <c r="M24" s="66"/>
      <c r="N24" s="66"/>
      <c r="O24" s="66"/>
      <c r="P24" s="66"/>
      <c r="Q24" s="66"/>
      <c r="R24" s="66"/>
    </row>
    <row r="25" spans="1:18" x14ac:dyDescent="0.2">
      <c r="A25" s="66"/>
      <c r="B25" s="66"/>
      <c r="C25" s="66"/>
      <c r="D25" s="66"/>
      <c r="E25" s="66"/>
      <c r="F25" s="66"/>
      <c r="G25" s="66"/>
      <c r="H25" s="66"/>
      <c r="I25" s="66"/>
      <c r="J25" s="66"/>
      <c r="K25" s="66"/>
      <c r="L25" s="66"/>
      <c r="M25" s="66"/>
      <c r="N25" s="66"/>
      <c r="O25" s="66"/>
      <c r="P25" s="66"/>
      <c r="Q25" s="66"/>
      <c r="R25" s="66"/>
    </row>
    <row r="26" spans="1:18" x14ac:dyDescent="0.2">
      <c r="A26" s="66"/>
      <c r="B26" s="66"/>
      <c r="C26" s="66"/>
      <c r="D26" s="66"/>
      <c r="E26" s="66"/>
      <c r="F26" s="66"/>
      <c r="G26" s="66"/>
      <c r="H26" s="66"/>
      <c r="I26" s="66"/>
      <c r="J26" s="66"/>
      <c r="K26" s="66"/>
      <c r="L26" s="66"/>
      <c r="M26" s="66"/>
      <c r="N26" s="66"/>
      <c r="O26" s="66"/>
      <c r="P26" s="66"/>
      <c r="Q26" s="66"/>
      <c r="R26" s="66"/>
    </row>
    <row r="27" spans="1:18" x14ac:dyDescent="0.2">
      <c r="A27" s="66"/>
      <c r="B27" s="66"/>
      <c r="C27" s="66"/>
      <c r="D27" s="66"/>
      <c r="E27" s="66"/>
      <c r="F27" s="66"/>
      <c r="G27" s="66"/>
      <c r="H27" s="66"/>
      <c r="I27" s="66"/>
      <c r="J27" s="66"/>
      <c r="K27" s="66"/>
      <c r="L27" s="66"/>
      <c r="M27" s="66"/>
      <c r="N27" s="66"/>
      <c r="O27" s="66"/>
      <c r="P27" s="66"/>
      <c r="Q27" s="66"/>
      <c r="R27" s="66"/>
    </row>
    <row r="28" spans="1:18" x14ac:dyDescent="0.2">
      <c r="A28" s="66"/>
      <c r="B28" s="66"/>
      <c r="C28" s="66"/>
      <c r="D28" s="66"/>
      <c r="E28" s="66"/>
      <c r="F28" s="66"/>
      <c r="G28" s="66"/>
      <c r="H28" s="66"/>
      <c r="I28" s="66"/>
      <c r="J28" s="66"/>
      <c r="K28" s="66"/>
      <c r="L28" s="66"/>
      <c r="M28" s="66"/>
      <c r="N28" s="66"/>
      <c r="O28" s="66"/>
      <c r="P28" s="66"/>
      <c r="Q28" s="66"/>
      <c r="R28" s="66"/>
    </row>
    <row r="29" spans="1:18" x14ac:dyDescent="0.2">
      <c r="A29" s="66"/>
      <c r="B29" s="66"/>
      <c r="C29" s="66"/>
      <c r="D29" s="66"/>
      <c r="E29" s="66"/>
      <c r="F29" s="66"/>
      <c r="G29" s="66"/>
      <c r="H29" s="66"/>
      <c r="I29" s="66"/>
      <c r="J29" s="66"/>
      <c r="K29" s="66"/>
      <c r="L29" s="66"/>
      <c r="M29" s="66"/>
      <c r="N29" s="66"/>
      <c r="O29" s="66"/>
      <c r="P29" s="66"/>
      <c r="Q29" s="66"/>
      <c r="R29" s="66"/>
    </row>
    <row r="30" spans="1:18" x14ac:dyDescent="0.2">
      <c r="A30" s="66"/>
      <c r="B30" s="66"/>
      <c r="C30" s="66"/>
      <c r="D30" s="66"/>
      <c r="E30" s="66"/>
      <c r="F30" s="66"/>
      <c r="G30" s="66"/>
      <c r="H30" s="66"/>
      <c r="I30" s="66"/>
      <c r="J30" s="66"/>
      <c r="K30" s="66"/>
      <c r="L30" s="66"/>
      <c r="M30" s="66"/>
      <c r="N30" s="66"/>
      <c r="O30" s="66"/>
      <c r="P30" s="66"/>
      <c r="Q30" s="66"/>
      <c r="R30" s="66"/>
    </row>
    <row r="31" spans="1:18" x14ac:dyDescent="0.2">
      <c r="A31" s="66"/>
      <c r="B31" s="66"/>
      <c r="C31" s="66"/>
      <c r="D31" s="66"/>
      <c r="E31" s="66"/>
      <c r="F31" s="66"/>
      <c r="G31" s="66"/>
      <c r="H31" s="66"/>
      <c r="I31" s="66"/>
      <c r="J31" s="66"/>
      <c r="K31" s="66"/>
      <c r="L31" s="66"/>
      <c r="M31" s="66"/>
      <c r="N31" s="66"/>
      <c r="O31" s="66"/>
      <c r="P31" s="66"/>
      <c r="Q31" s="66"/>
      <c r="R31" s="66"/>
    </row>
    <row r="32" spans="1:18" x14ac:dyDescent="0.2">
      <c r="A32" s="66"/>
      <c r="B32" s="66"/>
      <c r="C32" s="66"/>
      <c r="D32" s="66"/>
      <c r="E32" s="66"/>
      <c r="F32" s="66"/>
      <c r="G32" s="66"/>
      <c r="H32" s="66"/>
      <c r="I32" s="66"/>
      <c r="J32" s="66"/>
      <c r="K32" s="66"/>
      <c r="L32" s="66"/>
      <c r="M32" s="66"/>
      <c r="N32" s="66"/>
      <c r="O32" s="66"/>
      <c r="P32" s="66"/>
      <c r="Q32" s="66"/>
      <c r="R32" s="66"/>
    </row>
    <row r="33" spans="1:18" x14ac:dyDescent="0.2">
      <c r="A33" s="66"/>
      <c r="B33" s="66"/>
      <c r="C33" s="66"/>
      <c r="D33" s="66"/>
      <c r="E33" s="66"/>
      <c r="F33" s="66"/>
      <c r="G33" s="66"/>
      <c r="H33" s="66"/>
      <c r="I33" s="66"/>
      <c r="J33" s="66"/>
      <c r="K33" s="66"/>
      <c r="L33" s="66"/>
      <c r="M33" s="66"/>
      <c r="N33" s="66"/>
      <c r="O33" s="66"/>
      <c r="P33" s="66"/>
      <c r="Q33" s="66"/>
      <c r="R33" s="66"/>
    </row>
    <row r="34" spans="1:18" x14ac:dyDescent="0.2">
      <c r="A34" s="66"/>
      <c r="B34" s="66"/>
      <c r="C34" s="66"/>
      <c r="D34" s="66"/>
      <c r="E34" s="66"/>
      <c r="F34" s="66"/>
      <c r="G34" s="66"/>
      <c r="H34" s="66"/>
      <c r="I34" s="66"/>
      <c r="J34" s="66"/>
      <c r="K34" s="66"/>
      <c r="L34" s="66"/>
      <c r="M34" s="66"/>
      <c r="N34" s="66"/>
      <c r="O34" s="66"/>
      <c r="P34" s="66"/>
      <c r="Q34" s="66"/>
      <c r="R34" s="66"/>
    </row>
    <row r="35" spans="1:18" x14ac:dyDescent="0.2">
      <c r="A35" s="66"/>
      <c r="B35" s="66"/>
      <c r="C35" s="66"/>
      <c r="D35" s="66"/>
      <c r="E35" s="66"/>
      <c r="F35" s="66"/>
      <c r="G35" s="66"/>
      <c r="H35" s="66"/>
      <c r="I35" s="66"/>
      <c r="J35" s="66"/>
      <c r="K35" s="66"/>
      <c r="L35" s="66"/>
      <c r="M35" s="66"/>
      <c r="N35" s="66"/>
      <c r="O35" s="66"/>
      <c r="P35" s="66"/>
      <c r="Q35" s="66"/>
      <c r="R35" s="66"/>
    </row>
    <row r="36" spans="1:18" x14ac:dyDescent="0.2">
      <c r="A36" s="66"/>
      <c r="B36" s="66"/>
      <c r="C36" s="66"/>
      <c r="D36" s="66"/>
      <c r="E36" s="66"/>
      <c r="F36" s="66"/>
      <c r="G36" s="66"/>
      <c r="H36" s="66"/>
      <c r="I36" s="66"/>
      <c r="J36" s="66"/>
      <c r="K36" s="66"/>
      <c r="L36" s="66"/>
      <c r="M36" s="66"/>
      <c r="N36" s="66"/>
      <c r="O36" s="66"/>
      <c r="P36" s="66"/>
      <c r="Q36" s="66"/>
      <c r="R36" s="66"/>
    </row>
    <row r="37" spans="1:18" x14ac:dyDescent="0.2">
      <c r="A37" s="66"/>
      <c r="B37" s="66"/>
      <c r="C37" s="66"/>
      <c r="D37" s="66"/>
      <c r="E37" s="66"/>
      <c r="F37" s="66"/>
      <c r="G37" s="66"/>
      <c r="H37" s="66"/>
      <c r="I37" s="66"/>
      <c r="J37" s="66"/>
      <c r="K37" s="66"/>
      <c r="L37" s="66"/>
      <c r="M37" s="66"/>
      <c r="N37" s="66"/>
      <c r="O37" s="66"/>
      <c r="P37" s="66"/>
      <c r="Q37" s="66"/>
      <c r="R37" s="66"/>
    </row>
    <row r="38" spans="1:18" x14ac:dyDescent="0.2">
      <c r="A38" s="66"/>
      <c r="B38" s="66"/>
      <c r="C38" s="66"/>
      <c r="D38" s="66"/>
      <c r="E38" s="66"/>
      <c r="F38" s="66"/>
      <c r="G38" s="66"/>
      <c r="H38" s="66"/>
      <c r="I38" s="66"/>
      <c r="J38" s="66"/>
      <c r="K38" s="66"/>
      <c r="L38" s="66"/>
      <c r="M38" s="66"/>
      <c r="N38" s="66"/>
      <c r="O38" s="66"/>
      <c r="P38" s="66"/>
      <c r="Q38" s="66"/>
      <c r="R38" s="66"/>
    </row>
    <row r="39" spans="1:18" x14ac:dyDescent="0.2">
      <c r="A39" s="66"/>
      <c r="B39" s="66"/>
      <c r="C39" s="66"/>
      <c r="D39" s="66"/>
      <c r="E39" s="66"/>
      <c r="F39" s="66"/>
      <c r="G39" s="66"/>
      <c r="H39" s="66"/>
      <c r="I39" s="66"/>
      <c r="J39" s="66"/>
      <c r="K39" s="66"/>
      <c r="L39" s="66"/>
      <c r="M39" s="66"/>
      <c r="N39" s="66"/>
      <c r="O39" s="66"/>
      <c r="P39" s="66"/>
      <c r="Q39" s="66"/>
      <c r="R39" s="66"/>
    </row>
    <row r="40" spans="1:18" x14ac:dyDescent="0.2">
      <c r="A40" s="66"/>
      <c r="B40" s="66"/>
      <c r="C40" s="66"/>
      <c r="D40" s="66"/>
      <c r="E40" s="66"/>
      <c r="F40" s="66"/>
      <c r="G40" s="66"/>
      <c r="H40" s="66"/>
      <c r="I40" s="66"/>
      <c r="J40" s="66"/>
      <c r="K40" s="66"/>
      <c r="L40" s="66"/>
      <c r="M40" s="66"/>
      <c r="N40" s="66"/>
      <c r="O40" s="66"/>
      <c r="P40" s="66"/>
      <c r="Q40" s="66"/>
      <c r="R40" s="66"/>
    </row>
    <row r="41" spans="1:18" x14ac:dyDescent="0.2">
      <c r="A41" s="66"/>
      <c r="B41" s="66"/>
      <c r="C41" s="66"/>
      <c r="D41" s="66"/>
      <c r="E41" s="66"/>
      <c r="F41" s="66"/>
      <c r="G41" s="66"/>
      <c r="H41" s="66"/>
      <c r="I41" s="66"/>
      <c r="J41" s="66"/>
      <c r="K41" s="66"/>
      <c r="L41" s="66"/>
      <c r="M41" s="66"/>
      <c r="N41" s="66"/>
      <c r="O41" s="66"/>
      <c r="P41" s="66"/>
      <c r="Q41" s="66"/>
      <c r="R41" s="66"/>
    </row>
    <row r="42" spans="1:18" x14ac:dyDescent="0.2">
      <c r="A42" s="66"/>
      <c r="B42" s="66"/>
      <c r="C42" s="66"/>
      <c r="D42" s="66"/>
      <c r="E42" s="66"/>
      <c r="F42" s="66"/>
      <c r="G42" s="66"/>
      <c r="H42" s="66"/>
      <c r="I42" s="66"/>
      <c r="J42" s="66"/>
      <c r="K42" s="66"/>
      <c r="L42" s="66"/>
      <c r="M42" s="66"/>
      <c r="N42" s="66"/>
      <c r="O42" s="66"/>
      <c r="P42" s="66"/>
      <c r="Q42" s="66"/>
      <c r="R42" s="66"/>
    </row>
    <row r="43" spans="1:18" x14ac:dyDescent="0.2">
      <c r="A43" s="66"/>
      <c r="B43" s="66"/>
      <c r="C43" s="66"/>
      <c r="D43" s="66"/>
      <c r="E43" s="66"/>
      <c r="F43" s="66"/>
      <c r="G43" s="66"/>
      <c r="H43" s="66"/>
      <c r="I43" s="66"/>
      <c r="J43" s="66"/>
      <c r="K43" s="66"/>
      <c r="L43" s="66"/>
      <c r="M43" s="66"/>
      <c r="N43" s="66"/>
      <c r="O43" s="66"/>
      <c r="P43" s="66"/>
      <c r="Q43" s="66"/>
      <c r="R43" s="66"/>
    </row>
    <row r="44" spans="1:18" x14ac:dyDescent="0.2">
      <c r="A44" s="66"/>
      <c r="B44" s="66"/>
      <c r="C44" s="66"/>
      <c r="D44" s="66"/>
      <c r="E44" s="66"/>
      <c r="F44" s="66"/>
      <c r="G44" s="66"/>
      <c r="H44" s="66"/>
      <c r="I44" s="66"/>
      <c r="J44" s="66"/>
      <c r="K44" s="66"/>
      <c r="L44" s="66"/>
      <c r="M44" s="66"/>
      <c r="N44" s="66"/>
      <c r="O44" s="66"/>
      <c r="P44" s="66"/>
      <c r="Q44" s="66"/>
      <c r="R44" s="66"/>
    </row>
    <row r="45" spans="1:18" x14ac:dyDescent="0.2">
      <c r="A45" s="66"/>
      <c r="B45" s="66"/>
      <c r="C45" s="66"/>
      <c r="D45" s="66"/>
      <c r="E45" s="66"/>
      <c r="F45" s="66"/>
      <c r="G45" s="66"/>
      <c r="H45" s="66"/>
      <c r="I45" s="66"/>
      <c r="J45" s="66"/>
      <c r="K45" s="66"/>
      <c r="L45" s="66"/>
      <c r="M45" s="66"/>
      <c r="N45" s="66"/>
      <c r="O45" s="66"/>
      <c r="P45" s="66"/>
      <c r="Q45" s="66"/>
      <c r="R45" s="66"/>
    </row>
    <row r="46" spans="1:18" x14ac:dyDescent="0.2">
      <c r="A46" s="66"/>
      <c r="B46" s="66"/>
      <c r="C46" s="66"/>
      <c r="D46" s="66"/>
      <c r="E46" s="66"/>
      <c r="F46" s="66"/>
      <c r="G46" s="66"/>
      <c r="H46" s="66"/>
      <c r="I46" s="66"/>
      <c r="J46" s="66"/>
      <c r="K46" s="66"/>
      <c r="L46" s="66"/>
      <c r="M46" s="66"/>
      <c r="N46" s="66"/>
      <c r="O46" s="66"/>
      <c r="P46" s="66"/>
      <c r="Q46" s="66"/>
      <c r="R46" s="66"/>
    </row>
    <row r="47" spans="1:18" x14ac:dyDescent="0.2">
      <c r="A47" s="66"/>
      <c r="B47" s="66"/>
      <c r="C47" s="66"/>
      <c r="D47" s="66"/>
      <c r="E47" s="66"/>
      <c r="F47" s="66"/>
      <c r="G47" s="66"/>
      <c r="H47" s="66"/>
      <c r="I47" s="66"/>
      <c r="J47" s="66"/>
      <c r="K47" s="66"/>
      <c r="L47" s="66"/>
      <c r="M47" s="66"/>
      <c r="N47" s="66"/>
      <c r="O47" s="66"/>
      <c r="P47" s="66"/>
      <c r="Q47" s="66"/>
      <c r="R47" s="66"/>
    </row>
    <row r="48" spans="1:18" x14ac:dyDescent="0.2">
      <c r="A48" s="66"/>
      <c r="B48" s="66"/>
      <c r="C48" s="66"/>
      <c r="D48" s="66"/>
      <c r="E48" s="66"/>
      <c r="F48" s="66"/>
      <c r="G48" s="66"/>
      <c r="H48" s="66"/>
      <c r="I48" s="66"/>
      <c r="J48" s="66"/>
      <c r="K48" s="66"/>
      <c r="L48" s="66"/>
      <c r="M48" s="66"/>
      <c r="N48" s="66"/>
      <c r="O48" s="66"/>
      <c r="P48" s="66"/>
      <c r="Q48" s="66"/>
      <c r="R48" s="66"/>
    </row>
    <row r="49" spans="1:15" x14ac:dyDescent="0.2">
      <c r="A49" s="66"/>
      <c r="B49" s="66"/>
      <c r="C49" s="66"/>
      <c r="D49" s="66"/>
      <c r="E49" s="66"/>
      <c r="F49" s="66"/>
      <c r="G49" s="66"/>
      <c r="H49" s="66"/>
      <c r="I49" s="66"/>
      <c r="J49" s="66"/>
      <c r="K49" s="66"/>
      <c r="L49" s="66"/>
      <c r="M49" s="66"/>
      <c r="N49" s="66"/>
      <c r="O49" s="66"/>
    </row>
    <row r="50" spans="1:15" x14ac:dyDescent="0.2">
      <c r="A50" s="66"/>
      <c r="B50" s="66"/>
      <c r="C50" s="66"/>
      <c r="D50" s="66"/>
      <c r="E50" s="66"/>
      <c r="F50" s="66"/>
      <c r="G50" s="66"/>
      <c r="H50" s="66"/>
      <c r="I50" s="66"/>
      <c r="J50" s="66"/>
      <c r="K50" s="66"/>
      <c r="L50" s="66"/>
      <c r="M50" s="66"/>
      <c r="N50" s="66"/>
      <c r="O50" s="66"/>
    </row>
    <row r="51" spans="1:15" x14ac:dyDescent="0.2">
      <c r="A51" s="66"/>
      <c r="B51" s="66"/>
      <c r="C51" s="66"/>
      <c r="D51" s="66"/>
      <c r="E51" s="66"/>
      <c r="F51" s="66"/>
      <c r="G51" s="66"/>
      <c r="H51" s="66"/>
      <c r="I51" s="66"/>
      <c r="J51" s="66"/>
      <c r="K51" s="66"/>
      <c r="L51" s="66"/>
      <c r="M51" s="66"/>
      <c r="N51" s="66"/>
      <c r="O51" s="66"/>
    </row>
    <row r="52" spans="1:15" x14ac:dyDescent="0.2">
      <c r="A52" s="66"/>
      <c r="B52" s="66"/>
      <c r="C52" s="66"/>
      <c r="D52" s="66"/>
      <c r="E52" s="66"/>
      <c r="F52" s="66"/>
      <c r="G52" s="66"/>
      <c r="H52" s="66"/>
      <c r="I52" s="66"/>
      <c r="J52" s="66"/>
      <c r="K52" s="66"/>
      <c r="L52" s="66"/>
      <c r="M52" s="66"/>
      <c r="N52" s="66"/>
      <c r="O52" s="66"/>
    </row>
    <row r="53" spans="1:15" x14ac:dyDescent="0.2">
      <c r="A53" s="66"/>
      <c r="B53" s="66"/>
      <c r="C53" s="66"/>
      <c r="D53" s="66"/>
      <c r="E53" s="66"/>
      <c r="F53" s="66"/>
      <c r="G53" s="66"/>
      <c r="H53" s="66"/>
      <c r="I53" s="66"/>
      <c r="J53" s="66"/>
      <c r="K53" s="66"/>
      <c r="L53" s="66"/>
      <c r="M53" s="66"/>
      <c r="N53" s="66"/>
      <c r="O53" s="66"/>
    </row>
    <row r="54" spans="1:15" x14ac:dyDescent="0.2">
      <c r="A54" s="66"/>
      <c r="B54" s="66"/>
      <c r="C54" s="66"/>
      <c r="D54" s="66"/>
      <c r="E54" s="66"/>
      <c r="F54" s="66"/>
      <c r="G54" s="66"/>
      <c r="H54" s="66"/>
      <c r="I54" s="66"/>
      <c r="J54" s="66"/>
      <c r="K54" s="66"/>
      <c r="L54" s="66"/>
      <c r="M54" s="66"/>
      <c r="N54" s="66"/>
      <c r="O54" s="66"/>
    </row>
    <row r="55" spans="1:15" x14ac:dyDescent="0.2">
      <c r="A55" s="66"/>
      <c r="B55" s="66"/>
      <c r="C55" s="66"/>
      <c r="D55" s="66"/>
      <c r="E55" s="66"/>
      <c r="F55" s="66"/>
      <c r="G55" s="66"/>
      <c r="H55" s="66"/>
      <c r="I55" s="66"/>
      <c r="J55" s="66"/>
      <c r="K55" s="66"/>
      <c r="L55" s="66"/>
      <c r="M55" s="66"/>
      <c r="N55" s="66"/>
      <c r="O55" s="66"/>
    </row>
    <row r="56" spans="1:15" x14ac:dyDescent="0.2">
      <c r="A56" s="66"/>
      <c r="B56" s="66"/>
      <c r="C56" s="66"/>
      <c r="D56" s="66"/>
      <c r="E56" s="66"/>
      <c r="F56" s="66"/>
      <c r="G56" s="66"/>
      <c r="H56" s="66"/>
      <c r="I56" s="66"/>
      <c r="J56" s="66"/>
      <c r="K56" s="66"/>
      <c r="L56" s="66"/>
      <c r="M56" s="66"/>
      <c r="N56" s="66"/>
      <c r="O56" s="66"/>
    </row>
    <row r="57" spans="1:15" x14ac:dyDescent="0.2">
      <c r="A57" s="66"/>
      <c r="B57" s="66"/>
      <c r="C57" s="66"/>
      <c r="D57" s="66"/>
      <c r="E57" s="66"/>
      <c r="F57" s="66"/>
      <c r="G57" s="66"/>
      <c r="H57" s="66"/>
      <c r="I57" s="66"/>
      <c r="J57" s="66"/>
      <c r="K57" s="66"/>
      <c r="L57" s="66"/>
      <c r="M57" s="66"/>
      <c r="N57" s="66"/>
      <c r="O57" s="66"/>
    </row>
    <row r="58" spans="1:15" x14ac:dyDescent="0.2">
      <c r="A58" s="66"/>
      <c r="B58" s="66"/>
      <c r="C58" s="66"/>
      <c r="D58" s="66"/>
      <c r="E58" s="66"/>
      <c r="F58" s="66"/>
      <c r="G58" s="66"/>
      <c r="H58" s="66"/>
      <c r="I58" s="66"/>
      <c r="J58" s="66"/>
      <c r="K58" s="66"/>
      <c r="L58" s="66"/>
      <c r="M58" s="66"/>
      <c r="N58" s="66"/>
      <c r="O58" s="66"/>
    </row>
    <row r="59" spans="1:15" x14ac:dyDescent="0.2">
      <c r="A59" s="66"/>
      <c r="B59" s="66"/>
      <c r="C59" s="66"/>
      <c r="D59" s="66"/>
      <c r="E59" s="66"/>
      <c r="F59" s="66"/>
      <c r="G59" s="66"/>
      <c r="H59" s="66"/>
      <c r="I59" s="66"/>
      <c r="J59" s="66"/>
      <c r="K59" s="66"/>
      <c r="L59" s="66"/>
      <c r="M59" s="66"/>
      <c r="N59" s="66"/>
      <c r="O59" s="66"/>
    </row>
    <row r="60" spans="1:15" x14ac:dyDescent="0.2">
      <c r="A60" s="66"/>
      <c r="B60" s="66"/>
      <c r="C60" s="66"/>
      <c r="D60" s="66"/>
      <c r="E60" s="66"/>
      <c r="F60" s="66"/>
      <c r="G60" s="66"/>
      <c r="H60" s="66"/>
      <c r="I60" s="66"/>
      <c r="J60" s="66"/>
      <c r="K60" s="66"/>
      <c r="L60" s="66"/>
      <c r="M60" s="66"/>
      <c r="N60" s="66"/>
      <c r="O60" s="66"/>
    </row>
    <row r="61" spans="1:15" x14ac:dyDescent="0.2">
      <c r="A61" s="66"/>
      <c r="B61" s="66"/>
      <c r="C61" s="66"/>
      <c r="D61" s="66"/>
      <c r="E61" s="66"/>
      <c r="F61" s="66"/>
      <c r="G61" s="66"/>
      <c r="H61" s="66"/>
      <c r="I61" s="66"/>
      <c r="J61" s="66"/>
      <c r="K61" s="66"/>
      <c r="L61" s="66"/>
      <c r="M61" s="66"/>
      <c r="N61" s="66"/>
      <c r="O61" s="66"/>
    </row>
    <row r="62" spans="1:15" x14ac:dyDescent="0.2">
      <c r="A62" s="66"/>
      <c r="B62" s="66"/>
      <c r="C62" s="66"/>
      <c r="D62" s="66"/>
      <c r="E62" s="66"/>
      <c r="F62" s="66"/>
      <c r="G62" s="66"/>
      <c r="H62" s="66"/>
      <c r="I62" s="66"/>
      <c r="J62" s="66"/>
      <c r="K62" s="66"/>
      <c r="L62" s="66"/>
      <c r="M62" s="66"/>
      <c r="N62" s="66"/>
      <c r="O62" s="66"/>
    </row>
    <row r="63" spans="1:15" x14ac:dyDescent="0.2">
      <c r="A63" s="66"/>
      <c r="B63" s="66"/>
      <c r="C63" s="66"/>
      <c r="D63" s="66"/>
      <c r="E63" s="66"/>
      <c r="F63" s="66"/>
      <c r="G63" s="66"/>
      <c r="H63" s="66"/>
      <c r="I63" s="66"/>
      <c r="J63" s="66"/>
      <c r="K63" s="66"/>
      <c r="L63" s="66"/>
      <c r="M63" s="66"/>
      <c r="N63" s="66"/>
      <c r="O63" s="66"/>
    </row>
    <row r="64" spans="1:15" x14ac:dyDescent="0.2">
      <c r="A64" s="66"/>
      <c r="B64" s="66"/>
      <c r="C64" s="66"/>
      <c r="D64" s="66"/>
      <c r="E64" s="66"/>
      <c r="F64" s="66"/>
      <c r="G64" s="66"/>
      <c r="H64" s="66"/>
      <c r="I64" s="66"/>
      <c r="J64" s="66"/>
      <c r="K64" s="66"/>
      <c r="L64" s="66"/>
      <c r="M64" s="66"/>
      <c r="N64" s="66"/>
      <c r="O64" s="66"/>
    </row>
    <row r="65" spans="1:15" x14ac:dyDescent="0.2">
      <c r="A65" s="66"/>
      <c r="B65" s="66"/>
      <c r="C65" s="66"/>
      <c r="D65" s="66"/>
      <c r="E65" s="66"/>
      <c r="F65" s="66"/>
      <c r="G65" s="66"/>
      <c r="H65" s="66"/>
      <c r="I65" s="66"/>
      <c r="J65" s="66"/>
      <c r="K65" s="66"/>
      <c r="L65" s="66"/>
      <c r="M65" s="66"/>
      <c r="N65" s="66"/>
      <c r="O65" s="66"/>
    </row>
    <row r="66" spans="1:15" x14ac:dyDescent="0.2">
      <c r="A66" s="66"/>
      <c r="B66" s="66"/>
      <c r="C66" s="66"/>
      <c r="D66" s="66"/>
      <c r="E66" s="66"/>
      <c r="F66" s="66"/>
      <c r="G66" s="66"/>
      <c r="H66" s="66"/>
      <c r="I66" s="66"/>
      <c r="J66" s="66"/>
      <c r="K66" s="66"/>
      <c r="L66" s="66"/>
      <c r="M66" s="66"/>
      <c r="N66" s="66"/>
      <c r="O66" s="66"/>
    </row>
    <row r="67" spans="1:15" x14ac:dyDescent="0.2">
      <c r="A67" s="66"/>
      <c r="B67" s="66"/>
      <c r="C67" s="66"/>
      <c r="D67" s="66"/>
      <c r="E67" s="66"/>
      <c r="F67" s="66"/>
      <c r="G67" s="66"/>
      <c r="H67" s="66"/>
      <c r="I67" s="66"/>
      <c r="J67" s="66"/>
      <c r="K67" s="66"/>
      <c r="L67" s="66"/>
      <c r="M67" s="66"/>
      <c r="N67" s="66"/>
      <c r="O67" s="66"/>
    </row>
    <row r="68" spans="1:15" x14ac:dyDescent="0.2">
      <c r="A68" s="66"/>
      <c r="B68" s="66"/>
      <c r="C68" s="66"/>
      <c r="D68" s="66"/>
      <c r="E68" s="66"/>
      <c r="F68" s="66"/>
      <c r="G68" s="66"/>
      <c r="H68" s="66"/>
      <c r="I68" s="66"/>
      <c r="J68" s="66"/>
      <c r="K68" s="66"/>
      <c r="L68" s="66"/>
      <c r="M68" s="66"/>
      <c r="N68" s="66"/>
      <c r="O68" s="66"/>
    </row>
    <row r="69" spans="1:15" x14ac:dyDescent="0.2">
      <c r="A69" s="66"/>
      <c r="B69" s="66"/>
      <c r="C69" s="66"/>
      <c r="D69" s="66"/>
      <c r="E69" s="66"/>
      <c r="F69" s="66"/>
      <c r="G69" s="66"/>
      <c r="H69" s="66"/>
      <c r="I69" s="66"/>
      <c r="J69" s="66"/>
      <c r="K69" s="66"/>
      <c r="L69" s="66"/>
      <c r="M69" s="66"/>
      <c r="N69" s="66"/>
      <c r="O69" s="66"/>
    </row>
    <row r="70" spans="1:15" x14ac:dyDescent="0.2">
      <c r="A70" s="66"/>
      <c r="B70" s="66"/>
      <c r="C70" s="66"/>
      <c r="D70" s="66"/>
      <c r="E70" s="66"/>
      <c r="F70" s="66"/>
      <c r="G70" s="66"/>
      <c r="H70" s="66"/>
      <c r="I70" s="66"/>
      <c r="J70" s="66"/>
      <c r="K70" s="66"/>
      <c r="L70" s="66"/>
      <c r="M70" s="66"/>
      <c r="N70" s="66"/>
      <c r="O70" s="66"/>
    </row>
    <row r="71" spans="1:15" x14ac:dyDescent="0.2">
      <c r="A71" s="66"/>
      <c r="B71" s="66"/>
      <c r="C71" s="66"/>
      <c r="D71" s="66"/>
      <c r="E71" s="66"/>
      <c r="F71" s="66"/>
      <c r="G71" s="66"/>
      <c r="H71" s="66"/>
      <c r="I71" s="66"/>
      <c r="J71" s="66"/>
      <c r="K71" s="66"/>
      <c r="L71" s="66"/>
      <c r="M71" s="66"/>
      <c r="N71" s="66"/>
      <c r="O71" s="66"/>
    </row>
    <row r="72" spans="1:15" x14ac:dyDescent="0.2">
      <c r="A72" s="66"/>
      <c r="B72" s="66"/>
      <c r="C72" s="66"/>
      <c r="D72" s="66"/>
      <c r="E72" s="66"/>
      <c r="F72" s="66"/>
      <c r="G72" s="66"/>
      <c r="H72" s="66"/>
      <c r="I72" s="66"/>
      <c r="J72" s="66"/>
      <c r="K72" s="66"/>
      <c r="L72" s="66"/>
      <c r="M72" s="66"/>
      <c r="N72" s="66"/>
      <c r="O72" s="66"/>
    </row>
    <row r="73" spans="1:15" x14ac:dyDescent="0.2">
      <c r="A73" s="66"/>
      <c r="B73" s="66"/>
      <c r="C73" s="66"/>
      <c r="D73" s="66"/>
      <c r="E73" s="66"/>
      <c r="F73" s="66"/>
      <c r="G73" s="66"/>
      <c r="H73" s="66"/>
      <c r="I73" s="66"/>
      <c r="J73" s="66"/>
      <c r="K73" s="66"/>
      <c r="L73" s="66"/>
      <c r="M73" s="66"/>
      <c r="N73" s="66"/>
      <c r="O73" s="66"/>
    </row>
    <row r="74" spans="1:15" x14ac:dyDescent="0.2">
      <c r="A74" s="66"/>
      <c r="B74" s="66"/>
      <c r="C74" s="66"/>
      <c r="D74" s="66"/>
      <c r="E74" s="66"/>
      <c r="F74" s="66"/>
      <c r="G74" s="66"/>
      <c r="H74" s="66"/>
      <c r="I74" s="66"/>
      <c r="J74" s="66"/>
      <c r="K74" s="66"/>
      <c r="L74" s="66"/>
      <c r="M74" s="66"/>
      <c r="N74" s="66"/>
      <c r="O74" s="66"/>
    </row>
    <row r="75" spans="1:15" x14ac:dyDescent="0.2">
      <c r="A75" s="66"/>
      <c r="B75" s="66"/>
      <c r="C75" s="66"/>
      <c r="D75" s="66"/>
      <c r="E75" s="66"/>
      <c r="F75" s="66"/>
      <c r="G75" s="66"/>
      <c r="H75" s="66"/>
      <c r="I75" s="66"/>
      <c r="J75" s="66"/>
      <c r="K75" s="66"/>
      <c r="L75" s="66"/>
      <c r="M75" s="66"/>
      <c r="N75" s="66"/>
      <c r="O75" s="66"/>
    </row>
    <row r="76" spans="1:15" x14ac:dyDescent="0.2">
      <c r="A76" s="66"/>
      <c r="B76" s="66"/>
      <c r="C76" s="66"/>
      <c r="D76" s="66"/>
      <c r="E76" s="66"/>
      <c r="F76" s="66"/>
      <c r="G76" s="66"/>
      <c r="H76" s="66"/>
      <c r="I76" s="66"/>
      <c r="J76" s="66"/>
      <c r="K76" s="66"/>
      <c r="L76" s="66"/>
      <c r="M76" s="66"/>
      <c r="N76" s="66"/>
      <c r="O76" s="66"/>
    </row>
    <row r="77" spans="1:15" x14ac:dyDescent="0.2">
      <c r="A77" s="66"/>
      <c r="B77" s="66"/>
      <c r="C77" s="66"/>
      <c r="D77" s="66"/>
      <c r="E77" s="66"/>
      <c r="F77" s="66"/>
      <c r="G77" s="66"/>
      <c r="H77" s="66"/>
      <c r="I77" s="66"/>
      <c r="J77" s="66"/>
      <c r="K77" s="66"/>
      <c r="L77" s="66"/>
      <c r="M77" s="66"/>
      <c r="N77" s="66"/>
      <c r="O77" s="66"/>
    </row>
    <row r="78" spans="1:15" x14ac:dyDescent="0.2">
      <c r="A78" s="66"/>
      <c r="B78" s="66"/>
      <c r="C78" s="66"/>
      <c r="D78" s="66"/>
      <c r="E78" s="66"/>
      <c r="F78" s="66"/>
      <c r="G78" s="66"/>
      <c r="H78" s="66"/>
      <c r="I78" s="66"/>
      <c r="J78" s="66"/>
      <c r="K78" s="66"/>
      <c r="L78" s="66"/>
      <c r="M78" s="66"/>
      <c r="N78" s="66"/>
      <c r="O78" s="66"/>
    </row>
    <row r="79" spans="1:15" x14ac:dyDescent="0.2">
      <c r="A79" s="66"/>
      <c r="B79" s="66"/>
      <c r="C79" s="66"/>
      <c r="D79" s="66"/>
      <c r="E79" s="66"/>
      <c r="F79" s="66"/>
      <c r="G79" s="66"/>
      <c r="H79" s="66"/>
      <c r="I79" s="66"/>
      <c r="J79" s="66"/>
      <c r="K79" s="66"/>
      <c r="L79" s="66"/>
      <c r="M79" s="66"/>
      <c r="N79" s="66"/>
      <c r="O79" s="66"/>
    </row>
    <row r="80" spans="1:15" x14ac:dyDescent="0.2">
      <c r="A80" s="66"/>
      <c r="B80" s="66"/>
      <c r="C80" s="66"/>
      <c r="D80" s="66"/>
      <c r="E80" s="66"/>
      <c r="F80" s="66"/>
      <c r="G80" s="66"/>
      <c r="H80" s="66"/>
      <c r="I80" s="66"/>
      <c r="J80" s="66"/>
      <c r="K80" s="66"/>
      <c r="L80" s="66"/>
      <c r="M80" s="66"/>
      <c r="N80" s="66"/>
      <c r="O80" s="66"/>
    </row>
    <row r="81" spans="1:12" x14ac:dyDescent="0.2">
      <c r="A81" s="66"/>
      <c r="B81" s="66"/>
      <c r="C81" s="66"/>
      <c r="D81" s="66"/>
      <c r="E81" s="66"/>
      <c r="F81" s="66"/>
      <c r="G81" s="66"/>
      <c r="H81" s="66"/>
      <c r="I81" s="66"/>
      <c r="L81" s="66"/>
    </row>
    <row r="82" spans="1:12" x14ac:dyDescent="0.2">
      <c r="A82" s="66"/>
      <c r="B82" s="66"/>
      <c r="C82" s="66"/>
      <c r="D82" s="66"/>
      <c r="E82" s="66"/>
      <c r="F82" s="66"/>
      <c r="G82" s="66"/>
      <c r="H82" s="66"/>
      <c r="I82" s="66"/>
      <c r="L82" s="66"/>
    </row>
    <row r="83" spans="1:12" x14ac:dyDescent="0.2">
      <c r="A83" s="66"/>
      <c r="B83" s="66"/>
      <c r="C83" s="66"/>
      <c r="D83" s="66"/>
      <c r="E83" s="66"/>
      <c r="F83" s="66"/>
      <c r="G83" s="66"/>
      <c r="H83" s="66"/>
      <c r="I83" s="66"/>
      <c r="L83" s="66"/>
    </row>
    <row r="84" spans="1:12" x14ac:dyDescent="0.2">
      <c r="A84" s="66"/>
      <c r="B84" s="66"/>
      <c r="C84" s="66"/>
      <c r="D84" s="66"/>
      <c r="E84" s="66"/>
      <c r="F84" s="66"/>
      <c r="G84" s="66"/>
      <c r="H84" s="66"/>
      <c r="I84" s="66"/>
      <c r="L84" s="66"/>
    </row>
    <row r="85" spans="1:12" x14ac:dyDescent="0.2">
      <c r="A85" s="66"/>
      <c r="B85" s="66"/>
      <c r="C85" s="66"/>
      <c r="D85" s="66"/>
      <c r="E85" s="66"/>
      <c r="F85" s="66"/>
      <c r="G85" s="66"/>
      <c r="H85" s="66"/>
      <c r="I85" s="66"/>
      <c r="L85" s="66"/>
    </row>
    <row r="86" spans="1:12" x14ac:dyDescent="0.2">
      <c r="A86" s="66"/>
      <c r="B86" s="66"/>
      <c r="C86" s="66"/>
      <c r="D86" s="66"/>
      <c r="E86" s="66"/>
      <c r="F86" s="66"/>
      <c r="G86" s="66"/>
      <c r="H86" s="66"/>
      <c r="I86" s="66"/>
      <c r="L86" s="66"/>
    </row>
    <row r="87" spans="1:12" x14ac:dyDescent="0.2">
      <c r="A87" s="66"/>
      <c r="B87" s="66"/>
      <c r="C87" s="66"/>
      <c r="D87" s="66"/>
      <c r="E87" s="66"/>
      <c r="F87" s="66"/>
      <c r="G87" s="66"/>
      <c r="H87" s="66"/>
      <c r="I87" s="66"/>
      <c r="L87" s="66"/>
    </row>
    <row r="88" spans="1:12" x14ac:dyDescent="0.2">
      <c r="A88" s="66"/>
      <c r="B88" s="66"/>
      <c r="C88" s="66"/>
      <c r="D88" s="66"/>
      <c r="E88" s="66"/>
      <c r="F88" s="66"/>
      <c r="G88" s="66"/>
      <c r="H88" s="66"/>
      <c r="I88" s="66"/>
      <c r="L88" s="66"/>
    </row>
    <row r="89" spans="1:12" x14ac:dyDescent="0.2">
      <c r="A89" s="66"/>
      <c r="B89" s="66"/>
      <c r="C89" s="66"/>
      <c r="D89" s="66"/>
      <c r="E89" s="66"/>
      <c r="F89" s="66"/>
      <c r="G89" s="66"/>
      <c r="H89" s="66"/>
      <c r="I89" s="66"/>
      <c r="L89" s="66"/>
    </row>
    <row r="90" spans="1:12" x14ac:dyDescent="0.2">
      <c r="A90" s="66"/>
      <c r="B90" s="66"/>
      <c r="C90" s="66"/>
      <c r="D90" s="66"/>
      <c r="E90" s="66"/>
      <c r="F90" s="66"/>
      <c r="G90" s="66"/>
      <c r="H90" s="66"/>
      <c r="I90" s="66"/>
      <c r="L90" s="66"/>
    </row>
    <row r="91" spans="1:12" x14ac:dyDescent="0.2">
      <c r="A91" s="66"/>
      <c r="B91" s="66"/>
      <c r="C91" s="66"/>
      <c r="D91" s="66"/>
      <c r="E91" s="66"/>
      <c r="F91" s="66"/>
      <c r="G91" s="66"/>
      <c r="H91" s="66"/>
      <c r="I91" s="66"/>
      <c r="L91" s="66"/>
    </row>
    <row r="92" spans="1:12" x14ac:dyDescent="0.2">
      <c r="A92" s="66"/>
      <c r="B92" s="66"/>
      <c r="C92" s="66"/>
      <c r="D92" s="66"/>
      <c r="E92" s="66"/>
      <c r="F92" s="66"/>
      <c r="G92" s="66"/>
      <c r="H92" s="66"/>
      <c r="I92" s="66"/>
      <c r="L92" s="66"/>
    </row>
    <row r="93" spans="1:12" x14ac:dyDescent="0.2">
      <c r="A93" s="66"/>
      <c r="B93" s="66"/>
      <c r="C93" s="66"/>
      <c r="D93" s="66"/>
      <c r="E93" s="66"/>
      <c r="F93" s="66"/>
      <c r="G93" s="66"/>
      <c r="H93" s="66"/>
      <c r="I93" s="66"/>
      <c r="L93" s="66"/>
    </row>
    <row r="94" spans="1:12" x14ac:dyDescent="0.2">
      <c r="A94" s="66"/>
      <c r="B94" s="66"/>
      <c r="C94" s="66"/>
      <c r="D94" s="66"/>
      <c r="E94" s="66"/>
      <c r="F94" s="66"/>
      <c r="G94" s="66"/>
      <c r="H94" s="66"/>
      <c r="I94" s="66"/>
      <c r="L94" s="66"/>
    </row>
    <row r="95" spans="1:12" x14ac:dyDescent="0.2">
      <c r="A95" s="66"/>
      <c r="B95" s="66"/>
      <c r="C95" s="66"/>
      <c r="D95" s="66"/>
      <c r="E95" s="66"/>
      <c r="F95" s="66"/>
      <c r="G95" s="66"/>
      <c r="H95" s="66"/>
      <c r="I95" s="66"/>
      <c r="L95" s="66"/>
    </row>
    <row r="96" spans="1:12" x14ac:dyDescent="0.2">
      <c r="A96" s="66"/>
      <c r="B96" s="66"/>
      <c r="C96" s="66"/>
      <c r="D96" s="66"/>
      <c r="E96" s="66"/>
      <c r="F96" s="66"/>
      <c r="G96" s="66"/>
      <c r="H96" s="66"/>
      <c r="I96" s="66"/>
      <c r="L96" s="66"/>
    </row>
    <row r="97" spans="1:12" x14ac:dyDescent="0.2">
      <c r="A97" s="66"/>
      <c r="B97" s="66"/>
      <c r="C97" s="66"/>
      <c r="D97" s="66"/>
      <c r="E97" s="66"/>
      <c r="F97" s="66"/>
      <c r="G97" s="66"/>
      <c r="H97" s="66"/>
      <c r="I97" s="66"/>
      <c r="L97" s="66"/>
    </row>
    <row r="98" spans="1:12" x14ac:dyDescent="0.2">
      <c r="A98" s="66"/>
      <c r="B98" s="66"/>
      <c r="C98" s="66"/>
      <c r="D98" s="66"/>
      <c r="E98" s="66"/>
      <c r="F98" s="66"/>
      <c r="G98" s="66"/>
      <c r="H98" s="66"/>
      <c r="I98" s="66"/>
      <c r="L98" s="66"/>
    </row>
    <row r="99" spans="1:12" x14ac:dyDescent="0.2">
      <c r="A99" s="66"/>
      <c r="B99" s="66"/>
      <c r="C99" s="66"/>
      <c r="D99" s="66"/>
      <c r="E99" s="66"/>
      <c r="F99" s="66"/>
      <c r="G99" s="66"/>
      <c r="H99" s="66"/>
      <c r="I99" s="66"/>
      <c r="L99" s="66"/>
    </row>
    <row r="100" spans="1:12" x14ac:dyDescent="0.2">
      <c r="A100" s="66"/>
      <c r="B100" s="66"/>
      <c r="C100" s="66"/>
      <c r="D100" s="66"/>
      <c r="E100" s="66"/>
      <c r="F100" s="66"/>
      <c r="G100" s="66"/>
      <c r="H100" s="66"/>
      <c r="I100" s="66"/>
      <c r="L100" s="66"/>
    </row>
    <row r="101" spans="1:12" x14ac:dyDescent="0.2">
      <c r="A101" s="66"/>
      <c r="B101" s="66"/>
      <c r="C101" s="66"/>
      <c r="D101" s="66"/>
      <c r="E101" s="66"/>
      <c r="F101" s="66"/>
      <c r="G101" s="66"/>
      <c r="H101" s="66"/>
      <c r="I101" s="66"/>
      <c r="L101" s="66"/>
    </row>
    <row r="102" spans="1:12" x14ac:dyDescent="0.2">
      <c r="A102" s="66"/>
      <c r="B102" s="66"/>
      <c r="C102" s="66"/>
      <c r="D102" s="66"/>
      <c r="E102" s="66"/>
      <c r="F102" s="66"/>
      <c r="G102" s="66"/>
      <c r="H102" s="66"/>
      <c r="I102" s="66"/>
      <c r="L102" s="66"/>
    </row>
    <row r="103" spans="1:12" x14ac:dyDescent="0.2">
      <c r="A103" s="66"/>
      <c r="B103" s="66"/>
      <c r="C103" s="66"/>
      <c r="D103" s="66"/>
      <c r="E103" s="66"/>
      <c r="F103" s="66"/>
      <c r="G103" s="66"/>
      <c r="H103" s="66"/>
      <c r="I103" s="66"/>
      <c r="L103" s="66"/>
    </row>
    <row r="104" spans="1:12" x14ac:dyDescent="0.2">
      <c r="A104" s="66"/>
      <c r="B104" s="66"/>
      <c r="C104" s="66"/>
      <c r="D104" s="66"/>
      <c r="E104" s="66"/>
      <c r="F104" s="66"/>
      <c r="G104" s="66"/>
      <c r="H104" s="66"/>
      <c r="I104" s="66"/>
      <c r="L104" s="66"/>
    </row>
    <row r="105" spans="1:12" x14ac:dyDescent="0.2">
      <c r="A105" s="66"/>
      <c r="B105" s="66"/>
      <c r="C105" s="66"/>
      <c r="D105" s="66"/>
      <c r="E105" s="66"/>
      <c r="F105" s="66"/>
      <c r="G105" s="66"/>
      <c r="H105" s="66"/>
      <c r="I105" s="66"/>
      <c r="L105" s="66"/>
    </row>
    <row r="106" spans="1:12" x14ac:dyDescent="0.2">
      <c r="A106" s="66"/>
      <c r="B106" s="66"/>
      <c r="C106" s="66"/>
      <c r="D106" s="66"/>
      <c r="E106" s="66"/>
      <c r="F106" s="66"/>
      <c r="G106" s="66"/>
      <c r="H106" s="66"/>
      <c r="I106" s="66"/>
      <c r="L106" s="66"/>
    </row>
    <row r="107" spans="1:12" x14ac:dyDescent="0.2">
      <c r="A107" s="66"/>
      <c r="B107" s="66"/>
      <c r="C107" s="66"/>
      <c r="D107" s="66"/>
      <c r="E107" s="66"/>
      <c r="F107" s="66"/>
      <c r="G107" s="66"/>
      <c r="H107" s="66"/>
      <c r="I107" s="66"/>
      <c r="L107" s="66"/>
    </row>
    <row r="108" spans="1:12" x14ac:dyDescent="0.2">
      <c r="A108" s="66"/>
      <c r="B108" s="66"/>
      <c r="C108" s="66"/>
      <c r="D108" s="66"/>
      <c r="E108" s="66"/>
      <c r="F108" s="66"/>
      <c r="G108" s="66"/>
      <c r="H108" s="66"/>
      <c r="I108" s="66"/>
      <c r="L108" s="66"/>
    </row>
    <row r="109" spans="1:12" x14ac:dyDescent="0.2">
      <c r="A109" s="66"/>
      <c r="B109" s="66"/>
      <c r="C109" s="66"/>
      <c r="D109" s="66"/>
      <c r="E109" s="66"/>
      <c r="F109" s="66"/>
      <c r="G109" s="66"/>
      <c r="H109" s="66"/>
      <c r="I109" s="66"/>
      <c r="L109" s="66"/>
    </row>
    <row r="110" spans="1:12" x14ac:dyDescent="0.2">
      <c r="A110" s="66"/>
      <c r="B110" s="66"/>
      <c r="C110" s="66"/>
      <c r="D110" s="66"/>
      <c r="E110" s="66"/>
      <c r="F110" s="66"/>
      <c r="G110" s="66"/>
      <c r="H110" s="66"/>
      <c r="I110" s="66"/>
    </row>
    <row r="111" spans="1:12" x14ac:dyDescent="0.2">
      <c r="A111" s="66"/>
      <c r="B111" s="66"/>
      <c r="C111" s="66"/>
      <c r="D111" s="66"/>
      <c r="E111" s="66"/>
      <c r="F111" s="66"/>
      <c r="G111" s="66"/>
      <c r="H111" s="66"/>
      <c r="I111" s="66"/>
    </row>
    <row r="112" spans="1:12" x14ac:dyDescent="0.2">
      <c r="A112" s="66"/>
      <c r="B112" s="66"/>
      <c r="C112" s="66"/>
      <c r="D112" s="66"/>
      <c r="E112" s="66"/>
      <c r="F112" s="66"/>
      <c r="G112" s="66"/>
      <c r="H112" s="66"/>
      <c r="I112" s="66"/>
    </row>
    <row r="113" spans="1:9" x14ac:dyDescent="0.2">
      <c r="A113" s="66"/>
      <c r="B113" s="66"/>
      <c r="C113" s="66"/>
      <c r="D113" s="66"/>
      <c r="E113" s="66"/>
      <c r="F113" s="66"/>
      <c r="G113" s="66"/>
      <c r="H113" s="66"/>
      <c r="I113" s="66"/>
    </row>
    <row r="114" spans="1:9" x14ac:dyDescent="0.2">
      <c r="A114" s="66"/>
      <c r="B114" s="66"/>
      <c r="C114" s="66"/>
      <c r="D114" s="66"/>
      <c r="E114" s="66"/>
      <c r="F114" s="66"/>
      <c r="G114" s="66"/>
      <c r="H114" s="66"/>
      <c r="I114" s="66"/>
    </row>
    <row r="115" spans="1:9" x14ac:dyDescent="0.2">
      <c r="A115" s="66"/>
      <c r="B115" s="66"/>
      <c r="C115" s="66"/>
      <c r="D115" s="66"/>
      <c r="E115" s="66"/>
      <c r="F115" s="66"/>
      <c r="G115" s="66"/>
      <c r="H115" s="66"/>
      <c r="I115" s="66"/>
    </row>
    <row r="116" spans="1:9" x14ac:dyDescent="0.2">
      <c r="A116" s="66"/>
      <c r="B116" s="66"/>
      <c r="C116" s="66"/>
      <c r="D116" s="66"/>
      <c r="E116" s="66"/>
      <c r="F116" s="66"/>
      <c r="G116" s="66"/>
      <c r="H116" s="66"/>
      <c r="I116" s="66"/>
    </row>
    <row r="117" spans="1:9" x14ac:dyDescent="0.2">
      <c r="A117" s="66"/>
      <c r="B117" s="66"/>
      <c r="C117" s="66"/>
      <c r="D117" s="66"/>
      <c r="E117" s="66"/>
      <c r="F117" s="66"/>
      <c r="G117" s="66"/>
      <c r="H117" s="66"/>
      <c r="I117" s="66"/>
    </row>
    <row r="118" spans="1:9" x14ac:dyDescent="0.2">
      <c r="A118" s="66"/>
      <c r="B118" s="66"/>
      <c r="C118" s="66"/>
      <c r="D118" s="66"/>
      <c r="E118" s="66"/>
      <c r="F118" s="66"/>
      <c r="G118" s="66"/>
      <c r="H118" s="66"/>
      <c r="I118" s="66"/>
    </row>
    <row r="119" spans="1:9" x14ac:dyDescent="0.2">
      <c r="A119" s="66"/>
      <c r="B119" s="66"/>
      <c r="C119" s="66"/>
      <c r="D119" s="66"/>
      <c r="E119" s="66"/>
      <c r="F119" s="66"/>
      <c r="G119" s="66"/>
      <c r="H119" s="66"/>
      <c r="I119" s="66"/>
    </row>
    <row r="120" spans="1:9" x14ac:dyDescent="0.2">
      <c r="A120" s="66"/>
      <c r="B120" s="66"/>
      <c r="C120" s="66"/>
      <c r="D120" s="66"/>
      <c r="E120" s="66"/>
      <c r="F120" s="66"/>
      <c r="G120" s="66"/>
      <c r="H120" s="66"/>
      <c r="I120" s="66"/>
    </row>
    <row r="121" spans="1:9" x14ac:dyDescent="0.2">
      <c r="A121" s="66"/>
      <c r="B121" s="66"/>
      <c r="C121" s="66"/>
      <c r="D121" s="66"/>
      <c r="E121" s="66"/>
      <c r="F121" s="66"/>
      <c r="G121" s="66"/>
      <c r="H121" s="66"/>
      <c r="I121" s="66"/>
    </row>
    <row r="122" spans="1:9" x14ac:dyDescent="0.2">
      <c r="A122" s="66"/>
      <c r="B122" s="66"/>
      <c r="C122" s="66"/>
      <c r="D122" s="66"/>
      <c r="E122" s="66"/>
      <c r="F122" s="66"/>
      <c r="G122" s="66"/>
      <c r="H122" s="66"/>
      <c r="I122" s="66"/>
    </row>
    <row r="123" spans="1:9" x14ac:dyDescent="0.2">
      <c r="A123" s="66"/>
      <c r="B123" s="66"/>
      <c r="C123" s="66"/>
      <c r="D123" s="66"/>
      <c r="E123" s="66"/>
      <c r="F123" s="66"/>
      <c r="G123" s="66"/>
      <c r="H123" s="66"/>
      <c r="I123" s="66"/>
    </row>
    <row r="124" spans="1:9" x14ac:dyDescent="0.2">
      <c r="A124" s="66"/>
      <c r="B124" s="66"/>
      <c r="C124" s="66"/>
      <c r="D124" s="66"/>
      <c r="E124" s="66"/>
      <c r="F124" s="66"/>
      <c r="G124" s="66"/>
      <c r="H124" s="66"/>
      <c r="I124" s="66"/>
    </row>
    <row r="125" spans="1:9" x14ac:dyDescent="0.2">
      <c r="A125" s="66"/>
      <c r="B125" s="66"/>
      <c r="C125" s="66"/>
      <c r="D125" s="66"/>
      <c r="E125" s="66"/>
      <c r="F125" s="66"/>
      <c r="G125" s="66"/>
      <c r="H125" s="66"/>
      <c r="I125" s="66"/>
    </row>
    <row r="126" spans="1:9" x14ac:dyDescent="0.2">
      <c r="A126" s="66"/>
      <c r="B126" s="66"/>
      <c r="C126" s="66"/>
      <c r="D126" s="66"/>
      <c r="E126" s="66"/>
      <c r="F126" s="66"/>
      <c r="G126" s="66"/>
      <c r="H126" s="66"/>
      <c r="I126" s="66"/>
    </row>
    <row r="127" spans="1:9" x14ac:dyDescent="0.2">
      <c r="A127" s="66"/>
      <c r="B127" s="66"/>
      <c r="C127" s="66"/>
      <c r="D127" s="66"/>
      <c r="E127" s="66"/>
      <c r="F127" s="66"/>
      <c r="G127" s="66"/>
      <c r="H127" s="66"/>
      <c r="I127" s="66"/>
    </row>
    <row r="128" spans="1:9" x14ac:dyDescent="0.2">
      <c r="A128" s="66"/>
      <c r="B128" s="66"/>
      <c r="C128" s="66"/>
      <c r="D128" s="66"/>
      <c r="E128" s="66"/>
      <c r="F128" s="66"/>
      <c r="G128" s="66"/>
      <c r="H128" s="66"/>
      <c r="I128" s="66"/>
    </row>
    <row r="129" spans="1:9" x14ac:dyDescent="0.2">
      <c r="A129" s="66"/>
      <c r="B129" s="66"/>
      <c r="C129" s="66"/>
      <c r="D129" s="66"/>
      <c r="E129" s="66"/>
      <c r="F129" s="66"/>
      <c r="G129" s="66"/>
      <c r="H129" s="66"/>
      <c r="I129" s="66"/>
    </row>
    <row r="130" spans="1:9" x14ac:dyDescent="0.2">
      <c r="A130" s="66"/>
      <c r="B130" s="66"/>
      <c r="C130" s="66"/>
      <c r="D130" s="66"/>
      <c r="E130" s="66"/>
      <c r="F130" s="66"/>
      <c r="G130" s="66"/>
      <c r="H130" s="66"/>
      <c r="I130" s="66"/>
    </row>
    <row r="131" spans="1:9" x14ac:dyDescent="0.2">
      <c r="A131" s="66"/>
      <c r="B131" s="66"/>
      <c r="C131" s="66"/>
      <c r="D131" s="66"/>
      <c r="E131" s="66"/>
      <c r="F131" s="66"/>
      <c r="G131" s="66"/>
      <c r="H131" s="66"/>
      <c r="I131" s="66"/>
    </row>
    <row r="132" spans="1:9" x14ac:dyDescent="0.2">
      <c r="A132" s="66"/>
      <c r="B132" s="66"/>
      <c r="C132" s="66"/>
      <c r="D132" s="66"/>
      <c r="E132" s="66"/>
      <c r="F132" s="66"/>
      <c r="G132" s="66"/>
      <c r="H132" s="66"/>
      <c r="I132" s="66"/>
    </row>
    <row r="133" spans="1:9" x14ac:dyDescent="0.2">
      <c r="A133" s="66"/>
      <c r="B133" s="66"/>
      <c r="C133" s="66"/>
      <c r="D133" s="66"/>
      <c r="E133" s="66"/>
      <c r="F133" s="66"/>
      <c r="G133" s="66"/>
      <c r="H133" s="66"/>
      <c r="I133" s="66"/>
    </row>
    <row r="134" spans="1:9" x14ac:dyDescent="0.2">
      <c r="A134" s="66"/>
      <c r="B134" s="66"/>
      <c r="C134" s="66"/>
      <c r="D134" s="66"/>
      <c r="E134" s="66"/>
      <c r="F134" s="66"/>
      <c r="G134" s="66"/>
      <c r="H134" s="66"/>
      <c r="I134" s="66"/>
    </row>
    <row r="135" spans="1:9" x14ac:dyDescent="0.2">
      <c r="A135" s="66"/>
      <c r="B135" s="66"/>
      <c r="C135" s="66"/>
      <c r="D135" s="66"/>
      <c r="E135" s="66"/>
      <c r="F135" s="66"/>
      <c r="G135" s="66"/>
      <c r="H135" s="66"/>
      <c r="I135" s="66"/>
    </row>
    <row r="136" spans="1:9" x14ac:dyDescent="0.2">
      <c r="A136" s="66"/>
      <c r="B136" s="66"/>
      <c r="C136" s="66"/>
      <c r="D136" s="66"/>
      <c r="E136" s="66"/>
      <c r="F136" s="66"/>
      <c r="G136" s="66"/>
      <c r="H136" s="66"/>
      <c r="I136" s="66"/>
    </row>
    <row r="137" spans="1:9" x14ac:dyDescent="0.2">
      <c r="A137" s="66"/>
      <c r="B137" s="66"/>
      <c r="C137" s="66"/>
      <c r="D137" s="66"/>
      <c r="E137" s="66"/>
      <c r="F137" s="66"/>
      <c r="G137" s="66"/>
      <c r="H137" s="66"/>
      <c r="I137" s="66"/>
    </row>
    <row r="138" spans="1:9" x14ac:dyDescent="0.2">
      <c r="A138" s="66"/>
      <c r="B138" s="66"/>
      <c r="C138" s="66"/>
      <c r="D138" s="66"/>
      <c r="E138" s="66"/>
      <c r="F138" s="66"/>
      <c r="G138" s="66"/>
      <c r="H138" s="66"/>
      <c r="I138" s="66"/>
    </row>
    <row r="139" spans="1:9" x14ac:dyDescent="0.2">
      <c r="A139" s="66"/>
      <c r="B139" s="66"/>
      <c r="C139" s="66"/>
      <c r="D139" s="66"/>
      <c r="E139" s="66"/>
      <c r="F139" s="66"/>
      <c r="G139" s="66"/>
      <c r="H139" s="66"/>
      <c r="I139" s="66"/>
    </row>
    <row r="140" spans="1:9" x14ac:dyDescent="0.2">
      <c r="A140" s="66"/>
      <c r="B140" s="66"/>
      <c r="C140" s="66"/>
      <c r="D140" s="66"/>
      <c r="E140" s="66"/>
      <c r="F140" s="66"/>
      <c r="G140" s="66"/>
      <c r="H140" s="66"/>
      <c r="I140" s="66"/>
    </row>
    <row r="141" spans="1:9" x14ac:dyDescent="0.2">
      <c r="A141" s="66"/>
      <c r="B141" s="66"/>
      <c r="C141" s="66"/>
      <c r="D141" s="66"/>
      <c r="E141" s="66"/>
      <c r="F141" s="66"/>
      <c r="G141" s="66"/>
      <c r="H141" s="66"/>
      <c r="I141" s="66"/>
    </row>
    <row r="142" spans="1:9" x14ac:dyDescent="0.2">
      <c r="A142" s="66"/>
      <c r="B142" s="66"/>
      <c r="C142" s="66"/>
      <c r="D142" s="66"/>
      <c r="E142" s="66"/>
      <c r="F142" s="66"/>
      <c r="G142" s="66"/>
      <c r="H142" s="66"/>
      <c r="I142" s="66"/>
    </row>
    <row r="143" spans="1:9" x14ac:dyDescent="0.2">
      <c r="A143" s="66"/>
      <c r="B143" s="66"/>
      <c r="C143" s="66"/>
      <c r="D143" s="66"/>
      <c r="E143" s="66"/>
      <c r="F143" s="66"/>
      <c r="G143" s="66"/>
      <c r="H143" s="66"/>
      <c r="I143" s="66"/>
    </row>
    <row r="144" spans="1:9" x14ac:dyDescent="0.2">
      <c r="A144" s="66"/>
      <c r="B144" s="66"/>
      <c r="C144" s="66"/>
      <c r="D144" s="66"/>
      <c r="E144" s="66"/>
      <c r="F144" s="66"/>
      <c r="G144" s="66"/>
      <c r="H144" s="66"/>
      <c r="I144" s="66"/>
    </row>
    <row r="145" spans="1:6" x14ac:dyDescent="0.2">
      <c r="A145" s="66"/>
      <c r="B145" s="66"/>
      <c r="C145" s="66"/>
      <c r="D145" s="66"/>
      <c r="F145" s="66"/>
    </row>
    <row r="146" spans="1:6" x14ac:dyDescent="0.2">
      <c r="A146" s="66"/>
      <c r="B146" s="66"/>
      <c r="C146" s="66"/>
      <c r="D146" s="66"/>
      <c r="F146" s="66"/>
    </row>
    <row r="147" spans="1:6" x14ac:dyDescent="0.2">
      <c r="A147" s="66"/>
      <c r="B147" s="66"/>
      <c r="C147" s="66"/>
      <c r="D147" s="66"/>
      <c r="F147" s="66"/>
    </row>
    <row r="148" spans="1:6" x14ac:dyDescent="0.2">
      <c r="A148" s="66"/>
      <c r="B148" s="66"/>
      <c r="C148" s="66"/>
      <c r="D148" s="66"/>
      <c r="F148" s="66"/>
    </row>
    <row r="149" spans="1:6" x14ac:dyDescent="0.2">
      <c r="A149" s="66"/>
      <c r="B149" s="66"/>
      <c r="C149" s="66"/>
      <c r="D149" s="66"/>
      <c r="F149" s="66"/>
    </row>
    <row r="150" spans="1:6" x14ac:dyDescent="0.2">
      <c r="A150" s="66"/>
      <c r="B150" s="66"/>
      <c r="C150" s="66"/>
      <c r="D150" s="66"/>
      <c r="F150" s="66"/>
    </row>
    <row r="151" spans="1:6" x14ac:dyDescent="0.2">
      <c r="A151" s="66"/>
      <c r="B151" s="66"/>
      <c r="C151" s="66"/>
      <c r="D151" s="66"/>
      <c r="F151" s="66"/>
    </row>
    <row r="152" spans="1:6" x14ac:dyDescent="0.2">
      <c r="A152" s="66"/>
      <c r="B152" s="66"/>
      <c r="C152" s="66"/>
      <c r="D152" s="66"/>
      <c r="F152" s="66"/>
    </row>
    <row r="153" spans="1:6" x14ac:dyDescent="0.2">
      <c r="A153" s="66"/>
      <c r="B153" s="66"/>
      <c r="C153" s="66"/>
      <c r="D153" s="66"/>
      <c r="F153" s="66"/>
    </row>
    <row r="154" spans="1:6" x14ac:dyDescent="0.2">
      <c r="A154" s="66"/>
      <c r="B154" s="66"/>
      <c r="C154" s="66"/>
      <c r="D154" s="66"/>
      <c r="F154" s="66"/>
    </row>
    <row r="155" spans="1:6" x14ac:dyDescent="0.2">
      <c r="A155" s="66"/>
      <c r="B155" s="66"/>
      <c r="C155" s="66"/>
      <c r="D155" s="66"/>
      <c r="F155" s="66"/>
    </row>
    <row r="156" spans="1:6" x14ac:dyDescent="0.2">
      <c r="A156" s="66"/>
      <c r="B156" s="66"/>
      <c r="C156" s="66"/>
      <c r="D156" s="66"/>
      <c r="F156" s="66"/>
    </row>
    <row r="157" spans="1:6" x14ac:dyDescent="0.2">
      <c r="A157" s="66"/>
      <c r="B157" s="66"/>
      <c r="C157" s="66"/>
      <c r="D157" s="66"/>
      <c r="F157" s="66"/>
    </row>
    <row r="158" spans="1:6" x14ac:dyDescent="0.2">
      <c r="A158" s="66"/>
      <c r="B158" s="66"/>
      <c r="C158" s="66"/>
      <c r="D158" s="66"/>
      <c r="F158" s="66"/>
    </row>
    <row r="159" spans="1:6" x14ac:dyDescent="0.2">
      <c r="A159" s="66"/>
      <c r="B159" s="66"/>
      <c r="C159" s="66"/>
      <c r="D159" s="66"/>
      <c r="F159" s="66"/>
    </row>
    <row r="160" spans="1:6" x14ac:dyDescent="0.2">
      <c r="A160" s="66"/>
      <c r="B160" s="66"/>
      <c r="C160" s="66"/>
      <c r="D160" s="66"/>
      <c r="F160" s="66"/>
    </row>
    <row r="161" spans="1:6" x14ac:dyDescent="0.2">
      <c r="A161" s="66"/>
      <c r="B161" s="66"/>
      <c r="C161" s="66"/>
      <c r="D161" s="66"/>
      <c r="F161" s="66"/>
    </row>
    <row r="162" spans="1:6" x14ac:dyDescent="0.2">
      <c r="A162" s="66"/>
      <c r="B162" s="66"/>
      <c r="C162" s="66"/>
      <c r="D162" s="66"/>
      <c r="F162" s="66"/>
    </row>
    <row r="163" spans="1:6" x14ac:dyDescent="0.2">
      <c r="A163" s="66"/>
      <c r="B163" s="66"/>
      <c r="C163" s="66"/>
      <c r="D163" s="66"/>
      <c r="F163" s="66"/>
    </row>
    <row r="164" spans="1:6" x14ac:dyDescent="0.2">
      <c r="A164" s="66"/>
      <c r="B164" s="66"/>
      <c r="C164" s="66"/>
      <c r="D164" s="66"/>
      <c r="F164" s="66"/>
    </row>
    <row r="165" spans="1:6" x14ac:dyDescent="0.2">
      <c r="A165" s="66"/>
      <c r="B165" s="66"/>
      <c r="C165" s="66"/>
      <c r="D165" s="66"/>
      <c r="F165" s="66"/>
    </row>
    <row r="166" spans="1:6" x14ac:dyDescent="0.2">
      <c r="A166" s="66"/>
      <c r="B166" s="66"/>
      <c r="C166" s="66"/>
      <c r="D166" s="66"/>
      <c r="F166" s="66"/>
    </row>
    <row r="167" spans="1:6" x14ac:dyDescent="0.2">
      <c r="A167" s="66"/>
      <c r="B167" s="66"/>
      <c r="C167" s="66"/>
      <c r="D167" s="66"/>
      <c r="F167" s="66"/>
    </row>
    <row r="168" spans="1:6" x14ac:dyDescent="0.2">
      <c r="A168" s="66"/>
      <c r="B168" s="66"/>
      <c r="C168" s="66"/>
      <c r="D168" s="66"/>
      <c r="F168" s="66"/>
    </row>
    <row r="169" spans="1:6" x14ac:dyDescent="0.2">
      <c r="A169" s="66"/>
      <c r="B169" s="66"/>
      <c r="C169" s="66"/>
      <c r="D169" s="66"/>
      <c r="F169" s="66"/>
    </row>
    <row r="170" spans="1:6" x14ac:dyDescent="0.2">
      <c r="A170" s="66"/>
      <c r="B170" s="66"/>
      <c r="C170" s="66"/>
      <c r="D170" s="66"/>
      <c r="F170" s="66"/>
    </row>
    <row r="171" spans="1:6" x14ac:dyDescent="0.2">
      <c r="A171" s="66"/>
      <c r="B171" s="66"/>
      <c r="C171" s="66"/>
      <c r="D171" s="66"/>
      <c r="F171" s="66"/>
    </row>
    <row r="172" spans="1:6" x14ac:dyDescent="0.2">
      <c r="A172" s="66"/>
      <c r="B172" s="66"/>
      <c r="C172" s="66"/>
      <c r="D172" s="66"/>
      <c r="F172" s="66"/>
    </row>
    <row r="173" spans="1:6" x14ac:dyDescent="0.2">
      <c r="A173" s="66"/>
      <c r="B173" s="66"/>
      <c r="C173" s="66"/>
      <c r="D173" s="66"/>
      <c r="F173" s="66"/>
    </row>
    <row r="174" spans="1:6" x14ac:dyDescent="0.2">
      <c r="A174" s="66"/>
      <c r="B174" s="66"/>
      <c r="C174" s="66"/>
      <c r="D174" s="66"/>
      <c r="F174" s="66"/>
    </row>
    <row r="175" spans="1:6" x14ac:dyDescent="0.2">
      <c r="A175" s="66"/>
      <c r="B175" s="66"/>
      <c r="C175" s="66"/>
      <c r="D175" s="66"/>
      <c r="F175" s="66"/>
    </row>
    <row r="176" spans="1:6" x14ac:dyDescent="0.2">
      <c r="A176" s="66"/>
      <c r="B176" s="66"/>
      <c r="C176" s="66"/>
      <c r="D176" s="66"/>
      <c r="F176" s="66"/>
    </row>
    <row r="177" spans="1:6" x14ac:dyDescent="0.2">
      <c r="A177" s="66"/>
      <c r="B177" s="66"/>
      <c r="C177" s="66"/>
      <c r="D177" s="66"/>
      <c r="F177" s="66"/>
    </row>
    <row r="178" spans="1:6" x14ac:dyDescent="0.2">
      <c r="A178" s="66"/>
      <c r="B178" s="66"/>
      <c r="C178" s="66"/>
      <c r="D178" s="66"/>
      <c r="F178" s="66"/>
    </row>
    <row r="179" spans="1:6" x14ac:dyDescent="0.2">
      <c r="A179" s="66"/>
      <c r="B179" s="66"/>
      <c r="C179" s="66"/>
      <c r="D179" s="66"/>
      <c r="F179" s="66"/>
    </row>
    <row r="180" spans="1:6" x14ac:dyDescent="0.2">
      <c r="A180" s="66"/>
      <c r="B180" s="66"/>
      <c r="C180" s="66"/>
      <c r="D180" s="66"/>
      <c r="F180" s="66"/>
    </row>
    <row r="181" spans="1:6" x14ac:dyDescent="0.2">
      <c r="A181" s="66"/>
      <c r="B181" s="66"/>
      <c r="C181" s="66"/>
      <c r="D181" s="66"/>
      <c r="F181" s="66"/>
    </row>
    <row r="182" spans="1:6" x14ac:dyDescent="0.2">
      <c r="A182" s="66"/>
      <c r="B182" s="66"/>
      <c r="C182" s="66"/>
      <c r="D182" s="66"/>
      <c r="F182" s="66"/>
    </row>
    <row r="183" spans="1:6" x14ac:dyDescent="0.2">
      <c r="A183" s="66"/>
      <c r="B183" s="66"/>
      <c r="C183" s="66"/>
      <c r="D183" s="66"/>
      <c r="F183" s="66"/>
    </row>
    <row r="184" spans="1:6" x14ac:dyDescent="0.2">
      <c r="A184" s="66"/>
      <c r="B184" s="66"/>
      <c r="C184" s="66"/>
      <c r="D184" s="66"/>
      <c r="F184" s="66"/>
    </row>
    <row r="185" spans="1:6" x14ac:dyDescent="0.2">
      <c r="A185" s="66"/>
      <c r="B185" s="66"/>
      <c r="C185" s="66"/>
      <c r="D185" s="66"/>
      <c r="F185" s="66"/>
    </row>
    <row r="186" spans="1:6" x14ac:dyDescent="0.2">
      <c r="A186" s="66"/>
      <c r="B186" s="66"/>
      <c r="C186" s="66"/>
      <c r="D186" s="66"/>
      <c r="F186" s="66"/>
    </row>
    <row r="187" spans="1:6" x14ac:dyDescent="0.2">
      <c r="A187" s="66"/>
      <c r="B187" s="66"/>
      <c r="C187" s="66"/>
      <c r="D187" s="66"/>
      <c r="F187" s="66"/>
    </row>
    <row r="188" spans="1:6" x14ac:dyDescent="0.2">
      <c r="A188" s="66"/>
      <c r="B188" s="66"/>
      <c r="C188" s="66"/>
      <c r="D188" s="66"/>
      <c r="F188" s="66"/>
    </row>
    <row r="189" spans="1:6" x14ac:dyDescent="0.2">
      <c r="A189" s="66"/>
      <c r="B189" s="66"/>
      <c r="C189" s="66"/>
      <c r="D189" s="66"/>
      <c r="F189" s="66"/>
    </row>
    <row r="190" spans="1:6" x14ac:dyDescent="0.2">
      <c r="A190" s="66"/>
      <c r="B190" s="66"/>
      <c r="C190" s="66"/>
      <c r="D190" s="66"/>
      <c r="F190" s="66"/>
    </row>
    <row r="191" spans="1:6" x14ac:dyDescent="0.2">
      <c r="A191" s="66"/>
      <c r="B191" s="66"/>
      <c r="C191" s="66"/>
      <c r="D191" s="66"/>
      <c r="F191" s="66"/>
    </row>
    <row r="192" spans="1:6" x14ac:dyDescent="0.2">
      <c r="A192" s="66"/>
      <c r="B192" s="66"/>
      <c r="C192" s="66"/>
      <c r="D192" s="66"/>
      <c r="F192" s="66"/>
    </row>
    <row r="193" spans="1:4" x14ac:dyDescent="0.2">
      <c r="A193" s="66"/>
      <c r="B193" s="66"/>
      <c r="C193" s="66"/>
      <c r="D193" s="66"/>
    </row>
    <row r="194" spans="1:4" x14ac:dyDescent="0.2">
      <c r="A194" s="66"/>
      <c r="B194" s="66"/>
      <c r="C194" s="66"/>
      <c r="D194" s="66"/>
    </row>
    <row r="195" spans="1:4" x14ac:dyDescent="0.2">
      <c r="A195" s="66"/>
      <c r="B195" s="66"/>
      <c r="C195" s="66"/>
      <c r="D195" s="66"/>
    </row>
    <row r="196" spans="1:4" x14ac:dyDescent="0.2">
      <c r="A196" s="66"/>
      <c r="B196" s="66"/>
      <c r="C196" s="66"/>
      <c r="D196" s="66"/>
    </row>
    <row r="197" spans="1:4" x14ac:dyDescent="0.2">
      <c r="A197" s="66"/>
      <c r="B197" s="66"/>
      <c r="C197" s="66"/>
      <c r="D197" s="66"/>
    </row>
    <row r="198" spans="1:4" x14ac:dyDescent="0.2">
      <c r="A198" s="66"/>
      <c r="B198" s="66"/>
      <c r="C198" s="66"/>
      <c r="D198" s="66"/>
    </row>
    <row r="199" spans="1:4" x14ac:dyDescent="0.2">
      <c r="A199" s="66"/>
      <c r="B199" s="66"/>
      <c r="C199" s="66"/>
      <c r="D199" s="66"/>
    </row>
    <row r="200" spans="1:4" x14ac:dyDescent="0.2">
      <c r="A200" s="66"/>
      <c r="B200" s="66"/>
      <c r="C200" s="66"/>
      <c r="D200" s="66"/>
    </row>
    <row r="201" spans="1:4" x14ac:dyDescent="0.2">
      <c r="A201" s="66"/>
      <c r="B201" s="66"/>
      <c r="C201" s="66"/>
      <c r="D201" s="66"/>
    </row>
    <row r="202" spans="1:4" x14ac:dyDescent="0.2">
      <c r="A202" s="66"/>
      <c r="B202" s="66"/>
      <c r="C202" s="66"/>
      <c r="D202" s="66"/>
    </row>
    <row r="203" spans="1:4" x14ac:dyDescent="0.2">
      <c r="A203" s="66"/>
      <c r="B203" s="66"/>
      <c r="C203" s="66"/>
      <c r="D203" s="66"/>
    </row>
    <row r="204" spans="1:4" x14ac:dyDescent="0.2">
      <c r="A204" s="66"/>
      <c r="B204" s="66"/>
      <c r="C204" s="66"/>
      <c r="D204" s="66"/>
    </row>
    <row r="205" spans="1:4" x14ac:dyDescent="0.2">
      <c r="A205" s="66"/>
      <c r="B205" s="66"/>
      <c r="C205" s="66"/>
      <c r="D205" s="66"/>
    </row>
    <row r="206" spans="1:4" x14ac:dyDescent="0.2">
      <c r="A206" s="66"/>
      <c r="B206" s="66"/>
      <c r="C206" s="66"/>
      <c r="D206" s="66"/>
    </row>
    <row r="207" spans="1:4" x14ac:dyDescent="0.2">
      <c r="A207" s="66"/>
      <c r="B207" s="66"/>
      <c r="C207" s="66"/>
      <c r="D207" s="66"/>
    </row>
    <row r="208" spans="1:4" x14ac:dyDescent="0.2">
      <c r="A208" s="66"/>
      <c r="B208" s="66"/>
      <c r="C208" s="66"/>
      <c r="D208" s="66"/>
    </row>
    <row r="209" spans="1:4" x14ac:dyDescent="0.2">
      <c r="A209" s="66"/>
      <c r="B209" s="66"/>
      <c r="C209" s="66"/>
      <c r="D209" s="66"/>
    </row>
    <row r="210" spans="1:4" x14ac:dyDescent="0.2">
      <c r="A210" s="66"/>
      <c r="B210" s="66"/>
      <c r="C210" s="66"/>
      <c r="D210" s="66"/>
    </row>
    <row r="211" spans="1:4" x14ac:dyDescent="0.2">
      <c r="A211" s="66"/>
      <c r="B211" s="66"/>
      <c r="C211" s="66"/>
      <c r="D211" s="66"/>
    </row>
    <row r="212" spans="1:4" x14ac:dyDescent="0.2">
      <c r="A212" s="66"/>
      <c r="B212" s="66"/>
      <c r="C212" s="66"/>
      <c r="D212" s="66"/>
    </row>
    <row r="213" spans="1:4" x14ac:dyDescent="0.2">
      <c r="A213" s="66"/>
      <c r="B213" s="66"/>
      <c r="C213" s="66"/>
      <c r="D213" s="66"/>
    </row>
    <row r="214" spans="1:4" x14ac:dyDescent="0.2">
      <c r="A214" s="66"/>
      <c r="B214" s="66"/>
      <c r="C214" s="66"/>
      <c r="D214" s="66"/>
    </row>
    <row r="215" spans="1:4" x14ac:dyDescent="0.2">
      <c r="A215" s="66"/>
      <c r="B215" s="66"/>
      <c r="C215" s="66"/>
      <c r="D215" s="66"/>
    </row>
    <row r="216" spans="1:4" x14ac:dyDescent="0.2">
      <c r="A216" s="66"/>
      <c r="B216" s="66"/>
      <c r="C216" s="66"/>
      <c r="D216" s="66"/>
    </row>
    <row r="217" spans="1:4" x14ac:dyDescent="0.2">
      <c r="A217" s="66"/>
      <c r="B217" s="66"/>
      <c r="C217" s="66"/>
      <c r="D217" s="66"/>
    </row>
    <row r="218" spans="1:4" x14ac:dyDescent="0.2">
      <c r="A218" s="66"/>
      <c r="B218" s="66"/>
      <c r="C218" s="66"/>
      <c r="D218" s="66"/>
    </row>
    <row r="219" spans="1:4" x14ac:dyDescent="0.2">
      <c r="A219" s="66"/>
      <c r="B219" s="66"/>
      <c r="C219" s="66"/>
      <c r="D219" s="66"/>
    </row>
    <row r="220" spans="1:4" x14ac:dyDescent="0.2">
      <c r="A220" s="66"/>
      <c r="B220" s="66"/>
      <c r="C220" s="66"/>
      <c r="D220" s="66"/>
    </row>
    <row r="221" spans="1:4" x14ac:dyDescent="0.2">
      <c r="A221" s="66"/>
      <c r="B221" s="66"/>
      <c r="C221" s="66"/>
      <c r="D221" s="66"/>
    </row>
    <row r="222" spans="1:4" x14ac:dyDescent="0.2">
      <c r="A222" s="66"/>
      <c r="B222" s="66"/>
      <c r="C222" s="66"/>
      <c r="D222" s="66"/>
    </row>
    <row r="223" spans="1:4" x14ac:dyDescent="0.2">
      <c r="A223" s="66"/>
      <c r="B223" s="66"/>
      <c r="C223" s="66"/>
      <c r="D223" s="66"/>
    </row>
    <row r="224" spans="1:4" x14ac:dyDescent="0.2">
      <c r="A224" s="66"/>
      <c r="B224" s="66"/>
      <c r="C224" s="66"/>
      <c r="D224" s="66"/>
    </row>
    <row r="225" spans="1:4" x14ac:dyDescent="0.2">
      <c r="A225" s="66"/>
      <c r="B225" s="66"/>
      <c r="C225" s="66"/>
      <c r="D225" s="66"/>
    </row>
    <row r="226" spans="1:4" x14ac:dyDescent="0.2">
      <c r="A226" s="66"/>
      <c r="B226" s="66"/>
      <c r="C226" s="66"/>
      <c r="D226" s="66"/>
    </row>
    <row r="227" spans="1:4" x14ac:dyDescent="0.2">
      <c r="A227" s="66"/>
      <c r="B227" s="66"/>
      <c r="C227" s="66"/>
      <c r="D227" s="66"/>
    </row>
    <row r="228" spans="1:4" x14ac:dyDescent="0.2">
      <c r="A228" s="66"/>
      <c r="B228" s="66"/>
      <c r="C228" s="66"/>
      <c r="D228" s="66"/>
    </row>
    <row r="229" spans="1:4" x14ac:dyDescent="0.2">
      <c r="A229" s="66"/>
      <c r="B229" s="66"/>
      <c r="C229" s="66"/>
      <c r="D229" s="66"/>
    </row>
    <row r="230" spans="1:4" x14ac:dyDescent="0.2">
      <c r="A230" s="66"/>
      <c r="B230" s="66"/>
      <c r="C230" s="66"/>
      <c r="D230" s="66"/>
    </row>
    <row r="231" spans="1:4" x14ac:dyDescent="0.2">
      <c r="A231" s="66"/>
      <c r="B231" s="66"/>
      <c r="C231" s="66"/>
      <c r="D231" s="66"/>
    </row>
    <row r="232" spans="1:4" x14ac:dyDescent="0.2">
      <c r="A232" s="66"/>
      <c r="B232" s="66"/>
      <c r="C232" s="66"/>
      <c r="D232" s="66"/>
    </row>
    <row r="233" spans="1:4" x14ac:dyDescent="0.2">
      <c r="A233" s="66"/>
      <c r="B233" s="66"/>
      <c r="C233" s="66"/>
      <c r="D233" s="66"/>
    </row>
    <row r="234" spans="1:4" x14ac:dyDescent="0.2">
      <c r="A234" s="66"/>
      <c r="B234" s="66"/>
      <c r="C234" s="66"/>
      <c r="D234" s="66"/>
    </row>
    <row r="235" spans="1:4" x14ac:dyDescent="0.2">
      <c r="A235" s="66"/>
      <c r="B235" s="66"/>
      <c r="C235" s="66"/>
      <c r="D235" s="66"/>
    </row>
    <row r="236" spans="1:4" x14ac:dyDescent="0.2">
      <c r="A236" s="66"/>
      <c r="B236" s="66"/>
      <c r="C236" s="66"/>
      <c r="D236" s="66"/>
    </row>
    <row r="237" spans="1:4" x14ac:dyDescent="0.2">
      <c r="A237" s="66"/>
      <c r="B237" s="66"/>
      <c r="C237" s="66"/>
      <c r="D237" s="66"/>
    </row>
    <row r="238" spans="1:4" x14ac:dyDescent="0.2">
      <c r="A238" s="66"/>
      <c r="B238" s="66"/>
      <c r="C238" s="66"/>
      <c r="D238" s="66"/>
    </row>
    <row r="239" spans="1:4" x14ac:dyDescent="0.2">
      <c r="A239" s="66"/>
      <c r="B239" s="66"/>
      <c r="C239" s="66"/>
      <c r="D239" s="66"/>
    </row>
    <row r="240" spans="1:4" x14ac:dyDescent="0.2">
      <c r="A240" s="66"/>
      <c r="B240" s="66"/>
      <c r="C240" s="66"/>
      <c r="D240" s="66"/>
    </row>
    <row r="241" spans="1:4" x14ac:dyDescent="0.2">
      <c r="A241" s="66"/>
      <c r="B241" s="66"/>
      <c r="C241" s="66"/>
      <c r="D241" s="66"/>
    </row>
    <row r="242" spans="1:4" x14ac:dyDescent="0.2">
      <c r="A242" s="66"/>
      <c r="B242" s="66"/>
      <c r="C242" s="66"/>
      <c r="D242" s="66"/>
    </row>
    <row r="243" spans="1:4" x14ac:dyDescent="0.2">
      <c r="A243" s="66"/>
      <c r="B243" s="66"/>
      <c r="C243" s="66"/>
      <c r="D243" s="66"/>
    </row>
    <row r="244" spans="1:4" x14ac:dyDescent="0.2">
      <c r="A244" s="66"/>
      <c r="B244" s="66"/>
      <c r="C244" s="66"/>
      <c r="D244" s="66"/>
    </row>
    <row r="245" spans="1:4" x14ac:dyDescent="0.2">
      <c r="A245" s="66"/>
      <c r="B245" s="66"/>
      <c r="C245" s="66"/>
      <c r="D245" s="66"/>
    </row>
    <row r="246" spans="1:4" x14ac:dyDescent="0.2">
      <c r="A246" s="66"/>
      <c r="B246" s="66"/>
      <c r="C246" s="66"/>
      <c r="D246" s="66"/>
    </row>
    <row r="247" spans="1:4" x14ac:dyDescent="0.2">
      <c r="A247" s="66"/>
      <c r="B247" s="66"/>
      <c r="C247" s="66"/>
      <c r="D247" s="66"/>
    </row>
    <row r="248" spans="1:4" x14ac:dyDescent="0.2">
      <c r="A248" s="66"/>
      <c r="B248" s="66"/>
      <c r="C248" s="66"/>
      <c r="D248" s="66"/>
    </row>
    <row r="249" spans="1:4" x14ac:dyDescent="0.2">
      <c r="A249" s="66"/>
      <c r="B249" s="66"/>
      <c r="C249" s="66"/>
      <c r="D249" s="66"/>
    </row>
    <row r="250" spans="1:4" x14ac:dyDescent="0.2">
      <c r="A250" s="66"/>
      <c r="B250" s="66"/>
      <c r="C250" s="66"/>
      <c r="D250" s="66"/>
    </row>
    <row r="251" spans="1:4" x14ac:dyDescent="0.2">
      <c r="A251" s="66"/>
      <c r="B251" s="66"/>
      <c r="C251" s="66"/>
      <c r="D251" s="66"/>
    </row>
    <row r="252" spans="1:4" x14ac:dyDescent="0.2">
      <c r="A252" s="66"/>
      <c r="B252" s="66"/>
      <c r="C252" s="66"/>
      <c r="D252" s="66"/>
    </row>
    <row r="253" spans="1:4" x14ac:dyDescent="0.2">
      <c r="A253" s="66"/>
      <c r="B253" s="66"/>
      <c r="C253" s="66"/>
      <c r="D253" s="66"/>
    </row>
    <row r="254" spans="1:4" x14ac:dyDescent="0.2">
      <c r="A254" s="66"/>
      <c r="B254" s="66"/>
      <c r="C254" s="66"/>
      <c r="D254" s="66"/>
    </row>
    <row r="255" spans="1:4" x14ac:dyDescent="0.2">
      <c r="A255" s="66"/>
      <c r="B255" s="66"/>
      <c r="C255" s="66"/>
      <c r="D255" s="66"/>
    </row>
    <row r="256" spans="1:4" x14ac:dyDescent="0.2">
      <c r="A256" s="66"/>
      <c r="B256" s="66"/>
      <c r="C256" s="66"/>
      <c r="D256" s="66"/>
    </row>
    <row r="257" spans="1:4" x14ac:dyDescent="0.2">
      <c r="A257" s="66"/>
      <c r="B257" s="66"/>
      <c r="C257" s="66"/>
      <c r="D257" s="66"/>
    </row>
    <row r="258" spans="1:4" x14ac:dyDescent="0.2">
      <c r="A258" s="66"/>
      <c r="B258" s="66"/>
      <c r="C258" s="66"/>
      <c r="D258" s="66"/>
    </row>
    <row r="259" spans="1:4" x14ac:dyDescent="0.2">
      <c r="A259" s="66"/>
      <c r="B259" s="66"/>
      <c r="C259" s="66"/>
      <c r="D259" s="66"/>
    </row>
    <row r="260" spans="1:4" x14ac:dyDescent="0.2">
      <c r="A260" s="66"/>
      <c r="B260" s="66"/>
      <c r="C260" s="66"/>
      <c r="D260" s="66"/>
    </row>
    <row r="261" spans="1:4" x14ac:dyDescent="0.2">
      <c r="A261" s="66"/>
    </row>
    <row r="262" spans="1:4" x14ac:dyDescent="0.2">
      <c r="A262" s="66"/>
    </row>
    <row r="263" spans="1:4" x14ac:dyDescent="0.2">
      <c r="A263" s="66"/>
    </row>
    <row r="264" spans="1:4" x14ac:dyDescent="0.2">
      <c r="A264" s="66"/>
    </row>
    <row r="265" spans="1:4" x14ac:dyDescent="0.2">
      <c r="A265" s="66"/>
    </row>
    <row r="266" spans="1:4" x14ac:dyDescent="0.2">
      <c r="A266" s="66"/>
    </row>
    <row r="267" spans="1:4" x14ac:dyDescent="0.2">
      <c r="A267" s="66"/>
    </row>
    <row r="268" spans="1:4" x14ac:dyDescent="0.2">
      <c r="A268" s="66"/>
    </row>
    <row r="269" spans="1:4" x14ac:dyDescent="0.2">
      <c r="A269" s="66"/>
    </row>
    <row r="270" spans="1:4" x14ac:dyDescent="0.2">
      <c r="A270" s="66"/>
    </row>
    <row r="271" spans="1:4" x14ac:dyDescent="0.2">
      <c r="A271" s="66"/>
    </row>
    <row r="272" spans="1:4" x14ac:dyDescent="0.2">
      <c r="A272" s="66"/>
    </row>
    <row r="273" spans="1:1" x14ac:dyDescent="0.2">
      <c r="A273" s="66"/>
    </row>
    <row r="274" spans="1:1" x14ac:dyDescent="0.2">
      <c r="A274" s="66"/>
    </row>
    <row r="275" spans="1:1" x14ac:dyDescent="0.2">
      <c r="A275" s="66"/>
    </row>
    <row r="276" spans="1:1" x14ac:dyDescent="0.2">
      <c r="A276" s="66"/>
    </row>
    <row r="277" spans="1:1" x14ac:dyDescent="0.2">
      <c r="A277" s="66"/>
    </row>
    <row r="278" spans="1:1" x14ac:dyDescent="0.2">
      <c r="A278" s="66"/>
    </row>
    <row r="279" spans="1:1" x14ac:dyDescent="0.2">
      <c r="A279" s="66"/>
    </row>
    <row r="280" spans="1:1" x14ac:dyDescent="0.2">
      <c r="A280" s="66"/>
    </row>
    <row r="281" spans="1:1" x14ac:dyDescent="0.2">
      <c r="A281" s="66"/>
    </row>
    <row r="282" spans="1:1" x14ac:dyDescent="0.2">
      <c r="A282" s="66"/>
    </row>
    <row r="283" spans="1:1" x14ac:dyDescent="0.2">
      <c r="A283" s="66"/>
    </row>
    <row r="284" spans="1:1" x14ac:dyDescent="0.2">
      <c r="A284" s="66"/>
    </row>
    <row r="285" spans="1:1" x14ac:dyDescent="0.2">
      <c r="A285" s="66"/>
    </row>
    <row r="286" spans="1:1" x14ac:dyDescent="0.2">
      <c r="A286" s="66"/>
    </row>
    <row r="287" spans="1:1" x14ac:dyDescent="0.2">
      <c r="A287" s="66"/>
    </row>
    <row r="288" spans="1:1" x14ac:dyDescent="0.2">
      <c r="A288" s="66"/>
    </row>
    <row r="289" spans="1:1" x14ac:dyDescent="0.2">
      <c r="A289" s="66"/>
    </row>
    <row r="290" spans="1:1" x14ac:dyDescent="0.2">
      <c r="A290" s="66"/>
    </row>
    <row r="291" spans="1:1" x14ac:dyDescent="0.2">
      <c r="A291" s="66"/>
    </row>
    <row r="292" spans="1:1" x14ac:dyDescent="0.2">
      <c r="A292" s="66"/>
    </row>
    <row r="293" spans="1:1" x14ac:dyDescent="0.2">
      <c r="A293" s="66"/>
    </row>
    <row r="294" spans="1:1" x14ac:dyDescent="0.2">
      <c r="A294" s="66"/>
    </row>
    <row r="295" spans="1:1" x14ac:dyDescent="0.2">
      <c r="A295" s="66"/>
    </row>
    <row r="296" spans="1:1" x14ac:dyDescent="0.2">
      <c r="A296" s="66"/>
    </row>
    <row r="297" spans="1:1" x14ac:dyDescent="0.2">
      <c r="A297" s="66"/>
    </row>
    <row r="298" spans="1:1" x14ac:dyDescent="0.2">
      <c r="A298" s="66"/>
    </row>
    <row r="299" spans="1:1" x14ac:dyDescent="0.2">
      <c r="A299" s="66"/>
    </row>
    <row r="300" spans="1:1" x14ac:dyDescent="0.2">
      <c r="A300" s="66"/>
    </row>
    <row r="301" spans="1:1" x14ac:dyDescent="0.2">
      <c r="A301" s="66"/>
    </row>
    <row r="302" spans="1:1" x14ac:dyDescent="0.2">
      <c r="A302" s="66"/>
    </row>
    <row r="303" spans="1:1" x14ac:dyDescent="0.2">
      <c r="A303" s="66"/>
    </row>
    <row r="304" spans="1:1" x14ac:dyDescent="0.2">
      <c r="A304" s="66"/>
    </row>
    <row r="305" spans="1:1" x14ac:dyDescent="0.2">
      <c r="A305" s="66"/>
    </row>
    <row r="306" spans="1:1" x14ac:dyDescent="0.2">
      <c r="A306" s="66"/>
    </row>
    <row r="307" spans="1:1" x14ac:dyDescent="0.2">
      <c r="A307" s="66"/>
    </row>
    <row r="308" spans="1:1" x14ac:dyDescent="0.2">
      <c r="A308" s="66"/>
    </row>
    <row r="309" spans="1:1" x14ac:dyDescent="0.2">
      <c r="A309" s="66"/>
    </row>
    <row r="310" spans="1:1" x14ac:dyDescent="0.2">
      <c r="A310" s="66"/>
    </row>
    <row r="311" spans="1:1" x14ac:dyDescent="0.2">
      <c r="A311" s="66"/>
    </row>
    <row r="312" spans="1:1" x14ac:dyDescent="0.2">
      <c r="A312" s="66"/>
    </row>
    <row r="313" spans="1:1" x14ac:dyDescent="0.2">
      <c r="A313" s="66"/>
    </row>
    <row r="314" spans="1:1" x14ac:dyDescent="0.2">
      <c r="A314" s="66"/>
    </row>
    <row r="315" spans="1:1" x14ac:dyDescent="0.2">
      <c r="A315" s="66"/>
    </row>
    <row r="316" spans="1:1" x14ac:dyDescent="0.2">
      <c r="A316" s="66"/>
    </row>
    <row r="317" spans="1:1" x14ac:dyDescent="0.2">
      <c r="A317" s="66"/>
    </row>
    <row r="318" spans="1:1" x14ac:dyDescent="0.2">
      <c r="A318" s="66"/>
    </row>
    <row r="319" spans="1:1" x14ac:dyDescent="0.2">
      <c r="A319" s="66"/>
    </row>
    <row r="320" spans="1:1" x14ac:dyDescent="0.2">
      <c r="A320" s="66"/>
    </row>
    <row r="321" spans="1:1" x14ac:dyDescent="0.2">
      <c r="A321" s="66"/>
    </row>
    <row r="322" spans="1:1" x14ac:dyDescent="0.2">
      <c r="A322" s="66"/>
    </row>
    <row r="323" spans="1:1" x14ac:dyDescent="0.2">
      <c r="A323" s="66"/>
    </row>
    <row r="324" spans="1:1" x14ac:dyDescent="0.2">
      <c r="A324" s="66"/>
    </row>
    <row r="325" spans="1:1" x14ac:dyDescent="0.2">
      <c r="A325" s="66"/>
    </row>
    <row r="326" spans="1:1" x14ac:dyDescent="0.2">
      <c r="A326" s="66"/>
    </row>
    <row r="327" spans="1:1" x14ac:dyDescent="0.2">
      <c r="A327" s="66"/>
    </row>
    <row r="328" spans="1:1" x14ac:dyDescent="0.2">
      <c r="A328" s="66"/>
    </row>
    <row r="329" spans="1:1" x14ac:dyDescent="0.2">
      <c r="A329" s="66"/>
    </row>
    <row r="330" spans="1:1" x14ac:dyDescent="0.2">
      <c r="A330" s="66"/>
    </row>
    <row r="331" spans="1:1" x14ac:dyDescent="0.2">
      <c r="A331" s="66"/>
    </row>
    <row r="332" spans="1:1" x14ac:dyDescent="0.2">
      <c r="A332" s="66"/>
    </row>
    <row r="333" spans="1:1" x14ac:dyDescent="0.2">
      <c r="A333" s="66"/>
    </row>
    <row r="334" spans="1:1" x14ac:dyDescent="0.2">
      <c r="A334" s="66"/>
    </row>
    <row r="335" spans="1:1" x14ac:dyDescent="0.2">
      <c r="A335" s="66"/>
    </row>
    <row r="336" spans="1:1" x14ac:dyDescent="0.2">
      <c r="A336" s="66"/>
    </row>
    <row r="337" spans="1:1" x14ac:dyDescent="0.2">
      <c r="A337" s="66"/>
    </row>
    <row r="338" spans="1:1" x14ac:dyDescent="0.2">
      <c r="A338" s="66"/>
    </row>
    <row r="339" spans="1:1" x14ac:dyDescent="0.2">
      <c r="A339" s="66"/>
    </row>
    <row r="340" spans="1:1" x14ac:dyDescent="0.2">
      <c r="A340" s="66"/>
    </row>
    <row r="341" spans="1:1" x14ac:dyDescent="0.2">
      <c r="A341" s="66"/>
    </row>
    <row r="342" spans="1:1" x14ac:dyDescent="0.2">
      <c r="A342" s="66"/>
    </row>
    <row r="343" spans="1:1" x14ac:dyDescent="0.2">
      <c r="A343" s="66"/>
    </row>
    <row r="344" spans="1:1" x14ac:dyDescent="0.2">
      <c r="A344" s="66"/>
    </row>
    <row r="345" spans="1:1" x14ac:dyDescent="0.2">
      <c r="A345" s="66"/>
    </row>
    <row r="346" spans="1:1" x14ac:dyDescent="0.2">
      <c r="A346" s="66"/>
    </row>
    <row r="347" spans="1:1" x14ac:dyDescent="0.2">
      <c r="A347" s="66"/>
    </row>
    <row r="348" spans="1:1" x14ac:dyDescent="0.2">
      <c r="A348" s="66"/>
    </row>
    <row r="349" spans="1:1" x14ac:dyDescent="0.2">
      <c r="A349" s="66"/>
    </row>
    <row r="350" spans="1:1" x14ac:dyDescent="0.2">
      <c r="A350" s="66"/>
    </row>
    <row r="351" spans="1:1" x14ac:dyDescent="0.2">
      <c r="A351" s="66"/>
    </row>
    <row r="352" spans="1:1" x14ac:dyDescent="0.2">
      <c r="A352" s="66"/>
    </row>
    <row r="353" spans="1:1" x14ac:dyDescent="0.2">
      <c r="A353" s="66"/>
    </row>
    <row r="354" spans="1:1" x14ac:dyDescent="0.2">
      <c r="A354" s="66"/>
    </row>
    <row r="355" spans="1:1" x14ac:dyDescent="0.2">
      <c r="A355" s="66"/>
    </row>
    <row r="356" spans="1:1" x14ac:dyDescent="0.2">
      <c r="A356" s="66"/>
    </row>
    <row r="357" spans="1:1" x14ac:dyDescent="0.2">
      <c r="A357" s="66"/>
    </row>
    <row r="358" spans="1:1" x14ac:dyDescent="0.2">
      <c r="A358" s="66"/>
    </row>
    <row r="359" spans="1:1" x14ac:dyDescent="0.2">
      <c r="A359" s="66"/>
    </row>
    <row r="360" spans="1:1" x14ac:dyDescent="0.2">
      <c r="A360" s="66"/>
    </row>
    <row r="361" spans="1:1" x14ac:dyDescent="0.2">
      <c r="A361" s="66"/>
    </row>
    <row r="362" spans="1:1" x14ac:dyDescent="0.2">
      <c r="A362" s="66"/>
    </row>
    <row r="363" spans="1:1" x14ac:dyDescent="0.2">
      <c r="A363" s="66"/>
    </row>
    <row r="364" spans="1:1" x14ac:dyDescent="0.2">
      <c r="A364" s="66"/>
    </row>
    <row r="365" spans="1:1" x14ac:dyDescent="0.2">
      <c r="A365" s="66"/>
    </row>
    <row r="366" spans="1:1" x14ac:dyDescent="0.2">
      <c r="A366" s="66"/>
    </row>
    <row r="367" spans="1:1" x14ac:dyDescent="0.2">
      <c r="A367" s="66"/>
    </row>
    <row r="368" spans="1:1" x14ac:dyDescent="0.2">
      <c r="A368" s="66"/>
    </row>
    <row r="369" spans="1:1" x14ac:dyDescent="0.2">
      <c r="A369" s="66"/>
    </row>
    <row r="370" spans="1:1" x14ac:dyDescent="0.2">
      <c r="A370" s="66"/>
    </row>
    <row r="371" spans="1:1" x14ac:dyDescent="0.2">
      <c r="A371" s="66"/>
    </row>
    <row r="372" spans="1:1" x14ac:dyDescent="0.2">
      <c r="A372" s="66"/>
    </row>
    <row r="373" spans="1:1" x14ac:dyDescent="0.2">
      <c r="A373" s="66"/>
    </row>
    <row r="374" spans="1:1" x14ac:dyDescent="0.2">
      <c r="A374" s="66"/>
    </row>
    <row r="375" spans="1:1" x14ac:dyDescent="0.2">
      <c r="A375" s="66"/>
    </row>
    <row r="376" spans="1:1" x14ac:dyDescent="0.2">
      <c r="A376" s="66"/>
    </row>
    <row r="377" spans="1:1" x14ac:dyDescent="0.2">
      <c r="A377" s="66"/>
    </row>
    <row r="378" spans="1:1" x14ac:dyDescent="0.2">
      <c r="A378" s="66"/>
    </row>
    <row r="379" spans="1:1" x14ac:dyDescent="0.2">
      <c r="A379" s="66"/>
    </row>
    <row r="380" spans="1:1" x14ac:dyDescent="0.2">
      <c r="A380" s="66"/>
    </row>
    <row r="381" spans="1:1" x14ac:dyDescent="0.2">
      <c r="A381" s="66"/>
    </row>
    <row r="382" spans="1:1" x14ac:dyDescent="0.2">
      <c r="A382" s="66"/>
    </row>
    <row r="383" spans="1:1" x14ac:dyDescent="0.2">
      <c r="A383" s="66"/>
    </row>
    <row r="384" spans="1:1" x14ac:dyDescent="0.2">
      <c r="A384" s="66"/>
    </row>
    <row r="385" spans="1:1" x14ac:dyDescent="0.2">
      <c r="A385" s="66"/>
    </row>
    <row r="386" spans="1:1" x14ac:dyDescent="0.2">
      <c r="A386" s="66"/>
    </row>
    <row r="387" spans="1:1" x14ac:dyDescent="0.2">
      <c r="A387" s="66"/>
    </row>
    <row r="388" spans="1:1" x14ac:dyDescent="0.2">
      <c r="A388" s="66"/>
    </row>
    <row r="389" spans="1:1" x14ac:dyDescent="0.2">
      <c r="A389" s="66"/>
    </row>
    <row r="390" spans="1:1" x14ac:dyDescent="0.2">
      <c r="A390" s="66"/>
    </row>
    <row r="391" spans="1:1" x14ac:dyDescent="0.2">
      <c r="A391" s="66"/>
    </row>
    <row r="392" spans="1:1" x14ac:dyDescent="0.2">
      <c r="A392" s="66"/>
    </row>
    <row r="393" spans="1:1" x14ac:dyDescent="0.2">
      <c r="A393" s="66"/>
    </row>
    <row r="394" spans="1:1" x14ac:dyDescent="0.2">
      <c r="A394" s="66"/>
    </row>
    <row r="395" spans="1:1" x14ac:dyDescent="0.2">
      <c r="A395" s="66"/>
    </row>
    <row r="396" spans="1:1" x14ac:dyDescent="0.2">
      <c r="A396" s="66"/>
    </row>
    <row r="397" spans="1:1" x14ac:dyDescent="0.2">
      <c r="A397" s="66"/>
    </row>
    <row r="398" spans="1:1" x14ac:dyDescent="0.2">
      <c r="A398" s="66"/>
    </row>
    <row r="399" spans="1:1" x14ac:dyDescent="0.2">
      <c r="A399" s="66"/>
    </row>
    <row r="400" spans="1:1" x14ac:dyDescent="0.2">
      <c r="A400" s="66"/>
    </row>
    <row r="401" spans="1:1" x14ac:dyDescent="0.2">
      <c r="A401" s="66"/>
    </row>
    <row r="402" spans="1:1" x14ac:dyDescent="0.2">
      <c r="A402" s="66"/>
    </row>
    <row r="403" spans="1:1" x14ac:dyDescent="0.2">
      <c r="A403" s="66"/>
    </row>
    <row r="404" spans="1:1" x14ac:dyDescent="0.2">
      <c r="A404" s="66"/>
    </row>
    <row r="405" spans="1:1" x14ac:dyDescent="0.2">
      <c r="A405" s="66"/>
    </row>
    <row r="406" spans="1:1" x14ac:dyDescent="0.2">
      <c r="A406" s="66"/>
    </row>
    <row r="407" spans="1:1" x14ac:dyDescent="0.2">
      <c r="A407" s="66"/>
    </row>
    <row r="408" spans="1:1" x14ac:dyDescent="0.2">
      <c r="A408" s="66"/>
    </row>
    <row r="409" spans="1:1" x14ac:dyDescent="0.2">
      <c r="A409" s="66"/>
    </row>
    <row r="410" spans="1:1" x14ac:dyDescent="0.2">
      <c r="A410" s="66"/>
    </row>
    <row r="411" spans="1:1" x14ac:dyDescent="0.2">
      <c r="A411" s="66"/>
    </row>
    <row r="412" spans="1:1" x14ac:dyDescent="0.2">
      <c r="A412" s="66"/>
    </row>
    <row r="413" spans="1:1" x14ac:dyDescent="0.2">
      <c r="A413" s="66"/>
    </row>
    <row r="414" spans="1:1" x14ac:dyDescent="0.2">
      <c r="A414" s="66"/>
    </row>
    <row r="415" spans="1:1" x14ac:dyDescent="0.2">
      <c r="A415" s="66"/>
    </row>
    <row r="416" spans="1:1" x14ac:dyDescent="0.2">
      <c r="A416" s="66"/>
    </row>
    <row r="417" spans="1:1" x14ac:dyDescent="0.2">
      <c r="A417" s="66"/>
    </row>
    <row r="418" spans="1:1" x14ac:dyDescent="0.2">
      <c r="A418" s="66"/>
    </row>
    <row r="419" spans="1:1" x14ac:dyDescent="0.2">
      <c r="A419" s="66"/>
    </row>
    <row r="420" spans="1:1" x14ac:dyDescent="0.2">
      <c r="A420" s="66"/>
    </row>
    <row r="421" spans="1:1" x14ac:dyDescent="0.2">
      <c r="A421" s="66"/>
    </row>
    <row r="422" spans="1:1" x14ac:dyDescent="0.2">
      <c r="A422" s="66"/>
    </row>
    <row r="423" spans="1:1" x14ac:dyDescent="0.2">
      <c r="A423" s="66"/>
    </row>
    <row r="424" spans="1:1" x14ac:dyDescent="0.2">
      <c r="A424" s="66"/>
    </row>
    <row r="425" spans="1:1" x14ac:dyDescent="0.2">
      <c r="A425" s="66"/>
    </row>
    <row r="426" spans="1:1" x14ac:dyDescent="0.2">
      <c r="A426" s="66"/>
    </row>
    <row r="427" spans="1:1" x14ac:dyDescent="0.2">
      <c r="A427" s="66"/>
    </row>
    <row r="428" spans="1:1" x14ac:dyDescent="0.2">
      <c r="A428" s="66"/>
    </row>
    <row r="429" spans="1:1" x14ac:dyDescent="0.2">
      <c r="A429" s="66"/>
    </row>
    <row r="430" spans="1:1" x14ac:dyDescent="0.2">
      <c r="A430" s="66"/>
    </row>
    <row r="431" spans="1:1" x14ac:dyDescent="0.2">
      <c r="A431" s="66"/>
    </row>
    <row r="432" spans="1:1" x14ac:dyDescent="0.2">
      <c r="A432" s="66"/>
    </row>
    <row r="433" spans="1:1" x14ac:dyDescent="0.2">
      <c r="A433" s="66"/>
    </row>
    <row r="434" spans="1:1" x14ac:dyDescent="0.2">
      <c r="A434" s="66"/>
    </row>
    <row r="435" spans="1:1" x14ac:dyDescent="0.2">
      <c r="A435" s="66"/>
    </row>
    <row r="436" spans="1:1" x14ac:dyDescent="0.2">
      <c r="A436" s="66"/>
    </row>
    <row r="437" spans="1:1" x14ac:dyDescent="0.2">
      <c r="A437" s="66"/>
    </row>
    <row r="438" spans="1:1" x14ac:dyDescent="0.2">
      <c r="A438" s="66"/>
    </row>
    <row r="439" spans="1:1" x14ac:dyDescent="0.2">
      <c r="A439" s="66"/>
    </row>
    <row r="440" spans="1:1" x14ac:dyDescent="0.2">
      <c r="A440" s="66"/>
    </row>
    <row r="441" spans="1:1" x14ac:dyDescent="0.2">
      <c r="A441" s="66"/>
    </row>
    <row r="442" spans="1:1" x14ac:dyDescent="0.2">
      <c r="A442" s="66"/>
    </row>
    <row r="443" spans="1:1" x14ac:dyDescent="0.2">
      <c r="A443" s="66"/>
    </row>
    <row r="444" spans="1:1" x14ac:dyDescent="0.2">
      <c r="A444" s="66"/>
    </row>
    <row r="445" spans="1:1" x14ac:dyDescent="0.2">
      <c r="A445" s="66"/>
    </row>
    <row r="446" spans="1:1" x14ac:dyDescent="0.2">
      <c r="A446" s="66"/>
    </row>
    <row r="447" spans="1:1" x14ac:dyDescent="0.2">
      <c r="A447" s="66"/>
    </row>
    <row r="448" spans="1:1" x14ac:dyDescent="0.2">
      <c r="A448" s="66"/>
    </row>
    <row r="449" spans="1:1" x14ac:dyDescent="0.2">
      <c r="A449" s="66"/>
    </row>
    <row r="450" spans="1:1" x14ac:dyDescent="0.2">
      <c r="A450" s="66"/>
    </row>
    <row r="451" spans="1:1" x14ac:dyDescent="0.2">
      <c r="A451" s="66"/>
    </row>
    <row r="452" spans="1:1" x14ac:dyDescent="0.2">
      <c r="A452" s="66"/>
    </row>
    <row r="453" spans="1:1" x14ac:dyDescent="0.2">
      <c r="A453" s="66"/>
    </row>
    <row r="454" spans="1:1" x14ac:dyDescent="0.2">
      <c r="A454" s="66"/>
    </row>
    <row r="455" spans="1:1" x14ac:dyDescent="0.2">
      <c r="A455" s="66"/>
    </row>
    <row r="456" spans="1:1" x14ac:dyDescent="0.2">
      <c r="A456" s="66"/>
    </row>
    <row r="457" spans="1:1" x14ac:dyDescent="0.2">
      <c r="A457" s="66"/>
    </row>
    <row r="458" spans="1:1" x14ac:dyDescent="0.2">
      <c r="A458" s="66"/>
    </row>
    <row r="459" spans="1:1" x14ac:dyDescent="0.2">
      <c r="A459" s="66"/>
    </row>
    <row r="460" spans="1:1" x14ac:dyDescent="0.2">
      <c r="A460" s="66"/>
    </row>
    <row r="461" spans="1:1" x14ac:dyDescent="0.2">
      <c r="A461" s="66"/>
    </row>
    <row r="462" spans="1:1" x14ac:dyDescent="0.2">
      <c r="A462" s="66"/>
    </row>
    <row r="463" spans="1:1" x14ac:dyDescent="0.2">
      <c r="A463" s="66"/>
    </row>
    <row r="464" spans="1:1" x14ac:dyDescent="0.2">
      <c r="A464" s="66"/>
    </row>
    <row r="465" spans="1:1" x14ac:dyDescent="0.2">
      <c r="A465" s="66"/>
    </row>
    <row r="466" spans="1:1" x14ac:dyDescent="0.2">
      <c r="A466" s="66"/>
    </row>
    <row r="467" spans="1:1" x14ac:dyDescent="0.2">
      <c r="A467" s="66"/>
    </row>
    <row r="468" spans="1:1" x14ac:dyDescent="0.2">
      <c r="A468" s="66"/>
    </row>
    <row r="469" spans="1:1" x14ac:dyDescent="0.2">
      <c r="A469" s="66"/>
    </row>
    <row r="470" spans="1:1" x14ac:dyDescent="0.2">
      <c r="A470" s="66"/>
    </row>
    <row r="471" spans="1:1" x14ac:dyDescent="0.2">
      <c r="A471" s="66"/>
    </row>
    <row r="472" spans="1:1" x14ac:dyDescent="0.2">
      <c r="A472" s="66"/>
    </row>
    <row r="473" spans="1:1" x14ac:dyDescent="0.2">
      <c r="A473" s="66"/>
    </row>
    <row r="474" spans="1:1" x14ac:dyDescent="0.2">
      <c r="A474" s="66"/>
    </row>
    <row r="475" spans="1:1" x14ac:dyDescent="0.2">
      <c r="A475" s="66"/>
    </row>
    <row r="476" spans="1:1" x14ac:dyDescent="0.2">
      <c r="A476" s="66"/>
    </row>
    <row r="477" spans="1:1" x14ac:dyDescent="0.2">
      <c r="A477" s="66"/>
    </row>
    <row r="478" spans="1:1" x14ac:dyDescent="0.2">
      <c r="A478" s="66"/>
    </row>
    <row r="479" spans="1:1" x14ac:dyDescent="0.2">
      <c r="A479" s="66"/>
    </row>
    <row r="480" spans="1:1" x14ac:dyDescent="0.2">
      <c r="A480" s="66"/>
    </row>
    <row r="481" spans="1:1" x14ac:dyDescent="0.2">
      <c r="A481" s="66"/>
    </row>
    <row r="482" spans="1:1" x14ac:dyDescent="0.2">
      <c r="A482" s="66"/>
    </row>
    <row r="483" spans="1:1" x14ac:dyDescent="0.2">
      <c r="A483" s="66"/>
    </row>
    <row r="484" spans="1:1" x14ac:dyDescent="0.2">
      <c r="A484" s="66"/>
    </row>
    <row r="485" spans="1:1" x14ac:dyDescent="0.2">
      <c r="A485" s="66"/>
    </row>
    <row r="486" spans="1:1" x14ac:dyDescent="0.2">
      <c r="A486" s="66"/>
    </row>
    <row r="487" spans="1:1" x14ac:dyDescent="0.2">
      <c r="A487" s="66"/>
    </row>
    <row r="488" spans="1:1" x14ac:dyDescent="0.2">
      <c r="A488" s="66"/>
    </row>
    <row r="489" spans="1:1" x14ac:dyDescent="0.2">
      <c r="A489" s="66"/>
    </row>
    <row r="490" spans="1:1" x14ac:dyDescent="0.2">
      <c r="A490" s="66"/>
    </row>
    <row r="491" spans="1:1" x14ac:dyDescent="0.2">
      <c r="A491" s="66"/>
    </row>
    <row r="492" spans="1:1" x14ac:dyDescent="0.2">
      <c r="A492" s="66"/>
    </row>
    <row r="493" spans="1:1" x14ac:dyDescent="0.2">
      <c r="A493" s="66"/>
    </row>
    <row r="494" spans="1:1" x14ac:dyDescent="0.2">
      <c r="A494" s="66"/>
    </row>
    <row r="495" spans="1:1" x14ac:dyDescent="0.2">
      <c r="A495" s="66"/>
    </row>
    <row r="496" spans="1:1" x14ac:dyDescent="0.2">
      <c r="A496" s="66"/>
    </row>
    <row r="497" spans="1:1" x14ac:dyDescent="0.2">
      <c r="A497" s="66"/>
    </row>
    <row r="498" spans="1:1" x14ac:dyDescent="0.2">
      <c r="A498" s="66"/>
    </row>
    <row r="499" spans="1:1" x14ac:dyDescent="0.2">
      <c r="A499" s="66"/>
    </row>
    <row r="500" spans="1:1" x14ac:dyDescent="0.2">
      <c r="A500" s="66"/>
    </row>
    <row r="501" spans="1:1" x14ac:dyDescent="0.2">
      <c r="A501" s="66"/>
    </row>
    <row r="502" spans="1:1" x14ac:dyDescent="0.2">
      <c r="A502" s="66"/>
    </row>
    <row r="503" spans="1:1" x14ac:dyDescent="0.2">
      <c r="A503" s="66"/>
    </row>
    <row r="504" spans="1:1" x14ac:dyDescent="0.2">
      <c r="A504" s="66"/>
    </row>
    <row r="505" spans="1:1" x14ac:dyDescent="0.2">
      <c r="A505" s="66"/>
    </row>
    <row r="506" spans="1:1" x14ac:dyDescent="0.2">
      <c r="A506" s="66"/>
    </row>
    <row r="507" spans="1:1" x14ac:dyDescent="0.2">
      <c r="A507" s="66"/>
    </row>
    <row r="508" spans="1:1" x14ac:dyDescent="0.2">
      <c r="A508" s="66"/>
    </row>
    <row r="509" spans="1:1" x14ac:dyDescent="0.2">
      <c r="A509" s="66"/>
    </row>
    <row r="510" spans="1:1" x14ac:dyDescent="0.2">
      <c r="A510" s="66"/>
    </row>
    <row r="511" spans="1:1" x14ac:dyDescent="0.2">
      <c r="A511" s="66"/>
    </row>
    <row r="512" spans="1:1" x14ac:dyDescent="0.2">
      <c r="A512" s="66"/>
    </row>
    <row r="513" spans="1:1" x14ac:dyDescent="0.2">
      <c r="A513" s="66"/>
    </row>
    <row r="514" spans="1:1" x14ac:dyDescent="0.2">
      <c r="A514" s="66"/>
    </row>
    <row r="515" spans="1:1" x14ac:dyDescent="0.2">
      <c r="A515" s="66"/>
    </row>
    <row r="516" spans="1:1" x14ac:dyDescent="0.2">
      <c r="A516" s="66"/>
    </row>
    <row r="517" spans="1:1" x14ac:dyDescent="0.2">
      <c r="A517" s="66"/>
    </row>
    <row r="518" spans="1:1" x14ac:dyDescent="0.2">
      <c r="A518" s="66"/>
    </row>
    <row r="519" spans="1:1" x14ac:dyDescent="0.2">
      <c r="A519" s="66"/>
    </row>
    <row r="520" spans="1:1" x14ac:dyDescent="0.2">
      <c r="A520" s="66"/>
    </row>
    <row r="521" spans="1:1" x14ac:dyDescent="0.2">
      <c r="A521" s="66"/>
    </row>
    <row r="522" spans="1:1" x14ac:dyDescent="0.2">
      <c r="A522" s="66"/>
    </row>
    <row r="523" spans="1:1" x14ac:dyDescent="0.2">
      <c r="A523" s="66"/>
    </row>
    <row r="524" spans="1:1" x14ac:dyDescent="0.2">
      <c r="A524" s="66"/>
    </row>
    <row r="525" spans="1:1" x14ac:dyDescent="0.2">
      <c r="A525" s="66"/>
    </row>
    <row r="526" spans="1:1" x14ac:dyDescent="0.2">
      <c r="A526" s="66"/>
    </row>
    <row r="527" spans="1:1" x14ac:dyDescent="0.2">
      <c r="A527" s="66"/>
    </row>
    <row r="528" spans="1:1" x14ac:dyDescent="0.2">
      <c r="A528" s="66"/>
    </row>
    <row r="529" spans="1:1" x14ac:dyDescent="0.2">
      <c r="A529" s="66"/>
    </row>
    <row r="530" spans="1:1" x14ac:dyDescent="0.2">
      <c r="A530" s="66"/>
    </row>
    <row r="531" spans="1:1" x14ac:dyDescent="0.2">
      <c r="A531" s="66"/>
    </row>
    <row r="532" spans="1:1" x14ac:dyDescent="0.2">
      <c r="A532" s="66"/>
    </row>
    <row r="533" spans="1:1" x14ac:dyDescent="0.2">
      <c r="A533" s="66"/>
    </row>
    <row r="534" spans="1:1" x14ac:dyDescent="0.2">
      <c r="A534" s="66"/>
    </row>
    <row r="535" spans="1:1" x14ac:dyDescent="0.2">
      <c r="A535" s="66"/>
    </row>
    <row r="536" spans="1:1" x14ac:dyDescent="0.2">
      <c r="A536" s="66"/>
    </row>
    <row r="537" spans="1:1" x14ac:dyDescent="0.2">
      <c r="A537" s="66"/>
    </row>
    <row r="538" spans="1:1" x14ac:dyDescent="0.2">
      <c r="A538" s="66"/>
    </row>
    <row r="539" spans="1:1" x14ac:dyDescent="0.2">
      <c r="A539" s="66"/>
    </row>
    <row r="540" spans="1:1" x14ac:dyDescent="0.2">
      <c r="A540" s="66"/>
    </row>
    <row r="541" spans="1:1" x14ac:dyDescent="0.2">
      <c r="A541" s="66"/>
    </row>
    <row r="542" spans="1:1" x14ac:dyDescent="0.2">
      <c r="A542" s="66"/>
    </row>
    <row r="543" spans="1:1" x14ac:dyDescent="0.2">
      <c r="A543" s="66"/>
    </row>
    <row r="544" spans="1:1" x14ac:dyDescent="0.2">
      <c r="A544" s="66"/>
    </row>
    <row r="545" spans="1:1" x14ac:dyDescent="0.2">
      <c r="A545" s="66"/>
    </row>
    <row r="546" spans="1:1" x14ac:dyDescent="0.2">
      <c r="A546" s="66"/>
    </row>
    <row r="547" spans="1:1" x14ac:dyDescent="0.2">
      <c r="A547" s="66"/>
    </row>
    <row r="548" spans="1:1" x14ac:dyDescent="0.2">
      <c r="A548" s="66"/>
    </row>
    <row r="549" spans="1:1" x14ac:dyDescent="0.2">
      <c r="A549" s="66"/>
    </row>
    <row r="550" spans="1:1" x14ac:dyDescent="0.2">
      <c r="A550" s="66"/>
    </row>
    <row r="551" spans="1:1" x14ac:dyDescent="0.2">
      <c r="A551" s="66"/>
    </row>
    <row r="552" spans="1:1" x14ac:dyDescent="0.2">
      <c r="A552" s="66"/>
    </row>
    <row r="553" spans="1:1" x14ac:dyDescent="0.2">
      <c r="A553" s="66"/>
    </row>
    <row r="554" spans="1:1" x14ac:dyDescent="0.2">
      <c r="A554" s="66"/>
    </row>
    <row r="555" spans="1:1" x14ac:dyDescent="0.2">
      <c r="A555" s="66"/>
    </row>
    <row r="556" spans="1:1" x14ac:dyDescent="0.2">
      <c r="A556" s="66"/>
    </row>
    <row r="557" spans="1:1" x14ac:dyDescent="0.2">
      <c r="A557" s="66"/>
    </row>
    <row r="558" spans="1:1" x14ac:dyDescent="0.2">
      <c r="A558" s="66"/>
    </row>
    <row r="559" spans="1:1" x14ac:dyDescent="0.2">
      <c r="A559" s="66"/>
    </row>
    <row r="560" spans="1:1" x14ac:dyDescent="0.2">
      <c r="A560" s="66"/>
    </row>
    <row r="561" spans="1:1" x14ac:dyDescent="0.2">
      <c r="A561" s="66"/>
    </row>
    <row r="562" spans="1:1" x14ac:dyDescent="0.2">
      <c r="A562" s="66"/>
    </row>
    <row r="563" spans="1:1" x14ac:dyDescent="0.2">
      <c r="A563" s="66"/>
    </row>
    <row r="564" spans="1:1" x14ac:dyDescent="0.2">
      <c r="A564" s="66"/>
    </row>
    <row r="565" spans="1:1" x14ac:dyDescent="0.2">
      <c r="A565" s="66"/>
    </row>
    <row r="566" spans="1:1" x14ac:dyDescent="0.2">
      <c r="A566" s="66"/>
    </row>
    <row r="567" spans="1:1" x14ac:dyDescent="0.2">
      <c r="A567" s="66"/>
    </row>
    <row r="568" spans="1:1" x14ac:dyDescent="0.2">
      <c r="A568" s="66"/>
    </row>
    <row r="569" spans="1:1" x14ac:dyDescent="0.2">
      <c r="A569" s="66"/>
    </row>
    <row r="570" spans="1:1" x14ac:dyDescent="0.2">
      <c r="A570" s="66"/>
    </row>
    <row r="571" spans="1:1" x14ac:dyDescent="0.2">
      <c r="A571" s="66"/>
    </row>
    <row r="572" spans="1:1" x14ac:dyDescent="0.2">
      <c r="A572" s="66"/>
    </row>
    <row r="573" spans="1:1" x14ac:dyDescent="0.2">
      <c r="A573" s="66"/>
    </row>
    <row r="574" spans="1:1" x14ac:dyDescent="0.2">
      <c r="A574" s="66"/>
    </row>
    <row r="575" spans="1:1" x14ac:dyDescent="0.2">
      <c r="A575" s="66"/>
    </row>
    <row r="576" spans="1:1" x14ac:dyDescent="0.2">
      <c r="A576" s="66"/>
    </row>
    <row r="577" spans="1:1" x14ac:dyDescent="0.2">
      <c r="A577" s="66"/>
    </row>
    <row r="578" spans="1:1" x14ac:dyDescent="0.2">
      <c r="A578" s="66"/>
    </row>
    <row r="579" spans="1:1" x14ac:dyDescent="0.2">
      <c r="A579" s="66"/>
    </row>
    <row r="580" spans="1:1" x14ac:dyDescent="0.2">
      <c r="A580" s="66"/>
    </row>
    <row r="581" spans="1:1" x14ac:dyDescent="0.2">
      <c r="A581" s="66"/>
    </row>
    <row r="582" spans="1:1" x14ac:dyDescent="0.2">
      <c r="A582" s="66"/>
    </row>
    <row r="583" spans="1:1" x14ac:dyDescent="0.2">
      <c r="A583" s="66"/>
    </row>
    <row r="584" spans="1:1" x14ac:dyDescent="0.2">
      <c r="A584" s="66"/>
    </row>
    <row r="585" spans="1:1" x14ac:dyDescent="0.2">
      <c r="A585" s="66"/>
    </row>
    <row r="586" spans="1:1" x14ac:dyDescent="0.2">
      <c r="A586" s="66"/>
    </row>
    <row r="587" spans="1:1" x14ac:dyDescent="0.2">
      <c r="A587" s="66"/>
    </row>
    <row r="588" spans="1:1" x14ac:dyDescent="0.2">
      <c r="A588" s="66"/>
    </row>
    <row r="589" spans="1:1" x14ac:dyDescent="0.2">
      <c r="A589" s="66"/>
    </row>
    <row r="590" spans="1:1" x14ac:dyDescent="0.2">
      <c r="A590" s="66"/>
    </row>
    <row r="591" spans="1:1" x14ac:dyDescent="0.2">
      <c r="A591" s="66"/>
    </row>
    <row r="592" spans="1:1" x14ac:dyDescent="0.2">
      <c r="A592" s="66"/>
    </row>
    <row r="593" spans="1:1" x14ac:dyDescent="0.2">
      <c r="A593" s="66"/>
    </row>
    <row r="594" spans="1:1" x14ac:dyDescent="0.2">
      <c r="A594" s="66"/>
    </row>
    <row r="595" spans="1:1" x14ac:dyDescent="0.2">
      <c r="A595" s="66"/>
    </row>
    <row r="596" spans="1:1" x14ac:dyDescent="0.2">
      <c r="A596" s="66"/>
    </row>
    <row r="597" spans="1:1" x14ac:dyDescent="0.2">
      <c r="A597" s="66"/>
    </row>
    <row r="598" spans="1:1" x14ac:dyDescent="0.2">
      <c r="A598" s="66"/>
    </row>
    <row r="599" spans="1:1" x14ac:dyDescent="0.2">
      <c r="A599" s="66"/>
    </row>
    <row r="600" spans="1:1" x14ac:dyDescent="0.2">
      <c r="A600" s="66"/>
    </row>
    <row r="601" spans="1:1" x14ac:dyDescent="0.2">
      <c r="A601" s="66"/>
    </row>
    <row r="602" spans="1:1" x14ac:dyDescent="0.2">
      <c r="A602" s="66"/>
    </row>
    <row r="603" spans="1:1" x14ac:dyDescent="0.2">
      <c r="A603" s="66"/>
    </row>
    <row r="604" spans="1:1" x14ac:dyDescent="0.2">
      <c r="A604" s="66"/>
    </row>
    <row r="605" spans="1:1" x14ac:dyDescent="0.2">
      <c r="A605" s="66"/>
    </row>
    <row r="606" spans="1:1" x14ac:dyDescent="0.2">
      <c r="A606" s="66"/>
    </row>
    <row r="607" spans="1:1" x14ac:dyDescent="0.2">
      <c r="A607" s="66"/>
    </row>
    <row r="608" spans="1:1" x14ac:dyDescent="0.2">
      <c r="A608" s="66"/>
    </row>
    <row r="609" spans="1:1" x14ac:dyDescent="0.2">
      <c r="A609" s="66"/>
    </row>
    <row r="610" spans="1:1" x14ac:dyDescent="0.2">
      <c r="A610" s="66"/>
    </row>
    <row r="611" spans="1:1" x14ac:dyDescent="0.2">
      <c r="A611" s="66"/>
    </row>
    <row r="612" spans="1:1" x14ac:dyDescent="0.2">
      <c r="A612" s="66"/>
    </row>
    <row r="613" spans="1:1" x14ac:dyDescent="0.2">
      <c r="A613" s="66"/>
    </row>
    <row r="614" spans="1:1" x14ac:dyDescent="0.2">
      <c r="A614" s="66"/>
    </row>
    <row r="615" spans="1:1" x14ac:dyDescent="0.2">
      <c r="A615" s="66"/>
    </row>
    <row r="616" spans="1:1" x14ac:dyDescent="0.2">
      <c r="A616" s="66"/>
    </row>
    <row r="617" spans="1:1" x14ac:dyDescent="0.2">
      <c r="A617" s="66"/>
    </row>
    <row r="618" spans="1:1" x14ac:dyDescent="0.2">
      <c r="A618" s="66"/>
    </row>
    <row r="619" spans="1:1" x14ac:dyDescent="0.2">
      <c r="A619" s="66"/>
    </row>
    <row r="620" spans="1:1" x14ac:dyDescent="0.2">
      <c r="A620" s="66"/>
    </row>
    <row r="621" spans="1:1" x14ac:dyDescent="0.2">
      <c r="A621" s="66"/>
    </row>
    <row r="622" spans="1:1" x14ac:dyDescent="0.2">
      <c r="A622" s="66"/>
    </row>
    <row r="623" spans="1:1" x14ac:dyDescent="0.2">
      <c r="A623" s="66"/>
    </row>
    <row r="624" spans="1:1" x14ac:dyDescent="0.2">
      <c r="A624" s="66"/>
    </row>
    <row r="625" spans="1:1" x14ac:dyDescent="0.2">
      <c r="A625" s="66"/>
    </row>
    <row r="626" spans="1:1" x14ac:dyDescent="0.2">
      <c r="A626" s="66"/>
    </row>
    <row r="627" spans="1:1" x14ac:dyDescent="0.2">
      <c r="A627" s="66"/>
    </row>
    <row r="628" spans="1:1" x14ac:dyDescent="0.2">
      <c r="A628" s="66"/>
    </row>
    <row r="629" spans="1:1" x14ac:dyDescent="0.2">
      <c r="A629" s="66"/>
    </row>
    <row r="630" spans="1:1" x14ac:dyDescent="0.2">
      <c r="A630" s="66"/>
    </row>
    <row r="631" spans="1:1" x14ac:dyDescent="0.2">
      <c r="A631" s="66"/>
    </row>
    <row r="632" spans="1:1" x14ac:dyDescent="0.2">
      <c r="A632" s="66"/>
    </row>
    <row r="633" spans="1:1" x14ac:dyDescent="0.2">
      <c r="A633" s="66"/>
    </row>
    <row r="634" spans="1:1" x14ac:dyDescent="0.2">
      <c r="A634" s="66"/>
    </row>
    <row r="635" spans="1:1" x14ac:dyDescent="0.2">
      <c r="A635" s="66"/>
    </row>
    <row r="636" spans="1:1" x14ac:dyDescent="0.2">
      <c r="A636" s="66"/>
    </row>
    <row r="637" spans="1:1" x14ac:dyDescent="0.2">
      <c r="A637" s="66"/>
    </row>
    <row r="638" spans="1:1" x14ac:dyDescent="0.2">
      <c r="A638" s="66"/>
    </row>
    <row r="639" spans="1:1" x14ac:dyDescent="0.2">
      <c r="A639" s="66"/>
    </row>
    <row r="640" spans="1:1" x14ac:dyDescent="0.2">
      <c r="A640" s="66"/>
    </row>
    <row r="641" spans="1:1" x14ac:dyDescent="0.2">
      <c r="A641" s="66"/>
    </row>
    <row r="642" spans="1:1" x14ac:dyDescent="0.2">
      <c r="A642" s="66"/>
    </row>
    <row r="643" spans="1:1" x14ac:dyDescent="0.2">
      <c r="A643" s="66"/>
    </row>
    <row r="644" spans="1:1" x14ac:dyDescent="0.2">
      <c r="A644" s="66"/>
    </row>
    <row r="645" spans="1:1" x14ac:dyDescent="0.2">
      <c r="A645" s="66"/>
    </row>
    <row r="646" spans="1:1" x14ac:dyDescent="0.2">
      <c r="A646" s="66"/>
    </row>
    <row r="647" spans="1:1" x14ac:dyDescent="0.2">
      <c r="A647" s="66"/>
    </row>
    <row r="648" spans="1:1" x14ac:dyDescent="0.2">
      <c r="A648" s="66"/>
    </row>
    <row r="649" spans="1:1" x14ac:dyDescent="0.2">
      <c r="A649" s="66"/>
    </row>
    <row r="650" spans="1:1" x14ac:dyDescent="0.2">
      <c r="A650" s="66"/>
    </row>
    <row r="651" spans="1:1" x14ac:dyDescent="0.2">
      <c r="A651" s="66"/>
    </row>
    <row r="652" spans="1:1" x14ac:dyDescent="0.2">
      <c r="A652" s="66"/>
    </row>
    <row r="653" spans="1:1" x14ac:dyDescent="0.2">
      <c r="A653" s="66"/>
    </row>
    <row r="654" spans="1:1" x14ac:dyDescent="0.2">
      <c r="A654" s="66"/>
    </row>
    <row r="655" spans="1:1" x14ac:dyDescent="0.2">
      <c r="A655" s="66"/>
    </row>
    <row r="656" spans="1:1" x14ac:dyDescent="0.2">
      <c r="A656" s="66"/>
    </row>
    <row r="657" spans="1:1" x14ac:dyDescent="0.2">
      <c r="A657" s="66"/>
    </row>
    <row r="658" spans="1:1" x14ac:dyDescent="0.2">
      <c r="A658" s="66"/>
    </row>
    <row r="659" spans="1:1" x14ac:dyDescent="0.2">
      <c r="A659" s="66"/>
    </row>
    <row r="660" spans="1:1" x14ac:dyDescent="0.2">
      <c r="A660" s="66"/>
    </row>
    <row r="661" spans="1:1" x14ac:dyDescent="0.2">
      <c r="A661" s="66"/>
    </row>
    <row r="662" spans="1:1" x14ac:dyDescent="0.2">
      <c r="A662" s="66"/>
    </row>
    <row r="663" spans="1:1" x14ac:dyDescent="0.2">
      <c r="A663" s="66"/>
    </row>
    <row r="664" spans="1:1" x14ac:dyDescent="0.2">
      <c r="A664" s="66"/>
    </row>
    <row r="665" spans="1:1" x14ac:dyDescent="0.2">
      <c r="A665" s="66"/>
    </row>
    <row r="666" spans="1:1" x14ac:dyDescent="0.2">
      <c r="A666" s="66"/>
    </row>
    <row r="667" spans="1:1" x14ac:dyDescent="0.2">
      <c r="A667" s="66"/>
    </row>
    <row r="668" spans="1:1" x14ac:dyDescent="0.2">
      <c r="A668" s="66"/>
    </row>
    <row r="669" spans="1:1" x14ac:dyDescent="0.2">
      <c r="A669" s="66"/>
    </row>
    <row r="670" spans="1:1" x14ac:dyDescent="0.2">
      <c r="A670" s="66"/>
    </row>
    <row r="671" spans="1:1" x14ac:dyDescent="0.2">
      <c r="A671" s="66"/>
    </row>
    <row r="672" spans="1:1" x14ac:dyDescent="0.2">
      <c r="A672" s="66"/>
    </row>
    <row r="673" spans="1:1" x14ac:dyDescent="0.2">
      <c r="A673" s="66"/>
    </row>
    <row r="674" spans="1:1" x14ac:dyDescent="0.2">
      <c r="A674" s="66"/>
    </row>
    <row r="675" spans="1:1" x14ac:dyDescent="0.2">
      <c r="A675" s="66"/>
    </row>
    <row r="676" spans="1:1" x14ac:dyDescent="0.2">
      <c r="A676" s="66"/>
    </row>
    <row r="677" spans="1:1" x14ac:dyDescent="0.2">
      <c r="A677" s="66"/>
    </row>
    <row r="678" spans="1:1" x14ac:dyDescent="0.2">
      <c r="A678" s="66"/>
    </row>
    <row r="679" spans="1:1" x14ac:dyDescent="0.2">
      <c r="A679" s="66"/>
    </row>
    <row r="680" spans="1:1" x14ac:dyDescent="0.2">
      <c r="A680" s="66"/>
    </row>
    <row r="681" spans="1:1" x14ac:dyDescent="0.2">
      <c r="A681" s="66"/>
    </row>
    <row r="682" spans="1:1" x14ac:dyDescent="0.2">
      <c r="A682" s="66"/>
    </row>
    <row r="683" spans="1:1" x14ac:dyDescent="0.2">
      <c r="A683" s="66"/>
    </row>
    <row r="684" spans="1:1" x14ac:dyDescent="0.2">
      <c r="A684" s="66"/>
    </row>
    <row r="685" spans="1:1" x14ac:dyDescent="0.2">
      <c r="A685" s="66"/>
    </row>
    <row r="686" spans="1:1" x14ac:dyDescent="0.2">
      <c r="A686" s="66"/>
    </row>
    <row r="687" spans="1:1" x14ac:dyDescent="0.2">
      <c r="A687" s="66"/>
    </row>
    <row r="688" spans="1:1" x14ac:dyDescent="0.2">
      <c r="A688" s="66"/>
    </row>
    <row r="689" spans="1:1" x14ac:dyDescent="0.2">
      <c r="A689" s="66"/>
    </row>
    <row r="690" spans="1:1" x14ac:dyDescent="0.2">
      <c r="A690" s="66"/>
    </row>
    <row r="691" spans="1:1" x14ac:dyDescent="0.2">
      <c r="A691" s="66"/>
    </row>
    <row r="692" spans="1:1" x14ac:dyDescent="0.2">
      <c r="A692" s="66"/>
    </row>
    <row r="693" spans="1:1" x14ac:dyDescent="0.2">
      <c r="A693" s="66"/>
    </row>
    <row r="694" spans="1:1" x14ac:dyDescent="0.2">
      <c r="A694" s="66"/>
    </row>
    <row r="695" spans="1:1" x14ac:dyDescent="0.2">
      <c r="A695" s="66"/>
    </row>
    <row r="696" spans="1:1" x14ac:dyDescent="0.2">
      <c r="A696" s="66"/>
    </row>
    <row r="697" spans="1:1" x14ac:dyDescent="0.2">
      <c r="A697" s="66"/>
    </row>
    <row r="698" spans="1:1" x14ac:dyDescent="0.2">
      <c r="A698" s="66"/>
    </row>
    <row r="699" spans="1:1" x14ac:dyDescent="0.2">
      <c r="A699" s="66"/>
    </row>
    <row r="700" spans="1:1" x14ac:dyDescent="0.2">
      <c r="A700" s="66"/>
    </row>
    <row r="701" spans="1:1" x14ac:dyDescent="0.2">
      <c r="A701" s="66"/>
    </row>
    <row r="702" spans="1:1" x14ac:dyDescent="0.2">
      <c r="A702" s="66"/>
    </row>
    <row r="703" spans="1:1" x14ac:dyDescent="0.2">
      <c r="A703" s="66"/>
    </row>
    <row r="704" spans="1:1" x14ac:dyDescent="0.2">
      <c r="A704" s="66"/>
    </row>
    <row r="705" spans="1:1" x14ac:dyDescent="0.2">
      <c r="A705" s="66"/>
    </row>
    <row r="706" spans="1:1" x14ac:dyDescent="0.2">
      <c r="A706" s="66"/>
    </row>
    <row r="707" spans="1:1" x14ac:dyDescent="0.2">
      <c r="A707" s="66"/>
    </row>
    <row r="708" spans="1:1" x14ac:dyDescent="0.2">
      <c r="A708" s="66"/>
    </row>
    <row r="709" spans="1:1" x14ac:dyDescent="0.2">
      <c r="A709" s="66"/>
    </row>
    <row r="710" spans="1:1" x14ac:dyDescent="0.2">
      <c r="A710" s="66"/>
    </row>
    <row r="711" spans="1:1" x14ac:dyDescent="0.2">
      <c r="A711" s="66"/>
    </row>
    <row r="712" spans="1:1" x14ac:dyDescent="0.2">
      <c r="A712" s="66"/>
    </row>
    <row r="713" spans="1:1" x14ac:dyDescent="0.2">
      <c r="A713" s="66"/>
    </row>
    <row r="714" spans="1:1" x14ac:dyDescent="0.2">
      <c r="A714" s="66"/>
    </row>
    <row r="715" spans="1:1" x14ac:dyDescent="0.2">
      <c r="A715" s="66"/>
    </row>
    <row r="716" spans="1:1" x14ac:dyDescent="0.2">
      <c r="A716" s="66"/>
    </row>
    <row r="717" spans="1:1" x14ac:dyDescent="0.2">
      <c r="A717" s="66"/>
    </row>
    <row r="718" spans="1:1" x14ac:dyDescent="0.2">
      <c r="A718" s="66"/>
    </row>
    <row r="719" spans="1:1" x14ac:dyDescent="0.2">
      <c r="A719" s="66"/>
    </row>
    <row r="720" spans="1:1" x14ac:dyDescent="0.2">
      <c r="A720" s="66"/>
    </row>
    <row r="721" spans="1:1" x14ac:dyDescent="0.2">
      <c r="A721" s="66"/>
    </row>
    <row r="722" spans="1:1" x14ac:dyDescent="0.2">
      <c r="A722" s="66"/>
    </row>
    <row r="723" spans="1:1" x14ac:dyDescent="0.2">
      <c r="A723" s="66"/>
    </row>
    <row r="724" spans="1:1" x14ac:dyDescent="0.2">
      <c r="A724" s="66"/>
    </row>
    <row r="725" spans="1:1" x14ac:dyDescent="0.2">
      <c r="A725" s="66"/>
    </row>
    <row r="726" spans="1:1" x14ac:dyDescent="0.2">
      <c r="A726" s="66"/>
    </row>
    <row r="727" spans="1:1" x14ac:dyDescent="0.2">
      <c r="A727" s="66"/>
    </row>
    <row r="728" spans="1:1" x14ac:dyDescent="0.2">
      <c r="A728" s="66"/>
    </row>
    <row r="729" spans="1:1" x14ac:dyDescent="0.2">
      <c r="A729" s="66"/>
    </row>
    <row r="730" spans="1:1" x14ac:dyDescent="0.2">
      <c r="A730" s="66"/>
    </row>
    <row r="731" spans="1:1" x14ac:dyDescent="0.2">
      <c r="A731" s="66"/>
    </row>
    <row r="732" spans="1:1" x14ac:dyDescent="0.2">
      <c r="A732" s="66"/>
    </row>
    <row r="733" spans="1:1" x14ac:dyDescent="0.2">
      <c r="A733" s="66"/>
    </row>
    <row r="734" spans="1:1" x14ac:dyDescent="0.2">
      <c r="A734" s="66"/>
    </row>
    <row r="735" spans="1:1" x14ac:dyDescent="0.2">
      <c r="A735" s="66"/>
    </row>
    <row r="736" spans="1:1" x14ac:dyDescent="0.2">
      <c r="A736" s="66"/>
    </row>
    <row r="737" spans="1:1" x14ac:dyDescent="0.2">
      <c r="A737" s="66"/>
    </row>
    <row r="738" spans="1:1" x14ac:dyDescent="0.2">
      <c r="A738" s="66"/>
    </row>
    <row r="739" spans="1:1" x14ac:dyDescent="0.2">
      <c r="A739" s="66"/>
    </row>
    <row r="740" spans="1:1" x14ac:dyDescent="0.2">
      <c r="A740" s="66"/>
    </row>
    <row r="741" spans="1:1" x14ac:dyDescent="0.2">
      <c r="A741" s="66"/>
    </row>
    <row r="742" spans="1:1" x14ac:dyDescent="0.2">
      <c r="A742" s="66"/>
    </row>
    <row r="743" spans="1:1" x14ac:dyDescent="0.2">
      <c r="A743" s="66"/>
    </row>
    <row r="744" spans="1:1" x14ac:dyDescent="0.2">
      <c r="A744" s="66"/>
    </row>
    <row r="745" spans="1:1" x14ac:dyDescent="0.2">
      <c r="A745" s="66"/>
    </row>
    <row r="746" spans="1:1" x14ac:dyDescent="0.2">
      <c r="A746" s="66"/>
    </row>
    <row r="747" spans="1:1" x14ac:dyDescent="0.2">
      <c r="A747" s="66"/>
    </row>
    <row r="748" spans="1:1" x14ac:dyDescent="0.2">
      <c r="A748" s="66"/>
    </row>
    <row r="749" spans="1:1" x14ac:dyDescent="0.2">
      <c r="A749" s="66"/>
    </row>
    <row r="750" spans="1:1" x14ac:dyDescent="0.2">
      <c r="A750" s="66"/>
    </row>
    <row r="751" spans="1:1" x14ac:dyDescent="0.2">
      <c r="A751" s="66"/>
    </row>
    <row r="752" spans="1:1" x14ac:dyDescent="0.2">
      <c r="A752" s="66"/>
    </row>
    <row r="753" spans="1:1" x14ac:dyDescent="0.2">
      <c r="A753" s="66"/>
    </row>
    <row r="754" spans="1:1" x14ac:dyDescent="0.2">
      <c r="A754" s="66"/>
    </row>
    <row r="755" spans="1:1" x14ac:dyDescent="0.2">
      <c r="A755" s="66"/>
    </row>
    <row r="756" spans="1:1" x14ac:dyDescent="0.2">
      <c r="A756" s="66"/>
    </row>
    <row r="757" spans="1:1" x14ac:dyDescent="0.2">
      <c r="A757" s="66"/>
    </row>
    <row r="758" spans="1:1" x14ac:dyDescent="0.2">
      <c r="A758" s="66"/>
    </row>
    <row r="759" spans="1:1" x14ac:dyDescent="0.2">
      <c r="A759" s="66"/>
    </row>
    <row r="760" spans="1:1" x14ac:dyDescent="0.2">
      <c r="A760" s="66"/>
    </row>
    <row r="761" spans="1:1" x14ac:dyDescent="0.2">
      <c r="A761" s="66"/>
    </row>
    <row r="762" spans="1:1" x14ac:dyDescent="0.2">
      <c r="A762" s="66"/>
    </row>
    <row r="763" spans="1:1" x14ac:dyDescent="0.2">
      <c r="A763" s="66"/>
    </row>
    <row r="764" spans="1:1" x14ac:dyDescent="0.2">
      <c r="A764" s="66"/>
    </row>
    <row r="765" spans="1:1" x14ac:dyDescent="0.2">
      <c r="A765" s="66"/>
    </row>
    <row r="766" spans="1:1" x14ac:dyDescent="0.2">
      <c r="A766" s="66"/>
    </row>
    <row r="767" spans="1:1" x14ac:dyDescent="0.2">
      <c r="A767" s="66"/>
    </row>
    <row r="768" spans="1:1" x14ac:dyDescent="0.2">
      <c r="A768" s="66"/>
    </row>
    <row r="769" spans="1:1" x14ac:dyDescent="0.2">
      <c r="A769" s="66"/>
    </row>
    <row r="770" spans="1:1" x14ac:dyDescent="0.2">
      <c r="A770" s="66"/>
    </row>
    <row r="771" spans="1:1" x14ac:dyDescent="0.2">
      <c r="A771" s="66"/>
    </row>
    <row r="772" spans="1:1" x14ac:dyDescent="0.2">
      <c r="A772" s="66"/>
    </row>
    <row r="773" spans="1:1" x14ac:dyDescent="0.2">
      <c r="A773" s="66"/>
    </row>
    <row r="774" spans="1:1" x14ac:dyDescent="0.2">
      <c r="A774" s="66"/>
    </row>
    <row r="775" spans="1:1" x14ac:dyDescent="0.2">
      <c r="A775" s="66"/>
    </row>
    <row r="776" spans="1:1" x14ac:dyDescent="0.2">
      <c r="A776" s="66"/>
    </row>
    <row r="777" spans="1:1" x14ac:dyDescent="0.2">
      <c r="A777" s="66"/>
    </row>
    <row r="778" spans="1:1" x14ac:dyDescent="0.2">
      <c r="A778" s="66"/>
    </row>
    <row r="779" spans="1:1" x14ac:dyDescent="0.2">
      <c r="A779" s="66"/>
    </row>
    <row r="780" spans="1:1" x14ac:dyDescent="0.2">
      <c r="A780" s="66"/>
    </row>
    <row r="781" spans="1:1" x14ac:dyDescent="0.2">
      <c r="A781" s="66"/>
    </row>
    <row r="782" spans="1:1" x14ac:dyDescent="0.2">
      <c r="A782" s="66"/>
    </row>
    <row r="783" spans="1:1" x14ac:dyDescent="0.2">
      <c r="A783" s="66"/>
    </row>
    <row r="784" spans="1:1" x14ac:dyDescent="0.2">
      <c r="A784" s="66"/>
    </row>
    <row r="785" spans="1:1" x14ac:dyDescent="0.2">
      <c r="A785" s="66"/>
    </row>
    <row r="786" spans="1:1" x14ac:dyDescent="0.2">
      <c r="A786" s="66"/>
    </row>
    <row r="787" spans="1:1" x14ac:dyDescent="0.2">
      <c r="A787" s="66"/>
    </row>
    <row r="788" spans="1:1" x14ac:dyDescent="0.2">
      <c r="A788" s="66"/>
    </row>
    <row r="789" spans="1:1" x14ac:dyDescent="0.2">
      <c r="A789" s="66"/>
    </row>
    <row r="790" spans="1:1" x14ac:dyDescent="0.2">
      <c r="A790" s="66"/>
    </row>
    <row r="791" spans="1:1" x14ac:dyDescent="0.2">
      <c r="A791" s="66"/>
    </row>
    <row r="792" spans="1:1" x14ac:dyDescent="0.2">
      <c r="A792" s="66"/>
    </row>
    <row r="793" spans="1:1" x14ac:dyDescent="0.2">
      <c r="A793" s="66"/>
    </row>
    <row r="794" spans="1:1" x14ac:dyDescent="0.2">
      <c r="A794" s="66"/>
    </row>
    <row r="795" spans="1:1" x14ac:dyDescent="0.2">
      <c r="A795" s="66"/>
    </row>
    <row r="796" spans="1:1" x14ac:dyDescent="0.2">
      <c r="A796" s="66"/>
    </row>
    <row r="797" spans="1:1" x14ac:dyDescent="0.2">
      <c r="A797" s="66"/>
    </row>
    <row r="798" spans="1:1" x14ac:dyDescent="0.2">
      <c r="A798" s="66"/>
    </row>
    <row r="799" spans="1:1" x14ac:dyDescent="0.2">
      <c r="A799" s="66"/>
    </row>
    <row r="800" spans="1:1" x14ac:dyDescent="0.2">
      <c r="A800" s="66"/>
    </row>
    <row r="801" spans="1:1" x14ac:dyDescent="0.2">
      <c r="A801" s="66"/>
    </row>
    <row r="802" spans="1:1" x14ac:dyDescent="0.2">
      <c r="A802" s="66"/>
    </row>
    <row r="803" spans="1:1" x14ac:dyDescent="0.2">
      <c r="A803" s="66"/>
    </row>
    <row r="804" spans="1:1" x14ac:dyDescent="0.2">
      <c r="A804" s="66"/>
    </row>
    <row r="805" spans="1:1" x14ac:dyDescent="0.2">
      <c r="A805" s="66"/>
    </row>
    <row r="806" spans="1:1" x14ac:dyDescent="0.2">
      <c r="A806" s="66"/>
    </row>
    <row r="807" spans="1:1" x14ac:dyDescent="0.2">
      <c r="A807" s="66"/>
    </row>
    <row r="808" spans="1:1" x14ac:dyDescent="0.2">
      <c r="A808" s="66"/>
    </row>
    <row r="809" spans="1:1" x14ac:dyDescent="0.2">
      <c r="A809" s="66"/>
    </row>
    <row r="810" spans="1:1" x14ac:dyDescent="0.2">
      <c r="A810" s="66"/>
    </row>
    <row r="811" spans="1:1" x14ac:dyDescent="0.2">
      <c r="A811" s="66"/>
    </row>
    <row r="812" spans="1:1" x14ac:dyDescent="0.2">
      <c r="A812" s="66"/>
    </row>
    <row r="813" spans="1:1" x14ac:dyDescent="0.2">
      <c r="A813" s="66"/>
    </row>
    <row r="814" spans="1:1" x14ac:dyDescent="0.2">
      <c r="A814" s="66"/>
    </row>
    <row r="815" spans="1:1" x14ac:dyDescent="0.2">
      <c r="A815" s="66"/>
    </row>
    <row r="816" spans="1:1" x14ac:dyDescent="0.2">
      <c r="A816" s="66"/>
    </row>
    <row r="817" spans="1:1" x14ac:dyDescent="0.2">
      <c r="A817" s="66"/>
    </row>
    <row r="818" spans="1:1" x14ac:dyDescent="0.2">
      <c r="A818" s="66"/>
    </row>
    <row r="819" spans="1:1" x14ac:dyDescent="0.2">
      <c r="A819" s="66"/>
    </row>
    <row r="820" spans="1:1" x14ac:dyDescent="0.2">
      <c r="A820" s="66"/>
    </row>
    <row r="821" spans="1:1" x14ac:dyDescent="0.2">
      <c r="A821" s="66"/>
    </row>
    <row r="822" spans="1:1" x14ac:dyDescent="0.2">
      <c r="A822" s="66"/>
    </row>
    <row r="823" spans="1:1" x14ac:dyDescent="0.2">
      <c r="A823" s="66"/>
    </row>
    <row r="824" spans="1:1" x14ac:dyDescent="0.2">
      <c r="A824" s="66"/>
    </row>
    <row r="825" spans="1:1" x14ac:dyDescent="0.2">
      <c r="A825" s="66"/>
    </row>
    <row r="826" spans="1:1" x14ac:dyDescent="0.2">
      <c r="A826" s="66"/>
    </row>
    <row r="827" spans="1:1" x14ac:dyDescent="0.2">
      <c r="A827" s="66"/>
    </row>
    <row r="828" spans="1:1" x14ac:dyDescent="0.2">
      <c r="A828" s="66"/>
    </row>
    <row r="829" spans="1:1" x14ac:dyDescent="0.2">
      <c r="A829" s="66"/>
    </row>
    <row r="830" spans="1:1" x14ac:dyDescent="0.2">
      <c r="A830" s="66"/>
    </row>
    <row r="831" spans="1:1" x14ac:dyDescent="0.2">
      <c r="A831" s="66"/>
    </row>
    <row r="832" spans="1:1" x14ac:dyDescent="0.2">
      <c r="A832" s="66"/>
    </row>
    <row r="833" spans="1:1" x14ac:dyDescent="0.2">
      <c r="A833" s="66"/>
    </row>
    <row r="834" spans="1:1" x14ac:dyDescent="0.2">
      <c r="A834" s="66"/>
    </row>
    <row r="835" spans="1:1" x14ac:dyDescent="0.2">
      <c r="A835" s="66"/>
    </row>
    <row r="836" spans="1:1" x14ac:dyDescent="0.2">
      <c r="A836" s="66"/>
    </row>
    <row r="837" spans="1:1" x14ac:dyDescent="0.2">
      <c r="A837" s="66"/>
    </row>
    <row r="838" spans="1:1" x14ac:dyDescent="0.2">
      <c r="A838" s="66"/>
    </row>
    <row r="839" spans="1:1" x14ac:dyDescent="0.2">
      <c r="A839" s="66"/>
    </row>
    <row r="840" spans="1:1" x14ac:dyDescent="0.2">
      <c r="A840" s="66"/>
    </row>
    <row r="841" spans="1:1" x14ac:dyDescent="0.2">
      <c r="A841" s="66"/>
    </row>
    <row r="842" spans="1:1" x14ac:dyDescent="0.2">
      <c r="A842" s="66"/>
    </row>
    <row r="843" spans="1:1" x14ac:dyDescent="0.2">
      <c r="A843" s="66"/>
    </row>
    <row r="844" spans="1:1" x14ac:dyDescent="0.2">
      <c r="A844" s="66"/>
    </row>
    <row r="845" spans="1:1" x14ac:dyDescent="0.2">
      <c r="A845" s="66"/>
    </row>
    <row r="846" spans="1:1" x14ac:dyDescent="0.2">
      <c r="A846" s="66"/>
    </row>
    <row r="847" spans="1:1" x14ac:dyDescent="0.2">
      <c r="A847" s="66"/>
    </row>
    <row r="848" spans="1:1" x14ac:dyDescent="0.2">
      <c r="A848" s="66"/>
    </row>
    <row r="849" spans="1:1" x14ac:dyDescent="0.2">
      <c r="A849" s="66"/>
    </row>
    <row r="850" spans="1:1" x14ac:dyDescent="0.2">
      <c r="A850" s="66"/>
    </row>
    <row r="851" spans="1:1" x14ac:dyDescent="0.2">
      <c r="A851" s="66"/>
    </row>
    <row r="852" spans="1:1" x14ac:dyDescent="0.2">
      <c r="A852" s="66"/>
    </row>
    <row r="853" spans="1:1" x14ac:dyDescent="0.2">
      <c r="A853" s="66"/>
    </row>
    <row r="854" spans="1:1" x14ac:dyDescent="0.2">
      <c r="A854" s="66"/>
    </row>
    <row r="855" spans="1:1" x14ac:dyDescent="0.2">
      <c r="A855" s="66"/>
    </row>
    <row r="856" spans="1:1" x14ac:dyDescent="0.2">
      <c r="A856" s="66"/>
    </row>
    <row r="857" spans="1:1" x14ac:dyDescent="0.2">
      <c r="A857" s="66"/>
    </row>
    <row r="858" spans="1:1" x14ac:dyDescent="0.2">
      <c r="A858" s="66"/>
    </row>
    <row r="859" spans="1:1" x14ac:dyDescent="0.2">
      <c r="A859" s="66"/>
    </row>
    <row r="860" spans="1:1" x14ac:dyDescent="0.2">
      <c r="A860" s="66"/>
    </row>
    <row r="861" spans="1:1" x14ac:dyDescent="0.2">
      <c r="A861" s="66"/>
    </row>
    <row r="862" spans="1:1" x14ac:dyDescent="0.2">
      <c r="A862" s="66"/>
    </row>
    <row r="863" spans="1:1" x14ac:dyDescent="0.2">
      <c r="A863" s="66"/>
    </row>
    <row r="864" spans="1:1" x14ac:dyDescent="0.2">
      <c r="A864" s="66"/>
    </row>
    <row r="865" spans="1:1" x14ac:dyDescent="0.2">
      <c r="A865" s="66"/>
    </row>
    <row r="866" spans="1:1" x14ac:dyDescent="0.2">
      <c r="A866" s="66"/>
    </row>
    <row r="867" spans="1:1" x14ac:dyDescent="0.2">
      <c r="A867" s="66"/>
    </row>
    <row r="868" spans="1:1" x14ac:dyDescent="0.2">
      <c r="A868" s="66"/>
    </row>
    <row r="869" spans="1:1" x14ac:dyDescent="0.2">
      <c r="A869" s="66"/>
    </row>
    <row r="870" spans="1:1" x14ac:dyDescent="0.2">
      <c r="A870" s="66"/>
    </row>
    <row r="871" spans="1:1" x14ac:dyDescent="0.2">
      <c r="A871" s="66"/>
    </row>
    <row r="872" spans="1:1" x14ac:dyDescent="0.2">
      <c r="A872" s="66"/>
    </row>
    <row r="873" spans="1:1" x14ac:dyDescent="0.2">
      <c r="A873" s="66"/>
    </row>
    <row r="874" spans="1:1" x14ac:dyDescent="0.2">
      <c r="A874" s="66"/>
    </row>
    <row r="875" spans="1:1" x14ac:dyDescent="0.2">
      <c r="A875" s="66"/>
    </row>
    <row r="876" spans="1:1" x14ac:dyDescent="0.2">
      <c r="A876" s="66"/>
    </row>
    <row r="877" spans="1:1" x14ac:dyDescent="0.2">
      <c r="A877" s="66"/>
    </row>
    <row r="878" spans="1:1" x14ac:dyDescent="0.2">
      <c r="A878" s="66"/>
    </row>
    <row r="879" spans="1:1" x14ac:dyDescent="0.2">
      <c r="A879" s="66"/>
    </row>
    <row r="880" spans="1:1" x14ac:dyDescent="0.2">
      <c r="A880" s="66"/>
    </row>
    <row r="881" spans="1:1" x14ac:dyDescent="0.2">
      <c r="A881" s="66"/>
    </row>
    <row r="882" spans="1:1" x14ac:dyDescent="0.2">
      <c r="A882" s="66"/>
    </row>
    <row r="883" spans="1:1" x14ac:dyDescent="0.2">
      <c r="A883" s="66"/>
    </row>
    <row r="884" spans="1:1" x14ac:dyDescent="0.2">
      <c r="A884" s="66"/>
    </row>
    <row r="885" spans="1:1" x14ac:dyDescent="0.2">
      <c r="A885" s="66"/>
    </row>
    <row r="886" spans="1:1" x14ac:dyDescent="0.2">
      <c r="A886" s="66"/>
    </row>
    <row r="887" spans="1:1" x14ac:dyDescent="0.2">
      <c r="A887" s="66"/>
    </row>
    <row r="888" spans="1:1" x14ac:dyDescent="0.2">
      <c r="A888" s="66"/>
    </row>
    <row r="889" spans="1:1" x14ac:dyDescent="0.2">
      <c r="A889" s="66"/>
    </row>
    <row r="890" spans="1:1" x14ac:dyDescent="0.2">
      <c r="A890" s="66"/>
    </row>
    <row r="891" spans="1:1" x14ac:dyDescent="0.2">
      <c r="A891" s="66"/>
    </row>
    <row r="892" spans="1:1" x14ac:dyDescent="0.2">
      <c r="A892" s="66"/>
    </row>
    <row r="893" spans="1:1" x14ac:dyDescent="0.2">
      <c r="A893" s="66"/>
    </row>
    <row r="894" spans="1:1" x14ac:dyDescent="0.2">
      <c r="A894" s="66"/>
    </row>
    <row r="895" spans="1:1" x14ac:dyDescent="0.2">
      <c r="A895" s="66"/>
    </row>
    <row r="896" spans="1:1" x14ac:dyDescent="0.2">
      <c r="A896" s="66"/>
    </row>
    <row r="897" spans="1:1" x14ac:dyDescent="0.2">
      <c r="A897" s="66"/>
    </row>
    <row r="898" spans="1:1" x14ac:dyDescent="0.2">
      <c r="A898" s="66"/>
    </row>
    <row r="899" spans="1:1" x14ac:dyDescent="0.2">
      <c r="A899" s="66"/>
    </row>
    <row r="900" spans="1:1" x14ac:dyDescent="0.2">
      <c r="A900" s="66"/>
    </row>
    <row r="901" spans="1:1" x14ac:dyDescent="0.2">
      <c r="A901" s="66"/>
    </row>
    <row r="902" spans="1:1" x14ac:dyDescent="0.2">
      <c r="A902" s="66"/>
    </row>
    <row r="903" spans="1:1" x14ac:dyDescent="0.2">
      <c r="A903" s="66"/>
    </row>
    <row r="904" spans="1:1" x14ac:dyDescent="0.2">
      <c r="A904" s="66"/>
    </row>
    <row r="905" spans="1:1" x14ac:dyDescent="0.2">
      <c r="A905" s="66"/>
    </row>
    <row r="906" spans="1:1" x14ac:dyDescent="0.2">
      <c r="A906" s="66"/>
    </row>
    <row r="907" spans="1:1" x14ac:dyDescent="0.2">
      <c r="A907" s="66"/>
    </row>
    <row r="908" spans="1:1" x14ac:dyDescent="0.2">
      <c r="A908" s="66"/>
    </row>
    <row r="909" spans="1:1" x14ac:dyDescent="0.2">
      <c r="A909" s="66"/>
    </row>
    <row r="910" spans="1:1" x14ac:dyDescent="0.2">
      <c r="A910" s="66"/>
    </row>
    <row r="911" spans="1:1" x14ac:dyDescent="0.2">
      <c r="A911" s="66"/>
    </row>
    <row r="912" spans="1:1" x14ac:dyDescent="0.2">
      <c r="A912" s="66"/>
    </row>
    <row r="913" spans="1:1" x14ac:dyDescent="0.2">
      <c r="A913" s="66"/>
    </row>
    <row r="914" spans="1:1" x14ac:dyDescent="0.2">
      <c r="A914" s="66"/>
    </row>
    <row r="915" spans="1:1" x14ac:dyDescent="0.2">
      <c r="A915" s="66"/>
    </row>
    <row r="916" spans="1:1" x14ac:dyDescent="0.2">
      <c r="A916" s="66"/>
    </row>
    <row r="917" spans="1:1" x14ac:dyDescent="0.2">
      <c r="A917" s="66"/>
    </row>
    <row r="918" spans="1:1" x14ac:dyDescent="0.2">
      <c r="A918" s="66"/>
    </row>
    <row r="919" spans="1:1" x14ac:dyDescent="0.2">
      <c r="A919" s="66"/>
    </row>
    <row r="920" spans="1:1" x14ac:dyDescent="0.2">
      <c r="A920" s="66"/>
    </row>
    <row r="921" spans="1:1" x14ac:dyDescent="0.2">
      <c r="A921" s="66"/>
    </row>
    <row r="922" spans="1:1" x14ac:dyDescent="0.2">
      <c r="A922" s="66"/>
    </row>
    <row r="923" spans="1:1" x14ac:dyDescent="0.2">
      <c r="A923" s="66"/>
    </row>
    <row r="924" spans="1:1" x14ac:dyDescent="0.2">
      <c r="A924" s="66"/>
    </row>
    <row r="925" spans="1:1" x14ac:dyDescent="0.2">
      <c r="A925" s="66"/>
    </row>
    <row r="926" spans="1:1" x14ac:dyDescent="0.2">
      <c r="A926" s="66"/>
    </row>
    <row r="927" spans="1:1" x14ac:dyDescent="0.2">
      <c r="A927" s="66"/>
    </row>
    <row r="928" spans="1:1" x14ac:dyDescent="0.2">
      <c r="A928" s="66"/>
    </row>
    <row r="929" spans="1:1" x14ac:dyDescent="0.2">
      <c r="A929" s="66"/>
    </row>
    <row r="930" spans="1:1" x14ac:dyDescent="0.2">
      <c r="A930" s="66"/>
    </row>
    <row r="931" spans="1:1" x14ac:dyDescent="0.2">
      <c r="A931" s="66"/>
    </row>
    <row r="932" spans="1:1" x14ac:dyDescent="0.2">
      <c r="A932" s="66"/>
    </row>
    <row r="933" spans="1:1" x14ac:dyDescent="0.2">
      <c r="A933" s="66"/>
    </row>
    <row r="934" spans="1:1" x14ac:dyDescent="0.2">
      <c r="A934" s="66"/>
    </row>
    <row r="935" spans="1:1" x14ac:dyDescent="0.2">
      <c r="A935" s="66"/>
    </row>
    <row r="936" spans="1:1" x14ac:dyDescent="0.2">
      <c r="A936" s="66"/>
    </row>
    <row r="937" spans="1:1" x14ac:dyDescent="0.2">
      <c r="A937" s="66"/>
    </row>
    <row r="938" spans="1:1" x14ac:dyDescent="0.2">
      <c r="A938" s="66"/>
    </row>
    <row r="939" spans="1:1" x14ac:dyDescent="0.2">
      <c r="A939" s="66"/>
    </row>
    <row r="940" spans="1:1" x14ac:dyDescent="0.2">
      <c r="A940" s="66"/>
    </row>
    <row r="941" spans="1:1" x14ac:dyDescent="0.2">
      <c r="A941" s="66"/>
    </row>
    <row r="942" spans="1:1" x14ac:dyDescent="0.2">
      <c r="A942" s="66"/>
    </row>
    <row r="943" spans="1:1" x14ac:dyDescent="0.2">
      <c r="A943" s="66"/>
    </row>
    <row r="944" spans="1:1" x14ac:dyDescent="0.2">
      <c r="A944" s="66"/>
    </row>
    <row r="945" spans="1:1" x14ac:dyDescent="0.2">
      <c r="A945" s="66"/>
    </row>
    <row r="946" spans="1:1" x14ac:dyDescent="0.2">
      <c r="A946" s="66"/>
    </row>
    <row r="947" spans="1:1" x14ac:dyDescent="0.2">
      <c r="A947" s="66"/>
    </row>
    <row r="948" spans="1:1" x14ac:dyDescent="0.2">
      <c r="A948" s="66"/>
    </row>
    <row r="949" spans="1:1" x14ac:dyDescent="0.2">
      <c r="A949" s="66"/>
    </row>
    <row r="950" spans="1:1" x14ac:dyDescent="0.2">
      <c r="A950" s="66"/>
    </row>
    <row r="951" spans="1:1" x14ac:dyDescent="0.2">
      <c r="A951" s="66"/>
    </row>
    <row r="952" spans="1:1" x14ac:dyDescent="0.2">
      <c r="A952" s="66"/>
    </row>
    <row r="953" spans="1:1" x14ac:dyDescent="0.2">
      <c r="A953" s="66"/>
    </row>
    <row r="954" spans="1:1" x14ac:dyDescent="0.2">
      <c r="A954" s="66"/>
    </row>
    <row r="955" spans="1:1" x14ac:dyDescent="0.2">
      <c r="A955" s="66"/>
    </row>
    <row r="956" spans="1:1" x14ac:dyDescent="0.2">
      <c r="A956" s="66"/>
    </row>
    <row r="957" spans="1:1" x14ac:dyDescent="0.2">
      <c r="A957" s="66"/>
    </row>
    <row r="958" spans="1:1" x14ac:dyDescent="0.2">
      <c r="A958" s="66"/>
    </row>
    <row r="959" spans="1:1" x14ac:dyDescent="0.2">
      <c r="A959" s="66"/>
    </row>
    <row r="960" spans="1:1" x14ac:dyDescent="0.2">
      <c r="A960" s="66"/>
    </row>
    <row r="961" spans="1:1" x14ac:dyDescent="0.2">
      <c r="A961" s="66"/>
    </row>
    <row r="962" spans="1:1" x14ac:dyDescent="0.2">
      <c r="A962" s="66"/>
    </row>
    <row r="963" spans="1:1" x14ac:dyDescent="0.2">
      <c r="A963" s="66"/>
    </row>
    <row r="964" spans="1:1" x14ac:dyDescent="0.2">
      <c r="A964" s="66"/>
    </row>
    <row r="965" spans="1:1" x14ac:dyDescent="0.2">
      <c r="A965" s="66"/>
    </row>
    <row r="966" spans="1:1" x14ac:dyDescent="0.2">
      <c r="A966" s="66"/>
    </row>
    <row r="967" spans="1:1" x14ac:dyDescent="0.2">
      <c r="A967" s="66"/>
    </row>
    <row r="968" spans="1:1" x14ac:dyDescent="0.2">
      <c r="A968" s="66"/>
    </row>
    <row r="969" spans="1:1" x14ac:dyDescent="0.2">
      <c r="A969" s="66"/>
    </row>
    <row r="970" spans="1:1" x14ac:dyDescent="0.2">
      <c r="A970" s="66"/>
    </row>
    <row r="971" spans="1:1" x14ac:dyDescent="0.2">
      <c r="A971" s="66"/>
    </row>
    <row r="972" spans="1:1" x14ac:dyDescent="0.2">
      <c r="A972" s="66"/>
    </row>
    <row r="973" spans="1:1" x14ac:dyDescent="0.2">
      <c r="A973" s="66"/>
    </row>
    <row r="974" spans="1:1" x14ac:dyDescent="0.2">
      <c r="A974" s="66"/>
    </row>
    <row r="975" spans="1:1" x14ac:dyDescent="0.2">
      <c r="A975" s="66"/>
    </row>
    <row r="976" spans="1:1" x14ac:dyDescent="0.2">
      <c r="A976" s="66"/>
    </row>
    <row r="977" spans="1:1" x14ac:dyDescent="0.2">
      <c r="A977" s="66"/>
    </row>
    <row r="978" spans="1:1" x14ac:dyDescent="0.2">
      <c r="A978" s="66"/>
    </row>
    <row r="979" spans="1:1" x14ac:dyDescent="0.2">
      <c r="A979" s="66"/>
    </row>
    <row r="980" spans="1:1" x14ac:dyDescent="0.2">
      <c r="A980" s="66"/>
    </row>
    <row r="981" spans="1:1" x14ac:dyDescent="0.2">
      <c r="A981" s="66"/>
    </row>
    <row r="982" spans="1:1" x14ac:dyDescent="0.2">
      <c r="A982" s="66"/>
    </row>
    <row r="983" spans="1:1" x14ac:dyDescent="0.2">
      <c r="A983" s="66"/>
    </row>
    <row r="984" spans="1:1" x14ac:dyDescent="0.2">
      <c r="A984" s="66"/>
    </row>
    <row r="985" spans="1:1" x14ac:dyDescent="0.2">
      <c r="A985" s="66"/>
    </row>
    <row r="986" spans="1:1" x14ac:dyDescent="0.2">
      <c r="A986" s="66"/>
    </row>
    <row r="987" spans="1:1" x14ac:dyDescent="0.2">
      <c r="A987" s="66"/>
    </row>
    <row r="988" spans="1:1" x14ac:dyDescent="0.2">
      <c r="A988" s="66"/>
    </row>
    <row r="989" spans="1:1" x14ac:dyDescent="0.2">
      <c r="A989" s="66"/>
    </row>
    <row r="990" spans="1:1" x14ac:dyDescent="0.2">
      <c r="A990" s="66"/>
    </row>
    <row r="991" spans="1:1" x14ac:dyDescent="0.2">
      <c r="A991" s="66"/>
    </row>
    <row r="992" spans="1:1" x14ac:dyDescent="0.2">
      <c r="A992" s="66"/>
    </row>
    <row r="993" spans="1:1" x14ac:dyDescent="0.2">
      <c r="A993" s="66"/>
    </row>
    <row r="994" spans="1:1" x14ac:dyDescent="0.2">
      <c r="A994" s="66"/>
    </row>
    <row r="995" spans="1:1" x14ac:dyDescent="0.2">
      <c r="A995" s="66"/>
    </row>
    <row r="996" spans="1:1" x14ac:dyDescent="0.2">
      <c r="A996" s="66"/>
    </row>
    <row r="997" spans="1:1" x14ac:dyDescent="0.2">
      <c r="A997" s="66"/>
    </row>
    <row r="998" spans="1:1" x14ac:dyDescent="0.2">
      <c r="A998" s="66"/>
    </row>
    <row r="999" spans="1:1" x14ac:dyDescent="0.2">
      <c r="A999" s="66"/>
    </row>
    <row r="1000" spans="1:1" x14ac:dyDescent="0.2">
      <c r="A1000" s="66"/>
    </row>
    <row r="1001" spans="1:1" x14ac:dyDescent="0.2">
      <c r="A1001" s="66"/>
    </row>
    <row r="1002" spans="1:1" x14ac:dyDescent="0.2">
      <c r="A1002" s="66"/>
    </row>
    <row r="1003" spans="1:1" x14ac:dyDescent="0.2">
      <c r="A1003" s="66"/>
    </row>
    <row r="1004" spans="1:1" x14ac:dyDescent="0.2">
      <c r="A1004" s="66"/>
    </row>
    <row r="1005" spans="1:1" x14ac:dyDescent="0.2">
      <c r="A1005" s="66"/>
    </row>
    <row r="1006" spans="1:1" x14ac:dyDescent="0.2">
      <c r="A1006" s="66"/>
    </row>
    <row r="1007" spans="1:1" x14ac:dyDescent="0.2">
      <c r="A1007" s="66"/>
    </row>
    <row r="1008" spans="1:1" x14ac:dyDescent="0.2">
      <c r="A1008" s="66"/>
    </row>
    <row r="1009" spans="1:1" x14ac:dyDescent="0.2">
      <c r="A1009" s="66"/>
    </row>
    <row r="1010" spans="1:1" x14ac:dyDescent="0.2">
      <c r="A1010" s="66"/>
    </row>
    <row r="1011" spans="1:1" x14ac:dyDescent="0.2">
      <c r="A1011" s="66"/>
    </row>
    <row r="1012" spans="1:1" x14ac:dyDescent="0.2">
      <c r="A1012" s="66"/>
    </row>
    <row r="1013" spans="1:1" x14ac:dyDescent="0.2">
      <c r="A1013" s="66"/>
    </row>
    <row r="1014" spans="1:1" x14ac:dyDescent="0.2">
      <c r="A1014" s="66"/>
    </row>
    <row r="1015" spans="1:1" x14ac:dyDescent="0.2">
      <c r="A1015" s="66"/>
    </row>
    <row r="1016" spans="1:1" x14ac:dyDescent="0.2">
      <c r="A1016" s="66"/>
    </row>
    <row r="1017" spans="1:1" x14ac:dyDescent="0.2">
      <c r="A1017" s="66"/>
    </row>
    <row r="1018" spans="1:1" x14ac:dyDescent="0.2">
      <c r="A1018" s="66"/>
    </row>
    <row r="1019" spans="1:1" x14ac:dyDescent="0.2">
      <c r="A1019" s="66"/>
    </row>
    <row r="1020" spans="1:1" x14ac:dyDescent="0.2">
      <c r="A1020" s="66"/>
    </row>
    <row r="1021" spans="1:1" x14ac:dyDescent="0.2">
      <c r="A1021" s="66"/>
    </row>
    <row r="1022" spans="1:1" x14ac:dyDescent="0.2">
      <c r="A1022" s="66"/>
    </row>
    <row r="1023" spans="1:1" x14ac:dyDescent="0.2">
      <c r="A1023" s="66"/>
    </row>
    <row r="1024" spans="1:1" x14ac:dyDescent="0.2">
      <c r="A1024" s="66"/>
    </row>
    <row r="1025" spans="1:1" x14ac:dyDescent="0.2">
      <c r="A1025" s="66"/>
    </row>
    <row r="1026" spans="1:1" x14ac:dyDescent="0.2">
      <c r="A1026" s="66"/>
    </row>
    <row r="1027" spans="1:1" x14ac:dyDescent="0.2">
      <c r="A1027" s="66"/>
    </row>
    <row r="1028" spans="1:1" x14ac:dyDescent="0.2">
      <c r="A1028" s="66"/>
    </row>
    <row r="1029" spans="1:1" x14ac:dyDescent="0.2">
      <c r="A1029" s="66"/>
    </row>
    <row r="1030" spans="1:1" x14ac:dyDescent="0.2">
      <c r="A1030" s="66"/>
    </row>
    <row r="1031" spans="1:1" x14ac:dyDescent="0.2">
      <c r="A1031" s="66"/>
    </row>
    <row r="1032" spans="1:1" x14ac:dyDescent="0.2">
      <c r="A1032" s="66"/>
    </row>
    <row r="1033" spans="1:1" x14ac:dyDescent="0.2">
      <c r="A1033" s="66"/>
    </row>
    <row r="1034" spans="1:1" x14ac:dyDescent="0.2">
      <c r="A1034" s="66"/>
    </row>
    <row r="1035" spans="1:1" x14ac:dyDescent="0.2">
      <c r="A1035" s="66"/>
    </row>
    <row r="1036" spans="1:1" x14ac:dyDescent="0.2">
      <c r="A1036" s="66"/>
    </row>
    <row r="1037" spans="1:1" x14ac:dyDescent="0.2">
      <c r="A1037" s="66"/>
    </row>
    <row r="1038" spans="1:1" x14ac:dyDescent="0.2">
      <c r="A1038" s="66"/>
    </row>
    <row r="1039" spans="1:1" x14ac:dyDescent="0.2">
      <c r="A1039" s="66"/>
    </row>
    <row r="1040" spans="1:1" x14ac:dyDescent="0.2">
      <c r="A1040" s="66"/>
    </row>
    <row r="1041" spans="1:1" x14ac:dyDescent="0.2">
      <c r="A1041" s="66"/>
    </row>
    <row r="1042" spans="1:1" x14ac:dyDescent="0.2">
      <c r="A1042" s="66"/>
    </row>
    <row r="1043" spans="1:1" x14ac:dyDescent="0.2">
      <c r="A1043" s="66"/>
    </row>
    <row r="1044" spans="1:1" x14ac:dyDescent="0.2">
      <c r="A1044" s="66"/>
    </row>
    <row r="1045" spans="1:1" x14ac:dyDescent="0.2">
      <c r="A1045" s="66"/>
    </row>
    <row r="1046" spans="1:1" x14ac:dyDescent="0.2">
      <c r="A1046" s="66"/>
    </row>
    <row r="1047" spans="1:1" x14ac:dyDescent="0.2">
      <c r="A1047" s="66"/>
    </row>
    <row r="1048" spans="1:1" x14ac:dyDescent="0.2">
      <c r="A1048" s="66"/>
    </row>
    <row r="1049" spans="1:1" x14ac:dyDescent="0.2">
      <c r="A1049" s="66"/>
    </row>
    <row r="1050" spans="1:1" x14ac:dyDescent="0.2">
      <c r="A1050" s="66"/>
    </row>
    <row r="1051" spans="1:1" x14ac:dyDescent="0.2">
      <c r="A1051" s="66"/>
    </row>
    <row r="1052" spans="1:1" x14ac:dyDescent="0.2">
      <c r="A1052" s="66"/>
    </row>
    <row r="1053" spans="1:1" x14ac:dyDescent="0.2">
      <c r="A1053" s="66"/>
    </row>
    <row r="1054" spans="1:1" x14ac:dyDescent="0.2">
      <c r="A1054" s="66"/>
    </row>
    <row r="1055" spans="1:1" x14ac:dyDescent="0.2">
      <c r="A1055" s="66"/>
    </row>
    <row r="1056" spans="1:1" x14ac:dyDescent="0.2">
      <c r="A1056" s="66"/>
    </row>
    <row r="1057" spans="1:1" x14ac:dyDescent="0.2">
      <c r="A1057" s="66"/>
    </row>
    <row r="1058" spans="1:1" x14ac:dyDescent="0.2">
      <c r="A1058" s="66"/>
    </row>
    <row r="1059" spans="1:1" x14ac:dyDescent="0.2">
      <c r="A1059" s="66"/>
    </row>
    <row r="1060" spans="1:1" x14ac:dyDescent="0.2">
      <c r="A1060" s="66"/>
    </row>
    <row r="1061" spans="1:1" x14ac:dyDescent="0.2">
      <c r="A1061" s="66"/>
    </row>
    <row r="1062" spans="1:1" x14ac:dyDescent="0.2">
      <c r="A1062" s="66"/>
    </row>
    <row r="1063" spans="1:1" x14ac:dyDescent="0.2">
      <c r="A1063" s="66"/>
    </row>
    <row r="1064" spans="1:1" x14ac:dyDescent="0.2">
      <c r="A1064" s="66"/>
    </row>
    <row r="1065" spans="1:1" x14ac:dyDescent="0.2">
      <c r="A1065" s="66"/>
    </row>
    <row r="1066" spans="1:1" x14ac:dyDescent="0.2">
      <c r="A1066" s="66"/>
    </row>
    <row r="1067" spans="1:1" x14ac:dyDescent="0.2">
      <c r="A1067" s="66"/>
    </row>
    <row r="1068" spans="1:1" x14ac:dyDescent="0.2">
      <c r="A1068" s="66"/>
    </row>
    <row r="1069" spans="1:1" x14ac:dyDescent="0.2">
      <c r="A1069" s="66"/>
    </row>
    <row r="1070" spans="1:1" x14ac:dyDescent="0.2">
      <c r="A1070" s="66"/>
    </row>
    <row r="1071" spans="1:1" x14ac:dyDescent="0.2">
      <c r="A1071" s="66"/>
    </row>
    <row r="1072" spans="1:1" x14ac:dyDescent="0.2">
      <c r="A1072" s="66"/>
    </row>
    <row r="1073" spans="1:1" x14ac:dyDescent="0.2">
      <c r="A1073" s="66"/>
    </row>
    <row r="1074" spans="1:1" x14ac:dyDescent="0.2">
      <c r="A1074" s="66"/>
    </row>
    <row r="1075" spans="1:1" x14ac:dyDescent="0.2">
      <c r="A1075" s="66"/>
    </row>
    <row r="1076" spans="1:1" x14ac:dyDescent="0.2">
      <c r="A1076" s="66"/>
    </row>
    <row r="1077" spans="1:1" x14ac:dyDescent="0.2">
      <c r="A1077" s="66"/>
    </row>
    <row r="1078" spans="1:1" x14ac:dyDescent="0.2">
      <c r="A1078" s="66"/>
    </row>
    <row r="1079" spans="1:1" x14ac:dyDescent="0.2">
      <c r="A1079" s="66"/>
    </row>
    <row r="1080" spans="1:1" x14ac:dyDescent="0.2">
      <c r="A1080" s="66"/>
    </row>
    <row r="1081" spans="1:1" x14ac:dyDescent="0.2">
      <c r="A1081" s="66"/>
    </row>
    <row r="1082" spans="1:1" x14ac:dyDescent="0.2">
      <c r="A1082" s="66"/>
    </row>
    <row r="1083" spans="1:1" x14ac:dyDescent="0.2">
      <c r="A1083" s="66"/>
    </row>
    <row r="1084" spans="1:1" x14ac:dyDescent="0.2">
      <c r="A1084" s="66"/>
    </row>
    <row r="1085" spans="1:1" x14ac:dyDescent="0.2">
      <c r="A1085" s="66"/>
    </row>
    <row r="1086" spans="1:1" x14ac:dyDescent="0.2">
      <c r="A1086" s="66"/>
    </row>
    <row r="1087" spans="1:1" x14ac:dyDescent="0.2">
      <c r="A1087" s="66"/>
    </row>
    <row r="1088" spans="1:1" x14ac:dyDescent="0.2">
      <c r="A1088" s="66"/>
    </row>
    <row r="1089" spans="1:1" x14ac:dyDescent="0.2">
      <c r="A1089" s="66"/>
    </row>
    <row r="1090" spans="1:1" x14ac:dyDescent="0.2">
      <c r="A1090" s="66"/>
    </row>
    <row r="1091" spans="1:1" x14ac:dyDescent="0.2">
      <c r="A1091" s="66"/>
    </row>
    <row r="1092" spans="1:1" x14ac:dyDescent="0.2">
      <c r="A1092" s="66"/>
    </row>
    <row r="1093" spans="1:1" x14ac:dyDescent="0.2">
      <c r="A1093" s="66"/>
    </row>
    <row r="1094" spans="1:1" x14ac:dyDescent="0.2">
      <c r="A1094" s="66"/>
    </row>
    <row r="1095" spans="1:1" x14ac:dyDescent="0.2">
      <c r="A1095" s="66"/>
    </row>
    <row r="1096" spans="1:1" x14ac:dyDescent="0.2">
      <c r="A1096" s="66"/>
    </row>
    <row r="1097" spans="1:1" x14ac:dyDescent="0.2">
      <c r="A1097" s="66"/>
    </row>
    <row r="1098" spans="1:1" x14ac:dyDescent="0.2">
      <c r="A1098" s="66"/>
    </row>
    <row r="1099" spans="1:1" x14ac:dyDescent="0.2">
      <c r="A1099" s="66"/>
    </row>
    <row r="1100" spans="1:1" x14ac:dyDescent="0.2">
      <c r="A1100" s="66"/>
    </row>
    <row r="1101" spans="1:1" x14ac:dyDescent="0.2">
      <c r="A1101" s="66"/>
    </row>
    <row r="1102" spans="1:1" x14ac:dyDescent="0.2">
      <c r="A1102" s="66"/>
    </row>
    <row r="1103" spans="1:1" x14ac:dyDescent="0.2">
      <c r="A1103" s="66"/>
    </row>
    <row r="1104" spans="1:1" x14ac:dyDescent="0.2">
      <c r="A1104" s="66"/>
    </row>
    <row r="1105" spans="1:1" x14ac:dyDescent="0.2">
      <c r="A1105" s="66"/>
    </row>
    <row r="1106" spans="1:1" x14ac:dyDescent="0.2">
      <c r="A1106" s="66"/>
    </row>
    <row r="1107" spans="1:1" x14ac:dyDescent="0.2">
      <c r="A1107" s="66"/>
    </row>
    <row r="1108" spans="1:1" x14ac:dyDescent="0.2">
      <c r="A1108" s="66"/>
    </row>
    <row r="1109" spans="1:1" x14ac:dyDescent="0.2">
      <c r="A1109" s="66"/>
    </row>
    <row r="1110" spans="1:1" x14ac:dyDescent="0.2">
      <c r="A1110" s="66"/>
    </row>
    <row r="1111" spans="1:1" x14ac:dyDescent="0.2">
      <c r="A1111" s="66"/>
    </row>
    <row r="1112" spans="1:1" x14ac:dyDescent="0.2">
      <c r="A1112" s="66"/>
    </row>
    <row r="1113" spans="1:1" x14ac:dyDescent="0.2">
      <c r="A1113" s="66"/>
    </row>
    <row r="1114" spans="1:1" x14ac:dyDescent="0.2">
      <c r="A1114" s="66"/>
    </row>
    <row r="1115" spans="1:1" x14ac:dyDescent="0.2">
      <c r="A1115" s="66"/>
    </row>
    <row r="1116" spans="1:1" x14ac:dyDescent="0.2">
      <c r="A1116" s="66"/>
    </row>
    <row r="1117" spans="1:1" x14ac:dyDescent="0.2">
      <c r="A1117" s="66"/>
    </row>
    <row r="1118" spans="1:1" x14ac:dyDescent="0.2">
      <c r="A1118" s="66"/>
    </row>
    <row r="1119" spans="1:1" x14ac:dyDescent="0.2">
      <c r="A1119" s="66"/>
    </row>
    <row r="1120" spans="1:1" x14ac:dyDescent="0.2">
      <c r="A1120" s="66"/>
    </row>
    <row r="1121" spans="1:1" x14ac:dyDescent="0.2">
      <c r="A1121" s="66"/>
    </row>
    <row r="1122" spans="1:1" x14ac:dyDescent="0.2">
      <c r="A1122" s="66"/>
    </row>
    <row r="1123" spans="1:1" x14ac:dyDescent="0.2">
      <c r="A1123" s="66"/>
    </row>
    <row r="1124" spans="1:1" x14ac:dyDescent="0.2">
      <c r="A1124" s="66"/>
    </row>
    <row r="1125" spans="1:1" x14ac:dyDescent="0.2">
      <c r="A1125" s="66"/>
    </row>
    <row r="1126" spans="1:1" x14ac:dyDescent="0.2">
      <c r="A1126" s="66"/>
    </row>
    <row r="1127" spans="1:1" x14ac:dyDescent="0.2">
      <c r="A1127" s="66"/>
    </row>
    <row r="1128" spans="1:1" x14ac:dyDescent="0.2">
      <c r="A1128" s="66"/>
    </row>
    <row r="1129" spans="1:1" x14ac:dyDescent="0.2">
      <c r="A1129" s="66"/>
    </row>
    <row r="1130" spans="1:1" x14ac:dyDescent="0.2">
      <c r="A1130" s="66"/>
    </row>
    <row r="1131" spans="1:1" x14ac:dyDescent="0.2">
      <c r="A1131" s="66"/>
    </row>
    <row r="1132" spans="1:1" x14ac:dyDescent="0.2">
      <c r="A1132" s="66"/>
    </row>
    <row r="1133" spans="1:1" x14ac:dyDescent="0.2">
      <c r="A1133" s="66"/>
    </row>
    <row r="1134" spans="1:1" x14ac:dyDescent="0.2">
      <c r="A1134" s="66"/>
    </row>
    <row r="1135" spans="1:1" x14ac:dyDescent="0.2">
      <c r="A1135" s="66"/>
    </row>
    <row r="1136" spans="1:1" x14ac:dyDescent="0.2">
      <c r="A1136" s="66"/>
    </row>
    <row r="1137" spans="1:1" x14ac:dyDescent="0.2">
      <c r="A1137" s="66"/>
    </row>
    <row r="1138" spans="1:1" x14ac:dyDescent="0.2">
      <c r="A1138" s="66"/>
    </row>
    <row r="1139" spans="1:1" x14ac:dyDescent="0.2">
      <c r="A1139" s="66"/>
    </row>
    <row r="1140" spans="1:1" x14ac:dyDescent="0.2">
      <c r="A1140" s="66"/>
    </row>
    <row r="1141" spans="1:1" x14ac:dyDescent="0.2">
      <c r="A1141" s="66"/>
    </row>
    <row r="1142" spans="1:1" x14ac:dyDescent="0.2">
      <c r="A1142" s="66"/>
    </row>
    <row r="1143" spans="1:1" x14ac:dyDescent="0.2">
      <c r="A1143" s="66"/>
    </row>
    <row r="1144" spans="1:1" x14ac:dyDescent="0.2">
      <c r="A1144" s="66"/>
    </row>
    <row r="1145" spans="1:1" x14ac:dyDescent="0.2">
      <c r="A1145" s="66"/>
    </row>
    <row r="1146" spans="1:1" x14ac:dyDescent="0.2">
      <c r="A1146" s="66"/>
    </row>
    <row r="1147" spans="1:1" x14ac:dyDescent="0.2">
      <c r="A1147" s="66"/>
    </row>
    <row r="1148" spans="1:1" x14ac:dyDescent="0.2">
      <c r="A1148" s="66"/>
    </row>
    <row r="1149" spans="1:1" x14ac:dyDescent="0.2">
      <c r="A1149" s="66"/>
    </row>
    <row r="1150" spans="1:1" x14ac:dyDescent="0.2">
      <c r="A1150" s="66"/>
    </row>
    <row r="1151" spans="1:1" x14ac:dyDescent="0.2">
      <c r="A1151" s="66"/>
    </row>
    <row r="1152" spans="1:1" x14ac:dyDescent="0.2">
      <c r="A1152" s="66"/>
    </row>
    <row r="1153" spans="1:1" x14ac:dyDescent="0.2">
      <c r="A1153" s="66"/>
    </row>
    <row r="1154" spans="1:1" x14ac:dyDescent="0.2">
      <c r="A1154" s="66"/>
    </row>
    <row r="1155" spans="1:1" x14ac:dyDescent="0.2">
      <c r="A1155" s="66"/>
    </row>
    <row r="1156" spans="1:1" x14ac:dyDescent="0.2">
      <c r="A1156" s="66"/>
    </row>
    <row r="1157" spans="1:1" x14ac:dyDescent="0.2">
      <c r="A1157" s="66"/>
    </row>
    <row r="1158" spans="1:1" x14ac:dyDescent="0.2">
      <c r="A1158" s="66"/>
    </row>
    <row r="1159" spans="1:1" x14ac:dyDescent="0.2">
      <c r="A1159" s="66"/>
    </row>
    <row r="1160" spans="1:1" x14ac:dyDescent="0.2">
      <c r="A1160" s="66"/>
    </row>
    <row r="1161" spans="1:1" x14ac:dyDescent="0.2">
      <c r="A1161" s="66"/>
    </row>
    <row r="1162" spans="1:1" x14ac:dyDescent="0.2">
      <c r="A1162" s="66"/>
    </row>
    <row r="1163" spans="1:1" x14ac:dyDescent="0.2">
      <c r="A1163" s="66"/>
    </row>
    <row r="1164" spans="1:1" x14ac:dyDescent="0.2">
      <c r="A1164" s="66"/>
    </row>
    <row r="1165" spans="1:1" x14ac:dyDescent="0.2">
      <c r="A1165" s="66"/>
    </row>
    <row r="1166" spans="1:1" x14ac:dyDescent="0.2">
      <c r="A1166" s="66"/>
    </row>
    <row r="1167" spans="1:1" x14ac:dyDescent="0.2">
      <c r="A1167" s="66"/>
    </row>
    <row r="1168" spans="1:1" x14ac:dyDescent="0.2">
      <c r="A1168" s="66"/>
    </row>
    <row r="1169" spans="1:1" x14ac:dyDescent="0.2">
      <c r="A1169" s="66"/>
    </row>
    <row r="1170" spans="1:1" x14ac:dyDescent="0.2">
      <c r="A1170" s="66"/>
    </row>
    <row r="1171" spans="1:1" x14ac:dyDescent="0.2">
      <c r="A1171" s="66"/>
    </row>
    <row r="1172" spans="1:1" x14ac:dyDescent="0.2">
      <c r="A1172" s="66"/>
    </row>
    <row r="1173" spans="1:1" x14ac:dyDescent="0.2">
      <c r="A1173" s="66"/>
    </row>
    <row r="1174" spans="1:1" x14ac:dyDescent="0.2">
      <c r="A1174" s="66"/>
    </row>
    <row r="1175" spans="1:1" x14ac:dyDescent="0.2">
      <c r="A1175" s="66"/>
    </row>
    <row r="1176" spans="1:1" x14ac:dyDescent="0.2">
      <c r="A1176" s="66"/>
    </row>
    <row r="1177" spans="1:1" x14ac:dyDescent="0.2">
      <c r="A1177" s="66"/>
    </row>
    <row r="1178" spans="1:1" x14ac:dyDescent="0.2">
      <c r="A1178" s="66"/>
    </row>
    <row r="1179" spans="1:1" x14ac:dyDescent="0.2">
      <c r="A1179" s="66"/>
    </row>
    <row r="1180" spans="1:1" x14ac:dyDescent="0.2">
      <c r="A1180" s="66"/>
    </row>
    <row r="1181" spans="1:1" x14ac:dyDescent="0.2">
      <c r="A1181" s="66"/>
    </row>
    <row r="1182" spans="1:1" x14ac:dyDescent="0.2">
      <c r="A1182" s="66"/>
    </row>
    <row r="1183" spans="1:1" x14ac:dyDescent="0.2">
      <c r="A1183" s="66"/>
    </row>
    <row r="1184" spans="1:1" x14ac:dyDescent="0.2">
      <c r="A1184" s="66"/>
    </row>
    <row r="1185" spans="1:1" x14ac:dyDescent="0.2">
      <c r="A1185" s="66"/>
    </row>
    <row r="1186" spans="1:1" x14ac:dyDescent="0.2">
      <c r="A1186" s="66"/>
    </row>
    <row r="1187" spans="1:1" x14ac:dyDescent="0.2">
      <c r="A1187" s="66"/>
    </row>
    <row r="1188" spans="1:1" x14ac:dyDescent="0.2">
      <c r="A1188" s="66"/>
    </row>
    <row r="1189" spans="1:1" x14ac:dyDescent="0.2">
      <c r="A1189" s="66"/>
    </row>
    <row r="1190" spans="1:1" x14ac:dyDescent="0.2">
      <c r="A1190" s="66"/>
    </row>
    <row r="1191" spans="1:1" x14ac:dyDescent="0.2">
      <c r="A1191" s="66"/>
    </row>
    <row r="1192" spans="1:1" x14ac:dyDescent="0.2">
      <c r="A1192" s="66"/>
    </row>
    <row r="1193" spans="1:1" x14ac:dyDescent="0.2">
      <c r="A1193" s="66"/>
    </row>
    <row r="1194" spans="1:1" x14ac:dyDescent="0.2">
      <c r="A1194" s="66"/>
    </row>
    <row r="1195" spans="1:1" x14ac:dyDescent="0.2">
      <c r="A1195" s="66"/>
    </row>
    <row r="1196" spans="1:1" x14ac:dyDescent="0.2">
      <c r="A1196" s="66"/>
    </row>
    <row r="1197" spans="1:1" x14ac:dyDescent="0.2">
      <c r="A1197" s="66"/>
    </row>
    <row r="1198" spans="1:1" x14ac:dyDescent="0.2">
      <c r="A1198" s="66"/>
    </row>
    <row r="1199" spans="1:1" x14ac:dyDescent="0.2">
      <c r="A1199" s="66"/>
    </row>
    <row r="1200" spans="1:1" x14ac:dyDescent="0.2">
      <c r="A1200" s="66"/>
    </row>
    <row r="1201" spans="1:1" x14ac:dyDescent="0.2">
      <c r="A1201" s="66"/>
    </row>
    <row r="1202" spans="1:1" x14ac:dyDescent="0.2">
      <c r="A1202" s="66"/>
    </row>
    <row r="1203" spans="1:1" x14ac:dyDescent="0.2">
      <c r="A1203" s="66"/>
    </row>
    <row r="1204" spans="1:1" x14ac:dyDescent="0.2">
      <c r="A1204" s="66"/>
    </row>
    <row r="1205" spans="1:1" x14ac:dyDescent="0.2">
      <c r="A1205" s="66"/>
    </row>
    <row r="1206" spans="1:1" x14ac:dyDescent="0.2">
      <c r="A1206" s="66"/>
    </row>
    <row r="1207" spans="1:1" x14ac:dyDescent="0.2">
      <c r="A1207" s="66"/>
    </row>
    <row r="1208" spans="1:1" x14ac:dyDescent="0.2">
      <c r="A1208" s="66"/>
    </row>
    <row r="1209" spans="1:1" x14ac:dyDescent="0.2">
      <c r="A1209" s="66"/>
    </row>
    <row r="1210" spans="1:1" x14ac:dyDescent="0.2">
      <c r="A1210" s="66"/>
    </row>
    <row r="1211" spans="1:1" x14ac:dyDescent="0.2">
      <c r="A1211" s="66"/>
    </row>
    <row r="1212" spans="1:1" x14ac:dyDescent="0.2">
      <c r="A1212" s="66"/>
    </row>
    <row r="1213" spans="1:1" x14ac:dyDescent="0.2">
      <c r="A1213" s="66"/>
    </row>
    <row r="1214" spans="1:1" x14ac:dyDescent="0.2">
      <c r="A1214" s="66"/>
    </row>
    <row r="1215" spans="1:1" x14ac:dyDescent="0.2">
      <c r="A1215" s="66"/>
    </row>
    <row r="1216" spans="1:1" x14ac:dyDescent="0.2">
      <c r="A1216" s="66"/>
    </row>
    <row r="1217" spans="1:1" x14ac:dyDescent="0.2">
      <c r="A1217" s="66"/>
    </row>
    <row r="1218" spans="1:1" x14ac:dyDescent="0.2">
      <c r="A1218" s="66"/>
    </row>
    <row r="1219" spans="1:1" x14ac:dyDescent="0.2">
      <c r="A1219" s="66"/>
    </row>
    <row r="1220" spans="1:1" x14ac:dyDescent="0.2">
      <c r="A1220" s="66"/>
    </row>
    <row r="1221" spans="1:1" x14ac:dyDescent="0.2">
      <c r="A1221" s="66"/>
    </row>
    <row r="1222" spans="1:1" x14ac:dyDescent="0.2">
      <c r="A1222" s="66"/>
    </row>
    <row r="1223" spans="1:1" x14ac:dyDescent="0.2">
      <c r="A1223" s="66"/>
    </row>
    <row r="1224" spans="1:1" x14ac:dyDescent="0.2">
      <c r="A1224" s="66"/>
    </row>
    <row r="1225" spans="1:1" x14ac:dyDescent="0.2">
      <c r="A1225" s="66"/>
    </row>
    <row r="1226" spans="1:1" x14ac:dyDescent="0.2">
      <c r="A1226" s="66"/>
    </row>
    <row r="1227" spans="1:1" x14ac:dyDescent="0.2">
      <c r="A1227" s="66"/>
    </row>
    <row r="1228" spans="1:1" x14ac:dyDescent="0.2">
      <c r="A1228" s="66"/>
    </row>
    <row r="1229" spans="1:1" x14ac:dyDescent="0.2">
      <c r="A1229" s="66"/>
    </row>
    <row r="1230" spans="1:1" x14ac:dyDescent="0.2">
      <c r="A1230" s="66"/>
    </row>
    <row r="1231" spans="1:1" x14ac:dyDescent="0.2">
      <c r="A1231" s="66"/>
    </row>
    <row r="1232" spans="1:1" x14ac:dyDescent="0.2">
      <c r="A1232" s="66"/>
    </row>
    <row r="1233" spans="1:1" x14ac:dyDescent="0.2">
      <c r="A1233" s="66"/>
    </row>
    <row r="1234" spans="1:1" x14ac:dyDescent="0.2">
      <c r="A1234" s="66"/>
    </row>
    <row r="1235" spans="1:1" x14ac:dyDescent="0.2">
      <c r="A1235" s="66"/>
    </row>
    <row r="1236" spans="1:1" x14ac:dyDescent="0.2">
      <c r="A1236" s="66"/>
    </row>
    <row r="1237" spans="1:1" x14ac:dyDescent="0.2">
      <c r="A1237" s="66"/>
    </row>
    <row r="1238" spans="1:1" x14ac:dyDescent="0.2">
      <c r="A1238" s="66"/>
    </row>
    <row r="1239" spans="1:1" x14ac:dyDescent="0.2">
      <c r="A1239" s="66"/>
    </row>
    <row r="1240" spans="1:1" x14ac:dyDescent="0.2">
      <c r="A1240" s="66"/>
    </row>
    <row r="1241" spans="1:1" x14ac:dyDescent="0.2">
      <c r="A1241" s="66"/>
    </row>
    <row r="1242" spans="1:1" x14ac:dyDescent="0.2">
      <c r="A1242" s="66"/>
    </row>
    <row r="1243" spans="1:1" x14ac:dyDescent="0.2">
      <c r="A1243" s="66"/>
    </row>
    <row r="1244" spans="1:1" x14ac:dyDescent="0.2">
      <c r="A1244" s="66"/>
    </row>
    <row r="1245" spans="1:1" x14ac:dyDescent="0.2">
      <c r="A1245" s="66"/>
    </row>
    <row r="1246" spans="1:1" x14ac:dyDescent="0.2">
      <c r="A1246" s="66"/>
    </row>
    <row r="1247" spans="1:1" x14ac:dyDescent="0.2">
      <c r="A1247" s="66"/>
    </row>
    <row r="1248" spans="1:1" x14ac:dyDescent="0.2">
      <c r="A1248" s="66"/>
    </row>
    <row r="1249" spans="1:1" x14ac:dyDescent="0.2">
      <c r="A1249" s="66"/>
    </row>
    <row r="1250" spans="1:1" x14ac:dyDescent="0.2">
      <c r="A1250" s="66"/>
    </row>
    <row r="1251" spans="1:1" x14ac:dyDescent="0.2">
      <c r="A1251" s="66"/>
    </row>
    <row r="1252" spans="1:1" x14ac:dyDescent="0.2">
      <c r="A1252" s="66"/>
    </row>
    <row r="1253" spans="1:1" x14ac:dyDescent="0.2">
      <c r="A1253" s="66"/>
    </row>
    <row r="1254" spans="1:1" x14ac:dyDescent="0.2">
      <c r="A1254" s="66"/>
    </row>
    <row r="1255" spans="1:1" x14ac:dyDescent="0.2">
      <c r="A1255" s="66"/>
    </row>
    <row r="1256" spans="1:1" x14ac:dyDescent="0.2">
      <c r="A1256" s="66"/>
    </row>
    <row r="1257" spans="1:1" x14ac:dyDescent="0.2">
      <c r="A1257" s="66"/>
    </row>
    <row r="1258" spans="1:1" x14ac:dyDescent="0.2">
      <c r="A1258" s="66"/>
    </row>
    <row r="1259" spans="1:1" x14ac:dyDescent="0.2">
      <c r="A1259" s="66"/>
    </row>
    <row r="1260" spans="1:1" x14ac:dyDescent="0.2">
      <c r="A1260" s="66"/>
    </row>
    <row r="1261" spans="1:1" x14ac:dyDescent="0.2">
      <c r="A1261" s="66"/>
    </row>
    <row r="1262" spans="1:1" x14ac:dyDescent="0.2">
      <c r="A1262" s="66"/>
    </row>
    <row r="1263" spans="1:1" x14ac:dyDescent="0.2">
      <c r="A1263" s="66"/>
    </row>
    <row r="1264" spans="1:1" x14ac:dyDescent="0.2">
      <c r="A1264" s="66"/>
    </row>
    <row r="1265" spans="1:1" x14ac:dyDescent="0.2">
      <c r="A1265" s="66"/>
    </row>
    <row r="1266" spans="1:1" x14ac:dyDescent="0.2">
      <c r="A1266" s="66"/>
    </row>
    <row r="1267" spans="1:1" x14ac:dyDescent="0.2">
      <c r="A1267" s="66"/>
    </row>
    <row r="1268" spans="1:1" x14ac:dyDescent="0.2">
      <c r="A1268" s="66"/>
    </row>
    <row r="1269" spans="1:1" x14ac:dyDescent="0.2">
      <c r="A1269" s="66"/>
    </row>
    <row r="1270" spans="1:1" x14ac:dyDescent="0.2">
      <c r="A1270" s="66"/>
    </row>
    <row r="1271" spans="1:1" x14ac:dyDescent="0.2">
      <c r="A1271" s="66"/>
    </row>
    <row r="1272" spans="1:1" x14ac:dyDescent="0.2">
      <c r="A1272" s="66"/>
    </row>
    <row r="1273" spans="1:1" x14ac:dyDescent="0.2">
      <c r="A1273" s="66"/>
    </row>
    <row r="1274" spans="1:1" x14ac:dyDescent="0.2">
      <c r="A1274" s="66"/>
    </row>
    <row r="1275" spans="1:1" x14ac:dyDescent="0.2">
      <c r="A1275" s="66"/>
    </row>
    <row r="1276" spans="1:1" x14ac:dyDescent="0.2">
      <c r="A1276" s="66"/>
    </row>
    <row r="1277" spans="1:1" x14ac:dyDescent="0.2">
      <c r="A1277" s="66"/>
    </row>
    <row r="1278" spans="1:1" x14ac:dyDescent="0.2">
      <c r="A1278" s="66"/>
    </row>
    <row r="1279" spans="1:1" x14ac:dyDescent="0.2">
      <c r="A1279" s="66"/>
    </row>
    <row r="1280" spans="1:1" x14ac:dyDescent="0.2">
      <c r="A1280" s="66"/>
    </row>
    <row r="1281" spans="1:1" x14ac:dyDescent="0.2">
      <c r="A1281" s="66"/>
    </row>
    <row r="1282" spans="1:1" x14ac:dyDescent="0.2">
      <c r="A1282" s="66"/>
    </row>
    <row r="1283" spans="1:1" x14ac:dyDescent="0.2">
      <c r="A1283" s="66"/>
    </row>
    <row r="1284" spans="1:1" x14ac:dyDescent="0.2">
      <c r="A1284" s="66"/>
    </row>
    <row r="1285" spans="1:1" x14ac:dyDescent="0.2">
      <c r="A1285" s="66"/>
    </row>
    <row r="1286" spans="1:1" x14ac:dyDescent="0.2">
      <c r="A1286" s="66"/>
    </row>
    <row r="1287" spans="1:1" x14ac:dyDescent="0.2">
      <c r="A1287" s="66"/>
    </row>
    <row r="1288" spans="1:1" x14ac:dyDescent="0.2">
      <c r="A1288" s="66"/>
    </row>
    <row r="1289" spans="1:1" x14ac:dyDescent="0.2">
      <c r="A1289" s="66"/>
    </row>
    <row r="1290" spans="1:1" x14ac:dyDescent="0.2">
      <c r="A1290" s="66"/>
    </row>
    <row r="1291" spans="1:1" x14ac:dyDescent="0.2">
      <c r="A1291" s="66"/>
    </row>
    <row r="1292" spans="1:1" x14ac:dyDescent="0.2">
      <c r="A1292" s="66"/>
    </row>
    <row r="1293" spans="1:1" x14ac:dyDescent="0.2">
      <c r="A1293" s="66"/>
    </row>
    <row r="1294" spans="1:1" x14ac:dyDescent="0.2">
      <c r="A1294" s="66"/>
    </row>
    <row r="1295" spans="1:1" x14ac:dyDescent="0.2">
      <c r="A1295" s="66"/>
    </row>
    <row r="1296" spans="1:1" x14ac:dyDescent="0.2">
      <c r="A1296" s="66"/>
    </row>
    <row r="1297" spans="1:1" x14ac:dyDescent="0.2">
      <c r="A1297" s="66"/>
    </row>
    <row r="1298" spans="1:1" x14ac:dyDescent="0.2">
      <c r="A1298" s="66"/>
    </row>
    <row r="1299" spans="1:1" x14ac:dyDescent="0.2">
      <c r="A1299" s="66"/>
    </row>
    <row r="1300" spans="1:1" x14ac:dyDescent="0.2">
      <c r="A1300" s="66"/>
    </row>
    <row r="1301" spans="1:1" x14ac:dyDescent="0.2">
      <c r="A1301" s="66"/>
    </row>
    <row r="1302" spans="1:1" x14ac:dyDescent="0.2">
      <c r="A1302" s="66"/>
    </row>
    <row r="1303" spans="1:1" x14ac:dyDescent="0.2">
      <c r="A1303" s="66"/>
    </row>
    <row r="1304" spans="1:1" x14ac:dyDescent="0.2">
      <c r="A1304" s="66"/>
    </row>
    <row r="1305" spans="1:1" x14ac:dyDescent="0.2">
      <c r="A1305" s="66"/>
    </row>
    <row r="1306" spans="1:1" x14ac:dyDescent="0.2">
      <c r="A1306" s="66"/>
    </row>
    <row r="1307" spans="1:1" x14ac:dyDescent="0.2">
      <c r="A1307" s="66"/>
    </row>
    <row r="1308" spans="1:1" x14ac:dyDescent="0.2">
      <c r="A1308" s="66"/>
    </row>
    <row r="1309" spans="1:1" x14ac:dyDescent="0.2">
      <c r="A1309" s="66"/>
    </row>
    <row r="1310" spans="1:1" x14ac:dyDescent="0.2">
      <c r="A1310" s="66"/>
    </row>
    <row r="1311" spans="1:1" x14ac:dyDescent="0.2">
      <c r="A1311" s="66"/>
    </row>
    <row r="1312" spans="1:1" x14ac:dyDescent="0.2">
      <c r="A1312" s="66"/>
    </row>
    <row r="1313" spans="1:1" x14ac:dyDescent="0.2">
      <c r="A1313" s="66"/>
    </row>
    <row r="1314" spans="1:1" x14ac:dyDescent="0.2">
      <c r="A1314" s="66"/>
    </row>
    <row r="1315" spans="1:1" x14ac:dyDescent="0.2">
      <c r="A1315" s="66"/>
    </row>
    <row r="1316" spans="1:1" x14ac:dyDescent="0.2">
      <c r="A1316" s="66"/>
    </row>
    <row r="1317" spans="1:1" x14ac:dyDescent="0.2">
      <c r="A1317" s="66"/>
    </row>
    <row r="1318" spans="1:1" x14ac:dyDescent="0.2">
      <c r="A1318" s="66"/>
    </row>
    <row r="1319" spans="1:1" x14ac:dyDescent="0.2">
      <c r="A1319" s="66"/>
    </row>
    <row r="1320" spans="1:1" x14ac:dyDescent="0.2">
      <c r="A1320" s="66"/>
    </row>
    <row r="1321" spans="1:1" x14ac:dyDescent="0.2">
      <c r="A1321" s="66"/>
    </row>
    <row r="1322" spans="1:1" x14ac:dyDescent="0.2">
      <c r="A1322" s="66"/>
    </row>
    <row r="1323" spans="1:1" x14ac:dyDescent="0.2">
      <c r="A1323" s="66"/>
    </row>
    <row r="1324" spans="1:1" x14ac:dyDescent="0.2">
      <c r="A1324" s="66"/>
    </row>
    <row r="1325" spans="1:1" x14ac:dyDescent="0.2">
      <c r="A1325" s="66"/>
    </row>
    <row r="1326" spans="1:1" x14ac:dyDescent="0.2">
      <c r="A1326" s="66"/>
    </row>
    <row r="1327" spans="1:1" x14ac:dyDescent="0.2">
      <c r="A1327" s="66"/>
    </row>
    <row r="1328" spans="1:1" x14ac:dyDescent="0.2">
      <c r="A1328" s="66"/>
    </row>
    <row r="1329" spans="1:1" x14ac:dyDescent="0.2">
      <c r="A1329" s="66"/>
    </row>
    <row r="1330" spans="1:1" x14ac:dyDescent="0.2">
      <c r="A1330" s="66"/>
    </row>
    <row r="1331" spans="1:1" x14ac:dyDescent="0.2">
      <c r="A1331" s="66"/>
    </row>
    <row r="1332" spans="1:1" x14ac:dyDescent="0.2">
      <c r="A1332" s="66"/>
    </row>
    <row r="1333" spans="1:1" x14ac:dyDescent="0.2">
      <c r="A1333" s="66"/>
    </row>
    <row r="1334" spans="1:1" x14ac:dyDescent="0.2">
      <c r="A1334" s="66"/>
    </row>
    <row r="1335" spans="1:1" x14ac:dyDescent="0.2">
      <c r="A1335" s="66"/>
    </row>
    <row r="1336" spans="1:1" x14ac:dyDescent="0.2">
      <c r="A1336" s="66"/>
    </row>
    <row r="1337" spans="1:1" x14ac:dyDescent="0.2">
      <c r="A1337" s="66"/>
    </row>
    <row r="1338" spans="1:1" x14ac:dyDescent="0.2">
      <c r="A1338" s="66"/>
    </row>
    <row r="1339" spans="1:1" x14ac:dyDescent="0.2">
      <c r="A1339" s="66"/>
    </row>
    <row r="1340" spans="1:1" x14ac:dyDescent="0.2">
      <c r="A1340" s="66"/>
    </row>
    <row r="1341" spans="1:1" x14ac:dyDescent="0.2">
      <c r="A1341" s="66"/>
    </row>
    <row r="1342" spans="1:1" x14ac:dyDescent="0.2">
      <c r="A1342" s="66"/>
    </row>
    <row r="1343" spans="1:1" x14ac:dyDescent="0.2">
      <c r="A1343" s="66"/>
    </row>
    <row r="1344" spans="1:1" x14ac:dyDescent="0.2">
      <c r="A1344" s="66"/>
    </row>
    <row r="1345" spans="1:1" x14ac:dyDescent="0.2">
      <c r="A1345" s="66"/>
    </row>
    <row r="1346" spans="1:1" x14ac:dyDescent="0.2">
      <c r="A1346" s="66"/>
    </row>
    <row r="1347" spans="1:1" x14ac:dyDescent="0.2">
      <c r="A1347" s="66"/>
    </row>
    <row r="1348" spans="1:1" x14ac:dyDescent="0.2">
      <c r="A1348" s="66"/>
    </row>
    <row r="1349" spans="1:1" x14ac:dyDescent="0.2">
      <c r="A1349" s="66"/>
    </row>
    <row r="1350" spans="1:1" x14ac:dyDescent="0.2">
      <c r="A1350" s="66"/>
    </row>
    <row r="1351" spans="1:1" x14ac:dyDescent="0.2">
      <c r="A1351" s="66"/>
    </row>
    <row r="1352" spans="1:1" x14ac:dyDescent="0.2">
      <c r="A1352" s="66"/>
    </row>
    <row r="1353" spans="1:1" x14ac:dyDescent="0.2">
      <c r="A1353" s="66"/>
    </row>
    <row r="1354" spans="1:1" x14ac:dyDescent="0.2">
      <c r="A1354" s="66"/>
    </row>
    <row r="1355" spans="1:1" x14ac:dyDescent="0.2">
      <c r="A1355" s="66"/>
    </row>
    <row r="1356" spans="1:1" x14ac:dyDescent="0.2">
      <c r="A1356" s="66"/>
    </row>
    <row r="1357" spans="1:1" x14ac:dyDescent="0.2">
      <c r="A1357" s="66"/>
    </row>
    <row r="1358" spans="1:1" x14ac:dyDescent="0.2">
      <c r="A1358" s="66"/>
    </row>
    <row r="1359" spans="1:1" x14ac:dyDescent="0.2">
      <c r="A1359" s="66"/>
    </row>
    <row r="1360" spans="1:1" x14ac:dyDescent="0.2">
      <c r="A1360" s="66"/>
    </row>
    <row r="1361" spans="1:1" x14ac:dyDescent="0.2">
      <c r="A1361" s="66"/>
    </row>
    <row r="1362" spans="1:1" x14ac:dyDescent="0.2">
      <c r="A1362" s="66"/>
    </row>
    <row r="1363" spans="1:1" x14ac:dyDescent="0.2">
      <c r="A1363" s="66"/>
    </row>
    <row r="1364" spans="1:1" x14ac:dyDescent="0.2">
      <c r="A1364" s="66"/>
    </row>
    <row r="1365" spans="1:1" x14ac:dyDescent="0.2">
      <c r="A1365" s="66"/>
    </row>
    <row r="1366" spans="1:1" x14ac:dyDescent="0.2">
      <c r="A1366" s="66"/>
    </row>
    <row r="1367" spans="1:1" x14ac:dyDescent="0.2">
      <c r="A1367" s="66"/>
    </row>
    <row r="1368" spans="1:1" x14ac:dyDescent="0.2">
      <c r="A1368" s="66"/>
    </row>
    <row r="1369" spans="1:1" x14ac:dyDescent="0.2">
      <c r="A1369" s="66"/>
    </row>
    <row r="1370" spans="1:1" x14ac:dyDescent="0.2">
      <c r="A1370" s="66"/>
    </row>
    <row r="1371" spans="1:1" x14ac:dyDescent="0.2">
      <c r="A1371" s="66"/>
    </row>
    <row r="1372" spans="1:1" x14ac:dyDescent="0.2">
      <c r="A1372" s="66"/>
    </row>
    <row r="1373" spans="1:1" x14ac:dyDescent="0.2">
      <c r="A1373" s="66"/>
    </row>
    <row r="1374" spans="1:1" x14ac:dyDescent="0.2">
      <c r="A1374" s="66"/>
    </row>
    <row r="1375" spans="1:1" x14ac:dyDescent="0.2">
      <c r="A1375" s="66"/>
    </row>
    <row r="1376" spans="1:1" x14ac:dyDescent="0.2">
      <c r="A1376" s="66"/>
    </row>
    <row r="1377" spans="1:1" x14ac:dyDescent="0.2">
      <c r="A1377" s="66"/>
    </row>
    <row r="1378" spans="1:1" x14ac:dyDescent="0.2">
      <c r="A1378" s="66"/>
    </row>
    <row r="1379" spans="1:1" x14ac:dyDescent="0.2">
      <c r="A1379" s="66"/>
    </row>
    <row r="1380" spans="1:1" x14ac:dyDescent="0.2">
      <c r="A1380" s="66"/>
    </row>
    <row r="1381" spans="1:1" x14ac:dyDescent="0.2">
      <c r="A1381" s="66"/>
    </row>
    <row r="1382" spans="1:1" x14ac:dyDescent="0.2">
      <c r="A1382" s="66"/>
    </row>
    <row r="1383" spans="1:1" x14ac:dyDescent="0.2">
      <c r="A1383" s="66"/>
    </row>
    <row r="1384" spans="1:1" x14ac:dyDescent="0.2">
      <c r="A1384" s="66"/>
    </row>
    <row r="1385" spans="1:1" x14ac:dyDescent="0.2">
      <c r="A1385" s="66"/>
    </row>
    <row r="1386" spans="1:1" x14ac:dyDescent="0.2">
      <c r="A1386" s="66"/>
    </row>
    <row r="1387" spans="1:1" x14ac:dyDescent="0.2">
      <c r="A1387" s="66"/>
    </row>
    <row r="1388" spans="1:1" x14ac:dyDescent="0.2">
      <c r="A1388" s="66"/>
    </row>
    <row r="1389" spans="1:1" x14ac:dyDescent="0.2">
      <c r="A1389" s="66"/>
    </row>
    <row r="1390" spans="1:1" x14ac:dyDescent="0.2">
      <c r="A1390" s="66"/>
    </row>
    <row r="1391" spans="1:1" x14ac:dyDescent="0.2">
      <c r="A1391" s="66"/>
    </row>
    <row r="1392" spans="1:1" x14ac:dyDescent="0.2">
      <c r="A1392" s="66"/>
    </row>
    <row r="1393" spans="1:1" x14ac:dyDescent="0.2">
      <c r="A1393" s="66"/>
    </row>
    <row r="1394" spans="1:1" x14ac:dyDescent="0.2">
      <c r="A1394" s="66"/>
    </row>
    <row r="1395" spans="1:1" x14ac:dyDescent="0.2">
      <c r="A1395" s="66"/>
    </row>
    <row r="1396" spans="1:1" x14ac:dyDescent="0.2">
      <c r="A1396" s="66"/>
    </row>
    <row r="1397" spans="1:1" x14ac:dyDescent="0.2">
      <c r="A1397" s="66"/>
    </row>
    <row r="1398" spans="1:1" x14ac:dyDescent="0.2">
      <c r="A1398" s="66"/>
    </row>
    <row r="1399" spans="1:1" x14ac:dyDescent="0.2">
      <c r="A1399" s="66"/>
    </row>
    <row r="1400" spans="1:1" x14ac:dyDescent="0.2">
      <c r="A1400" s="66"/>
    </row>
    <row r="1401" spans="1:1" x14ac:dyDescent="0.2">
      <c r="A1401" s="66"/>
    </row>
    <row r="1402" spans="1:1" x14ac:dyDescent="0.2">
      <c r="A1402" s="66"/>
    </row>
    <row r="1403" spans="1:1" x14ac:dyDescent="0.2">
      <c r="A1403" s="66"/>
    </row>
    <row r="1404" spans="1:1" x14ac:dyDescent="0.2">
      <c r="A1404" s="66"/>
    </row>
    <row r="1405" spans="1:1" x14ac:dyDescent="0.2">
      <c r="A1405" s="66"/>
    </row>
    <row r="1406" spans="1:1" x14ac:dyDescent="0.2">
      <c r="A1406" s="66"/>
    </row>
    <row r="1407" spans="1:1" x14ac:dyDescent="0.2">
      <c r="A1407" s="66"/>
    </row>
    <row r="1408" spans="1:1" x14ac:dyDescent="0.2">
      <c r="A1408" s="66"/>
    </row>
    <row r="1409" spans="1:1" x14ac:dyDescent="0.2">
      <c r="A1409" s="66"/>
    </row>
    <row r="1410" spans="1:1" x14ac:dyDescent="0.2">
      <c r="A1410" s="66"/>
    </row>
    <row r="1411" spans="1:1" x14ac:dyDescent="0.2">
      <c r="A1411" s="66"/>
    </row>
    <row r="1412" spans="1:1" x14ac:dyDescent="0.2">
      <c r="A1412" s="66"/>
    </row>
    <row r="1413" spans="1:1" x14ac:dyDescent="0.2">
      <c r="A1413" s="66"/>
    </row>
    <row r="1414" spans="1:1" x14ac:dyDescent="0.2">
      <c r="A1414" s="66"/>
    </row>
    <row r="1415" spans="1:1" x14ac:dyDescent="0.2">
      <c r="A1415" s="66"/>
    </row>
    <row r="1416" spans="1:1" x14ac:dyDescent="0.2">
      <c r="A1416" s="66"/>
    </row>
    <row r="1417" spans="1:1" x14ac:dyDescent="0.2">
      <c r="A1417" s="66"/>
    </row>
    <row r="1418" spans="1:1" x14ac:dyDescent="0.2">
      <c r="A1418" s="66"/>
    </row>
    <row r="1419" spans="1:1" x14ac:dyDescent="0.2">
      <c r="A1419" s="66"/>
    </row>
    <row r="1420" spans="1:1" x14ac:dyDescent="0.2">
      <c r="A1420" s="66"/>
    </row>
    <row r="1421" spans="1:1" x14ac:dyDescent="0.2">
      <c r="A1421" s="66"/>
    </row>
    <row r="1422" spans="1:1" x14ac:dyDescent="0.2">
      <c r="A1422" s="66"/>
    </row>
    <row r="1423" spans="1:1" x14ac:dyDescent="0.2">
      <c r="A1423" s="66"/>
    </row>
    <row r="1424" spans="1:1" x14ac:dyDescent="0.2">
      <c r="A1424" s="66"/>
    </row>
    <row r="1425" spans="1:1" x14ac:dyDescent="0.2">
      <c r="A1425" s="66"/>
    </row>
    <row r="1426" spans="1:1" x14ac:dyDescent="0.2">
      <c r="A1426" s="66"/>
    </row>
    <row r="1427" spans="1:1" x14ac:dyDescent="0.2">
      <c r="A1427" s="66"/>
    </row>
    <row r="1428" spans="1:1" x14ac:dyDescent="0.2">
      <c r="A1428" s="66"/>
    </row>
    <row r="1429" spans="1:1" x14ac:dyDescent="0.2">
      <c r="A1429" s="66"/>
    </row>
    <row r="1430" spans="1:1" x14ac:dyDescent="0.2">
      <c r="A1430" s="66"/>
    </row>
    <row r="1431" spans="1:1" x14ac:dyDescent="0.2">
      <c r="A1431" s="66"/>
    </row>
    <row r="1432" spans="1:1" x14ac:dyDescent="0.2">
      <c r="A1432" s="66"/>
    </row>
    <row r="1433" spans="1:1" x14ac:dyDescent="0.2">
      <c r="A1433" s="66"/>
    </row>
    <row r="1434" spans="1:1" x14ac:dyDescent="0.2">
      <c r="A1434" s="66"/>
    </row>
    <row r="1435" spans="1:1" x14ac:dyDescent="0.2">
      <c r="A1435" s="66"/>
    </row>
    <row r="1436" spans="1:1" x14ac:dyDescent="0.2">
      <c r="A1436" s="66"/>
    </row>
    <row r="1437" spans="1:1" x14ac:dyDescent="0.2">
      <c r="A1437" s="66"/>
    </row>
    <row r="1438" spans="1:1" x14ac:dyDescent="0.2">
      <c r="A1438" s="66"/>
    </row>
    <row r="1439" spans="1:1" x14ac:dyDescent="0.2">
      <c r="A1439" s="66"/>
    </row>
    <row r="1440" spans="1:1" x14ac:dyDescent="0.2">
      <c r="A1440" s="66"/>
    </row>
    <row r="1441" spans="1:1" x14ac:dyDescent="0.2">
      <c r="A1441" s="66"/>
    </row>
    <row r="1442" spans="1:1" x14ac:dyDescent="0.2">
      <c r="A1442" s="66"/>
    </row>
    <row r="1443" spans="1:1" x14ac:dyDescent="0.2">
      <c r="A1443" s="66"/>
    </row>
    <row r="1444" spans="1:1" x14ac:dyDescent="0.2">
      <c r="A1444" s="66"/>
    </row>
    <row r="1445" spans="1:1" x14ac:dyDescent="0.2">
      <c r="A1445" s="66"/>
    </row>
    <row r="1446" spans="1:1" x14ac:dyDescent="0.2">
      <c r="A1446" s="66"/>
    </row>
    <row r="1447" spans="1:1" x14ac:dyDescent="0.2">
      <c r="A1447" s="66"/>
    </row>
    <row r="1448" spans="1:1" x14ac:dyDescent="0.2">
      <c r="A1448" s="66"/>
    </row>
    <row r="1449" spans="1:1" x14ac:dyDescent="0.2">
      <c r="A1449" s="66"/>
    </row>
    <row r="1450" spans="1:1" x14ac:dyDescent="0.2">
      <c r="A1450" s="66"/>
    </row>
    <row r="1451" spans="1:1" x14ac:dyDescent="0.2">
      <c r="A1451" s="66"/>
    </row>
    <row r="1452" spans="1:1" x14ac:dyDescent="0.2">
      <c r="A1452" s="66"/>
    </row>
    <row r="1453" spans="1:1" x14ac:dyDescent="0.2">
      <c r="A1453" s="66"/>
    </row>
    <row r="1454" spans="1:1" x14ac:dyDescent="0.2">
      <c r="A1454" s="66"/>
    </row>
    <row r="1455" spans="1:1" x14ac:dyDescent="0.2">
      <c r="A1455" s="66"/>
    </row>
    <row r="1456" spans="1:1" x14ac:dyDescent="0.2">
      <c r="A1456" s="66"/>
    </row>
    <row r="1457" spans="1:1" x14ac:dyDescent="0.2">
      <c r="A1457" s="66"/>
    </row>
    <row r="1458" spans="1:1" x14ac:dyDescent="0.2">
      <c r="A1458" s="66"/>
    </row>
    <row r="1459" spans="1:1" x14ac:dyDescent="0.2">
      <c r="A1459" s="66"/>
    </row>
    <row r="1460" spans="1:1" x14ac:dyDescent="0.2">
      <c r="A1460" s="66"/>
    </row>
    <row r="1461" spans="1:1" x14ac:dyDescent="0.2">
      <c r="A1461" s="66"/>
    </row>
    <row r="1462" spans="1:1" x14ac:dyDescent="0.2">
      <c r="A1462" s="66"/>
    </row>
    <row r="1463" spans="1:1" x14ac:dyDescent="0.2">
      <c r="A1463" s="66"/>
    </row>
    <row r="1464" spans="1:1" x14ac:dyDescent="0.2">
      <c r="A1464" s="66"/>
    </row>
    <row r="1465" spans="1:1" x14ac:dyDescent="0.2">
      <c r="A1465" s="66"/>
    </row>
    <row r="1466" spans="1:1" x14ac:dyDescent="0.2">
      <c r="A1466" s="66"/>
    </row>
    <row r="1467" spans="1:1" x14ac:dyDescent="0.2">
      <c r="A1467" s="66"/>
    </row>
    <row r="1468" spans="1:1" x14ac:dyDescent="0.2">
      <c r="A1468" s="66"/>
    </row>
    <row r="1469" spans="1:1" x14ac:dyDescent="0.2">
      <c r="A1469" s="66"/>
    </row>
    <row r="1470" spans="1:1" x14ac:dyDescent="0.2">
      <c r="A1470" s="66"/>
    </row>
    <row r="1471" spans="1:1" x14ac:dyDescent="0.2">
      <c r="A1471" s="66"/>
    </row>
    <row r="1472" spans="1:1" x14ac:dyDescent="0.2">
      <c r="A1472" s="66"/>
    </row>
    <row r="1473" spans="1:1" x14ac:dyDescent="0.2">
      <c r="A1473" s="66"/>
    </row>
    <row r="1474" spans="1:1" x14ac:dyDescent="0.2">
      <c r="A1474" s="66"/>
    </row>
    <row r="1475" spans="1:1" x14ac:dyDescent="0.2">
      <c r="A1475" s="66"/>
    </row>
    <row r="1476" spans="1:1" x14ac:dyDescent="0.2">
      <c r="A1476" s="66"/>
    </row>
    <row r="1477" spans="1:1" x14ac:dyDescent="0.2">
      <c r="A1477" s="66"/>
    </row>
    <row r="1478" spans="1:1" x14ac:dyDescent="0.2">
      <c r="A1478" s="66"/>
    </row>
    <row r="1479" spans="1:1" x14ac:dyDescent="0.2">
      <c r="A1479" s="66"/>
    </row>
    <row r="1480" spans="1:1" x14ac:dyDescent="0.2">
      <c r="A1480" s="66"/>
    </row>
    <row r="1481" spans="1:1" x14ac:dyDescent="0.2">
      <c r="A1481" s="66"/>
    </row>
    <row r="1482" spans="1:1" x14ac:dyDescent="0.2">
      <c r="A1482" s="66"/>
    </row>
    <row r="1483" spans="1:1" x14ac:dyDescent="0.2">
      <c r="A1483" s="66"/>
    </row>
    <row r="1484" spans="1:1" x14ac:dyDescent="0.2">
      <c r="A1484" s="66"/>
    </row>
    <row r="1485" spans="1:1" x14ac:dyDescent="0.2">
      <c r="A1485" s="66"/>
    </row>
    <row r="1486" spans="1:1" x14ac:dyDescent="0.2">
      <c r="A1486" s="66"/>
    </row>
    <row r="1487" spans="1:1" x14ac:dyDescent="0.2">
      <c r="A1487" s="66"/>
    </row>
    <row r="1488" spans="1:1" x14ac:dyDescent="0.2">
      <c r="A1488" s="66"/>
    </row>
    <row r="1489" spans="1:1" x14ac:dyDescent="0.2">
      <c r="A1489" s="66"/>
    </row>
    <row r="1490" spans="1:1" x14ac:dyDescent="0.2">
      <c r="A1490" s="66"/>
    </row>
    <row r="1491" spans="1:1" x14ac:dyDescent="0.2">
      <c r="A1491" s="66"/>
    </row>
    <row r="1492" spans="1:1" x14ac:dyDescent="0.2">
      <c r="A1492" s="66"/>
    </row>
    <row r="1493" spans="1:1" x14ac:dyDescent="0.2">
      <c r="A1493" s="66"/>
    </row>
    <row r="1494" spans="1:1" x14ac:dyDescent="0.2">
      <c r="A1494" s="66"/>
    </row>
    <row r="1495" spans="1:1" x14ac:dyDescent="0.2">
      <c r="A1495" s="66"/>
    </row>
    <row r="1496" spans="1:1" x14ac:dyDescent="0.2">
      <c r="A1496" s="66"/>
    </row>
    <row r="1497" spans="1:1" x14ac:dyDescent="0.2">
      <c r="A1497" s="66"/>
    </row>
    <row r="1498" spans="1:1" x14ac:dyDescent="0.2">
      <c r="A1498" s="66"/>
    </row>
    <row r="1499" spans="1:1" x14ac:dyDescent="0.2">
      <c r="A1499" s="66"/>
    </row>
    <row r="1500" spans="1:1" x14ac:dyDescent="0.2">
      <c r="A1500" s="66"/>
    </row>
    <row r="1501" spans="1:1" x14ac:dyDescent="0.2">
      <c r="A1501" s="66"/>
    </row>
    <row r="1502" spans="1:1" x14ac:dyDescent="0.2">
      <c r="A1502" s="66"/>
    </row>
    <row r="1503" spans="1:1" x14ac:dyDescent="0.2">
      <c r="A1503" s="66"/>
    </row>
    <row r="1504" spans="1:1" x14ac:dyDescent="0.2">
      <c r="A1504" s="66"/>
    </row>
    <row r="1505" spans="1:1" x14ac:dyDescent="0.2">
      <c r="A1505" s="66"/>
    </row>
    <row r="1506" spans="1:1" x14ac:dyDescent="0.2">
      <c r="A1506" s="66"/>
    </row>
    <row r="1507" spans="1:1" x14ac:dyDescent="0.2">
      <c r="A1507" s="66"/>
    </row>
    <row r="1508" spans="1:1" x14ac:dyDescent="0.2">
      <c r="A1508" s="66"/>
    </row>
    <row r="1509" spans="1:1" x14ac:dyDescent="0.2">
      <c r="A1509" s="66"/>
    </row>
    <row r="1510" spans="1:1" x14ac:dyDescent="0.2">
      <c r="A1510" s="66"/>
    </row>
    <row r="1511" spans="1:1" x14ac:dyDescent="0.2">
      <c r="A1511" s="66"/>
    </row>
    <row r="1512" spans="1:1" x14ac:dyDescent="0.2">
      <c r="A1512" s="66"/>
    </row>
    <row r="1513" spans="1:1" x14ac:dyDescent="0.2">
      <c r="A1513" s="66"/>
    </row>
    <row r="1514" spans="1:1" x14ac:dyDescent="0.2">
      <c r="A1514" s="66"/>
    </row>
    <row r="1515" spans="1:1" x14ac:dyDescent="0.2">
      <c r="A1515" s="66"/>
    </row>
    <row r="1516" spans="1:1" x14ac:dyDescent="0.2">
      <c r="A1516" s="66"/>
    </row>
    <row r="1517" spans="1:1" x14ac:dyDescent="0.2">
      <c r="A1517" s="66"/>
    </row>
    <row r="1518" spans="1:1" x14ac:dyDescent="0.2">
      <c r="A1518" s="66"/>
    </row>
    <row r="1519" spans="1:1" x14ac:dyDescent="0.2">
      <c r="A1519" s="66"/>
    </row>
    <row r="1520" spans="1:1" x14ac:dyDescent="0.2">
      <c r="A1520" s="66"/>
    </row>
    <row r="1521" spans="1:1" x14ac:dyDescent="0.2">
      <c r="A1521" s="66"/>
    </row>
    <row r="1522" spans="1:1" x14ac:dyDescent="0.2">
      <c r="A1522" s="66"/>
    </row>
    <row r="1523" spans="1:1" x14ac:dyDescent="0.2">
      <c r="A1523" s="66"/>
    </row>
    <row r="1524" spans="1:1" x14ac:dyDescent="0.2">
      <c r="A1524" s="66"/>
    </row>
    <row r="1525" spans="1:1" x14ac:dyDescent="0.2">
      <c r="A1525" s="66"/>
    </row>
    <row r="1526" spans="1:1" x14ac:dyDescent="0.2">
      <c r="A1526" s="66"/>
    </row>
    <row r="1527" spans="1:1" x14ac:dyDescent="0.2">
      <c r="A1527" s="66"/>
    </row>
    <row r="1528" spans="1:1" x14ac:dyDescent="0.2">
      <c r="A1528" s="66"/>
    </row>
    <row r="1529" spans="1:1" x14ac:dyDescent="0.2">
      <c r="A1529" s="66"/>
    </row>
    <row r="1530" spans="1:1" x14ac:dyDescent="0.2">
      <c r="A1530" s="66"/>
    </row>
    <row r="1531" spans="1:1" x14ac:dyDescent="0.2">
      <c r="A1531" s="66"/>
    </row>
    <row r="1532" spans="1:1" x14ac:dyDescent="0.2">
      <c r="A1532" s="66"/>
    </row>
    <row r="1533" spans="1:1" x14ac:dyDescent="0.2">
      <c r="A1533" s="66"/>
    </row>
    <row r="1534" spans="1:1" x14ac:dyDescent="0.2">
      <c r="A1534" s="66"/>
    </row>
    <row r="1535" spans="1:1" x14ac:dyDescent="0.2">
      <c r="A1535" s="66"/>
    </row>
    <row r="1536" spans="1:1" x14ac:dyDescent="0.2">
      <c r="A1536" s="66"/>
    </row>
    <row r="1537" spans="1:1" x14ac:dyDescent="0.2">
      <c r="A1537" s="66"/>
    </row>
    <row r="1538" spans="1:1" x14ac:dyDescent="0.2">
      <c r="A1538" s="66"/>
    </row>
    <row r="1539" spans="1:1" x14ac:dyDescent="0.2">
      <c r="A1539" s="66"/>
    </row>
    <row r="1540" spans="1:1" x14ac:dyDescent="0.2">
      <c r="A1540" s="66"/>
    </row>
    <row r="1541" spans="1:1" x14ac:dyDescent="0.2">
      <c r="A1541" s="66"/>
    </row>
    <row r="1542" spans="1:1" x14ac:dyDescent="0.2">
      <c r="A1542" s="66"/>
    </row>
    <row r="1543" spans="1:1" x14ac:dyDescent="0.2">
      <c r="A1543" s="66"/>
    </row>
    <row r="1544" spans="1:1" x14ac:dyDescent="0.2">
      <c r="A1544" s="66"/>
    </row>
    <row r="1545" spans="1:1" x14ac:dyDescent="0.2">
      <c r="A1545" s="66"/>
    </row>
    <row r="1546" spans="1:1" x14ac:dyDescent="0.2">
      <c r="A1546" s="66"/>
    </row>
    <row r="1547" spans="1:1" x14ac:dyDescent="0.2">
      <c r="A1547" s="66"/>
    </row>
    <row r="1548" spans="1:1" x14ac:dyDescent="0.2">
      <c r="A1548" s="66"/>
    </row>
    <row r="1549" spans="1:1" x14ac:dyDescent="0.2">
      <c r="A1549" s="66"/>
    </row>
    <row r="1550" spans="1:1" x14ac:dyDescent="0.2">
      <c r="A1550" s="66"/>
    </row>
    <row r="1551" spans="1:1" x14ac:dyDescent="0.2">
      <c r="A1551" s="66"/>
    </row>
    <row r="1552" spans="1:1" x14ac:dyDescent="0.2">
      <c r="A1552" s="66"/>
    </row>
    <row r="1553" spans="1:1" x14ac:dyDescent="0.2">
      <c r="A1553" s="66"/>
    </row>
    <row r="1554" spans="1:1" x14ac:dyDescent="0.2">
      <c r="A1554" s="66"/>
    </row>
    <row r="1555" spans="1:1" x14ac:dyDescent="0.2">
      <c r="A1555" s="66"/>
    </row>
    <row r="1556" spans="1:1" x14ac:dyDescent="0.2">
      <c r="A1556" s="66"/>
    </row>
    <row r="1557" spans="1:1" x14ac:dyDescent="0.2">
      <c r="A1557" s="66"/>
    </row>
    <row r="1558" spans="1:1" x14ac:dyDescent="0.2">
      <c r="A1558" s="66"/>
    </row>
    <row r="1559" spans="1:1" x14ac:dyDescent="0.2">
      <c r="A1559" s="66"/>
    </row>
    <row r="1560" spans="1:1" x14ac:dyDescent="0.2">
      <c r="A1560" s="66"/>
    </row>
    <row r="1561" spans="1:1" x14ac:dyDescent="0.2">
      <c r="A1561" s="66"/>
    </row>
    <row r="1562" spans="1:1" x14ac:dyDescent="0.2">
      <c r="A1562" s="66"/>
    </row>
    <row r="1563" spans="1:1" x14ac:dyDescent="0.2">
      <c r="A1563" s="66"/>
    </row>
    <row r="1564" spans="1:1" x14ac:dyDescent="0.2">
      <c r="A1564" s="66"/>
    </row>
    <row r="1565" spans="1:1" x14ac:dyDescent="0.2">
      <c r="A1565" s="66"/>
    </row>
    <row r="1566" spans="1:1" x14ac:dyDescent="0.2">
      <c r="A1566" s="66"/>
    </row>
    <row r="1567" spans="1:1" x14ac:dyDescent="0.2">
      <c r="A1567" s="66"/>
    </row>
    <row r="1568" spans="1:1" x14ac:dyDescent="0.2">
      <c r="A1568" s="66"/>
    </row>
    <row r="1569" spans="1:1" x14ac:dyDescent="0.2">
      <c r="A1569" s="66"/>
    </row>
    <row r="1570" spans="1:1" x14ac:dyDescent="0.2">
      <c r="A1570" s="66"/>
    </row>
    <row r="1571" spans="1:1" x14ac:dyDescent="0.2">
      <c r="A1571" s="66"/>
    </row>
    <row r="1572" spans="1:1" x14ac:dyDescent="0.2">
      <c r="A1572" s="66"/>
    </row>
    <row r="1573" spans="1:1" x14ac:dyDescent="0.2">
      <c r="A1573" s="66"/>
    </row>
    <row r="1574" spans="1:1" x14ac:dyDescent="0.2">
      <c r="A1574" s="66"/>
    </row>
    <row r="1575" spans="1:1" x14ac:dyDescent="0.2">
      <c r="A1575" s="66"/>
    </row>
    <row r="1576" spans="1:1" x14ac:dyDescent="0.2">
      <c r="A1576" s="66"/>
    </row>
    <row r="1577" spans="1:1" x14ac:dyDescent="0.2">
      <c r="A1577" s="66"/>
    </row>
    <row r="1578" spans="1:1" x14ac:dyDescent="0.2">
      <c r="A1578" s="66"/>
    </row>
    <row r="1579" spans="1:1" x14ac:dyDescent="0.2">
      <c r="A1579" s="66"/>
    </row>
    <row r="1580" spans="1:1" x14ac:dyDescent="0.2">
      <c r="A1580" s="66"/>
    </row>
    <row r="1581" spans="1:1" x14ac:dyDescent="0.2">
      <c r="A1581" s="66"/>
    </row>
    <row r="1582" spans="1:1" x14ac:dyDescent="0.2">
      <c r="A1582" s="66"/>
    </row>
    <row r="1583" spans="1:1" x14ac:dyDescent="0.2">
      <c r="A1583" s="66"/>
    </row>
    <row r="1584" spans="1:1" x14ac:dyDescent="0.2">
      <c r="A1584" s="66"/>
    </row>
    <row r="1585" spans="1:1" x14ac:dyDescent="0.2">
      <c r="A1585" s="66"/>
    </row>
    <row r="1586" spans="1:1" x14ac:dyDescent="0.2">
      <c r="A1586" s="66"/>
    </row>
    <row r="1587" spans="1:1" x14ac:dyDescent="0.2">
      <c r="A1587" s="66"/>
    </row>
    <row r="1588" spans="1:1" x14ac:dyDescent="0.2">
      <c r="A1588" s="66"/>
    </row>
    <row r="1589" spans="1:1" x14ac:dyDescent="0.2">
      <c r="A1589" s="66"/>
    </row>
    <row r="1590" spans="1:1" x14ac:dyDescent="0.2">
      <c r="A1590" s="66"/>
    </row>
    <row r="1591" spans="1:1" x14ac:dyDescent="0.2">
      <c r="A1591" s="66"/>
    </row>
    <row r="1592" spans="1:1" x14ac:dyDescent="0.2">
      <c r="A1592" s="66"/>
    </row>
    <row r="1593" spans="1:1" x14ac:dyDescent="0.2">
      <c r="A1593" s="66"/>
    </row>
    <row r="1594" spans="1:1" x14ac:dyDescent="0.2">
      <c r="A1594" s="66"/>
    </row>
    <row r="1595" spans="1:1" x14ac:dyDescent="0.2">
      <c r="A1595" s="66"/>
    </row>
    <row r="1596" spans="1:1" x14ac:dyDescent="0.2">
      <c r="A1596" s="66"/>
    </row>
    <row r="1597" spans="1:1" x14ac:dyDescent="0.2">
      <c r="A1597" s="66"/>
    </row>
    <row r="1598" spans="1:1" x14ac:dyDescent="0.2">
      <c r="A1598" s="66"/>
    </row>
    <row r="1599" spans="1:1" x14ac:dyDescent="0.2">
      <c r="A1599" s="66"/>
    </row>
    <row r="1600" spans="1:1" x14ac:dyDescent="0.2">
      <c r="A1600" s="66"/>
    </row>
    <row r="1601" spans="1:1" x14ac:dyDescent="0.2">
      <c r="A1601" s="66"/>
    </row>
    <row r="1602" spans="1:1" x14ac:dyDescent="0.2">
      <c r="A1602" s="66"/>
    </row>
    <row r="1603" spans="1:1" x14ac:dyDescent="0.2">
      <c r="A1603" s="66"/>
    </row>
    <row r="1604" spans="1:1" x14ac:dyDescent="0.2">
      <c r="A1604" s="66"/>
    </row>
    <row r="1605" spans="1:1" x14ac:dyDescent="0.2">
      <c r="A1605" s="66"/>
    </row>
    <row r="1606" spans="1:1" x14ac:dyDescent="0.2">
      <c r="A1606" s="66"/>
    </row>
    <row r="1607" spans="1:1" x14ac:dyDescent="0.2">
      <c r="A1607" s="66"/>
    </row>
    <row r="1608" spans="1:1" x14ac:dyDescent="0.2">
      <c r="A1608" s="66"/>
    </row>
    <row r="1609" spans="1:1" x14ac:dyDescent="0.2">
      <c r="A1609" s="66"/>
    </row>
    <row r="1610" spans="1:1" x14ac:dyDescent="0.2">
      <c r="A1610" s="66"/>
    </row>
    <row r="1611" spans="1:1" x14ac:dyDescent="0.2">
      <c r="A1611" s="66"/>
    </row>
    <row r="1612" spans="1:1" x14ac:dyDescent="0.2">
      <c r="A1612" s="66"/>
    </row>
    <row r="1613" spans="1:1" x14ac:dyDescent="0.2">
      <c r="A1613" s="66"/>
    </row>
    <row r="1614" spans="1:1" x14ac:dyDescent="0.2">
      <c r="A1614" s="66"/>
    </row>
    <row r="1615" spans="1:1" x14ac:dyDescent="0.2">
      <c r="A1615" s="66"/>
    </row>
    <row r="1616" spans="1:1" x14ac:dyDescent="0.2">
      <c r="A1616" s="66"/>
    </row>
    <row r="1617" spans="1:1" x14ac:dyDescent="0.2">
      <c r="A1617" s="66"/>
    </row>
    <row r="1618" spans="1:1" x14ac:dyDescent="0.2">
      <c r="A1618" s="66"/>
    </row>
    <row r="1619" spans="1:1" x14ac:dyDescent="0.2">
      <c r="A1619" s="66"/>
    </row>
    <row r="1620" spans="1:1" x14ac:dyDescent="0.2">
      <c r="A1620" s="66"/>
    </row>
    <row r="1621" spans="1:1" x14ac:dyDescent="0.2">
      <c r="A1621" s="66"/>
    </row>
    <row r="1622" spans="1:1" x14ac:dyDescent="0.2">
      <c r="A1622" s="66"/>
    </row>
    <row r="1623" spans="1:1" x14ac:dyDescent="0.2">
      <c r="A1623" s="66"/>
    </row>
    <row r="1624" spans="1:1" x14ac:dyDescent="0.2">
      <c r="A1624" s="66"/>
    </row>
    <row r="1625" spans="1:1" x14ac:dyDescent="0.2">
      <c r="A1625" s="66"/>
    </row>
    <row r="1626" spans="1:1" x14ac:dyDescent="0.2">
      <c r="A1626" s="66"/>
    </row>
    <row r="1627" spans="1:1" x14ac:dyDescent="0.2">
      <c r="A1627" s="66"/>
    </row>
    <row r="1628" spans="1:1" x14ac:dyDescent="0.2">
      <c r="A1628" s="66"/>
    </row>
    <row r="1629" spans="1:1" x14ac:dyDescent="0.2">
      <c r="A1629" s="66"/>
    </row>
    <row r="1630" spans="1:1" x14ac:dyDescent="0.2">
      <c r="A1630" s="66"/>
    </row>
    <row r="1631" spans="1:1" x14ac:dyDescent="0.2">
      <c r="A1631" s="66"/>
    </row>
    <row r="1632" spans="1:1" x14ac:dyDescent="0.2">
      <c r="A1632" s="66"/>
    </row>
    <row r="1633" spans="1:1" x14ac:dyDescent="0.2">
      <c r="A1633" s="66"/>
    </row>
    <row r="1634" spans="1:1" x14ac:dyDescent="0.2">
      <c r="A1634" s="66"/>
    </row>
    <row r="1635" spans="1:1" x14ac:dyDescent="0.2">
      <c r="A1635" s="66"/>
    </row>
    <row r="1636" spans="1:1" x14ac:dyDescent="0.2">
      <c r="A1636" s="66"/>
    </row>
    <row r="1637" spans="1:1" x14ac:dyDescent="0.2">
      <c r="A1637" s="66"/>
    </row>
    <row r="1638" spans="1:1" x14ac:dyDescent="0.2">
      <c r="A1638" s="66"/>
    </row>
    <row r="1639" spans="1:1" x14ac:dyDescent="0.2">
      <c r="A1639" s="66"/>
    </row>
    <row r="1640" spans="1:1" x14ac:dyDescent="0.2">
      <c r="A1640" s="66"/>
    </row>
    <row r="1641" spans="1:1" x14ac:dyDescent="0.2">
      <c r="A1641" s="66"/>
    </row>
    <row r="1642" spans="1:1" x14ac:dyDescent="0.2">
      <c r="A1642" s="66"/>
    </row>
    <row r="1643" spans="1:1" x14ac:dyDescent="0.2">
      <c r="A1643" s="66"/>
    </row>
    <row r="1644" spans="1:1" x14ac:dyDescent="0.2">
      <c r="A1644" s="66"/>
    </row>
    <row r="1645" spans="1:1" x14ac:dyDescent="0.2">
      <c r="A1645" s="66"/>
    </row>
    <row r="1646" spans="1:1" x14ac:dyDescent="0.2">
      <c r="A1646" s="66"/>
    </row>
    <row r="1647" spans="1:1" x14ac:dyDescent="0.2">
      <c r="A1647" s="66"/>
    </row>
    <row r="1648" spans="1:1" x14ac:dyDescent="0.2">
      <c r="A1648" s="66"/>
    </row>
    <row r="1649" spans="1:1" x14ac:dyDescent="0.2">
      <c r="A1649" s="66"/>
    </row>
    <row r="1650" spans="1:1" x14ac:dyDescent="0.2">
      <c r="A1650" s="66"/>
    </row>
    <row r="1651" spans="1:1" x14ac:dyDescent="0.2">
      <c r="A1651" s="66"/>
    </row>
    <row r="1652" spans="1:1" x14ac:dyDescent="0.2">
      <c r="A1652" s="66"/>
    </row>
    <row r="1653" spans="1:1" x14ac:dyDescent="0.2">
      <c r="A1653" s="66"/>
    </row>
    <row r="1654" spans="1:1" x14ac:dyDescent="0.2">
      <c r="A1654" s="66"/>
    </row>
    <row r="1655" spans="1:1" x14ac:dyDescent="0.2">
      <c r="A1655" s="66"/>
    </row>
    <row r="1656" spans="1:1" x14ac:dyDescent="0.2">
      <c r="A1656" s="66"/>
    </row>
    <row r="1657" spans="1:1" x14ac:dyDescent="0.2">
      <c r="A1657" s="66"/>
    </row>
    <row r="1658" spans="1:1" x14ac:dyDescent="0.2">
      <c r="A1658" s="66"/>
    </row>
    <row r="1659" spans="1:1" x14ac:dyDescent="0.2">
      <c r="A1659" s="66"/>
    </row>
    <row r="1660" spans="1:1" x14ac:dyDescent="0.2">
      <c r="A1660" s="66"/>
    </row>
    <row r="1661" spans="1:1" x14ac:dyDescent="0.2">
      <c r="A1661" s="66"/>
    </row>
    <row r="1662" spans="1:1" x14ac:dyDescent="0.2">
      <c r="A1662" s="66"/>
    </row>
    <row r="1663" spans="1:1" x14ac:dyDescent="0.2">
      <c r="A1663" s="66"/>
    </row>
    <row r="1664" spans="1:1" x14ac:dyDescent="0.2">
      <c r="A1664" s="66"/>
    </row>
    <row r="1665" spans="1:1" x14ac:dyDescent="0.2">
      <c r="A1665" s="66"/>
    </row>
    <row r="1666" spans="1:1" x14ac:dyDescent="0.2">
      <c r="A1666" s="66"/>
    </row>
    <row r="1667" spans="1:1" x14ac:dyDescent="0.2">
      <c r="A1667" s="66"/>
    </row>
    <row r="1668" spans="1:1" x14ac:dyDescent="0.2">
      <c r="A1668" s="66"/>
    </row>
    <row r="1669" spans="1:1" x14ac:dyDescent="0.2">
      <c r="A1669" s="66"/>
    </row>
    <row r="1670" spans="1:1" x14ac:dyDescent="0.2">
      <c r="A1670" s="66"/>
    </row>
    <row r="1671" spans="1:1" x14ac:dyDescent="0.2">
      <c r="A1671" s="66"/>
    </row>
    <row r="1672" spans="1:1" x14ac:dyDescent="0.2">
      <c r="A1672" s="66"/>
    </row>
    <row r="1673" spans="1:1" x14ac:dyDescent="0.2">
      <c r="A1673" s="66"/>
    </row>
    <row r="1674" spans="1:1" x14ac:dyDescent="0.2">
      <c r="A1674" s="66"/>
    </row>
    <row r="1675" spans="1:1" x14ac:dyDescent="0.2">
      <c r="A1675" s="66"/>
    </row>
    <row r="1676" spans="1:1" x14ac:dyDescent="0.2">
      <c r="A1676" s="66"/>
    </row>
    <row r="1677" spans="1:1" x14ac:dyDescent="0.2">
      <c r="A1677" s="66"/>
    </row>
    <row r="1678" spans="1:1" x14ac:dyDescent="0.2">
      <c r="A1678" s="66"/>
    </row>
    <row r="1679" spans="1:1" x14ac:dyDescent="0.2">
      <c r="A1679" s="66"/>
    </row>
    <row r="1680" spans="1:1" x14ac:dyDescent="0.2">
      <c r="A1680" s="66"/>
    </row>
    <row r="1681" spans="1:1" x14ac:dyDescent="0.2">
      <c r="A1681" s="66"/>
    </row>
    <row r="1682" spans="1:1" x14ac:dyDescent="0.2">
      <c r="A1682" s="66"/>
    </row>
    <row r="1683" spans="1:1" x14ac:dyDescent="0.2">
      <c r="A1683" s="66"/>
    </row>
    <row r="1684" spans="1:1" x14ac:dyDescent="0.2">
      <c r="A1684" s="66"/>
    </row>
    <row r="1685" spans="1:1" x14ac:dyDescent="0.2">
      <c r="A1685" s="66"/>
    </row>
    <row r="1686" spans="1:1" x14ac:dyDescent="0.2">
      <c r="A1686" s="66"/>
    </row>
    <row r="1687" spans="1:1" x14ac:dyDescent="0.2">
      <c r="A1687" s="66"/>
    </row>
    <row r="1688" spans="1:1" x14ac:dyDescent="0.2">
      <c r="A1688" s="66"/>
    </row>
    <row r="1689" spans="1:1" x14ac:dyDescent="0.2">
      <c r="A1689" s="66"/>
    </row>
    <row r="1690" spans="1:1" x14ac:dyDescent="0.2">
      <c r="A1690" s="66"/>
    </row>
    <row r="1691" spans="1:1" x14ac:dyDescent="0.2">
      <c r="A1691" s="66"/>
    </row>
    <row r="1692" spans="1:1" x14ac:dyDescent="0.2">
      <c r="A1692" s="66"/>
    </row>
    <row r="1693" spans="1:1" x14ac:dyDescent="0.2">
      <c r="A1693" s="66"/>
    </row>
    <row r="1694" spans="1:1" x14ac:dyDescent="0.2">
      <c r="A1694" s="66"/>
    </row>
    <row r="1695" spans="1:1" x14ac:dyDescent="0.2">
      <c r="A1695" s="66"/>
    </row>
    <row r="1696" spans="1:1" x14ac:dyDescent="0.2">
      <c r="A1696" s="66"/>
    </row>
    <row r="1697" spans="1:1" x14ac:dyDescent="0.2">
      <c r="A1697" s="66"/>
    </row>
    <row r="1698" spans="1:1" x14ac:dyDescent="0.2">
      <c r="A1698" s="66"/>
    </row>
    <row r="1699" spans="1:1" x14ac:dyDescent="0.2">
      <c r="A1699" s="66"/>
    </row>
    <row r="1700" spans="1:1" x14ac:dyDescent="0.2">
      <c r="A1700" s="66"/>
    </row>
    <row r="1701" spans="1:1" x14ac:dyDescent="0.2">
      <c r="A1701" s="66"/>
    </row>
    <row r="1702" spans="1:1" x14ac:dyDescent="0.2">
      <c r="A1702" s="66"/>
    </row>
    <row r="1703" spans="1:1" x14ac:dyDescent="0.2">
      <c r="A1703" s="66"/>
    </row>
    <row r="1704" spans="1:1" x14ac:dyDescent="0.2">
      <c r="A1704" s="66"/>
    </row>
    <row r="1705" spans="1:1" x14ac:dyDescent="0.2">
      <c r="A1705" s="66"/>
    </row>
    <row r="1706" spans="1:1" x14ac:dyDescent="0.2">
      <c r="A1706" s="66"/>
    </row>
    <row r="1707" spans="1:1" x14ac:dyDescent="0.2">
      <c r="A1707" s="66"/>
    </row>
    <row r="1708" spans="1:1" x14ac:dyDescent="0.2">
      <c r="A1708" s="66"/>
    </row>
    <row r="1709" spans="1:1" x14ac:dyDescent="0.2">
      <c r="A1709" s="66"/>
    </row>
    <row r="1710" spans="1:1" x14ac:dyDescent="0.2">
      <c r="A1710" s="66"/>
    </row>
    <row r="1711" spans="1:1" x14ac:dyDescent="0.2">
      <c r="A1711" s="66"/>
    </row>
    <row r="1712" spans="1:1" x14ac:dyDescent="0.2">
      <c r="A1712" s="66"/>
    </row>
    <row r="1713" spans="1:1" x14ac:dyDescent="0.2">
      <c r="A1713" s="66"/>
    </row>
    <row r="1714" spans="1:1" x14ac:dyDescent="0.2">
      <c r="A1714" s="66"/>
    </row>
    <row r="1715" spans="1:1" x14ac:dyDescent="0.2">
      <c r="A1715" s="66"/>
    </row>
    <row r="1716" spans="1:1" x14ac:dyDescent="0.2">
      <c r="A1716" s="66"/>
    </row>
    <row r="1717" spans="1:1" x14ac:dyDescent="0.2">
      <c r="A1717" s="66"/>
    </row>
    <row r="1718" spans="1:1" x14ac:dyDescent="0.2">
      <c r="A1718" s="66"/>
    </row>
    <row r="1719" spans="1:1" x14ac:dyDescent="0.2">
      <c r="A1719" s="66"/>
    </row>
    <row r="1720" spans="1:1" x14ac:dyDescent="0.2">
      <c r="A1720" s="66"/>
    </row>
    <row r="1721" spans="1:1" x14ac:dyDescent="0.2">
      <c r="A1721" s="66"/>
    </row>
    <row r="1722" spans="1:1" x14ac:dyDescent="0.2">
      <c r="A1722" s="66"/>
    </row>
    <row r="1723" spans="1:1" x14ac:dyDescent="0.2">
      <c r="A1723" s="66"/>
    </row>
    <row r="1724" spans="1:1" x14ac:dyDescent="0.2">
      <c r="A1724" s="66"/>
    </row>
    <row r="1725" spans="1:1" x14ac:dyDescent="0.2">
      <c r="A1725" s="66"/>
    </row>
    <row r="1726" spans="1:1" x14ac:dyDescent="0.2">
      <c r="A1726" s="66"/>
    </row>
    <row r="1727" spans="1:1" x14ac:dyDescent="0.2">
      <c r="A1727" s="66"/>
    </row>
    <row r="1728" spans="1:1" x14ac:dyDescent="0.2">
      <c r="A1728" s="66"/>
    </row>
    <row r="1729" spans="1:1" x14ac:dyDescent="0.2">
      <c r="A1729" s="66"/>
    </row>
    <row r="1730" spans="1:1" x14ac:dyDescent="0.2">
      <c r="A1730" s="66"/>
    </row>
    <row r="1731" spans="1:1" x14ac:dyDescent="0.2">
      <c r="A1731" s="66"/>
    </row>
    <row r="1732" spans="1:1" x14ac:dyDescent="0.2">
      <c r="A1732" s="66"/>
    </row>
    <row r="1733" spans="1:1" x14ac:dyDescent="0.2">
      <c r="A1733" s="66"/>
    </row>
    <row r="1734" spans="1:1" x14ac:dyDescent="0.2">
      <c r="A1734" s="66"/>
    </row>
    <row r="1735" spans="1:1" x14ac:dyDescent="0.2">
      <c r="A1735" s="66"/>
    </row>
    <row r="1736" spans="1:1" x14ac:dyDescent="0.2">
      <c r="A1736" s="66"/>
    </row>
    <row r="1737" spans="1:1" x14ac:dyDescent="0.2">
      <c r="A1737" s="66"/>
    </row>
    <row r="1738" spans="1:1" x14ac:dyDescent="0.2">
      <c r="A1738" s="66"/>
    </row>
    <row r="1739" spans="1:1" x14ac:dyDescent="0.2">
      <c r="A1739" s="66"/>
    </row>
    <row r="1740" spans="1:1" x14ac:dyDescent="0.2">
      <c r="A1740" s="66"/>
    </row>
    <row r="1741" spans="1:1" x14ac:dyDescent="0.2">
      <c r="A1741" s="66"/>
    </row>
    <row r="1742" spans="1:1" x14ac:dyDescent="0.2">
      <c r="A1742" s="66"/>
    </row>
    <row r="1743" spans="1:1" x14ac:dyDescent="0.2">
      <c r="A1743" s="66"/>
    </row>
    <row r="1744" spans="1:1" x14ac:dyDescent="0.2">
      <c r="A1744" s="66"/>
    </row>
    <row r="1745" spans="1:1" x14ac:dyDescent="0.2">
      <c r="A1745" s="66"/>
    </row>
    <row r="1746" spans="1:1" x14ac:dyDescent="0.2">
      <c r="A1746" s="66"/>
    </row>
    <row r="1747" spans="1:1" x14ac:dyDescent="0.2">
      <c r="A1747" s="66"/>
    </row>
    <row r="1748" spans="1:1" x14ac:dyDescent="0.2">
      <c r="A1748" s="66"/>
    </row>
    <row r="1749" spans="1:1" x14ac:dyDescent="0.2">
      <c r="A1749" s="66"/>
    </row>
    <row r="1750" spans="1:1" x14ac:dyDescent="0.2">
      <c r="A1750" s="66"/>
    </row>
    <row r="1751" spans="1:1" x14ac:dyDescent="0.2">
      <c r="A1751" s="66"/>
    </row>
    <row r="1752" spans="1:1" x14ac:dyDescent="0.2">
      <c r="A1752" s="66"/>
    </row>
    <row r="1753" spans="1:1" x14ac:dyDescent="0.2">
      <c r="A1753" s="66"/>
    </row>
    <row r="1754" spans="1:1" x14ac:dyDescent="0.2">
      <c r="A1754" s="66"/>
    </row>
    <row r="1755" spans="1:1" x14ac:dyDescent="0.2">
      <c r="A1755" s="66"/>
    </row>
    <row r="1756" spans="1:1" x14ac:dyDescent="0.2">
      <c r="A1756" s="66"/>
    </row>
    <row r="1757" spans="1:1" x14ac:dyDescent="0.2">
      <c r="A1757" s="66"/>
    </row>
    <row r="1758" spans="1:1" x14ac:dyDescent="0.2">
      <c r="A1758" s="66"/>
    </row>
    <row r="1759" spans="1:1" x14ac:dyDescent="0.2">
      <c r="A1759" s="66"/>
    </row>
    <row r="1760" spans="1:1" x14ac:dyDescent="0.2">
      <c r="A1760" s="66"/>
    </row>
    <row r="1761" spans="1:1" x14ac:dyDescent="0.2">
      <c r="A1761" s="66"/>
    </row>
    <row r="1762" spans="1:1" x14ac:dyDescent="0.2">
      <c r="A1762" s="66"/>
    </row>
    <row r="1763" spans="1:1" x14ac:dyDescent="0.2">
      <c r="A1763" s="66"/>
    </row>
    <row r="1764" spans="1:1" x14ac:dyDescent="0.2">
      <c r="A1764" s="66"/>
    </row>
    <row r="1765" spans="1:1" x14ac:dyDescent="0.2">
      <c r="A1765" s="66"/>
    </row>
    <row r="1766" spans="1:1" x14ac:dyDescent="0.2">
      <c r="A1766" s="66"/>
    </row>
    <row r="1767" spans="1:1" x14ac:dyDescent="0.2">
      <c r="A1767" s="66"/>
    </row>
    <row r="1768" spans="1:1" x14ac:dyDescent="0.2">
      <c r="A1768" s="66"/>
    </row>
    <row r="1769" spans="1:1" x14ac:dyDescent="0.2">
      <c r="A1769" s="66"/>
    </row>
    <row r="1770" spans="1:1" x14ac:dyDescent="0.2">
      <c r="A1770" s="66"/>
    </row>
    <row r="1771" spans="1:1" x14ac:dyDescent="0.2">
      <c r="A1771" s="66"/>
    </row>
    <row r="1772" spans="1:1" x14ac:dyDescent="0.2">
      <c r="A1772" s="66"/>
    </row>
    <row r="1773" spans="1:1" x14ac:dyDescent="0.2">
      <c r="A1773" s="66"/>
    </row>
    <row r="1774" spans="1:1" x14ac:dyDescent="0.2">
      <c r="A1774" s="66"/>
    </row>
    <row r="1775" spans="1:1" x14ac:dyDescent="0.2">
      <c r="A1775" s="66"/>
    </row>
    <row r="1776" spans="1:1" x14ac:dyDescent="0.2">
      <c r="A1776" s="66"/>
    </row>
    <row r="1777" spans="1:1" x14ac:dyDescent="0.2">
      <c r="A1777" s="66"/>
    </row>
    <row r="1778" spans="1:1" x14ac:dyDescent="0.2">
      <c r="A1778" s="66"/>
    </row>
    <row r="1779" spans="1:1" x14ac:dyDescent="0.2">
      <c r="A1779" s="66"/>
    </row>
    <row r="1780" spans="1:1" x14ac:dyDescent="0.2">
      <c r="A1780" s="66"/>
    </row>
    <row r="1781" spans="1:1" x14ac:dyDescent="0.2">
      <c r="A1781" s="66"/>
    </row>
    <row r="1782" spans="1:1" x14ac:dyDescent="0.2">
      <c r="A1782" s="66"/>
    </row>
    <row r="1783" spans="1:1" x14ac:dyDescent="0.2">
      <c r="A1783" s="66"/>
    </row>
    <row r="1784" spans="1:1" x14ac:dyDescent="0.2">
      <c r="A1784" s="66"/>
    </row>
    <row r="1785" spans="1:1" x14ac:dyDescent="0.2">
      <c r="A1785" s="66"/>
    </row>
    <row r="1786" spans="1:1" x14ac:dyDescent="0.2">
      <c r="A1786" s="66"/>
    </row>
    <row r="1787" spans="1:1" x14ac:dyDescent="0.2">
      <c r="A1787" s="66"/>
    </row>
    <row r="1788" spans="1:1" x14ac:dyDescent="0.2">
      <c r="A1788" s="66"/>
    </row>
    <row r="1789" spans="1:1" x14ac:dyDescent="0.2">
      <c r="A1789" s="66"/>
    </row>
    <row r="1790" spans="1:1" x14ac:dyDescent="0.2">
      <c r="A1790" s="66"/>
    </row>
    <row r="1791" spans="1:1" x14ac:dyDescent="0.2">
      <c r="A1791" s="66"/>
    </row>
    <row r="1792" spans="1:1" x14ac:dyDescent="0.2">
      <c r="A1792" s="66"/>
    </row>
    <row r="1793" spans="1:1" x14ac:dyDescent="0.2">
      <c r="A1793" s="66"/>
    </row>
    <row r="1794" spans="1:1" x14ac:dyDescent="0.2">
      <c r="A1794" s="66"/>
    </row>
    <row r="1795" spans="1:1" x14ac:dyDescent="0.2">
      <c r="A1795" s="66"/>
    </row>
    <row r="1796" spans="1:1" x14ac:dyDescent="0.2">
      <c r="A1796" s="66"/>
    </row>
    <row r="1797" spans="1:1" x14ac:dyDescent="0.2">
      <c r="A1797" s="66"/>
    </row>
    <row r="1798" spans="1:1" x14ac:dyDescent="0.2">
      <c r="A1798" s="66"/>
    </row>
    <row r="1799" spans="1:1" x14ac:dyDescent="0.2">
      <c r="A1799" s="66"/>
    </row>
    <row r="1800" spans="1:1" x14ac:dyDescent="0.2">
      <c r="A1800" s="66"/>
    </row>
    <row r="1801" spans="1:1" x14ac:dyDescent="0.2">
      <c r="A1801" s="66"/>
    </row>
    <row r="1802" spans="1:1" x14ac:dyDescent="0.2">
      <c r="A1802" s="66"/>
    </row>
    <row r="1803" spans="1:1" x14ac:dyDescent="0.2">
      <c r="A1803" s="66"/>
    </row>
    <row r="1804" spans="1:1" x14ac:dyDescent="0.2">
      <c r="A1804" s="66"/>
    </row>
    <row r="1805" spans="1:1" x14ac:dyDescent="0.2">
      <c r="A1805" s="66"/>
    </row>
    <row r="1806" spans="1:1" x14ac:dyDescent="0.2">
      <c r="A1806" s="66"/>
    </row>
    <row r="1807" spans="1:1" x14ac:dyDescent="0.2">
      <c r="A1807" s="66"/>
    </row>
    <row r="1808" spans="1:1" x14ac:dyDescent="0.2">
      <c r="A1808" s="66"/>
    </row>
    <row r="1809" spans="1:1" x14ac:dyDescent="0.2">
      <c r="A1809" s="66"/>
    </row>
    <row r="1810" spans="1:1" x14ac:dyDescent="0.2">
      <c r="A1810" s="66"/>
    </row>
    <row r="1811" spans="1:1" x14ac:dyDescent="0.2">
      <c r="A1811" s="66"/>
    </row>
    <row r="1812" spans="1:1" x14ac:dyDescent="0.2">
      <c r="A1812" s="66"/>
    </row>
    <row r="1813" spans="1:1" x14ac:dyDescent="0.2">
      <c r="A1813" s="66"/>
    </row>
    <row r="1814" spans="1:1" x14ac:dyDescent="0.2">
      <c r="A1814" s="66"/>
    </row>
    <row r="1815" spans="1:1" x14ac:dyDescent="0.2">
      <c r="A1815" s="66"/>
    </row>
    <row r="1816" spans="1:1" x14ac:dyDescent="0.2">
      <c r="A1816" s="66"/>
    </row>
    <row r="1817" spans="1:1" x14ac:dyDescent="0.2">
      <c r="A1817" s="66"/>
    </row>
    <row r="1818" spans="1:1" x14ac:dyDescent="0.2">
      <c r="A1818" s="66"/>
    </row>
    <row r="1819" spans="1:1" x14ac:dyDescent="0.2">
      <c r="A1819" s="66"/>
    </row>
    <row r="1820" spans="1:1" x14ac:dyDescent="0.2">
      <c r="A1820" s="66"/>
    </row>
    <row r="1821" spans="1:1" x14ac:dyDescent="0.2">
      <c r="A1821" s="66"/>
    </row>
    <row r="1822" spans="1:1" x14ac:dyDescent="0.2">
      <c r="A1822" s="66"/>
    </row>
    <row r="1823" spans="1:1" x14ac:dyDescent="0.2">
      <c r="A1823" s="66"/>
    </row>
    <row r="1824" spans="1:1" x14ac:dyDescent="0.2">
      <c r="A1824" s="66"/>
    </row>
    <row r="1825" spans="1:1" x14ac:dyDescent="0.2">
      <c r="A1825" s="66"/>
    </row>
    <row r="1826" spans="1:1" x14ac:dyDescent="0.2">
      <c r="A1826" s="66"/>
    </row>
    <row r="1827" spans="1:1" x14ac:dyDescent="0.2">
      <c r="A1827" s="66"/>
    </row>
    <row r="1828" spans="1:1" x14ac:dyDescent="0.2">
      <c r="A1828" s="66"/>
    </row>
    <row r="1829" spans="1:1" x14ac:dyDescent="0.2">
      <c r="A1829" s="66"/>
    </row>
    <row r="1830" spans="1:1" x14ac:dyDescent="0.2">
      <c r="A1830" s="66"/>
    </row>
    <row r="1831" spans="1:1" x14ac:dyDescent="0.2">
      <c r="A1831" s="66"/>
    </row>
    <row r="1832" spans="1:1" x14ac:dyDescent="0.2">
      <c r="A1832" s="66"/>
    </row>
    <row r="1833" spans="1:1" x14ac:dyDescent="0.2">
      <c r="A1833" s="66"/>
    </row>
    <row r="1834" spans="1:1" x14ac:dyDescent="0.2">
      <c r="A1834" s="66"/>
    </row>
    <row r="1835" spans="1:1" x14ac:dyDescent="0.2">
      <c r="A1835" s="66"/>
    </row>
    <row r="1836" spans="1:1" x14ac:dyDescent="0.2">
      <c r="A1836" s="66"/>
    </row>
    <row r="1837" spans="1:1" x14ac:dyDescent="0.2">
      <c r="A1837" s="66"/>
    </row>
    <row r="1838" spans="1:1" x14ac:dyDescent="0.2">
      <c r="A1838" s="66"/>
    </row>
    <row r="1839" spans="1:1" x14ac:dyDescent="0.2">
      <c r="A1839" s="66"/>
    </row>
    <row r="1840" spans="1:1" x14ac:dyDescent="0.2">
      <c r="A1840" s="66"/>
    </row>
    <row r="1841" spans="1:1" x14ac:dyDescent="0.2">
      <c r="A1841" s="66"/>
    </row>
    <row r="1842" spans="1:1" x14ac:dyDescent="0.2">
      <c r="A1842" s="66"/>
    </row>
    <row r="1843" spans="1:1" x14ac:dyDescent="0.2">
      <c r="A1843" s="66"/>
    </row>
    <row r="1844" spans="1:1" x14ac:dyDescent="0.2">
      <c r="A1844" s="66"/>
    </row>
    <row r="1845" spans="1:1" x14ac:dyDescent="0.2">
      <c r="A1845" s="66"/>
    </row>
    <row r="1846" spans="1:1" x14ac:dyDescent="0.2">
      <c r="A1846" s="66"/>
    </row>
    <row r="1847" spans="1:1" x14ac:dyDescent="0.2">
      <c r="A1847" s="66"/>
    </row>
    <row r="1848" spans="1:1" x14ac:dyDescent="0.2">
      <c r="A1848" s="66"/>
    </row>
    <row r="1849" spans="1:1" x14ac:dyDescent="0.2">
      <c r="A1849" s="66"/>
    </row>
    <row r="1850" spans="1:1" x14ac:dyDescent="0.2">
      <c r="A1850" s="66"/>
    </row>
    <row r="1851" spans="1:1" x14ac:dyDescent="0.2">
      <c r="A1851" s="66"/>
    </row>
    <row r="1852" spans="1:1" x14ac:dyDescent="0.2">
      <c r="A1852" s="66"/>
    </row>
    <row r="1853" spans="1:1" x14ac:dyDescent="0.2">
      <c r="A1853" s="66"/>
    </row>
    <row r="1854" spans="1:1" x14ac:dyDescent="0.2">
      <c r="A1854" s="66"/>
    </row>
    <row r="1855" spans="1:1" x14ac:dyDescent="0.2">
      <c r="A1855" s="66"/>
    </row>
    <row r="1856" spans="1:1" x14ac:dyDescent="0.2">
      <c r="A1856" s="66"/>
    </row>
    <row r="1857" spans="1:1" x14ac:dyDescent="0.2">
      <c r="A1857" s="66"/>
    </row>
    <row r="1858" spans="1:1" x14ac:dyDescent="0.2">
      <c r="A1858" s="66"/>
    </row>
    <row r="1859" spans="1:1" x14ac:dyDescent="0.2">
      <c r="A1859" s="66"/>
    </row>
    <row r="1860" spans="1:1" x14ac:dyDescent="0.2">
      <c r="A1860" s="66"/>
    </row>
    <row r="1861" spans="1:1" x14ac:dyDescent="0.2">
      <c r="A1861" s="66"/>
    </row>
    <row r="1862" spans="1:1" x14ac:dyDescent="0.2">
      <c r="A1862" s="66"/>
    </row>
    <row r="1863" spans="1:1" x14ac:dyDescent="0.2">
      <c r="A1863" s="66"/>
    </row>
    <row r="1864" spans="1:1" x14ac:dyDescent="0.2">
      <c r="A1864" s="66"/>
    </row>
    <row r="1865" spans="1:1" x14ac:dyDescent="0.2">
      <c r="A1865" s="66"/>
    </row>
    <row r="1866" spans="1:1" x14ac:dyDescent="0.2">
      <c r="A1866" s="66"/>
    </row>
    <row r="1867" spans="1:1" x14ac:dyDescent="0.2">
      <c r="A1867" s="66"/>
    </row>
    <row r="1868" spans="1:1" x14ac:dyDescent="0.2">
      <c r="A1868" s="66"/>
    </row>
    <row r="1869" spans="1:1" x14ac:dyDescent="0.2">
      <c r="A1869" s="66"/>
    </row>
    <row r="1870" spans="1:1" x14ac:dyDescent="0.2">
      <c r="A1870" s="66"/>
    </row>
    <row r="1871" spans="1:1" x14ac:dyDescent="0.2">
      <c r="A1871" s="66"/>
    </row>
    <row r="1872" spans="1:1" x14ac:dyDescent="0.2">
      <c r="A1872" s="66"/>
    </row>
    <row r="1873" spans="1:1" x14ac:dyDescent="0.2">
      <c r="A1873" s="66"/>
    </row>
    <row r="1874" spans="1:1" x14ac:dyDescent="0.2">
      <c r="A1874" s="66"/>
    </row>
    <row r="1875" spans="1:1" x14ac:dyDescent="0.2">
      <c r="A1875" s="66"/>
    </row>
    <row r="1876" spans="1:1" x14ac:dyDescent="0.2">
      <c r="A1876" s="66"/>
    </row>
    <row r="1877" spans="1:1" x14ac:dyDescent="0.2">
      <c r="A1877" s="66"/>
    </row>
    <row r="1878" spans="1:1" x14ac:dyDescent="0.2">
      <c r="A1878" s="66"/>
    </row>
    <row r="1879" spans="1:1" x14ac:dyDescent="0.2">
      <c r="A1879" s="66"/>
    </row>
    <row r="1880" spans="1:1" x14ac:dyDescent="0.2">
      <c r="A1880" s="66"/>
    </row>
    <row r="1881" spans="1:1" x14ac:dyDescent="0.2">
      <c r="A1881" s="66"/>
    </row>
    <row r="1882" spans="1:1" x14ac:dyDescent="0.2">
      <c r="A1882" s="66"/>
    </row>
    <row r="1883" spans="1:1" x14ac:dyDescent="0.2">
      <c r="A1883" s="66"/>
    </row>
    <row r="1884" spans="1:1" x14ac:dyDescent="0.2">
      <c r="A1884" s="66"/>
    </row>
    <row r="1885" spans="1:1" x14ac:dyDescent="0.2">
      <c r="A1885" s="66"/>
    </row>
    <row r="1886" spans="1:1" x14ac:dyDescent="0.2">
      <c r="A1886" s="66"/>
    </row>
    <row r="1887" spans="1:1" x14ac:dyDescent="0.2">
      <c r="A1887" s="66"/>
    </row>
    <row r="1888" spans="1:1" x14ac:dyDescent="0.2">
      <c r="A1888" s="66"/>
    </row>
    <row r="1889" spans="1:1" x14ac:dyDescent="0.2">
      <c r="A1889" s="66"/>
    </row>
    <row r="1890" spans="1:1" x14ac:dyDescent="0.2">
      <c r="A1890" s="66"/>
    </row>
    <row r="1891" spans="1:1" x14ac:dyDescent="0.2">
      <c r="A1891" s="66"/>
    </row>
    <row r="1892" spans="1:1" x14ac:dyDescent="0.2">
      <c r="A1892" s="66"/>
    </row>
    <row r="1893" spans="1:1" x14ac:dyDescent="0.2">
      <c r="A1893" s="66"/>
    </row>
    <row r="1894" spans="1:1" x14ac:dyDescent="0.2">
      <c r="A1894" s="66"/>
    </row>
    <row r="1895" spans="1:1" x14ac:dyDescent="0.2">
      <c r="A1895" s="66"/>
    </row>
    <row r="1896" spans="1:1" x14ac:dyDescent="0.2">
      <c r="A1896" s="66"/>
    </row>
    <row r="1897" spans="1:1" x14ac:dyDescent="0.2">
      <c r="A1897" s="66"/>
    </row>
    <row r="1898" spans="1:1" x14ac:dyDescent="0.2">
      <c r="A1898" s="66"/>
    </row>
    <row r="1899" spans="1:1" x14ac:dyDescent="0.2">
      <c r="A1899" s="66"/>
    </row>
    <row r="1900" spans="1:1" x14ac:dyDescent="0.2">
      <c r="A1900" s="66"/>
    </row>
    <row r="1901" spans="1:1" x14ac:dyDescent="0.2">
      <c r="A1901" s="66"/>
    </row>
    <row r="1902" spans="1:1" x14ac:dyDescent="0.2">
      <c r="A1902" s="66"/>
    </row>
    <row r="1903" spans="1:1" x14ac:dyDescent="0.2">
      <c r="A1903" s="66"/>
    </row>
    <row r="1904" spans="1:1" x14ac:dyDescent="0.2">
      <c r="A1904" s="66"/>
    </row>
    <row r="1905" spans="1:1" x14ac:dyDescent="0.2">
      <c r="A1905" s="66"/>
    </row>
    <row r="1906" spans="1:1" x14ac:dyDescent="0.2">
      <c r="A1906" s="66"/>
    </row>
    <row r="1907" spans="1:1" x14ac:dyDescent="0.2">
      <c r="A1907" s="66"/>
    </row>
    <row r="1908" spans="1:1" x14ac:dyDescent="0.2">
      <c r="A1908" s="66"/>
    </row>
    <row r="1909" spans="1:1" x14ac:dyDescent="0.2">
      <c r="A1909" s="66"/>
    </row>
    <row r="1910" spans="1:1" x14ac:dyDescent="0.2">
      <c r="A1910" s="66"/>
    </row>
    <row r="1911" spans="1:1" x14ac:dyDescent="0.2">
      <c r="A1911" s="66"/>
    </row>
    <row r="1912" spans="1:1" x14ac:dyDescent="0.2">
      <c r="A1912" s="66"/>
    </row>
    <row r="1913" spans="1:1" x14ac:dyDescent="0.2">
      <c r="A1913" s="66"/>
    </row>
    <row r="1914" spans="1:1" x14ac:dyDescent="0.2">
      <c r="A1914" s="66"/>
    </row>
    <row r="1915" spans="1:1" x14ac:dyDescent="0.2">
      <c r="A1915" s="66"/>
    </row>
    <row r="1916" spans="1:1" x14ac:dyDescent="0.2">
      <c r="A1916" s="66"/>
    </row>
    <row r="1917" spans="1:1" x14ac:dyDescent="0.2">
      <c r="A1917" s="66"/>
    </row>
    <row r="1918" spans="1:1" x14ac:dyDescent="0.2">
      <c r="A1918" s="66"/>
    </row>
    <row r="1919" spans="1:1" x14ac:dyDescent="0.2">
      <c r="A1919" s="66"/>
    </row>
    <row r="1920" spans="1:1" x14ac:dyDescent="0.2">
      <c r="A1920" s="66"/>
    </row>
    <row r="1921" spans="1:1" x14ac:dyDescent="0.2">
      <c r="A1921" s="66"/>
    </row>
    <row r="1922" spans="1:1" x14ac:dyDescent="0.2">
      <c r="A1922" s="66"/>
    </row>
    <row r="1923" spans="1:1" x14ac:dyDescent="0.2">
      <c r="A1923" s="66"/>
    </row>
    <row r="1924" spans="1:1" x14ac:dyDescent="0.2">
      <c r="A1924" s="66"/>
    </row>
    <row r="1925" spans="1:1" x14ac:dyDescent="0.2">
      <c r="A1925" s="66"/>
    </row>
    <row r="1926" spans="1:1" x14ac:dyDescent="0.2">
      <c r="A1926" s="66"/>
    </row>
    <row r="1927" spans="1:1" x14ac:dyDescent="0.2">
      <c r="A1927" s="66"/>
    </row>
    <row r="1928" spans="1:1" x14ac:dyDescent="0.2">
      <c r="A1928" s="66"/>
    </row>
    <row r="1929" spans="1:1" x14ac:dyDescent="0.2">
      <c r="A1929" s="66"/>
    </row>
    <row r="1930" spans="1:1" x14ac:dyDescent="0.2">
      <c r="A1930" s="66"/>
    </row>
    <row r="1931" spans="1:1" x14ac:dyDescent="0.2">
      <c r="A1931" s="66"/>
    </row>
    <row r="1932" spans="1:1" x14ac:dyDescent="0.2">
      <c r="A1932" s="66"/>
    </row>
    <row r="1933" spans="1:1" x14ac:dyDescent="0.2">
      <c r="A1933" s="66"/>
    </row>
    <row r="1934" spans="1:1" x14ac:dyDescent="0.2">
      <c r="A1934" s="66"/>
    </row>
    <row r="1935" spans="1:1" x14ac:dyDescent="0.2">
      <c r="A1935" s="66"/>
    </row>
    <row r="1936" spans="1:1" x14ac:dyDescent="0.2">
      <c r="A1936" s="66"/>
    </row>
    <row r="1937" spans="1:1" x14ac:dyDescent="0.2">
      <c r="A1937" s="66"/>
    </row>
    <row r="1938" spans="1:1" x14ac:dyDescent="0.2">
      <c r="A1938" s="66"/>
    </row>
    <row r="1939" spans="1:1" x14ac:dyDescent="0.2">
      <c r="A1939" s="66"/>
    </row>
    <row r="1940" spans="1:1" x14ac:dyDescent="0.2">
      <c r="A1940" s="66"/>
    </row>
    <row r="1941" spans="1:1" x14ac:dyDescent="0.2">
      <c r="A1941" s="66"/>
    </row>
    <row r="1942" spans="1:1" x14ac:dyDescent="0.2">
      <c r="A1942" s="66"/>
    </row>
    <row r="1943" spans="1:1" x14ac:dyDescent="0.2">
      <c r="A1943" s="66"/>
    </row>
    <row r="1944" spans="1:1" x14ac:dyDescent="0.2">
      <c r="A1944" s="66"/>
    </row>
    <row r="1945" spans="1:1" x14ac:dyDescent="0.2">
      <c r="A1945" s="66"/>
    </row>
    <row r="1946" spans="1:1" x14ac:dyDescent="0.2">
      <c r="A1946" s="66"/>
    </row>
    <row r="1947" spans="1:1" x14ac:dyDescent="0.2">
      <c r="A1947" s="66"/>
    </row>
    <row r="1948" spans="1:1" x14ac:dyDescent="0.2">
      <c r="A1948" s="66"/>
    </row>
    <row r="1949" spans="1:1" x14ac:dyDescent="0.2">
      <c r="A1949" s="66"/>
    </row>
    <row r="1950" spans="1:1" x14ac:dyDescent="0.2">
      <c r="A1950" s="66"/>
    </row>
    <row r="1951" spans="1:1" x14ac:dyDescent="0.2">
      <c r="A1951" s="66"/>
    </row>
    <row r="1952" spans="1:1" x14ac:dyDescent="0.2">
      <c r="A1952" s="66"/>
    </row>
    <row r="1953" spans="1:1" x14ac:dyDescent="0.2">
      <c r="A1953" s="66"/>
    </row>
    <row r="1954" spans="1:1" x14ac:dyDescent="0.2">
      <c r="A1954" s="66"/>
    </row>
    <row r="1955" spans="1:1" x14ac:dyDescent="0.2">
      <c r="A1955" s="66"/>
    </row>
    <row r="1956" spans="1:1" x14ac:dyDescent="0.2">
      <c r="A1956" s="66"/>
    </row>
    <row r="1957" spans="1:1" x14ac:dyDescent="0.2">
      <c r="A1957" s="66"/>
    </row>
    <row r="1958" spans="1:1" x14ac:dyDescent="0.2">
      <c r="A1958" s="66"/>
    </row>
    <row r="1959" spans="1:1" x14ac:dyDescent="0.2">
      <c r="A1959" s="66"/>
    </row>
    <row r="1960" spans="1:1" x14ac:dyDescent="0.2">
      <c r="A1960" s="66"/>
    </row>
    <row r="1961" spans="1:1" x14ac:dyDescent="0.2">
      <c r="A1961" s="66"/>
    </row>
    <row r="1962" spans="1:1" x14ac:dyDescent="0.2">
      <c r="A1962" s="66"/>
    </row>
    <row r="1963" spans="1:1" x14ac:dyDescent="0.2">
      <c r="A1963" s="66"/>
    </row>
    <row r="1964" spans="1:1" x14ac:dyDescent="0.2">
      <c r="A1964" s="66"/>
    </row>
    <row r="1965" spans="1:1" x14ac:dyDescent="0.2">
      <c r="A1965" s="66"/>
    </row>
    <row r="1966" spans="1:1" x14ac:dyDescent="0.2">
      <c r="A1966" s="66"/>
    </row>
    <row r="1967" spans="1:1" x14ac:dyDescent="0.2">
      <c r="A1967" s="66"/>
    </row>
    <row r="1968" spans="1:1" x14ac:dyDescent="0.2">
      <c r="A1968" s="66"/>
    </row>
    <row r="1969" spans="1:1" x14ac:dyDescent="0.2">
      <c r="A1969" s="66"/>
    </row>
    <row r="1970" spans="1:1" x14ac:dyDescent="0.2">
      <c r="A1970" s="66"/>
    </row>
    <row r="1971" spans="1:1" x14ac:dyDescent="0.2">
      <c r="A1971" s="66"/>
    </row>
    <row r="1972" spans="1:1" x14ac:dyDescent="0.2">
      <c r="A1972" s="66"/>
    </row>
    <row r="1973" spans="1:1" x14ac:dyDescent="0.2">
      <c r="A1973" s="66"/>
    </row>
    <row r="1974" spans="1:1" x14ac:dyDescent="0.2">
      <c r="A1974" s="66"/>
    </row>
    <row r="1975" spans="1:1" x14ac:dyDescent="0.2">
      <c r="A1975" s="66"/>
    </row>
    <row r="1976" spans="1:1" x14ac:dyDescent="0.2">
      <c r="A1976" s="66"/>
    </row>
    <row r="1977" spans="1:1" x14ac:dyDescent="0.2">
      <c r="A1977" s="66"/>
    </row>
    <row r="1978" spans="1:1" x14ac:dyDescent="0.2">
      <c r="A1978" s="66"/>
    </row>
    <row r="1979" spans="1:1" x14ac:dyDescent="0.2">
      <c r="A1979" s="66"/>
    </row>
    <row r="1980" spans="1:1" x14ac:dyDescent="0.2">
      <c r="A1980" s="66"/>
    </row>
    <row r="1981" spans="1:1" x14ac:dyDescent="0.2">
      <c r="A1981" s="66"/>
    </row>
    <row r="1982" spans="1:1" x14ac:dyDescent="0.2">
      <c r="A1982" s="66"/>
    </row>
    <row r="1983" spans="1:1" x14ac:dyDescent="0.2">
      <c r="A1983" s="66"/>
    </row>
    <row r="1984" spans="1:1" x14ac:dyDescent="0.2">
      <c r="A1984" s="66"/>
    </row>
    <row r="1985" spans="1:1" x14ac:dyDescent="0.2">
      <c r="A1985" s="66"/>
    </row>
    <row r="1986" spans="1:1" x14ac:dyDescent="0.2">
      <c r="A1986" s="66"/>
    </row>
    <row r="1987" spans="1:1" x14ac:dyDescent="0.2">
      <c r="A1987" s="66"/>
    </row>
    <row r="1988" spans="1:1" x14ac:dyDescent="0.2">
      <c r="A1988" s="66"/>
    </row>
    <row r="1989" spans="1:1" x14ac:dyDescent="0.2">
      <c r="A1989" s="66"/>
    </row>
    <row r="1990" spans="1:1" x14ac:dyDescent="0.2">
      <c r="A1990" s="66"/>
    </row>
    <row r="1991" spans="1:1" x14ac:dyDescent="0.2">
      <c r="A1991" s="66"/>
    </row>
    <row r="1992" spans="1:1" x14ac:dyDescent="0.2">
      <c r="A1992" s="66"/>
    </row>
    <row r="1993" spans="1:1" x14ac:dyDescent="0.2">
      <c r="A1993" s="66"/>
    </row>
    <row r="1994" spans="1:1" x14ac:dyDescent="0.2">
      <c r="A1994" s="66"/>
    </row>
    <row r="1995" spans="1:1" x14ac:dyDescent="0.2">
      <c r="A1995" s="66"/>
    </row>
    <row r="1996" spans="1:1" x14ac:dyDescent="0.2">
      <c r="A1996" s="66"/>
    </row>
    <row r="1997" spans="1:1" x14ac:dyDescent="0.2">
      <c r="A1997" s="66"/>
    </row>
    <row r="1998" spans="1:1" x14ac:dyDescent="0.2">
      <c r="A1998" s="66"/>
    </row>
    <row r="1999" spans="1:1" x14ac:dyDescent="0.2">
      <c r="A1999" s="66"/>
    </row>
    <row r="2000" spans="1:1" x14ac:dyDescent="0.2">
      <c r="A2000" s="66"/>
    </row>
    <row r="2001" spans="1:1" x14ac:dyDescent="0.2">
      <c r="A2001" s="66"/>
    </row>
    <row r="2002" spans="1:1" x14ac:dyDescent="0.2">
      <c r="A2002" s="66"/>
    </row>
    <row r="2003" spans="1:1" x14ac:dyDescent="0.2">
      <c r="A2003" s="66"/>
    </row>
    <row r="2004" spans="1:1" x14ac:dyDescent="0.2">
      <c r="A2004" s="66"/>
    </row>
    <row r="2005" spans="1:1" x14ac:dyDescent="0.2">
      <c r="A2005" s="66"/>
    </row>
    <row r="2006" spans="1:1" x14ac:dyDescent="0.2">
      <c r="A2006" s="66"/>
    </row>
    <row r="2007" spans="1:1" x14ac:dyDescent="0.2">
      <c r="A2007" s="66"/>
    </row>
    <row r="2008" spans="1:1" x14ac:dyDescent="0.2">
      <c r="A2008" s="66"/>
    </row>
    <row r="2009" spans="1:1" x14ac:dyDescent="0.2">
      <c r="A2009" s="66"/>
    </row>
    <row r="2010" spans="1:1" x14ac:dyDescent="0.2">
      <c r="A2010" s="66"/>
    </row>
    <row r="2011" spans="1:1" x14ac:dyDescent="0.2">
      <c r="A2011" s="66"/>
    </row>
    <row r="2012" spans="1:1" x14ac:dyDescent="0.2">
      <c r="A2012" s="66"/>
    </row>
    <row r="2013" spans="1:1" x14ac:dyDescent="0.2">
      <c r="A2013" s="66"/>
    </row>
    <row r="2014" spans="1:1" x14ac:dyDescent="0.2">
      <c r="A2014" s="66"/>
    </row>
    <row r="2015" spans="1:1" x14ac:dyDescent="0.2">
      <c r="A2015" s="66"/>
    </row>
    <row r="2016" spans="1:1" x14ac:dyDescent="0.2">
      <c r="A2016" s="66"/>
    </row>
    <row r="2017" spans="1:1" x14ac:dyDescent="0.2">
      <c r="A2017" s="66"/>
    </row>
    <row r="2018" spans="1:1" x14ac:dyDescent="0.2">
      <c r="A2018" s="66"/>
    </row>
    <row r="2019" spans="1:1" x14ac:dyDescent="0.2">
      <c r="A2019" s="66"/>
    </row>
    <row r="2020" spans="1:1" x14ac:dyDescent="0.2">
      <c r="A2020" s="66"/>
    </row>
    <row r="2021" spans="1:1" x14ac:dyDescent="0.2">
      <c r="A2021" s="66"/>
    </row>
    <row r="2022" spans="1:1" x14ac:dyDescent="0.2">
      <c r="A2022" s="66"/>
    </row>
    <row r="2023" spans="1:1" x14ac:dyDescent="0.2">
      <c r="A2023" s="66"/>
    </row>
    <row r="2024" spans="1:1" x14ac:dyDescent="0.2">
      <c r="A2024" s="66"/>
    </row>
    <row r="2025" spans="1:1" x14ac:dyDescent="0.2">
      <c r="A2025" s="66"/>
    </row>
    <row r="2026" spans="1:1" x14ac:dyDescent="0.2">
      <c r="A2026" s="66"/>
    </row>
    <row r="2027" spans="1:1" x14ac:dyDescent="0.2">
      <c r="A2027" s="66"/>
    </row>
    <row r="2028" spans="1:1" x14ac:dyDescent="0.2">
      <c r="A2028" s="66"/>
    </row>
    <row r="2029" spans="1:1" x14ac:dyDescent="0.2">
      <c r="A2029" s="66"/>
    </row>
    <row r="2030" spans="1:1" x14ac:dyDescent="0.2">
      <c r="A2030" s="66"/>
    </row>
    <row r="2031" spans="1:1" x14ac:dyDescent="0.2">
      <c r="A2031" s="66"/>
    </row>
    <row r="2032" spans="1:1" x14ac:dyDescent="0.2">
      <c r="A2032" s="66"/>
    </row>
    <row r="2033" spans="1:1" x14ac:dyDescent="0.2">
      <c r="A2033" s="66"/>
    </row>
    <row r="2034" spans="1:1" x14ac:dyDescent="0.2">
      <c r="A2034" s="66"/>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2"/>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6"/>
    <col min="9" max="9" width="10.7109375" customWidth="1"/>
    <col min="10" max="10" width="30.28515625" customWidth="1"/>
    <col min="11" max="11" width="12.7109375" customWidth="1"/>
    <col min="12" max="12" width="39.85546875" customWidth="1"/>
  </cols>
  <sheetData>
    <row r="1" spans="1:12" x14ac:dyDescent="0.2">
      <c r="A1" t="s">
        <v>3</v>
      </c>
      <c r="B1" t="s">
        <v>54</v>
      </c>
      <c r="C1" s="1" t="s">
        <v>571</v>
      </c>
      <c r="D1" s="1" t="s">
        <v>581</v>
      </c>
      <c r="E1" s="1" t="s">
        <v>582</v>
      </c>
      <c r="F1" s="1" t="s">
        <v>583</v>
      </c>
      <c r="G1" s="1" t="s">
        <v>55</v>
      </c>
      <c r="I1" t="s">
        <v>3</v>
      </c>
      <c r="J1" t="s">
        <v>57</v>
      </c>
      <c r="K1" t="s">
        <v>38</v>
      </c>
      <c r="L1" s="1" t="s">
        <v>55</v>
      </c>
    </row>
    <row r="2" spans="1:12" x14ac:dyDescent="0.2">
      <c r="A2" s="66"/>
      <c r="B2" s="66"/>
      <c r="C2" s="66"/>
      <c r="D2" s="13"/>
      <c r="E2" s="83"/>
      <c r="G2" s="13"/>
      <c r="I2" s="66"/>
      <c r="J2" s="66"/>
      <c r="K2" s="14"/>
      <c r="L2" s="13"/>
    </row>
    <row r="19" spans="8:9" x14ac:dyDescent="0.2">
      <c r="H19" s="1"/>
      <c r="I19" s="1"/>
    </row>
  </sheetData>
  <pageMargins left="0.7" right="0.7" top="0.75" bottom="0.75" header="0.3" footer="0.3"/>
  <tableParts count="2">
    <tablePart r:id="rId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2"/>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6"/>
      <c r="B2" s="1"/>
    </row>
  </sheetData>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2"/>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6"/>
      <c r="B2" s="66"/>
      <c r="D2" s="66"/>
      <c r="E2" s="66"/>
      <c r="G2" s="66"/>
      <c r="H2" s="66"/>
    </row>
  </sheetData>
  <pageMargins left="0.7" right="0.7" top="0.75" bottom="0.75" header="0.3" footer="0.3"/>
  <pageSetup orientation="portrait" r:id="rId1"/>
  <tableParts count="3">
    <tablePart r:id="rId2"/>
    <tablePart r:id="rId3"/>
    <tablePart r:id="rId4"/>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6"/>
      <c r="B2" s="66"/>
      <c r="C2" s="66"/>
      <c r="E2" s="66"/>
      <c r="F2" s="66"/>
      <c r="H2" s="66"/>
      <c r="I2" s="66"/>
    </row>
  </sheetData>
  <pageMargins left="0.7" right="0.7" top="0.75" bottom="0.75" header="0.3" footer="0.3"/>
  <pageSetup orientation="portrait" r:id="rId1"/>
  <tableParts count="3">
    <tablePart r:id="rId2"/>
    <tablePart r:id="rId3"/>
    <tablePart r:id="rId4"/>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2"/>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540</v>
      </c>
      <c r="B1" s="26" t="s">
        <v>98</v>
      </c>
      <c r="E1" t="s">
        <v>3</v>
      </c>
      <c r="F1" t="s">
        <v>98</v>
      </c>
    </row>
    <row r="2" spans="1:6" ht="13.5" thickTop="1" x14ac:dyDescent="0.2">
      <c r="A2" s="49"/>
      <c r="B2" s="83"/>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540</v>
      </c>
      <c r="B1" s="1" t="s">
        <v>78</v>
      </c>
      <c r="C1" s="14" t="s">
        <v>409</v>
      </c>
      <c r="D1" s="14" t="s">
        <v>410</v>
      </c>
    </row>
    <row r="2" spans="1:4" x14ac:dyDescent="0.2">
      <c r="A2" s="13"/>
      <c r="C2" s="83"/>
      <c r="D2" s="83"/>
    </row>
  </sheetData>
  <pageMargins left="0.7" right="0.7" top="0.75" bottom="0.75" header="0.3" footer="0.3"/>
  <pageSetup paperSize="9"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4"/>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6" t="s">
        <v>411</v>
      </c>
    </row>
    <row r="3" spans="1:1" x14ac:dyDescent="0.2">
      <c r="A3" s="66" t="s">
        <v>265</v>
      </c>
    </row>
    <row r="4" spans="1:1" x14ac:dyDescent="0.2">
      <c r="A4" s="66" t="s">
        <v>362</v>
      </c>
    </row>
    <row r="5" spans="1:1" x14ac:dyDescent="0.2">
      <c r="A5" s="66" t="s">
        <v>363</v>
      </c>
    </row>
    <row r="6" spans="1:1" x14ac:dyDescent="0.2">
      <c r="A6" s="66" t="s">
        <v>406</v>
      </c>
    </row>
    <row r="7" spans="1:1" x14ac:dyDescent="0.2">
      <c r="A7" s="66" t="s">
        <v>407</v>
      </c>
    </row>
    <row r="8" spans="1:1" x14ac:dyDescent="0.2">
      <c r="A8" s="66" t="s">
        <v>947</v>
      </c>
    </row>
    <row r="9" spans="1:1" x14ac:dyDescent="0.2">
      <c r="A9" s="66" t="s">
        <v>388</v>
      </c>
    </row>
    <row r="10" spans="1:1" x14ac:dyDescent="0.2">
      <c r="A10" s="66" t="s">
        <v>364</v>
      </c>
    </row>
    <row r="11" spans="1:1" x14ac:dyDescent="0.2">
      <c r="A11" s="66" t="s">
        <v>412</v>
      </c>
    </row>
    <row r="12" spans="1:1" x14ac:dyDescent="0.2">
      <c r="A12" s="66" t="s">
        <v>413</v>
      </c>
    </row>
    <row r="13" spans="1:1" x14ac:dyDescent="0.2">
      <c r="A13" s="66" t="s">
        <v>948</v>
      </c>
    </row>
    <row r="14" spans="1:1" x14ac:dyDescent="0.2">
      <c r="A14" s="66" t="s">
        <v>269</v>
      </c>
    </row>
    <row r="15" spans="1:1" x14ac:dyDescent="0.2">
      <c r="A15" s="66" t="s">
        <v>414</v>
      </c>
    </row>
    <row r="16" spans="1:1" x14ac:dyDescent="0.2">
      <c r="A16" s="66" t="s">
        <v>232</v>
      </c>
    </row>
    <row r="17" spans="1:1" x14ac:dyDescent="0.2">
      <c r="A17" s="66" t="s">
        <v>270</v>
      </c>
    </row>
    <row r="18" spans="1:1" x14ac:dyDescent="0.2">
      <c r="A18" s="66" t="s">
        <v>415</v>
      </c>
    </row>
    <row r="19" spans="1:1" x14ac:dyDescent="0.2">
      <c r="A19" s="66" t="s">
        <v>365</v>
      </c>
    </row>
    <row r="20" spans="1:1" x14ac:dyDescent="0.2">
      <c r="A20" s="66" t="s">
        <v>366</v>
      </c>
    </row>
    <row r="21" spans="1:1" x14ac:dyDescent="0.2">
      <c r="A21" s="66" t="s">
        <v>367</v>
      </c>
    </row>
    <row r="22" spans="1:1" x14ac:dyDescent="0.2">
      <c r="A22" s="66" t="s">
        <v>268</v>
      </c>
    </row>
    <row r="23" spans="1:1" x14ac:dyDescent="0.2">
      <c r="A23" s="66" t="s">
        <v>271</v>
      </c>
    </row>
    <row r="24" spans="1:1" x14ac:dyDescent="0.2">
      <c r="A24" s="66" t="s">
        <v>675</v>
      </c>
    </row>
  </sheetData>
  <pageMargins left="0.7" right="0.7" top="0.75" bottom="0.75" header="0.3" footer="0.3"/>
  <tableParts count="1">
    <tablePart r:id="rId1"/>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535"/>
    </sheetView>
  </sheetViews>
  <sheetFormatPr baseColWidth="10" defaultColWidth="11.42578125" defaultRowHeight="12.75" x14ac:dyDescent="0.2"/>
  <cols>
    <col min="1" max="1" width="17.28515625" bestFit="1" customWidth="1"/>
    <col min="3" max="3" width="12.7109375" customWidth="1"/>
  </cols>
  <sheetData>
    <row r="1" spans="1:2" x14ac:dyDescent="0.2">
      <c r="A1" s="66" t="s">
        <v>544</v>
      </c>
      <c r="B1" s="66" t="s">
        <v>257</v>
      </c>
    </row>
    <row r="2" spans="1:2" x14ac:dyDescent="0.2">
      <c r="A2" s="66"/>
      <c r="B2" s="66"/>
    </row>
  </sheetData>
  <pageMargins left="0.7" right="0.7" top="0.75" bottom="0.75" header="0.3" footer="0.3"/>
  <pageSetup orientation="portrait"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342"/>
  <sheetViews>
    <sheetView showGridLines="0" workbookViewId="0">
      <selection activeCell="A2" sqref="A2:A342"/>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253" t="s">
        <v>5535</v>
      </c>
    </row>
    <row r="3" spans="1:1" ht="53.25" x14ac:dyDescent="0.2">
      <c r="A3" s="254" t="s">
        <v>950</v>
      </c>
    </row>
    <row r="4" spans="1:1" ht="53.25" x14ac:dyDescent="0.2">
      <c r="A4" s="254" t="s">
        <v>951</v>
      </c>
    </row>
    <row r="5" spans="1:1" ht="53.25" x14ac:dyDescent="0.2">
      <c r="A5" s="254" t="s">
        <v>5536</v>
      </c>
    </row>
    <row r="6" spans="1:1" ht="53.25" x14ac:dyDescent="0.2">
      <c r="A6" s="254" t="s">
        <v>639</v>
      </c>
    </row>
    <row r="7" spans="1:1" ht="53.25" x14ac:dyDescent="0.2">
      <c r="A7" s="254" t="s">
        <v>640</v>
      </c>
    </row>
    <row r="8" spans="1:1" ht="53.25" x14ac:dyDescent="0.2">
      <c r="A8" s="254" t="s">
        <v>642</v>
      </c>
    </row>
    <row r="9" spans="1:1" ht="53.25" x14ac:dyDescent="0.2">
      <c r="A9" s="254" t="s">
        <v>643</v>
      </c>
    </row>
    <row r="10" spans="1:1" ht="53.25" x14ac:dyDescent="0.2">
      <c r="A10" s="254" t="s">
        <v>644</v>
      </c>
    </row>
    <row r="11" spans="1:1" ht="53.25" x14ac:dyDescent="0.2">
      <c r="A11" s="254" t="s">
        <v>645</v>
      </c>
    </row>
    <row r="12" spans="1:1" ht="53.25" x14ac:dyDescent="0.2">
      <c r="A12" s="254" t="s">
        <v>952</v>
      </c>
    </row>
    <row r="13" spans="1:1" ht="53.25" x14ac:dyDescent="0.2">
      <c r="A13" s="254" t="s">
        <v>953</v>
      </c>
    </row>
    <row r="14" spans="1:1" ht="53.25" x14ac:dyDescent="0.2">
      <c r="A14" s="254" t="s">
        <v>646</v>
      </c>
    </row>
    <row r="15" spans="1:1" ht="53.25" x14ac:dyDescent="0.2">
      <c r="A15" s="254" t="s">
        <v>647</v>
      </c>
    </row>
    <row r="16" spans="1:1" ht="53.25" x14ac:dyDescent="0.2">
      <c r="A16" s="254" t="s">
        <v>648</v>
      </c>
    </row>
    <row r="17" spans="1:1" ht="53.25" x14ac:dyDescent="0.2">
      <c r="A17" s="254" t="s">
        <v>649</v>
      </c>
    </row>
    <row r="18" spans="1:1" ht="53.25" x14ac:dyDescent="0.2">
      <c r="A18" s="254" t="s">
        <v>650</v>
      </c>
    </row>
    <row r="19" spans="1:1" ht="53.25" x14ac:dyDescent="0.2">
      <c r="A19" s="254" t="s">
        <v>954</v>
      </c>
    </row>
    <row r="20" spans="1:1" ht="53.25" x14ac:dyDescent="0.2">
      <c r="A20" s="254" t="s">
        <v>955</v>
      </c>
    </row>
    <row r="21" spans="1:1" ht="53.25" x14ac:dyDescent="0.2">
      <c r="A21" s="254" t="s">
        <v>651</v>
      </c>
    </row>
    <row r="22" spans="1:1" ht="53.25" x14ac:dyDescent="0.2">
      <c r="A22" s="254" t="s">
        <v>652</v>
      </c>
    </row>
    <row r="23" spans="1:1" ht="53.25" x14ac:dyDescent="0.2">
      <c r="A23" s="254" t="s">
        <v>653</v>
      </c>
    </row>
    <row r="24" spans="1:1" ht="53.25" x14ac:dyDescent="0.2">
      <c r="A24" s="254" t="s">
        <v>654</v>
      </c>
    </row>
    <row r="25" spans="1:1" ht="53.25" x14ac:dyDescent="0.2">
      <c r="A25" s="254" t="s">
        <v>655</v>
      </c>
    </row>
    <row r="26" spans="1:1" ht="53.25" x14ac:dyDescent="0.2">
      <c r="A26" s="254" t="s">
        <v>818</v>
      </c>
    </row>
    <row r="27" spans="1:1" ht="53.25" x14ac:dyDescent="0.2">
      <c r="A27" s="254" t="s">
        <v>956</v>
      </c>
    </row>
    <row r="28" spans="1:1" ht="53.25" x14ac:dyDescent="0.2">
      <c r="A28" s="254" t="s">
        <v>656</v>
      </c>
    </row>
    <row r="29" spans="1:1" ht="53.25" x14ac:dyDescent="0.2">
      <c r="A29" s="254" t="s">
        <v>657</v>
      </c>
    </row>
    <row r="30" spans="1:1" ht="53.25" x14ac:dyDescent="0.2">
      <c r="A30" s="254" t="s">
        <v>658</v>
      </c>
    </row>
    <row r="31" spans="1:1" ht="53.25" x14ac:dyDescent="0.2">
      <c r="A31" s="254" t="s">
        <v>659</v>
      </c>
    </row>
    <row r="32" spans="1:1" ht="53.25" x14ac:dyDescent="0.2">
      <c r="A32" s="254" t="s">
        <v>662</v>
      </c>
    </row>
    <row r="33" spans="1:1" ht="53.25" x14ac:dyDescent="0.2">
      <c r="A33" s="254" t="s">
        <v>957</v>
      </c>
    </row>
    <row r="34" spans="1:1" ht="53.25" x14ac:dyDescent="0.2">
      <c r="A34" s="254" t="s">
        <v>958</v>
      </c>
    </row>
    <row r="35" spans="1:1" ht="53.25" x14ac:dyDescent="0.2">
      <c r="A35" s="254" t="s">
        <v>663</v>
      </c>
    </row>
    <row r="36" spans="1:1" ht="53.25" x14ac:dyDescent="0.2">
      <c r="A36" s="254" t="s">
        <v>664</v>
      </c>
    </row>
    <row r="37" spans="1:1" ht="53.25" x14ac:dyDescent="0.2">
      <c r="A37" s="254" t="s">
        <v>665</v>
      </c>
    </row>
    <row r="38" spans="1:1" ht="53.25" x14ac:dyDescent="0.2">
      <c r="A38" s="254" t="s">
        <v>666</v>
      </c>
    </row>
    <row r="39" spans="1:1" ht="53.25" x14ac:dyDescent="0.2">
      <c r="A39" s="254" t="s">
        <v>667</v>
      </c>
    </row>
    <row r="40" spans="1:1" ht="53.25" x14ac:dyDescent="0.2">
      <c r="A40" s="254" t="s">
        <v>959</v>
      </c>
    </row>
    <row r="41" spans="1:1" ht="53.25" x14ac:dyDescent="0.2">
      <c r="A41" s="254" t="s">
        <v>960</v>
      </c>
    </row>
    <row r="42" spans="1:1" ht="53.25" x14ac:dyDescent="0.2">
      <c r="A42" s="254" t="s">
        <v>668</v>
      </c>
    </row>
    <row r="43" spans="1:1" ht="53.25" x14ac:dyDescent="0.2">
      <c r="A43" s="254" t="s">
        <v>669</v>
      </c>
    </row>
    <row r="44" spans="1:1" ht="53.25" x14ac:dyDescent="0.2">
      <c r="A44" s="254" t="s">
        <v>670</v>
      </c>
    </row>
    <row r="45" spans="1:1" ht="53.25" x14ac:dyDescent="0.2">
      <c r="A45" s="254" t="s">
        <v>679</v>
      </c>
    </row>
    <row r="46" spans="1:1" ht="53.25" x14ac:dyDescent="0.2">
      <c r="A46" s="254" t="s">
        <v>680</v>
      </c>
    </row>
    <row r="47" spans="1:1" ht="53.25" x14ac:dyDescent="0.2">
      <c r="A47" s="254" t="s">
        <v>961</v>
      </c>
    </row>
    <row r="48" spans="1:1" ht="53.25" x14ac:dyDescent="0.2">
      <c r="A48" s="254" t="s">
        <v>962</v>
      </c>
    </row>
    <row r="49" spans="1:1" ht="53.25" x14ac:dyDescent="0.2">
      <c r="A49" s="254" t="s">
        <v>681</v>
      </c>
    </row>
    <row r="50" spans="1:1" ht="53.25" x14ac:dyDescent="0.2">
      <c r="A50" s="254" t="s">
        <v>707</v>
      </c>
    </row>
    <row r="51" spans="1:1" ht="53.25" x14ac:dyDescent="0.2">
      <c r="A51" s="254" t="s">
        <v>708</v>
      </c>
    </row>
    <row r="52" spans="1:1" ht="53.25" x14ac:dyDescent="0.2">
      <c r="A52" s="254" t="s">
        <v>709</v>
      </c>
    </row>
    <row r="53" spans="1:1" ht="53.25" x14ac:dyDescent="0.2">
      <c r="A53" s="254" t="s">
        <v>710</v>
      </c>
    </row>
    <row r="54" spans="1:1" ht="53.25" x14ac:dyDescent="0.2">
      <c r="A54" s="254" t="s">
        <v>963</v>
      </c>
    </row>
    <row r="55" spans="1:1" ht="53.25" x14ac:dyDescent="0.2">
      <c r="A55" s="254" t="s">
        <v>964</v>
      </c>
    </row>
    <row r="56" spans="1:1" ht="53.25" x14ac:dyDescent="0.2">
      <c r="A56" s="254" t="s">
        <v>711</v>
      </c>
    </row>
    <row r="57" spans="1:1" ht="53.25" x14ac:dyDescent="0.2">
      <c r="A57" s="254" t="s">
        <v>712</v>
      </c>
    </row>
    <row r="58" spans="1:1" ht="53.25" x14ac:dyDescent="0.2">
      <c r="A58" s="254" t="s">
        <v>713</v>
      </c>
    </row>
    <row r="59" spans="1:1" ht="53.25" x14ac:dyDescent="0.2">
      <c r="A59" s="254" t="s">
        <v>714</v>
      </c>
    </row>
    <row r="60" spans="1:1" ht="53.25" x14ac:dyDescent="0.2">
      <c r="A60" s="254" t="s">
        <v>715</v>
      </c>
    </row>
    <row r="61" spans="1:1" ht="53.25" x14ac:dyDescent="0.2">
      <c r="A61" s="254" t="s">
        <v>716</v>
      </c>
    </row>
    <row r="62" spans="1:1" ht="53.25" x14ac:dyDescent="0.2">
      <c r="A62" s="254" t="s">
        <v>717</v>
      </c>
    </row>
    <row r="63" spans="1:1" ht="53.25" x14ac:dyDescent="0.2">
      <c r="A63" s="254" t="s">
        <v>718</v>
      </c>
    </row>
    <row r="64" spans="1:1" ht="53.25" x14ac:dyDescent="0.2">
      <c r="A64" s="254" t="s">
        <v>719</v>
      </c>
    </row>
    <row r="65" spans="1:1" ht="53.25" x14ac:dyDescent="0.2">
      <c r="A65" s="254" t="s">
        <v>720</v>
      </c>
    </row>
    <row r="66" spans="1:1" ht="53.25" x14ac:dyDescent="0.2">
      <c r="A66" s="254" t="s">
        <v>721</v>
      </c>
    </row>
    <row r="67" spans="1:1" ht="53.25" x14ac:dyDescent="0.2">
      <c r="A67" s="254" t="s">
        <v>722</v>
      </c>
    </row>
    <row r="68" spans="1:1" ht="53.25" x14ac:dyDescent="0.2">
      <c r="A68" s="254" t="s">
        <v>723</v>
      </c>
    </row>
    <row r="69" spans="1:1" ht="53.25" x14ac:dyDescent="0.2">
      <c r="A69" s="254" t="s">
        <v>5253</v>
      </c>
    </row>
    <row r="70" spans="1:1" ht="53.25" x14ac:dyDescent="0.2">
      <c r="A70" s="254" t="s">
        <v>5254</v>
      </c>
    </row>
    <row r="71" spans="1:1" ht="53.25" x14ac:dyDescent="0.2">
      <c r="A71" s="254" t="s">
        <v>724</v>
      </c>
    </row>
    <row r="72" spans="1:1" ht="53.25" x14ac:dyDescent="0.2">
      <c r="A72" s="254" t="s">
        <v>725</v>
      </c>
    </row>
    <row r="73" spans="1:1" ht="53.25" x14ac:dyDescent="0.2">
      <c r="A73" s="254" t="s">
        <v>726</v>
      </c>
    </row>
    <row r="74" spans="1:1" ht="53.25" x14ac:dyDescent="0.2">
      <c r="A74" s="254" t="s">
        <v>727</v>
      </c>
    </row>
    <row r="75" spans="1:1" ht="53.25" x14ac:dyDescent="0.2">
      <c r="A75" s="254" t="s">
        <v>728</v>
      </c>
    </row>
    <row r="76" spans="1:1" ht="53.25" x14ac:dyDescent="0.2">
      <c r="A76" s="254" t="s">
        <v>5255</v>
      </c>
    </row>
    <row r="77" spans="1:1" ht="53.25" x14ac:dyDescent="0.2">
      <c r="A77" s="254" t="s">
        <v>5256</v>
      </c>
    </row>
    <row r="78" spans="1:1" ht="53.25" x14ac:dyDescent="0.2">
      <c r="A78" s="254" t="s">
        <v>729</v>
      </c>
    </row>
    <row r="79" spans="1:1" ht="53.25" x14ac:dyDescent="0.2">
      <c r="A79" s="254" t="s">
        <v>730</v>
      </c>
    </row>
    <row r="80" spans="1:1" ht="53.25" x14ac:dyDescent="0.2">
      <c r="A80" s="254" t="s">
        <v>731</v>
      </c>
    </row>
    <row r="81" spans="1:1" ht="53.25" x14ac:dyDescent="0.2">
      <c r="A81" s="254" t="s">
        <v>732</v>
      </c>
    </row>
    <row r="82" spans="1:1" ht="53.25" x14ac:dyDescent="0.2">
      <c r="A82" s="254" t="s">
        <v>733</v>
      </c>
    </row>
    <row r="83" spans="1:1" ht="53.25" x14ac:dyDescent="0.2">
      <c r="A83" s="254" t="s">
        <v>5257</v>
      </c>
    </row>
    <row r="84" spans="1:1" ht="53.25" x14ac:dyDescent="0.2">
      <c r="A84" s="254" t="s">
        <v>5258</v>
      </c>
    </row>
    <row r="85" spans="1:1" ht="53.25" x14ac:dyDescent="0.2">
      <c r="A85" s="254" t="s">
        <v>734</v>
      </c>
    </row>
    <row r="86" spans="1:1" ht="53.25" x14ac:dyDescent="0.2">
      <c r="A86" s="254" t="s">
        <v>735</v>
      </c>
    </row>
    <row r="87" spans="1:1" ht="53.25" x14ac:dyDescent="0.2">
      <c r="A87" s="254" t="s">
        <v>736</v>
      </c>
    </row>
    <row r="88" spans="1:1" ht="53.25" x14ac:dyDescent="0.2">
      <c r="A88" s="254" t="s">
        <v>737</v>
      </c>
    </row>
    <row r="89" spans="1:1" ht="53.25" x14ac:dyDescent="0.2">
      <c r="A89" s="254" t="s">
        <v>738</v>
      </c>
    </row>
    <row r="90" spans="1:1" ht="53.25" x14ac:dyDescent="0.2">
      <c r="A90" s="254" t="s">
        <v>5259</v>
      </c>
    </row>
    <row r="91" spans="1:1" ht="53.25" x14ac:dyDescent="0.2">
      <c r="A91" s="254" t="s">
        <v>5260</v>
      </c>
    </row>
    <row r="92" spans="1:1" ht="53.25" x14ac:dyDescent="0.2">
      <c r="A92" s="254" t="s">
        <v>739</v>
      </c>
    </row>
    <row r="93" spans="1:1" ht="53.25" x14ac:dyDescent="0.2">
      <c r="A93" s="254" t="s">
        <v>740</v>
      </c>
    </row>
    <row r="94" spans="1:1" ht="53.25" x14ac:dyDescent="0.2">
      <c r="A94" s="254" t="s">
        <v>741</v>
      </c>
    </row>
    <row r="95" spans="1:1" ht="53.25" x14ac:dyDescent="0.2">
      <c r="A95" s="254" t="s">
        <v>742</v>
      </c>
    </row>
    <row r="96" spans="1:1" ht="53.25" x14ac:dyDescent="0.2">
      <c r="A96" s="254" t="s">
        <v>743</v>
      </c>
    </row>
    <row r="97" spans="1:1" ht="53.25" x14ac:dyDescent="0.2">
      <c r="A97" s="254" t="s">
        <v>5261</v>
      </c>
    </row>
    <row r="98" spans="1:1" ht="53.25" x14ac:dyDescent="0.2">
      <c r="A98" s="254" t="s">
        <v>5262</v>
      </c>
    </row>
    <row r="99" spans="1:1" ht="53.25" x14ac:dyDescent="0.2">
      <c r="A99" s="254" t="s">
        <v>744</v>
      </c>
    </row>
    <row r="100" spans="1:1" ht="53.25" x14ac:dyDescent="0.2">
      <c r="A100" s="254" t="s">
        <v>745</v>
      </c>
    </row>
    <row r="101" spans="1:1" ht="53.25" x14ac:dyDescent="0.2">
      <c r="A101" s="254" t="s">
        <v>746</v>
      </c>
    </row>
    <row r="102" spans="1:1" ht="53.25" x14ac:dyDescent="0.2">
      <c r="A102" s="254" t="s">
        <v>747</v>
      </c>
    </row>
    <row r="103" spans="1:1" ht="53.25" x14ac:dyDescent="0.2">
      <c r="A103" s="254" t="s">
        <v>748</v>
      </c>
    </row>
    <row r="104" spans="1:1" ht="53.25" x14ac:dyDescent="0.2">
      <c r="A104" s="254" t="s">
        <v>5263</v>
      </c>
    </row>
    <row r="105" spans="1:1" ht="53.25" x14ac:dyDescent="0.2">
      <c r="A105" s="254" t="s">
        <v>5264</v>
      </c>
    </row>
    <row r="106" spans="1:1" ht="53.25" x14ac:dyDescent="0.2">
      <c r="A106" s="254" t="s">
        <v>749</v>
      </c>
    </row>
    <row r="107" spans="1:1" ht="53.25" x14ac:dyDescent="0.2">
      <c r="A107" s="254" t="s">
        <v>750</v>
      </c>
    </row>
    <row r="108" spans="1:1" ht="53.25" x14ac:dyDescent="0.2">
      <c r="A108" s="254" t="s">
        <v>751</v>
      </c>
    </row>
    <row r="109" spans="1:1" ht="53.25" x14ac:dyDescent="0.2">
      <c r="A109" s="254" t="s">
        <v>752</v>
      </c>
    </row>
    <row r="110" spans="1:1" ht="53.25" x14ac:dyDescent="0.2">
      <c r="A110" s="254" t="s">
        <v>753</v>
      </c>
    </row>
    <row r="111" spans="1:1" ht="53.25" x14ac:dyDescent="0.2">
      <c r="A111" s="254" t="s">
        <v>5265</v>
      </c>
    </row>
    <row r="112" spans="1:1" ht="53.25" x14ac:dyDescent="0.2">
      <c r="A112" s="254" t="s">
        <v>5266</v>
      </c>
    </row>
    <row r="113" spans="1:1" ht="53.25" x14ac:dyDescent="0.2">
      <c r="A113" s="254" t="s">
        <v>5546</v>
      </c>
    </row>
    <row r="114" spans="1:1" ht="53.25" x14ac:dyDescent="0.2">
      <c r="A114" s="254" t="s">
        <v>754</v>
      </c>
    </row>
    <row r="115" spans="1:1" ht="53.25" x14ac:dyDescent="0.2">
      <c r="A115" s="254" t="s">
        <v>755</v>
      </c>
    </row>
    <row r="116" spans="1:1" ht="53.25" x14ac:dyDescent="0.2">
      <c r="A116" s="254" t="s">
        <v>756</v>
      </c>
    </row>
    <row r="117" spans="1:1" ht="53.25" x14ac:dyDescent="0.2">
      <c r="A117" s="254" t="s">
        <v>757</v>
      </c>
    </row>
    <row r="118" spans="1:1" ht="53.25" x14ac:dyDescent="0.2">
      <c r="A118" s="254" t="s">
        <v>5537</v>
      </c>
    </row>
    <row r="119" spans="1:1" ht="53.25" x14ac:dyDescent="0.2">
      <c r="A119" s="254" t="s">
        <v>5538</v>
      </c>
    </row>
    <row r="120" spans="1:1" ht="53.25" x14ac:dyDescent="0.2">
      <c r="A120" s="254" t="s">
        <v>758</v>
      </c>
    </row>
    <row r="121" spans="1:1" ht="53.25" x14ac:dyDescent="0.2">
      <c r="A121" s="254" t="s">
        <v>759</v>
      </c>
    </row>
    <row r="122" spans="1:1" ht="53.25" x14ac:dyDescent="0.2">
      <c r="A122" s="254" t="s">
        <v>760</v>
      </c>
    </row>
    <row r="123" spans="1:1" ht="53.25" x14ac:dyDescent="0.2">
      <c r="A123" s="254" t="s">
        <v>761</v>
      </c>
    </row>
    <row r="124" spans="1:1" ht="53.25" x14ac:dyDescent="0.2">
      <c r="A124" s="254" t="s">
        <v>762</v>
      </c>
    </row>
    <row r="125" spans="1:1" ht="53.25" x14ac:dyDescent="0.2">
      <c r="A125" s="254" t="s">
        <v>5539</v>
      </c>
    </row>
    <row r="126" spans="1:1" ht="53.25" x14ac:dyDescent="0.2">
      <c r="A126" s="254" t="s">
        <v>5376</v>
      </c>
    </row>
    <row r="127" spans="1:1" ht="53.25" x14ac:dyDescent="0.2">
      <c r="A127" s="254" t="s">
        <v>763</v>
      </c>
    </row>
    <row r="128" spans="1:1" ht="53.25" x14ac:dyDescent="0.2">
      <c r="A128" s="254" t="s">
        <v>764</v>
      </c>
    </row>
    <row r="129" spans="1:1" ht="53.25" x14ac:dyDescent="0.2">
      <c r="A129" s="254" t="s">
        <v>765</v>
      </c>
    </row>
    <row r="130" spans="1:1" ht="53.25" x14ac:dyDescent="0.2">
      <c r="A130" s="254" t="s">
        <v>766</v>
      </c>
    </row>
    <row r="131" spans="1:1" ht="53.25" x14ac:dyDescent="0.2">
      <c r="A131" s="254" t="s">
        <v>767</v>
      </c>
    </row>
    <row r="132" spans="1:1" ht="53.25" x14ac:dyDescent="0.2">
      <c r="A132" s="254" t="s">
        <v>5540</v>
      </c>
    </row>
    <row r="133" spans="1:1" ht="53.25" x14ac:dyDescent="0.2">
      <c r="A133" s="254" t="s">
        <v>5541</v>
      </c>
    </row>
    <row r="134" spans="1:1" ht="53.25" x14ac:dyDescent="0.2">
      <c r="A134" s="254" t="s">
        <v>768</v>
      </c>
    </row>
    <row r="135" spans="1:1" ht="53.25" x14ac:dyDescent="0.2">
      <c r="A135" s="254" t="s">
        <v>769</v>
      </c>
    </row>
    <row r="136" spans="1:1" ht="53.25" x14ac:dyDescent="0.2">
      <c r="A136" s="254" t="s">
        <v>770</v>
      </c>
    </row>
    <row r="137" spans="1:1" ht="53.25" x14ac:dyDescent="0.2">
      <c r="A137" s="254" t="s">
        <v>771</v>
      </c>
    </row>
    <row r="138" spans="1:1" ht="53.25" x14ac:dyDescent="0.2">
      <c r="A138" s="254" t="s">
        <v>772</v>
      </c>
    </row>
    <row r="139" spans="1:1" ht="53.25" x14ac:dyDescent="0.2">
      <c r="A139" s="254" t="s">
        <v>5542</v>
      </c>
    </row>
    <row r="140" spans="1:1" ht="53.25" x14ac:dyDescent="0.2">
      <c r="A140" s="254" t="s">
        <v>5543</v>
      </c>
    </row>
    <row r="141" spans="1:1" ht="53.25" x14ac:dyDescent="0.2">
      <c r="A141" s="254" t="s">
        <v>773</v>
      </c>
    </row>
    <row r="142" spans="1:1" ht="53.25" x14ac:dyDescent="0.2">
      <c r="A142" s="254" t="s">
        <v>774</v>
      </c>
    </row>
    <row r="143" spans="1:1" ht="53.25" x14ac:dyDescent="0.2">
      <c r="A143" s="254" t="s">
        <v>775</v>
      </c>
    </row>
    <row r="144" spans="1:1" ht="53.25" x14ac:dyDescent="0.2">
      <c r="A144" s="254" t="s">
        <v>776</v>
      </c>
    </row>
    <row r="145" spans="1:1" ht="53.25" x14ac:dyDescent="0.2">
      <c r="A145" s="254" t="s">
        <v>777</v>
      </c>
    </row>
    <row r="146" spans="1:1" ht="53.25" x14ac:dyDescent="0.2">
      <c r="A146" s="254" t="s">
        <v>5544</v>
      </c>
    </row>
    <row r="147" spans="1:1" ht="53.25" x14ac:dyDescent="0.2">
      <c r="A147" s="254" t="s">
        <v>5545</v>
      </c>
    </row>
    <row r="148" spans="1:1" ht="53.25" x14ac:dyDescent="0.2">
      <c r="A148" s="254" t="s">
        <v>778</v>
      </c>
    </row>
    <row r="149" spans="1:1" ht="53.25" x14ac:dyDescent="0.2">
      <c r="A149" s="254" t="s">
        <v>779</v>
      </c>
    </row>
    <row r="150" spans="1:1" ht="53.25" x14ac:dyDescent="0.2">
      <c r="A150" s="254" t="s">
        <v>780</v>
      </c>
    </row>
    <row r="151" spans="1:1" ht="53.25" x14ac:dyDescent="0.2">
      <c r="A151" s="254" t="s">
        <v>781</v>
      </c>
    </row>
    <row r="152" spans="1:1" ht="53.25" x14ac:dyDescent="0.2">
      <c r="A152" s="254" t="s">
        <v>782</v>
      </c>
    </row>
    <row r="153" spans="1:1" ht="53.25" x14ac:dyDescent="0.2">
      <c r="A153" s="254" t="s">
        <v>783</v>
      </c>
    </row>
    <row r="154" spans="1:1" ht="53.25" x14ac:dyDescent="0.2">
      <c r="A154" s="254" t="s">
        <v>784</v>
      </c>
    </row>
    <row r="155" spans="1:1" ht="53.25" x14ac:dyDescent="0.2">
      <c r="A155" s="254" t="s">
        <v>785</v>
      </c>
    </row>
    <row r="156" spans="1:1" ht="53.25" x14ac:dyDescent="0.2">
      <c r="A156" s="254" t="s">
        <v>786</v>
      </c>
    </row>
    <row r="157" spans="1:1" ht="53.25" x14ac:dyDescent="0.2">
      <c r="A157" s="254" t="s">
        <v>787</v>
      </c>
    </row>
    <row r="158" spans="1:1" ht="53.25" x14ac:dyDescent="0.2">
      <c r="A158" s="254" t="s">
        <v>788</v>
      </c>
    </row>
    <row r="159" spans="1:1" ht="53.25" x14ac:dyDescent="0.2">
      <c r="A159" s="254" t="s">
        <v>789</v>
      </c>
    </row>
    <row r="160" spans="1:1" ht="53.25" x14ac:dyDescent="0.2">
      <c r="A160" s="254" t="s">
        <v>790</v>
      </c>
    </row>
    <row r="161" spans="1:1" ht="53.25" x14ac:dyDescent="0.2">
      <c r="A161" s="254" t="s">
        <v>5548</v>
      </c>
    </row>
    <row r="162" spans="1:1" ht="53.25" x14ac:dyDescent="0.2">
      <c r="A162" s="254" t="s">
        <v>791</v>
      </c>
    </row>
    <row r="163" spans="1:1" ht="53.25" x14ac:dyDescent="0.2">
      <c r="A163" s="254" t="s">
        <v>792</v>
      </c>
    </row>
    <row r="164" spans="1:1" ht="53.25" x14ac:dyDescent="0.2">
      <c r="A164" s="254" t="s">
        <v>793</v>
      </c>
    </row>
    <row r="165" spans="1:1" ht="53.25" x14ac:dyDescent="0.2">
      <c r="A165" s="254" t="s">
        <v>794</v>
      </c>
    </row>
    <row r="166" spans="1:1" ht="53.25" x14ac:dyDescent="0.2">
      <c r="A166" s="254" t="s">
        <v>795</v>
      </c>
    </row>
    <row r="167" spans="1:1" ht="53.25" x14ac:dyDescent="0.2">
      <c r="A167" s="254" t="s">
        <v>796</v>
      </c>
    </row>
    <row r="168" spans="1:1" ht="53.25" x14ac:dyDescent="0.2">
      <c r="A168" s="254" t="s">
        <v>797</v>
      </c>
    </row>
    <row r="169" spans="1:1" ht="53.25" x14ac:dyDescent="0.2">
      <c r="A169" s="254" t="s">
        <v>798</v>
      </c>
    </row>
    <row r="170" spans="1:1" ht="53.25" x14ac:dyDescent="0.2">
      <c r="A170" s="254" t="s">
        <v>799</v>
      </c>
    </row>
    <row r="171" spans="1:1" ht="53.25" x14ac:dyDescent="0.2">
      <c r="A171" s="254" t="s">
        <v>800</v>
      </c>
    </row>
    <row r="172" spans="1:1" ht="53.25" x14ac:dyDescent="0.2">
      <c r="A172" s="254" t="s">
        <v>6141</v>
      </c>
    </row>
    <row r="173" spans="1:1" ht="53.25" x14ac:dyDescent="0.2">
      <c r="A173" s="254" t="s">
        <v>801</v>
      </c>
    </row>
    <row r="174" spans="1:1" ht="53.25" x14ac:dyDescent="0.2">
      <c r="A174" s="254" t="s">
        <v>802</v>
      </c>
    </row>
    <row r="175" spans="1:1" ht="53.25" x14ac:dyDescent="0.2">
      <c r="A175" s="254" t="s">
        <v>803</v>
      </c>
    </row>
    <row r="176" spans="1:1" ht="53.25" x14ac:dyDescent="0.2">
      <c r="A176" s="254" t="s">
        <v>804</v>
      </c>
    </row>
    <row r="177" spans="1:1" ht="53.25" x14ac:dyDescent="0.2">
      <c r="A177" s="254" t="s">
        <v>805</v>
      </c>
    </row>
    <row r="178" spans="1:1" ht="53.25" x14ac:dyDescent="0.2">
      <c r="A178" s="254" t="s">
        <v>806</v>
      </c>
    </row>
    <row r="179" spans="1:1" ht="53.25" x14ac:dyDescent="0.2">
      <c r="A179" s="254" t="s">
        <v>807</v>
      </c>
    </row>
    <row r="180" spans="1:1" ht="53.25" x14ac:dyDescent="0.2">
      <c r="A180" s="254" t="s">
        <v>808</v>
      </c>
    </row>
    <row r="181" spans="1:1" ht="53.25" x14ac:dyDescent="0.2">
      <c r="A181" s="254" t="s">
        <v>809</v>
      </c>
    </row>
    <row r="182" spans="1:1" ht="53.25" x14ac:dyDescent="0.2">
      <c r="A182" s="254" t="s">
        <v>810</v>
      </c>
    </row>
    <row r="183" spans="1:1" ht="53.25" x14ac:dyDescent="0.2">
      <c r="A183" s="254" t="s">
        <v>811</v>
      </c>
    </row>
    <row r="184" spans="1:1" ht="53.25" x14ac:dyDescent="0.2">
      <c r="A184" s="254" t="s">
        <v>812</v>
      </c>
    </row>
    <row r="185" spans="1:1" ht="53.25" x14ac:dyDescent="0.2">
      <c r="A185" s="254" t="s">
        <v>813</v>
      </c>
    </row>
    <row r="186" spans="1:1" ht="53.25" x14ac:dyDescent="0.2">
      <c r="A186" s="254" t="s">
        <v>814</v>
      </c>
    </row>
    <row r="187" spans="1:1" ht="53.25" x14ac:dyDescent="0.2">
      <c r="A187" s="254" t="s">
        <v>815</v>
      </c>
    </row>
    <row r="188" spans="1:1" ht="53.25" x14ac:dyDescent="0.2">
      <c r="A188" s="254" t="s">
        <v>5025</v>
      </c>
    </row>
    <row r="189" spans="1:1" ht="53.25" x14ac:dyDescent="0.2">
      <c r="A189" s="254" t="s">
        <v>5026</v>
      </c>
    </row>
    <row r="190" spans="1:1" ht="53.25" x14ac:dyDescent="0.2">
      <c r="A190" s="254" t="s">
        <v>5027</v>
      </c>
    </row>
    <row r="191" spans="1:1" ht="53.25" x14ac:dyDescent="0.2">
      <c r="A191" s="254" t="s">
        <v>5028</v>
      </c>
    </row>
    <row r="192" spans="1:1" ht="53.25" x14ac:dyDescent="0.2">
      <c r="A192" s="254" t="s">
        <v>5029</v>
      </c>
    </row>
    <row r="193" spans="1:1" ht="53.25" x14ac:dyDescent="0.2">
      <c r="A193" s="254" t="s">
        <v>5030</v>
      </c>
    </row>
    <row r="194" spans="1:1" ht="53.25" x14ac:dyDescent="0.2">
      <c r="A194" s="254" t="s">
        <v>5031</v>
      </c>
    </row>
    <row r="195" spans="1:1" ht="53.25" x14ac:dyDescent="0.2">
      <c r="A195" s="254" t="s">
        <v>5032</v>
      </c>
    </row>
    <row r="196" spans="1:1" ht="53.25" x14ac:dyDescent="0.2">
      <c r="A196" s="254" t="s">
        <v>5033</v>
      </c>
    </row>
    <row r="197" spans="1:1" ht="53.25" x14ac:dyDescent="0.2">
      <c r="A197" s="254" t="s">
        <v>5034</v>
      </c>
    </row>
    <row r="198" spans="1:1" ht="53.25" x14ac:dyDescent="0.2">
      <c r="A198" s="254" t="s">
        <v>5035</v>
      </c>
    </row>
    <row r="199" spans="1:1" ht="53.25" x14ac:dyDescent="0.2">
      <c r="A199" s="254" t="s">
        <v>5036</v>
      </c>
    </row>
    <row r="200" spans="1:1" ht="53.25" x14ac:dyDescent="0.2">
      <c r="A200" s="254" t="s">
        <v>5037</v>
      </c>
    </row>
    <row r="201" spans="1:1" ht="53.25" x14ac:dyDescent="0.2">
      <c r="A201" s="254" t="s">
        <v>5038</v>
      </c>
    </row>
    <row r="202" spans="1:1" ht="53.25" x14ac:dyDescent="0.2">
      <c r="A202" s="254" t="s">
        <v>5039</v>
      </c>
    </row>
    <row r="203" spans="1:1" ht="53.25" x14ac:dyDescent="0.2">
      <c r="A203" s="254" t="s">
        <v>5040</v>
      </c>
    </row>
    <row r="204" spans="1:1" ht="53.25" x14ac:dyDescent="0.2">
      <c r="A204" s="254" t="s">
        <v>5041</v>
      </c>
    </row>
    <row r="205" spans="1:1" ht="53.25" x14ac:dyDescent="0.2">
      <c r="A205" s="254" t="s">
        <v>5042</v>
      </c>
    </row>
    <row r="206" spans="1:1" ht="53.25" x14ac:dyDescent="0.2">
      <c r="A206" s="254" t="s">
        <v>5043</v>
      </c>
    </row>
    <row r="207" spans="1:1" ht="53.25" x14ac:dyDescent="0.2">
      <c r="A207" s="254" t="s">
        <v>5044</v>
      </c>
    </row>
    <row r="208" spans="1:1" ht="53.25" x14ac:dyDescent="0.2">
      <c r="A208" s="254" t="s">
        <v>5045</v>
      </c>
    </row>
    <row r="209" spans="1:1" ht="53.25" x14ac:dyDescent="0.2">
      <c r="A209" s="254" t="s">
        <v>5046</v>
      </c>
    </row>
    <row r="210" spans="1:1" ht="53.25" x14ac:dyDescent="0.2">
      <c r="A210" s="254" t="s">
        <v>5047</v>
      </c>
    </row>
    <row r="211" spans="1:1" ht="53.25" x14ac:dyDescent="0.2">
      <c r="A211" s="254" t="s">
        <v>5048</v>
      </c>
    </row>
    <row r="212" spans="1:1" ht="53.25" x14ac:dyDescent="0.2">
      <c r="A212" s="254" t="s">
        <v>5049</v>
      </c>
    </row>
    <row r="213" spans="1:1" ht="53.25" x14ac:dyDescent="0.2">
      <c r="A213" s="254" t="s">
        <v>5050</v>
      </c>
    </row>
    <row r="214" spans="1:1" ht="53.25" x14ac:dyDescent="0.2">
      <c r="A214" s="254" t="s">
        <v>5051</v>
      </c>
    </row>
    <row r="215" spans="1:1" ht="53.25" x14ac:dyDescent="0.2">
      <c r="A215" s="254" t="s">
        <v>5052</v>
      </c>
    </row>
    <row r="216" spans="1:1" ht="53.25" x14ac:dyDescent="0.2">
      <c r="A216" s="254" t="s">
        <v>5053</v>
      </c>
    </row>
    <row r="217" spans="1:1" ht="53.25" x14ac:dyDescent="0.2">
      <c r="A217" s="254" t="s">
        <v>5054</v>
      </c>
    </row>
    <row r="218" spans="1:1" ht="53.25" x14ac:dyDescent="0.2">
      <c r="A218" s="254" t="s">
        <v>5055</v>
      </c>
    </row>
    <row r="219" spans="1:1" ht="53.25" x14ac:dyDescent="0.2">
      <c r="A219" s="254" t="s">
        <v>5056</v>
      </c>
    </row>
    <row r="220" spans="1:1" ht="53.25" x14ac:dyDescent="0.2">
      <c r="A220" s="254" t="s">
        <v>5057</v>
      </c>
    </row>
    <row r="221" spans="1:1" ht="53.25" x14ac:dyDescent="0.2">
      <c r="A221" s="254" t="s">
        <v>5058</v>
      </c>
    </row>
    <row r="222" spans="1:1" ht="53.25" x14ac:dyDescent="0.2">
      <c r="A222" s="254" t="s">
        <v>5059</v>
      </c>
    </row>
    <row r="223" spans="1:1" ht="53.25" x14ac:dyDescent="0.2">
      <c r="A223" s="254" t="s">
        <v>5267</v>
      </c>
    </row>
    <row r="224" spans="1:1" ht="53.25" x14ac:dyDescent="0.2">
      <c r="A224" s="254" t="s">
        <v>5268</v>
      </c>
    </row>
    <row r="225" spans="1:1" ht="53.25" x14ac:dyDescent="0.2">
      <c r="A225" s="254" t="s">
        <v>5269</v>
      </c>
    </row>
    <row r="226" spans="1:1" ht="53.25" x14ac:dyDescent="0.2">
      <c r="A226" s="254" t="s">
        <v>5270</v>
      </c>
    </row>
    <row r="227" spans="1:1" ht="53.25" x14ac:dyDescent="0.2">
      <c r="A227" s="254" t="s">
        <v>5271</v>
      </c>
    </row>
    <row r="228" spans="1:1" ht="53.25" x14ac:dyDescent="0.2">
      <c r="A228" s="254" t="s">
        <v>5272</v>
      </c>
    </row>
    <row r="229" spans="1:1" ht="53.25" x14ac:dyDescent="0.2">
      <c r="A229" s="254" t="s">
        <v>5273</v>
      </c>
    </row>
    <row r="230" spans="1:1" ht="53.25" x14ac:dyDescent="0.2">
      <c r="A230" s="254" t="s">
        <v>5274</v>
      </c>
    </row>
    <row r="231" spans="1:1" ht="53.25" x14ac:dyDescent="0.2">
      <c r="A231" s="254" t="s">
        <v>5275</v>
      </c>
    </row>
    <row r="232" spans="1:1" ht="53.25" x14ac:dyDescent="0.2">
      <c r="A232" s="254" t="s">
        <v>5276</v>
      </c>
    </row>
    <row r="233" spans="1:1" ht="53.25" x14ac:dyDescent="0.2">
      <c r="A233" s="254" t="s">
        <v>5277</v>
      </c>
    </row>
    <row r="234" spans="1:1" ht="53.25" x14ac:dyDescent="0.2">
      <c r="A234" s="254" t="s">
        <v>5278</v>
      </c>
    </row>
    <row r="235" spans="1:1" ht="53.25" x14ac:dyDescent="0.2">
      <c r="A235" s="254" t="s">
        <v>5279</v>
      </c>
    </row>
    <row r="236" spans="1:1" ht="53.25" x14ac:dyDescent="0.2">
      <c r="A236" s="254" t="s">
        <v>5280</v>
      </c>
    </row>
    <row r="237" spans="1:1" ht="53.25" x14ac:dyDescent="0.2">
      <c r="A237" s="254" t="s">
        <v>5281</v>
      </c>
    </row>
    <row r="238" spans="1:1" ht="53.25" x14ac:dyDescent="0.2">
      <c r="A238" s="254" t="s">
        <v>5282</v>
      </c>
    </row>
    <row r="239" spans="1:1" ht="53.25" x14ac:dyDescent="0.2">
      <c r="A239" s="254" t="s">
        <v>5283</v>
      </c>
    </row>
    <row r="240" spans="1:1" ht="53.25" x14ac:dyDescent="0.2">
      <c r="A240" s="254" t="s">
        <v>5284</v>
      </c>
    </row>
    <row r="241" spans="1:1" ht="53.25" x14ac:dyDescent="0.2">
      <c r="A241" s="254" t="s">
        <v>5285</v>
      </c>
    </row>
    <row r="242" spans="1:1" ht="53.25" x14ac:dyDescent="0.2">
      <c r="A242" s="254" t="s">
        <v>5286</v>
      </c>
    </row>
    <row r="243" spans="1:1" ht="53.25" x14ac:dyDescent="0.2">
      <c r="A243" s="254" t="s">
        <v>5287</v>
      </c>
    </row>
    <row r="244" spans="1:1" ht="53.25" x14ac:dyDescent="0.2">
      <c r="A244" s="254" t="s">
        <v>5288</v>
      </c>
    </row>
    <row r="245" spans="1:1" ht="53.25" x14ac:dyDescent="0.2">
      <c r="A245" s="254" t="s">
        <v>5289</v>
      </c>
    </row>
    <row r="246" spans="1:1" ht="53.25" x14ac:dyDescent="0.2">
      <c r="A246" s="254" t="s">
        <v>5290</v>
      </c>
    </row>
    <row r="247" spans="1:1" ht="53.25" x14ac:dyDescent="0.2">
      <c r="A247" s="254" t="s">
        <v>5291</v>
      </c>
    </row>
    <row r="248" spans="1:1" ht="53.25" x14ac:dyDescent="0.2">
      <c r="A248" s="254" t="s">
        <v>5292</v>
      </c>
    </row>
    <row r="249" spans="1:1" ht="53.25" x14ac:dyDescent="0.2">
      <c r="A249" s="254" t="s">
        <v>5293</v>
      </c>
    </row>
    <row r="250" spans="1:1" ht="53.25" x14ac:dyDescent="0.2">
      <c r="A250" s="254" t="s">
        <v>5294</v>
      </c>
    </row>
    <row r="251" spans="1:1" ht="53.25" x14ac:dyDescent="0.2">
      <c r="A251" s="254" t="s">
        <v>5295</v>
      </c>
    </row>
    <row r="252" spans="1:1" ht="53.25" x14ac:dyDescent="0.2">
      <c r="A252" s="254" t="s">
        <v>5296</v>
      </c>
    </row>
    <row r="253" spans="1:1" ht="53.25" x14ac:dyDescent="0.2">
      <c r="A253" s="254" t="s">
        <v>5377</v>
      </c>
    </row>
    <row r="254" spans="1:1" ht="53.25" x14ac:dyDescent="0.2">
      <c r="A254" s="254" t="s">
        <v>5378</v>
      </c>
    </row>
    <row r="255" spans="1:1" ht="53.25" x14ac:dyDescent="0.2">
      <c r="A255" s="254" t="s">
        <v>5379</v>
      </c>
    </row>
    <row r="256" spans="1:1" ht="53.25" x14ac:dyDescent="0.2">
      <c r="A256" s="254" t="s">
        <v>5380</v>
      </c>
    </row>
    <row r="257" spans="1:1" ht="53.25" x14ac:dyDescent="0.2">
      <c r="A257" s="254" t="s">
        <v>5381</v>
      </c>
    </row>
    <row r="258" spans="1:1" ht="53.25" x14ac:dyDescent="0.2">
      <c r="A258" s="254" t="s">
        <v>5382</v>
      </c>
    </row>
    <row r="259" spans="1:1" ht="53.25" x14ac:dyDescent="0.2">
      <c r="A259" s="254" t="s">
        <v>5383</v>
      </c>
    </row>
    <row r="260" spans="1:1" ht="53.25" x14ac:dyDescent="0.2">
      <c r="A260" s="254" t="s">
        <v>5384</v>
      </c>
    </row>
    <row r="261" spans="1:1" ht="53.25" x14ac:dyDescent="0.2">
      <c r="A261" s="254" t="s">
        <v>5385</v>
      </c>
    </row>
    <row r="262" spans="1:1" ht="53.25" x14ac:dyDescent="0.2">
      <c r="A262" s="254" t="s">
        <v>5386</v>
      </c>
    </row>
    <row r="263" spans="1:1" ht="53.25" x14ac:dyDescent="0.2">
      <c r="A263" s="254" t="s">
        <v>5387</v>
      </c>
    </row>
    <row r="264" spans="1:1" ht="53.25" x14ac:dyDescent="0.2">
      <c r="A264" s="254" t="s">
        <v>5388</v>
      </c>
    </row>
    <row r="265" spans="1:1" ht="53.25" x14ac:dyDescent="0.2">
      <c r="A265" s="254" t="s">
        <v>5389</v>
      </c>
    </row>
    <row r="266" spans="1:1" ht="53.25" x14ac:dyDescent="0.2">
      <c r="A266" s="254" t="s">
        <v>5390</v>
      </c>
    </row>
    <row r="267" spans="1:1" ht="53.25" x14ac:dyDescent="0.2">
      <c r="A267" s="254" t="s">
        <v>5391</v>
      </c>
    </row>
    <row r="268" spans="1:1" ht="53.25" x14ac:dyDescent="0.2">
      <c r="A268" s="254" t="s">
        <v>5392</v>
      </c>
    </row>
    <row r="269" spans="1:1" ht="53.25" x14ac:dyDescent="0.2">
      <c r="A269" s="254" t="s">
        <v>5393</v>
      </c>
    </row>
    <row r="270" spans="1:1" ht="53.25" x14ac:dyDescent="0.2">
      <c r="A270" s="254" t="s">
        <v>5394</v>
      </c>
    </row>
    <row r="271" spans="1:1" ht="53.25" x14ac:dyDescent="0.2">
      <c r="A271" s="254" t="s">
        <v>5395</v>
      </c>
    </row>
    <row r="272" spans="1:1" ht="53.25" x14ac:dyDescent="0.2">
      <c r="A272" s="254" t="s">
        <v>5396</v>
      </c>
    </row>
    <row r="273" spans="1:1" ht="53.25" x14ac:dyDescent="0.2">
      <c r="A273" s="254" t="s">
        <v>5397</v>
      </c>
    </row>
    <row r="274" spans="1:1" ht="53.25" x14ac:dyDescent="0.2">
      <c r="A274" s="254" t="s">
        <v>5398</v>
      </c>
    </row>
    <row r="275" spans="1:1" ht="53.25" x14ac:dyDescent="0.2">
      <c r="A275" s="254" t="s">
        <v>5399</v>
      </c>
    </row>
    <row r="276" spans="1:1" ht="53.25" x14ac:dyDescent="0.2">
      <c r="A276" s="254" t="s">
        <v>5400</v>
      </c>
    </row>
    <row r="277" spans="1:1" ht="53.25" x14ac:dyDescent="0.2">
      <c r="A277" s="254" t="s">
        <v>5401</v>
      </c>
    </row>
    <row r="278" spans="1:1" ht="53.25" x14ac:dyDescent="0.2">
      <c r="A278" s="254" t="s">
        <v>5402</v>
      </c>
    </row>
    <row r="279" spans="1:1" ht="53.25" x14ac:dyDescent="0.2">
      <c r="A279" s="254" t="s">
        <v>5403</v>
      </c>
    </row>
    <row r="280" spans="1:1" ht="53.25" x14ac:dyDescent="0.2">
      <c r="A280" s="254" t="s">
        <v>5404</v>
      </c>
    </row>
    <row r="281" spans="1:1" ht="53.25" x14ac:dyDescent="0.2">
      <c r="A281" s="254" t="s">
        <v>5405</v>
      </c>
    </row>
    <row r="282" spans="1:1" ht="53.25" x14ac:dyDescent="0.2">
      <c r="A282" s="254" t="s">
        <v>5406</v>
      </c>
    </row>
    <row r="283" spans="1:1" ht="53.25" x14ac:dyDescent="0.2">
      <c r="A283" s="254" t="s">
        <v>6142</v>
      </c>
    </row>
    <row r="284" spans="1:1" ht="53.25" x14ac:dyDescent="0.2">
      <c r="A284" s="254" t="s">
        <v>6143</v>
      </c>
    </row>
    <row r="285" spans="1:1" ht="53.25" x14ac:dyDescent="0.2">
      <c r="A285" s="254" t="s">
        <v>6144</v>
      </c>
    </row>
    <row r="286" spans="1:1" ht="53.25" x14ac:dyDescent="0.2">
      <c r="A286" s="254" t="s">
        <v>6145</v>
      </c>
    </row>
    <row r="287" spans="1:1" ht="53.25" x14ac:dyDescent="0.2">
      <c r="A287" s="254" t="s">
        <v>6146</v>
      </c>
    </row>
    <row r="288" spans="1:1" ht="53.25" x14ac:dyDescent="0.2">
      <c r="A288" s="254" t="s">
        <v>6147</v>
      </c>
    </row>
    <row r="289" spans="1:1" ht="53.25" x14ac:dyDescent="0.2">
      <c r="A289" s="254" t="s">
        <v>6148</v>
      </c>
    </row>
    <row r="290" spans="1:1" ht="53.25" x14ac:dyDescent="0.2">
      <c r="A290" s="254" t="s">
        <v>6149</v>
      </c>
    </row>
    <row r="291" spans="1:1" ht="53.25" x14ac:dyDescent="0.2">
      <c r="A291" s="254" t="s">
        <v>6150</v>
      </c>
    </row>
    <row r="292" spans="1:1" ht="53.25" x14ac:dyDescent="0.2">
      <c r="A292" s="254" t="s">
        <v>6151</v>
      </c>
    </row>
    <row r="293" spans="1:1" ht="53.25" x14ac:dyDescent="0.2">
      <c r="A293" s="254" t="s">
        <v>6152</v>
      </c>
    </row>
    <row r="294" spans="1:1" ht="53.25" x14ac:dyDescent="0.2">
      <c r="A294" s="254" t="s">
        <v>6153</v>
      </c>
    </row>
    <row r="295" spans="1:1" ht="53.25" x14ac:dyDescent="0.2">
      <c r="A295" s="254" t="s">
        <v>6154</v>
      </c>
    </row>
    <row r="296" spans="1:1" ht="53.25" x14ac:dyDescent="0.2">
      <c r="A296" s="254" t="s">
        <v>6155</v>
      </c>
    </row>
    <row r="297" spans="1:1" ht="53.25" x14ac:dyDescent="0.2">
      <c r="A297" s="254" t="s">
        <v>6156</v>
      </c>
    </row>
    <row r="298" spans="1:1" ht="53.25" x14ac:dyDescent="0.2">
      <c r="A298" s="254" t="s">
        <v>6157</v>
      </c>
    </row>
    <row r="299" spans="1:1" ht="53.25" x14ac:dyDescent="0.2">
      <c r="A299" s="254" t="s">
        <v>6158</v>
      </c>
    </row>
    <row r="300" spans="1:1" ht="53.25" x14ac:dyDescent="0.2">
      <c r="A300" s="254" t="s">
        <v>6159</v>
      </c>
    </row>
    <row r="301" spans="1:1" ht="53.25" x14ac:dyDescent="0.2">
      <c r="A301" s="254" t="s">
        <v>6160</v>
      </c>
    </row>
    <row r="302" spans="1:1" ht="53.25" x14ac:dyDescent="0.2">
      <c r="A302" s="254" t="s">
        <v>6161</v>
      </c>
    </row>
    <row r="303" spans="1:1" ht="53.25" x14ac:dyDescent="0.2">
      <c r="A303" s="254" t="s">
        <v>6162</v>
      </c>
    </row>
    <row r="304" spans="1:1" ht="53.25" x14ac:dyDescent="0.2">
      <c r="A304" s="254" t="s">
        <v>6163</v>
      </c>
    </row>
    <row r="305" spans="1:1" ht="53.25" x14ac:dyDescent="0.2">
      <c r="A305" s="254" t="s">
        <v>6164</v>
      </c>
    </row>
    <row r="306" spans="1:1" ht="53.25" x14ac:dyDescent="0.2">
      <c r="A306" s="254" t="s">
        <v>6165</v>
      </c>
    </row>
    <row r="307" spans="1:1" ht="53.25" x14ac:dyDescent="0.2">
      <c r="A307" s="254" t="s">
        <v>6166</v>
      </c>
    </row>
    <row r="308" spans="1:1" ht="53.25" x14ac:dyDescent="0.2">
      <c r="A308" s="254" t="s">
        <v>6167</v>
      </c>
    </row>
    <row r="309" spans="1:1" ht="53.25" x14ac:dyDescent="0.2">
      <c r="A309" s="254" t="s">
        <v>6168</v>
      </c>
    </row>
    <row r="310" spans="1:1" ht="53.25" x14ac:dyDescent="0.2">
      <c r="A310" s="254" t="s">
        <v>6169</v>
      </c>
    </row>
    <row r="311" spans="1:1" ht="53.25" x14ac:dyDescent="0.2">
      <c r="A311" s="254" t="s">
        <v>6170</v>
      </c>
    </row>
    <row r="312" spans="1:1" ht="53.25" x14ac:dyDescent="0.2">
      <c r="A312" s="254" t="s">
        <v>6171</v>
      </c>
    </row>
    <row r="313" spans="1:1" ht="53.25" x14ac:dyDescent="0.2">
      <c r="A313" s="254" t="s">
        <v>6195</v>
      </c>
    </row>
    <row r="314" spans="1:1" ht="53.25" x14ac:dyDescent="0.2">
      <c r="A314" s="254" t="s">
        <v>6196</v>
      </c>
    </row>
    <row r="315" spans="1:1" ht="53.25" x14ac:dyDescent="0.2">
      <c r="A315" s="254" t="s">
        <v>6197</v>
      </c>
    </row>
    <row r="316" spans="1:1" ht="53.25" x14ac:dyDescent="0.2">
      <c r="A316" s="254" t="s">
        <v>6198</v>
      </c>
    </row>
    <row r="317" spans="1:1" ht="53.25" x14ac:dyDescent="0.2">
      <c r="A317" s="254" t="s">
        <v>6199</v>
      </c>
    </row>
    <row r="318" spans="1:1" ht="53.25" x14ac:dyDescent="0.2">
      <c r="A318" s="254" t="s">
        <v>6200</v>
      </c>
    </row>
    <row r="319" spans="1:1" ht="53.25" x14ac:dyDescent="0.2">
      <c r="A319" s="254" t="s">
        <v>6201</v>
      </c>
    </row>
    <row r="320" spans="1:1" ht="53.25" x14ac:dyDescent="0.2">
      <c r="A320" s="254" t="s">
        <v>6202</v>
      </c>
    </row>
    <row r="321" spans="1:1" ht="53.25" x14ac:dyDescent="0.2">
      <c r="A321" s="254" t="s">
        <v>6203</v>
      </c>
    </row>
    <row r="322" spans="1:1" ht="53.25" x14ac:dyDescent="0.2">
      <c r="A322" s="254" t="s">
        <v>6204</v>
      </c>
    </row>
    <row r="323" spans="1:1" ht="53.25" x14ac:dyDescent="0.2">
      <c r="A323" s="254" t="s">
        <v>6205</v>
      </c>
    </row>
    <row r="324" spans="1:1" ht="53.25" x14ac:dyDescent="0.2">
      <c r="A324" s="254" t="s">
        <v>6206</v>
      </c>
    </row>
    <row r="325" spans="1:1" ht="53.25" x14ac:dyDescent="0.2">
      <c r="A325" s="254" t="s">
        <v>6207</v>
      </c>
    </row>
    <row r="326" spans="1:1" ht="53.25" x14ac:dyDescent="0.2">
      <c r="A326" s="254" t="s">
        <v>6208</v>
      </c>
    </row>
    <row r="327" spans="1:1" ht="53.25" x14ac:dyDescent="0.2">
      <c r="A327" s="254" t="s">
        <v>6209</v>
      </c>
    </row>
    <row r="328" spans="1:1" ht="53.25" x14ac:dyDescent="0.2">
      <c r="A328" s="254" t="s">
        <v>6210</v>
      </c>
    </row>
    <row r="329" spans="1:1" ht="53.25" x14ac:dyDescent="0.2">
      <c r="A329" s="254" t="s">
        <v>6211</v>
      </c>
    </row>
    <row r="330" spans="1:1" ht="53.25" x14ac:dyDescent="0.2">
      <c r="A330" s="254" t="s">
        <v>6212</v>
      </c>
    </row>
    <row r="331" spans="1:1" ht="53.25" x14ac:dyDescent="0.2">
      <c r="A331" s="254" t="s">
        <v>6213</v>
      </c>
    </row>
    <row r="332" spans="1:1" ht="53.25" x14ac:dyDescent="0.2">
      <c r="A332" s="254" t="s">
        <v>6214</v>
      </c>
    </row>
    <row r="333" spans="1:1" ht="53.25" x14ac:dyDescent="0.2">
      <c r="A333" s="254" t="s">
        <v>6215</v>
      </c>
    </row>
    <row r="334" spans="1:1" ht="53.25" x14ac:dyDescent="0.2">
      <c r="A334" s="254" t="s">
        <v>6216</v>
      </c>
    </row>
    <row r="335" spans="1:1" ht="53.25" x14ac:dyDescent="0.2">
      <c r="A335" s="254" t="s">
        <v>6217</v>
      </c>
    </row>
    <row r="336" spans="1:1" ht="53.25" x14ac:dyDescent="0.2">
      <c r="A336" s="254" t="s">
        <v>6218</v>
      </c>
    </row>
    <row r="337" spans="1:1" ht="53.25" x14ac:dyDescent="0.2">
      <c r="A337" s="254" t="s">
        <v>6219</v>
      </c>
    </row>
    <row r="338" spans="1:1" ht="53.25" x14ac:dyDescent="0.2">
      <c r="A338" s="254" t="s">
        <v>6220</v>
      </c>
    </row>
    <row r="339" spans="1:1" ht="53.25" x14ac:dyDescent="0.2">
      <c r="A339" s="254" t="s">
        <v>6221</v>
      </c>
    </row>
    <row r="340" spans="1:1" ht="53.25" x14ac:dyDescent="0.2">
      <c r="A340" s="254" t="s">
        <v>6222</v>
      </c>
    </row>
    <row r="341" spans="1:1" ht="53.25" x14ac:dyDescent="0.2">
      <c r="A341" s="254" t="s">
        <v>6223</v>
      </c>
    </row>
    <row r="342" spans="1:1" ht="54" thickBot="1" x14ac:dyDescent="0.25">
      <c r="A342" s="255" t="s">
        <v>6224</v>
      </c>
    </row>
  </sheetData>
  <pageMargins left="0.7" right="0.7" top="0.75" bottom="0.75" header="0.3" footer="0.3"/>
  <pageSetup orientation="portrait"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6" t="s">
        <v>946</v>
      </c>
      <c r="B2">
        <v>14</v>
      </c>
      <c r="C2">
        <v>17</v>
      </c>
      <c r="D2">
        <v>21</v>
      </c>
      <c r="E2">
        <v>26</v>
      </c>
      <c r="F2">
        <v>0.4</v>
      </c>
      <c r="G2">
        <v>1</v>
      </c>
      <c r="H2">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88"/>
  <sheetViews>
    <sheetView showGridLines="0" zoomScale="80" zoomScaleNormal="80" workbookViewId="0">
      <selection activeCell="A2" sqref="A2"/>
    </sheetView>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6" customWidth="1"/>
    <col min="13" max="13" width="11" style="66"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6" customWidth="1"/>
    <col min="31" max="31" width="21.42578125" customWidth="1"/>
    <col min="32" max="32" width="19.5703125" customWidth="1"/>
    <col min="33" max="33" width="14.85546875" bestFit="1"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14">
        <v>42259</v>
      </c>
      <c r="M1" s="118" t="e">
        <f t="array" ref="M1">MATCH(ConBodega&amp;ConCodigo,CONTROL[BODEGA]&amp;CONTROL[CODIGO],0)</f>
        <v>#N/A</v>
      </c>
      <c r="AF1" s="183" t="s">
        <v>32</v>
      </c>
      <c r="AG1" s="118" t="s">
        <v>830</v>
      </c>
      <c r="AH1" s="84"/>
      <c r="AI1" s="15"/>
      <c r="AO1" s="1" t="s">
        <v>437</v>
      </c>
      <c r="AP1" s="1" t="str">
        <f t="array" ref="AP1">IFERROR(INDEX(CONTROL[Color],MATCH(ConBodega&amp;ConCodigo,CONTROL[BODEGA]&amp;CONTROL[CODIGO],0)),"")</f>
        <v/>
      </c>
      <c r="AS1" s="112" t="s">
        <v>512</v>
      </c>
      <c r="AT1" s="66" t="s">
        <v>513</v>
      </c>
    </row>
    <row r="2" spans="11:46" ht="15" x14ac:dyDescent="0.25">
      <c r="K2" s="188" t="s">
        <v>601</v>
      </c>
      <c r="L2" s="188"/>
      <c r="M2" s="188"/>
      <c r="N2" s="188"/>
      <c r="O2" s="188"/>
      <c r="P2" s="188"/>
      <c r="Q2" s="188"/>
      <c r="AF2" s="183" t="s">
        <v>79</v>
      </c>
      <c r="AG2" s="118" t="s">
        <v>5024</v>
      </c>
      <c r="AH2" s="84"/>
      <c r="AI2" s="15"/>
      <c r="AO2" s="1" t="s">
        <v>438</v>
      </c>
      <c r="AP2" s="1" t="str">
        <f t="array" ref="AP2">IFERROR(INDEX(CONTROL[Color1],MATCH(ConBodega&amp;ConCodigo,CONTROL[BODEGA]&amp;CONTROL[CODIGO],0)),"")</f>
        <v/>
      </c>
      <c r="AS2" s="112" t="s">
        <v>3</v>
      </c>
      <c r="AT2" s="66" t="s">
        <v>513</v>
      </c>
    </row>
    <row r="3" spans="11:46" ht="15" x14ac:dyDescent="0.25">
      <c r="K3" s="166" t="str">
        <f>$AG$1</f>
        <v>BP-MATRIZ</v>
      </c>
      <c r="L3" s="158" t="str">
        <f>$AG$2</f>
        <v>06.210.0014</v>
      </c>
      <c r="M3" s="171" t="str">
        <f t="array" ref="M3">IFERROR(INDEX(CONTROL[DESCRIPCION],MATCH(ConBodega&amp;ConCodigo,CONTROL[BODEGA]&amp;CONTROL[CODIGO],0)),"")</f>
        <v/>
      </c>
      <c r="N3" s="172"/>
      <c r="O3" s="172"/>
      <c r="P3" s="172"/>
      <c r="Q3" s="173"/>
      <c r="AH3" s="84"/>
      <c r="AI3" s="15"/>
      <c r="AO3" s="1" t="s">
        <v>503</v>
      </c>
      <c r="AP3" t="s">
        <v>510</v>
      </c>
      <c r="AS3" s="112" t="s">
        <v>515</v>
      </c>
      <c r="AT3" s="66" t="s">
        <v>513</v>
      </c>
    </row>
    <row r="4" spans="11:46" x14ac:dyDescent="0.2">
      <c r="K4" s="150" t="s">
        <v>403</v>
      </c>
      <c r="L4" s="98" t="str">
        <f>IFERROR(INDEX(CONTROL[Estatus],fila),"")</f>
        <v/>
      </c>
      <c r="M4" s="89"/>
      <c r="AF4" s="118"/>
      <c r="AG4" s="183" t="s">
        <v>85</v>
      </c>
      <c r="AH4" s="118"/>
      <c r="AI4" s="118"/>
      <c r="AJ4" s="118"/>
      <c r="AK4" s="118"/>
      <c r="AL4" s="118"/>
      <c r="AM4" s="118"/>
      <c r="AO4" s="1" t="s">
        <v>504</v>
      </c>
      <c r="AP4" t="s">
        <v>511</v>
      </c>
      <c r="AS4" s="112" t="s">
        <v>514</v>
      </c>
      <c r="AT4" s="66" t="s">
        <v>513</v>
      </c>
    </row>
    <row r="5" spans="11:46" ht="15" x14ac:dyDescent="0.25">
      <c r="K5" s="150" t="s">
        <v>432</v>
      </c>
      <c r="L5" s="102" t="str">
        <f>IFERROR(INDEX(CONTROL[PV],fila),"")</f>
        <v/>
      </c>
      <c r="M5" s="102">
        <v>12.37</v>
      </c>
      <c r="AF5" s="183" t="s">
        <v>417</v>
      </c>
      <c r="AG5" s="118" t="s">
        <v>381</v>
      </c>
      <c r="AH5" s="118" t="s">
        <v>1</v>
      </c>
      <c r="AI5" s="118" t="s">
        <v>0</v>
      </c>
      <c r="AJ5" s="118" t="s">
        <v>386</v>
      </c>
      <c r="AK5" s="118" t="s">
        <v>387</v>
      </c>
      <c r="AL5" s="118" t="s">
        <v>383</v>
      </c>
      <c r="AM5" s="118" t="s">
        <v>382</v>
      </c>
    </row>
    <row r="6" spans="11:46" ht="15" x14ac:dyDescent="0.25">
      <c r="K6" s="150" t="s">
        <v>58</v>
      </c>
      <c r="L6" s="102" t="str">
        <f>IFERROR(INDEX(CONTROL[CTV],fila),"")</f>
        <v/>
      </c>
      <c r="M6" s="102">
        <v>7.95</v>
      </c>
      <c r="N6" s="188" t="s">
        <v>606</v>
      </c>
      <c r="O6" s="188"/>
      <c r="P6" s="188"/>
      <c r="AF6" s="184" t="s">
        <v>641</v>
      </c>
      <c r="AG6" s="185"/>
      <c r="AH6" s="185"/>
      <c r="AI6" s="185"/>
      <c r="AJ6" s="185"/>
      <c r="AK6" s="185"/>
      <c r="AL6" s="185"/>
      <c r="AM6" s="185"/>
      <c r="AS6" s="112" t="s">
        <v>417</v>
      </c>
    </row>
    <row r="7" spans="11:46" ht="15" x14ac:dyDescent="0.25">
      <c r="K7" s="150" t="s">
        <v>490</v>
      </c>
      <c r="L7" s="165" t="str">
        <f>IFERROR(INDEX(CONTROL[Responsable],fila),"")</f>
        <v/>
      </c>
      <c r="M7" s="96"/>
      <c r="N7" s="152" t="s">
        <v>485</v>
      </c>
      <c r="O7" s="98" t="str">
        <f>IFERROR(INDEX(CONTROL[Etapa],fila),"")</f>
        <v/>
      </c>
      <c r="P7" s="96"/>
      <c r="Q7" s="66"/>
      <c r="AF7" s="186" t="s">
        <v>5298</v>
      </c>
      <c r="AG7" s="185"/>
      <c r="AH7" s="185"/>
      <c r="AI7" s="185"/>
      <c r="AJ7" s="185"/>
      <c r="AK7" s="185"/>
      <c r="AL7" s="185"/>
      <c r="AM7" s="185"/>
    </row>
    <row r="8" spans="11:46" x14ac:dyDescent="0.2">
      <c r="N8" s="150" t="s">
        <v>441</v>
      </c>
      <c r="O8" s="98" t="str">
        <f>IFERROR(INDEX(CONTROL[Horizonte],fila),"")</f>
        <v/>
      </c>
      <c r="P8" s="96"/>
      <c r="AF8" s="187" t="s">
        <v>5299</v>
      </c>
      <c r="AG8" s="185">
        <v>36</v>
      </c>
      <c r="AH8" s="185">
        <v>24</v>
      </c>
      <c r="AI8" s="185">
        <v>12</v>
      </c>
      <c r="AJ8" s="185"/>
      <c r="AK8" s="185"/>
      <c r="AL8" s="185">
        <v>30</v>
      </c>
      <c r="AM8" s="185">
        <v>0</v>
      </c>
    </row>
    <row r="9" spans="11:46" x14ac:dyDescent="0.2">
      <c r="K9" s="188" t="s">
        <v>602</v>
      </c>
      <c r="L9" s="188"/>
      <c r="M9" s="188"/>
      <c r="N9" s="152" t="s">
        <v>611</v>
      </c>
      <c r="O9" s="98" t="str">
        <f>IFERROR(INDEX(CONTROL[Estado Reposiciones],fila),"")</f>
        <v/>
      </c>
      <c r="P9" s="96"/>
      <c r="AF9" s="187" t="s">
        <v>5300</v>
      </c>
      <c r="AG9" s="185">
        <v>36</v>
      </c>
      <c r="AH9" s="185">
        <v>24</v>
      </c>
      <c r="AI9" s="185">
        <v>12</v>
      </c>
      <c r="AJ9" s="185"/>
      <c r="AK9" s="185"/>
      <c r="AL9" s="185">
        <v>30</v>
      </c>
      <c r="AM9" s="185">
        <v>0</v>
      </c>
    </row>
    <row r="10" spans="11:46" ht="15.75" x14ac:dyDescent="0.25">
      <c r="K10" s="151" t="s">
        <v>99</v>
      </c>
      <c r="L10" s="189" t="str">
        <f>IFERROR(INDEX(CONTROL[Buff Act],fila),"")</f>
        <v/>
      </c>
      <c r="M10" s="96"/>
      <c r="N10" s="152" t="s">
        <v>419</v>
      </c>
      <c r="O10" s="98" t="str">
        <f>IFERROR(INDEX(CONTROL[Nuevo Buff Sug],fila),"")</f>
        <v/>
      </c>
      <c r="P10" s="96"/>
      <c r="AF10" s="187" t="s">
        <v>5301</v>
      </c>
      <c r="AG10" s="185">
        <v>36</v>
      </c>
      <c r="AH10" s="185">
        <v>24</v>
      </c>
      <c r="AI10" s="185">
        <v>12</v>
      </c>
      <c r="AJ10" s="185"/>
      <c r="AK10" s="185"/>
      <c r="AL10" s="185">
        <v>30</v>
      </c>
      <c r="AM10" s="185">
        <v>0</v>
      </c>
    </row>
    <row r="11" spans="11:46" x14ac:dyDescent="0.2">
      <c r="K11" s="9" t="s">
        <v>435</v>
      </c>
      <c r="L11" s="101" t="str">
        <f>IFERROR(INDEX(CONTROL[Zona Amar],fila),"")</f>
        <v/>
      </c>
      <c r="M11" s="96"/>
      <c r="N11" s="163" t="s">
        <v>379</v>
      </c>
      <c r="O11" s="98" t="str">
        <f>IFERROR(INDEX(CONTROL[Comportamiento],fila),"")</f>
        <v/>
      </c>
      <c r="P11" s="96"/>
      <c r="AF11" s="187" t="s">
        <v>5302</v>
      </c>
      <c r="AG11" s="185">
        <v>36</v>
      </c>
      <c r="AH11" s="185">
        <v>24</v>
      </c>
      <c r="AI11" s="185">
        <v>12</v>
      </c>
      <c r="AJ11" s="185"/>
      <c r="AK11" s="185"/>
      <c r="AL11" s="185">
        <v>30</v>
      </c>
      <c r="AM11" s="185">
        <v>0</v>
      </c>
    </row>
    <row r="12" spans="11:46" x14ac:dyDescent="0.2">
      <c r="K12" s="97" t="s">
        <v>436</v>
      </c>
      <c r="L12" s="101" t="str">
        <f>IFERROR(INDEX(CONTROL[Zona Roja],fila),"")</f>
        <v/>
      </c>
      <c r="M12" s="96"/>
      <c r="N12" s="163" t="s">
        <v>447</v>
      </c>
      <c r="O12" s="98" t="str">
        <f>IFERROR(INDEX(CONTROL[Consumo],fila),"")</f>
        <v/>
      </c>
      <c r="P12" s="98">
        <v>1</v>
      </c>
      <c r="AF12" s="187" t="s">
        <v>5303</v>
      </c>
      <c r="AG12" s="185">
        <v>36</v>
      </c>
      <c r="AH12" s="185">
        <v>24</v>
      </c>
      <c r="AI12" s="185">
        <v>12</v>
      </c>
      <c r="AJ12" s="185"/>
      <c r="AK12" s="185"/>
      <c r="AL12" s="185">
        <v>30</v>
      </c>
      <c r="AM12" s="185">
        <v>0</v>
      </c>
    </row>
    <row r="13" spans="11:46" ht="14.25" x14ac:dyDescent="0.2">
      <c r="K13" s="149" t="s">
        <v>48</v>
      </c>
      <c r="L13" s="96" t="str">
        <f>IFERROR(INDEX(CONTROL[Proveedor],fila),"")</f>
        <v/>
      </c>
      <c r="M13" s="96" t="s">
        <v>509</v>
      </c>
      <c r="N13" s="159" t="s">
        <v>401</v>
      </c>
      <c r="O13" s="105" t="str">
        <f>IFERROR(INDEX(CONTROL[Buff Calc],fila),"")</f>
        <v/>
      </c>
      <c r="P13" s="105" t="str">
        <f>IFERROR(ROUND(ConConsumoSemanalUsuario*ConFactorPicoUsuario*(ConTrepUsuario+ConFrepUsuario),0),"")</f>
        <v/>
      </c>
      <c r="AF13" s="187" t="s">
        <v>5304</v>
      </c>
      <c r="AG13" s="185">
        <v>36</v>
      </c>
      <c r="AH13" s="185">
        <v>24</v>
      </c>
      <c r="AI13" s="185">
        <v>12</v>
      </c>
      <c r="AJ13" s="185"/>
      <c r="AK13" s="185"/>
      <c r="AL13" s="185">
        <v>30</v>
      </c>
      <c r="AM13" s="185">
        <v>0</v>
      </c>
    </row>
    <row r="14" spans="11:46" x14ac:dyDescent="0.2">
      <c r="K14" s="149" t="s">
        <v>234</v>
      </c>
      <c r="L14" s="96" t="str">
        <f>IFERROR(INDEX(CONTROL[Perfil],fila),"")</f>
        <v/>
      </c>
      <c r="M14" s="96"/>
      <c r="N14" s="159" t="s">
        <v>424</v>
      </c>
      <c r="O14" s="98" t="str">
        <f>IFERROR(INDEX(CONTROL[Ult Buffer],fila),"")</f>
        <v/>
      </c>
      <c r="P14" s="96"/>
      <c r="AF14" s="187" t="s">
        <v>5305</v>
      </c>
      <c r="AG14" s="185">
        <v>36</v>
      </c>
      <c r="AH14" s="185">
        <v>24</v>
      </c>
      <c r="AI14" s="185">
        <v>12</v>
      </c>
      <c r="AJ14" s="185"/>
      <c r="AK14" s="185"/>
      <c r="AL14" s="185">
        <v>30</v>
      </c>
      <c r="AM14" s="185">
        <v>0</v>
      </c>
    </row>
    <row r="15" spans="11:46" x14ac:dyDescent="0.2">
      <c r="K15" s="149" t="s">
        <v>421</v>
      </c>
      <c r="L15" s="98" t="str">
        <f>IFERROR((""&amp;INDEX(CONTROL[Buff Min],fila))*1,"")</f>
        <v/>
      </c>
      <c r="M15" s="96"/>
      <c r="N15" s="170" t="s">
        <v>426</v>
      </c>
      <c r="O15" s="162" t="str">
        <f>IFERROR(INDEX(CONTROL[Ult Cambio],fila),"")</f>
        <v/>
      </c>
      <c r="P15" s="96"/>
      <c r="AF15" s="187" t="s">
        <v>5306</v>
      </c>
      <c r="AG15" s="185">
        <v>36</v>
      </c>
      <c r="AH15" s="185">
        <v>24</v>
      </c>
      <c r="AI15" s="185">
        <v>12</v>
      </c>
      <c r="AJ15" s="185"/>
      <c r="AK15" s="185"/>
      <c r="AL15" s="185">
        <v>30</v>
      </c>
      <c r="AM15" s="185">
        <v>0</v>
      </c>
    </row>
    <row r="16" spans="11:46" x14ac:dyDescent="0.2">
      <c r="K16" s="149" t="s">
        <v>422</v>
      </c>
      <c r="L16" s="98" t="str">
        <f>IFERROR((""&amp;INDEX(CONTROL[Buff Max],fila))*1,"")</f>
        <v/>
      </c>
      <c r="M16" s="96"/>
      <c r="AF16" s="187" t="s">
        <v>5307</v>
      </c>
      <c r="AG16" s="185">
        <v>36</v>
      </c>
      <c r="AH16" s="185">
        <v>24</v>
      </c>
      <c r="AI16" s="185">
        <v>12</v>
      </c>
      <c r="AJ16" s="185"/>
      <c r="AK16" s="185"/>
      <c r="AL16" s="185">
        <v>30</v>
      </c>
      <c r="AM16" s="185">
        <v>0</v>
      </c>
    </row>
    <row r="17" spans="1:39" x14ac:dyDescent="0.2">
      <c r="K17" s="149" t="s">
        <v>418</v>
      </c>
      <c r="L17" s="101" t="str">
        <f>IFERROR(INDEX(CONTROL[PEDID Min],fila),"")</f>
        <v/>
      </c>
      <c r="M17" s="98">
        <v>200</v>
      </c>
      <c r="N17" s="188" t="s">
        <v>607</v>
      </c>
      <c r="O17" s="188"/>
      <c r="P17" s="188"/>
      <c r="AF17" s="187" t="s">
        <v>5308</v>
      </c>
      <c r="AG17" s="185">
        <v>36</v>
      </c>
      <c r="AH17" s="185">
        <v>24</v>
      </c>
      <c r="AI17" s="185">
        <v>12</v>
      </c>
      <c r="AJ17" s="185"/>
      <c r="AK17" s="185"/>
      <c r="AL17" s="185">
        <v>30</v>
      </c>
      <c r="AM17" s="185">
        <v>0</v>
      </c>
    </row>
    <row r="18" spans="1:39" x14ac:dyDescent="0.2">
      <c r="K18" s="149" t="s">
        <v>423</v>
      </c>
      <c r="L18" s="101" t="str">
        <f>IFERROR((""&amp;INDEX(CONTROL[PEDID Min Grupo],fila))*1,"")</f>
        <v/>
      </c>
      <c r="M18" s="96"/>
      <c r="N18" s="157" t="s">
        <v>163</v>
      </c>
      <c r="O18" s="86" t="str">
        <f>IFERROR(INDEX(CONTROL[Calendario Estacional],fila),"")</f>
        <v/>
      </c>
      <c r="P18" s="86"/>
      <c r="AF18" s="187" t="s">
        <v>5309</v>
      </c>
      <c r="AG18" s="185">
        <v>36</v>
      </c>
      <c r="AH18" s="185">
        <v>24</v>
      </c>
      <c r="AI18" s="185">
        <v>12</v>
      </c>
      <c r="AJ18" s="185"/>
      <c r="AK18" s="185"/>
      <c r="AL18" s="185">
        <v>30</v>
      </c>
      <c r="AM18" s="185">
        <v>0</v>
      </c>
    </row>
    <row r="19" spans="1:39" x14ac:dyDescent="0.2">
      <c r="K19" s="149" t="s">
        <v>263</v>
      </c>
      <c r="L19" s="98" t="str">
        <f>IFERROR(INDEX(CONTROL[Unidad Empaque],fila),"")</f>
        <v/>
      </c>
      <c r="M19" s="96"/>
      <c r="N19" s="160" t="s">
        <v>200</v>
      </c>
      <c r="O19" s="167" t="str">
        <f>IFERROR(INDEX(CONTROL[Acción Estacional],fila),"")</f>
        <v/>
      </c>
      <c r="P19" s="168"/>
      <c r="Q19" s="169"/>
      <c r="AF19" s="187" t="s">
        <v>5310</v>
      </c>
      <c r="AG19" s="185">
        <v>36</v>
      </c>
      <c r="AH19" s="185">
        <v>24</v>
      </c>
      <c r="AI19" s="185">
        <v>12</v>
      </c>
      <c r="AJ19" s="185"/>
      <c r="AK19" s="185"/>
      <c r="AL19" s="185">
        <v>30</v>
      </c>
      <c r="AM19" s="185">
        <v>0</v>
      </c>
    </row>
    <row r="20" spans="1:39" x14ac:dyDescent="0.2">
      <c r="N20" s="160" t="s">
        <v>199</v>
      </c>
      <c r="O20" s="167" t="str">
        <f>IFERROR(INDEX(CONTROL[Etapa Estacional],fila),"")</f>
        <v/>
      </c>
      <c r="P20" s="168"/>
      <c r="Q20" s="169"/>
      <c r="AF20" s="187" t="s">
        <v>5311</v>
      </c>
      <c r="AG20" s="185">
        <v>36</v>
      </c>
      <c r="AH20" s="185">
        <v>24</v>
      </c>
      <c r="AI20" s="185">
        <v>12</v>
      </c>
      <c r="AJ20" s="185"/>
      <c r="AK20" s="185"/>
      <c r="AL20" s="185">
        <v>30</v>
      </c>
      <c r="AM20" s="185">
        <v>0</v>
      </c>
    </row>
    <row r="21" spans="1:39" x14ac:dyDescent="0.2">
      <c r="K21" s="188" t="s">
        <v>603</v>
      </c>
      <c r="L21" s="188"/>
      <c r="M21" s="188"/>
      <c r="N21" s="159" t="s">
        <v>162</v>
      </c>
      <c r="O21" s="89">
        <f>IFERROR(INDEX(CONTROL[Buff Estacional],fila),0)</f>
        <v>0</v>
      </c>
      <c r="P21" s="89"/>
      <c r="AF21" s="187" t="s">
        <v>5312</v>
      </c>
      <c r="AG21" s="185">
        <v>36</v>
      </c>
      <c r="AH21" s="185">
        <v>24</v>
      </c>
      <c r="AI21" s="185">
        <v>12</v>
      </c>
      <c r="AJ21" s="185"/>
      <c r="AK21" s="185"/>
      <c r="AL21" s="185">
        <v>30</v>
      </c>
      <c r="AM21" s="185">
        <v>0</v>
      </c>
    </row>
    <row r="22" spans="1:39" x14ac:dyDescent="0.2">
      <c r="K22" s="157" t="s">
        <v>382</v>
      </c>
      <c r="L22" s="153" t="str">
        <f>IFERROR(INDEX(CONTROL[Inv Fís Act],fila),"")</f>
        <v/>
      </c>
      <c r="M22" s="96"/>
      <c r="N22" s="159" t="s">
        <v>443</v>
      </c>
      <c r="O22" s="106" t="str">
        <f>IFERROR(INDEX(CONTROL[Buff Ant Estacion],fila),"")</f>
        <v/>
      </c>
      <c r="P22" s="96"/>
      <c r="AF22" s="187" t="s">
        <v>5313</v>
      </c>
      <c r="AG22" s="185">
        <v>36</v>
      </c>
      <c r="AH22" s="185">
        <v>24</v>
      </c>
      <c r="AI22" s="185">
        <v>12</v>
      </c>
      <c r="AJ22" s="185"/>
      <c r="AK22" s="185"/>
      <c r="AL22" s="185">
        <v>30</v>
      </c>
      <c r="AM22" s="185">
        <v>0</v>
      </c>
    </row>
    <row r="23" spans="1:39" x14ac:dyDescent="0.2">
      <c r="K23" s="157" t="s">
        <v>429</v>
      </c>
      <c r="L23" s="154" t="str">
        <f>IFERROR(INDEX(CONTROL[Tráns Act],fila),"")</f>
        <v/>
      </c>
      <c r="M23" s="96"/>
      <c r="AF23" s="187" t="s">
        <v>5314</v>
      </c>
      <c r="AG23" s="185">
        <v>36</v>
      </c>
      <c r="AH23" s="185">
        <v>24</v>
      </c>
      <c r="AI23" s="185">
        <v>12</v>
      </c>
      <c r="AJ23" s="185"/>
      <c r="AK23" s="185"/>
      <c r="AL23" s="185">
        <v>30</v>
      </c>
      <c r="AM23" s="185">
        <v>0</v>
      </c>
    </row>
    <row r="24" spans="1:39" x14ac:dyDescent="0.2">
      <c r="K24" s="156" t="s">
        <v>354</v>
      </c>
      <c r="L24" s="155" t="str">
        <f>IFERROR(INDEX(CONTROL[Negociación],fila),"")</f>
        <v/>
      </c>
      <c r="M24" s="96"/>
      <c r="N24" s="188" t="s">
        <v>608</v>
      </c>
      <c r="O24" s="188"/>
      <c r="P24" s="188"/>
      <c r="AF24" s="187" t="s">
        <v>5315</v>
      </c>
      <c r="AG24" s="185">
        <v>36</v>
      </c>
      <c r="AH24" s="185">
        <v>24</v>
      </c>
      <c r="AI24" s="185">
        <v>12</v>
      </c>
      <c r="AJ24" s="185"/>
      <c r="AK24" s="185"/>
      <c r="AL24" s="185">
        <v>30</v>
      </c>
      <c r="AM24" s="185">
        <v>0</v>
      </c>
    </row>
    <row r="25" spans="1:39" x14ac:dyDescent="0.2">
      <c r="K25" s="156" t="s">
        <v>355</v>
      </c>
      <c r="L25" s="155" t="str">
        <f>IFERROR(INDEX(CONTROL[Producción],fila),"")</f>
        <v/>
      </c>
      <c r="M25" s="96"/>
      <c r="N25" s="161" t="s">
        <v>372</v>
      </c>
      <c r="O25" s="99" t="str">
        <f>IFERROR(INDEX(CONTROL[Cobertura Buffer],fila),"")</f>
        <v/>
      </c>
      <c r="P25" s="96"/>
      <c r="AF25" s="187" t="s">
        <v>5316</v>
      </c>
      <c r="AG25" s="185">
        <v>36</v>
      </c>
      <c r="AH25" s="185">
        <v>24</v>
      </c>
      <c r="AI25" s="185">
        <v>12</v>
      </c>
      <c r="AJ25" s="185"/>
      <c r="AK25" s="185"/>
      <c r="AL25" s="185">
        <v>30</v>
      </c>
      <c r="AM25" s="185">
        <v>0</v>
      </c>
    </row>
    <row r="26" spans="1:39" x14ac:dyDescent="0.2">
      <c r="K26" s="156" t="s">
        <v>356</v>
      </c>
      <c r="L26" s="155" t="str">
        <f>IFERROR(INDEX(CONTROL[Embarcado],fila),"")</f>
        <v/>
      </c>
      <c r="M26" s="96"/>
      <c r="N26" s="161" t="s">
        <v>442</v>
      </c>
      <c r="O26" s="99" t="str">
        <f>IFERROR(INDEX(CONTROL[Cobertura Inv Proy],fila),"")</f>
        <v/>
      </c>
      <c r="P26" s="96"/>
      <c r="AF26" s="186" t="s">
        <v>5317</v>
      </c>
      <c r="AG26" s="185"/>
      <c r="AH26" s="185"/>
      <c r="AI26" s="185"/>
      <c r="AJ26" s="185"/>
      <c r="AK26" s="185"/>
      <c r="AL26" s="185"/>
      <c r="AM26" s="185"/>
    </row>
    <row r="27" spans="1:39" x14ac:dyDescent="0.2">
      <c r="K27" s="157" t="s">
        <v>430</v>
      </c>
      <c r="L27" s="154" t="str">
        <f>IFERROR(INDEX(CONTROL[Comprom],fila),"")</f>
        <v/>
      </c>
      <c r="M27" s="96"/>
      <c r="N27" s="161" t="s">
        <v>420</v>
      </c>
      <c r="O27" s="99" t="str">
        <f>IFERROR(INDEX(CONTROL[Cobertura Ped Min],fila),"")</f>
        <v/>
      </c>
      <c r="P27" s="96"/>
      <c r="AF27" s="187" t="s">
        <v>5318</v>
      </c>
      <c r="AG27" s="185">
        <v>36</v>
      </c>
      <c r="AH27" s="185">
        <v>24</v>
      </c>
      <c r="AI27" s="185">
        <v>12</v>
      </c>
      <c r="AJ27" s="185"/>
      <c r="AK27" s="185"/>
      <c r="AL27" s="185">
        <v>30</v>
      </c>
      <c r="AM27" s="185">
        <v>0</v>
      </c>
    </row>
    <row r="28" spans="1:39" x14ac:dyDescent="0.2">
      <c r="K28" s="157" t="s">
        <v>431</v>
      </c>
      <c r="L28" s="154" t="str">
        <f>IFERROR(INDEX(CONTROL[Backorders],fila),"")</f>
        <v/>
      </c>
      <c r="M28" s="96"/>
      <c r="N28" s="164" t="s">
        <v>78</v>
      </c>
      <c r="O28" s="100" t="str">
        <f>IFERROR(INDEX(CONTROL[Servicio],fila),"")</f>
        <v/>
      </c>
      <c r="P28" s="96"/>
      <c r="AF28" s="187" t="s">
        <v>5319</v>
      </c>
      <c r="AG28" s="185">
        <v>36</v>
      </c>
      <c r="AH28" s="185">
        <v>24</v>
      </c>
      <c r="AI28" s="185">
        <v>12</v>
      </c>
      <c r="AJ28" s="185"/>
      <c r="AK28" s="185"/>
      <c r="AL28" s="185">
        <v>30</v>
      </c>
      <c r="AM28" s="185">
        <v>0</v>
      </c>
    </row>
    <row r="29" spans="1:39" x14ac:dyDescent="0.2">
      <c r="K29" s="157" t="s">
        <v>383</v>
      </c>
      <c r="L29" s="153" t="str">
        <f>IFERROR(INDEX(CONTROL[Inv Proy Act],fila),"")</f>
        <v/>
      </c>
      <c r="M29" s="96"/>
      <c r="N29" s="164" t="s">
        <v>427</v>
      </c>
      <c r="O29" s="100" t="str">
        <f>IFERROR(INDEX(CONTROL[Rentabilid],fila),"")</f>
        <v/>
      </c>
      <c r="P29" s="96"/>
      <c r="AF29" s="187" t="s">
        <v>5320</v>
      </c>
      <c r="AG29" s="185">
        <v>36</v>
      </c>
      <c r="AH29" s="185">
        <v>24</v>
      </c>
      <c r="AI29" s="185">
        <v>12</v>
      </c>
      <c r="AJ29" s="185"/>
      <c r="AK29" s="185"/>
      <c r="AL29" s="185">
        <v>30</v>
      </c>
      <c r="AM29" s="185">
        <v>0</v>
      </c>
    </row>
    <row r="30" spans="1:39" x14ac:dyDescent="0.2">
      <c r="A30" s="112" t="s">
        <v>63</v>
      </c>
      <c r="B30" s="66" t="s">
        <v>513</v>
      </c>
      <c r="K30" s="157" t="s">
        <v>425</v>
      </c>
      <c r="L30" s="98" t="str">
        <f>IFERROR(INDEX(CONTROL[Inv Proveed],fila),"")</f>
        <v/>
      </c>
      <c r="M30" s="96"/>
      <c r="N30" s="164" t="s">
        <v>428</v>
      </c>
      <c r="O30" s="100" t="str">
        <f>IFERROR(INDEX(CONTROL[Rentabilidad Proy],fila),"")</f>
        <v/>
      </c>
      <c r="P30" s="96"/>
      <c r="AF30" s="187" t="s">
        <v>5321</v>
      </c>
      <c r="AG30" s="185">
        <v>36</v>
      </c>
      <c r="AH30" s="185">
        <v>24</v>
      </c>
      <c r="AI30" s="185">
        <v>12</v>
      </c>
      <c r="AJ30" s="185"/>
      <c r="AK30" s="185"/>
      <c r="AL30" s="185">
        <v>30</v>
      </c>
      <c r="AM30" s="185">
        <v>0</v>
      </c>
    </row>
    <row r="31" spans="1:39" x14ac:dyDescent="0.2">
      <c r="A31" s="112" t="s">
        <v>3</v>
      </c>
      <c r="B31" s="66" t="s">
        <v>513</v>
      </c>
      <c r="K31" s="157" t="s">
        <v>434</v>
      </c>
      <c r="L31" s="98" t="str">
        <f>IFERROR(INDEX(CONTROL[PEDID Prom],fila),"")</f>
        <v/>
      </c>
      <c r="M31" s="96"/>
      <c r="N31" s="103" t="s">
        <v>444</v>
      </c>
      <c r="O31" s="98">
        <f>1.5</f>
        <v>1.5</v>
      </c>
      <c r="P31" s="98">
        <v>2.4</v>
      </c>
      <c r="AF31" s="187" t="s">
        <v>5322</v>
      </c>
      <c r="AG31" s="185">
        <v>36</v>
      </c>
      <c r="AH31" s="185">
        <v>24</v>
      </c>
      <c r="AI31" s="185">
        <v>12</v>
      </c>
      <c r="AJ31" s="185"/>
      <c r="AK31" s="185"/>
      <c r="AL31" s="185">
        <v>30</v>
      </c>
      <c r="AM31" s="185">
        <v>0</v>
      </c>
    </row>
    <row r="32" spans="1:39" ht="15.75" x14ac:dyDescent="0.25">
      <c r="K32" s="159" t="s">
        <v>433</v>
      </c>
      <c r="L32" s="189" t="str">
        <f>IFERROR(INDEX(CONTROL[PEDIDCalc],fila),"")</f>
        <v/>
      </c>
      <c r="M32" s="96"/>
      <c r="N32" s="103" t="s">
        <v>445</v>
      </c>
      <c r="O32" s="102" t="str">
        <f>IFERROR(ConPVP-ConCTV,"")</f>
        <v/>
      </c>
      <c r="P32" s="102">
        <f>IFERROR(ConPVPUsuario-ConCTVUsuario,"")</f>
        <v>4.419999999999999</v>
      </c>
      <c r="AF32" s="187" t="s">
        <v>5323</v>
      </c>
      <c r="AG32" s="185">
        <v>36</v>
      </c>
      <c r="AH32" s="185">
        <v>24</v>
      </c>
      <c r="AI32" s="185">
        <v>12</v>
      </c>
      <c r="AJ32" s="185"/>
      <c r="AK32" s="185"/>
      <c r="AL32" s="185">
        <v>30</v>
      </c>
      <c r="AM32" s="185">
        <v>0</v>
      </c>
    </row>
    <row r="33" spans="1:39" x14ac:dyDescent="0.2">
      <c r="A33" s="112" t="s">
        <v>417</v>
      </c>
      <c r="B33" s="85" t="s">
        <v>506</v>
      </c>
      <c r="C33" s="85" t="s">
        <v>508</v>
      </c>
      <c r="D33" s="85" t="s">
        <v>507</v>
      </c>
      <c r="F33" s="203" t="s">
        <v>439</v>
      </c>
      <c r="G33" s="168"/>
      <c r="H33" s="169"/>
      <c r="I33" s="203" t="s">
        <v>661</v>
      </c>
      <c r="J33" s="169"/>
      <c r="K33" s="150" t="s">
        <v>160</v>
      </c>
      <c r="L33" s="98" t="str">
        <f>IFERROR(INDEX(CONTROL[T Suministro],fila),"")</f>
        <v/>
      </c>
      <c r="M33" s="207" t="str">
        <f>ConTRep</f>
        <v/>
      </c>
      <c r="N33" s="103" t="s">
        <v>448</v>
      </c>
      <c r="O33" s="98" t="str">
        <f>IFERROR(ROUND(ConConsumoPromedio*52,0),"")</f>
        <v/>
      </c>
      <c r="P33" s="98">
        <f>IFERROR(ConConsumoSemanalUsuario*52,"")</f>
        <v>52</v>
      </c>
      <c r="AF33" s="187" t="s">
        <v>5324</v>
      </c>
      <c r="AG33" s="185">
        <v>36</v>
      </c>
      <c r="AH33" s="185">
        <v>24</v>
      </c>
      <c r="AI33" s="185">
        <v>12</v>
      </c>
      <c r="AJ33" s="185"/>
      <c r="AK33" s="185"/>
      <c r="AL33" s="185">
        <v>28</v>
      </c>
      <c r="AM33" s="185">
        <v>28</v>
      </c>
    </row>
    <row r="34" spans="1:39" x14ac:dyDescent="0.2">
      <c r="A34" s="113">
        <v>43101</v>
      </c>
      <c r="B34" s="27">
        <v>0</v>
      </c>
      <c r="C34" s="27">
        <v>0</v>
      </c>
      <c r="D34" s="27">
        <v>0</v>
      </c>
      <c r="F34" s="86" t="s">
        <v>399</v>
      </c>
      <c r="G34" s="91">
        <f ca="1">IFERROR(ROUND(AVERAGE(OFFSET($B$33,MAX(COUNTA(OFFSET($A$33,1,0,COUNTA($A:$A)-4,1))-MIN(COUNTA(OFFSET($A$33,1,0,COUNTA($A:$A)-4,1)),6),1),0,MIN(COUNTA(OFFSET($A$33,1,0,COUNTA($A:$A)-4,1))-1,6),1))/4,1),0)</f>
        <v>0.7</v>
      </c>
      <c r="H34" s="94" t="s">
        <v>402</v>
      </c>
      <c r="I34" s="204" t="s">
        <v>660</v>
      </c>
      <c r="J34" s="200">
        <v>1</v>
      </c>
      <c r="K34" s="150" t="s">
        <v>440</v>
      </c>
      <c r="L34" s="98" t="str">
        <f>IFERROR(INDEX(CONTROL[Frec Repos],fila),"")</f>
        <v/>
      </c>
      <c r="M34" s="207" t="str">
        <f>ConFRep</f>
        <v/>
      </c>
      <c r="N34" s="103" t="s">
        <v>446</v>
      </c>
      <c r="O34" s="104" t="str">
        <f t="array" ref="O34">IFERROR(ConConsumoAnualProyectado*ConTruputUnitario,"")</f>
        <v/>
      </c>
      <c r="P34" s="104">
        <f>IFERROR(ConTruputUnitarioUsuario*ConConsumoAnualProyectadoUsuario,"")</f>
        <v>229.83999999999995</v>
      </c>
      <c r="AF34" s="187" t="s">
        <v>5325</v>
      </c>
      <c r="AG34" s="185">
        <v>36</v>
      </c>
      <c r="AH34" s="185">
        <v>24</v>
      </c>
      <c r="AI34" s="185">
        <v>12</v>
      </c>
      <c r="AJ34" s="185"/>
      <c r="AK34" s="185"/>
      <c r="AL34" s="185">
        <v>28</v>
      </c>
      <c r="AM34" s="185">
        <v>28</v>
      </c>
    </row>
    <row r="35" spans="1:39" x14ac:dyDescent="0.2">
      <c r="A35" s="113">
        <v>43132</v>
      </c>
      <c r="B35" s="27">
        <v>0</v>
      </c>
      <c r="C35" s="27">
        <v>0</v>
      </c>
      <c r="D35" s="27">
        <v>0</v>
      </c>
      <c r="F35" s="87" t="s">
        <v>400</v>
      </c>
      <c r="G35" s="92">
        <f ca="1">IFERROR(ROUND(MAX(OFFSET($B$33,MAX(COUNTA(OFFSET($A$33,1,0,COUNTA($A:$A)-4,1))-MIN(COUNTA(OFFSET($A$33,1,0,COUNTA($A:$A)-4,1)),6),1),0,MIN(COUNTA(OFFSET($A$33,1,0,COUNTA($A:$A)-4,1))-1,6),1))/4/ConConsumoCalculado,1),0)</f>
        <v>5.4</v>
      </c>
      <c r="H35" s="88"/>
      <c r="I35" s="205" t="s">
        <v>444</v>
      </c>
      <c r="J35" s="201">
        <v>1</v>
      </c>
      <c r="K35" s="164" t="s">
        <v>604</v>
      </c>
      <c r="L35" s="162" t="str">
        <f>IFERROR(INDEX(CONTROL[Ult Transfer Inicial],fila),"")</f>
        <v/>
      </c>
      <c r="M35" s="96"/>
      <c r="N35" s="103" t="s">
        <v>449</v>
      </c>
      <c r="O35" s="104" t="str">
        <f>IFERROR(ConBufferActual*ConCTV,"")</f>
        <v/>
      </c>
      <c r="P35" s="104" t="str">
        <f>IFERROR(ConBufferCalcUsuario*ConCTVUsuario,"")</f>
        <v/>
      </c>
      <c r="AF35" s="187" t="s">
        <v>5326</v>
      </c>
      <c r="AG35" s="185">
        <v>36</v>
      </c>
      <c r="AH35" s="185">
        <v>24</v>
      </c>
      <c r="AI35" s="185">
        <v>12</v>
      </c>
      <c r="AJ35" s="185"/>
      <c r="AK35" s="185"/>
      <c r="AL35" s="185">
        <v>30</v>
      </c>
      <c r="AM35" s="185">
        <v>0</v>
      </c>
    </row>
    <row r="36" spans="1:39" x14ac:dyDescent="0.2">
      <c r="A36" s="113">
        <v>43160</v>
      </c>
      <c r="B36" s="27">
        <v>0</v>
      </c>
      <c r="C36" s="27">
        <v>0</v>
      </c>
      <c r="D36" s="27">
        <v>0</v>
      </c>
      <c r="F36" s="89" t="s">
        <v>401</v>
      </c>
      <c r="G36" s="93">
        <f ca="1">IFERROR(ROUND(ConConsumoCalculado*ConPicoCalculado*(ConTRep+ConFRep),0),0)</f>
        <v>0</v>
      </c>
      <c r="H36" s="90" t="s">
        <v>398</v>
      </c>
      <c r="I36" s="206" t="s">
        <v>401</v>
      </c>
      <c r="J36" s="202" t="e">
        <f>(Promedio_Mensual_Usuario/4)*Factor_Pico_Usuario*(ConTrepUsuario+ConFrepUsuario)</f>
        <v>#VALUE!</v>
      </c>
      <c r="K36" s="164" t="s">
        <v>605</v>
      </c>
      <c r="L36" s="162" t="str">
        <f>IFERROR(INDEX(CONTROL[Ult Transfer Final],fila),"")</f>
        <v/>
      </c>
      <c r="M36" s="96"/>
      <c r="N36" s="103" t="s">
        <v>450</v>
      </c>
      <c r="O36" s="100" t="str">
        <f>IFERROR(ConTruputAnualProyectado/ConInversion,"")</f>
        <v/>
      </c>
      <c r="P36" s="100" t="str">
        <f>IFERROR(ConTruputAnualProyectadoUsuario/ConInversionUsuario,"")</f>
        <v/>
      </c>
      <c r="AF36" s="187" t="s">
        <v>5327</v>
      </c>
      <c r="AG36" s="185">
        <v>36</v>
      </c>
      <c r="AH36" s="185">
        <v>24</v>
      </c>
      <c r="AI36" s="185">
        <v>12</v>
      </c>
      <c r="AJ36" s="185"/>
      <c r="AK36" s="185"/>
      <c r="AL36" s="185">
        <v>28</v>
      </c>
      <c r="AM36" s="185">
        <v>28</v>
      </c>
    </row>
    <row r="37" spans="1:39" x14ac:dyDescent="0.2">
      <c r="A37" s="113">
        <v>43191</v>
      </c>
      <c r="B37" s="27">
        <v>0</v>
      </c>
      <c r="C37" s="27">
        <v>30</v>
      </c>
      <c r="D37" s="27">
        <v>0</v>
      </c>
      <c r="AF37" s="187" t="s">
        <v>5328</v>
      </c>
      <c r="AG37" s="185">
        <v>36</v>
      </c>
      <c r="AH37" s="185">
        <v>24</v>
      </c>
      <c r="AI37" s="185">
        <v>12</v>
      </c>
      <c r="AJ37" s="185"/>
      <c r="AK37" s="185"/>
      <c r="AL37" s="185">
        <v>28</v>
      </c>
      <c r="AM37" s="185">
        <v>28</v>
      </c>
    </row>
    <row r="38" spans="1:39" x14ac:dyDescent="0.2">
      <c r="A38" s="113">
        <v>43221</v>
      </c>
      <c r="B38" s="27">
        <v>0</v>
      </c>
      <c r="C38" s="27">
        <v>0</v>
      </c>
      <c r="D38" s="27">
        <v>0</v>
      </c>
      <c r="AF38" s="187" t="s">
        <v>5329</v>
      </c>
      <c r="AG38" s="185">
        <v>36</v>
      </c>
      <c r="AH38" s="185">
        <v>24</v>
      </c>
      <c r="AI38" s="185">
        <v>12</v>
      </c>
      <c r="AJ38" s="185"/>
      <c r="AK38" s="185"/>
      <c r="AL38" s="185">
        <v>23</v>
      </c>
      <c r="AM38" s="185">
        <v>23</v>
      </c>
    </row>
    <row r="39" spans="1:39" x14ac:dyDescent="0.2">
      <c r="A39" s="113">
        <v>43252</v>
      </c>
      <c r="B39" s="27">
        <v>0</v>
      </c>
      <c r="C39" s="27">
        <v>0</v>
      </c>
      <c r="D39" s="27">
        <v>0</v>
      </c>
      <c r="AF39" s="187" t="s">
        <v>5330</v>
      </c>
      <c r="AG39" s="185">
        <v>36</v>
      </c>
      <c r="AH39" s="185">
        <v>24</v>
      </c>
      <c r="AI39" s="185">
        <v>12</v>
      </c>
      <c r="AJ39" s="185"/>
      <c r="AK39" s="185"/>
      <c r="AL39" s="185">
        <v>23</v>
      </c>
      <c r="AM39" s="185">
        <v>23</v>
      </c>
    </row>
    <row r="40" spans="1:39" x14ac:dyDescent="0.2">
      <c r="A40" s="113">
        <v>43282</v>
      </c>
      <c r="B40" s="27">
        <v>0</v>
      </c>
      <c r="C40" s="27">
        <v>0</v>
      </c>
      <c r="D40" s="27">
        <v>0</v>
      </c>
      <c r="AF40" s="187" t="s">
        <v>5331</v>
      </c>
      <c r="AG40" s="185">
        <v>36</v>
      </c>
      <c r="AH40" s="185">
        <v>24</v>
      </c>
      <c r="AI40" s="185">
        <v>12</v>
      </c>
      <c r="AJ40" s="185"/>
      <c r="AK40" s="185"/>
      <c r="AL40" s="185">
        <v>23</v>
      </c>
      <c r="AM40" s="185">
        <v>23</v>
      </c>
    </row>
    <row r="41" spans="1:39" x14ac:dyDescent="0.2">
      <c r="A41" s="113">
        <v>43313</v>
      </c>
      <c r="B41" s="27">
        <v>15</v>
      </c>
      <c r="C41" s="27">
        <v>0</v>
      </c>
      <c r="D41" s="27">
        <v>0</v>
      </c>
      <c r="AF41" s="187" t="s">
        <v>5332</v>
      </c>
      <c r="AG41" s="185">
        <v>36</v>
      </c>
      <c r="AH41" s="185">
        <v>24</v>
      </c>
      <c r="AI41" s="185">
        <v>12</v>
      </c>
      <c r="AJ41" s="185"/>
      <c r="AK41" s="185"/>
      <c r="AL41" s="185">
        <v>23</v>
      </c>
      <c r="AM41" s="185">
        <v>23</v>
      </c>
    </row>
    <row r="42" spans="1:39" x14ac:dyDescent="0.2">
      <c r="A42" s="113">
        <v>43344</v>
      </c>
      <c r="B42" s="27">
        <v>2</v>
      </c>
      <c r="C42" s="27">
        <v>0</v>
      </c>
      <c r="D42" s="27">
        <v>0</v>
      </c>
      <c r="AF42" s="187" t="s">
        <v>5333</v>
      </c>
      <c r="AG42" s="185">
        <v>36</v>
      </c>
      <c r="AH42" s="185">
        <v>24</v>
      </c>
      <c r="AI42" s="185">
        <v>12</v>
      </c>
      <c r="AJ42" s="185"/>
      <c r="AK42" s="185"/>
      <c r="AL42" s="185">
        <v>23</v>
      </c>
      <c r="AM42" s="185">
        <v>23</v>
      </c>
    </row>
    <row r="43" spans="1:39" x14ac:dyDescent="0.2">
      <c r="A43" s="113">
        <v>43374</v>
      </c>
      <c r="B43" s="27">
        <v>0</v>
      </c>
      <c r="C43" s="27">
        <v>0</v>
      </c>
      <c r="D43" s="27">
        <v>0</v>
      </c>
      <c r="AF43" s="187" t="s">
        <v>5334</v>
      </c>
      <c r="AG43" s="185">
        <v>36</v>
      </c>
      <c r="AH43" s="185">
        <v>24</v>
      </c>
      <c r="AI43" s="185">
        <v>12</v>
      </c>
      <c r="AJ43" s="185"/>
      <c r="AK43" s="185"/>
      <c r="AL43" s="185">
        <v>20</v>
      </c>
      <c r="AM43" s="185">
        <v>20</v>
      </c>
    </row>
    <row r="44" spans="1:39" x14ac:dyDescent="0.2">
      <c r="A44" s="113">
        <v>43405</v>
      </c>
      <c r="B44" s="27">
        <v>0</v>
      </c>
      <c r="C44" s="27">
        <v>0</v>
      </c>
      <c r="D44" s="27">
        <v>0</v>
      </c>
      <c r="AF44" s="187" t="s">
        <v>5335</v>
      </c>
      <c r="AG44" s="185">
        <v>36</v>
      </c>
      <c r="AH44" s="185">
        <v>24</v>
      </c>
      <c r="AI44" s="185">
        <v>12</v>
      </c>
      <c r="AJ44" s="185"/>
      <c r="AK44" s="185"/>
      <c r="AL44" s="185">
        <v>15</v>
      </c>
      <c r="AM44" s="185">
        <v>15</v>
      </c>
    </row>
    <row r="45" spans="1:39" x14ac:dyDescent="0.2">
      <c r="A45" s="113">
        <v>43435</v>
      </c>
      <c r="B45" s="27">
        <v>0</v>
      </c>
      <c r="C45" s="27">
        <v>0</v>
      </c>
      <c r="D45" s="27">
        <v>0</v>
      </c>
      <c r="AF45" s="187" t="s">
        <v>5336</v>
      </c>
      <c r="AG45" s="185">
        <v>36</v>
      </c>
      <c r="AH45" s="185">
        <v>24</v>
      </c>
      <c r="AI45" s="185">
        <v>12</v>
      </c>
      <c r="AJ45" s="185"/>
      <c r="AK45" s="185"/>
      <c r="AL45" s="185">
        <v>15</v>
      </c>
      <c r="AM45" s="185">
        <v>15</v>
      </c>
    </row>
    <row r="46" spans="1:39" x14ac:dyDescent="0.2">
      <c r="A46" s="2" t="s">
        <v>84</v>
      </c>
      <c r="B46" s="27">
        <v>17</v>
      </c>
      <c r="C46" s="27">
        <v>30</v>
      </c>
      <c r="D46" s="27">
        <v>0</v>
      </c>
      <c r="AF46" s="187" t="s">
        <v>5337</v>
      </c>
      <c r="AG46" s="185">
        <v>36</v>
      </c>
      <c r="AH46" s="185">
        <v>24</v>
      </c>
      <c r="AI46" s="185">
        <v>12</v>
      </c>
      <c r="AJ46" s="185"/>
      <c r="AK46" s="185"/>
      <c r="AL46" s="185">
        <v>15</v>
      </c>
      <c r="AM46" s="185">
        <v>15</v>
      </c>
    </row>
    <row r="47" spans="1:39" x14ac:dyDescent="0.2">
      <c r="AF47" s="187" t="s">
        <v>5338</v>
      </c>
      <c r="AG47" s="185">
        <v>36</v>
      </c>
      <c r="AH47" s="185">
        <v>24</v>
      </c>
      <c r="AI47" s="185">
        <v>12</v>
      </c>
      <c r="AJ47" s="185"/>
      <c r="AK47" s="185"/>
      <c r="AL47" s="185">
        <v>15</v>
      </c>
      <c r="AM47" s="185">
        <v>15</v>
      </c>
    </row>
    <row r="48" spans="1:39" x14ac:dyDescent="0.2">
      <c r="AF48" s="187" t="s">
        <v>5339</v>
      </c>
      <c r="AG48" s="185">
        <v>36</v>
      </c>
      <c r="AH48" s="185">
        <v>24</v>
      </c>
      <c r="AI48" s="185">
        <v>12</v>
      </c>
      <c r="AJ48" s="185"/>
      <c r="AK48" s="185"/>
      <c r="AL48" s="185">
        <v>15</v>
      </c>
      <c r="AM48" s="185">
        <v>15</v>
      </c>
    </row>
    <row r="49" spans="8:39" x14ac:dyDescent="0.2">
      <c r="H49" s="66"/>
      <c r="I49" s="66"/>
      <c r="L49"/>
      <c r="M49"/>
      <c r="S49" s="66"/>
      <c r="T49" s="66"/>
      <c r="U49" s="66"/>
      <c r="V49" s="66"/>
      <c r="AA49"/>
      <c r="AB49"/>
      <c r="AC49"/>
      <c r="AD49"/>
      <c r="AF49" s="187" t="s">
        <v>5340</v>
      </c>
      <c r="AG49" s="185">
        <v>36</v>
      </c>
      <c r="AH49" s="185">
        <v>24</v>
      </c>
      <c r="AI49" s="185">
        <v>12</v>
      </c>
      <c r="AJ49" s="185"/>
      <c r="AK49" s="185"/>
      <c r="AL49" s="185">
        <v>15</v>
      </c>
      <c r="AM49" s="185">
        <v>15</v>
      </c>
    </row>
    <row r="50" spans="8:39" x14ac:dyDescent="0.2">
      <c r="H50" s="66"/>
      <c r="I50" s="66"/>
      <c r="L50"/>
      <c r="M50"/>
      <c r="S50" s="66"/>
      <c r="T50" s="66"/>
      <c r="U50" s="66"/>
      <c r="V50" s="66"/>
      <c r="AA50"/>
      <c r="AB50"/>
      <c r="AC50"/>
      <c r="AD50"/>
      <c r="AF50" s="187" t="s">
        <v>5341</v>
      </c>
      <c r="AG50" s="185">
        <v>36</v>
      </c>
      <c r="AH50" s="185">
        <v>24</v>
      </c>
      <c r="AI50" s="185">
        <v>12</v>
      </c>
      <c r="AJ50" s="185"/>
      <c r="AK50" s="185"/>
      <c r="AL50" s="185">
        <v>15</v>
      </c>
      <c r="AM50" s="185">
        <v>15</v>
      </c>
    </row>
    <row r="51" spans="8:39" x14ac:dyDescent="0.2">
      <c r="H51" s="66"/>
      <c r="I51" s="66"/>
      <c r="L51"/>
      <c r="M51"/>
      <c r="S51" s="66"/>
      <c r="T51" s="66"/>
      <c r="U51" s="66"/>
      <c r="V51" s="66"/>
      <c r="AA51"/>
      <c r="AB51"/>
      <c r="AC51"/>
      <c r="AD51"/>
      <c r="AF51" s="186" t="s">
        <v>5146</v>
      </c>
      <c r="AG51" s="185"/>
      <c r="AH51" s="185"/>
      <c r="AI51" s="185"/>
      <c r="AJ51" s="185"/>
      <c r="AK51" s="185"/>
      <c r="AL51" s="185"/>
      <c r="AM51" s="185"/>
    </row>
    <row r="52" spans="8:39" x14ac:dyDescent="0.2">
      <c r="H52" s="66"/>
      <c r="I52" s="66"/>
      <c r="L52"/>
      <c r="M52"/>
      <c r="S52" s="66"/>
      <c r="T52" s="66"/>
      <c r="U52" s="66"/>
      <c r="V52" s="66"/>
      <c r="AA52"/>
      <c r="AB52"/>
      <c r="AC52"/>
      <c r="AD52"/>
      <c r="AF52" s="187" t="s">
        <v>5342</v>
      </c>
      <c r="AG52" s="185">
        <v>36</v>
      </c>
      <c r="AH52" s="185">
        <v>24</v>
      </c>
      <c r="AI52" s="185">
        <v>12</v>
      </c>
      <c r="AJ52" s="185"/>
      <c r="AK52" s="185"/>
      <c r="AL52" s="185">
        <v>15</v>
      </c>
      <c r="AM52" s="185">
        <v>15</v>
      </c>
    </row>
    <row r="53" spans="8:39" x14ac:dyDescent="0.2">
      <c r="H53" s="66"/>
      <c r="I53" s="66"/>
      <c r="L53"/>
      <c r="M53"/>
      <c r="S53" s="66"/>
      <c r="T53" s="66"/>
      <c r="U53" s="66"/>
      <c r="V53" s="66"/>
      <c r="AA53"/>
      <c r="AB53"/>
      <c r="AC53"/>
      <c r="AD53"/>
      <c r="AF53" s="187" t="s">
        <v>5343</v>
      </c>
      <c r="AG53" s="185">
        <v>36</v>
      </c>
      <c r="AH53" s="185">
        <v>24</v>
      </c>
      <c r="AI53" s="185">
        <v>12</v>
      </c>
      <c r="AJ53" s="185"/>
      <c r="AK53" s="185"/>
      <c r="AL53" s="185">
        <v>15</v>
      </c>
      <c r="AM53" s="185">
        <v>15</v>
      </c>
    </row>
    <row r="54" spans="8:39" x14ac:dyDescent="0.2">
      <c r="H54" s="66"/>
      <c r="I54" s="66"/>
      <c r="L54"/>
      <c r="M54"/>
      <c r="S54" s="66"/>
      <c r="T54" s="66"/>
      <c r="U54" s="66"/>
      <c r="V54" s="66"/>
      <c r="AA54"/>
      <c r="AB54"/>
      <c r="AC54"/>
      <c r="AD54"/>
      <c r="AF54" s="187" t="s">
        <v>5147</v>
      </c>
      <c r="AG54" s="185">
        <v>36</v>
      </c>
      <c r="AH54" s="185">
        <v>24</v>
      </c>
      <c r="AI54" s="185">
        <v>12</v>
      </c>
      <c r="AJ54" s="185"/>
      <c r="AK54" s="185"/>
      <c r="AL54" s="185">
        <v>15</v>
      </c>
      <c r="AM54" s="185">
        <v>15</v>
      </c>
    </row>
    <row r="55" spans="8:39" x14ac:dyDescent="0.2">
      <c r="H55" s="66"/>
      <c r="I55" s="66"/>
      <c r="L55"/>
      <c r="M55"/>
      <c r="S55" s="66"/>
      <c r="T55" s="66"/>
      <c r="U55" s="66"/>
      <c r="V55" s="66"/>
      <c r="AA55"/>
      <c r="AB55"/>
      <c r="AC55"/>
      <c r="AD55"/>
      <c r="AF55" s="187" t="s">
        <v>5344</v>
      </c>
      <c r="AG55" s="185">
        <v>36</v>
      </c>
      <c r="AH55" s="185">
        <v>24</v>
      </c>
      <c r="AI55" s="185">
        <v>12</v>
      </c>
      <c r="AJ55" s="185"/>
      <c r="AK55" s="185"/>
      <c r="AL55" s="185">
        <v>15</v>
      </c>
      <c r="AM55" s="185">
        <v>15</v>
      </c>
    </row>
    <row r="56" spans="8:39" x14ac:dyDescent="0.2">
      <c r="H56" s="66"/>
      <c r="I56" s="66"/>
      <c r="L56"/>
      <c r="M56"/>
      <c r="S56" s="66"/>
      <c r="T56" s="66"/>
      <c r="U56" s="66"/>
      <c r="V56" s="66"/>
      <c r="AA56"/>
      <c r="AB56"/>
      <c r="AC56"/>
      <c r="AD56"/>
      <c r="AF56" s="187" t="s">
        <v>5148</v>
      </c>
      <c r="AG56" s="185">
        <v>36</v>
      </c>
      <c r="AH56" s="185">
        <v>24</v>
      </c>
      <c r="AI56" s="185">
        <v>12</v>
      </c>
      <c r="AJ56" s="185"/>
      <c r="AK56" s="185"/>
      <c r="AL56" s="185">
        <v>15</v>
      </c>
      <c r="AM56" s="185">
        <v>15</v>
      </c>
    </row>
    <row r="57" spans="8:39" x14ac:dyDescent="0.2">
      <c r="H57" s="66"/>
      <c r="I57" s="66"/>
      <c r="L57"/>
      <c r="M57"/>
      <c r="S57" s="66"/>
      <c r="T57" s="66"/>
      <c r="U57" s="66"/>
      <c r="V57" s="66"/>
      <c r="AA57"/>
      <c r="AB57"/>
      <c r="AC57"/>
      <c r="AD57"/>
      <c r="AF57" s="187" t="s">
        <v>5345</v>
      </c>
      <c r="AG57" s="185">
        <v>36</v>
      </c>
      <c r="AH57" s="185">
        <v>24</v>
      </c>
      <c r="AI57" s="185">
        <v>12</v>
      </c>
      <c r="AJ57" s="185"/>
      <c r="AK57" s="185"/>
      <c r="AL57" s="185">
        <v>15</v>
      </c>
      <c r="AM57" s="185">
        <v>15</v>
      </c>
    </row>
    <row r="58" spans="8:39" x14ac:dyDescent="0.2">
      <c r="H58" s="66"/>
      <c r="I58" s="66"/>
      <c r="L58"/>
      <c r="M58"/>
      <c r="S58" s="66"/>
      <c r="T58" s="66"/>
      <c r="U58" s="66"/>
      <c r="V58" s="66"/>
      <c r="AA58"/>
      <c r="AB58"/>
      <c r="AC58"/>
      <c r="AD58"/>
      <c r="AF58" s="187" t="s">
        <v>5346</v>
      </c>
      <c r="AG58" s="185">
        <v>36</v>
      </c>
      <c r="AH58" s="185">
        <v>24</v>
      </c>
      <c r="AI58" s="185">
        <v>12</v>
      </c>
      <c r="AJ58" s="185"/>
      <c r="AK58" s="185"/>
      <c r="AL58" s="185">
        <v>15</v>
      </c>
      <c r="AM58" s="185">
        <v>15</v>
      </c>
    </row>
    <row r="59" spans="8:39" x14ac:dyDescent="0.2">
      <c r="H59" s="66"/>
      <c r="I59" s="66"/>
      <c r="L59"/>
      <c r="M59"/>
      <c r="S59" s="66"/>
      <c r="T59" s="66"/>
      <c r="U59" s="66"/>
      <c r="V59" s="66"/>
      <c r="AA59"/>
      <c r="AB59"/>
      <c r="AC59"/>
      <c r="AD59"/>
      <c r="AF59" s="187" t="s">
        <v>5347</v>
      </c>
      <c r="AG59" s="185">
        <v>36</v>
      </c>
      <c r="AH59" s="185">
        <v>24</v>
      </c>
      <c r="AI59" s="185">
        <v>12</v>
      </c>
      <c r="AJ59" s="185"/>
      <c r="AK59" s="185"/>
      <c r="AL59" s="185">
        <v>15</v>
      </c>
      <c r="AM59" s="185">
        <v>15</v>
      </c>
    </row>
    <row r="60" spans="8:39" x14ac:dyDescent="0.2">
      <c r="H60" s="66"/>
      <c r="I60" s="66"/>
      <c r="L60"/>
      <c r="M60"/>
      <c r="S60" s="66"/>
      <c r="T60" s="66"/>
      <c r="U60" s="66"/>
      <c r="V60" s="66"/>
      <c r="AA60"/>
      <c r="AB60"/>
      <c r="AC60"/>
      <c r="AD60"/>
      <c r="AF60" s="187" t="s">
        <v>5348</v>
      </c>
      <c r="AG60" s="185">
        <v>36</v>
      </c>
      <c r="AH60" s="185">
        <v>24</v>
      </c>
      <c r="AI60" s="185">
        <v>12</v>
      </c>
      <c r="AJ60" s="185"/>
      <c r="AK60" s="185"/>
      <c r="AL60" s="185">
        <v>15</v>
      </c>
      <c r="AM60" s="185">
        <v>15</v>
      </c>
    </row>
    <row r="61" spans="8:39" x14ac:dyDescent="0.2">
      <c r="H61" s="66"/>
      <c r="I61" s="66"/>
      <c r="L61"/>
      <c r="M61"/>
      <c r="S61" s="66"/>
      <c r="T61" s="66"/>
      <c r="U61" s="66"/>
      <c r="V61" s="66"/>
      <c r="AA61"/>
      <c r="AB61"/>
      <c r="AC61"/>
      <c r="AD61"/>
      <c r="AF61" s="187" t="s">
        <v>5349</v>
      </c>
      <c r="AG61" s="185">
        <v>36</v>
      </c>
      <c r="AH61" s="185">
        <v>24</v>
      </c>
      <c r="AI61" s="185">
        <v>12</v>
      </c>
      <c r="AJ61" s="185"/>
      <c r="AK61" s="185"/>
      <c r="AL61" s="185">
        <v>15</v>
      </c>
      <c r="AM61" s="185">
        <v>15</v>
      </c>
    </row>
    <row r="62" spans="8:39" x14ac:dyDescent="0.2">
      <c r="H62" s="66"/>
      <c r="I62" s="66"/>
      <c r="L62"/>
      <c r="M62"/>
      <c r="S62" s="66"/>
      <c r="T62" s="66"/>
      <c r="U62" s="66"/>
      <c r="V62" s="66"/>
      <c r="AA62"/>
      <c r="AB62"/>
      <c r="AC62"/>
      <c r="AD62"/>
      <c r="AF62" s="187" t="s">
        <v>5350</v>
      </c>
      <c r="AG62" s="185">
        <v>36</v>
      </c>
      <c r="AH62" s="185">
        <v>24</v>
      </c>
      <c r="AI62" s="185">
        <v>12</v>
      </c>
      <c r="AJ62" s="185"/>
      <c r="AK62" s="185"/>
      <c r="AL62" s="185">
        <v>15</v>
      </c>
      <c r="AM62" s="185">
        <v>15</v>
      </c>
    </row>
    <row r="63" spans="8:39" x14ac:dyDescent="0.2">
      <c r="H63" s="66"/>
      <c r="I63" s="66"/>
      <c r="L63"/>
      <c r="M63"/>
      <c r="S63" s="66"/>
      <c r="T63" s="66"/>
      <c r="U63" s="66"/>
      <c r="V63" s="66"/>
      <c r="AA63"/>
      <c r="AB63"/>
      <c r="AC63"/>
      <c r="AD63"/>
      <c r="AF63" s="187" t="s">
        <v>5351</v>
      </c>
      <c r="AG63" s="185">
        <v>36</v>
      </c>
      <c r="AH63" s="185">
        <v>24</v>
      </c>
      <c r="AI63" s="185">
        <v>12</v>
      </c>
      <c r="AJ63" s="185"/>
      <c r="AK63" s="185"/>
      <c r="AL63" s="185">
        <v>15</v>
      </c>
      <c r="AM63" s="185">
        <v>15</v>
      </c>
    </row>
    <row r="64" spans="8:39" x14ac:dyDescent="0.2">
      <c r="AF64" s="187" t="s">
        <v>5352</v>
      </c>
      <c r="AG64" s="185">
        <v>36</v>
      </c>
      <c r="AH64" s="185">
        <v>24</v>
      </c>
      <c r="AI64" s="185">
        <v>12</v>
      </c>
      <c r="AJ64" s="185"/>
      <c r="AK64" s="185"/>
      <c r="AL64" s="185">
        <v>15</v>
      </c>
      <c r="AM64" s="185">
        <v>15</v>
      </c>
    </row>
    <row r="65" spans="32:39" x14ac:dyDescent="0.2">
      <c r="AF65" s="187" t="s">
        <v>5353</v>
      </c>
      <c r="AG65" s="185">
        <v>36</v>
      </c>
      <c r="AH65" s="185">
        <v>24</v>
      </c>
      <c r="AI65" s="185">
        <v>12</v>
      </c>
      <c r="AJ65" s="185"/>
      <c r="AK65" s="185"/>
      <c r="AL65" s="185">
        <v>15</v>
      </c>
      <c r="AM65" s="185">
        <v>15</v>
      </c>
    </row>
    <row r="66" spans="32:39" x14ac:dyDescent="0.2">
      <c r="AF66" s="187" t="s">
        <v>5354</v>
      </c>
      <c r="AG66" s="185">
        <v>36</v>
      </c>
      <c r="AH66" s="185">
        <v>24</v>
      </c>
      <c r="AI66" s="185">
        <v>12</v>
      </c>
      <c r="AJ66" s="185"/>
      <c r="AK66" s="185"/>
      <c r="AL66" s="185">
        <v>15</v>
      </c>
      <c r="AM66" s="185">
        <v>15</v>
      </c>
    </row>
    <row r="67" spans="32:39" x14ac:dyDescent="0.2">
      <c r="AF67" s="187" t="s">
        <v>5355</v>
      </c>
      <c r="AG67" s="185">
        <v>36</v>
      </c>
      <c r="AH67" s="185">
        <v>24</v>
      </c>
      <c r="AI67" s="185">
        <v>12</v>
      </c>
      <c r="AJ67" s="185"/>
      <c r="AK67" s="185"/>
      <c r="AL67" s="185">
        <v>15</v>
      </c>
      <c r="AM67" s="185">
        <v>15</v>
      </c>
    </row>
    <row r="68" spans="32:39" x14ac:dyDescent="0.2">
      <c r="AF68" s="187" t="s">
        <v>5356</v>
      </c>
      <c r="AG68" s="185">
        <v>36</v>
      </c>
      <c r="AH68" s="185">
        <v>24</v>
      </c>
      <c r="AI68" s="185">
        <v>12</v>
      </c>
      <c r="AJ68" s="185"/>
      <c r="AK68" s="185"/>
      <c r="AL68" s="185">
        <v>15</v>
      </c>
      <c r="AM68" s="185">
        <v>15</v>
      </c>
    </row>
    <row r="69" spans="32:39" x14ac:dyDescent="0.2">
      <c r="AF69" s="187" t="s">
        <v>5357</v>
      </c>
      <c r="AG69" s="185">
        <v>36</v>
      </c>
      <c r="AH69" s="185">
        <v>24</v>
      </c>
      <c r="AI69" s="185">
        <v>12</v>
      </c>
      <c r="AJ69" s="185"/>
      <c r="AK69" s="185"/>
      <c r="AL69" s="185">
        <v>15</v>
      </c>
      <c r="AM69" s="185">
        <v>15</v>
      </c>
    </row>
    <row r="70" spans="32:39" x14ac:dyDescent="0.2">
      <c r="AF70" s="187" t="s">
        <v>5358</v>
      </c>
      <c r="AG70" s="185">
        <v>36</v>
      </c>
      <c r="AH70" s="185">
        <v>24</v>
      </c>
      <c r="AI70" s="185">
        <v>12</v>
      </c>
      <c r="AJ70" s="185"/>
      <c r="AK70" s="185"/>
      <c r="AL70" s="185">
        <v>15</v>
      </c>
      <c r="AM70" s="185">
        <v>15</v>
      </c>
    </row>
    <row r="71" spans="32:39" x14ac:dyDescent="0.2">
      <c r="AF71" s="187" t="s">
        <v>5359</v>
      </c>
      <c r="AG71" s="185">
        <v>36</v>
      </c>
      <c r="AH71" s="185">
        <v>24</v>
      </c>
      <c r="AI71" s="185">
        <v>12</v>
      </c>
      <c r="AJ71" s="185"/>
      <c r="AK71" s="185"/>
      <c r="AL71" s="185">
        <v>13</v>
      </c>
      <c r="AM71" s="185">
        <v>13</v>
      </c>
    </row>
    <row r="72" spans="32:39" x14ac:dyDescent="0.2">
      <c r="AF72" s="187" t="s">
        <v>5360</v>
      </c>
      <c r="AG72" s="185">
        <v>36</v>
      </c>
      <c r="AH72" s="185">
        <v>24</v>
      </c>
      <c r="AI72" s="185">
        <v>12</v>
      </c>
      <c r="AJ72" s="185"/>
      <c r="AK72" s="185"/>
      <c r="AL72" s="185">
        <v>13</v>
      </c>
      <c r="AM72" s="185">
        <v>13</v>
      </c>
    </row>
    <row r="73" spans="32:39" x14ac:dyDescent="0.2">
      <c r="AF73" s="187" t="s">
        <v>5361</v>
      </c>
      <c r="AG73" s="185">
        <v>36</v>
      </c>
      <c r="AH73" s="185">
        <v>24</v>
      </c>
      <c r="AI73" s="185">
        <v>12</v>
      </c>
      <c r="AJ73" s="185"/>
      <c r="AK73" s="185"/>
      <c r="AL73" s="185">
        <v>13</v>
      </c>
      <c r="AM73" s="185">
        <v>13</v>
      </c>
    </row>
    <row r="74" spans="32:39" x14ac:dyDescent="0.2">
      <c r="AF74" s="187" t="s">
        <v>5362</v>
      </c>
      <c r="AG74" s="185">
        <v>36</v>
      </c>
      <c r="AH74" s="185">
        <v>24</v>
      </c>
      <c r="AI74" s="185">
        <v>12</v>
      </c>
      <c r="AJ74" s="185"/>
      <c r="AK74" s="185"/>
      <c r="AL74" s="185">
        <v>13</v>
      </c>
      <c r="AM74" s="185">
        <v>13</v>
      </c>
    </row>
    <row r="75" spans="32:39" x14ac:dyDescent="0.2">
      <c r="AF75" s="187" t="s">
        <v>5363</v>
      </c>
      <c r="AG75" s="185">
        <v>36</v>
      </c>
      <c r="AH75" s="185">
        <v>24</v>
      </c>
      <c r="AI75" s="185">
        <v>12</v>
      </c>
      <c r="AJ75" s="185"/>
      <c r="AK75" s="185"/>
      <c r="AL75" s="185">
        <v>13</v>
      </c>
      <c r="AM75" s="185">
        <v>13</v>
      </c>
    </row>
    <row r="76" spans="32:39" x14ac:dyDescent="0.2">
      <c r="AF76" s="187" t="s">
        <v>5364</v>
      </c>
      <c r="AG76" s="185">
        <v>36</v>
      </c>
      <c r="AH76" s="185">
        <v>24</v>
      </c>
      <c r="AI76" s="185">
        <v>12</v>
      </c>
      <c r="AJ76" s="185"/>
      <c r="AK76" s="185"/>
      <c r="AL76" s="185">
        <v>13</v>
      </c>
      <c r="AM76" s="185">
        <v>13</v>
      </c>
    </row>
    <row r="77" spans="32:39" x14ac:dyDescent="0.2">
      <c r="AF77" s="187" t="s">
        <v>5365</v>
      </c>
      <c r="AG77" s="185">
        <v>36</v>
      </c>
      <c r="AH77" s="185">
        <v>24</v>
      </c>
      <c r="AI77" s="185">
        <v>12</v>
      </c>
      <c r="AJ77" s="185"/>
      <c r="AK77" s="185"/>
      <c r="AL77" s="185">
        <v>13</v>
      </c>
      <c r="AM77" s="185">
        <v>13</v>
      </c>
    </row>
    <row r="78" spans="32:39" x14ac:dyDescent="0.2">
      <c r="AF78" s="187" t="s">
        <v>5366</v>
      </c>
      <c r="AG78" s="185">
        <v>36</v>
      </c>
      <c r="AH78" s="185">
        <v>24</v>
      </c>
      <c r="AI78" s="185">
        <v>12</v>
      </c>
      <c r="AJ78" s="185"/>
      <c r="AK78" s="185"/>
      <c r="AL78" s="185">
        <v>13</v>
      </c>
      <c r="AM78" s="185">
        <v>13</v>
      </c>
    </row>
    <row r="79" spans="32:39" x14ac:dyDescent="0.2">
      <c r="AF79" s="187" t="s">
        <v>5367</v>
      </c>
      <c r="AG79" s="185">
        <v>36</v>
      </c>
      <c r="AH79" s="185">
        <v>24</v>
      </c>
      <c r="AI79" s="185">
        <v>12</v>
      </c>
      <c r="AJ79" s="185"/>
      <c r="AK79" s="185"/>
      <c r="AL79" s="185">
        <v>13</v>
      </c>
      <c r="AM79" s="185">
        <v>13</v>
      </c>
    </row>
    <row r="80" spans="32:39" x14ac:dyDescent="0.2">
      <c r="AF80" s="187" t="s">
        <v>5368</v>
      </c>
      <c r="AG80" s="185">
        <v>36</v>
      </c>
      <c r="AH80" s="185">
        <v>24</v>
      </c>
      <c r="AI80" s="185">
        <v>12</v>
      </c>
      <c r="AJ80" s="185"/>
      <c r="AK80" s="185"/>
      <c r="AL80" s="185">
        <v>13</v>
      </c>
      <c r="AM80" s="185">
        <v>13</v>
      </c>
    </row>
    <row r="81" spans="32:39" x14ac:dyDescent="0.2">
      <c r="AF81" s="186" t="s">
        <v>5369</v>
      </c>
      <c r="AG81" s="185"/>
      <c r="AH81" s="185"/>
      <c r="AI81" s="185"/>
      <c r="AJ81" s="185"/>
      <c r="AK81" s="185"/>
      <c r="AL81" s="185"/>
      <c r="AM81" s="185"/>
    </row>
    <row r="82" spans="32:39" x14ac:dyDescent="0.2">
      <c r="AF82" s="187" t="s">
        <v>5370</v>
      </c>
      <c r="AG82" s="185">
        <v>36</v>
      </c>
      <c r="AH82" s="185">
        <v>24</v>
      </c>
      <c r="AI82" s="185">
        <v>12</v>
      </c>
      <c r="AJ82" s="185"/>
      <c r="AK82" s="185"/>
      <c r="AL82" s="185">
        <v>13</v>
      </c>
      <c r="AM82" s="185">
        <v>13</v>
      </c>
    </row>
    <row r="83" spans="32:39" x14ac:dyDescent="0.2">
      <c r="AF83" s="187" t="s">
        <v>5371</v>
      </c>
      <c r="AG83" s="185">
        <v>36</v>
      </c>
      <c r="AH83" s="185"/>
      <c r="AI83" s="185"/>
      <c r="AJ83" s="185"/>
      <c r="AK83" s="185"/>
      <c r="AL83" s="185">
        <v>0</v>
      </c>
      <c r="AM83" s="185">
        <v>0</v>
      </c>
    </row>
    <row r="84" spans="32:39" x14ac:dyDescent="0.2">
      <c r="AF84" s="187" t="s">
        <v>5372</v>
      </c>
      <c r="AG84" s="185">
        <v>36</v>
      </c>
      <c r="AH84" s="185">
        <v>24</v>
      </c>
      <c r="AI84" s="185">
        <v>12</v>
      </c>
      <c r="AJ84" s="185"/>
      <c r="AK84" s="185"/>
      <c r="AL84" s="185">
        <v>13</v>
      </c>
      <c r="AM84" s="185">
        <v>13</v>
      </c>
    </row>
    <row r="85" spans="32:39" x14ac:dyDescent="0.2">
      <c r="AF85" s="187" t="s">
        <v>5373</v>
      </c>
      <c r="AG85" s="185">
        <v>36</v>
      </c>
      <c r="AH85" s="185">
        <v>24</v>
      </c>
      <c r="AI85" s="185">
        <v>12</v>
      </c>
      <c r="AJ85" s="185"/>
      <c r="AK85" s="185"/>
      <c r="AL85" s="185">
        <v>13</v>
      </c>
      <c r="AM85" s="185">
        <v>13</v>
      </c>
    </row>
    <row r="86" spans="32:39" x14ac:dyDescent="0.2">
      <c r="AF86" s="187" t="s">
        <v>5374</v>
      </c>
      <c r="AG86" s="185">
        <v>36</v>
      </c>
      <c r="AH86" s="185">
        <v>24</v>
      </c>
      <c r="AI86" s="185">
        <v>12</v>
      </c>
      <c r="AJ86" s="185"/>
      <c r="AK86" s="185"/>
      <c r="AL86" s="185">
        <v>13</v>
      </c>
      <c r="AM86" s="185">
        <v>13</v>
      </c>
    </row>
    <row r="87" spans="32:39" x14ac:dyDescent="0.2">
      <c r="AF87" s="187" t="s">
        <v>5375</v>
      </c>
      <c r="AG87" s="185">
        <v>36</v>
      </c>
      <c r="AH87" s="185">
        <v>24</v>
      </c>
      <c r="AI87" s="185">
        <v>12</v>
      </c>
      <c r="AJ87" s="185"/>
      <c r="AK87" s="185"/>
      <c r="AL87" s="185">
        <v>13</v>
      </c>
      <c r="AM87" s="185">
        <v>13</v>
      </c>
    </row>
    <row r="88" spans="32:39" x14ac:dyDescent="0.2">
      <c r="AF88" s="184" t="s">
        <v>84</v>
      </c>
      <c r="AG88" s="185">
        <v>2772</v>
      </c>
      <c r="AH88" s="185">
        <v>1824</v>
      </c>
      <c r="AI88" s="185">
        <v>912</v>
      </c>
      <c r="AJ88" s="185"/>
      <c r="AK88" s="185"/>
      <c r="AL88" s="185">
        <v>1582</v>
      </c>
      <c r="AM88" s="185">
        <v>832</v>
      </c>
    </row>
  </sheetData>
  <conditionalFormatting sqref="L5">
    <cfRule type="cellIs" dxfId="70" priority="77" operator="equal">
      <formula>0</formula>
    </cfRule>
  </conditionalFormatting>
  <conditionalFormatting sqref="L22">
    <cfRule type="expression" dxfId="69" priority="70">
      <formula>$AP$1="G"</formula>
    </cfRule>
    <cfRule type="expression" dxfId="68" priority="72">
      <formula>$AP$1="N"</formula>
    </cfRule>
    <cfRule type="expression" dxfId="67" priority="73">
      <formula>$AP$1="L"</formula>
    </cfRule>
    <cfRule type="expression" dxfId="66" priority="74">
      <formula>$AP$1="R"</formula>
    </cfRule>
    <cfRule type="expression" dxfId="65" priority="75">
      <formula>$AP$1="A"</formula>
    </cfRule>
    <cfRule type="expression" dxfId="64" priority="76">
      <formula>$AP$1="V"</formula>
    </cfRule>
  </conditionalFormatting>
  <conditionalFormatting sqref="L29">
    <cfRule type="expression" dxfId="63" priority="64">
      <formula>$AP$2="G"</formula>
    </cfRule>
    <cfRule type="expression" dxfId="62" priority="65">
      <formula>$AP$2="N"</formula>
    </cfRule>
    <cfRule type="expression" dxfId="61" priority="66">
      <formula>$AP$2="L"</formula>
    </cfRule>
    <cfRule type="expression" dxfId="60" priority="67">
      <formula>$AP$2="R"</formula>
    </cfRule>
    <cfRule type="expression" dxfId="59" priority="68">
      <formula>$AP$2="A"</formula>
    </cfRule>
    <cfRule type="expression" dxfId="58" priority="69">
      <formula>$AP$2="V"</formula>
    </cfRule>
  </conditionalFormatting>
  <conditionalFormatting sqref="L30">
    <cfRule type="expression" dxfId="57" priority="63">
      <formula>$L$30=10000000000</formula>
    </cfRule>
  </conditionalFormatting>
  <conditionalFormatting sqref="O10">
    <cfRule type="expression" dxfId="56" priority="61">
      <formula>ConGDB&lt;ConBufferActual</formula>
    </cfRule>
    <cfRule type="expression" dxfId="55" priority="62">
      <formula>ConGDB&gt;ConBufferActual</formula>
    </cfRule>
  </conditionalFormatting>
  <conditionalFormatting sqref="O13">
    <cfRule type="expression" dxfId="54" priority="59">
      <formula>ConBufferCalcCB&lt;ConBufferActual</formula>
    </cfRule>
    <cfRule type="expression" dxfId="53" priority="60">
      <formula>ConBufferCalcCB&gt;ConBufferActual</formula>
    </cfRule>
  </conditionalFormatting>
  <conditionalFormatting sqref="M5">
    <cfRule type="cellIs" dxfId="52" priority="58" operator="equal">
      <formula>0</formula>
    </cfRule>
  </conditionalFormatting>
  <conditionalFormatting sqref="P13">
    <cfRule type="expression" dxfId="51" priority="56">
      <formula>ConBufferCalcUsuario&lt;ConBufferActual</formula>
    </cfRule>
    <cfRule type="expression" dxfId="50" priority="57">
      <formula>ConBufferCalcUsuario&gt;ConBufferActual</formula>
    </cfRule>
  </conditionalFormatting>
  <conditionalFormatting sqref="O15">
    <cfRule type="expression" dxfId="49" priority="54">
      <formula>$O$15=0</formula>
    </cfRule>
  </conditionalFormatting>
  <conditionalFormatting sqref="O18">
    <cfRule type="expression" dxfId="48" priority="53">
      <formula>$O$18=0</formula>
    </cfRule>
  </conditionalFormatting>
  <conditionalFormatting sqref="K13:K14 K33:K34 N8 N10:N11">
    <cfRule type="expression" dxfId="47" priority="51">
      <formula>COUNTIF(K8,"*/*")</formula>
    </cfRule>
    <cfRule type="expression" dxfId="46" priority="52">
      <formula>K8="*/*"</formula>
    </cfRule>
  </conditionalFormatting>
  <conditionalFormatting sqref="K15:K16">
    <cfRule type="expression" dxfId="45" priority="49">
      <formula>COUNTIF(K15,"*/*")</formula>
    </cfRule>
    <cfRule type="expression" dxfId="44" priority="50">
      <formula>K15="*/*"</formula>
    </cfRule>
  </conditionalFormatting>
  <conditionalFormatting sqref="K17:K19">
    <cfRule type="expression" dxfId="43" priority="47">
      <formula>COUNTIF(K17,"*/*")</formula>
    </cfRule>
    <cfRule type="expression" dxfId="42" priority="48">
      <formula>K17="*/*"</formula>
    </cfRule>
  </conditionalFormatting>
  <conditionalFormatting sqref="K4">
    <cfRule type="expression" dxfId="41" priority="45">
      <formula>COUNTIF(K4,"*/*")</formula>
    </cfRule>
    <cfRule type="expression" dxfId="40" priority="46">
      <formula>K4="*/*"</formula>
    </cfRule>
  </conditionalFormatting>
  <conditionalFormatting sqref="K5:K7">
    <cfRule type="expression" dxfId="39" priority="43">
      <formula>COUNTIF(K5,"*/*")</formula>
    </cfRule>
    <cfRule type="expression" dxfId="38" priority="44">
      <formula>K5="*/*"</formula>
    </cfRule>
  </conditionalFormatting>
  <conditionalFormatting sqref="N7">
    <cfRule type="expression" dxfId="37" priority="41">
      <formula>COUNTIF(N7,"*/*")</formula>
    </cfRule>
    <cfRule type="expression" dxfId="36" priority="42">
      <formula>N7="*/*"</formula>
    </cfRule>
  </conditionalFormatting>
  <conditionalFormatting sqref="K22:K29">
    <cfRule type="expression" dxfId="35" priority="39">
      <formula>COUNTIF(K22,"*/*")</formula>
    </cfRule>
    <cfRule type="expression" dxfId="34" priority="40">
      <formula>K22="*/*"</formula>
    </cfRule>
  </conditionalFormatting>
  <conditionalFormatting sqref="K30">
    <cfRule type="expression" dxfId="33" priority="37">
      <formula>COUNTIF(K30,"*/*")</formula>
    </cfRule>
    <cfRule type="expression" dxfId="32" priority="38">
      <formula>K30="*/*"</formula>
    </cfRule>
  </conditionalFormatting>
  <conditionalFormatting sqref="K3">
    <cfRule type="expression" dxfId="31" priority="33">
      <formula>COUNTIF(K3,"*/*")</formula>
    </cfRule>
    <cfRule type="expression" dxfId="30" priority="34">
      <formula>K3="*/*"</formula>
    </cfRule>
  </conditionalFormatting>
  <conditionalFormatting sqref="N14">
    <cfRule type="expression" dxfId="29" priority="31">
      <formula>COUNTIF(N14,"*/*")</formula>
    </cfRule>
    <cfRule type="expression" dxfId="28" priority="32">
      <formula>N14="*/*"</formula>
    </cfRule>
  </conditionalFormatting>
  <conditionalFormatting sqref="K32">
    <cfRule type="expression" dxfId="27" priority="29">
      <formula>COUNTIF(K32,"*/*")</formula>
    </cfRule>
    <cfRule type="expression" dxfId="26" priority="30">
      <formula>K32="*/*"</formula>
    </cfRule>
  </conditionalFormatting>
  <conditionalFormatting sqref="N21:N22">
    <cfRule type="expression" dxfId="25" priority="27">
      <formula>COUNTIF(N21,"*/*")</formula>
    </cfRule>
    <cfRule type="expression" dxfId="24" priority="28">
      <formula>N21="*/*"</formula>
    </cfRule>
  </conditionalFormatting>
  <conditionalFormatting sqref="N18">
    <cfRule type="expression" dxfId="23" priority="25">
      <formula>COUNTIF(N18,"*/*")</formula>
    </cfRule>
    <cfRule type="expression" dxfId="22" priority="26">
      <formula>N18="*/*"</formula>
    </cfRule>
  </conditionalFormatting>
  <conditionalFormatting sqref="N19:N20">
    <cfRule type="expression" dxfId="21" priority="23">
      <formula>COUNTIF(N19,"*/*")</formula>
    </cfRule>
    <cfRule type="expression" dxfId="20" priority="24">
      <formula>N19="*/*"</formula>
    </cfRule>
  </conditionalFormatting>
  <conditionalFormatting sqref="N25:N27">
    <cfRule type="expression" dxfId="19" priority="21">
      <formula>COUNTIF(N25,"*/*")</formula>
    </cfRule>
    <cfRule type="expression" dxfId="18" priority="22">
      <formula>N25="*/*"</formula>
    </cfRule>
  </conditionalFormatting>
  <conditionalFormatting sqref="N15">
    <cfRule type="expression" dxfId="17" priority="19">
      <formula>COUNTIF(N15,"*/*")</formula>
    </cfRule>
    <cfRule type="expression" dxfId="16" priority="20">
      <formula>N15="*/*"</formula>
    </cfRule>
  </conditionalFormatting>
  <conditionalFormatting sqref="N28">
    <cfRule type="expression" dxfId="15" priority="15">
      <formula>COUNTIF(N28,"*/*")</formula>
    </cfRule>
    <cfRule type="expression" dxfId="14" priority="16">
      <formula>N28="*/*"</formula>
    </cfRule>
  </conditionalFormatting>
  <conditionalFormatting sqref="N13">
    <cfRule type="expression" dxfId="13" priority="13">
      <formula>COUNTIF(N13,"*/*")</formula>
    </cfRule>
    <cfRule type="expression" dxfId="12" priority="14">
      <formula>N13="*/*"</formula>
    </cfRule>
  </conditionalFormatting>
  <conditionalFormatting sqref="N29:N30">
    <cfRule type="expression" dxfId="11" priority="11">
      <formula>COUNTIF(N29,"*/*")</formula>
    </cfRule>
    <cfRule type="expression" dxfId="10" priority="12">
      <formula>N29="*/*"</formula>
    </cfRule>
  </conditionalFormatting>
  <conditionalFormatting sqref="N12">
    <cfRule type="expression" dxfId="9" priority="9">
      <formula>COUNTIF(N12,"*/*")</formula>
    </cfRule>
    <cfRule type="expression" dxfId="8" priority="10">
      <formula>N12="*/*"</formula>
    </cfRule>
  </conditionalFormatting>
  <conditionalFormatting sqref="K31">
    <cfRule type="expression" dxfId="7" priority="7">
      <formula>COUNTIF(K31,"*/*")</formula>
    </cfRule>
    <cfRule type="expression" dxfId="6" priority="8">
      <formula>K31="*/*"</formula>
    </cfRule>
  </conditionalFormatting>
  <conditionalFormatting sqref="K35">
    <cfRule type="expression" dxfId="5" priority="5">
      <formula>COUNTIF(K35,"*/*")</formula>
    </cfRule>
    <cfRule type="expression" dxfId="4" priority="6">
      <formula>K35="*/*"</formula>
    </cfRule>
  </conditionalFormatting>
  <conditionalFormatting sqref="K36">
    <cfRule type="expression" dxfId="3" priority="3">
      <formula>COUNTIF(K36,"*/*")</formula>
    </cfRule>
    <cfRule type="expression" dxfId="2" priority="4">
      <formula>K36="*/*"</formula>
    </cfRule>
  </conditionalFormatting>
  <conditionalFormatting sqref="N9">
    <cfRule type="expression" dxfId="1" priority="1">
      <formula>COUNTIF(N9,"*/*")</formula>
    </cfRule>
    <cfRule type="expression" dxfId="0"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49" r:id="rId7" name="cmdVolver">
          <controlPr defaultSize="0" autoLine="0" r:id="rId8">
            <anchor moveWithCells="1">
              <from>
                <xdr:col>9</xdr:col>
                <xdr:colOff>1419225</xdr:colOff>
                <xdr:row>0</xdr:row>
                <xdr:rowOff>0</xdr:rowOff>
              </from>
              <to>
                <xdr:col>10</xdr:col>
                <xdr:colOff>781050</xdr:colOff>
                <xdr:row>1</xdr:row>
                <xdr:rowOff>0</xdr:rowOff>
              </to>
            </anchor>
          </controlPr>
        </control>
      </mc:Choice>
      <mc:Fallback>
        <control shapeId="2049" r:id="rId7" name="cmdVolver"/>
      </mc:Fallback>
    </mc:AlternateContent>
    <mc:AlternateContent xmlns:mc="http://schemas.openxmlformats.org/markup-compatibility/2006">
      <mc:Choice Requires="x14">
        <control shapeId="2050" r:id="rId9" name="cmdRefrescarDatos">
          <controlPr defaultSize="0" autoLine="0" r:id="rId10">
            <anchor moveWithCells="1">
              <from>
                <xdr:col>10</xdr:col>
                <xdr:colOff>752475</xdr:colOff>
                <xdr:row>0</xdr:row>
                <xdr:rowOff>9525</xdr:rowOff>
              </from>
              <to>
                <xdr:col>10</xdr:col>
                <xdr:colOff>1476375</xdr:colOff>
                <xdr:row>1</xdr:row>
                <xdr:rowOff>19050</xdr:rowOff>
              </to>
            </anchor>
          </controlPr>
        </control>
      </mc:Choice>
      <mc:Fallback>
        <control shapeId="2050" r:id="rId9" name="cmdRefrescarDatos"/>
      </mc:Fallback>
    </mc:AlternateContent>
  </control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78"/>
    </sheetView>
  </sheetViews>
  <sheetFormatPr baseColWidth="10" defaultColWidth="11.42578125" defaultRowHeight="12.75" x14ac:dyDescent="0.2"/>
  <cols>
    <col min="1" max="1" width="10.28515625" bestFit="1" customWidth="1"/>
    <col min="5" max="5" width="11.42578125" style="66"/>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0" t="s">
        <v>830</v>
      </c>
      <c r="B2" s="66" t="s">
        <v>5024</v>
      </c>
      <c r="C2">
        <v>36</v>
      </c>
      <c r="D2" s="48">
        <v>43295</v>
      </c>
      <c r="E2" s="13">
        <v>0</v>
      </c>
      <c r="F2" s="13">
        <v>30</v>
      </c>
      <c r="G2" s="13">
        <v>24</v>
      </c>
      <c r="H2" s="13">
        <v>12</v>
      </c>
      <c r="I2" s="13"/>
      <c r="J2" s="13"/>
      <c r="K2" s="80"/>
      <c r="L2" s="1"/>
      <c r="M2" s="1"/>
    </row>
    <row r="3" spans="1:13" ht="16.5" customHeight="1" x14ac:dyDescent="0.2">
      <c r="A3" s="13" t="s">
        <v>830</v>
      </c>
      <c r="B3" t="s">
        <v>5024</v>
      </c>
      <c r="C3">
        <v>36</v>
      </c>
      <c r="D3" s="83">
        <v>43296</v>
      </c>
      <c r="E3" s="13">
        <v>0</v>
      </c>
      <c r="F3" s="13">
        <v>30</v>
      </c>
      <c r="G3" s="13">
        <v>24</v>
      </c>
      <c r="H3" s="13">
        <v>12</v>
      </c>
      <c r="I3" s="13"/>
      <c r="J3" s="13"/>
      <c r="K3" s="13"/>
      <c r="L3" s="12"/>
      <c r="M3" s="13"/>
    </row>
    <row r="4" spans="1:13" x14ac:dyDescent="0.2">
      <c r="A4" s="13" t="s">
        <v>830</v>
      </c>
      <c r="B4" t="s">
        <v>5024</v>
      </c>
      <c r="C4">
        <v>36</v>
      </c>
      <c r="D4" s="83">
        <v>43297</v>
      </c>
      <c r="E4" s="13">
        <v>0</v>
      </c>
      <c r="F4" s="13">
        <v>30</v>
      </c>
      <c r="G4" s="13">
        <v>24</v>
      </c>
      <c r="H4" s="13">
        <v>12</v>
      </c>
      <c r="I4" s="13"/>
      <c r="J4" s="13"/>
      <c r="K4" s="13"/>
      <c r="L4" s="12"/>
      <c r="M4" s="13"/>
    </row>
    <row r="5" spans="1:13" x14ac:dyDescent="0.2">
      <c r="A5" s="13" t="s">
        <v>830</v>
      </c>
      <c r="B5" t="s">
        <v>5024</v>
      </c>
      <c r="C5">
        <v>36</v>
      </c>
      <c r="D5" s="83">
        <v>43298</v>
      </c>
      <c r="E5" s="13">
        <v>0</v>
      </c>
      <c r="F5" s="13">
        <v>30</v>
      </c>
      <c r="G5" s="13">
        <v>24</v>
      </c>
      <c r="H5" s="13">
        <v>12</v>
      </c>
      <c r="I5" s="13"/>
      <c r="J5" s="13"/>
      <c r="K5" s="13"/>
      <c r="L5" s="12"/>
      <c r="M5" s="13"/>
    </row>
    <row r="6" spans="1:13" x14ac:dyDescent="0.2">
      <c r="A6" s="13" t="s">
        <v>830</v>
      </c>
      <c r="B6" t="s">
        <v>5024</v>
      </c>
      <c r="C6">
        <v>36</v>
      </c>
      <c r="D6" s="83">
        <v>43299</v>
      </c>
      <c r="E6" s="13">
        <v>0</v>
      </c>
      <c r="F6" s="13">
        <v>30</v>
      </c>
      <c r="G6" s="13">
        <v>24</v>
      </c>
      <c r="H6" s="13">
        <v>12</v>
      </c>
      <c r="I6" s="13"/>
      <c r="J6" s="13"/>
      <c r="K6" s="13"/>
      <c r="L6" s="12"/>
      <c r="M6" s="13"/>
    </row>
    <row r="7" spans="1:13" x14ac:dyDescent="0.2">
      <c r="A7" s="13" t="s">
        <v>830</v>
      </c>
      <c r="B7" t="s">
        <v>5024</v>
      </c>
      <c r="C7">
        <v>36</v>
      </c>
      <c r="D7" s="83">
        <v>43300</v>
      </c>
      <c r="E7" s="13">
        <v>0</v>
      </c>
      <c r="F7" s="13">
        <v>30</v>
      </c>
      <c r="G7" s="13">
        <v>24</v>
      </c>
      <c r="H7" s="13">
        <v>12</v>
      </c>
      <c r="I7" s="13"/>
      <c r="J7" s="13"/>
      <c r="K7" s="13"/>
      <c r="L7" s="12"/>
      <c r="M7" s="13"/>
    </row>
    <row r="8" spans="1:13" x14ac:dyDescent="0.2">
      <c r="A8" s="13" t="s">
        <v>830</v>
      </c>
      <c r="B8" t="s">
        <v>5024</v>
      </c>
      <c r="C8">
        <v>36</v>
      </c>
      <c r="D8" s="83">
        <v>43301</v>
      </c>
      <c r="E8" s="13">
        <v>0</v>
      </c>
      <c r="F8" s="13">
        <v>30</v>
      </c>
      <c r="G8" s="13">
        <v>24</v>
      </c>
      <c r="H8" s="13">
        <v>12</v>
      </c>
      <c r="I8" s="13"/>
      <c r="J8" s="13"/>
      <c r="K8" s="13"/>
      <c r="L8" s="12"/>
      <c r="M8" s="13"/>
    </row>
    <row r="9" spans="1:13" x14ac:dyDescent="0.2">
      <c r="A9" s="13" t="s">
        <v>830</v>
      </c>
      <c r="B9" t="s">
        <v>5024</v>
      </c>
      <c r="C9">
        <v>36</v>
      </c>
      <c r="D9" s="83">
        <v>43302</v>
      </c>
      <c r="E9" s="13">
        <v>0</v>
      </c>
      <c r="F9" s="13">
        <v>30</v>
      </c>
      <c r="G9" s="13">
        <v>24</v>
      </c>
      <c r="H9" s="13">
        <v>12</v>
      </c>
      <c r="I9" s="13"/>
      <c r="J9" s="13"/>
      <c r="K9" s="13"/>
      <c r="L9" s="12"/>
      <c r="M9" s="13"/>
    </row>
    <row r="10" spans="1:13" x14ac:dyDescent="0.2">
      <c r="A10" s="13" t="s">
        <v>830</v>
      </c>
      <c r="B10" t="s">
        <v>5024</v>
      </c>
      <c r="C10">
        <v>36</v>
      </c>
      <c r="D10" s="83">
        <v>43303</v>
      </c>
      <c r="E10" s="13">
        <v>0</v>
      </c>
      <c r="F10" s="13">
        <v>30</v>
      </c>
      <c r="G10" s="13">
        <v>24</v>
      </c>
      <c r="H10" s="13">
        <v>12</v>
      </c>
      <c r="I10" s="13"/>
      <c r="J10" s="13"/>
      <c r="K10" s="13"/>
      <c r="L10" s="12"/>
      <c r="M10" s="13"/>
    </row>
    <row r="11" spans="1:13" x14ac:dyDescent="0.2">
      <c r="A11" s="13" t="s">
        <v>830</v>
      </c>
      <c r="B11" t="s">
        <v>5024</v>
      </c>
      <c r="C11">
        <v>36</v>
      </c>
      <c r="D11" s="83">
        <v>43304</v>
      </c>
      <c r="E11" s="13">
        <v>0</v>
      </c>
      <c r="F11" s="13">
        <v>30</v>
      </c>
      <c r="G11" s="13">
        <v>24</v>
      </c>
      <c r="H11" s="13">
        <v>12</v>
      </c>
      <c r="I11" s="13"/>
      <c r="J11" s="13"/>
      <c r="K11" s="13"/>
      <c r="L11" s="12"/>
      <c r="M11" s="13"/>
    </row>
    <row r="12" spans="1:13" x14ac:dyDescent="0.2">
      <c r="A12" s="13" t="s">
        <v>830</v>
      </c>
      <c r="B12" t="s">
        <v>5024</v>
      </c>
      <c r="C12">
        <v>36</v>
      </c>
      <c r="D12" s="83">
        <v>43305</v>
      </c>
      <c r="E12" s="13">
        <v>0</v>
      </c>
      <c r="F12" s="13">
        <v>30</v>
      </c>
      <c r="G12" s="13">
        <v>24</v>
      </c>
      <c r="H12" s="13">
        <v>12</v>
      </c>
      <c r="I12" s="13"/>
      <c r="J12" s="13"/>
      <c r="K12" s="13"/>
      <c r="L12" s="12"/>
      <c r="M12" s="13"/>
    </row>
    <row r="13" spans="1:13" x14ac:dyDescent="0.2">
      <c r="A13" s="13" t="s">
        <v>830</v>
      </c>
      <c r="B13" t="s">
        <v>5024</v>
      </c>
      <c r="C13">
        <v>36</v>
      </c>
      <c r="D13" s="83">
        <v>43306</v>
      </c>
      <c r="E13" s="13">
        <v>0</v>
      </c>
      <c r="F13" s="13">
        <v>30</v>
      </c>
      <c r="G13" s="13">
        <v>24</v>
      </c>
      <c r="H13" s="13">
        <v>12</v>
      </c>
      <c r="I13" s="13"/>
      <c r="J13" s="13"/>
      <c r="K13" s="13"/>
      <c r="L13" s="12"/>
      <c r="M13" s="13"/>
    </row>
    <row r="14" spans="1:13" x14ac:dyDescent="0.2">
      <c r="A14" s="13" t="s">
        <v>830</v>
      </c>
      <c r="B14" t="s">
        <v>5024</v>
      </c>
      <c r="C14">
        <v>36</v>
      </c>
      <c r="D14" s="83">
        <v>43307</v>
      </c>
      <c r="E14" s="13">
        <v>0</v>
      </c>
      <c r="F14" s="13">
        <v>30</v>
      </c>
      <c r="G14" s="13">
        <v>24</v>
      </c>
      <c r="H14" s="13">
        <v>12</v>
      </c>
      <c r="I14" s="13"/>
      <c r="J14" s="13"/>
      <c r="K14" s="13"/>
      <c r="L14" s="12"/>
      <c r="M14" s="13"/>
    </row>
    <row r="15" spans="1:13" x14ac:dyDescent="0.2">
      <c r="A15" s="13" t="s">
        <v>830</v>
      </c>
      <c r="B15" t="s">
        <v>5024</v>
      </c>
      <c r="C15">
        <v>36</v>
      </c>
      <c r="D15" s="83">
        <v>43308</v>
      </c>
      <c r="E15" s="13">
        <v>0</v>
      </c>
      <c r="F15" s="13">
        <v>30</v>
      </c>
      <c r="G15" s="13">
        <v>24</v>
      </c>
      <c r="H15" s="13">
        <v>12</v>
      </c>
      <c r="I15" s="13"/>
      <c r="J15" s="13"/>
      <c r="K15" s="13"/>
      <c r="L15" s="12"/>
      <c r="M15" s="13"/>
    </row>
    <row r="16" spans="1:13" x14ac:dyDescent="0.2">
      <c r="A16" s="13" t="s">
        <v>830</v>
      </c>
      <c r="B16" t="s">
        <v>5024</v>
      </c>
      <c r="C16">
        <v>36</v>
      </c>
      <c r="D16" s="83">
        <v>43309</v>
      </c>
      <c r="E16" s="13">
        <v>0</v>
      </c>
      <c r="F16" s="13">
        <v>30</v>
      </c>
      <c r="G16" s="13">
        <v>24</v>
      </c>
      <c r="H16" s="13">
        <v>12</v>
      </c>
      <c r="I16" s="13"/>
      <c r="J16" s="13"/>
      <c r="K16" s="13"/>
      <c r="L16" s="12"/>
      <c r="M16" s="13"/>
    </row>
    <row r="17" spans="1:13" x14ac:dyDescent="0.2">
      <c r="A17" s="13" t="s">
        <v>830</v>
      </c>
      <c r="B17" t="s">
        <v>5024</v>
      </c>
      <c r="C17">
        <v>36</v>
      </c>
      <c r="D17" s="83">
        <v>43310</v>
      </c>
      <c r="E17" s="13">
        <v>0</v>
      </c>
      <c r="F17" s="13">
        <v>30</v>
      </c>
      <c r="G17" s="13">
        <v>24</v>
      </c>
      <c r="H17" s="13">
        <v>12</v>
      </c>
      <c r="I17" s="13"/>
      <c r="J17" s="13"/>
      <c r="K17" s="13"/>
      <c r="L17" s="12"/>
      <c r="M17" s="13"/>
    </row>
    <row r="18" spans="1:13" x14ac:dyDescent="0.2">
      <c r="A18" s="13" t="s">
        <v>830</v>
      </c>
      <c r="B18" t="s">
        <v>5024</v>
      </c>
      <c r="C18">
        <v>36</v>
      </c>
      <c r="D18" s="83">
        <v>43311</v>
      </c>
      <c r="E18" s="13">
        <v>0</v>
      </c>
      <c r="F18" s="13">
        <v>30</v>
      </c>
      <c r="G18" s="13">
        <v>24</v>
      </c>
      <c r="H18" s="13">
        <v>12</v>
      </c>
      <c r="I18" s="13"/>
      <c r="J18" s="13"/>
      <c r="K18" s="13"/>
      <c r="L18" s="12"/>
      <c r="M18" s="13"/>
    </row>
    <row r="19" spans="1:13" x14ac:dyDescent="0.2">
      <c r="A19" s="13" t="s">
        <v>830</v>
      </c>
      <c r="B19" t="s">
        <v>5024</v>
      </c>
      <c r="C19">
        <v>36</v>
      </c>
      <c r="D19" s="83">
        <v>43312</v>
      </c>
      <c r="E19" s="13">
        <v>0</v>
      </c>
      <c r="F19" s="13">
        <v>30</v>
      </c>
      <c r="G19" s="13">
        <v>24</v>
      </c>
      <c r="H19" s="13">
        <v>12</v>
      </c>
      <c r="I19" s="13"/>
      <c r="J19" s="13"/>
      <c r="K19" s="13"/>
      <c r="L19" s="12"/>
      <c r="M19" s="13"/>
    </row>
    <row r="20" spans="1:13" x14ac:dyDescent="0.2">
      <c r="A20" s="13" t="s">
        <v>830</v>
      </c>
      <c r="B20" t="s">
        <v>5024</v>
      </c>
      <c r="C20">
        <v>36</v>
      </c>
      <c r="D20" s="83">
        <v>43313</v>
      </c>
      <c r="E20" s="13">
        <v>0</v>
      </c>
      <c r="F20" s="13">
        <v>30</v>
      </c>
      <c r="G20" s="13">
        <v>24</v>
      </c>
      <c r="H20" s="13">
        <v>12</v>
      </c>
      <c r="I20" s="13"/>
      <c r="J20" s="13"/>
      <c r="K20" s="13"/>
      <c r="L20" s="12"/>
      <c r="M20" s="13"/>
    </row>
    <row r="21" spans="1:13" x14ac:dyDescent="0.2">
      <c r="A21" s="13" t="s">
        <v>830</v>
      </c>
      <c r="B21" t="s">
        <v>5024</v>
      </c>
      <c r="C21">
        <v>36</v>
      </c>
      <c r="D21" s="83">
        <v>43314</v>
      </c>
      <c r="E21" s="13">
        <v>0</v>
      </c>
      <c r="F21" s="13">
        <v>30</v>
      </c>
      <c r="G21" s="13">
        <v>24</v>
      </c>
      <c r="H21" s="13">
        <v>12</v>
      </c>
      <c r="I21" s="13"/>
      <c r="J21" s="13"/>
      <c r="K21" s="13"/>
      <c r="L21" s="12"/>
      <c r="M21" s="13"/>
    </row>
    <row r="22" spans="1:13" x14ac:dyDescent="0.2">
      <c r="A22" s="13" t="s">
        <v>830</v>
      </c>
      <c r="B22" t="s">
        <v>5024</v>
      </c>
      <c r="C22">
        <v>36</v>
      </c>
      <c r="D22" s="83">
        <v>43318</v>
      </c>
      <c r="E22" s="13">
        <v>0</v>
      </c>
      <c r="F22" s="13">
        <v>30</v>
      </c>
      <c r="G22" s="13">
        <v>24</v>
      </c>
      <c r="H22" s="13">
        <v>12</v>
      </c>
      <c r="I22" s="13"/>
      <c r="J22" s="13"/>
      <c r="K22" s="13"/>
      <c r="L22" s="12"/>
      <c r="M22" s="13"/>
    </row>
    <row r="23" spans="1:13" x14ac:dyDescent="0.2">
      <c r="A23" s="13" t="s">
        <v>830</v>
      </c>
      <c r="B23" t="s">
        <v>5024</v>
      </c>
      <c r="C23">
        <v>36</v>
      </c>
      <c r="D23" s="83">
        <v>43319</v>
      </c>
      <c r="E23" s="13">
        <v>0</v>
      </c>
      <c r="F23" s="13">
        <v>30</v>
      </c>
      <c r="G23" s="13">
        <v>24</v>
      </c>
      <c r="H23" s="13">
        <v>12</v>
      </c>
      <c r="I23" s="13"/>
      <c r="J23" s="13"/>
      <c r="K23" s="13"/>
      <c r="L23" s="12"/>
      <c r="M23" s="13"/>
    </row>
    <row r="24" spans="1:13" x14ac:dyDescent="0.2">
      <c r="A24" s="13" t="s">
        <v>830</v>
      </c>
      <c r="B24" t="s">
        <v>5024</v>
      </c>
      <c r="C24">
        <v>36</v>
      </c>
      <c r="D24" s="83">
        <v>43321</v>
      </c>
      <c r="E24" s="13">
        <v>0</v>
      </c>
      <c r="F24" s="13">
        <v>30</v>
      </c>
      <c r="G24" s="13">
        <v>24</v>
      </c>
      <c r="H24" s="13">
        <v>12</v>
      </c>
      <c r="I24" s="13"/>
      <c r="J24" s="13"/>
      <c r="K24" s="13"/>
      <c r="L24" s="12"/>
      <c r="M24" s="13"/>
    </row>
    <row r="25" spans="1:13" x14ac:dyDescent="0.2">
      <c r="A25" s="13" t="s">
        <v>830</v>
      </c>
      <c r="B25" t="s">
        <v>5024</v>
      </c>
      <c r="C25">
        <v>36</v>
      </c>
      <c r="D25" s="83">
        <v>43322</v>
      </c>
      <c r="E25" s="13">
        <v>0</v>
      </c>
      <c r="F25" s="13">
        <v>30</v>
      </c>
      <c r="G25" s="13">
        <v>24</v>
      </c>
      <c r="H25" s="13">
        <v>12</v>
      </c>
      <c r="I25" s="13"/>
      <c r="J25" s="13"/>
      <c r="K25" s="13"/>
      <c r="L25" s="12"/>
      <c r="M25" s="13"/>
    </row>
    <row r="26" spans="1:13" x14ac:dyDescent="0.2">
      <c r="A26" s="13" t="s">
        <v>830</v>
      </c>
      <c r="B26" t="s">
        <v>5024</v>
      </c>
      <c r="C26">
        <v>36</v>
      </c>
      <c r="D26" s="83">
        <v>43325</v>
      </c>
      <c r="E26" s="13">
        <v>28</v>
      </c>
      <c r="F26" s="13">
        <v>28</v>
      </c>
      <c r="G26" s="13">
        <v>24</v>
      </c>
      <c r="H26" s="13">
        <v>12</v>
      </c>
      <c r="I26" s="13"/>
      <c r="J26" s="13"/>
      <c r="K26" s="13"/>
      <c r="L26" s="12"/>
      <c r="M26" s="13"/>
    </row>
    <row r="27" spans="1:13" x14ac:dyDescent="0.2">
      <c r="A27" s="13" t="s">
        <v>830</v>
      </c>
      <c r="B27" t="s">
        <v>5024</v>
      </c>
      <c r="C27">
        <v>36</v>
      </c>
      <c r="D27" s="83">
        <v>43326</v>
      </c>
      <c r="E27" s="13">
        <v>28</v>
      </c>
      <c r="F27" s="13">
        <v>28</v>
      </c>
      <c r="G27" s="13">
        <v>24</v>
      </c>
      <c r="H27" s="13">
        <v>12</v>
      </c>
      <c r="I27" s="13"/>
      <c r="J27" s="13"/>
      <c r="K27" s="13"/>
      <c r="L27" s="12"/>
      <c r="M27" s="13"/>
    </row>
    <row r="28" spans="1:13" x14ac:dyDescent="0.2">
      <c r="A28" s="13" t="s">
        <v>830</v>
      </c>
      <c r="B28" t="s">
        <v>5024</v>
      </c>
      <c r="C28">
        <v>36</v>
      </c>
      <c r="D28" s="83">
        <v>43327</v>
      </c>
      <c r="E28" s="13">
        <v>0</v>
      </c>
      <c r="F28" s="13">
        <v>30</v>
      </c>
      <c r="G28" s="13">
        <v>24</v>
      </c>
      <c r="H28" s="13">
        <v>12</v>
      </c>
      <c r="I28" s="13"/>
      <c r="J28" s="13"/>
      <c r="K28" s="13"/>
      <c r="L28" s="12"/>
      <c r="M28" s="13"/>
    </row>
    <row r="29" spans="1:13" x14ac:dyDescent="0.2">
      <c r="A29" s="13" t="s">
        <v>830</v>
      </c>
      <c r="B29" t="s">
        <v>5024</v>
      </c>
      <c r="C29">
        <v>36</v>
      </c>
      <c r="D29" s="83">
        <v>43328</v>
      </c>
      <c r="E29" s="13">
        <v>28</v>
      </c>
      <c r="F29" s="13">
        <v>28</v>
      </c>
      <c r="G29" s="13">
        <v>24</v>
      </c>
      <c r="H29" s="13">
        <v>12</v>
      </c>
      <c r="I29" s="13"/>
      <c r="J29" s="13"/>
      <c r="K29" s="13"/>
      <c r="L29" s="12"/>
      <c r="M29" s="13"/>
    </row>
    <row r="30" spans="1:13" x14ac:dyDescent="0.2">
      <c r="A30" s="13" t="s">
        <v>830</v>
      </c>
      <c r="B30" t="s">
        <v>5024</v>
      </c>
      <c r="C30">
        <v>36</v>
      </c>
      <c r="D30" s="83">
        <v>43329</v>
      </c>
      <c r="E30" s="13">
        <v>28</v>
      </c>
      <c r="F30" s="13">
        <v>28</v>
      </c>
      <c r="G30" s="13">
        <v>24</v>
      </c>
      <c r="H30" s="13">
        <v>12</v>
      </c>
      <c r="I30" s="13"/>
      <c r="J30" s="13"/>
      <c r="K30" s="13"/>
      <c r="L30" s="12"/>
      <c r="M30" s="13"/>
    </row>
    <row r="31" spans="1:13" x14ac:dyDescent="0.2">
      <c r="A31" s="13" t="s">
        <v>830</v>
      </c>
      <c r="B31" t="s">
        <v>5024</v>
      </c>
      <c r="C31">
        <v>36</v>
      </c>
      <c r="D31" s="83">
        <v>43330</v>
      </c>
      <c r="E31" s="13">
        <v>23</v>
      </c>
      <c r="F31" s="13">
        <v>23</v>
      </c>
      <c r="G31" s="13">
        <v>24</v>
      </c>
      <c r="H31" s="13">
        <v>12</v>
      </c>
      <c r="I31" s="13"/>
      <c r="J31" s="13"/>
      <c r="K31" s="13"/>
      <c r="L31" s="12"/>
      <c r="M31" s="13"/>
    </row>
    <row r="32" spans="1:13" x14ac:dyDescent="0.2">
      <c r="A32" s="13" t="s">
        <v>830</v>
      </c>
      <c r="B32" t="s">
        <v>5024</v>
      </c>
      <c r="C32">
        <v>36</v>
      </c>
      <c r="D32" s="83">
        <v>43331</v>
      </c>
      <c r="E32" s="13">
        <v>23</v>
      </c>
      <c r="F32" s="13">
        <v>23</v>
      </c>
      <c r="G32" s="13">
        <v>24</v>
      </c>
      <c r="H32" s="13">
        <v>12</v>
      </c>
      <c r="I32" s="13"/>
      <c r="J32" s="13"/>
      <c r="K32" s="13"/>
      <c r="L32" s="12"/>
      <c r="M32" s="13"/>
    </row>
    <row r="33" spans="1:13" x14ac:dyDescent="0.2">
      <c r="A33" s="13" t="s">
        <v>830</v>
      </c>
      <c r="B33" t="s">
        <v>5024</v>
      </c>
      <c r="C33">
        <v>36</v>
      </c>
      <c r="D33" s="83">
        <v>43332</v>
      </c>
      <c r="E33" s="13">
        <v>23</v>
      </c>
      <c r="F33" s="13">
        <v>23</v>
      </c>
      <c r="G33" s="13">
        <v>24</v>
      </c>
      <c r="H33" s="13">
        <v>12</v>
      </c>
      <c r="I33" s="13"/>
      <c r="J33" s="13"/>
      <c r="K33" s="13"/>
      <c r="L33" s="12"/>
      <c r="M33" s="13"/>
    </row>
    <row r="34" spans="1:13" x14ac:dyDescent="0.2">
      <c r="A34" s="13" t="s">
        <v>830</v>
      </c>
      <c r="B34" t="s">
        <v>5024</v>
      </c>
      <c r="C34">
        <v>36</v>
      </c>
      <c r="D34" s="83">
        <v>43333</v>
      </c>
      <c r="E34" s="13">
        <v>23</v>
      </c>
      <c r="F34" s="13">
        <v>23</v>
      </c>
      <c r="G34" s="13">
        <v>24</v>
      </c>
      <c r="H34" s="13">
        <v>12</v>
      </c>
      <c r="I34" s="13"/>
      <c r="J34" s="13"/>
      <c r="K34" s="13"/>
      <c r="L34" s="12"/>
      <c r="M34" s="13"/>
    </row>
    <row r="35" spans="1:13" x14ac:dyDescent="0.2">
      <c r="A35" s="13" t="s">
        <v>830</v>
      </c>
      <c r="B35" t="s">
        <v>5024</v>
      </c>
      <c r="C35">
        <v>36</v>
      </c>
      <c r="D35" s="83">
        <v>43335</v>
      </c>
      <c r="E35" s="13">
        <v>23</v>
      </c>
      <c r="F35" s="13">
        <v>23</v>
      </c>
      <c r="G35" s="13">
        <v>24</v>
      </c>
      <c r="H35" s="13">
        <v>12</v>
      </c>
      <c r="I35" s="13"/>
      <c r="J35" s="13"/>
      <c r="K35" s="13"/>
      <c r="L35" s="12"/>
      <c r="M35" s="13"/>
    </row>
    <row r="36" spans="1:13" x14ac:dyDescent="0.2">
      <c r="A36" s="13" t="s">
        <v>830</v>
      </c>
      <c r="B36" t="s">
        <v>5024</v>
      </c>
      <c r="C36">
        <v>36</v>
      </c>
      <c r="D36" s="83">
        <v>43336</v>
      </c>
      <c r="E36" s="13">
        <v>20</v>
      </c>
      <c r="F36" s="13">
        <v>20</v>
      </c>
      <c r="G36" s="13">
        <v>24</v>
      </c>
      <c r="H36" s="13">
        <v>12</v>
      </c>
      <c r="I36" s="13"/>
      <c r="J36" s="13"/>
      <c r="K36" s="13"/>
      <c r="L36" s="12"/>
      <c r="M36" s="13"/>
    </row>
    <row r="37" spans="1:13" x14ac:dyDescent="0.2">
      <c r="A37" s="13" t="s">
        <v>830</v>
      </c>
      <c r="B37" t="s">
        <v>5024</v>
      </c>
      <c r="C37">
        <v>36</v>
      </c>
      <c r="D37" s="83">
        <v>43337</v>
      </c>
      <c r="E37" s="13">
        <v>15</v>
      </c>
      <c r="F37" s="13">
        <v>15</v>
      </c>
      <c r="G37" s="13">
        <v>24</v>
      </c>
      <c r="H37" s="13">
        <v>12</v>
      </c>
      <c r="I37" s="13"/>
      <c r="J37" s="13"/>
      <c r="K37" s="13"/>
      <c r="L37" s="12"/>
      <c r="M37" s="13"/>
    </row>
    <row r="38" spans="1:13" x14ac:dyDescent="0.2">
      <c r="A38" s="13" t="s">
        <v>830</v>
      </c>
      <c r="B38" t="s">
        <v>5024</v>
      </c>
      <c r="C38">
        <v>36</v>
      </c>
      <c r="D38" s="83">
        <v>43338</v>
      </c>
      <c r="E38" s="13">
        <v>15</v>
      </c>
      <c r="F38" s="13">
        <v>15</v>
      </c>
      <c r="G38" s="13">
        <v>24</v>
      </c>
      <c r="H38" s="13">
        <v>12</v>
      </c>
      <c r="I38" s="13"/>
      <c r="J38" s="13"/>
      <c r="K38" s="13"/>
      <c r="L38" s="12"/>
      <c r="M38" s="13"/>
    </row>
    <row r="39" spans="1:13" x14ac:dyDescent="0.2">
      <c r="A39" s="13" t="s">
        <v>830</v>
      </c>
      <c r="B39" t="s">
        <v>5024</v>
      </c>
      <c r="C39">
        <v>36</v>
      </c>
      <c r="D39" s="83">
        <v>43339</v>
      </c>
      <c r="E39" s="13">
        <v>15</v>
      </c>
      <c r="F39" s="13">
        <v>15</v>
      </c>
      <c r="G39" s="13">
        <v>24</v>
      </c>
      <c r="H39" s="13">
        <v>12</v>
      </c>
      <c r="I39" s="13"/>
      <c r="J39" s="13"/>
      <c r="K39" s="13"/>
      <c r="L39" s="12"/>
      <c r="M39" s="13"/>
    </row>
    <row r="40" spans="1:13" x14ac:dyDescent="0.2">
      <c r="A40" s="13" t="s">
        <v>830</v>
      </c>
      <c r="B40" t="s">
        <v>5024</v>
      </c>
      <c r="C40">
        <v>36</v>
      </c>
      <c r="D40" s="83">
        <v>43340</v>
      </c>
      <c r="E40" s="13">
        <v>15</v>
      </c>
      <c r="F40" s="13">
        <v>15</v>
      </c>
      <c r="G40" s="13">
        <v>24</v>
      </c>
      <c r="H40" s="13">
        <v>12</v>
      </c>
      <c r="I40" s="13"/>
      <c r="J40" s="13"/>
      <c r="K40" s="13"/>
      <c r="L40" s="12"/>
      <c r="M40" s="13"/>
    </row>
    <row r="41" spans="1:13" x14ac:dyDescent="0.2">
      <c r="A41" s="13" t="s">
        <v>830</v>
      </c>
      <c r="B41" t="s">
        <v>5024</v>
      </c>
      <c r="C41">
        <v>36</v>
      </c>
      <c r="D41" s="83">
        <v>43341</v>
      </c>
      <c r="E41" s="13">
        <v>15</v>
      </c>
      <c r="F41" s="13">
        <v>15</v>
      </c>
      <c r="G41" s="13">
        <v>24</v>
      </c>
      <c r="H41" s="13">
        <v>12</v>
      </c>
      <c r="I41" s="13"/>
      <c r="J41" s="13"/>
      <c r="K41" s="13"/>
      <c r="L41" s="12"/>
      <c r="M41" s="13"/>
    </row>
    <row r="42" spans="1:13" x14ac:dyDescent="0.2">
      <c r="A42" s="13" t="s">
        <v>830</v>
      </c>
      <c r="B42" t="s">
        <v>5024</v>
      </c>
      <c r="C42">
        <v>36</v>
      </c>
      <c r="D42" s="83">
        <v>43342</v>
      </c>
      <c r="E42" s="13">
        <v>15</v>
      </c>
      <c r="F42" s="13">
        <v>15</v>
      </c>
      <c r="G42" s="13">
        <v>24</v>
      </c>
      <c r="H42" s="13">
        <v>12</v>
      </c>
      <c r="I42" s="13"/>
      <c r="J42" s="13"/>
      <c r="K42" s="13"/>
      <c r="L42" s="12"/>
      <c r="M42" s="13"/>
    </row>
    <row r="43" spans="1:13" x14ac:dyDescent="0.2">
      <c r="A43" s="13" t="s">
        <v>830</v>
      </c>
      <c r="B43" t="s">
        <v>5024</v>
      </c>
      <c r="C43">
        <v>36</v>
      </c>
      <c r="D43" s="83">
        <v>43343</v>
      </c>
      <c r="E43" s="13">
        <v>15</v>
      </c>
      <c r="F43" s="13">
        <v>15</v>
      </c>
      <c r="G43" s="13">
        <v>24</v>
      </c>
      <c r="H43" s="13">
        <v>12</v>
      </c>
      <c r="I43" s="13"/>
      <c r="J43" s="13"/>
      <c r="K43" s="13"/>
      <c r="L43" s="12"/>
      <c r="M43" s="13"/>
    </row>
    <row r="44" spans="1:13" x14ac:dyDescent="0.2">
      <c r="A44" s="13" t="s">
        <v>830</v>
      </c>
      <c r="B44" t="s">
        <v>5024</v>
      </c>
      <c r="C44">
        <v>36</v>
      </c>
      <c r="D44" s="83">
        <v>43344</v>
      </c>
      <c r="E44" s="13">
        <v>15</v>
      </c>
      <c r="F44" s="13">
        <v>15</v>
      </c>
      <c r="G44" s="13">
        <v>24</v>
      </c>
      <c r="H44" s="13">
        <v>12</v>
      </c>
      <c r="I44" s="13"/>
      <c r="J44" s="13"/>
      <c r="K44" s="13"/>
      <c r="L44" s="12"/>
      <c r="M44" s="13"/>
    </row>
    <row r="45" spans="1:13" x14ac:dyDescent="0.2">
      <c r="A45" s="13" t="s">
        <v>830</v>
      </c>
      <c r="B45" t="s">
        <v>5024</v>
      </c>
      <c r="C45">
        <v>36</v>
      </c>
      <c r="D45" s="83">
        <v>43345</v>
      </c>
      <c r="E45" s="13">
        <v>15</v>
      </c>
      <c r="F45" s="13">
        <v>15</v>
      </c>
      <c r="G45" s="13">
        <v>24</v>
      </c>
      <c r="H45" s="13">
        <v>12</v>
      </c>
      <c r="I45" s="13"/>
      <c r="J45" s="13"/>
      <c r="K45" s="13"/>
      <c r="L45" s="12"/>
      <c r="M45" s="13"/>
    </row>
    <row r="46" spans="1:13" x14ac:dyDescent="0.2">
      <c r="A46" s="13" t="s">
        <v>830</v>
      </c>
      <c r="B46" t="s">
        <v>5024</v>
      </c>
      <c r="C46">
        <v>36</v>
      </c>
      <c r="D46" s="83">
        <v>43346</v>
      </c>
      <c r="E46" s="13">
        <v>15</v>
      </c>
      <c r="F46" s="13">
        <v>15</v>
      </c>
      <c r="G46" s="13">
        <v>24</v>
      </c>
      <c r="H46" s="13">
        <v>12</v>
      </c>
      <c r="I46" s="13"/>
      <c r="J46" s="13"/>
      <c r="K46" s="13"/>
      <c r="L46" s="12"/>
      <c r="M46" s="13"/>
    </row>
    <row r="47" spans="1:13" x14ac:dyDescent="0.2">
      <c r="A47" s="13" t="s">
        <v>830</v>
      </c>
      <c r="B47" t="s">
        <v>5024</v>
      </c>
      <c r="C47">
        <v>36</v>
      </c>
      <c r="D47" s="83">
        <v>43347</v>
      </c>
      <c r="E47" s="13">
        <v>15</v>
      </c>
      <c r="F47" s="13">
        <v>15</v>
      </c>
      <c r="G47" s="13">
        <v>24</v>
      </c>
      <c r="H47" s="13">
        <v>12</v>
      </c>
      <c r="I47" s="13"/>
      <c r="J47" s="13"/>
      <c r="K47" s="13"/>
      <c r="L47" s="12"/>
      <c r="M47" s="13"/>
    </row>
    <row r="48" spans="1:13" x14ac:dyDescent="0.2">
      <c r="A48" s="13" t="s">
        <v>830</v>
      </c>
      <c r="B48" t="s">
        <v>5024</v>
      </c>
      <c r="C48">
        <v>36</v>
      </c>
      <c r="D48" s="83">
        <v>43348</v>
      </c>
      <c r="E48" s="13">
        <v>15</v>
      </c>
      <c r="F48" s="13">
        <v>15</v>
      </c>
      <c r="G48" s="13">
        <v>24</v>
      </c>
      <c r="H48" s="13">
        <v>12</v>
      </c>
      <c r="I48" s="13"/>
      <c r="J48" s="13"/>
      <c r="K48" s="13"/>
      <c r="L48" s="12"/>
      <c r="M48" s="13"/>
    </row>
    <row r="49" spans="1:13" x14ac:dyDescent="0.2">
      <c r="A49" s="13" t="s">
        <v>830</v>
      </c>
      <c r="B49" t="s">
        <v>5024</v>
      </c>
      <c r="C49">
        <v>36</v>
      </c>
      <c r="D49" s="83">
        <v>43349</v>
      </c>
      <c r="E49" s="13">
        <v>15</v>
      </c>
      <c r="F49" s="13">
        <v>15</v>
      </c>
      <c r="G49" s="13">
        <v>24</v>
      </c>
      <c r="H49" s="13">
        <v>12</v>
      </c>
      <c r="I49" s="13"/>
      <c r="J49" s="13"/>
      <c r="K49" s="13"/>
      <c r="L49" s="12"/>
      <c r="M49" s="13"/>
    </row>
    <row r="50" spans="1:13" x14ac:dyDescent="0.2">
      <c r="A50" s="13" t="s">
        <v>830</v>
      </c>
      <c r="B50" t="s">
        <v>5024</v>
      </c>
      <c r="C50">
        <v>36</v>
      </c>
      <c r="D50" s="83">
        <v>43350</v>
      </c>
      <c r="E50" s="13">
        <v>15</v>
      </c>
      <c r="F50" s="13">
        <v>15</v>
      </c>
      <c r="G50" s="13">
        <v>24</v>
      </c>
      <c r="H50" s="13">
        <v>12</v>
      </c>
      <c r="I50" s="13"/>
      <c r="J50" s="13"/>
      <c r="K50" s="13"/>
      <c r="L50" s="12"/>
      <c r="M50" s="13"/>
    </row>
    <row r="51" spans="1:13" x14ac:dyDescent="0.2">
      <c r="A51" s="13" t="s">
        <v>830</v>
      </c>
      <c r="B51" t="s">
        <v>5024</v>
      </c>
      <c r="C51">
        <v>36</v>
      </c>
      <c r="D51" s="83">
        <v>43351</v>
      </c>
      <c r="E51" s="13">
        <v>15</v>
      </c>
      <c r="F51" s="13">
        <v>15</v>
      </c>
      <c r="G51" s="13">
        <v>24</v>
      </c>
      <c r="H51" s="13">
        <v>12</v>
      </c>
      <c r="I51" s="13"/>
      <c r="J51" s="13"/>
      <c r="K51" s="13"/>
      <c r="L51" s="12"/>
      <c r="M51" s="13"/>
    </row>
    <row r="52" spans="1:13" x14ac:dyDescent="0.2">
      <c r="A52" s="13" t="s">
        <v>830</v>
      </c>
      <c r="B52" t="s">
        <v>5024</v>
      </c>
      <c r="C52">
        <v>36</v>
      </c>
      <c r="D52" s="83">
        <v>43352</v>
      </c>
      <c r="E52" s="13">
        <v>15</v>
      </c>
      <c r="F52" s="13">
        <v>15</v>
      </c>
      <c r="G52" s="13">
        <v>24</v>
      </c>
      <c r="H52" s="13">
        <v>12</v>
      </c>
      <c r="I52" s="13"/>
      <c r="J52" s="13"/>
      <c r="K52" s="13"/>
      <c r="L52" s="12"/>
      <c r="M52" s="13"/>
    </row>
    <row r="53" spans="1:13" x14ac:dyDescent="0.2">
      <c r="A53" s="13" t="s">
        <v>830</v>
      </c>
      <c r="B53" t="s">
        <v>5024</v>
      </c>
      <c r="C53">
        <v>36</v>
      </c>
      <c r="D53" s="83">
        <v>43353</v>
      </c>
      <c r="E53" s="13">
        <v>15</v>
      </c>
      <c r="F53" s="13">
        <v>15</v>
      </c>
      <c r="G53" s="13">
        <v>24</v>
      </c>
      <c r="H53" s="13">
        <v>12</v>
      </c>
      <c r="I53" s="13"/>
      <c r="J53" s="13"/>
      <c r="K53" s="13"/>
      <c r="L53" s="12"/>
      <c r="M53" s="13"/>
    </row>
    <row r="54" spans="1:13" x14ac:dyDescent="0.2">
      <c r="A54" s="13" t="s">
        <v>830</v>
      </c>
      <c r="B54" t="s">
        <v>5024</v>
      </c>
      <c r="C54">
        <v>36</v>
      </c>
      <c r="D54" s="83">
        <v>43354</v>
      </c>
      <c r="E54" s="13">
        <v>15</v>
      </c>
      <c r="F54" s="13">
        <v>15</v>
      </c>
      <c r="G54" s="13">
        <v>24</v>
      </c>
      <c r="H54" s="13">
        <v>12</v>
      </c>
      <c r="I54" s="13"/>
      <c r="J54" s="13"/>
      <c r="K54" s="13"/>
      <c r="L54" s="12"/>
      <c r="M54" s="13"/>
    </row>
    <row r="55" spans="1:13" x14ac:dyDescent="0.2">
      <c r="A55" s="13" t="s">
        <v>830</v>
      </c>
      <c r="B55" t="s">
        <v>5024</v>
      </c>
      <c r="C55">
        <v>36</v>
      </c>
      <c r="D55" s="83">
        <v>43355</v>
      </c>
      <c r="E55" s="13">
        <v>15</v>
      </c>
      <c r="F55" s="13">
        <v>15</v>
      </c>
      <c r="G55" s="13">
        <v>24</v>
      </c>
      <c r="H55" s="13">
        <v>12</v>
      </c>
      <c r="I55" s="13"/>
      <c r="J55" s="13"/>
      <c r="K55" s="13"/>
      <c r="L55" s="12"/>
      <c r="M55" s="13"/>
    </row>
    <row r="56" spans="1:13" x14ac:dyDescent="0.2">
      <c r="A56" s="13" t="s">
        <v>830</v>
      </c>
      <c r="B56" t="s">
        <v>5024</v>
      </c>
      <c r="C56">
        <v>36</v>
      </c>
      <c r="D56" s="83">
        <v>43356</v>
      </c>
      <c r="E56" s="13">
        <v>15</v>
      </c>
      <c r="F56" s="13">
        <v>15</v>
      </c>
      <c r="G56" s="13">
        <v>24</v>
      </c>
      <c r="H56" s="13">
        <v>12</v>
      </c>
      <c r="I56" s="13"/>
      <c r="J56" s="13"/>
      <c r="K56" s="13"/>
      <c r="L56" s="12"/>
      <c r="M56" s="13"/>
    </row>
    <row r="57" spans="1:13" x14ac:dyDescent="0.2">
      <c r="A57" s="13" t="s">
        <v>830</v>
      </c>
      <c r="B57" t="s">
        <v>5024</v>
      </c>
      <c r="C57">
        <v>36</v>
      </c>
      <c r="D57" s="83">
        <v>43357</v>
      </c>
      <c r="E57" s="13">
        <v>15</v>
      </c>
      <c r="F57" s="13">
        <v>15</v>
      </c>
      <c r="G57" s="13">
        <v>24</v>
      </c>
      <c r="H57" s="13">
        <v>12</v>
      </c>
      <c r="I57" s="13"/>
      <c r="J57" s="13"/>
      <c r="K57" s="13"/>
      <c r="L57" s="12"/>
      <c r="M57" s="13"/>
    </row>
    <row r="58" spans="1:13" x14ac:dyDescent="0.2">
      <c r="A58" s="13" t="s">
        <v>830</v>
      </c>
      <c r="B58" t="s">
        <v>5024</v>
      </c>
      <c r="C58">
        <v>36</v>
      </c>
      <c r="D58" s="83">
        <v>43358</v>
      </c>
      <c r="E58" s="13">
        <v>15</v>
      </c>
      <c r="F58" s="13">
        <v>15</v>
      </c>
      <c r="G58" s="13">
        <v>24</v>
      </c>
      <c r="H58" s="13">
        <v>12</v>
      </c>
      <c r="I58" s="13"/>
      <c r="J58" s="13"/>
      <c r="K58" s="13"/>
      <c r="L58" s="12"/>
      <c r="M58" s="13"/>
    </row>
    <row r="59" spans="1:13" x14ac:dyDescent="0.2">
      <c r="A59" s="13" t="s">
        <v>830</v>
      </c>
      <c r="B59" t="s">
        <v>5024</v>
      </c>
      <c r="C59">
        <v>36</v>
      </c>
      <c r="D59" s="83">
        <v>43359</v>
      </c>
      <c r="E59" s="13">
        <v>15</v>
      </c>
      <c r="F59" s="13">
        <v>15</v>
      </c>
      <c r="G59" s="13">
        <v>24</v>
      </c>
      <c r="H59" s="13">
        <v>12</v>
      </c>
      <c r="I59" s="13"/>
      <c r="J59" s="13"/>
      <c r="K59" s="13"/>
      <c r="L59" s="12"/>
      <c r="M59" s="13"/>
    </row>
    <row r="60" spans="1:13" x14ac:dyDescent="0.2">
      <c r="A60" s="13" t="s">
        <v>830</v>
      </c>
      <c r="B60" t="s">
        <v>5024</v>
      </c>
      <c r="C60">
        <v>36</v>
      </c>
      <c r="D60" s="83">
        <v>43360</v>
      </c>
      <c r="E60" s="13">
        <v>15</v>
      </c>
      <c r="F60" s="13">
        <v>15</v>
      </c>
      <c r="G60" s="13">
        <v>24</v>
      </c>
      <c r="H60" s="13">
        <v>12</v>
      </c>
      <c r="I60" s="13"/>
      <c r="J60" s="13"/>
      <c r="K60" s="13"/>
      <c r="L60" s="12"/>
      <c r="M60" s="13"/>
    </row>
    <row r="61" spans="1:13" x14ac:dyDescent="0.2">
      <c r="A61" s="13" t="s">
        <v>830</v>
      </c>
      <c r="B61" t="s">
        <v>5024</v>
      </c>
      <c r="C61">
        <v>36</v>
      </c>
      <c r="D61" s="83">
        <v>43361</v>
      </c>
      <c r="E61" s="13">
        <v>15</v>
      </c>
      <c r="F61" s="13">
        <v>15</v>
      </c>
      <c r="G61" s="13">
        <v>24</v>
      </c>
      <c r="H61" s="13">
        <v>12</v>
      </c>
      <c r="I61" s="13"/>
      <c r="J61" s="13"/>
      <c r="K61" s="13"/>
      <c r="L61" s="12"/>
      <c r="M61" s="13"/>
    </row>
    <row r="62" spans="1:13" x14ac:dyDescent="0.2">
      <c r="A62" s="13" t="s">
        <v>830</v>
      </c>
      <c r="B62" t="s">
        <v>5024</v>
      </c>
      <c r="C62">
        <v>36</v>
      </c>
      <c r="D62" s="83">
        <v>43362</v>
      </c>
      <c r="E62" s="13">
        <v>15</v>
      </c>
      <c r="F62" s="13">
        <v>15</v>
      </c>
      <c r="G62" s="13">
        <v>24</v>
      </c>
      <c r="H62" s="13">
        <v>12</v>
      </c>
      <c r="I62" s="13"/>
      <c r="J62" s="13"/>
      <c r="K62" s="13"/>
      <c r="L62" s="12"/>
      <c r="M62" s="13"/>
    </row>
    <row r="63" spans="1:13" x14ac:dyDescent="0.2">
      <c r="A63" s="13" t="s">
        <v>830</v>
      </c>
      <c r="B63" t="s">
        <v>5024</v>
      </c>
      <c r="C63">
        <v>36</v>
      </c>
      <c r="D63" s="83">
        <v>43363</v>
      </c>
      <c r="E63" s="13">
        <v>13</v>
      </c>
      <c r="F63" s="13">
        <v>13</v>
      </c>
      <c r="G63" s="13">
        <v>24</v>
      </c>
      <c r="H63" s="13">
        <v>12</v>
      </c>
      <c r="I63" s="13"/>
      <c r="J63" s="13"/>
      <c r="K63" s="13"/>
      <c r="L63" s="12"/>
      <c r="M63" s="13"/>
    </row>
    <row r="64" spans="1:13" x14ac:dyDescent="0.2">
      <c r="A64" s="13" t="s">
        <v>830</v>
      </c>
      <c r="B64" t="s">
        <v>5024</v>
      </c>
      <c r="C64">
        <v>36</v>
      </c>
      <c r="D64" s="83">
        <v>43365</v>
      </c>
      <c r="E64" s="13">
        <v>13</v>
      </c>
      <c r="F64" s="13">
        <v>13</v>
      </c>
      <c r="G64" s="13">
        <v>24</v>
      </c>
      <c r="H64" s="13">
        <v>12</v>
      </c>
      <c r="I64" s="13"/>
      <c r="J64" s="13"/>
      <c r="K64" s="13"/>
      <c r="L64" s="12"/>
      <c r="M64" s="13"/>
    </row>
    <row r="65" spans="1:13" x14ac:dyDescent="0.2">
      <c r="A65" s="13" t="s">
        <v>830</v>
      </c>
      <c r="B65" t="s">
        <v>5024</v>
      </c>
      <c r="C65">
        <v>36</v>
      </c>
      <c r="D65" s="83">
        <v>43366</v>
      </c>
      <c r="E65" s="13">
        <v>13</v>
      </c>
      <c r="F65" s="13">
        <v>13</v>
      </c>
      <c r="G65" s="13">
        <v>24</v>
      </c>
      <c r="H65" s="13">
        <v>12</v>
      </c>
      <c r="I65" s="13"/>
      <c r="J65" s="13"/>
      <c r="K65" s="13"/>
      <c r="L65" s="12"/>
      <c r="M65" s="13"/>
    </row>
    <row r="66" spans="1:13" x14ac:dyDescent="0.2">
      <c r="A66" s="13" t="s">
        <v>830</v>
      </c>
      <c r="B66" t="s">
        <v>5024</v>
      </c>
      <c r="C66">
        <v>36</v>
      </c>
      <c r="D66" s="83">
        <v>43367</v>
      </c>
      <c r="E66" s="13">
        <v>13</v>
      </c>
      <c r="F66" s="13">
        <v>13</v>
      </c>
      <c r="G66" s="13">
        <v>24</v>
      </c>
      <c r="H66" s="13">
        <v>12</v>
      </c>
      <c r="I66" s="13"/>
      <c r="J66" s="13"/>
      <c r="K66" s="13"/>
      <c r="L66" s="12"/>
      <c r="M66" s="13"/>
    </row>
    <row r="67" spans="1:13" x14ac:dyDescent="0.2">
      <c r="A67" s="13" t="s">
        <v>830</v>
      </c>
      <c r="B67" t="s">
        <v>5024</v>
      </c>
      <c r="C67">
        <v>36</v>
      </c>
      <c r="D67" s="83">
        <v>43368</v>
      </c>
      <c r="E67" s="13">
        <v>13</v>
      </c>
      <c r="F67" s="13">
        <v>13</v>
      </c>
      <c r="G67" s="13">
        <v>24</v>
      </c>
      <c r="H67" s="13">
        <v>12</v>
      </c>
      <c r="I67" s="13"/>
      <c r="J67" s="13"/>
      <c r="K67" s="13"/>
      <c r="L67" s="12"/>
      <c r="M67" s="13"/>
    </row>
    <row r="68" spans="1:13" x14ac:dyDescent="0.2">
      <c r="A68" s="13" t="s">
        <v>830</v>
      </c>
      <c r="B68" t="s">
        <v>5024</v>
      </c>
      <c r="C68">
        <v>36</v>
      </c>
      <c r="D68" s="83">
        <v>43369</v>
      </c>
      <c r="E68" s="13">
        <v>13</v>
      </c>
      <c r="F68" s="13">
        <v>13</v>
      </c>
      <c r="G68" s="13">
        <v>24</v>
      </c>
      <c r="H68" s="13">
        <v>12</v>
      </c>
      <c r="I68" s="13"/>
      <c r="J68" s="13"/>
      <c r="K68" s="13"/>
      <c r="L68" s="12"/>
      <c r="M68" s="13"/>
    </row>
    <row r="69" spans="1:13" x14ac:dyDescent="0.2">
      <c r="A69" s="13" t="s">
        <v>830</v>
      </c>
      <c r="B69" t="s">
        <v>5024</v>
      </c>
      <c r="C69">
        <v>36</v>
      </c>
      <c r="D69" s="83">
        <v>43370</v>
      </c>
      <c r="E69" s="13">
        <v>13</v>
      </c>
      <c r="F69" s="13">
        <v>13</v>
      </c>
      <c r="G69" s="13">
        <v>24</v>
      </c>
      <c r="H69" s="13">
        <v>12</v>
      </c>
      <c r="I69" s="13"/>
      <c r="J69" s="13"/>
      <c r="K69" s="13"/>
      <c r="L69" s="12"/>
      <c r="M69" s="13"/>
    </row>
    <row r="70" spans="1:13" x14ac:dyDescent="0.2">
      <c r="A70" s="13" t="s">
        <v>830</v>
      </c>
      <c r="B70" t="s">
        <v>5024</v>
      </c>
      <c r="C70">
        <v>36</v>
      </c>
      <c r="D70" s="83">
        <v>43371</v>
      </c>
      <c r="E70" s="13">
        <v>13</v>
      </c>
      <c r="F70" s="13">
        <v>13</v>
      </c>
      <c r="G70" s="13">
        <v>24</v>
      </c>
      <c r="H70" s="13">
        <v>12</v>
      </c>
      <c r="I70" s="13"/>
      <c r="J70" s="13"/>
      <c r="K70" s="13"/>
      <c r="L70" s="12"/>
      <c r="M70" s="13"/>
    </row>
    <row r="71" spans="1:13" x14ac:dyDescent="0.2">
      <c r="A71" s="13" t="s">
        <v>830</v>
      </c>
      <c r="B71" t="s">
        <v>5024</v>
      </c>
      <c r="C71">
        <v>36</v>
      </c>
      <c r="D71" s="83">
        <v>43372</v>
      </c>
      <c r="E71" s="13">
        <v>13</v>
      </c>
      <c r="F71" s="13">
        <v>13</v>
      </c>
      <c r="G71" s="13">
        <v>24</v>
      </c>
      <c r="H71" s="13">
        <v>12</v>
      </c>
      <c r="I71" s="13"/>
      <c r="J71" s="13"/>
      <c r="K71" s="13"/>
      <c r="L71" s="12"/>
      <c r="M71" s="13"/>
    </row>
    <row r="72" spans="1:13" x14ac:dyDescent="0.2">
      <c r="A72" s="13" t="s">
        <v>830</v>
      </c>
      <c r="B72" t="s">
        <v>5024</v>
      </c>
      <c r="C72">
        <v>36</v>
      </c>
      <c r="D72" s="83">
        <v>43373</v>
      </c>
      <c r="E72" s="13">
        <v>13</v>
      </c>
      <c r="F72" s="13">
        <v>13</v>
      </c>
      <c r="G72" s="13">
        <v>24</v>
      </c>
      <c r="H72" s="13">
        <v>12</v>
      </c>
      <c r="I72" s="13"/>
      <c r="J72" s="13"/>
      <c r="K72" s="13"/>
      <c r="L72" s="12"/>
      <c r="M72" s="13"/>
    </row>
    <row r="73" spans="1:13" x14ac:dyDescent="0.2">
      <c r="A73" s="13" t="s">
        <v>830</v>
      </c>
      <c r="B73" t="s">
        <v>5024</v>
      </c>
      <c r="C73">
        <v>36</v>
      </c>
      <c r="D73" s="83">
        <v>43374</v>
      </c>
      <c r="E73" s="13">
        <v>13</v>
      </c>
      <c r="F73" s="13">
        <v>13</v>
      </c>
      <c r="G73" s="13">
        <v>24</v>
      </c>
      <c r="H73" s="13">
        <v>12</v>
      </c>
      <c r="I73" s="13"/>
      <c r="J73" s="13"/>
      <c r="K73" s="13"/>
      <c r="L73" s="12"/>
      <c r="M73" s="13"/>
    </row>
    <row r="74" spans="1:13" x14ac:dyDescent="0.2">
      <c r="A74" s="13" t="s">
        <v>830</v>
      </c>
      <c r="B74" t="s">
        <v>5024</v>
      </c>
      <c r="C74">
        <v>36</v>
      </c>
      <c r="D74" s="83">
        <v>43377</v>
      </c>
      <c r="E74" s="13">
        <v>0</v>
      </c>
      <c r="F74" s="13">
        <v>0</v>
      </c>
      <c r="G74" s="13"/>
      <c r="H74" s="13"/>
      <c r="I74" s="13"/>
      <c r="J74" s="13"/>
      <c r="K74" s="13"/>
      <c r="L74" s="12"/>
      <c r="M74" s="13"/>
    </row>
    <row r="75" spans="1:13" x14ac:dyDescent="0.2">
      <c r="A75" s="13" t="s">
        <v>830</v>
      </c>
      <c r="B75" t="s">
        <v>5024</v>
      </c>
      <c r="C75">
        <v>36</v>
      </c>
      <c r="D75" s="83">
        <v>43378</v>
      </c>
      <c r="E75" s="13">
        <v>13</v>
      </c>
      <c r="F75" s="13">
        <v>13</v>
      </c>
      <c r="G75" s="13">
        <v>24</v>
      </c>
      <c r="H75" s="13">
        <v>12</v>
      </c>
      <c r="I75" s="13"/>
      <c r="J75" s="13"/>
      <c r="K75" s="13"/>
      <c r="L75" s="12"/>
      <c r="M75" s="13"/>
    </row>
    <row r="76" spans="1:13" x14ac:dyDescent="0.2">
      <c r="A76" s="13" t="s">
        <v>830</v>
      </c>
      <c r="B76" t="s">
        <v>5024</v>
      </c>
      <c r="C76">
        <v>36</v>
      </c>
      <c r="D76" s="83">
        <v>43383</v>
      </c>
      <c r="E76" s="13">
        <v>13</v>
      </c>
      <c r="F76" s="13">
        <v>13</v>
      </c>
      <c r="G76" s="13">
        <v>24</v>
      </c>
      <c r="H76" s="13">
        <v>12</v>
      </c>
      <c r="I76" s="13"/>
      <c r="J76" s="13"/>
      <c r="K76" s="13"/>
      <c r="L76" s="12"/>
      <c r="M76" s="13"/>
    </row>
    <row r="77" spans="1:13" x14ac:dyDescent="0.2">
      <c r="A77" s="13" t="s">
        <v>830</v>
      </c>
      <c r="B77" t="s">
        <v>5024</v>
      </c>
      <c r="C77">
        <v>36</v>
      </c>
      <c r="D77" s="83">
        <v>43384</v>
      </c>
      <c r="E77" s="13">
        <v>13</v>
      </c>
      <c r="F77" s="13">
        <v>13</v>
      </c>
      <c r="G77" s="13">
        <v>24</v>
      </c>
      <c r="H77" s="13">
        <v>12</v>
      </c>
      <c r="I77" s="13"/>
      <c r="J77" s="13"/>
      <c r="K77" s="13"/>
      <c r="L77" s="12"/>
      <c r="M77" s="13"/>
    </row>
    <row r="78" spans="1:13" x14ac:dyDescent="0.2">
      <c r="A78" s="13" t="s">
        <v>830</v>
      </c>
      <c r="B78" t="s">
        <v>5024</v>
      </c>
      <c r="C78">
        <v>36</v>
      </c>
      <c r="D78" s="83">
        <v>43385</v>
      </c>
      <c r="E78" s="13">
        <v>13</v>
      </c>
      <c r="F78" s="13">
        <v>13</v>
      </c>
      <c r="G78" s="13">
        <v>24</v>
      </c>
      <c r="H78" s="13">
        <v>12</v>
      </c>
      <c r="I78" s="13"/>
      <c r="J78" s="13"/>
      <c r="K78" s="13"/>
      <c r="L78" s="12"/>
      <c r="M78" s="13"/>
    </row>
    <row r="79" spans="1:13" x14ac:dyDescent="0.2">
      <c r="L79" s="12"/>
      <c r="M79" s="13"/>
    </row>
    <row r="80" spans="1: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13"/>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505</v>
      </c>
      <c r="F1" t="s">
        <v>397</v>
      </c>
    </row>
    <row r="2" spans="1:6" x14ac:dyDescent="0.2">
      <c r="A2" t="s">
        <v>830</v>
      </c>
      <c r="B2" t="s">
        <v>5024</v>
      </c>
      <c r="C2" s="83">
        <v>43101</v>
      </c>
      <c r="D2">
        <v>0</v>
      </c>
      <c r="E2">
        <v>0</v>
      </c>
      <c r="F2">
        <v>0</v>
      </c>
    </row>
    <row r="3" spans="1:6" x14ac:dyDescent="0.2">
      <c r="A3" t="s">
        <v>830</v>
      </c>
      <c r="B3" t="s">
        <v>5024</v>
      </c>
      <c r="C3" s="83">
        <v>43132</v>
      </c>
      <c r="D3">
        <v>0</v>
      </c>
      <c r="E3">
        <v>0</v>
      </c>
      <c r="F3">
        <v>0</v>
      </c>
    </row>
    <row r="4" spans="1:6" x14ac:dyDescent="0.2">
      <c r="A4" t="s">
        <v>830</v>
      </c>
      <c r="B4" t="s">
        <v>5024</v>
      </c>
      <c r="C4" s="83">
        <v>43160</v>
      </c>
      <c r="D4">
        <v>0</v>
      </c>
      <c r="E4">
        <v>0</v>
      </c>
      <c r="F4">
        <v>0</v>
      </c>
    </row>
    <row r="5" spans="1:6" x14ac:dyDescent="0.2">
      <c r="A5" t="s">
        <v>830</v>
      </c>
      <c r="B5" t="s">
        <v>5024</v>
      </c>
      <c r="C5" s="83">
        <v>43191</v>
      </c>
      <c r="D5">
        <v>0</v>
      </c>
      <c r="E5">
        <v>0</v>
      </c>
      <c r="F5">
        <v>30</v>
      </c>
    </row>
    <row r="6" spans="1:6" x14ac:dyDescent="0.2">
      <c r="A6" t="s">
        <v>830</v>
      </c>
      <c r="B6" t="s">
        <v>5024</v>
      </c>
      <c r="C6" s="83">
        <v>43221</v>
      </c>
      <c r="D6">
        <v>0</v>
      </c>
      <c r="E6">
        <v>0</v>
      </c>
      <c r="F6">
        <v>0</v>
      </c>
    </row>
    <row r="7" spans="1:6" x14ac:dyDescent="0.2">
      <c r="A7" t="s">
        <v>830</v>
      </c>
      <c r="B7" t="s">
        <v>5024</v>
      </c>
      <c r="C7" s="83">
        <v>43252</v>
      </c>
      <c r="D7">
        <v>0</v>
      </c>
      <c r="E7">
        <v>0</v>
      </c>
      <c r="F7">
        <v>0</v>
      </c>
    </row>
    <row r="8" spans="1:6" x14ac:dyDescent="0.2">
      <c r="A8" t="s">
        <v>830</v>
      </c>
      <c r="B8" t="s">
        <v>5024</v>
      </c>
      <c r="C8" s="83">
        <v>43282</v>
      </c>
      <c r="D8">
        <v>0</v>
      </c>
      <c r="E8">
        <v>0</v>
      </c>
      <c r="F8">
        <v>0</v>
      </c>
    </row>
    <row r="9" spans="1:6" x14ac:dyDescent="0.2">
      <c r="A9" t="s">
        <v>830</v>
      </c>
      <c r="B9" t="s">
        <v>5024</v>
      </c>
      <c r="C9" s="83">
        <v>43313</v>
      </c>
      <c r="D9">
        <v>15</v>
      </c>
      <c r="E9">
        <v>0</v>
      </c>
      <c r="F9">
        <v>0</v>
      </c>
    </row>
    <row r="10" spans="1:6" x14ac:dyDescent="0.2">
      <c r="A10" t="s">
        <v>830</v>
      </c>
      <c r="B10" t="s">
        <v>5024</v>
      </c>
      <c r="C10" s="83">
        <v>43344</v>
      </c>
      <c r="D10">
        <v>2</v>
      </c>
      <c r="E10">
        <v>0</v>
      </c>
      <c r="F10">
        <v>0</v>
      </c>
    </row>
    <row r="11" spans="1:6" x14ac:dyDescent="0.2">
      <c r="A11" t="s">
        <v>830</v>
      </c>
      <c r="B11" t="s">
        <v>5024</v>
      </c>
      <c r="C11" s="83">
        <v>43374</v>
      </c>
      <c r="D11">
        <v>0</v>
      </c>
      <c r="E11">
        <v>0</v>
      </c>
      <c r="F11">
        <v>0</v>
      </c>
    </row>
    <row r="12" spans="1:6" x14ac:dyDescent="0.2">
      <c r="A12" t="s">
        <v>830</v>
      </c>
      <c r="B12" t="s">
        <v>5024</v>
      </c>
      <c r="C12" s="83">
        <v>43405</v>
      </c>
      <c r="D12">
        <v>0</v>
      </c>
      <c r="E12">
        <v>0</v>
      </c>
      <c r="F12">
        <v>0</v>
      </c>
    </row>
    <row r="13" spans="1:6" x14ac:dyDescent="0.2">
      <c r="A13" t="s">
        <v>830</v>
      </c>
      <c r="B13" t="s">
        <v>5024</v>
      </c>
      <c r="C13" s="83">
        <v>43435</v>
      </c>
      <c r="D13">
        <v>0</v>
      </c>
      <c r="E13">
        <v>0</v>
      </c>
      <c r="F13">
        <v>0</v>
      </c>
    </row>
  </sheetData>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5" t="s">
        <v>226</v>
      </c>
    </row>
    <row r="4" spans="1:1" x14ac:dyDescent="0.2">
      <c r="A4" s="46" t="s">
        <v>227</v>
      </c>
    </row>
    <row r="5" spans="1:1" x14ac:dyDescent="0.2">
      <c r="A5" s="1" t="s">
        <v>228</v>
      </c>
    </row>
  </sheetData>
  <hyperlinks>
    <hyperlink ref="A3" r:id="rId1"/>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A2" sqref="A2"/>
    </sheetView>
  </sheetViews>
  <sheetFormatPr baseColWidth="10" defaultColWidth="11.42578125" defaultRowHeight="12.75" x14ac:dyDescent="0.2"/>
  <sheetData>
    <row r="1" spans="1:4" x14ac:dyDescent="0.2">
      <c r="A1" t="s">
        <v>3</v>
      </c>
      <c r="B1" t="s">
        <v>4</v>
      </c>
      <c r="C1" t="s">
        <v>350</v>
      </c>
      <c r="D1" t="s">
        <v>351</v>
      </c>
    </row>
    <row r="2" spans="1:4" x14ac:dyDescent="0.2">
      <c r="A2" s="52" t="str">
        <f>"=*halo*"</f>
        <v>=*halo*</v>
      </c>
    </row>
    <row r="3" spans="1:4" x14ac:dyDescent="0.2">
      <c r="B3" s="52" t="str">
        <f>"=*halo*"</f>
        <v>=*halo*</v>
      </c>
    </row>
    <row r="4" spans="1:4" x14ac:dyDescent="0.2">
      <c r="C4" t="str">
        <f>"=*halo*"</f>
        <v>=*halo*</v>
      </c>
    </row>
    <row r="5" spans="1:4" x14ac:dyDescent="0.2">
      <c r="D5" t="str">
        <f>"=*halo*"</f>
        <v>=*halo*</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3" sqref="A3"/>
    </sheetView>
  </sheetViews>
  <sheetFormatPr baseColWidth="10" defaultColWidth="11.42578125" defaultRowHeight="12.75" x14ac:dyDescent="0.2"/>
  <cols>
    <col min="1" max="1" width="35" customWidth="1"/>
  </cols>
  <sheetData>
    <row r="1" spans="1:2" x14ac:dyDescent="0.2">
      <c r="A1" s="66" t="s">
        <v>674</v>
      </c>
      <c r="B1" s="66" t="s">
        <v>704</v>
      </c>
    </row>
    <row r="2" spans="1:2" x14ac:dyDescent="0.2">
      <c r="A2" s="66" t="s">
        <v>674</v>
      </c>
      <c r="B2" s="66" t="s">
        <v>703</v>
      </c>
    </row>
    <row r="3" spans="1:2" x14ac:dyDescent="0.2">
      <c r="A3" s="66"/>
      <c r="B3" s="66"/>
    </row>
    <row r="4" spans="1:2" x14ac:dyDescent="0.2">
      <c r="A4" s="66"/>
      <c r="B4" s="66"/>
    </row>
    <row r="5" spans="1:2" x14ac:dyDescent="0.2">
      <c r="A5" s="66"/>
      <c r="B5" s="66"/>
    </row>
    <row r="6" spans="1:2" x14ac:dyDescent="0.2">
      <c r="A6" s="66"/>
      <c r="B6" s="66"/>
    </row>
    <row r="7" spans="1:2" x14ac:dyDescent="0.2">
      <c r="A7" s="66"/>
      <c r="B7" s="66"/>
    </row>
    <row r="8" spans="1:2" x14ac:dyDescent="0.2">
      <c r="A8" s="66"/>
      <c r="B8" s="66"/>
    </row>
    <row r="9" spans="1:2" x14ac:dyDescent="0.2">
      <c r="A9" s="66"/>
      <c r="B9" s="66"/>
    </row>
    <row r="10" spans="1:2" x14ac:dyDescent="0.2">
      <c r="A10" s="66"/>
      <c r="B10" s="66"/>
    </row>
    <row r="11" spans="1:2" x14ac:dyDescent="0.2">
      <c r="A11" s="66"/>
      <c r="B11" s="66"/>
    </row>
    <row r="12" spans="1:2" x14ac:dyDescent="0.2">
      <c r="A12" s="66"/>
      <c r="B12" s="66"/>
    </row>
    <row r="13" spans="1:2" x14ac:dyDescent="0.2">
      <c r="A13" s="66"/>
      <c r="B13" s="66"/>
    </row>
    <row r="14" spans="1:2" x14ac:dyDescent="0.2">
      <c r="A14" s="66"/>
      <c r="B14" s="66"/>
    </row>
    <row r="15" spans="1:2" x14ac:dyDescent="0.2">
      <c r="A15" s="66"/>
      <c r="B15" s="66"/>
    </row>
    <row r="16" spans="1:2" x14ac:dyDescent="0.2">
      <c r="A16" s="66"/>
      <c r="B16" s="66"/>
    </row>
    <row r="17" spans="1:2" x14ac:dyDescent="0.2">
      <c r="A17" s="66"/>
      <c r="B17" s="66"/>
    </row>
    <row r="18" spans="1:2" x14ac:dyDescent="0.2">
      <c r="A18" s="66"/>
      <c r="B18" s="66"/>
    </row>
    <row r="19" spans="1:2" x14ac:dyDescent="0.2">
      <c r="A19" s="66"/>
      <c r="B19" s="66"/>
    </row>
    <row r="20" spans="1:2" x14ac:dyDescent="0.2">
      <c r="A20" s="66"/>
      <c r="B20" s="66"/>
    </row>
    <row r="21" spans="1:2" x14ac:dyDescent="0.2">
      <c r="A21" s="66"/>
      <c r="B21" s="66"/>
    </row>
    <row r="22" spans="1:2" x14ac:dyDescent="0.2">
      <c r="A22" s="66"/>
      <c r="B22" s="66"/>
    </row>
    <row r="23" spans="1:2" x14ac:dyDescent="0.2">
      <c r="A23" s="66"/>
      <c r="B23" s="66"/>
    </row>
    <row r="24" spans="1:2" x14ac:dyDescent="0.2">
      <c r="A24" s="66"/>
      <c r="B24" s="66"/>
    </row>
    <row r="25" spans="1:2" x14ac:dyDescent="0.2">
      <c r="A25" s="66"/>
      <c r="B25" s="66"/>
    </row>
    <row r="26" spans="1:2" x14ac:dyDescent="0.2">
      <c r="A26" s="66"/>
      <c r="B26" s="66"/>
    </row>
    <row r="27" spans="1:2" x14ac:dyDescent="0.2">
      <c r="A27" s="66"/>
      <c r="B27" s="66"/>
    </row>
    <row r="28" spans="1:2" x14ac:dyDescent="0.2">
      <c r="A28" s="66"/>
      <c r="B28" s="66"/>
    </row>
    <row r="29" spans="1:2" x14ac:dyDescent="0.2">
      <c r="A29" s="66"/>
      <c r="B29" s="66"/>
    </row>
    <row r="30" spans="1:2" x14ac:dyDescent="0.2">
      <c r="A30" s="66"/>
      <c r="B30" s="66"/>
    </row>
    <row r="31" spans="1:2" x14ac:dyDescent="0.2">
      <c r="A31" s="66"/>
      <c r="B31" s="66"/>
    </row>
    <row r="32" spans="1:2" x14ac:dyDescent="0.2">
      <c r="A32" s="66"/>
      <c r="B32" s="66"/>
    </row>
    <row r="33" spans="1:2" x14ac:dyDescent="0.2">
      <c r="A33" s="66"/>
      <c r="B33" s="66"/>
    </row>
    <row r="34" spans="1:2" x14ac:dyDescent="0.2">
      <c r="A34" s="66"/>
      <c r="B34" s="66"/>
    </row>
    <row r="35" spans="1:2" x14ac:dyDescent="0.2">
      <c r="A35" s="66"/>
      <c r="B35" s="66"/>
    </row>
    <row r="36" spans="1:2" x14ac:dyDescent="0.2">
      <c r="A36" s="66"/>
      <c r="B36" s="66"/>
    </row>
    <row r="37" spans="1:2" x14ac:dyDescent="0.2">
      <c r="A37" s="66"/>
      <c r="B37" s="66"/>
    </row>
    <row r="38" spans="1:2" x14ac:dyDescent="0.2">
      <c r="A38" s="66"/>
      <c r="B38" s="66"/>
    </row>
    <row r="39" spans="1:2" x14ac:dyDescent="0.2">
      <c r="A39" s="66"/>
      <c r="B39" s="66"/>
    </row>
    <row r="40" spans="1:2" x14ac:dyDescent="0.2">
      <c r="A40" s="66"/>
      <c r="B40" s="66"/>
    </row>
    <row r="41" spans="1:2" x14ac:dyDescent="0.2">
      <c r="A41" s="66"/>
      <c r="B41" s="66"/>
    </row>
    <row r="42" spans="1:2" x14ac:dyDescent="0.2">
      <c r="A42" s="66"/>
      <c r="B42" s="66"/>
    </row>
    <row r="43" spans="1:2" x14ac:dyDescent="0.2">
      <c r="A43" s="66"/>
      <c r="B43" s="66"/>
    </row>
    <row r="44" spans="1:2" x14ac:dyDescent="0.2">
      <c r="A44" s="66"/>
      <c r="B44" s="66"/>
    </row>
    <row r="45" spans="1:2" x14ac:dyDescent="0.2">
      <c r="A45" s="66"/>
      <c r="B45" s="66"/>
    </row>
    <row r="46" spans="1:2" x14ac:dyDescent="0.2">
      <c r="A46" s="66"/>
      <c r="B46" s="66"/>
    </row>
    <row r="47" spans="1:2" x14ac:dyDescent="0.2">
      <c r="A47" s="66"/>
      <c r="B47" s="66"/>
    </row>
    <row r="48" spans="1:2" x14ac:dyDescent="0.2">
      <c r="A48" s="66"/>
      <c r="B48" s="66"/>
    </row>
    <row r="49" spans="1:2" x14ac:dyDescent="0.2">
      <c r="A49" s="66"/>
      <c r="B49" s="66"/>
    </row>
    <row r="50" spans="1:2" x14ac:dyDescent="0.2">
      <c r="A50" s="66"/>
      <c r="B50" s="66"/>
    </row>
    <row r="51" spans="1:2" x14ac:dyDescent="0.2">
      <c r="A51" s="66"/>
      <c r="B51" s="66"/>
    </row>
    <row r="52" spans="1:2" x14ac:dyDescent="0.2">
      <c r="A52" s="66"/>
      <c r="B52" s="66"/>
    </row>
    <row r="53" spans="1:2" x14ac:dyDescent="0.2">
      <c r="A53" s="66"/>
      <c r="B53" s="66"/>
    </row>
    <row r="54" spans="1:2" x14ac:dyDescent="0.2">
      <c r="A54" s="66"/>
      <c r="B54" s="66"/>
    </row>
    <row r="55" spans="1:2" x14ac:dyDescent="0.2">
      <c r="A55" s="66"/>
      <c r="B55" s="66"/>
    </row>
  </sheetData>
  <pageMargins left="0.7" right="0.7" top="0.75" bottom="0.75" header="0.3" footer="0.3"/>
  <pageSetup orientation="portrait" horizontalDpi="4294967294" verticalDpi="0"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282"/>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6" t="s">
        <v>63</v>
      </c>
      <c r="I1" s="66" t="s">
        <v>3</v>
      </c>
      <c r="J1" s="66" t="s">
        <v>258</v>
      </c>
      <c r="K1" s="1" t="s">
        <v>259</v>
      </c>
      <c r="L1" s="1" t="s">
        <v>98</v>
      </c>
      <c r="M1" s="1" t="s">
        <v>261</v>
      </c>
      <c r="N1" s="1" t="s">
        <v>262</v>
      </c>
    </row>
    <row r="2" spans="1:14" x14ac:dyDescent="0.2">
      <c r="A2" s="66"/>
      <c r="B2" s="66"/>
      <c r="C2" s="70"/>
      <c r="E2" s="1"/>
      <c r="K2" s="66"/>
      <c r="L2" s="95"/>
      <c r="M2" s="13"/>
      <c r="N2" s="13"/>
    </row>
  </sheetData>
  <pageMargins left="0.7" right="0.7" top="0.75" bottom="0.75" header="0.3" footer="0.3"/>
  <pageSetup orientation="portrait" r:id="rId1"/>
  <tableParts count="2">
    <tablePart r:id="rId2"/>
    <tablePart r:id="rId3"/>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4558"/>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6" customWidth="1"/>
    <col min="9" max="9" width="14.7109375" customWidth="1"/>
    <col min="14" max="14" width="11.42578125" style="66"/>
  </cols>
  <sheetData>
    <row r="1" spans="1:15" x14ac:dyDescent="0.2">
      <c r="A1" s="1" t="s">
        <v>340</v>
      </c>
      <c r="B1" s="66" t="s">
        <v>341</v>
      </c>
      <c r="C1" s="66" t="s">
        <v>342</v>
      </c>
      <c r="D1" s="66" t="s">
        <v>343</v>
      </c>
      <c r="E1" s="66" t="s">
        <v>344</v>
      </c>
      <c r="F1" s="66" t="s">
        <v>357</v>
      </c>
      <c r="G1" s="66" t="s">
        <v>358</v>
      </c>
      <c r="H1" s="66" t="s">
        <v>359</v>
      </c>
      <c r="I1" s="66" t="s">
        <v>345</v>
      </c>
      <c r="J1" s="66" t="s">
        <v>346</v>
      </c>
      <c r="K1" s="1" t="s">
        <v>347</v>
      </c>
      <c r="L1" s="1" t="s">
        <v>348</v>
      </c>
      <c r="M1" s="1" t="s">
        <v>349</v>
      </c>
      <c r="N1" s="1" t="s">
        <v>499</v>
      </c>
      <c r="O1" s="66" t="s">
        <v>276</v>
      </c>
    </row>
    <row r="2" spans="1:15" x14ac:dyDescent="0.2">
      <c r="A2" s="66"/>
      <c r="B2" s="66"/>
      <c r="C2" s="66"/>
      <c r="E2" s="1"/>
      <c r="O2" s="66"/>
    </row>
  </sheetData>
  <pageMargins left="0.7" right="0.7" top="0.75" bottom="0.75" header="0.3" footer="0.3"/>
  <pageSetup orientation="portrait" r:id="rId1"/>
  <tableParts count="1">
    <tablePart r:id="rId2"/>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6" t="s">
        <v>3</v>
      </c>
      <c r="B1" t="s">
        <v>132</v>
      </c>
    </row>
    <row r="2" spans="1:2" x14ac:dyDescent="0.2">
      <c r="A2" s="66"/>
      <c r="B2" s="66"/>
    </row>
  </sheetData>
  <pageMargins left="0.7" right="0.7" top="0.75" bottom="0.75" header="0.3" footer="0.3"/>
  <tableParts count="1">
    <tablePart r:id="rId1"/>
  </tablePart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6" t="s">
        <v>556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02CFED36-85AD-437B-8048-0629A583E26F}">
  <ds:schemaRefs/>
</ds:datastoreItem>
</file>

<file path=customXml/itemProps2.xml><?xml version="1.0" encoding="utf-8"?>
<ds:datastoreItem xmlns:ds="http://schemas.openxmlformats.org/officeDocument/2006/customXml" ds:itemID="{F6D1019A-DC9B-497E-82A7-22B38B42B14C}">
  <ds:schemaRefs/>
</ds:datastoreItem>
</file>

<file path=customXml/itemProps3.xml><?xml version="1.0" encoding="utf-8"?>
<ds:datastoreItem xmlns:ds="http://schemas.openxmlformats.org/officeDocument/2006/customXml" ds:itemID="{AE34C17D-CF07-4A4C-809F-5E4BF5478BD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171</vt:i4>
      </vt:variant>
    </vt:vector>
  </HeadingPairs>
  <TitlesOfParts>
    <vt:vector size="172" baseType="lpstr">
      <vt:lpstr>Bodega</vt:lpstr>
      <vt:lpstr>BuffHist!Área_de_extracción</vt:lpstr>
      <vt:lpstr>BODEG</vt:lpstr>
      <vt:lpstr>BODEGA</vt:lpstr>
      <vt:lpstr>Bodega_Seleccionada</vt:lpstr>
      <vt:lpstr>EstacionalidadDatos!BodegasPermitidas</vt:lpstr>
      <vt:lpstr>Mal_Atendidos_Suministro!BodegasPermitidas</vt:lpstr>
      <vt:lpstr>BodegasPermitidas</vt:lpstr>
      <vt:lpstr>Buffer_Calculado_Usuario</vt:lpstr>
      <vt:lpstr>cambio_programado_buffers</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Factor_Pico_Usuario</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Mensaje_Prevencion</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Promedio_Mensual_Usuario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BUFFER</cp:lastModifiedBy>
  <cp:lastPrinted>2017-04-13T01:29:11Z</cp:lastPrinted>
  <dcterms:created xsi:type="dcterms:W3CDTF">2009-05-22T19:51:15Z</dcterms:created>
  <dcterms:modified xsi:type="dcterms:W3CDTF">2019-01-28T06:20:19Z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